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updateLinks="never" codeName="DieseArbeitsmappe" defaultThemeVersion="124226"/>
  <mc:AlternateContent xmlns:mc="http://schemas.openxmlformats.org/markup-compatibility/2006">
    <mc:Choice Requires="x15">
      <x15ac:absPath xmlns:x15ac="http://schemas.microsoft.com/office/spreadsheetml/2010/11/ac" url="K:\ZDW-KOE\ZDOS\Org, IT &amp; Support\Artikeldatenblatt\Nonfood\Neues Artikeldatenblatt Nonfood\V4_06.2020\"/>
    </mc:Choice>
  </mc:AlternateContent>
  <xr:revisionPtr revIDLastSave="0" documentId="13_ncr:1_{37C15C5D-96F5-4C18-B5EC-0C08A5337EBF}" xr6:coauthVersionLast="41" xr6:coauthVersionMax="41" xr10:uidLastSave="{00000000-0000-0000-0000-000000000000}"/>
  <workbookProtection workbookPassword="914A" lockStructure="1"/>
  <bookViews>
    <workbookView xWindow="-120" yWindow="-120" windowWidth="38640" windowHeight="21240" tabRatio="832" activeTab="1" xr2:uid="{00000000-000D-0000-FFFF-FFFF00000000}"/>
  </bookViews>
  <sheets>
    <sheet name="Artikeldatenblatt" sheetId="3" r:id="rId1"/>
    <sheet name="Display-Neuanlage und Masse" sheetId="14" r:id="rId2"/>
    <sheet name="DD FD" sheetId="23" state="hidden" r:id="rId3"/>
    <sheet name="Zusatzinformationen Eigenmarken" sheetId="24" r:id="rId4"/>
    <sheet name="Recherche Verpackungsarten" sheetId="21" r:id="rId5"/>
    <sheet name="Q - Artikelbeschreibung" sheetId="25" r:id="rId6"/>
    <sheet name="Dropdown Auswahl" sheetId="12" state="hidden" r:id="rId7"/>
    <sheet name="Dropdown Auswahl AT" sheetId="16" state="hidden" r:id="rId8"/>
    <sheet name="LadKidMenHometShoesACC" sheetId="26" r:id="rId9"/>
    <sheet name="Strümpfe" sheetId="27" r:id="rId10"/>
    <sheet name="Auftragserteilung" sheetId="15" r:id="rId11"/>
    <sheet name="Retouren" sheetId="17" r:id="rId12"/>
    <sheet name="Rabatte,nachträgliche Vergütung" sheetId="18" r:id="rId13"/>
    <sheet name="Muster" sheetId="19" r:id="rId14"/>
    <sheet name="Kartonetikett-Vordruck" sheetId="20" state="hidden" r:id="rId15"/>
  </sheets>
  <externalReferences>
    <externalReference r:id="rId16"/>
    <externalReference r:id="rId17"/>
    <externalReference r:id="rId18"/>
    <externalReference r:id="rId19"/>
    <externalReference r:id="rId20"/>
  </externalReferences>
  <definedNames>
    <definedName name="_xlnm._FilterDatabase" localSheetId="1" hidden="1">'Display-Neuanlage und Masse'!$A$3:$FN$7</definedName>
    <definedName name="_xlnm._FilterDatabase" localSheetId="4" hidden="1">'Recherche Verpackungsarten'!$A$2:$B$164</definedName>
    <definedName name="Auswahl_J_N">'DD FD'!$A$3:$A$5</definedName>
    <definedName name="FD_BS">'DD FD'!$AE$3:$AE$21</definedName>
    <definedName name="FD_E_Art">'DD FD'!$F$3:$F$7</definedName>
    <definedName name="FD_Fraktion">'DD FD'!$H$3:$H$11</definedName>
    <definedName name="FD_Geschäftsvorfall">'DD FD'!$AG$3:$AG$6</definedName>
    <definedName name="FD_HK_Art">'DD FD'!$B$3:$B$38</definedName>
    <definedName name="FD_Lizenz">'DD FD'!$AH$3:$AH$6</definedName>
    <definedName name="FD_SM_AL">'DD FD'!$X$3:$X$5</definedName>
    <definedName name="FD_SM_GKV">'DD FD'!$AA$3:$AA$4</definedName>
    <definedName name="FD_SM_GL">'DD FD'!$Y$3:$Y$5</definedName>
    <definedName name="FD_SM_KS">'DD FD'!$V$3:$V$17</definedName>
    <definedName name="FD_SM_NM">'DD FD'!$Z$3:$Z$14</definedName>
    <definedName name="FD_SM_PPK">'DD FD'!$U$3:$U$5</definedName>
    <definedName name="FD_SM_SV">'DD FD'!$AB$3:$AB$4</definedName>
    <definedName name="FD_SM_WB">'DD FD'!$W$3:$W$6</definedName>
    <definedName name="FD_V_Art">'DD FD'!$D$3:$D$27</definedName>
    <definedName name="FD_VM_AL">'DD FD'!$N$3:$N$5</definedName>
    <definedName name="FD_VM_GKV">'DD FD'!$Q$3:$Q$9</definedName>
    <definedName name="FD_VM_GL">'DD FD'!$O$3:$O$5</definedName>
    <definedName name="FD_VM_KS">'DD FD'!$L$3:$L$27</definedName>
    <definedName name="FD_VM_NM">'DD FD'!$P$3:$P$14</definedName>
    <definedName name="FD_VM_PPK">'DD FD'!$K$3:$K$8</definedName>
    <definedName name="FD_VM_SV">'DD FD'!$R$3:$R$22</definedName>
    <definedName name="FD_VM_WB">'DD FD'!$M$3:$M$6</definedName>
    <definedName name="_xlnm.Print_Area" localSheetId="10">Auftragserteilung!$A$1:$F$43</definedName>
    <definedName name="_xlnm.Print_Area" localSheetId="14">'Kartonetikett-Vordruck'!$A$1:$L$58</definedName>
    <definedName name="_xlnm.Print_Area" localSheetId="8">LadKidMenHometShoesACC!$A$1:$H$59</definedName>
    <definedName name="_xlnm.Print_Area" localSheetId="13">Muster!$B$1:$E$67</definedName>
    <definedName name="_xlnm.Print_Area" localSheetId="5">'Q - Artikelbeschreibung'!$A$1:$D$31</definedName>
    <definedName name="_xlnm.Print_Area" localSheetId="12">'Rabatte,nachträgliche Vergütung'!$A$2:$D$21</definedName>
    <definedName name="_xlnm.Print_Area" localSheetId="11">Retouren!$A$3:$E$36</definedName>
    <definedName name="_xlnm.Print_Area" localSheetId="9">Strümpfe!$A$1:$H$103</definedName>
    <definedName name="_xlnm.Print_Area" localSheetId="3">'Zusatzinformationen Eigenmarken'!$A$25:$L$81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5" i="24" l="1"/>
  <c r="F75" i="24"/>
  <c r="B75" i="24"/>
  <c r="J62" i="24"/>
  <c r="F62" i="24"/>
  <c r="B62" i="24"/>
  <c r="J49" i="24"/>
  <c r="F49" i="24"/>
  <c r="B49" i="24"/>
  <c r="A60" i="3" l="1"/>
  <c r="A92" i="3"/>
  <c r="A85" i="3"/>
  <c r="A54" i="3"/>
  <c r="KQ5" i="14"/>
  <c r="F4" i="14" l="1"/>
  <c r="E99" i="3" l="1"/>
  <c r="E95" i="3"/>
  <c r="E88" i="3"/>
  <c r="F69" i="3"/>
  <c r="V4" i="14" s="1"/>
  <c r="FP6" i="14" l="1"/>
  <c r="FP7" i="14"/>
  <c r="FP8" i="14"/>
  <c r="FP9" i="14"/>
  <c r="FP10" i="14"/>
  <c r="FP11" i="14"/>
  <c r="FP12" i="14"/>
  <c r="FP13" i="14"/>
  <c r="FP14" i="14"/>
  <c r="FP15" i="14"/>
  <c r="FP16" i="14"/>
  <c r="FP17" i="14"/>
  <c r="FP18" i="14"/>
  <c r="FP19" i="14"/>
  <c r="FP20" i="14"/>
  <c r="FP21" i="14"/>
  <c r="FP22" i="14"/>
  <c r="FP23" i="14"/>
  <c r="FP24" i="14"/>
  <c r="FP25" i="14"/>
  <c r="FP26" i="14"/>
  <c r="FP27" i="14"/>
  <c r="FP28" i="14"/>
  <c r="FP29" i="14"/>
  <c r="FP30" i="14"/>
  <c r="FP31" i="14"/>
  <c r="FP32" i="14"/>
  <c r="FP33" i="14"/>
  <c r="FP34" i="14"/>
  <c r="FP35" i="14"/>
  <c r="FP36" i="14"/>
  <c r="FP37" i="14"/>
  <c r="FP38" i="14"/>
  <c r="FP39" i="14"/>
  <c r="FP40" i="14"/>
  <c r="FP41" i="14"/>
  <c r="FP42" i="14"/>
  <c r="FP43" i="14"/>
  <c r="FP44" i="14"/>
  <c r="FP45" i="14"/>
  <c r="FP46" i="14"/>
  <c r="FP47" i="14"/>
  <c r="FP48" i="14"/>
  <c r="FP49" i="14"/>
  <c r="FP50" i="14"/>
  <c r="FP51" i="14"/>
  <c r="FP52" i="14"/>
  <c r="FP53" i="14"/>
  <c r="FP54" i="14"/>
  <c r="FP55" i="14"/>
  <c r="FP56" i="14"/>
  <c r="FP57" i="14"/>
  <c r="FP58" i="14"/>
  <c r="FP59" i="14"/>
  <c r="FP60" i="14"/>
  <c r="FP61" i="14"/>
  <c r="FP62" i="14"/>
  <c r="FP63" i="14"/>
  <c r="FP64" i="14"/>
  <c r="FP65" i="14"/>
  <c r="FP66" i="14"/>
  <c r="FP67" i="14"/>
  <c r="FP68" i="14"/>
  <c r="FP69" i="14"/>
  <c r="FP70" i="14"/>
  <c r="FP71" i="14"/>
  <c r="FP72" i="14"/>
  <c r="FP73" i="14"/>
  <c r="FP74" i="14"/>
  <c r="FP75" i="14"/>
  <c r="FP76" i="14"/>
  <c r="FP77" i="14"/>
  <c r="FP78" i="14"/>
  <c r="FP79" i="14"/>
  <c r="FP80" i="14"/>
  <c r="FP81" i="14"/>
  <c r="FP82" i="14"/>
  <c r="FP83" i="14"/>
  <c r="FP84" i="14"/>
  <c r="FP85" i="14"/>
  <c r="FP86" i="14"/>
  <c r="FP87" i="14"/>
  <c r="FP88" i="14"/>
  <c r="FP89" i="14"/>
  <c r="FP90" i="14"/>
  <c r="FP91" i="14"/>
  <c r="FP92" i="14"/>
  <c r="FP93" i="14"/>
  <c r="FP94" i="14"/>
  <c r="FP95" i="14"/>
  <c r="FP96" i="14"/>
  <c r="FP97" i="14"/>
  <c r="FP98" i="14"/>
  <c r="FP99" i="14"/>
  <c r="FP100" i="14"/>
  <c r="FP101" i="14"/>
  <c r="FP102" i="14"/>
  <c r="FP103" i="14"/>
  <c r="FP104" i="14"/>
  <c r="FP105" i="14"/>
  <c r="FP106" i="14"/>
  <c r="FP107" i="14"/>
  <c r="FP108" i="14"/>
  <c r="FP109" i="14"/>
  <c r="FP110" i="14"/>
  <c r="FP111" i="14"/>
  <c r="FP112" i="14"/>
  <c r="FP113" i="14"/>
  <c r="FP114" i="14"/>
  <c r="FP115" i="14"/>
  <c r="FP116" i="14"/>
  <c r="FP117" i="14"/>
  <c r="FP118" i="14"/>
  <c r="FP119" i="14"/>
  <c r="FP120" i="14"/>
  <c r="FP121" i="14"/>
  <c r="FP122" i="14"/>
  <c r="FP123" i="14"/>
  <c r="FP124" i="14"/>
  <c r="FP125" i="14"/>
  <c r="FP126" i="14"/>
  <c r="FP127" i="14"/>
  <c r="FP128" i="14"/>
  <c r="FP129" i="14"/>
  <c r="FP130" i="14"/>
  <c r="FP131" i="14"/>
  <c r="FP132" i="14"/>
  <c r="FP133" i="14"/>
  <c r="FP134" i="14"/>
  <c r="FP135" i="14"/>
  <c r="FP136" i="14"/>
  <c r="FP137" i="14"/>
  <c r="FP138" i="14"/>
  <c r="FP139" i="14"/>
  <c r="FP140" i="14"/>
  <c r="FP141" i="14"/>
  <c r="FP142" i="14"/>
  <c r="FP143" i="14"/>
  <c r="FP144" i="14"/>
  <c r="FP145" i="14"/>
  <c r="FP146" i="14"/>
  <c r="FP147" i="14"/>
  <c r="FP148" i="14"/>
  <c r="FP149" i="14"/>
  <c r="FP150" i="14"/>
  <c r="FP151" i="14"/>
  <c r="FP152" i="14"/>
  <c r="FP153" i="14"/>
  <c r="FP154" i="14"/>
  <c r="FP155" i="14"/>
  <c r="FP156" i="14"/>
  <c r="FP157" i="14"/>
  <c r="FP158" i="14"/>
  <c r="FP159" i="14"/>
  <c r="FP160" i="14"/>
  <c r="FP161" i="14"/>
  <c r="FP162" i="14"/>
  <c r="FP163" i="14"/>
  <c r="FP164" i="14"/>
  <c r="FP165" i="14"/>
  <c r="FP166" i="14"/>
  <c r="FP167" i="14"/>
  <c r="FP168" i="14"/>
  <c r="FP169" i="14"/>
  <c r="FP170" i="14"/>
  <c r="FP171" i="14"/>
  <c r="FP172" i="14"/>
  <c r="FP173" i="14"/>
  <c r="FP174" i="14"/>
  <c r="FP175" i="14"/>
  <c r="FP176" i="14"/>
  <c r="FP177" i="14"/>
  <c r="FP178" i="14"/>
  <c r="FP179" i="14"/>
  <c r="FP180" i="14"/>
  <c r="FP181" i="14"/>
  <c r="FP182" i="14"/>
  <c r="FP183" i="14"/>
  <c r="FP184" i="14"/>
  <c r="FP185" i="14"/>
  <c r="FP186" i="14"/>
  <c r="FP187" i="14"/>
  <c r="FP188" i="14"/>
  <c r="FP189" i="14"/>
  <c r="FP190" i="14"/>
  <c r="FP191" i="14"/>
  <c r="FP192" i="14"/>
  <c r="FP193" i="14"/>
  <c r="FP194" i="14"/>
  <c r="FP195" i="14"/>
  <c r="FP196" i="14"/>
  <c r="FP197" i="14"/>
  <c r="FP198" i="14"/>
  <c r="FP199" i="14"/>
  <c r="FP200" i="14"/>
  <c r="FP201" i="14"/>
  <c r="FP202" i="14"/>
  <c r="FP203" i="14"/>
  <c r="FP204" i="14"/>
  <c r="FP205" i="14"/>
  <c r="FP206" i="14"/>
  <c r="FP207" i="14"/>
  <c r="FP208" i="14"/>
  <c r="FP209" i="14"/>
  <c r="FP210" i="14"/>
  <c r="FP211" i="14"/>
  <c r="FP212" i="14"/>
  <c r="FP213" i="14"/>
  <c r="FP214" i="14"/>
  <c r="FP215" i="14"/>
  <c r="FP216" i="14"/>
  <c r="FP217" i="14"/>
  <c r="FP218" i="14"/>
  <c r="FP219" i="14"/>
  <c r="FP220" i="14"/>
  <c r="FP221" i="14"/>
  <c r="FP222" i="14"/>
  <c r="FP223" i="14"/>
  <c r="FP224" i="14"/>
  <c r="FP225" i="14"/>
  <c r="FP226" i="14"/>
  <c r="FP227" i="14"/>
  <c r="FP228" i="14"/>
  <c r="FP229" i="14"/>
  <c r="FP230" i="14"/>
  <c r="FP231" i="14"/>
  <c r="FP232" i="14"/>
  <c r="FP233" i="14"/>
  <c r="FP234" i="14"/>
  <c r="FP235" i="14"/>
  <c r="FP236" i="14"/>
  <c r="FP237" i="14"/>
  <c r="FP238" i="14"/>
  <c r="FP239" i="14"/>
  <c r="FP240" i="14"/>
  <c r="FP241" i="14"/>
  <c r="FP242" i="14"/>
  <c r="FP243" i="14"/>
  <c r="FP244" i="14"/>
  <c r="FP245" i="14"/>
  <c r="FP246" i="14"/>
  <c r="FP247" i="14"/>
  <c r="FP248" i="14"/>
  <c r="FP249" i="14"/>
  <c r="FP250" i="14"/>
  <c r="FP251" i="14"/>
  <c r="FP252" i="14"/>
  <c r="FP253" i="14"/>
  <c r="FP254" i="14"/>
  <c r="FP255" i="14"/>
  <c r="FP256" i="14"/>
  <c r="FP257" i="14"/>
  <c r="FP258" i="14"/>
  <c r="FP259" i="14"/>
  <c r="FP260" i="14"/>
  <c r="FP261" i="14"/>
  <c r="FP262" i="14"/>
  <c r="FP263" i="14"/>
  <c r="FP264" i="14"/>
  <c r="FP265" i="14"/>
  <c r="FP266" i="14"/>
  <c r="FP267" i="14"/>
  <c r="FP268" i="14"/>
  <c r="FP269" i="14"/>
  <c r="FP270" i="14"/>
  <c r="FP271" i="14"/>
  <c r="FP272" i="14"/>
  <c r="FP273" i="14"/>
  <c r="FP274" i="14"/>
  <c r="FP275" i="14"/>
  <c r="FP276" i="14"/>
  <c r="FP277" i="14"/>
  <c r="FP278" i="14"/>
  <c r="FP279" i="14"/>
  <c r="FP280" i="14"/>
  <c r="FP281" i="14"/>
  <c r="FP282" i="14"/>
  <c r="FP283" i="14"/>
  <c r="FP284" i="14"/>
  <c r="FP285" i="14"/>
  <c r="FP286" i="14"/>
  <c r="FP287" i="14"/>
  <c r="FP288" i="14"/>
  <c r="FP289" i="14"/>
  <c r="FP290" i="14"/>
  <c r="FP291" i="14"/>
  <c r="FP292" i="14"/>
  <c r="FP293" i="14"/>
  <c r="FP294" i="14"/>
  <c r="FP295" i="14"/>
  <c r="FP296" i="14"/>
  <c r="FP297" i="14"/>
  <c r="FP298" i="14"/>
  <c r="FP299" i="14"/>
  <c r="FP300" i="14"/>
  <c r="FP301" i="14"/>
  <c r="FP302" i="14"/>
  <c r="FP303" i="14"/>
  <c r="FP304" i="14"/>
  <c r="FP305" i="14"/>
  <c r="FP5" i="14"/>
  <c r="KN6" i="14"/>
  <c r="KP6" i="14"/>
  <c r="KQ6" i="14"/>
  <c r="LA6" i="14"/>
  <c r="LB6" i="14"/>
  <c r="LC6" i="14"/>
  <c r="LD6" i="14"/>
  <c r="LE6" i="14"/>
  <c r="LF6" i="14"/>
  <c r="LG6" i="14"/>
  <c r="LH6" i="14"/>
  <c r="LI6" i="14"/>
  <c r="LJ6" i="14"/>
  <c r="LK6" i="14"/>
  <c r="LL6" i="14"/>
  <c r="LM6" i="14"/>
  <c r="LN6" i="14"/>
  <c r="LO6" i="14"/>
  <c r="LP6" i="14"/>
  <c r="LQ6" i="14"/>
  <c r="LR6" i="14"/>
  <c r="LS6" i="14"/>
  <c r="LT6" i="14"/>
  <c r="LU6" i="14"/>
  <c r="LV6" i="14"/>
  <c r="LW6" i="14"/>
  <c r="LX6" i="14"/>
  <c r="LY6" i="14"/>
  <c r="LZ6" i="14"/>
  <c r="MA6" i="14"/>
  <c r="MB6" i="14"/>
  <c r="MC6" i="14"/>
  <c r="MD6" i="14"/>
  <c r="ME6" i="14"/>
  <c r="MF6" i="14"/>
  <c r="MG6" i="14"/>
  <c r="MH6" i="14"/>
  <c r="MI6" i="14"/>
  <c r="MJ6" i="14"/>
  <c r="MK6" i="14"/>
  <c r="ML6" i="14"/>
  <c r="MM6" i="14"/>
  <c r="MN6" i="14"/>
  <c r="MO6" i="14"/>
  <c r="MP6" i="14"/>
  <c r="MQ6" i="14"/>
  <c r="MR6" i="14"/>
  <c r="MS6" i="14"/>
  <c r="MT6" i="14"/>
  <c r="MU6" i="14"/>
  <c r="MV6" i="14"/>
  <c r="MW6" i="14"/>
  <c r="MX6" i="14"/>
  <c r="MY6" i="14"/>
  <c r="MZ6" i="14"/>
  <c r="NA6" i="14"/>
  <c r="NB6" i="14"/>
  <c r="NC6" i="14"/>
  <c r="ND6" i="14"/>
  <c r="NE6" i="14"/>
  <c r="NF6" i="14"/>
  <c r="NG6" i="14"/>
  <c r="NH6" i="14"/>
  <c r="NI6" i="14"/>
  <c r="NJ6" i="14"/>
  <c r="NK6" i="14"/>
  <c r="NL6" i="14"/>
  <c r="NM6" i="14"/>
  <c r="NN6" i="14"/>
  <c r="NO6" i="14"/>
  <c r="NP6" i="14"/>
  <c r="NQ6" i="14"/>
  <c r="NR6" i="14"/>
  <c r="NS6" i="14"/>
  <c r="NT6" i="14"/>
  <c r="NU6" i="14"/>
  <c r="NV6" i="14"/>
  <c r="NW6" i="14"/>
  <c r="NX6" i="14"/>
  <c r="NY6" i="14"/>
  <c r="NZ6" i="14"/>
  <c r="OA6" i="14"/>
  <c r="OB6" i="14"/>
  <c r="OC6" i="14"/>
  <c r="OD6" i="14"/>
  <c r="OE6" i="14"/>
  <c r="OF6" i="14"/>
  <c r="OG6" i="14"/>
  <c r="OH6" i="14"/>
  <c r="OI6" i="14"/>
  <c r="OJ6" i="14"/>
  <c r="OK6" i="14"/>
  <c r="OL6" i="14"/>
  <c r="OM6" i="14"/>
  <c r="ON6" i="14"/>
  <c r="OO6" i="14"/>
  <c r="OP6" i="14"/>
  <c r="OQ6" i="14"/>
  <c r="OR6" i="14"/>
  <c r="KN7" i="14"/>
  <c r="KP7" i="14"/>
  <c r="KQ7" i="14"/>
  <c r="LA7" i="14"/>
  <c r="LB7" i="14"/>
  <c r="LC7" i="14"/>
  <c r="LD7" i="14"/>
  <c r="LE7" i="14"/>
  <c r="LF7" i="14"/>
  <c r="LG7" i="14"/>
  <c r="LH7" i="14"/>
  <c r="LI7" i="14"/>
  <c r="LJ7" i="14"/>
  <c r="LK7" i="14"/>
  <c r="LL7" i="14"/>
  <c r="LM7" i="14"/>
  <c r="LN7" i="14"/>
  <c r="LO7" i="14"/>
  <c r="LP7" i="14"/>
  <c r="LQ7" i="14"/>
  <c r="LR7" i="14"/>
  <c r="LS7" i="14"/>
  <c r="LT7" i="14"/>
  <c r="LU7" i="14"/>
  <c r="LV7" i="14"/>
  <c r="LW7" i="14"/>
  <c r="LX7" i="14"/>
  <c r="LY7" i="14"/>
  <c r="LZ7" i="14"/>
  <c r="MA7" i="14"/>
  <c r="MB7" i="14"/>
  <c r="MC7" i="14"/>
  <c r="MD7" i="14"/>
  <c r="ME7" i="14"/>
  <c r="MF7" i="14"/>
  <c r="MG7" i="14"/>
  <c r="MH7" i="14"/>
  <c r="MI7" i="14"/>
  <c r="MJ7" i="14"/>
  <c r="MK7" i="14"/>
  <c r="ML7" i="14"/>
  <c r="MM7" i="14"/>
  <c r="MN7" i="14"/>
  <c r="MO7" i="14"/>
  <c r="MP7" i="14"/>
  <c r="MQ7" i="14"/>
  <c r="MR7" i="14"/>
  <c r="MS7" i="14"/>
  <c r="MT7" i="14"/>
  <c r="MU7" i="14"/>
  <c r="MV7" i="14"/>
  <c r="MW7" i="14"/>
  <c r="MX7" i="14"/>
  <c r="MY7" i="14"/>
  <c r="MZ7" i="14"/>
  <c r="NA7" i="14"/>
  <c r="NB7" i="14"/>
  <c r="NC7" i="14"/>
  <c r="ND7" i="14"/>
  <c r="NE7" i="14"/>
  <c r="NF7" i="14"/>
  <c r="NG7" i="14"/>
  <c r="NH7" i="14"/>
  <c r="NI7" i="14"/>
  <c r="NJ7" i="14"/>
  <c r="NK7" i="14"/>
  <c r="NL7" i="14"/>
  <c r="NM7" i="14"/>
  <c r="NN7" i="14"/>
  <c r="NO7" i="14"/>
  <c r="NP7" i="14"/>
  <c r="NQ7" i="14"/>
  <c r="NR7" i="14"/>
  <c r="NS7" i="14"/>
  <c r="NT7" i="14"/>
  <c r="NU7" i="14"/>
  <c r="NV7" i="14"/>
  <c r="NW7" i="14"/>
  <c r="NX7" i="14"/>
  <c r="NY7" i="14"/>
  <c r="NZ7" i="14"/>
  <c r="OA7" i="14"/>
  <c r="OB7" i="14"/>
  <c r="OC7" i="14"/>
  <c r="OD7" i="14"/>
  <c r="OE7" i="14"/>
  <c r="OF7" i="14"/>
  <c r="OG7" i="14"/>
  <c r="OH7" i="14"/>
  <c r="OI7" i="14"/>
  <c r="OJ7" i="14"/>
  <c r="OK7" i="14"/>
  <c r="OL7" i="14"/>
  <c r="OM7" i="14"/>
  <c r="ON7" i="14"/>
  <c r="OO7" i="14"/>
  <c r="OP7" i="14"/>
  <c r="OQ7" i="14"/>
  <c r="OR7" i="14"/>
  <c r="KN8" i="14"/>
  <c r="KP8" i="14"/>
  <c r="KQ8" i="14"/>
  <c r="LA8" i="14"/>
  <c r="LB8" i="14"/>
  <c r="LC8" i="14"/>
  <c r="LD8" i="14"/>
  <c r="LE8" i="14"/>
  <c r="LF8" i="14"/>
  <c r="LG8" i="14"/>
  <c r="LH8" i="14"/>
  <c r="LI8" i="14"/>
  <c r="LJ8" i="14"/>
  <c r="LK8" i="14"/>
  <c r="LL8" i="14"/>
  <c r="LM8" i="14"/>
  <c r="LN8" i="14"/>
  <c r="LO8" i="14"/>
  <c r="LP8" i="14"/>
  <c r="LQ8" i="14"/>
  <c r="LR8" i="14"/>
  <c r="LS8" i="14"/>
  <c r="LT8" i="14"/>
  <c r="LU8" i="14"/>
  <c r="LV8" i="14"/>
  <c r="LW8" i="14"/>
  <c r="LX8" i="14"/>
  <c r="LY8" i="14"/>
  <c r="LZ8" i="14"/>
  <c r="MA8" i="14"/>
  <c r="MB8" i="14"/>
  <c r="MC8" i="14"/>
  <c r="MD8" i="14"/>
  <c r="ME8" i="14"/>
  <c r="MF8" i="14"/>
  <c r="MG8" i="14"/>
  <c r="MH8" i="14"/>
  <c r="MI8" i="14"/>
  <c r="MJ8" i="14"/>
  <c r="MK8" i="14"/>
  <c r="ML8" i="14"/>
  <c r="MM8" i="14"/>
  <c r="MN8" i="14"/>
  <c r="MO8" i="14"/>
  <c r="MP8" i="14"/>
  <c r="MQ8" i="14"/>
  <c r="MR8" i="14"/>
  <c r="MS8" i="14"/>
  <c r="MT8" i="14"/>
  <c r="MU8" i="14"/>
  <c r="MV8" i="14"/>
  <c r="MW8" i="14"/>
  <c r="MX8" i="14"/>
  <c r="MY8" i="14"/>
  <c r="MZ8" i="14"/>
  <c r="NA8" i="14"/>
  <c r="NB8" i="14"/>
  <c r="NC8" i="14"/>
  <c r="ND8" i="14"/>
  <c r="NE8" i="14"/>
  <c r="NF8" i="14"/>
  <c r="NG8" i="14"/>
  <c r="NH8" i="14"/>
  <c r="NI8" i="14"/>
  <c r="NJ8" i="14"/>
  <c r="NK8" i="14"/>
  <c r="NL8" i="14"/>
  <c r="NM8" i="14"/>
  <c r="NN8" i="14"/>
  <c r="NO8" i="14"/>
  <c r="NP8" i="14"/>
  <c r="NQ8" i="14"/>
  <c r="NR8" i="14"/>
  <c r="NS8" i="14"/>
  <c r="NT8" i="14"/>
  <c r="NU8" i="14"/>
  <c r="NV8" i="14"/>
  <c r="NW8" i="14"/>
  <c r="NX8" i="14"/>
  <c r="NY8" i="14"/>
  <c r="NZ8" i="14"/>
  <c r="OA8" i="14"/>
  <c r="OB8" i="14"/>
  <c r="OC8" i="14"/>
  <c r="OD8" i="14"/>
  <c r="OE8" i="14"/>
  <c r="OF8" i="14"/>
  <c r="OG8" i="14"/>
  <c r="OH8" i="14"/>
  <c r="OI8" i="14"/>
  <c r="OJ8" i="14"/>
  <c r="OK8" i="14"/>
  <c r="OL8" i="14"/>
  <c r="OM8" i="14"/>
  <c r="ON8" i="14"/>
  <c r="OO8" i="14"/>
  <c r="OP8" i="14"/>
  <c r="OQ8" i="14"/>
  <c r="OR8" i="14"/>
  <c r="KN9" i="14"/>
  <c r="KP9" i="14"/>
  <c r="KQ9" i="14"/>
  <c r="LA9" i="14"/>
  <c r="LB9" i="14"/>
  <c r="LC9" i="14"/>
  <c r="LD9" i="14"/>
  <c r="LE9" i="14"/>
  <c r="LF9" i="14"/>
  <c r="LG9" i="14"/>
  <c r="LH9" i="14"/>
  <c r="LI9" i="14"/>
  <c r="LJ9" i="14"/>
  <c r="LK9" i="14"/>
  <c r="LL9" i="14"/>
  <c r="LM9" i="14"/>
  <c r="LN9" i="14"/>
  <c r="LO9" i="14"/>
  <c r="LP9" i="14"/>
  <c r="LQ9" i="14"/>
  <c r="LR9" i="14"/>
  <c r="LS9" i="14"/>
  <c r="LT9" i="14"/>
  <c r="LU9" i="14"/>
  <c r="LV9" i="14"/>
  <c r="LW9" i="14"/>
  <c r="LX9" i="14"/>
  <c r="LY9" i="14"/>
  <c r="LZ9" i="14"/>
  <c r="MA9" i="14"/>
  <c r="MB9" i="14"/>
  <c r="MC9" i="14"/>
  <c r="MD9" i="14"/>
  <c r="ME9" i="14"/>
  <c r="MF9" i="14"/>
  <c r="MG9" i="14"/>
  <c r="MH9" i="14"/>
  <c r="MI9" i="14"/>
  <c r="MJ9" i="14"/>
  <c r="MK9" i="14"/>
  <c r="ML9" i="14"/>
  <c r="MM9" i="14"/>
  <c r="MN9" i="14"/>
  <c r="MO9" i="14"/>
  <c r="MP9" i="14"/>
  <c r="MQ9" i="14"/>
  <c r="MR9" i="14"/>
  <c r="MS9" i="14"/>
  <c r="MT9" i="14"/>
  <c r="MU9" i="14"/>
  <c r="MV9" i="14"/>
  <c r="MW9" i="14"/>
  <c r="MX9" i="14"/>
  <c r="MY9" i="14"/>
  <c r="MZ9" i="14"/>
  <c r="NA9" i="14"/>
  <c r="NB9" i="14"/>
  <c r="NC9" i="14"/>
  <c r="ND9" i="14"/>
  <c r="NE9" i="14"/>
  <c r="NF9" i="14"/>
  <c r="NG9" i="14"/>
  <c r="NH9" i="14"/>
  <c r="NI9" i="14"/>
  <c r="NJ9" i="14"/>
  <c r="NK9" i="14"/>
  <c r="NL9" i="14"/>
  <c r="NM9" i="14"/>
  <c r="NN9" i="14"/>
  <c r="NO9" i="14"/>
  <c r="NP9" i="14"/>
  <c r="NQ9" i="14"/>
  <c r="NR9" i="14"/>
  <c r="NS9" i="14"/>
  <c r="NT9" i="14"/>
  <c r="NU9" i="14"/>
  <c r="NV9" i="14"/>
  <c r="NW9" i="14"/>
  <c r="NX9" i="14"/>
  <c r="NY9" i="14"/>
  <c r="NZ9" i="14"/>
  <c r="OA9" i="14"/>
  <c r="OB9" i="14"/>
  <c r="OC9" i="14"/>
  <c r="OD9" i="14"/>
  <c r="OE9" i="14"/>
  <c r="OF9" i="14"/>
  <c r="OG9" i="14"/>
  <c r="OH9" i="14"/>
  <c r="OI9" i="14"/>
  <c r="OJ9" i="14"/>
  <c r="OK9" i="14"/>
  <c r="OL9" i="14"/>
  <c r="OM9" i="14"/>
  <c r="ON9" i="14"/>
  <c r="OO9" i="14"/>
  <c r="OP9" i="14"/>
  <c r="OQ9" i="14"/>
  <c r="OR9" i="14"/>
  <c r="KN10" i="14"/>
  <c r="KP10" i="14"/>
  <c r="KQ10" i="14"/>
  <c r="LA10" i="14"/>
  <c r="LB10" i="14"/>
  <c r="LC10" i="14"/>
  <c r="LD10" i="14"/>
  <c r="LE10" i="14"/>
  <c r="LF10" i="14"/>
  <c r="LG10" i="14"/>
  <c r="LH10" i="14"/>
  <c r="LI10" i="14"/>
  <c r="LJ10" i="14"/>
  <c r="LK10" i="14"/>
  <c r="LL10" i="14"/>
  <c r="LM10" i="14"/>
  <c r="LN10" i="14"/>
  <c r="LO10" i="14"/>
  <c r="LP10" i="14"/>
  <c r="LQ10" i="14"/>
  <c r="LR10" i="14"/>
  <c r="LS10" i="14"/>
  <c r="LT10" i="14"/>
  <c r="LU10" i="14"/>
  <c r="LV10" i="14"/>
  <c r="LW10" i="14"/>
  <c r="LX10" i="14"/>
  <c r="LY10" i="14"/>
  <c r="LZ10" i="14"/>
  <c r="MA10" i="14"/>
  <c r="MB10" i="14"/>
  <c r="MC10" i="14"/>
  <c r="MD10" i="14"/>
  <c r="ME10" i="14"/>
  <c r="MF10" i="14"/>
  <c r="MG10" i="14"/>
  <c r="MH10" i="14"/>
  <c r="MI10" i="14"/>
  <c r="MJ10" i="14"/>
  <c r="MK10" i="14"/>
  <c r="ML10" i="14"/>
  <c r="MM10" i="14"/>
  <c r="MN10" i="14"/>
  <c r="MO10" i="14"/>
  <c r="MP10" i="14"/>
  <c r="MQ10" i="14"/>
  <c r="MR10" i="14"/>
  <c r="MS10" i="14"/>
  <c r="MT10" i="14"/>
  <c r="MU10" i="14"/>
  <c r="MV10" i="14"/>
  <c r="MW10" i="14"/>
  <c r="MX10" i="14"/>
  <c r="MY10" i="14"/>
  <c r="MZ10" i="14"/>
  <c r="NA10" i="14"/>
  <c r="NB10" i="14"/>
  <c r="NC10" i="14"/>
  <c r="ND10" i="14"/>
  <c r="NE10" i="14"/>
  <c r="NF10" i="14"/>
  <c r="NG10" i="14"/>
  <c r="NH10" i="14"/>
  <c r="NI10" i="14"/>
  <c r="NJ10" i="14"/>
  <c r="NK10" i="14"/>
  <c r="NL10" i="14"/>
  <c r="NM10" i="14"/>
  <c r="NN10" i="14"/>
  <c r="NO10" i="14"/>
  <c r="NP10" i="14"/>
  <c r="NQ10" i="14"/>
  <c r="NR10" i="14"/>
  <c r="NS10" i="14"/>
  <c r="NT10" i="14"/>
  <c r="NU10" i="14"/>
  <c r="NV10" i="14"/>
  <c r="NW10" i="14"/>
  <c r="NX10" i="14"/>
  <c r="NY10" i="14"/>
  <c r="NZ10" i="14"/>
  <c r="OA10" i="14"/>
  <c r="OB10" i="14"/>
  <c r="OC10" i="14"/>
  <c r="OD10" i="14"/>
  <c r="OE10" i="14"/>
  <c r="OF10" i="14"/>
  <c r="OG10" i="14"/>
  <c r="OH10" i="14"/>
  <c r="OI10" i="14"/>
  <c r="OJ10" i="14"/>
  <c r="OK10" i="14"/>
  <c r="OL10" i="14"/>
  <c r="OM10" i="14"/>
  <c r="ON10" i="14"/>
  <c r="OO10" i="14"/>
  <c r="OP10" i="14"/>
  <c r="OQ10" i="14"/>
  <c r="OR10" i="14"/>
  <c r="KN11" i="14"/>
  <c r="KP11" i="14"/>
  <c r="KQ11" i="14"/>
  <c r="LA11" i="14"/>
  <c r="LB11" i="14"/>
  <c r="LC11" i="14"/>
  <c r="LD11" i="14"/>
  <c r="LE11" i="14"/>
  <c r="LF11" i="14"/>
  <c r="LG11" i="14"/>
  <c r="LH11" i="14"/>
  <c r="LI11" i="14"/>
  <c r="LJ11" i="14"/>
  <c r="LK11" i="14"/>
  <c r="LL11" i="14"/>
  <c r="LM11" i="14"/>
  <c r="LN11" i="14"/>
  <c r="LO11" i="14"/>
  <c r="LP11" i="14"/>
  <c r="LQ11" i="14"/>
  <c r="LR11" i="14"/>
  <c r="LS11" i="14"/>
  <c r="LT11" i="14"/>
  <c r="LU11" i="14"/>
  <c r="LV11" i="14"/>
  <c r="LW11" i="14"/>
  <c r="LX11" i="14"/>
  <c r="LY11" i="14"/>
  <c r="LZ11" i="14"/>
  <c r="MA11" i="14"/>
  <c r="MB11" i="14"/>
  <c r="MC11" i="14"/>
  <c r="MD11" i="14"/>
  <c r="ME11" i="14"/>
  <c r="MF11" i="14"/>
  <c r="MG11" i="14"/>
  <c r="MH11" i="14"/>
  <c r="MI11" i="14"/>
  <c r="MJ11" i="14"/>
  <c r="MK11" i="14"/>
  <c r="ML11" i="14"/>
  <c r="MM11" i="14"/>
  <c r="MN11" i="14"/>
  <c r="MO11" i="14"/>
  <c r="MP11" i="14"/>
  <c r="MQ11" i="14"/>
  <c r="MR11" i="14"/>
  <c r="MS11" i="14"/>
  <c r="MT11" i="14"/>
  <c r="MU11" i="14"/>
  <c r="MV11" i="14"/>
  <c r="MW11" i="14"/>
  <c r="MX11" i="14"/>
  <c r="MY11" i="14"/>
  <c r="MZ11" i="14"/>
  <c r="NA11" i="14"/>
  <c r="NB11" i="14"/>
  <c r="NC11" i="14"/>
  <c r="ND11" i="14"/>
  <c r="NE11" i="14"/>
  <c r="NF11" i="14"/>
  <c r="NG11" i="14"/>
  <c r="NH11" i="14"/>
  <c r="NI11" i="14"/>
  <c r="NJ11" i="14"/>
  <c r="NK11" i="14"/>
  <c r="NL11" i="14"/>
  <c r="NM11" i="14"/>
  <c r="NN11" i="14"/>
  <c r="NO11" i="14"/>
  <c r="NP11" i="14"/>
  <c r="NQ11" i="14"/>
  <c r="NR11" i="14"/>
  <c r="NS11" i="14"/>
  <c r="NT11" i="14"/>
  <c r="NU11" i="14"/>
  <c r="NV11" i="14"/>
  <c r="NW11" i="14"/>
  <c r="NX11" i="14"/>
  <c r="NY11" i="14"/>
  <c r="NZ11" i="14"/>
  <c r="OA11" i="14"/>
  <c r="OB11" i="14"/>
  <c r="OC11" i="14"/>
  <c r="OD11" i="14"/>
  <c r="OE11" i="14"/>
  <c r="OF11" i="14"/>
  <c r="OG11" i="14"/>
  <c r="OH11" i="14"/>
  <c r="OI11" i="14"/>
  <c r="OJ11" i="14"/>
  <c r="OK11" i="14"/>
  <c r="OL11" i="14"/>
  <c r="OM11" i="14"/>
  <c r="ON11" i="14"/>
  <c r="OO11" i="14"/>
  <c r="OP11" i="14"/>
  <c r="OQ11" i="14"/>
  <c r="OR11" i="14"/>
  <c r="KN12" i="14"/>
  <c r="KP12" i="14"/>
  <c r="KQ12" i="14"/>
  <c r="LA12" i="14"/>
  <c r="LB12" i="14"/>
  <c r="LC12" i="14"/>
  <c r="LD12" i="14"/>
  <c r="LE12" i="14"/>
  <c r="LF12" i="14"/>
  <c r="LG12" i="14"/>
  <c r="LH12" i="14"/>
  <c r="LI12" i="14"/>
  <c r="LJ12" i="14"/>
  <c r="LK12" i="14"/>
  <c r="LL12" i="14"/>
  <c r="LM12" i="14"/>
  <c r="LN12" i="14"/>
  <c r="LO12" i="14"/>
  <c r="LP12" i="14"/>
  <c r="LQ12" i="14"/>
  <c r="LR12" i="14"/>
  <c r="LS12" i="14"/>
  <c r="LT12" i="14"/>
  <c r="LU12" i="14"/>
  <c r="LV12" i="14"/>
  <c r="LW12" i="14"/>
  <c r="LX12" i="14"/>
  <c r="LY12" i="14"/>
  <c r="LZ12" i="14"/>
  <c r="MA12" i="14"/>
  <c r="MB12" i="14"/>
  <c r="MC12" i="14"/>
  <c r="MD12" i="14"/>
  <c r="ME12" i="14"/>
  <c r="MF12" i="14"/>
  <c r="MG12" i="14"/>
  <c r="MH12" i="14"/>
  <c r="MI12" i="14"/>
  <c r="MJ12" i="14"/>
  <c r="MK12" i="14"/>
  <c r="ML12" i="14"/>
  <c r="MM12" i="14"/>
  <c r="MN12" i="14"/>
  <c r="MO12" i="14"/>
  <c r="MP12" i="14"/>
  <c r="MQ12" i="14"/>
  <c r="MR12" i="14"/>
  <c r="MS12" i="14"/>
  <c r="MT12" i="14"/>
  <c r="MU12" i="14"/>
  <c r="MV12" i="14"/>
  <c r="MW12" i="14"/>
  <c r="MX12" i="14"/>
  <c r="MY12" i="14"/>
  <c r="MZ12" i="14"/>
  <c r="NA12" i="14"/>
  <c r="NB12" i="14"/>
  <c r="NC12" i="14"/>
  <c r="ND12" i="14"/>
  <c r="NE12" i="14"/>
  <c r="NF12" i="14"/>
  <c r="NG12" i="14"/>
  <c r="NH12" i="14"/>
  <c r="NI12" i="14"/>
  <c r="NJ12" i="14"/>
  <c r="NK12" i="14"/>
  <c r="NL12" i="14"/>
  <c r="NM12" i="14"/>
  <c r="NN12" i="14"/>
  <c r="NO12" i="14"/>
  <c r="NP12" i="14"/>
  <c r="NQ12" i="14"/>
  <c r="NR12" i="14"/>
  <c r="NS12" i="14"/>
  <c r="NT12" i="14"/>
  <c r="NU12" i="14"/>
  <c r="NV12" i="14"/>
  <c r="NW12" i="14"/>
  <c r="NX12" i="14"/>
  <c r="NY12" i="14"/>
  <c r="NZ12" i="14"/>
  <c r="OA12" i="14"/>
  <c r="OB12" i="14"/>
  <c r="OC12" i="14"/>
  <c r="OD12" i="14"/>
  <c r="OE12" i="14"/>
  <c r="OF12" i="14"/>
  <c r="OG12" i="14"/>
  <c r="OH12" i="14"/>
  <c r="OI12" i="14"/>
  <c r="OJ12" i="14"/>
  <c r="OK12" i="14"/>
  <c r="OL12" i="14"/>
  <c r="OM12" i="14"/>
  <c r="ON12" i="14"/>
  <c r="OO12" i="14"/>
  <c r="OP12" i="14"/>
  <c r="OQ12" i="14"/>
  <c r="OR12" i="14"/>
  <c r="KN13" i="14"/>
  <c r="KP13" i="14"/>
  <c r="KQ13" i="14"/>
  <c r="LA13" i="14"/>
  <c r="LB13" i="14"/>
  <c r="LC13" i="14"/>
  <c r="LD13" i="14"/>
  <c r="LE13" i="14"/>
  <c r="LF13" i="14"/>
  <c r="LG13" i="14"/>
  <c r="LH13" i="14"/>
  <c r="LI13" i="14"/>
  <c r="LJ13" i="14"/>
  <c r="LK13" i="14"/>
  <c r="LL13" i="14"/>
  <c r="LM13" i="14"/>
  <c r="LN13" i="14"/>
  <c r="LO13" i="14"/>
  <c r="LP13" i="14"/>
  <c r="LQ13" i="14"/>
  <c r="LR13" i="14"/>
  <c r="LS13" i="14"/>
  <c r="LT13" i="14"/>
  <c r="LU13" i="14"/>
  <c r="LV13" i="14"/>
  <c r="LW13" i="14"/>
  <c r="LX13" i="14"/>
  <c r="LY13" i="14"/>
  <c r="LZ13" i="14"/>
  <c r="MA13" i="14"/>
  <c r="MB13" i="14"/>
  <c r="MC13" i="14"/>
  <c r="MD13" i="14"/>
  <c r="ME13" i="14"/>
  <c r="MF13" i="14"/>
  <c r="MG13" i="14"/>
  <c r="MH13" i="14"/>
  <c r="MI13" i="14"/>
  <c r="MJ13" i="14"/>
  <c r="MK13" i="14"/>
  <c r="ML13" i="14"/>
  <c r="MM13" i="14"/>
  <c r="MN13" i="14"/>
  <c r="MO13" i="14"/>
  <c r="MP13" i="14"/>
  <c r="MQ13" i="14"/>
  <c r="MR13" i="14"/>
  <c r="MS13" i="14"/>
  <c r="MT13" i="14"/>
  <c r="MU13" i="14"/>
  <c r="MV13" i="14"/>
  <c r="MW13" i="14"/>
  <c r="MX13" i="14"/>
  <c r="MY13" i="14"/>
  <c r="MZ13" i="14"/>
  <c r="NA13" i="14"/>
  <c r="NB13" i="14"/>
  <c r="NC13" i="14"/>
  <c r="ND13" i="14"/>
  <c r="NE13" i="14"/>
  <c r="NF13" i="14"/>
  <c r="NG13" i="14"/>
  <c r="NH13" i="14"/>
  <c r="NI13" i="14"/>
  <c r="NJ13" i="14"/>
  <c r="NK13" i="14"/>
  <c r="NL13" i="14"/>
  <c r="NM13" i="14"/>
  <c r="NN13" i="14"/>
  <c r="NO13" i="14"/>
  <c r="NP13" i="14"/>
  <c r="NQ13" i="14"/>
  <c r="NR13" i="14"/>
  <c r="NS13" i="14"/>
  <c r="NT13" i="14"/>
  <c r="NU13" i="14"/>
  <c r="NV13" i="14"/>
  <c r="NW13" i="14"/>
  <c r="NX13" i="14"/>
  <c r="NY13" i="14"/>
  <c r="NZ13" i="14"/>
  <c r="OA13" i="14"/>
  <c r="OB13" i="14"/>
  <c r="OC13" i="14"/>
  <c r="OD13" i="14"/>
  <c r="OE13" i="14"/>
  <c r="OF13" i="14"/>
  <c r="OG13" i="14"/>
  <c r="OH13" i="14"/>
  <c r="OI13" i="14"/>
  <c r="OJ13" i="14"/>
  <c r="OK13" i="14"/>
  <c r="OL13" i="14"/>
  <c r="OM13" i="14"/>
  <c r="ON13" i="14"/>
  <c r="OO13" i="14"/>
  <c r="OP13" i="14"/>
  <c r="OQ13" i="14"/>
  <c r="OR13" i="14"/>
  <c r="KN14" i="14"/>
  <c r="KP14" i="14"/>
  <c r="KQ14" i="14"/>
  <c r="LA14" i="14"/>
  <c r="LB14" i="14"/>
  <c r="LC14" i="14"/>
  <c r="LD14" i="14"/>
  <c r="LE14" i="14"/>
  <c r="LF14" i="14"/>
  <c r="LG14" i="14"/>
  <c r="LH14" i="14"/>
  <c r="LI14" i="14"/>
  <c r="LJ14" i="14"/>
  <c r="LK14" i="14"/>
  <c r="LL14" i="14"/>
  <c r="LM14" i="14"/>
  <c r="LN14" i="14"/>
  <c r="LO14" i="14"/>
  <c r="LP14" i="14"/>
  <c r="LQ14" i="14"/>
  <c r="LR14" i="14"/>
  <c r="LS14" i="14"/>
  <c r="LT14" i="14"/>
  <c r="LU14" i="14"/>
  <c r="LV14" i="14"/>
  <c r="LW14" i="14"/>
  <c r="LX14" i="14"/>
  <c r="LY14" i="14"/>
  <c r="LZ14" i="14"/>
  <c r="MA14" i="14"/>
  <c r="MB14" i="14"/>
  <c r="MC14" i="14"/>
  <c r="MD14" i="14"/>
  <c r="ME14" i="14"/>
  <c r="MF14" i="14"/>
  <c r="MG14" i="14"/>
  <c r="MH14" i="14"/>
  <c r="MI14" i="14"/>
  <c r="MJ14" i="14"/>
  <c r="MK14" i="14"/>
  <c r="ML14" i="14"/>
  <c r="MM14" i="14"/>
  <c r="MN14" i="14"/>
  <c r="MO14" i="14"/>
  <c r="MP14" i="14"/>
  <c r="MQ14" i="14"/>
  <c r="MR14" i="14"/>
  <c r="MS14" i="14"/>
  <c r="MT14" i="14"/>
  <c r="MU14" i="14"/>
  <c r="MV14" i="14"/>
  <c r="MW14" i="14"/>
  <c r="MX14" i="14"/>
  <c r="MY14" i="14"/>
  <c r="MZ14" i="14"/>
  <c r="NA14" i="14"/>
  <c r="NB14" i="14"/>
  <c r="NC14" i="14"/>
  <c r="ND14" i="14"/>
  <c r="NE14" i="14"/>
  <c r="NF14" i="14"/>
  <c r="NG14" i="14"/>
  <c r="NH14" i="14"/>
  <c r="NI14" i="14"/>
  <c r="NJ14" i="14"/>
  <c r="NK14" i="14"/>
  <c r="NL14" i="14"/>
  <c r="NM14" i="14"/>
  <c r="NN14" i="14"/>
  <c r="NO14" i="14"/>
  <c r="NP14" i="14"/>
  <c r="NQ14" i="14"/>
  <c r="NR14" i="14"/>
  <c r="NS14" i="14"/>
  <c r="NT14" i="14"/>
  <c r="NU14" i="14"/>
  <c r="NV14" i="14"/>
  <c r="NW14" i="14"/>
  <c r="NX14" i="14"/>
  <c r="NY14" i="14"/>
  <c r="NZ14" i="14"/>
  <c r="OA14" i="14"/>
  <c r="OB14" i="14"/>
  <c r="OC14" i="14"/>
  <c r="OD14" i="14"/>
  <c r="OE14" i="14"/>
  <c r="OF14" i="14"/>
  <c r="OG14" i="14"/>
  <c r="OH14" i="14"/>
  <c r="OI14" i="14"/>
  <c r="OJ14" i="14"/>
  <c r="OK14" i="14"/>
  <c r="OL14" i="14"/>
  <c r="OM14" i="14"/>
  <c r="ON14" i="14"/>
  <c r="OO14" i="14"/>
  <c r="OP14" i="14"/>
  <c r="OQ14" i="14"/>
  <c r="OR14" i="14"/>
  <c r="KN15" i="14"/>
  <c r="KP15" i="14"/>
  <c r="KQ15" i="14"/>
  <c r="LA15" i="14"/>
  <c r="LB15" i="14"/>
  <c r="LC15" i="14"/>
  <c r="LD15" i="14"/>
  <c r="LE15" i="14"/>
  <c r="LF15" i="14"/>
  <c r="LG15" i="14"/>
  <c r="LH15" i="14"/>
  <c r="LI15" i="14"/>
  <c r="LJ15" i="14"/>
  <c r="LK15" i="14"/>
  <c r="LL15" i="14"/>
  <c r="LM15" i="14"/>
  <c r="LN15" i="14"/>
  <c r="LO15" i="14"/>
  <c r="LP15" i="14"/>
  <c r="LQ15" i="14"/>
  <c r="LR15" i="14"/>
  <c r="LS15" i="14"/>
  <c r="LT15" i="14"/>
  <c r="LU15" i="14"/>
  <c r="LV15" i="14"/>
  <c r="LW15" i="14"/>
  <c r="LX15" i="14"/>
  <c r="LY15" i="14"/>
  <c r="LZ15" i="14"/>
  <c r="MA15" i="14"/>
  <c r="MB15" i="14"/>
  <c r="MC15" i="14"/>
  <c r="MD15" i="14"/>
  <c r="ME15" i="14"/>
  <c r="MF15" i="14"/>
  <c r="MG15" i="14"/>
  <c r="MH15" i="14"/>
  <c r="MI15" i="14"/>
  <c r="MJ15" i="14"/>
  <c r="MK15" i="14"/>
  <c r="ML15" i="14"/>
  <c r="MM15" i="14"/>
  <c r="MN15" i="14"/>
  <c r="MO15" i="14"/>
  <c r="MP15" i="14"/>
  <c r="MQ15" i="14"/>
  <c r="MR15" i="14"/>
  <c r="MS15" i="14"/>
  <c r="MT15" i="14"/>
  <c r="MU15" i="14"/>
  <c r="MV15" i="14"/>
  <c r="MW15" i="14"/>
  <c r="MX15" i="14"/>
  <c r="MY15" i="14"/>
  <c r="MZ15" i="14"/>
  <c r="NA15" i="14"/>
  <c r="NB15" i="14"/>
  <c r="NC15" i="14"/>
  <c r="ND15" i="14"/>
  <c r="NE15" i="14"/>
  <c r="NF15" i="14"/>
  <c r="NG15" i="14"/>
  <c r="NH15" i="14"/>
  <c r="NI15" i="14"/>
  <c r="NJ15" i="14"/>
  <c r="NK15" i="14"/>
  <c r="NL15" i="14"/>
  <c r="NM15" i="14"/>
  <c r="NN15" i="14"/>
  <c r="NO15" i="14"/>
  <c r="NP15" i="14"/>
  <c r="NQ15" i="14"/>
  <c r="NR15" i="14"/>
  <c r="NS15" i="14"/>
  <c r="NT15" i="14"/>
  <c r="NU15" i="14"/>
  <c r="NV15" i="14"/>
  <c r="NW15" i="14"/>
  <c r="NX15" i="14"/>
  <c r="NY15" i="14"/>
  <c r="NZ15" i="14"/>
  <c r="OA15" i="14"/>
  <c r="OB15" i="14"/>
  <c r="OC15" i="14"/>
  <c r="OD15" i="14"/>
  <c r="OE15" i="14"/>
  <c r="OF15" i="14"/>
  <c r="OG15" i="14"/>
  <c r="OH15" i="14"/>
  <c r="OI15" i="14"/>
  <c r="OJ15" i="14"/>
  <c r="OK15" i="14"/>
  <c r="OL15" i="14"/>
  <c r="OM15" i="14"/>
  <c r="ON15" i="14"/>
  <c r="OO15" i="14"/>
  <c r="OP15" i="14"/>
  <c r="OQ15" i="14"/>
  <c r="OR15" i="14"/>
  <c r="KN16" i="14"/>
  <c r="KP16" i="14"/>
  <c r="KQ16" i="14"/>
  <c r="LA16" i="14"/>
  <c r="LB16" i="14"/>
  <c r="LC16" i="14"/>
  <c r="LD16" i="14"/>
  <c r="LE16" i="14"/>
  <c r="LF16" i="14"/>
  <c r="LG16" i="14"/>
  <c r="LH16" i="14"/>
  <c r="LI16" i="14"/>
  <c r="LJ16" i="14"/>
  <c r="LK16" i="14"/>
  <c r="LL16" i="14"/>
  <c r="LM16" i="14"/>
  <c r="LN16" i="14"/>
  <c r="LO16" i="14"/>
  <c r="LP16" i="14"/>
  <c r="LQ16" i="14"/>
  <c r="LR16" i="14"/>
  <c r="LS16" i="14"/>
  <c r="LT16" i="14"/>
  <c r="LU16" i="14"/>
  <c r="LV16" i="14"/>
  <c r="LW16" i="14"/>
  <c r="LX16" i="14"/>
  <c r="LY16" i="14"/>
  <c r="LZ16" i="14"/>
  <c r="MA16" i="14"/>
  <c r="MB16" i="14"/>
  <c r="MC16" i="14"/>
  <c r="MD16" i="14"/>
  <c r="ME16" i="14"/>
  <c r="MF16" i="14"/>
  <c r="MG16" i="14"/>
  <c r="MH16" i="14"/>
  <c r="MI16" i="14"/>
  <c r="MJ16" i="14"/>
  <c r="MK16" i="14"/>
  <c r="ML16" i="14"/>
  <c r="MM16" i="14"/>
  <c r="MN16" i="14"/>
  <c r="MO16" i="14"/>
  <c r="MP16" i="14"/>
  <c r="MQ16" i="14"/>
  <c r="MR16" i="14"/>
  <c r="MS16" i="14"/>
  <c r="MT16" i="14"/>
  <c r="MU16" i="14"/>
  <c r="MV16" i="14"/>
  <c r="MW16" i="14"/>
  <c r="MX16" i="14"/>
  <c r="MY16" i="14"/>
  <c r="MZ16" i="14"/>
  <c r="NA16" i="14"/>
  <c r="NB16" i="14"/>
  <c r="NC16" i="14"/>
  <c r="ND16" i="14"/>
  <c r="NE16" i="14"/>
  <c r="NF16" i="14"/>
  <c r="NG16" i="14"/>
  <c r="NH16" i="14"/>
  <c r="NI16" i="14"/>
  <c r="NJ16" i="14"/>
  <c r="NK16" i="14"/>
  <c r="NL16" i="14"/>
  <c r="NM16" i="14"/>
  <c r="NN16" i="14"/>
  <c r="NO16" i="14"/>
  <c r="NP16" i="14"/>
  <c r="NQ16" i="14"/>
  <c r="NR16" i="14"/>
  <c r="NS16" i="14"/>
  <c r="NT16" i="14"/>
  <c r="NU16" i="14"/>
  <c r="NV16" i="14"/>
  <c r="NW16" i="14"/>
  <c r="NX16" i="14"/>
  <c r="NY16" i="14"/>
  <c r="NZ16" i="14"/>
  <c r="OA16" i="14"/>
  <c r="OB16" i="14"/>
  <c r="OC16" i="14"/>
  <c r="OD16" i="14"/>
  <c r="OE16" i="14"/>
  <c r="OF16" i="14"/>
  <c r="OG16" i="14"/>
  <c r="OH16" i="14"/>
  <c r="OI16" i="14"/>
  <c r="OJ16" i="14"/>
  <c r="OK16" i="14"/>
  <c r="OL16" i="14"/>
  <c r="OM16" i="14"/>
  <c r="ON16" i="14"/>
  <c r="OO16" i="14"/>
  <c r="OP16" i="14"/>
  <c r="OQ16" i="14"/>
  <c r="OR16" i="14"/>
  <c r="KN17" i="14"/>
  <c r="KP17" i="14"/>
  <c r="KQ17" i="14"/>
  <c r="LA17" i="14"/>
  <c r="LB17" i="14"/>
  <c r="LC17" i="14"/>
  <c r="LD17" i="14"/>
  <c r="LE17" i="14"/>
  <c r="LF17" i="14"/>
  <c r="LG17" i="14"/>
  <c r="LH17" i="14"/>
  <c r="LI17" i="14"/>
  <c r="LJ17" i="14"/>
  <c r="LK17" i="14"/>
  <c r="LL17" i="14"/>
  <c r="LM17" i="14"/>
  <c r="LN17" i="14"/>
  <c r="LO17" i="14"/>
  <c r="LP17" i="14"/>
  <c r="LQ17" i="14"/>
  <c r="LR17" i="14"/>
  <c r="LS17" i="14"/>
  <c r="LT17" i="14"/>
  <c r="LU17" i="14"/>
  <c r="LV17" i="14"/>
  <c r="LW17" i="14"/>
  <c r="LX17" i="14"/>
  <c r="LY17" i="14"/>
  <c r="LZ17" i="14"/>
  <c r="MA17" i="14"/>
  <c r="MB17" i="14"/>
  <c r="MC17" i="14"/>
  <c r="MD17" i="14"/>
  <c r="ME17" i="14"/>
  <c r="MF17" i="14"/>
  <c r="MG17" i="14"/>
  <c r="MH17" i="14"/>
  <c r="MI17" i="14"/>
  <c r="MJ17" i="14"/>
  <c r="MK17" i="14"/>
  <c r="ML17" i="14"/>
  <c r="MM17" i="14"/>
  <c r="MN17" i="14"/>
  <c r="MO17" i="14"/>
  <c r="MP17" i="14"/>
  <c r="MQ17" i="14"/>
  <c r="MR17" i="14"/>
  <c r="MS17" i="14"/>
  <c r="MT17" i="14"/>
  <c r="MU17" i="14"/>
  <c r="MV17" i="14"/>
  <c r="MW17" i="14"/>
  <c r="MX17" i="14"/>
  <c r="MY17" i="14"/>
  <c r="MZ17" i="14"/>
  <c r="NA17" i="14"/>
  <c r="NB17" i="14"/>
  <c r="NC17" i="14"/>
  <c r="ND17" i="14"/>
  <c r="NE17" i="14"/>
  <c r="NF17" i="14"/>
  <c r="NG17" i="14"/>
  <c r="NH17" i="14"/>
  <c r="NI17" i="14"/>
  <c r="NJ17" i="14"/>
  <c r="NK17" i="14"/>
  <c r="NL17" i="14"/>
  <c r="NM17" i="14"/>
  <c r="NN17" i="14"/>
  <c r="NO17" i="14"/>
  <c r="NP17" i="14"/>
  <c r="NQ17" i="14"/>
  <c r="NR17" i="14"/>
  <c r="NS17" i="14"/>
  <c r="NT17" i="14"/>
  <c r="NU17" i="14"/>
  <c r="NV17" i="14"/>
  <c r="NW17" i="14"/>
  <c r="NX17" i="14"/>
  <c r="NY17" i="14"/>
  <c r="NZ17" i="14"/>
  <c r="OA17" i="14"/>
  <c r="OB17" i="14"/>
  <c r="OC17" i="14"/>
  <c r="OD17" i="14"/>
  <c r="OE17" i="14"/>
  <c r="OF17" i="14"/>
  <c r="OG17" i="14"/>
  <c r="OH17" i="14"/>
  <c r="OI17" i="14"/>
  <c r="OJ17" i="14"/>
  <c r="OK17" i="14"/>
  <c r="OL17" i="14"/>
  <c r="OM17" i="14"/>
  <c r="ON17" i="14"/>
  <c r="OO17" i="14"/>
  <c r="OP17" i="14"/>
  <c r="OQ17" i="14"/>
  <c r="OR17" i="14"/>
  <c r="KN18" i="14"/>
  <c r="KP18" i="14"/>
  <c r="KQ18" i="14"/>
  <c r="LA18" i="14"/>
  <c r="LB18" i="14"/>
  <c r="LC18" i="14"/>
  <c r="LD18" i="14"/>
  <c r="LE18" i="14"/>
  <c r="LF18" i="14"/>
  <c r="LG18" i="14"/>
  <c r="LH18" i="14"/>
  <c r="LI18" i="14"/>
  <c r="LJ18" i="14"/>
  <c r="LK18" i="14"/>
  <c r="LL18" i="14"/>
  <c r="LM18" i="14"/>
  <c r="LN18" i="14"/>
  <c r="LO18" i="14"/>
  <c r="LP18" i="14"/>
  <c r="LQ18" i="14"/>
  <c r="LR18" i="14"/>
  <c r="LS18" i="14"/>
  <c r="LT18" i="14"/>
  <c r="LU18" i="14"/>
  <c r="LV18" i="14"/>
  <c r="LW18" i="14"/>
  <c r="LX18" i="14"/>
  <c r="LY18" i="14"/>
  <c r="LZ18" i="14"/>
  <c r="MA18" i="14"/>
  <c r="MB18" i="14"/>
  <c r="MC18" i="14"/>
  <c r="MD18" i="14"/>
  <c r="ME18" i="14"/>
  <c r="MF18" i="14"/>
  <c r="MG18" i="14"/>
  <c r="MH18" i="14"/>
  <c r="MI18" i="14"/>
  <c r="MJ18" i="14"/>
  <c r="MK18" i="14"/>
  <c r="ML18" i="14"/>
  <c r="MM18" i="14"/>
  <c r="MN18" i="14"/>
  <c r="MO18" i="14"/>
  <c r="MP18" i="14"/>
  <c r="MQ18" i="14"/>
  <c r="MR18" i="14"/>
  <c r="MS18" i="14"/>
  <c r="MT18" i="14"/>
  <c r="MU18" i="14"/>
  <c r="MV18" i="14"/>
  <c r="MW18" i="14"/>
  <c r="MX18" i="14"/>
  <c r="MY18" i="14"/>
  <c r="MZ18" i="14"/>
  <c r="NA18" i="14"/>
  <c r="NB18" i="14"/>
  <c r="NC18" i="14"/>
  <c r="ND18" i="14"/>
  <c r="NE18" i="14"/>
  <c r="NF18" i="14"/>
  <c r="NG18" i="14"/>
  <c r="NH18" i="14"/>
  <c r="NI18" i="14"/>
  <c r="NJ18" i="14"/>
  <c r="NK18" i="14"/>
  <c r="NL18" i="14"/>
  <c r="NM18" i="14"/>
  <c r="NN18" i="14"/>
  <c r="NO18" i="14"/>
  <c r="NP18" i="14"/>
  <c r="NQ18" i="14"/>
  <c r="NR18" i="14"/>
  <c r="NS18" i="14"/>
  <c r="NT18" i="14"/>
  <c r="NU18" i="14"/>
  <c r="NV18" i="14"/>
  <c r="NW18" i="14"/>
  <c r="NX18" i="14"/>
  <c r="NY18" i="14"/>
  <c r="NZ18" i="14"/>
  <c r="OA18" i="14"/>
  <c r="OB18" i="14"/>
  <c r="OC18" i="14"/>
  <c r="OD18" i="14"/>
  <c r="OE18" i="14"/>
  <c r="OF18" i="14"/>
  <c r="OG18" i="14"/>
  <c r="OH18" i="14"/>
  <c r="OI18" i="14"/>
  <c r="OJ18" i="14"/>
  <c r="OK18" i="14"/>
  <c r="OL18" i="14"/>
  <c r="OM18" i="14"/>
  <c r="ON18" i="14"/>
  <c r="OO18" i="14"/>
  <c r="OP18" i="14"/>
  <c r="OQ18" i="14"/>
  <c r="OR18" i="14"/>
  <c r="KN19" i="14"/>
  <c r="KP19" i="14"/>
  <c r="KQ19" i="14"/>
  <c r="LA19" i="14"/>
  <c r="LB19" i="14"/>
  <c r="LC19" i="14"/>
  <c r="LD19" i="14"/>
  <c r="LE19" i="14"/>
  <c r="LF19" i="14"/>
  <c r="LG19" i="14"/>
  <c r="LH19" i="14"/>
  <c r="LI19" i="14"/>
  <c r="LJ19" i="14"/>
  <c r="LK19" i="14"/>
  <c r="LL19" i="14"/>
  <c r="LM19" i="14"/>
  <c r="LN19" i="14"/>
  <c r="LO19" i="14"/>
  <c r="LP19" i="14"/>
  <c r="LQ19" i="14"/>
  <c r="LR19" i="14"/>
  <c r="LS19" i="14"/>
  <c r="LT19" i="14"/>
  <c r="LU19" i="14"/>
  <c r="LV19" i="14"/>
  <c r="LW19" i="14"/>
  <c r="LX19" i="14"/>
  <c r="LY19" i="14"/>
  <c r="LZ19" i="14"/>
  <c r="MA19" i="14"/>
  <c r="MB19" i="14"/>
  <c r="MC19" i="14"/>
  <c r="MD19" i="14"/>
  <c r="ME19" i="14"/>
  <c r="MF19" i="14"/>
  <c r="MG19" i="14"/>
  <c r="MH19" i="14"/>
  <c r="MI19" i="14"/>
  <c r="MJ19" i="14"/>
  <c r="MK19" i="14"/>
  <c r="ML19" i="14"/>
  <c r="MM19" i="14"/>
  <c r="MN19" i="14"/>
  <c r="MO19" i="14"/>
  <c r="MP19" i="14"/>
  <c r="MQ19" i="14"/>
  <c r="MR19" i="14"/>
  <c r="MS19" i="14"/>
  <c r="MT19" i="14"/>
  <c r="MU19" i="14"/>
  <c r="MV19" i="14"/>
  <c r="MW19" i="14"/>
  <c r="MX19" i="14"/>
  <c r="MY19" i="14"/>
  <c r="MZ19" i="14"/>
  <c r="NA19" i="14"/>
  <c r="NB19" i="14"/>
  <c r="NC19" i="14"/>
  <c r="ND19" i="14"/>
  <c r="NE19" i="14"/>
  <c r="NF19" i="14"/>
  <c r="NG19" i="14"/>
  <c r="NH19" i="14"/>
  <c r="NI19" i="14"/>
  <c r="NJ19" i="14"/>
  <c r="NK19" i="14"/>
  <c r="NL19" i="14"/>
  <c r="NM19" i="14"/>
  <c r="NN19" i="14"/>
  <c r="NO19" i="14"/>
  <c r="NP19" i="14"/>
  <c r="NQ19" i="14"/>
  <c r="NR19" i="14"/>
  <c r="NS19" i="14"/>
  <c r="NT19" i="14"/>
  <c r="NU19" i="14"/>
  <c r="NV19" i="14"/>
  <c r="NW19" i="14"/>
  <c r="NX19" i="14"/>
  <c r="NY19" i="14"/>
  <c r="NZ19" i="14"/>
  <c r="OA19" i="14"/>
  <c r="OB19" i="14"/>
  <c r="OC19" i="14"/>
  <c r="OD19" i="14"/>
  <c r="OE19" i="14"/>
  <c r="OF19" i="14"/>
  <c r="OG19" i="14"/>
  <c r="OH19" i="14"/>
  <c r="OI19" i="14"/>
  <c r="OJ19" i="14"/>
  <c r="OK19" i="14"/>
  <c r="OL19" i="14"/>
  <c r="OM19" i="14"/>
  <c r="ON19" i="14"/>
  <c r="OO19" i="14"/>
  <c r="OP19" i="14"/>
  <c r="OQ19" i="14"/>
  <c r="OR19" i="14"/>
  <c r="OZ19" i="14"/>
  <c r="KN20" i="14"/>
  <c r="KP20" i="14"/>
  <c r="KQ20" i="14"/>
  <c r="LA20" i="14"/>
  <c r="LB20" i="14"/>
  <c r="LC20" i="14"/>
  <c r="LD20" i="14"/>
  <c r="LE20" i="14"/>
  <c r="LF20" i="14"/>
  <c r="LG20" i="14"/>
  <c r="LH20" i="14"/>
  <c r="LI20" i="14"/>
  <c r="LJ20" i="14"/>
  <c r="LK20" i="14"/>
  <c r="LL20" i="14"/>
  <c r="LM20" i="14"/>
  <c r="LN20" i="14"/>
  <c r="LO20" i="14"/>
  <c r="LP20" i="14"/>
  <c r="LQ20" i="14"/>
  <c r="LR20" i="14"/>
  <c r="LS20" i="14"/>
  <c r="LT20" i="14"/>
  <c r="LU20" i="14"/>
  <c r="LV20" i="14"/>
  <c r="LW20" i="14"/>
  <c r="LX20" i="14"/>
  <c r="LY20" i="14"/>
  <c r="LZ20" i="14"/>
  <c r="MA20" i="14"/>
  <c r="MB20" i="14"/>
  <c r="MC20" i="14"/>
  <c r="MD20" i="14"/>
  <c r="ME20" i="14"/>
  <c r="MF20" i="14"/>
  <c r="MG20" i="14"/>
  <c r="MH20" i="14"/>
  <c r="MI20" i="14"/>
  <c r="MJ20" i="14"/>
  <c r="MK20" i="14"/>
  <c r="ML20" i="14"/>
  <c r="MM20" i="14"/>
  <c r="MN20" i="14"/>
  <c r="MO20" i="14"/>
  <c r="MP20" i="14"/>
  <c r="MQ20" i="14"/>
  <c r="MR20" i="14"/>
  <c r="MS20" i="14"/>
  <c r="MT20" i="14"/>
  <c r="MU20" i="14"/>
  <c r="MV20" i="14"/>
  <c r="MW20" i="14"/>
  <c r="MX20" i="14"/>
  <c r="MY20" i="14"/>
  <c r="MZ20" i="14"/>
  <c r="NA20" i="14"/>
  <c r="NB20" i="14"/>
  <c r="NC20" i="14"/>
  <c r="ND20" i="14"/>
  <c r="NE20" i="14"/>
  <c r="NF20" i="14"/>
  <c r="NG20" i="14"/>
  <c r="NH20" i="14"/>
  <c r="NI20" i="14"/>
  <c r="NJ20" i="14"/>
  <c r="NK20" i="14"/>
  <c r="NL20" i="14"/>
  <c r="NM20" i="14"/>
  <c r="NN20" i="14"/>
  <c r="NO20" i="14"/>
  <c r="NP20" i="14"/>
  <c r="NQ20" i="14"/>
  <c r="NR20" i="14"/>
  <c r="NS20" i="14"/>
  <c r="NT20" i="14"/>
  <c r="NU20" i="14"/>
  <c r="NV20" i="14"/>
  <c r="NW20" i="14"/>
  <c r="NX20" i="14"/>
  <c r="NY20" i="14"/>
  <c r="NZ20" i="14"/>
  <c r="OA20" i="14"/>
  <c r="OB20" i="14"/>
  <c r="OC20" i="14"/>
  <c r="OD20" i="14"/>
  <c r="OE20" i="14"/>
  <c r="OF20" i="14"/>
  <c r="OG20" i="14"/>
  <c r="OH20" i="14"/>
  <c r="OI20" i="14"/>
  <c r="OJ20" i="14"/>
  <c r="OK20" i="14"/>
  <c r="OL20" i="14"/>
  <c r="OM20" i="14"/>
  <c r="ON20" i="14"/>
  <c r="OO20" i="14"/>
  <c r="OP20" i="14"/>
  <c r="OQ20" i="14"/>
  <c r="OR20" i="14"/>
  <c r="KN21" i="14"/>
  <c r="KP21" i="14"/>
  <c r="KQ21" i="14"/>
  <c r="LA21" i="14"/>
  <c r="LB21" i="14"/>
  <c r="LC21" i="14"/>
  <c r="LD21" i="14"/>
  <c r="LE21" i="14"/>
  <c r="LF21" i="14"/>
  <c r="LG21" i="14"/>
  <c r="LH21" i="14"/>
  <c r="LI21" i="14"/>
  <c r="LJ21" i="14"/>
  <c r="LK21" i="14"/>
  <c r="LL21" i="14"/>
  <c r="LM21" i="14"/>
  <c r="LN21" i="14"/>
  <c r="LO21" i="14"/>
  <c r="LP21" i="14"/>
  <c r="LQ21" i="14"/>
  <c r="LR21" i="14"/>
  <c r="LS21" i="14"/>
  <c r="LT21" i="14"/>
  <c r="LU21" i="14"/>
  <c r="LV21" i="14"/>
  <c r="LW21" i="14"/>
  <c r="LX21" i="14"/>
  <c r="LY21" i="14"/>
  <c r="LZ21" i="14"/>
  <c r="MA21" i="14"/>
  <c r="MB21" i="14"/>
  <c r="MC21" i="14"/>
  <c r="MD21" i="14"/>
  <c r="ME21" i="14"/>
  <c r="MF21" i="14"/>
  <c r="MG21" i="14"/>
  <c r="MH21" i="14"/>
  <c r="MI21" i="14"/>
  <c r="MJ21" i="14"/>
  <c r="MK21" i="14"/>
  <c r="ML21" i="14"/>
  <c r="MM21" i="14"/>
  <c r="MN21" i="14"/>
  <c r="MO21" i="14"/>
  <c r="MP21" i="14"/>
  <c r="MQ21" i="14"/>
  <c r="MR21" i="14"/>
  <c r="MS21" i="14"/>
  <c r="MT21" i="14"/>
  <c r="MU21" i="14"/>
  <c r="MV21" i="14"/>
  <c r="MW21" i="14"/>
  <c r="MX21" i="14"/>
  <c r="MY21" i="14"/>
  <c r="MZ21" i="14"/>
  <c r="NA21" i="14"/>
  <c r="NB21" i="14"/>
  <c r="NC21" i="14"/>
  <c r="ND21" i="14"/>
  <c r="NE21" i="14"/>
  <c r="NF21" i="14"/>
  <c r="NG21" i="14"/>
  <c r="NH21" i="14"/>
  <c r="NI21" i="14"/>
  <c r="NJ21" i="14"/>
  <c r="NK21" i="14"/>
  <c r="NL21" i="14"/>
  <c r="NM21" i="14"/>
  <c r="NN21" i="14"/>
  <c r="NO21" i="14"/>
  <c r="NP21" i="14"/>
  <c r="NQ21" i="14"/>
  <c r="NR21" i="14"/>
  <c r="NS21" i="14"/>
  <c r="NT21" i="14"/>
  <c r="NU21" i="14"/>
  <c r="NV21" i="14"/>
  <c r="NW21" i="14"/>
  <c r="NX21" i="14"/>
  <c r="NY21" i="14"/>
  <c r="NZ21" i="14"/>
  <c r="OA21" i="14"/>
  <c r="OB21" i="14"/>
  <c r="OC21" i="14"/>
  <c r="OD21" i="14"/>
  <c r="OE21" i="14"/>
  <c r="OF21" i="14"/>
  <c r="OG21" i="14"/>
  <c r="OH21" i="14"/>
  <c r="OI21" i="14"/>
  <c r="OJ21" i="14"/>
  <c r="OK21" i="14"/>
  <c r="OL21" i="14"/>
  <c r="OM21" i="14"/>
  <c r="ON21" i="14"/>
  <c r="OO21" i="14"/>
  <c r="OP21" i="14"/>
  <c r="OQ21" i="14"/>
  <c r="OR21" i="14"/>
  <c r="KN22" i="14"/>
  <c r="KP22" i="14"/>
  <c r="KQ22" i="14"/>
  <c r="LA22" i="14"/>
  <c r="LB22" i="14"/>
  <c r="LC22" i="14"/>
  <c r="LD22" i="14"/>
  <c r="LE22" i="14"/>
  <c r="LF22" i="14"/>
  <c r="LG22" i="14"/>
  <c r="LH22" i="14"/>
  <c r="LI22" i="14"/>
  <c r="LJ22" i="14"/>
  <c r="LK22" i="14"/>
  <c r="LL22" i="14"/>
  <c r="LM22" i="14"/>
  <c r="LN22" i="14"/>
  <c r="LO22" i="14"/>
  <c r="LP22" i="14"/>
  <c r="LQ22" i="14"/>
  <c r="LR22" i="14"/>
  <c r="LS22" i="14"/>
  <c r="LT22" i="14"/>
  <c r="LU22" i="14"/>
  <c r="LV22" i="14"/>
  <c r="LW22" i="14"/>
  <c r="LX22" i="14"/>
  <c r="LY22" i="14"/>
  <c r="LZ22" i="14"/>
  <c r="MA22" i="14"/>
  <c r="MB22" i="14"/>
  <c r="MC22" i="14"/>
  <c r="MD22" i="14"/>
  <c r="ME22" i="14"/>
  <c r="MF22" i="14"/>
  <c r="MG22" i="14"/>
  <c r="MH22" i="14"/>
  <c r="MI22" i="14"/>
  <c r="MJ22" i="14"/>
  <c r="MK22" i="14"/>
  <c r="ML22" i="14"/>
  <c r="MM22" i="14"/>
  <c r="MN22" i="14"/>
  <c r="MO22" i="14"/>
  <c r="MP22" i="14"/>
  <c r="MQ22" i="14"/>
  <c r="MR22" i="14"/>
  <c r="MS22" i="14"/>
  <c r="MT22" i="14"/>
  <c r="MU22" i="14"/>
  <c r="MV22" i="14"/>
  <c r="MW22" i="14"/>
  <c r="MX22" i="14"/>
  <c r="MY22" i="14"/>
  <c r="MZ22" i="14"/>
  <c r="NA22" i="14"/>
  <c r="NB22" i="14"/>
  <c r="NC22" i="14"/>
  <c r="ND22" i="14"/>
  <c r="NE22" i="14"/>
  <c r="NF22" i="14"/>
  <c r="NG22" i="14"/>
  <c r="NH22" i="14"/>
  <c r="NI22" i="14"/>
  <c r="NJ22" i="14"/>
  <c r="NK22" i="14"/>
  <c r="NL22" i="14"/>
  <c r="NM22" i="14"/>
  <c r="NN22" i="14"/>
  <c r="NO22" i="14"/>
  <c r="NP22" i="14"/>
  <c r="NQ22" i="14"/>
  <c r="NR22" i="14"/>
  <c r="NS22" i="14"/>
  <c r="NT22" i="14"/>
  <c r="NU22" i="14"/>
  <c r="NV22" i="14"/>
  <c r="NW22" i="14"/>
  <c r="NX22" i="14"/>
  <c r="NY22" i="14"/>
  <c r="NZ22" i="14"/>
  <c r="OA22" i="14"/>
  <c r="OB22" i="14"/>
  <c r="OC22" i="14"/>
  <c r="OD22" i="14"/>
  <c r="OE22" i="14"/>
  <c r="OF22" i="14"/>
  <c r="OG22" i="14"/>
  <c r="OH22" i="14"/>
  <c r="OI22" i="14"/>
  <c r="OJ22" i="14"/>
  <c r="OK22" i="14"/>
  <c r="OL22" i="14"/>
  <c r="OM22" i="14"/>
  <c r="ON22" i="14"/>
  <c r="OO22" i="14"/>
  <c r="OP22" i="14"/>
  <c r="OQ22" i="14"/>
  <c r="OR22" i="14"/>
  <c r="KN23" i="14"/>
  <c r="KP23" i="14"/>
  <c r="KQ23" i="14"/>
  <c r="LA23" i="14"/>
  <c r="LB23" i="14"/>
  <c r="LC23" i="14"/>
  <c r="LD23" i="14"/>
  <c r="LE23" i="14"/>
  <c r="LF23" i="14"/>
  <c r="LG23" i="14"/>
  <c r="LH23" i="14"/>
  <c r="LI23" i="14"/>
  <c r="LJ23" i="14"/>
  <c r="LK23" i="14"/>
  <c r="LL23" i="14"/>
  <c r="LM23" i="14"/>
  <c r="LN23" i="14"/>
  <c r="LO23" i="14"/>
  <c r="LP23" i="14"/>
  <c r="LQ23" i="14"/>
  <c r="LR23" i="14"/>
  <c r="LS23" i="14"/>
  <c r="LT23" i="14"/>
  <c r="LU23" i="14"/>
  <c r="LV23" i="14"/>
  <c r="LW23" i="14"/>
  <c r="LX23" i="14"/>
  <c r="LY23" i="14"/>
  <c r="LZ23" i="14"/>
  <c r="MA23" i="14"/>
  <c r="MB23" i="14"/>
  <c r="MC23" i="14"/>
  <c r="MD23" i="14"/>
  <c r="ME23" i="14"/>
  <c r="MF23" i="14"/>
  <c r="MG23" i="14"/>
  <c r="MH23" i="14"/>
  <c r="MI23" i="14"/>
  <c r="MJ23" i="14"/>
  <c r="MK23" i="14"/>
  <c r="ML23" i="14"/>
  <c r="MM23" i="14"/>
  <c r="MN23" i="14"/>
  <c r="MO23" i="14"/>
  <c r="MP23" i="14"/>
  <c r="MQ23" i="14"/>
  <c r="MR23" i="14"/>
  <c r="MS23" i="14"/>
  <c r="MT23" i="14"/>
  <c r="MU23" i="14"/>
  <c r="MV23" i="14"/>
  <c r="MW23" i="14"/>
  <c r="MX23" i="14"/>
  <c r="MY23" i="14"/>
  <c r="MZ23" i="14"/>
  <c r="NA23" i="14"/>
  <c r="NB23" i="14"/>
  <c r="NC23" i="14"/>
  <c r="ND23" i="14"/>
  <c r="NE23" i="14"/>
  <c r="NF23" i="14"/>
  <c r="NG23" i="14"/>
  <c r="NH23" i="14"/>
  <c r="NI23" i="14"/>
  <c r="NJ23" i="14"/>
  <c r="NK23" i="14"/>
  <c r="NL23" i="14"/>
  <c r="NM23" i="14"/>
  <c r="NN23" i="14"/>
  <c r="NO23" i="14"/>
  <c r="NP23" i="14"/>
  <c r="NQ23" i="14"/>
  <c r="NR23" i="14"/>
  <c r="NS23" i="14"/>
  <c r="NT23" i="14"/>
  <c r="NU23" i="14"/>
  <c r="NV23" i="14"/>
  <c r="NW23" i="14"/>
  <c r="NX23" i="14"/>
  <c r="NY23" i="14"/>
  <c r="NZ23" i="14"/>
  <c r="OA23" i="14"/>
  <c r="OB23" i="14"/>
  <c r="OC23" i="14"/>
  <c r="OD23" i="14"/>
  <c r="OE23" i="14"/>
  <c r="OF23" i="14"/>
  <c r="OG23" i="14"/>
  <c r="OH23" i="14"/>
  <c r="OI23" i="14"/>
  <c r="OJ23" i="14"/>
  <c r="OK23" i="14"/>
  <c r="OL23" i="14"/>
  <c r="OM23" i="14"/>
  <c r="ON23" i="14"/>
  <c r="OO23" i="14"/>
  <c r="OP23" i="14"/>
  <c r="OQ23" i="14"/>
  <c r="OR23" i="14"/>
  <c r="KN24" i="14"/>
  <c r="KP24" i="14"/>
  <c r="KQ24" i="14"/>
  <c r="LA24" i="14"/>
  <c r="LB24" i="14"/>
  <c r="LC24" i="14"/>
  <c r="LD24" i="14"/>
  <c r="LE24" i="14"/>
  <c r="LF24" i="14"/>
  <c r="LG24" i="14"/>
  <c r="LH24" i="14"/>
  <c r="LI24" i="14"/>
  <c r="LJ24" i="14"/>
  <c r="LK24" i="14"/>
  <c r="LL24" i="14"/>
  <c r="LM24" i="14"/>
  <c r="LN24" i="14"/>
  <c r="LO24" i="14"/>
  <c r="LP24" i="14"/>
  <c r="LQ24" i="14"/>
  <c r="LR24" i="14"/>
  <c r="LS24" i="14"/>
  <c r="LT24" i="14"/>
  <c r="LU24" i="14"/>
  <c r="LV24" i="14"/>
  <c r="LW24" i="14"/>
  <c r="LX24" i="14"/>
  <c r="LY24" i="14"/>
  <c r="LZ24" i="14"/>
  <c r="MA24" i="14"/>
  <c r="MB24" i="14"/>
  <c r="MC24" i="14"/>
  <c r="MD24" i="14"/>
  <c r="ME24" i="14"/>
  <c r="MF24" i="14"/>
  <c r="MG24" i="14"/>
  <c r="MH24" i="14"/>
  <c r="MI24" i="14"/>
  <c r="MJ24" i="14"/>
  <c r="MK24" i="14"/>
  <c r="ML24" i="14"/>
  <c r="MM24" i="14"/>
  <c r="MN24" i="14"/>
  <c r="MO24" i="14"/>
  <c r="MP24" i="14"/>
  <c r="MQ24" i="14"/>
  <c r="MR24" i="14"/>
  <c r="MS24" i="14"/>
  <c r="MT24" i="14"/>
  <c r="MU24" i="14"/>
  <c r="MV24" i="14"/>
  <c r="MW24" i="14"/>
  <c r="MX24" i="14"/>
  <c r="MY24" i="14"/>
  <c r="MZ24" i="14"/>
  <c r="NA24" i="14"/>
  <c r="NB24" i="14"/>
  <c r="NC24" i="14"/>
  <c r="ND24" i="14"/>
  <c r="NE24" i="14"/>
  <c r="NF24" i="14"/>
  <c r="NG24" i="14"/>
  <c r="NH24" i="14"/>
  <c r="NI24" i="14"/>
  <c r="NJ24" i="14"/>
  <c r="NK24" i="14"/>
  <c r="NL24" i="14"/>
  <c r="NM24" i="14"/>
  <c r="NN24" i="14"/>
  <c r="NO24" i="14"/>
  <c r="NP24" i="14"/>
  <c r="NQ24" i="14"/>
  <c r="NR24" i="14"/>
  <c r="NS24" i="14"/>
  <c r="NT24" i="14"/>
  <c r="NU24" i="14"/>
  <c r="NV24" i="14"/>
  <c r="NW24" i="14"/>
  <c r="NX24" i="14"/>
  <c r="NY24" i="14"/>
  <c r="NZ24" i="14"/>
  <c r="OA24" i="14"/>
  <c r="OB24" i="14"/>
  <c r="OC24" i="14"/>
  <c r="OD24" i="14"/>
  <c r="OE24" i="14"/>
  <c r="OF24" i="14"/>
  <c r="OG24" i="14"/>
  <c r="OH24" i="14"/>
  <c r="OI24" i="14"/>
  <c r="OJ24" i="14"/>
  <c r="OK24" i="14"/>
  <c r="OL24" i="14"/>
  <c r="OM24" i="14"/>
  <c r="ON24" i="14"/>
  <c r="OO24" i="14"/>
  <c r="OP24" i="14"/>
  <c r="OQ24" i="14"/>
  <c r="OR24" i="14"/>
  <c r="KN25" i="14"/>
  <c r="KP25" i="14"/>
  <c r="KQ25" i="14"/>
  <c r="LA25" i="14"/>
  <c r="LB25" i="14"/>
  <c r="LC25" i="14"/>
  <c r="LD25" i="14"/>
  <c r="LE25" i="14"/>
  <c r="LF25" i="14"/>
  <c r="LG25" i="14"/>
  <c r="LH25" i="14"/>
  <c r="LI25" i="14"/>
  <c r="LJ25" i="14"/>
  <c r="LK25" i="14"/>
  <c r="LL25" i="14"/>
  <c r="LM25" i="14"/>
  <c r="LN25" i="14"/>
  <c r="LO25" i="14"/>
  <c r="LP25" i="14"/>
  <c r="LQ25" i="14"/>
  <c r="LR25" i="14"/>
  <c r="LS25" i="14"/>
  <c r="LT25" i="14"/>
  <c r="LU25" i="14"/>
  <c r="LV25" i="14"/>
  <c r="LW25" i="14"/>
  <c r="LX25" i="14"/>
  <c r="LY25" i="14"/>
  <c r="LZ25" i="14"/>
  <c r="MA25" i="14"/>
  <c r="MB25" i="14"/>
  <c r="MC25" i="14"/>
  <c r="MD25" i="14"/>
  <c r="ME25" i="14"/>
  <c r="MF25" i="14"/>
  <c r="MG25" i="14"/>
  <c r="MH25" i="14"/>
  <c r="MI25" i="14"/>
  <c r="MJ25" i="14"/>
  <c r="MK25" i="14"/>
  <c r="ML25" i="14"/>
  <c r="MM25" i="14"/>
  <c r="MN25" i="14"/>
  <c r="MO25" i="14"/>
  <c r="MP25" i="14"/>
  <c r="MQ25" i="14"/>
  <c r="MR25" i="14"/>
  <c r="MS25" i="14"/>
  <c r="MT25" i="14"/>
  <c r="MU25" i="14"/>
  <c r="MV25" i="14"/>
  <c r="MW25" i="14"/>
  <c r="MX25" i="14"/>
  <c r="MY25" i="14"/>
  <c r="MZ25" i="14"/>
  <c r="NA25" i="14"/>
  <c r="NB25" i="14"/>
  <c r="NC25" i="14"/>
  <c r="ND25" i="14"/>
  <c r="NE25" i="14"/>
  <c r="NF25" i="14"/>
  <c r="NG25" i="14"/>
  <c r="NH25" i="14"/>
  <c r="NI25" i="14"/>
  <c r="NJ25" i="14"/>
  <c r="NK25" i="14"/>
  <c r="NL25" i="14"/>
  <c r="NM25" i="14"/>
  <c r="NN25" i="14"/>
  <c r="NO25" i="14"/>
  <c r="NP25" i="14"/>
  <c r="NQ25" i="14"/>
  <c r="NR25" i="14"/>
  <c r="NS25" i="14"/>
  <c r="NT25" i="14"/>
  <c r="NU25" i="14"/>
  <c r="NV25" i="14"/>
  <c r="NW25" i="14"/>
  <c r="NX25" i="14"/>
  <c r="NY25" i="14"/>
  <c r="NZ25" i="14"/>
  <c r="OA25" i="14"/>
  <c r="OB25" i="14"/>
  <c r="OC25" i="14"/>
  <c r="OD25" i="14"/>
  <c r="OE25" i="14"/>
  <c r="OF25" i="14"/>
  <c r="OG25" i="14"/>
  <c r="OH25" i="14"/>
  <c r="OI25" i="14"/>
  <c r="OJ25" i="14"/>
  <c r="OK25" i="14"/>
  <c r="OL25" i="14"/>
  <c r="OM25" i="14"/>
  <c r="ON25" i="14"/>
  <c r="OO25" i="14"/>
  <c r="OP25" i="14"/>
  <c r="OQ25" i="14"/>
  <c r="OR25" i="14"/>
  <c r="KN26" i="14"/>
  <c r="KP26" i="14"/>
  <c r="KQ26" i="14"/>
  <c r="LA26" i="14"/>
  <c r="LB26" i="14"/>
  <c r="LC26" i="14"/>
  <c r="LD26" i="14"/>
  <c r="LE26" i="14"/>
  <c r="LF26" i="14"/>
  <c r="LG26" i="14"/>
  <c r="LH26" i="14"/>
  <c r="LI26" i="14"/>
  <c r="LJ26" i="14"/>
  <c r="LK26" i="14"/>
  <c r="LL26" i="14"/>
  <c r="LM26" i="14"/>
  <c r="LN26" i="14"/>
  <c r="LO26" i="14"/>
  <c r="LP26" i="14"/>
  <c r="LQ26" i="14"/>
  <c r="LR26" i="14"/>
  <c r="LS26" i="14"/>
  <c r="LT26" i="14"/>
  <c r="LU26" i="14"/>
  <c r="LV26" i="14"/>
  <c r="LW26" i="14"/>
  <c r="LX26" i="14"/>
  <c r="LY26" i="14"/>
  <c r="LZ26" i="14"/>
  <c r="MA26" i="14"/>
  <c r="MB26" i="14"/>
  <c r="MC26" i="14"/>
  <c r="MD26" i="14"/>
  <c r="ME26" i="14"/>
  <c r="MF26" i="14"/>
  <c r="MG26" i="14"/>
  <c r="MH26" i="14"/>
  <c r="MI26" i="14"/>
  <c r="MJ26" i="14"/>
  <c r="MK26" i="14"/>
  <c r="ML26" i="14"/>
  <c r="MM26" i="14"/>
  <c r="MN26" i="14"/>
  <c r="MO26" i="14"/>
  <c r="MP26" i="14"/>
  <c r="MQ26" i="14"/>
  <c r="MR26" i="14"/>
  <c r="MS26" i="14"/>
  <c r="MT26" i="14"/>
  <c r="MU26" i="14"/>
  <c r="MV26" i="14"/>
  <c r="MW26" i="14"/>
  <c r="MX26" i="14"/>
  <c r="MY26" i="14"/>
  <c r="MZ26" i="14"/>
  <c r="NA26" i="14"/>
  <c r="NB26" i="14"/>
  <c r="NC26" i="14"/>
  <c r="ND26" i="14"/>
  <c r="NE26" i="14"/>
  <c r="NF26" i="14"/>
  <c r="NG26" i="14"/>
  <c r="NH26" i="14"/>
  <c r="NI26" i="14"/>
  <c r="NJ26" i="14"/>
  <c r="NK26" i="14"/>
  <c r="NL26" i="14"/>
  <c r="NM26" i="14"/>
  <c r="NN26" i="14"/>
  <c r="NO26" i="14"/>
  <c r="NP26" i="14"/>
  <c r="NQ26" i="14"/>
  <c r="NR26" i="14"/>
  <c r="NS26" i="14"/>
  <c r="NT26" i="14"/>
  <c r="NU26" i="14"/>
  <c r="NV26" i="14"/>
  <c r="NW26" i="14"/>
  <c r="NX26" i="14"/>
  <c r="NY26" i="14"/>
  <c r="NZ26" i="14"/>
  <c r="OA26" i="14"/>
  <c r="OB26" i="14"/>
  <c r="OC26" i="14"/>
  <c r="OD26" i="14"/>
  <c r="OE26" i="14"/>
  <c r="OF26" i="14"/>
  <c r="OG26" i="14"/>
  <c r="OH26" i="14"/>
  <c r="OI26" i="14"/>
  <c r="OJ26" i="14"/>
  <c r="OK26" i="14"/>
  <c r="OL26" i="14"/>
  <c r="OM26" i="14"/>
  <c r="ON26" i="14"/>
  <c r="OO26" i="14"/>
  <c r="OP26" i="14"/>
  <c r="OQ26" i="14"/>
  <c r="OR26" i="14"/>
  <c r="KN27" i="14"/>
  <c r="KP27" i="14"/>
  <c r="KQ27" i="14"/>
  <c r="LA27" i="14"/>
  <c r="LB27" i="14"/>
  <c r="LC27" i="14"/>
  <c r="LD27" i="14"/>
  <c r="LE27" i="14"/>
  <c r="LF27" i="14"/>
  <c r="LG27" i="14"/>
  <c r="LH27" i="14"/>
  <c r="LI27" i="14"/>
  <c r="LJ27" i="14"/>
  <c r="LK27" i="14"/>
  <c r="LL27" i="14"/>
  <c r="OZ27" i="14" s="1"/>
  <c r="LM27" i="14"/>
  <c r="LN27" i="14"/>
  <c r="LO27" i="14"/>
  <c r="LP27" i="14"/>
  <c r="LQ27" i="14"/>
  <c r="LR27" i="14"/>
  <c r="LS27" i="14"/>
  <c r="LT27" i="14"/>
  <c r="LU27" i="14"/>
  <c r="LV27" i="14"/>
  <c r="LW27" i="14"/>
  <c r="LX27" i="14"/>
  <c r="LY27" i="14"/>
  <c r="LZ27" i="14"/>
  <c r="MA27" i="14"/>
  <c r="MB27" i="14"/>
  <c r="MC27" i="14"/>
  <c r="MD27" i="14"/>
  <c r="ME27" i="14"/>
  <c r="MF27" i="14"/>
  <c r="MG27" i="14"/>
  <c r="MH27" i="14"/>
  <c r="MI27" i="14"/>
  <c r="MJ27" i="14"/>
  <c r="MK27" i="14"/>
  <c r="ML27" i="14"/>
  <c r="MM27" i="14"/>
  <c r="MN27" i="14"/>
  <c r="MO27" i="14"/>
  <c r="MP27" i="14"/>
  <c r="MQ27" i="14"/>
  <c r="MR27" i="14"/>
  <c r="MS27" i="14"/>
  <c r="MT27" i="14"/>
  <c r="MU27" i="14"/>
  <c r="MV27" i="14"/>
  <c r="MW27" i="14"/>
  <c r="MX27" i="14"/>
  <c r="MY27" i="14"/>
  <c r="MZ27" i="14"/>
  <c r="NA27" i="14"/>
  <c r="NB27" i="14"/>
  <c r="NC27" i="14"/>
  <c r="ND27" i="14"/>
  <c r="NE27" i="14"/>
  <c r="NF27" i="14"/>
  <c r="NG27" i="14"/>
  <c r="NH27" i="14"/>
  <c r="NI27" i="14"/>
  <c r="NJ27" i="14"/>
  <c r="NK27" i="14"/>
  <c r="NL27" i="14"/>
  <c r="NM27" i="14"/>
  <c r="NN27" i="14"/>
  <c r="NO27" i="14"/>
  <c r="NP27" i="14"/>
  <c r="NQ27" i="14"/>
  <c r="NR27" i="14"/>
  <c r="NS27" i="14"/>
  <c r="NT27" i="14"/>
  <c r="NU27" i="14"/>
  <c r="NV27" i="14"/>
  <c r="NW27" i="14"/>
  <c r="NX27" i="14"/>
  <c r="NY27" i="14"/>
  <c r="NZ27" i="14"/>
  <c r="OA27" i="14"/>
  <c r="OB27" i="14"/>
  <c r="OC27" i="14"/>
  <c r="OD27" i="14"/>
  <c r="OE27" i="14"/>
  <c r="OF27" i="14"/>
  <c r="OG27" i="14"/>
  <c r="OH27" i="14"/>
  <c r="OI27" i="14"/>
  <c r="OJ27" i="14"/>
  <c r="OK27" i="14"/>
  <c r="OL27" i="14"/>
  <c r="OM27" i="14"/>
  <c r="ON27" i="14"/>
  <c r="OO27" i="14"/>
  <c r="OP27" i="14"/>
  <c r="OQ27" i="14"/>
  <c r="OR27" i="14"/>
  <c r="KN28" i="14"/>
  <c r="KP28" i="14"/>
  <c r="KQ28" i="14"/>
  <c r="LA28" i="14"/>
  <c r="LB28" i="14"/>
  <c r="LC28" i="14"/>
  <c r="LD28" i="14"/>
  <c r="LE28" i="14"/>
  <c r="LF28" i="14"/>
  <c r="LG28" i="14"/>
  <c r="LH28" i="14"/>
  <c r="LI28" i="14"/>
  <c r="LJ28" i="14"/>
  <c r="LK28" i="14"/>
  <c r="LL28" i="14"/>
  <c r="LM28" i="14"/>
  <c r="LN28" i="14"/>
  <c r="LO28" i="14"/>
  <c r="LP28" i="14"/>
  <c r="LQ28" i="14"/>
  <c r="LR28" i="14"/>
  <c r="LS28" i="14"/>
  <c r="LT28" i="14"/>
  <c r="LU28" i="14"/>
  <c r="LV28" i="14"/>
  <c r="LW28" i="14"/>
  <c r="LX28" i="14"/>
  <c r="LY28" i="14"/>
  <c r="LZ28" i="14"/>
  <c r="MA28" i="14"/>
  <c r="MB28" i="14"/>
  <c r="MC28" i="14"/>
  <c r="MD28" i="14"/>
  <c r="ME28" i="14"/>
  <c r="MF28" i="14"/>
  <c r="MG28" i="14"/>
  <c r="MH28" i="14"/>
  <c r="MI28" i="14"/>
  <c r="MJ28" i="14"/>
  <c r="MK28" i="14"/>
  <c r="ML28" i="14"/>
  <c r="MM28" i="14"/>
  <c r="MN28" i="14"/>
  <c r="MO28" i="14"/>
  <c r="MP28" i="14"/>
  <c r="MQ28" i="14"/>
  <c r="MR28" i="14"/>
  <c r="MS28" i="14"/>
  <c r="MT28" i="14"/>
  <c r="MU28" i="14"/>
  <c r="MV28" i="14"/>
  <c r="MW28" i="14"/>
  <c r="MX28" i="14"/>
  <c r="MY28" i="14"/>
  <c r="MZ28" i="14"/>
  <c r="NA28" i="14"/>
  <c r="NB28" i="14"/>
  <c r="NC28" i="14"/>
  <c r="ND28" i="14"/>
  <c r="NE28" i="14"/>
  <c r="NF28" i="14"/>
  <c r="NG28" i="14"/>
  <c r="NH28" i="14"/>
  <c r="NI28" i="14"/>
  <c r="NJ28" i="14"/>
  <c r="NK28" i="14"/>
  <c r="NL28" i="14"/>
  <c r="NM28" i="14"/>
  <c r="NN28" i="14"/>
  <c r="NO28" i="14"/>
  <c r="NP28" i="14"/>
  <c r="NQ28" i="14"/>
  <c r="NR28" i="14"/>
  <c r="NS28" i="14"/>
  <c r="NT28" i="14"/>
  <c r="NU28" i="14"/>
  <c r="NV28" i="14"/>
  <c r="NW28" i="14"/>
  <c r="NX28" i="14"/>
  <c r="NY28" i="14"/>
  <c r="NZ28" i="14"/>
  <c r="OA28" i="14"/>
  <c r="OB28" i="14"/>
  <c r="OC28" i="14"/>
  <c r="OD28" i="14"/>
  <c r="OE28" i="14"/>
  <c r="OF28" i="14"/>
  <c r="OG28" i="14"/>
  <c r="OH28" i="14"/>
  <c r="OI28" i="14"/>
  <c r="OJ28" i="14"/>
  <c r="OK28" i="14"/>
  <c r="OL28" i="14"/>
  <c r="OM28" i="14"/>
  <c r="ON28" i="14"/>
  <c r="OO28" i="14"/>
  <c r="OP28" i="14"/>
  <c r="OQ28" i="14"/>
  <c r="OR28" i="14"/>
  <c r="KN29" i="14"/>
  <c r="KP29" i="14"/>
  <c r="KQ29" i="14"/>
  <c r="LA29" i="14"/>
  <c r="LB29" i="14"/>
  <c r="LC29" i="14"/>
  <c r="LD29" i="14"/>
  <c r="LE29" i="14"/>
  <c r="LF29" i="14"/>
  <c r="LG29" i="14"/>
  <c r="LH29" i="14"/>
  <c r="LI29" i="14"/>
  <c r="LJ29" i="14"/>
  <c r="LK29" i="14"/>
  <c r="LL29" i="14"/>
  <c r="LM29" i="14"/>
  <c r="LN29" i="14"/>
  <c r="LO29" i="14"/>
  <c r="LP29" i="14"/>
  <c r="LQ29" i="14"/>
  <c r="LR29" i="14"/>
  <c r="LS29" i="14"/>
  <c r="LT29" i="14"/>
  <c r="LU29" i="14"/>
  <c r="LV29" i="14"/>
  <c r="LW29" i="14"/>
  <c r="LX29" i="14"/>
  <c r="LY29" i="14"/>
  <c r="LZ29" i="14"/>
  <c r="MA29" i="14"/>
  <c r="MB29" i="14"/>
  <c r="MC29" i="14"/>
  <c r="MD29" i="14"/>
  <c r="ME29" i="14"/>
  <c r="MF29" i="14"/>
  <c r="MG29" i="14"/>
  <c r="MH29" i="14"/>
  <c r="MI29" i="14"/>
  <c r="MJ29" i="14"/>
  <c r="MK29" i="14"/>
  <c r="ML29" i="14"/>
  <c r="MM29" i="14"/>
  <c r="MN29" i="14"/>
  <c r="MO29" i="14"/>
  <c r="MP29" i="14"/>
  <c r="MQ29" i="14"/>
  <c r="MR29" i="14"/>
  <c r="MS29" i="14"/>
  <c r="MT29" i="14"/>
  <c r="MU29" i="14"/>
  <c r="MV29" i="14"/>
  <c r="MW29" i="14"/>
  <c r="MX29" i="14"/>
  <c r="MY29" i="14"/>
  <c r="MZ29" i="14"/>
  <c r="NA29" i="14"/>
  <c r="NB29" i="14"/>
  <c r="NC29" i="14"/>
  <c r="ND29" i="14"/>
  <c r="NE29" i="14"/>
  <c r="NF29" i="14"/>
  <c r="NG29" i="14"/>
  <c r="NH29" i="14"/>
  <c r="NI29" i="14"/>
  <c r="NJ29" i="14"/>
  <c r="NK29" i="14"/>
  <c r="NL29" i="14"/>
  <c r="NM29" i="14"/>
  <c r="NN29" i="14"/>
  <c r="NO29" i="14"/>
  <c r="NP29" i="14"/>
  <c r="NQ29" i="14"/>
  <c r="NR29" i="14"/>
  <c r="NS29" i="14"/>
  <c r="NT29" i="14"/>
  <c r="NU29" i="14"/>
  <c r="NV29" i="14"/>
  <c r="NW29" i="14"/>
  <c r="NX29" i="14"/>
  <c r="NY29" i="14"/>
  <c r="NZ29" i="14"/>
  <c r="OA29" i="14"/>
  <c r="OB29" i="14"/>
  <c r="OC29" i="14"/>
  <c r="OD29" i="14"/>
  <c r="OE29" i="14"/>
  <c r="OF29" i="14"/>
  <c r="OG29" i="14"/>
  <c r="OH29" i="14"/>
  <c r="OI29" i="14"/>
  <c r="OJ29" i="14"/>
  <c r="OK29" i="14"/>
  <c r="OL29" i="14"/>
  <c r="OM29" i="14"/>
  <c r="ON29" i="14"/>
  <c r="OO29" i="14"/>
  <c r="OP29" i="14"/>
  <c r="OQ29" i="14"/>
  <c r="OR29" i="14"/>
  <c r="KN30" i="14"/>
  <c r="KP30" i="14"/>
  <c r="KQ30" i="14"/>
  <c r="LA30" i="14"/>
  <c r="LB30" i="14"/>
  <c r="LC30" i="14"/>
  <c r="LD30" i="14"/>
  <c r="LE30" i="14"/>
  <c r="LF30" i="14"/>
  <c r="LG30" i="14"/>
  <c r="LH30" i="14"/>
  <c r="LI30" i="14"/>
  <c r="LJ30" i="14"/>
  <c r="LK30" i="14"/>
  <c r="LL30" i="14"/>
  <c r="LM30" i="14"/>
  <c r="LN30" i="14"/>
  <c r="LO30" i="14"/>
  <c r="LP30" i="14"/>
  <c r="LQ30" i="14"/>
  <c r="LR30" i="14"/>
  <c r="LS30" i="14"/>
  <c r="LT30" i="14"/>
  <c r="LU30" i="14"/>
  <c r="LV30" i="14"/>
  <c r="LW30" i="14"/>
  <c r="LX30" i="14"/>
  <c r="LY30" i="14"/>
  <c r="LZ30" i="14"/>
  <c r="MA30" i="14"/>
  <c r="MB30" i="14"/>
  <c r="MC30" i="14"/>
  <c r="MD30" i="14"/>
  <c r="ME30" i="14"/>
  <c r="MF30" i="14"/>
  <c r="MG30" i="14"/>
  <c r="MH30" i="14"/>
  <c r="MI30" i="14"/>
  <c r="MJ30" i="14"/>
  <c r="MK30" i="14"/>
  <c r="ML30" i="14"/>
  <c r="MM30" i="14"/>
  <c r="MN30" i="14"/>
  <c r="MO30" i="14"/>
  <c r="MP30" i="14"/>
  <c r="MQ30" i="14"/>
  <c r="MR30" i="14"/>
  <c r="MS30" i="14"/>
  <c r="MT30" i="14"/>
  <c r="MU30" i="14"/>
  <c r="MV30" i="14"/>
  <c r="MW30" i="14"/>
  <c r="MX30" i="14"/>
  <c r="MY30" i="14"/>
  <c r="MZ30" i="14"/>
  <c r="NA30" i="14"/>
  <c r="NB30" i="14"/>
  <c r="NC30" i="14"/>
  <c r="ND30" i="14"/>
  <c r="NE30" i="14"/>
  <c r="NF30" i="14"/>
  <c r="NG30" i="14"/>
  <c r="NH30" i="14"/>
  <c r="NI30" i="14"/>
  <c r="NJ30" i="14"/>
  <c r="NK30" i="14"/>
  <c r="NL30" i="14"/>
  <c r="NM30" i="14"/>
  <c r="NN30" i="14"/>
  <c r="NO30" i="14"/>
  <c r="NP30" i="14"/>
  <c r="NQ30" i="14"/>
  <c r="NR30" i="14"/>
  <c r="NS30" i="14"/>
  <c r="NT30" i="14"/>
  <c r="NU30" i="14"/>
  <c r="NV30" i="14"/>
  <c r="NW30" i="14"/>
  <c r="NX30" i="14"/>
  <c r="NY30" i="14"/>
  <c r="NZ30" i="14"/>
  <c r="OA30" i="14"/>
  <c r="OB30" i="14"/>
  <c r="OC30" i="14"/>
  <c r="OD30" i="14"/>
  <c r="OE30" i="14"/>
  <c r="OF30" i="14"/>
  <c r="OG30" i="14"/>
  <c r="OH30" i="14"/>
  <c r="OI30" i="14"/>
  <c r="OJ30" i="14"/>
  <c r="OK30" i="14"/>
  <c r="OL30" i="14"/>
  <c r="OM30" i="14"/>
  <c r="ON30" i="14"/>
  <c r="OO30" i="14"/>
  <c r="OP30" i="14"/>
  <c r="OQ30" i="14"/>
  <c r="OR30" i="14"/>
  <c r="KN31" i="14"/>
  <c r="KP31" i="14"/>
  <c r="KQ31" i="14"/>
  <c r="LA31" i="14"/>
  <c r="LB31" i="14"/>
  <c r="LC31" i="14"/>
  <c r="LD31" i="14"/>
  <c r="LE31" i="14"/>
  <c r="LF31" i="14"/>
  <c r="LG31" i="14"/>
  <c r="LH31" i="14"/>
  <c r="LI31" i="14"/>
  <c r="LJ31" i="14"/>
  <c r="LK31" i="14"/>
  <c r="LL31" i="14"/>
  <c r="LM31" i="14"/>
  <c r="LN31" i="14"/>
  <c r="LO31" i="14"/>
  <c r="LP31" i="14"/>
  <c r="LQ31" i="14"/>
  <c r="LR31" i="14"/>
  <c r="LS31" i="14"/>
  <c r="LT31" i="14"/>
  <c r="LU31" i="14"/>
  <c r="LV31" i="14"/>
  <c r="LW31" i="14"/>
  <c r="LX31" i="14"/>
  <c r="LY31" i="14"/>
  <c r="LZ31" i="14"/>
  <c r="MA31" i="14"/>
  <c r="MB31" i="14"/>
  <c r="MC31" i="14"/>
  <c r="MD31" i="14"/>
  <c r="ME31" i="14"/>
  <c r="MF31" i="14"/>
  <c r="MG31" i="14"/>
  <c r="MH31" i="14"/>
  <c r="MI31" i="14"/>
  <c r="MJ31" i="14"/>
  <c r="MK31" i="14"/>
  <c r="ML31" i="14"/>
  <c r="MM31" i="14"/>
  <c r="MN31" i="14"/>
  <c r="MO31" i="14"/>
  <c r="MP31" i="14"/>
  <c r="MQ31" i="14"/>
  <c r="MR31" i="14"/>
  <c r="MS31" i="14"/>
  <c r="MT31" i="14"/>
  <c r="MU31" i="14"/>
  <c r="MV31" i="14"/>
  <c r="MW31" i="14"/>
  <c r="MX31" i="14"/>
  <c r="MY31" i="14"/>
  <c r="MZ31" i="14"/>
  <c r="NA31" i="14"/>
  <c r="NB31" i="14"/>
  <c r="NC31" i="14"/>
  <c r="ND31" i="14"/>
  <c r="NE31" i="14"/>
  <c r="NF31" i="14"/>
  <c r="NG31" i="14"/>
  <c r="NH31" i="14"/>
  <c r="NI31" i="14"/>
  <c r="NJ31" i="14"/>
  <c r="NK31" i="14"/>
  <c r="NL31" i="14"/>
  <c r="NM31" i="14"/>
  <c r="NN31" i="14"/>
  <c r="NO31" i="14"/>
  <c r="NP31" i="14"/>
  <c r="NQ31" i="14"/>
  <c r="NR31" i="14"/>
  <c r="NS31" i="14"/>
  <c r="NT31" i="14"/>
  <c r="NU31" i="14"/>
  <c r="NV31" i="14"/>
  <c r="NW31" i="14"/>
  <c r="NX31" i="14"/>
  <c r="NY31" i="14"/>
  <c r="NZ31" i="14"/>
  <c r="OA31" i="14"/>
  <c r="OB31" i="14"/>
  <c r="OC31" i="14"/>
  <c r="OD31" i="14"/>
  <c r="OE31" i="14"/>
  <c r="OF31" i="14"/>
  <c r="OG31" i="14"/>
  <c r="OH31" i="14"/>
  <c r="OI31" i="14"/>
  <c r="OJ31" i="14"/>
  <c r="OK31" i="14"/>
  <c r="OL31" i="14"/>
  <c r="OM31" i="14"/>
  <c r="ON31" i="14"/>
  <c r="OO31" i="14"/>
  <c r="OP31" i="14"/>
  <c r="OQ31" i="14"/>
  <c r="OR31" i="14"/>
  <c r="KN32" i="14"/>
  <c r="KP32" i="14"/>
  <c r="KQ32" i="14"/>
  <c r="LA32" i="14"/>
  <c r="LB32" i="14"/>
  <c r="LC32" i="14"/>
  <c r="LD32" i="14"/>
  <c r="LE32" i="14"/>
  <c r="LF32" i="14"/>
  <c r="LG32" i="14"/>
  <c r="LH32" i="14"/>
  <c r="LI32" i="14"/>
  <c r="LJ32" i="14"/>
  <c r="LK32" i="14"/>
  <c r="LL32" i="14"/>
  <c r="LM32" i="14"/>
  <c r="LN32" i="14"/>
  <c r="LO32" i="14"/>
  <c r="LP32" i="14"/>
  <c r="LQ32" i="14"/>
  <c r="LR32" i="14"/>
  <c r="LS32" i="14"/>
  <c r="LT32" i="14"/>
  <c r="LU32" i="14"/>
  <c r="LV32" i="14"/>
  <c r="LW32" i="14"/>
  <c r="LX32" i="14"/>
  <c r="LY32" i="14"/>
  <c r="LZ32" i="14"/>
  <c r="MA32" i="14"/>
  <c r="MB32" i="14"/>
  <c r="MC32" i="14"/>
  <c r="MD32" i="14"/>
  <c r="ME32" i="14"/>
  <c r="MF32" i="14"/>
  <c r="MG32" i="14"/>
  <c r="MH32" i="14"/>
  <c r="MI32" i="14"/>
  <c r="MJ32" i="14"/>
  <c r="MK32" i="14"/>
  <c r="ML32" i="14"/>
  <c r="MM32" i="14"/>
  <c r="MN32" i="14"/>
  <c r="MO32" i="14"/>
  <c r="MP32" i="14"/>
  <c r="MQ32" i="14"/>
  <c r="MR32" i="14"/>
  <c r="MS32" i="14"/>
  <c r="MT32" i="14"/>
  <c r="MU32" i="14"/>
  <c r="MV32" i="14"/>
  <c r="MW32" i="14"/>
  <c r="MX32" i="14"/>
  <c r="MY32" i="14"/>
  <c r="MZ32" i="14"/>
  <c r="NA32" i="14"/>
  <c r="NB32" i="14"/>
  <c r="NC32" i="14"/>
  <c r="ND32" i="14"/>
  <c r="NE32" i="14"/>
  <c r="NF32" i="14"/>
  <c r="NG32" i="14"/>
  <c r="NH32" i="14"/>
  <c r="NI32" i="14"/>
  <c r="NJ32" i="14"/>
  <c r="NK32" i="14"/>
  <c r="NL32" i="14"/>
  <c r="NM32" i="14"/>
  <c r="NN32" i="14"/>
  <c r="NO32" i="14"/>
  <c r="NP32" i="14"/>
  <c r="NQ32" i="14"/>
  <c r="NR32" i="14"/>
  <c r="NS32" i="14"/>
  <c r="NT32" i="14"/>
  <c r="NU32" i="14"/>
  <c r="NV32" i="14"/>
  <c r="NW32" i="14"/>
  <c r="NX32" i="14"/>
  <c r="NY32" i="14"/>
  <c r="NZ32" i="14"/>
  <c r="OA32" i="14"/>
  <c r="OB32" i="14"/>
  <c r="OC32" i="14"/>
  <c r="OD32" i="14"/>
  <c r="OE32" i="14"/>
  <c r="OF32" i="14"/>
  <c r="OG32" i="14"/>
  <c r="OH32" i="14"/>
  <c r="OI32" i="14"/>
  <c r="OJ32" i="14"/>
  <c r="OK32" i="14"/>
  <c r="OL32" i="14"/>
  <c r="OM32" i="14"/>
  <c r="ON32" i="14"/>
  <c r="OO32" i="14"/>
  <c r="OP32" i="14"/>
  <c r="OQ32" i="14"/>
  <c r="OR32" i="14"/>
  <c r="KN33" i="14"/>
  <c r="KP33" i="14"/>
  <c r="KQ33" i="14"/>
  <c r="LA33" i="14"/>
  <c r="LB33" i="14"/>
  <c r="LC33" i="14"/>
  <c r="LD33" i="14"/>
  <c r="LE33" i="14"/>
  <c r="LF33" i="14"/>
  <c r="LG33" i="14"/>
  <c r="LH33" i="14"/>
  <c r="LI33" i="14"/>
  <c r="LJ33" i="14"/>
  <c r="LK33" i="14"/>
  <c r="LL33" i="14"/>
  <c r="LM33" i="14"/>
  <c r="LN33" i="14"/>
  <c r="LO33" i="14"/>
  <c r="LP33" i="14"/>
  <c r="LQ33" i="14"/>
  <c r="LR33" i="14"/>
  <c r="LS33" i="14"/>
  <c r="LT33" i="14"/>
  <c r="LU33" i="14"/>
  <c r="LV33" i="14"/>
  <c r="LW33" i="14"/>
  <c r="LX33" i="14"/>
  <c r="LY33" i="14"/>
  <c r="LZ33" i="14"/>
  <c r="MA33" i="14"/>
  <c r="MB33" i="14"/>
  <c r="MC33" i="14"/>
  <c r="MD33" i="14"/>
  <c r="ME33" i="14"/>
  <c r="MF33" i="14"/>
  <c r="MG33" i="14"/>
  <c r="MH33" i="14"/>
  <c r="MI33" i="14"/>
  <c r="MJ33" i="14"/>
  <c r="MK33" i="14"/>
  <c r="ML33" i="14"/>
  <c r="MM33" i="14"/>
  <c r="MN33" i="14"/>
  <c r="MO33" i="14"/>
  <c r="MP33" i="14"/>
  <c r="MQ33" i="14"/>
  <c r="MR33" i="14"/>
  <c r="MS33" i="14"/>
  <c r="MT33" i="14"/>
  <c r="MU33" i="14"/>
  <c r="MV33" i="14"/>
  <c r="MW33" i="14"/>
  <c r="MX33" i="14"/>
  <c r="MY33" i="14"/>
  <c r="MZ33" i="14"/>
  <c r="NA33" i="14"/>
  <c r="NB33" i="14"/>
  <c r="NC33" i="14"/>
  <c r="ND33" i="14"/>
  <c r="NE33" i="14"/>
  <c r="NF33" i="14"/>
  <c r="NG33" i="14"/>
  <c r="NH33" i="14"/>
  <c r="NI33" i="14"/>
  <c r="NJ33" i="14"/>
  <c r="NK33" i="14"/>
  <c r="NL33" i="14"/>
  <c r="NM33" i="14"/>
  <c r="NN33" i="14"/>
  <c r="NO33" i="14"/>
  <c r="NP33" i="14"/>
  <c r="NQ33" i="14"/>
  <c r="NR33" i="14"/>
  <c r="NS33" i="14"/>
  <c r="NT33" i="14"/>
  <c r="NU33" i="14"/>
  <c r="NV33" i="14"/>
  <c r="NW33" i="14"/>
  <c r="NX33" i="14"/>
  <c r="NY33" i="14"/>
  <c r="NZ33" i="14"/>
  <c r="OA33" i="14"/>
  <c r="OB33" i="14"/>
  <c r="OC33" i="14"/>
  <c r="OD33" i="14"/>
  <c r="OE33" i="14"/>
  <c r="OF33" i="14"/>
  <c r="OG33" i="14"/>
  <c r="OH33" i="14"/>
  <c r="OI33" i="14"/>
  <c r="OJ33" i="14"/>
  <c r="OK33" i="14"/>
  <c r="OL33" i="14"/>
  <c r="OM33" i="14"/>
  <c r="ON33" i="14"/>
  <c r="OO33" i="14"/>
  <c r="OP33" i="14"/>
  <c r="OQ33" i="14"/>
  <c r="OR33" i="14"/>
  <c r="KN34" i="14"/>
  <c r="KP34" i="14"/>
  <c r="KQ34" i="14"/>
  <c r="LA34" i="14"/>
  <c r="LB34" i="14"/>
  <c r="LC34" i="14"/>
  <c r="LD34" i="14"/>
  <c r="LE34" i="14"/>
  <c r="LF34" i="14"/>
  <c r="LG34" i="14"/>
  <c r="LH34" i="14"/>
  <c r="LI34" i="14"/>
  <c r="LJ34" i="14"/>
  <c r="LK34" i="14"/>
  <c r="LL34" i="14"/>
  <c r="LM34" i="14"/>
  <c r="LN34" i="14"/>
  <c r="LO34" i="14"/>
  <c r="LP34" i="14"/>
  <c r="LQ34" i="14"/>
  <c r="LR34" i="14"/>
  <c r="LS34" i="14"/>
  <c r="LT34" i="14"/>
  <c r="LU34" i="14"/>
  <c r="LV34" i="14"/>
  <c r="LW34" i="14"/>
  <c r="LX34" i="14"/>
  <c r="LY34" i="14"/>
  <c r="LZ34" i="14"/>
  <c r="MA34" i="14"/>
  <c r="MB34" i="14"/>
  <c r="MC34" i="14"/>
  <c r="MD34" i="14"/>
  <c r="ME34" i="14"/>
  <c r="MF34" i="14"/>
  <c r="MG34" i="14"/>
  <c r="MH34" i="14"/>
  <c r="MI34" i="14"/>
  <c r="MJ34" i="14"/>
  <c r="MK34" i="14"/>
  <c r="ML34" i="14"/>
  <c r="MM34" i="14"/>
  <c r="MN34" i="14"/>
  <c r="MO34" i="14"/>
  <c r="MP34" i="14"/>
  <c r="MQ34" i="14"/>
  <c r="MR34" i="14"/>
  <c r="MS34" i="14"/>
  <c r="MT34" i="14"/>
  <c r="MU34" i="14"/>
  <c r="MV34" i="14"/>
  <c r="MW34" i="14"/>
  <c r="MX34" i="14"/>
  <c r="MY34" i="14"/>
  <c r="MZ34" i="14"/>
  <c r="NA34" i="14"/>
  <c r="NB34" i="14"/>
  <c r="NC34" i="14"/>
  <c r="ND34" i="14"/>
  <c r="NE34" i="14"/>
  <c r="NF34" i="14"/>
  <c r="NG34" i="14"/>
  <c r="NH34" i="14"/>
  <c r="NI34" i="14"/>
  <c r="NJ34" i="14"/>
  <c r="NK34" i="14"/>
  <c r="NL34" i="14"/>
  <c r="NM34" i="14"/>
  <c r="NN34" i="14"/>
  <c r="NO34" i="14"/>
  <c r="NP34" i="14"/>
  <c r="NQ34" i="14"/>
  <c r="NR34" i="14"/>
  <c r="NS34" i="14"/>
  <c r="NT34" i="14"/>
  <c r="NU34" i="14"/>
  <c r="NV34" i="14"/>
  <c r="NW34" i="14"/>
  <c r="NX34" i="14"/>
  <c r="NY34" i="14"/>
  <c r="NZ34" i="14"/>
  <c r="OA34" i="14"/>
  <c r="OB34" i="14"/>
  <c r="OC34" i="14"/>
  <c r="OD34" i="14"/>
  <c r="OE34" i="14"/>
  <c r="OF34" i="14"/>
  <c r="OG34" i="14"/>
  <c r="OH34" i="14"/>
  <c r="OI34" i="14"/>
  <c r="OJ34" i="14"/>
  <c r="OK34" i="14"/>
  <c r="OL34" i="14"/>
  <c r="OM34" i="14"/>
  <c r="ON34" i="14"/>
  <c r="OO34" i="14"/>
  <c r="OP34" i="14"/>
  <c r="OQ34" i="14"/>
  <c r="OR34" i="14"/>
  <c r="KN35" i="14"/>
  <c r="KP35" i="14"/>
  <c r="KQ35" i="14"/>
  <c r="LA35" i="14"/>
  <c r="LB35" i="14"/>
  <c r="LC35" i="14"/>
  <c r="LD35" i="14"/>
  <c r="LE35" i="14"/>
  <c r="LF35" i="14"/>
  <c r="LG35" i="14"/>
  <c r="LH35" i="14"/>
  <c r="LI35" i="14"/>
  <c r="LJ35" i="14"/>
  <c r="LK35" i="14"/>
  <c r="LL35" i="14"/>
  <c r="LM35" i="14"/>
  <c r="LN35" i="14"/>
  <c r="LO35" i="14"/>
  <c r="LP35" i="14"/>
  <c r="LQ35" i="14"/>
  <c r="LR35" i="14"/>
  <c r="LS35" i="14"/>
  <c r="LT35" i="14"/>
  <c r="LU35" i="14"/>
  <c r="LV35" i="14"/>
  <c r="LW35" i="14"/>
  <c r="LX35" i="14"/>
  <c r="LY35" i="14"/>
  <c r="LZ35" i="14"/>
  <c r="MA35" i="14"/>
  <c r="MB35" i="14"/>
  <c r="MC35" i="14"/>
  <c r="MD35" i="14"/>
  <c r="ME35" i="14"/>
  <c r="MF35" i="14"/>
  <c r="MG35" i="14"/>
  <c r="MH35" i="14"/>
  <c r="MI35" i="14"/>
  <c r="MJ35" i="14"/>
  <c r="MK35" i="14"/>
  <c r="ML35" i="14"/>
  <c r="MM35" i="14"/>
  <c r="MN35" i="14"/>
  <c r="MO35" i="14"/>
  <c r="MP35" i="14"/>
  <c r="MQ35" i="14"/>
  <c r="MR35" i="14"/>
  <c r="MS35" i="14"/>
  <c r="MT35" i="14"/>
  <c r="MU35" i="14"/>
  <c r="MV35" i="14"/>
  <c r="MW35" i="14"/>
  <c r="MX35" i="14"/>
  <c r="MY35" i="14"/>
  <c r="MZ35" i="14"/>
  <c r="NA35" i="14"/>
  <c r="NB35" i="14"/>
  <c r="NC35" i="14"/>
  <c r="ND35" i="14"/>
  <c r="NE35" i="14"/>
  <c r="NF35" i="14"/>
  <c r="NG35" i="14"/>
  <c r="NH35" i="14"/>
  <c r="NI35" i="14"/>
  <c r="NJ35" i="14"/>
  <c r="NK35" i="14"/>
  <c r="NL35" i="14"/>
  <c r="NM35" i="14"/>
  <c r="NN35" i="14"/>
  <c r="NO35" i="14"/>
  <c r="NP35" i="14"/>
  <c r="NQ35" i="14"/>
  <c r="NR35" i="14"/>
  <c r="NS35" i="14"/>
  <c r="NT35" i="14"/>
  <c r="NU35" i="14"/>
  <c r="NV35" i="14"/>
  <c r="NW35" i="14"/>
  <c r="NX35" i="14"/>
  <c r="NY35" i="14"/>
  <c r="NZ35" i="14"/>
  <c r="OA35" i="14"/>
  <c r="OB35" i="14"/>
  <c r="OC35" i="14"/>
  <c r="OD35" i="14"/>
  <c r="OE35" i="14"/>
  <c r="OF35" i="14"/>
  <c r="OG35" i="14"/>
  <c r="OH35" i="14"/>
  <c r="OI35" i="14"/>
  <c r="OJ35" i="14"/>
  <c r="OK35" i="14"/>
  <c r="OL35" i="14"/>
  <c r="OM35" i="14"/>
  <c r="ON35" i="14"/>
  <c r="OO35" i="14"/>
  <c r="OP35" i="14"/>
  <c r="OQ35" i="14"/>
  <c r="OR35" i="14"/>
  <c r="KN36" i="14"/>
  <c r="KP36" i="14"/>
  <c r="KQ36" i="14"/>
  <c r="LA36" i="14"/>
  <c r="LB36" i="14"/>
  <c r="LC36" i="14"/>
  <c r="LD36" i="14"/>
  <c r="LE36" i="14"/>
  <c r="LF36" i="14"/>
  <c r="LG36" i="14"/>
  <c r="LH36" i="14"/>
  <c r="LI36" i="14"/>
  <c r="LJ36" i="14"/>
  <c r="LK36" i="14"/>
  <c r="LL36" i="14"/>
  <c r="LM36" i="14"/>
  <c r="LN36" i="14"/>
  <c r="LO36" i="14"/>
  <c r="LP36" i="14"/>
  <c r="LQ36" i="14"/>
  <c r="LR36" i="14"/>
  <c r="LS36" i="14"/>
  <c r="LT36" i="14"/>
  <c r="LU36" i="14"/>
  <c r="LV36" i="14"/>
  <c r="LW36" i="14"/>
  <c r="LX36" i="14"/>
  <c r="LY36" i="14"/>
  <c r="LZ36" i="14"/>
  <c r="MA36" i="14"/>
  <c r="MB36" i="14"/>
  <c r="MC36" i="14"/>
  <c r="MD36" i="14"/>
  <c r="ME36" i="14"/>
  <c r="MF36" i="14"/>
  <c r="MG36" i="14"/>
  <c r="MH36" i="14"/>
  <c r="MI36" i="14"/>
  <c r="MJ36" i="14"/>
  <c r="MK36" i="14"/>
  <c r="ML36" i="14"/>
  <c r="MM36" i="14"/>
  <c r="MN36" i="14"/>
  <c r="MO36" i="14"/>
  <c r="MP36" i="14"/>
  <c r="MQ36" i="14"/>
  <c r="MR36" i="14"/>
  <c r="MS36" i="14"/>
  <c r="MT36" i="14"/>
  <c r="MU36" i="14"/>
  <c r="MV36" i="14"/>
  <c r="MW36" i="14"/>
  <c r="MX36" i="14"/>
  <c r="MY36" i="14"/>
  <c r="MZ36" i="14"/>
  <c r="NA36" i="14"/>
  <c r="NB36" i="14"/>
  <c r="NC36" i="14"/>
  <c r="ND36" i="14"/>
  <c r="NE36" i="14"/>
  <c r="NF36" i="14"/>
  <c r="NG36" i="14"/>
  <c r="NH36" i="14"/>
  <c r="NI36" i="14"/>
  <c r="NJ36" i="14"/>
  <c r="NK36" i="14"/>
  <c r="NL36" i="14"/>
  <c r="NM36" i="14"/>
  <c r="NN36" i="14"/>
  <c r="NO36" i="14"/>
  <c r="NP36" i="14"/>
  <c r="NQ36" i="14"/>
  <c r="NR36" i="14"/>
  <c r="NS36" i="14"/>
  <c r="NT36" i="14"/>
  <c r="NU36" i="14"/>
  <c r="NV36" i="14"/>
  <c r="NW36" i="14"/>
  <c r="NX36" i="14"/>
  <c r="NY36" i="14"/>
  <c r="NZ36" i="14"/>
  <c r="OA36" i="14"/>
  <c r="OB36" i="14"/>
  <c r="OC36" i="14"/>
  <c r="OD36" i="14"/>
  <c r="OE36" i="14"/>
  <c r="OF36" i="14"/>
  <c r="OG36" i="14"/>
  <c r="OH36" i="14"/>
  <c r="OI36" i="14"/>
  <c r="OJ36" i="14"/>
  <c r="OK36" i="14"/>
  <c r="OL36" i="14"/>
  <c r="OM36" i="14"/>
  <c r="ON36" i="14"/>
  <c r="OO36" i="14"/>
  <c r="OP36" i="14"/>
  <c r="OQ36" i="14"/>
  <c r="OR36" i="14"/>
  <c r="KN37" i="14"/>
  <c r="KP37" i="14"/>
  <c r="KQ37" i="14"/>
  <c r="LA37" i="14"/>
  <c r="LB37" i="14"/>
  <c r="LC37" i="14"/>
  <c r="LD37" i="14"/>
  <c r="LE37" i="14"/>
  <c r="LF37" i="14"/>
  <c r="LG37" i="14"/>
  <c r="LH37" i="14"/>
  <c r="LI37" i="14"/>
  <c r="LJ37" i="14"/>
  <c r="LK37" i="14"/>
  <c r="LL37" i="14"/>
  <c r="LM37" i="14"/>
  <c r="LN37" i="14"/>
  <c r="LO37" i="14"/>
  <c r="LP37" i="14"/>
  <c r="LQ37" i="14"/>
  <c r="LR37" i="14"/>
  <c r="LS37" i="14"/>
  <c r="LT37" i="14"/>
  <c r="LU37" i="14"/>
  <c r="LV37" i="14"/>
  <c r="LW37" i="14"/>
  <c r="LX37" i="14"/>
  <c r="LY37" i="14"/>
  <c r="LZ37" i="14"/>
  <c r="MA37" i="14"/>
  <c r="MB37" i="14"/>
  <c r="MC37" i="14"/>
  <c r="MD37" i="14"/>
  <c r="ME37" i="14"/>
  <c r="MF37" i="14"/>
  <c r="MG37" i="14"/>
  <c r="MH37" i="14"/>
  <c r="MI37" i="14"/>
  <c r="MJ37" i="14"/>
  <c r="MK37" i="14"/>
  <c r="ML37" i="14"/>
  <c r="MM37" i="14"/>
  <c r="MN37" i="14"/>
  <c r="MO37" i="14"/>
  <c r="MP37" i="14"/>
  <c r="MQ37" i="14"/>
  <c r="MR37" i="14"/>
  <c r="MS37" i="14"/>
  <c r="MT37" i="14"/>
  <c r="MU37" i="14"/>
  <c r="MV37" i="14"/>
  <c r="MW37" i="14"/>
  <c r="MX37" i="14"/>
  <c r="MY37" i="14"/>
  <c r="MZ37" i="14"/>
  <c r="NA37" i="14"/>
  <c r="NB37" i="14"/>
  <c r="NC37" i="14"/>
  <c r="ND37" i="14"/>
  <c r="NE37" i="14"/>
  <c r="NF37" i="14"/>
  <c r="NG37" i="14"/>
  <c r="NH37" i="14"/>
  <c r="NI37" i="14"/>
  <c r="NJ37" i="14"/>
  <c r="NK37" i="14"/>
  <c r="NL37" i="14"/>
  <c r="NM37" i="14"/>
  <c r="NN37" i="14"/>
  <c r="NO37" i="14"/>
  <c r="NP37" i="14"/>
  <c r="NQ37" i="14"/>
  <c r="NR37" i="14"/>
  <c r="NS37" i="14"/>
  <c r="NT37" i="14"/>
  <c r="NU37" i="14"/>
  <c r="NV37" i="14"/>
  <c r="NW37" i="14"/>
  <c r="NX37" i="14"/>
  <c r="NY37" i="14"/>
  <c r="NZ37" i="14"/>
  <c r="OA37" i="14"/>
  <c r="OB37" i="14"/>
  <c r="OC37" i="14"/>
  <c r="OD37" i="14"/>
  <c r="OE37" i="14"/>
  <c r="OF37" i="14"/>
  <c r="OG37" i="14"/>
  <c r="OH37" i="14"/>
  <c r="OI37" i="14"/>
  <c r="OJ37" i="14"/>
  <c r="OK37" i="14"/>
  <c r="OL37" i="14"/>
  <c r="OM37" i="14"/>
  <c r="ON37" i="14"/>
  <c r="OO37" i="14"/>
  <c r="OP37" i="14"/>
  <c r="OQ37" i="14"/>
  <c r="OR37" i="14"/>
  <c r="KN38" i="14"/>
  <c r="KP38" i="14"/>
  <c r="KQ38" i="14"/>
  <c r="LA38" i="14"/>
  <c r="LB38" i="14"/>
  <c r="LC38" i="14"/>
  <c r="LD38" i="14"/>
  <c r="LE38" i="14"/>
  <c r="LF38" i="14"/>
  <c r="LG38" i="14"/>
  <c r="LH38" i="14"/>
  <c r="LI38" i="14"/>
  <c r="LJ38" i="14"/>
  <c r="LK38" i="14"/>
  <c r="LL38" i="14"/>
  <c r="LM38" i="14"/>
  <c r="LN38" i="14"/>
  <c r="LO38" i="14"/>
  <c r="LP38" i="14"/>
  <c r="LQ38" i="14"/>
  <c r="LR38" i="14"/>
  <c r="LS38" i="14"/>
  <c r="LT38" i="14"/>
  <c r="LU38" i="14"/>
  <c r="LV38" i="14"/>
  <c r="LW38" i="14"/>
  <c r="LX38" i="14"/>
  <c r="LY38" i="14"/>
  <c r="LZ38" i="14"/>
  <c r="MA38" i="14"/>
  <c r="MB38" i="14"/>
  <c r="MC38" i="14"/>
  <c r="MD38" i="14"/>
  <c r="ME38" i="14"/>
  <c r="MF38" i="14"/>
  <c r="MG38" i="14"/>
  <c r="MH38" i="14"/>
  <c r="MI38" i="14"/>
  <c r="MJ38" i="14"/>
  <c r="MK38" i="14"/>
  <c r="ML38" i="14"/>
  <c r="MM38" i="14"/>
  <c r="MN38" i="14"/>
  <c r="MO38" i="14"/>
  <c r="MP38" i="14"/>
  <c r="MQ38" i="14"/>
  <c r="MR38" i="14"/>
  <c r="MS38" i="14"/>
  <c r="MT38" i="14"/>
  <c r="MU38" i="14"/>
  <c r="MV38" i="14"/>
  <c r="MW38" i="14"/>
  <c r="MX38" i="14"/>
  <c r="MY38" i="14"/>
  <c r="MZ38" i="14"/>
  <c r="NA38" i="14"/>
  <c r="NB38" i="14"/>
  <c r="NC38" i="14"/>
  <c r="ND38" i="14"/>
  <c r="NE38" i="14"/>
  <c r="NF38" i="14"/>
  <c r="NG38" i="14"/>
  <c r="NH38" i="14"/>
  <c r="NI38" i="14"/>
  <c r="NJ38" i="14"/>
  <c r="NK38" i="14"/>
  <c r="NL38" i="14"/>
  <c r="NM38" i="14"/>
  <c r="NN38" i="14"/>
  <c r="NO38" i="14"/>
  <c r="NP38" i="14"/>
  <c r="NQ38" i="14"/>
  <c r="NR38" i="14"/>
  <c r="NS38" i="14"/>
  <c r="NT38" i="14"/>
  <c r="NU38" i="14"/>
  <c r="NV38" i="14"/>
  <c r="NW38" i="14"/>
  <c r="NX38" i="14"/>
  <c r="NY38" i="14"/>
  <c r="NZ38" i="14"/>
  <c r="OA38" i="14"/>
  <c r="OB38" i="14"/>
  <c r="OC38" i="14"/>
  <c r="OD38" i="14"/>
  <c r="OE38" i="14"/>
  <c r="OF38" i="14"/>
  <c r="OG38" i="14"/>
  <c r="OH38" i="14"/>
  <c r="OI38" i="14"/>
  <c r="OJ38" i="14"/>
  <c r="OK38" i="14"/>
  <c r="OL38" i="14"/>
  <c r="OM38" i="14"/>
  <c r="ON38" i="14"/>
  <c r="OO38" i="14"/>
  <c r="OP38" i="14"/>
  <c r="OQ38" i="14"/>
  <c r="OR38" i="14"/>
  <c r="KN39" i="14"/>
  <c r="KP39" i="14"/>
  <c r="KQ39" i="14"/>
  <c r="LA39" i="14"/>
  <c r="LB39" i="14"/>
  <c r="LC39" i="14"/>
  <c r="LD39" i="14"/>
  <c r="LE39" i="14"/>
  <c r="LF39" i="14"/>
  <c r="LG39" i="14"/>
  <c r="LH39" i="14"/>
  <c r="LI39" i="14"/>
  <c r="LJ39" i="14"/>
  <c r="LK39" i="14"/>
  <c r="LL39" i="14"/>
  <c r="LM39" i="14"/>
  <c r="LN39" i="14"/>
  <c r="LO39" i="14"/>
  <c r="LP39" i="14"/>
  <c r="LQ39" i="14"/>
  <c r="LR39" i="14"/>
  <c r="LS39" i="14"/>
  <c r="LT39" i="14"/>
  <c r="LU39" i="14"/>
  <c r="LV39" i="14"/>
  <c r="LW39" i="14"/>
  <c r="LX39" i="14"/>
  <c r="LY39" i="14"/>
  <c r="LZ39" i="14"/>
  <c r="MA39" i="14"/>
  <c r="MB39" i="14"/>
  <c r="MC39" i="14"/>
  <c r="MD39" i="14"/>
  <c r="ME39" i="14"/>
  <c r="MF39" i="14"/>
  <c r="MG39" i="14"/>
  <c r="MH39" i="14"/>
  <c r="MI39" i="14"/>
  <c r="MJ39" i="14"/>
  <c r="MK39" i="14"/>
  <c r="ML39" i="14"/>
  <c r="MM39" i="14"/>
  <c r="MN39" i="14"/>
  <c r="MO39" i="14"/>
  <c r="MP39" i="14"/>
  <c r="MQ39" i="14"/>
  <c r="MR39" i="14"/>
  <c r="MS39" i="14"/>
  <c r="MT39" i="14"/>
  <c r="MU39" i="14"/>
  <c r="MV39" i="14"/>
  <c r="MW39" i="14"/>
  <c r="MX39" i="14"/>
  <c r="MY39" i="14"/>
  <c r="MZ39" i="14"/>
  <c r="NA39" i="14"/>
  <c r="NB39" i="14"/>
  <c r="NC39" i="14"/>
  <c r="ND39" i="14"/>
  <c r="NE39" i="14"/>
  <c r="NF39" i="14"/>
  <c r="NG39" i="14"/>
  <c r="NH39" i="14"/>
  <c r="NI39" i="14"/>
  <c r="NJ39" i="14"/>
  <c r="NK39" i="14"/>
  <c r="NL39" i="14"/>
  <c r="NM39" i="14"/>
  <c r="NN39" i="14"/>
  <c r="NO39" i="14"/>
  <c r="NP39" i="14"/>
  <c r="NQ39" i="14"/>
  <c r="NR39" i="14"/>
  <c r="NS39" i="14"/>
  <c r="NT39" i="14"/>
  <c r="NU39" i="14"/>
  <c r="NV39" i="14"/>
  <c r="NW39" i="14"/>
  <c r="NX39" i="14"/>
  <c r="NY39" i="14"/>
  <c r="NZ39" i="14"/>
  <c r="OA39" i="14"/>
  <c r="OB39" i="14"/>
  <c r="OC39" i="14"/>
  <c r="OD39" i="14"/>
  <c r="OE39" i="14"/>
  <c r="OF39" i="14"/>
  <c r="OG39" i="14"/>
  <c r="OH39" i="14"/>
  <c r="OI39" i="14"/>
  <c r="OJ39" i="14"/>
  <c r="OK39" i="14"/>
  <c r="OL39" i="14"/>
  <c r="OM39" i="14"/>
  <c r="ON39" i="14"/>
  <c r="OO39" i="14"/>
  <c r="OP39" i="14"/>
  <c r="OQ39" i="14"/>
  <c r="OR39" i="14"/>
  <c r="KN40" i="14"/>
  <c r="KP40" i="14"/>
  <c r="KQ40" i="14"/>
  <c r="LA40" i="14"/>
  <c r="LB40" i="14"/>
  <c r="LC40" i="14"/>
  <c r="LD40" i="14"/>
  <c r="LE40" i="14"/>
  <c r="LF40" i="14"/>
  <c r="LG40" i="14"/>
  <c r="LH40" i="14"/>
  <c r="LI40" i="14"/>
  <c r="LJ40" i="14"/>
  <c r="LK40" i="14"/>
  <c r="LL40" i="14"/>
  <c r="LM40" i="14"/>
  <c r="LN40" i="14"/>
  <c r="LO40" i="14"/>
  <c r="LP40" i="14"/>
  <c r="LQ40" i="14"/>
  <c r="LR40" i="14"/>
  <c r="LS40" i="14"/>
  <c r="LT40" i="14"/>
  <c r="LU40" i="14"/>
  <c r="LV40" i="14"/>
  <c r="LW40" i="14"/>
  <c r="LX40" i="14"/>
  <c r="LY40" i="14"/>
  <c r="LZ40" i="14"/>
  <c r="MA40" i="14"/>
  <c r="MB40" i="14"/>
  <c r="MC40" i="14"/>
  <c r="MD40" i="14"/>
  <c r="ME40" i="14"/>
  <c r="MF40" i="14"/>
  <c r="MG40" i="14"/>
  <c r="MH40" i="14"/>
  <c r="MI40" i="14"/>
  <c r="MJ40" i="14"/>
  <c r="MK40" i="14"/>
  <c r="ML40" i="14"/>
  <c r="MM40" i="14"/>
  <c r="MN40" i="14"/>
  <c r="MO40" i="14"/>
  <c r="MP40" i="14"/>
  <c r="MQ40" i="14"/>
  <c r="MR40" i="14"/>
  <c r="MS40" i="14"/>
  <c r="MT40" i="14"/>
  <c r="MU40" i="14"/>
  <c r="MV40" i="14"/>
  <c r="MW40" i="14"/>
  <c r="MX40" i="14"/>
  <c r="MY40" i="14"/>
  <c r="MZ40" i="14"/>
  <c r="NA40" i="14"/>
  <c r="NB40" i="14"/>
  <c r="NC40" i="14"/>
  <c r="ND40" i="14"/>
  <c r="NE40" i="14"/>
  <c r="NF40" i="14"/>
  <c r="NG40" i="14"/>
  <c r="NH40" i="14"/>
  <c r="NI40" i="14"/>
  <c r="NJ40" i="14"/>
  <c r="NK40" i="14"/>
  <c r="NL40" i="14"/>
  <c r="NM40" i="14"/>
  <c r="NN40" i="14"/>
  <c r="NO40" i="14"/>
  <c r="NP40" i="14"/>
  <c r="NQ40" i="14"/>
  <c r="NR40" i="14"/>
  <c r="NS40" i="14"/>
  <c r="NT40" i="14"/>
  <c r="NU40" i="14"/>
  <c r="NV40" i="14"/>
  <c r="NW40" i="14"/>
  <c r="NX40" i="14"/>
  <c r="NY40" i="14"/>
  <c r="NZ40" i="14"/>
  <c r="OA40" i="14"/>
  <c r="OB40" i="14"/>
  <c r="OC40" i="14"/>
  <c r="OD40" i="14"/>
  <c r="OE40" i="14"/>
  <c r="OF40" i="14"/>
  <c r="OG40" i="14"/>
  <c r="OH40" i="14"/>
  <c r="OI40" i="14"/>
  <c r="OJ40" i="14"/>
  <c r="OK40" i="14"/>
  <c r="OL40" i="14"/>
  <c r="OM40" i="14"/>
  <c r="ON40" i="14"/>
  <c r="OO40" i="14"/>
  <c r="OP40" i="14"/>
  <c r="OQ40" i="14"/>
  <c r="OR40" i="14"/>
  <c r="KN41" i="14"/>
  <c r="KP41" i="14"/>
  <c r="KQ41" i="14"/>
  <c r="LA41" i="14"/>
  <c r="LB41" i="14"/>
  <c r="LC41" i="14"/>
  <c r="LD41" i="14"/>
  <c r="LE41" i="14"/>
  <c r="LF41" i="14"/>
  <c r="LG41" i="14"/>
  <c r="LH41" i="14"/>
  <c r="LI41" i="14"/>
  <c r="LJ41" i="14"/>
  <c r="LK41" i="14"/>
  <c r="LL41" i="14"/>
  <c r="LM41" i="14"/>
  <c r="LN41" i="14"/>
  <c r="LO41" i="14"/>
  <c r="LP41" i="14"/>
  <c r="LQ41" i="14"/>
  <c r="LR41" i="14"/>
  <c r="LS41" i="14"/>
  <c r="LT41" i="14"/>
  <c r="LU41" i="14"/>
  <c r="LV41" i="14"/>
  <c r="LW41" i="14"/>
  <c r="LX41" i="14"/>
  <c r="LY41" i="14"/>
  <c r="LZ41" i="14"/>
  <c r="MA41" i="14"/>
  <c r="MB41" i="14"/>
  <c r="MC41" i="14"/>
  <c r="MD41" i="14"/>
  <c r="ME41" i="14"/>
  <c r="MF41" i="14"/>
  <c r="MG41" i="14"/>
  <c r="MH41" i="14"/>
  <c r="MI41" i="14"/>
  <c r="MJ41" i="14"/>
  <c r="MK41" i="14"/>
  <c r="ML41" i="14"/>
  <c r="MM41" i="14"/>
  <c r="MN41" i="14"/>
  <c r="MO41" i="14"/>
  <c r="MP41" i="14"/>
  <c r="MQ41" i="14"/>
  <c r="MR41" i="14"/>
  <c r="MS41" i="14"/>
  <c r="MT41" i="14"/>
  <c r="MU41" i="14"/>
  <c r="MV41" i="14"/>
  <c r="MW41" i="14"/>
  <c r="MX41" i="14"/>
  <c r="MY41" i="14"/>
  <c r="MZ41" i="14"/>
  <c r="NA41" i="14"/>
  <c r="NB41" i="14"/>
  <c r="NC41" i="14"/>
  <c r="ND41" i="14"/>
  <c r="NE41" i="14"/>
  <c r="NF41" i="14"/>
  <c r="NG41" i="14"/>
  <c r="NH41" i="14"/>
  <c r="NI41" i="14"/>
  <c r="NJ41" i="14"/>
  <c r="NK41" i="14"/>
  <c r="NL41" i="14"/>
  <c r="NM41" i="14"/>
  <c r="NN41" i="14"/>
  <c r="NO41" i="14"/>
  <c r="NP41" i="14"/>
  <c r="NQ41" i="14"/>
  <c r="NR41" i="14"/>
  <c r="NS41" i="14"/>
  <c r="NT41" i="14"/>
  <c r="NU41" i="14"/>
  <c r="NV41" i="14"/>
  <c r="NW41" i="14"/>
  <c r="NX41" i="14"/>
  <c r="NY41" i="14"/>
  <c r="NZ41" i="14"/>
  <c r="OA41" i="14"/>
  <c r="OB41" i="14"/>
  <c r="OC41" i="14"/>
  <c r="OD41" i="14"/>
  <c r="OE41" i="14"/>
  <c r="OF41" i="14"/>
  <c r="OG41" i="14"/>
  <c r="OH41" i="14"/>
  <c r="OI41" i="14"/>
  <c r="OJ41" i="14"/>
  <c r="OK41" i="14"/>
  <c r="OL41" i="14"/>
  <c r="OM41" i="14"/>
  <c r="ON41" i="14"/>
  <c r="OO41" i="14"/>
  <c r="OP41" i="14"/>
  <c r="OQ41" i="14"/>
  <c r="OR41" i="14"/>
  <c r="KN42" i="14"/>
  <c r="KP42" i="14"/>
  <c r="KQ42" i="14"/>
  <c r="LA42" i="14"/>
  <c r="LB42" i="14"/>
  <c r="LC42" i="14"/>
  <c r="LD42" i="14"/>
  <c r="LE42" i="14"/>
  <c r="LF42" i="14"/>
  <c r="LG42" i="14"/>
  <c r="LH42" i="14"/>
  <c r="LI42" i="14"/>
  <c r="LJ42" i="14"/>
  <c r="LK42" i="14"/>
  <c r="LL42" i="14"/>
  <c r="LM42" i="14"/>
  <c r="LN42" i="14"/>
  <c r="LO42" i="14"/>
  <c r="LP42" i="14"/>
  <c r="LQ42" i="14"/>
  <c r="LR42" i="14"/>
  <c r="LS42" i="14"/>
  <c r="LT42" i="14"/>
  <c r="LU42" i="14"/>
  <c r="LV42" i="14"/>
  <c r="LW42" i="14"/>
  <c r="LX42" i="14"/>
  <c r="LY42" i="14"/>
  <c r="LZ42" i="14"/>
  <c r="MA42" i="14"/>
  <c r="MB42" i="14"/>
  <c r="MC42" i="14"/>
  <c r="MD42" i="14"/>
  <c r="ME42" i="14"/>
  <c r="MF42" i="14"/>
  <c r="MG42" i="14"/>
  <c r="MH42" i="14"/>
  <c r="MI42" i="14"/>
  <c r="MJ42" i="14"/>
  <c r="MK42" i="14"/>
  <c r="ML42" i="14"/>
  <c r="MM42" i="14"/>
  <c r="MN42" i="14"/>
  <c r="MO42" i="14"/>
  <c r="MP42" i="14"/>
  <c r="MQ42" i="14"/>
  <c r="MR42" i="14"/>
  <c r="MS42" i="14"/>
  <c r="MT42" i="14"/>
  <c r="MU42" i="14"/>
  <c r="MV42" i="14"/>
  <c r="MW42" i="14"/>
  <c r="MX42" i="14"/>
  <c r="MY42" i="14"/>
  <c r="MZ42" i="14"/>
  <c r="NA42" i="14"/>
  <c r="NB42" i="14"/>
  <c r="NC42" i="14"/>
  <c r="ND42" i="14"/>
  <c r="NE42" i="14"/>
  <c r="NF42" i="14"/>
  <c r="NG42" i="14"/>
  <c r="NH42" i="14"/>
  <c r="NI42" i="14"/>
  <c r="NJ42" i="14"/>
  <c r="NK42" i="14"/>
  <c r="NL42" i="14"/>
  <c r="NM42" i="14"/>
  <c r="NN42" i="14"/>
  <c r="NO42" i="14"/>
  <c r="NP42" i="14"/>
  <c r="NQ42" i="14"/>
  <c r="NR42" i="14"/>
  <c r="NS42" i="14"/>
  <c r="NT42" i="14"/>
  <c r="NU42" i="14"/>
  <c r="NV42" i="14"/>
  <c r="NW42" i="14"/>
  <c r="NX42" i="14"/>
  <c r="NY42" i="14"/>
  <c r="NZ42" i="14"/>
  <c r="OA42" i="14"/>
  <c r="OB42" i="14"/>
  <c r="OC42" i="14"/>
  <c r="OD42" i="14"/>
  <c r="OE42" i="14"/>
  <c r="OF42" i="14"/>
  <c r="OG42" i="14"/>
  <c r="OH42" i="14"/>
  <c r="OI42" i="14"/>
  <c r="OJ42" i="14"/>
  <c r="OK42" i="14"/>
  <c r="OL42" i="14"/>
  <c r="OM42" i="14"/>
  <c r="ON42" i="14"/>
  <c r="OO42" i="14"/>
  <c r="OP42" i="14"/>
  <c r="OQ42" i="14"/>
  <c r="OR42" i="14"/>
  <c r="KN43" i="14"/>
  <c r="KP43" i="14"/>
  <c r="KQ43" i="14"/>
  <c r="LA43" i="14"/>
  <c r="LB43" i="14"/>
  <c r="LC43" i="14"/>
  <c r="LD43" i="14"/>
  <c r="LE43" i="14"/>
  <c r="LF43" i="14"/>
  <c r="LG43" i="14"/>
  <c r="LH43" i="14"/>
  <c r="LI43" i="14"/>
  <c r="LJ43" i="14"/>
  <c r="LK43" i="14"/>
  <c r="LL43" i="14"/>
  <c r="LM43" i="14"/>
  <c r="LN43" i="14"/>
  <c r="LO43" i="14"/>
  <c r="LP43" i="14"/>
  <c r="LQ43" i="14"/>
  <c r="LR43" i="14"/>
  <c r="LS43" i="14"/>
  <c r="LT43" i="14"/>
  <c r="LU43" i="14"/>
  <c r="LV43" i="14"/>
  <c r="LW43" i="14"/>
  <c r="LX43" i="14"/>
  <c r="LY43" i="14"/>
  <c r="LZ43" i="14"/>
  <c r="MA43" i="14"/>
  <c r="MB43" i="14"/>
  <c r="MC43" i="14"/>
  <c r="MD43" i="14"/>
  <c r="ME43" i="14"/>
  <c r="MF43" i="14"/>
  <c r="MG43" i="14"/>
  <c r="MH43" i="14"/>
  <c r="MI43" i="14"/>
  <c r="MJ43" i="14"/>
  <c r="MK43" i="14"/>
  <c r="ML43" i="14"/>
  <c r="MM43" i="14"/>
  <c r="MN43" i="14"/>
  <c r="MO43" i="14"/>
  <c r="MP43" i="14"/>
  <c r="MQ43" i="14"/>
  <c r="MR43" i="14"/>
  <c r="MS43" i="14"/>
  <c r="MT43" i="14"/>
  <c r="MU43" i="14"/>
  <c r="MV43" i="14"/>
  <c r="MW43" i="14"/>
  <c r="MX43" i="14"/>
  <c r="MY43" i="14"/>
  <c r="MZ43" i="14"/>
  <c r="NA43" i="14"/>
  <c r="NB43" i="14"/>
  <c r="NC43" i="14"/>
  <c r="ND43" i="14"/>
  <c r="NE43" i="14"/>
  <c r="NF43" i="14"/>
  <c r="NG43" i="14"/>
  <c r="NH43" i="14"/>
  <c r="NI43" i="14"/>
  <c r="NJ43" i="14"/>
  <c r="NK43" i="14"/>
  <c r="NL43" i="14"/>
  <c r="NM43" i="14"/>
  <c r="NN43" i="14"/>
  <c r="NO43" i="14"/>
  <c r="NP43" i="14"/>
  <c r="NQ43" i="14"/>
  <c r="NR43" i="14"/>
  <c r="NS43" i="14"/>
  <c r="NT43" i="14"/>
  <c r="NU43" i="14"/>
  <c r="NV43" i="14"/>
  <c r="NW43" i="14"/>
  <c r="NX43" i="14"/>
  <c r="NY43" i="14"/>
  <c r="NZ43" i="14"/>
  <c r="OA43" i="14"/>
  <c r="OB43" i="14"/>
  <c r="OC43" i="14"/>
  <c r="OD43" i="14"/>
  <c r="OE43" i="14"/>
  <c r="OF43" i="14"/>
  <c r="OG43" i="14"/>
  <c r="OH43" i="14"/>
  <c r="OI43" i="14"/>
  <c r="OJ43" i="14"/>
  <c r="OK43" i="14"/>
  <c r="OL43" i="14"/>
  <c r="OM43" i="14"/>
  <c r="ON43" i="14"/>
  <c r="OO43" i="14"/>
  <c r="OP43" i="14"/>
  <c r="OQ43" i="14"/>
  <c r="OR43" i="14"/>
  <c r="KN44" i="14"/>
  <c r="KP44" i="14"/>
  <c r="KQ44" i="14"/>
  <c r="LA44" i="14"/>
  <c r="LB44" i="14"/>
  <c r="LC44" i="14"/>
  <c r="LD44" i="14"/>
  <c r="LE44" i="14"/>
  <c r="LF44" i="14"/>
  <c r="LG44" i="14"/>
  <c r="LH44" i="14"/>
  <c r="LI44" i="14"/>
  <c r="LJ44" i="14"/>
  <c r="LK44" i="14"/>
  <c r="LL44" i="14"/>
  <c r="LM44" i="14"/>
  <c r="LN44" i="14"/>
  <c r="LO44" i="14"/>
  <c r="LP44" i="14"/>
  <c r="LQ44" i="14"/>
  <c r="LR44" i="14"/>
  <c r="LS44" i="14"/>
  <c r="LT44" i="14"/>
  <c r="LU44" i="14"/>
  <c r="LV44" i="14"/>
  <c r="LW44" i="14"/>
  <c r="LX44" i="14"/>
  <c r="LY44" i="14"/>
  <c r="LZ44" i="14"/>
  <c r="MA44" i="14"/>
  <c r="MB44" i="14"/>
  <c r="MC44" i="14"/>
  <c r="MD44" i="14"/>
  <c r="ME44" i="14"/>
  <c r="MF44" i="14"/>
  <c r="MG44" i="14"/>
  <c r="MH44" i="14"/>
  <c r="MI44" i="14"/>
  <c r="MJ44" i="14"/>
  <c r="MK44" i="14"/>
  <c r="ML44" i="14"/>
  <c r="MM44" i="14"/>
  <c r="MN44" i="14"/>
  <c r="MO44" i="14"/>
  <c r="MP44" i="14"/>
  <c r="MQ44" i="14"/>
  <c r="MR44" i="14"/>
  <c r="MS44" i="14"/>
  <c r="MT44" i="14"/>
  <c r="MU44" i="14"/>
  <c r="MV44" i="14"/>
  <c r="MW44" i="14"/>
  <c r="MX44" i="14"/>
  <c r="MY44" i="14"/>
  <c r="MZ44" i="14"/>
  <c r="NA44" i="14"/>
  <c r="NB44" i="14"/>
  <c r="NC44" i="14"/>
  <c r="ND44" i="14"/>
  <c r="NE44" i="14"/>
  <c r="NF44" i="14"/>
  <c r="NG44" i="14"/>
  <c r="NH44" i="14"/>
  <c r="NI44" i="14"/>
  <c r="NJ44" i="14"/>
  <c r="NK44" i="14"/>
  <c r="NL44" i="14"/>
  <c r="NM44" i="14"/>
  <c r="NN44" i="14"/>
  <c r="NO44" i="14"/>
  <c r="NP44" i="14"/>
  <c r="NQ44" i="14"/>
  <c r="NR44" i="14"/>
  <c r="NS44" i="14"/>
  <c r="NT44" i="14"/>
  <c r="NU44" i="14"/>
  <c r="NV44" i="14"/>
  <c r="NW44" i="14"/>
  <c r="NX44" i="14"/>
  <c r="NY44" i="14"/>
  <c r="NZ44" i="14"/>
  <c r="OA44" i="14"/>
  <c r="OB44" i="14"/>
  <c r="OC44" i="14"/>
  <c r="OD44" i="14"/>
  <c r="OE44" i="14"/>
  <c r="OF44" i="14"/>
  <c r="OG44" i="14"/>
  <c r="OH44" i="14"/>
  <c r="OI44" i="14"/>
  <c r="OJ44" i="14"/>
  <c r="OK44" i="14"/>
  <c r="OL44" i="14"/>
  <c r="OM44" i="14"/>
  <c r="ON44" i="14"/>
  <c r="OO44" i="14"/>
  <c r="OP44" i="14"/>
  <c r="OQ44" i="14"/>
  <c r="OR44" i="14"/>
  <c r="KN45" i="14"/>
  <c r="KP45" i="14"/>
  <c r="KQ45" i="14"/>
  <c r="LA45" i="14"/>
  <c r="LB45" i="14"/>
  <c r="OW45" i="14" s="1"/>
  <c r="LC45" i="14"/>
  <c r="LD45" i="14"/>
  <c r="LE45" i="14"/>
  <c r="LF45" i="14"/>
  <c r="LG45" i="14"/>
  <c r="LH45" i="14"/>
  <c r="LI45" i="14"/>
  <c r="LJ45" i="14"/>
  <c r="LK45" i="14"/>
  <c r="LL45" i="14"/>
  <c r="LM45" i="14"/>
  <c r="LN45" i="14"/>
  <c r="LO45" i="14"/>
  <c r="LP45" i="14"/>
  <c r="LQ45" i="14"/>
  <c r="LR45" i="14"/>
  <c r="LS45" i="14"/>
  <c r="LT45" i="14"/>
  <c r="LU45" i="14"/>
  <c r="LV45" i="14"/>
  <c r="LW45" i="14"/>
  <c r="LX45" i="14"/>
  <c r="LY45" i="14"/>
  <c r="LZ45" i="14"/>
  <c r="MA45" i="14"/>
  <c r="MB45" i="14"/>
  <c r="MC45" i="14"/>
  <c r="MD45" i="14"/>
  <c r="ME45" i="14"/>
  <c r="MF45" i="14"/>
  <c r="MG45" i="14"/>
  <c r="MH45" i="14"/>
  <c r="MI45" i="14"/>
  <c r="MJ45" i="14"/>
  <c r="MK45" i="14"/>
  <c r="ML45" i="14"/>
  <c r="MM45" i="14"/>
  <c r="MN45" i="14"/>
  <c r="MO45" i="14"/>
  <c r="MP45" i="14"/>
  <c r="MQ45" i="14"/>
  <c r="MR45" i="14"/>
  <c r="MS45" i="14"/>
  <c r="MT45" i="14"/>
  <c r="MU45" i="14"/>
  <c r="MV45" i="14"/>
  <c r="MW45" i="14"/>
  <c r="MX45" i="14"/>
  <c r="MY45" i="14"/>
  <c r="MZ45" i="14"/>
  <c r="NA45" i="14"/>
  <c r="NB45" i="14"/>
  <c r="NC45" i="14"/>
  <c r="ND45" i="14"/>
  <c r="NE45" i="14"/>
  <c r="NF45" i="14"/>
  <c r="NG45" i="14"/>
  <c r="NH45" i="14"/>
  <c r="NI45" i="14"/>
  <c r="NJ45" i="14"/>
  <c r="NK45" i="14"/>
  <c r="NL45" i="14"/>
  <c r="NM45" i="14"/>
  <c r="NN45" i="14"/>
  <c r="NO45" i="14"/>
  <c r="NP45" i="14"/>
  <c r="NQ45" i="14"/>
  <c r="NR45" i="14"/>
  <c r="NS45" i="14"/>
  <c r="NT45" i="14"/>
  <c r="NU45" i="14"/>
  <c r="NV45" i="14"/>
  <c r="NW45" i="14"/>
  <c r="NX45" i="14"/>
  <c r="NY45" i="14"/>
  <c r="NZ45" i="14"/>
  <c r="OA45" i="14"/>
  <c r="OB45" i="14"/>
  <c r="OC45" i="14"/>
  <c r="OD45" i="14"/>
  <c r="OE45" i="14"/>
  <c r="OF45" i="14"/>
  <c r="OG45" i="14"/>
  <c r="OH45" i="14"/>
  <c r="OI45" i="14"/>
  <c r="OJ45" i="14"/>
  <c r="OK45" i="14"/>
  <c r="OL45" i="14"/>
  <c r="OM45" i="14"/>
  <c r="ON45" i="14"/>
  <c r="OO45" i="14"/>
  <c r="OP45" i="14"/>
  <c r="OQ45" i="14"/>
  <c r="OR45" i="14"/>
  <c r="KN46" i="14"/>
  <c r="KP46" i="14"/>
  <c r="KQ46" i="14"/>
  <c r="LA46" i="14"/>
  <c r="LB46" i="14"/>
  <c r="LC46" i="14"/>
  <c r="LD46" i="14"/>
  <c r="LE46" i="14"/>
  <c r="LF46" i="14"/>
  <c r="LG46" i="14"/>
  <c r="LH46" i="14"/>
  <c r="LI46" i="14"/>
  <c r="LJ46" i="14"/>
  <c r="LK46" i="14"/>
  <c r="LL46" i="14"/>
  <c r="LM46" i="14"/>
  <c r="LN46" i="14"/>
  <c r="LO46" i="14"/>
  <c r="LP46" i="14"/>
  <c r="LQ46" i="14"/>
  <c r="LR46" i="14"/>
  <c r="LS46" i="14"/>
  <c r="LT46" i="14"/>
  <c r="LU46" i="14"/>
  <c r="LV46" i="14"/>
  <c r="LW46" i="14"/>
  <c r="LX46" i="14"/>
  <c r="LY46" i="14"/>
  <c r="LZ46" i="14"/>
  <c r="MA46" i="14"/>
  <c r="MB46" i="14"/>
  <c r="MC46" i="14"/>
  <c r="MD46" i="14"/>
  <c r="ME46" i="14"/>
  <c r="MF46" i="14"/>
  <c r="MG46" i="14"/>
  <c r="MH46" i="14"/>
  <c r="MI46" i="14"/>
  <c r="MJ46" i="14"/>
  <c r="MK46" i="14"/>
  <c r="ML46" i="14"/>
  <c r="MM46" i="14"/>
  <c r="MN46" i="14"/>
  <c r="MO46" i="14"/>
  <c r="MP46" i="14"/>
  <c r="MQ46" i="14"/>
  <c r="MR46" i="14"/>
  <c r="MS46" i="14"/>
  <c r="MT46" i="14"/>
  <c r="MU46" i="14"/>
  <c r="MV46" i="14"/>
  <c r="MW46" i="14"/>
  <c r="MX46" i="14"/>
  <c r="MY46" i="14"/>
  <c r="MZ46" i="14"/>
  <c r="NA46" i="14"/>
  <c r="NB46" i="14"/>
  <c r="NC46" i="14"/>
  <c r="ND46" i="14"/>
  <c r="NE46" i="14"/>
  <c r="NF46" i="14"/>
  <c r="NG46" i="14"/>
  <c r="NH46" i="14"/>
  <c r="NI46" i="14"/>
  <c r="NJ46" i="14"/>
  <c r="NK46" i="14"/>
  <c r="NL46" i="14"/>
  <c r="NM46" i="14"/>
  <c r="NN46" i="14"/>
  <c r="NO46" i="14"/>
  <c r="NP46" i="14"/>
  <c r="NQ46" i="14"/>
  <c r="NR46" i="14"/>
  <c r="NS46" i="14"/>
  <c r="NT46" i="14"/>
  <c r="NU46" i="14"/>
  <c r="NV46" i="14"/>
  <c r="NW46" i="14"/>
  <c r="NX46" i="14"/>
  <c r="NY46" i="14"/>
  <c r="NZ46" i="14"/>
  <c r="OA46" i="14"/>
  <c r="OB46" i="14"/>
  <c r="OC46" i="14"/>
  <c r="OD46" i="14"/>
  <c r="OE46" i="14"/>
  <c r="OF46" i="14"/>
  <c r="OG46" i="14"/>
  <c r="OH46" i="14"/>
  <c r="OI46" i="14"/>
  <c r="OJ46" i="14"/>
  <c r="OK46" i="14"/>
  <c r="OL46" i="14"/>
  <c r="OM46" i="14"/>
  <c r="ON46" i="14"/>
  <c r="OO46" i="14"/>
  <c r="OP46" i="14"/>
  <c r="OQ46" i="14"/>
  <c r="OR46" i="14"/>
  <c r="KN47" i="14"/>
  <c r="KP47" i="14"/>
  <c r="KQ47" i="14"/>
  <c r="LA47" i="14"/>
  <c r="LB47" i="14"/>
  <c r="LC47" i="14"/>
  <c r="LD47" i="14"/>
  <c r="LE47" i="14"/>
  <c r="LF47" i="14"/>
  <c r="LG47" i="14"/>
  <c r="LH47" i="14"/>
  <c r="LI47" i="14"/>
  <c r="LJ47" i="14"/>
  <c r="LK47" i="14"/>
  <c r="LL47" i="14"/>
  <c r="OU47" i="14" s="1"/>
  <c r="LM47" i="14"/>
  <c r="LN47" i="14"/>
  <c r="LO47" i="14"/>
  <c r="LP47" i="14"/>
  <c r="LQ47" i="14"/>
  <c r="LR47" i="14"/>
  <c r="LS47" i="14"/>
  <c r="LT47" i="14"/>
  <c r="LU47" i="14"/>
  <c r="LV47" i="14"/>
  <c r="LW47" i="14"/>
  <c r="LX47" i="14"/>
  <c r="LY47" i="14"/>
  <c r="LZ47" i="14"/>
  <c r="MA47" i="14"/>
  <c r="MB47" i="14"/>
  <c r="MC47" i="14"/>
  <c r="MD47" i="14"/>
  <c r="ME47" i="14"/>
  <c r="MF47" i="14"/>
  <c r="MG47" i="14"/>
  <c r="MH47" i="14"/>
  <c r="MI47" i="14"/>
  <c r="MJ47" i="14"/>
  <c r="MK47" i="14"/>
  <c r="ML47" i="14"/>
  <c r="MM47" i="14"/>
  <c r="MN47" i="14"/>
  <c r="MO47" i="14"/>
  <c r="MP47" i="14"/>
  <c r="MQ47" i="14"/>
  <c r="MR47" i="14"/>
  <c r="MS47" i="14"/>
  <c r="MT47" i="14"/>
  <c r="MU47" i="14"/>
  <c r="MV47" i="14"/>
  <c r="MW47" i="14"/>
  <c r="MX47" i="14"/>
  <c r="MY47" i="14"/>
  <c r="MZ47" i="14"/>
  <c r="NA47" i="14"/>
  <c r="NB47" i="14"/>
  <c r="NC47" i="14"/>
  <c r="ND47" i="14"/>
  <c r="NE47" i="14"/>
  <c r="NF47" i="14"/>
  <c r="NG47" i="14"/>
  <c r="NH47" i="14"/>
  <c r="NI47" i="14"/>
  <c r="NJ47" i="14"/>
  <c r="NK47" i="14"/>
  <c r="NL47" i="14"/>
  <c r="NM47" i="14"/>
  <c r="NN47" i="14"/>
  <c r="NO47" i="14"/>
  <c r="NP47" i="14"/>
  <c r="NQ47" i="14"/>
  <c r="NR47" i="14"/>
  <c r="NS47" i="14"/>
  <c r="NT47" i="14"/>
  <c r="NU47" i="14"/>
  <c r="NV47" i="14"/>
  <c r="NW47" i="14"/>
  <c r="NX47" i="14"/>
  <c r="NY47" i="14"/>
  <c r="NZ47" i="14"/>
  <c r="OA47" i="14"/>
  <c r="OB47" i="14"/>
  <c r="OC47" i="14"/>
  <c r="OD47" i="14"/>
  <c r="OE47" i="14"/>
  <c r="OF47" i="14"/>
  <c r="OG47" i="14"/>
  <c r="OH47" i="14"/>
  <c r="OI47" i="14"/>
  <c r="OJ47" i="14"/>
  <c r="OK47" i="14"/>
  <c r="OL47" i="14"/>
  <c r="OM47" i="14"/>
  <c r="ON47" i="14"/>
  <c r="OO47" i="14"/>
  <c r="OP47" i="14"/>
  <c r="OQ47" i="14"/>
  <c r="OR47" i="14"/>
  <c r="KN48" i="14"/>
  <c r="KP48" i="14"/>
  <c r="KQ48" i="14"/>
  <c r="LA48" i="14"/>
  <c r="LB48" i="14"/>
  <c r="LC48" i="14"/>
  <c r="LD48" i="14"/>
  <c r="LE48" i="14"/>
  <c r="LF48" i="14"/>
  <c r="LG48" i="14"/>
  <c r="LH48" i="14"/>
  <c r="LI48" i="14"/>
  <c r="LJ48" i="14"/>
  <c r="LK48" i="14"/>
  <c r="LL48" i="14"/>
  <c r="LM48" i="14"/>
  <c r="LN48" i="14"/>
  <c r="LO48" i="14"/>
  <c r="LP48" i="14"/>
  <c r="LQ48" i="14"/>
  <c r="LR48" i="14"/>
  <c r="LS48" i="14"/>
  <c r="LT48" i="14"/>
  <c r="LU48" i="14"/>
  <c r="LV48" i="14"/>
  <c r="LW48" i="14"/>
  <c r="LX48" i="14"/>
  <c r="LY48" i="14"/>
  <c r="LZ48" i="14"/>
  <c r="MA48" i="14"/>
  <c r="MB48" i="14"/>
  <c r="MC48" i="14"/>
  <c r="MD48" i="14"/>
  <c r="ME48" i="14"/>
  <c r="MF48" i="14"/>
  <c r="MG48" i="14"/>
  <c r="MH48" i="14"/>
  <c r="MI48" i="14"/>
  <c r="MJ48" i="14"/>
  <c r="MK48" i="14"/>
  <c r="ML48" i="14"/>
  <c r="MM48" i="14"/>
  <c r="MN48" i="14"/>
  <c r="MO48" i="14"/>
  <c r="MP48" i="14"/>
  <c r="MQ48" i="14"/>
  <c r="MR48" i="14"/>
  <c r="MS48" i="14"/>
  <c r="MT48" i="14"/>
  <c r="MU48" i="14"/>
  <c r="MV48" i="14"/>
  <c r="MW48" i="14"/>
  <c r="MX48" i="14"/>
  <c r="MY48" i="14"/>
  <c r="MZ48" i="14"/>
  <c r="NA48" i="14"/>
  <c r="NB48" i="14"/>
  <c r="NC48" i="14"/>
  <c r="ND48" i="14"/>
  <c r="NE48" i="14"/>
  <c r="NF48" i="14"/>
  <c r="NG48" i="14"/>
  <c r="NH48" i="14"/>
  <c r="NI48" i="14"/>
  <c r="NJ48" i="14"/>
  <c r="NK48" i="14"/>
  <c r="NL48" i="14"/>
  <c r="NM48" i="14"/>
  <c r="NN48" i="14"/>
  <c r="NO48" i="14"/>
  <c r="NP48" i="14"/>
  <c r="NQ48" i="14"/>
  <c r="NR48" i="14"/>
  <c r="NS48" i="14"/>
  <c r="NT48" i="14"/>
  <c r="NU48" i="14"/>
  <c r="NV48" i="14"/>
  <c r="NW48" i="14"/>
  <c r="NX48" i="14"/>
  <c r="NY48" i="14"/>
  <c r="NZ48" i="14"/>
  <c r="OA48" i="14"/>
  <c r="OB48" i="14"/>
  <c r="OC48" i="14"/>
  <c r="OD48" i="14"/>
  <c r="OE48" i="14"/>
  <c r="OF48" i="14"/>
  <c r="OG48" i="14"/>
  <c r="OH48" i="14"/>
  <c r="OI48" i="14"/>
  <c r="OJ48" i="14"/>
  <c r="OK48" i="14"/>
  <c r="OL48" i="14"/>
  <c r="OM48" i="14"/>
  <c r="ON48" i="14"/>
  <c r="OO48" i="14"/>
  <c r="OP48" i="14"/>
  <c r="OQ48" i="14"/>
  <c r="OR48" i="14"/>
  <c r="KN49" i="14"/>
  <c r="KP49" i="14"/>
  <c r="KQ49" i="14"/>
  <c r="LA49" i="14"/>
  <c r="LB49" i="14"/>
  <c r="LC49" i="14"/>
  <c r="LD49" i="14"/>
  <c r="LE49" i="14"/>
  <c r="LF49" i="14"/>
  <c r="LG49" i="14"/>
  <c r="LH49" i="14"/>
  <c r="LI49" i="14"/>
  <c r="LJ49" i="14"/>
  <c r="LK49" i="14"/>
  <c r="LL49" i="14"/>
  <c r="LM49" i="14"/>
  <c r="LN49" i="14"/>
  <c r="LO49" i="14"/>
  <c r="LP49" i="14"/>
  <c r="LQ49" i="14"/>
  <c r="LR49" i="14"/>
  <c r="LS49" i="14"/>
  <c r="LT49" i="14"/>
  <c r="LU49" i="14"/>
  <c r="LV49" i="14"/>
  <c r="LW49" i="14"/>
  <c r="LX49" i="14"/>
  <c r="LY49" i="14"/>
  <c r="LZ49" i="14"/>
  <c r="MA49" i="14"/>
  <c r="MB49" i="14"/>
  <c r="MC49" i="14"/>
  <c r="MD49" i="14"/>
  <c r="ME49" i="14"/>
  <c r="MF49" i="14"/>
  <c r="MG49" i="14"/>
  <c r="MH49" i="14"/>
  <c r="MI49" i="14"/>
  <c r="MJ49" i="14"/>
  <c r="MK49" i="14"/>
  <c r="ML49" i="14"/>
  <c r="MM49" i="14"/>
  <c r="MN49" i="14"/>
  <c r="MO49" i="14"/>
  <c r="MP49" i="14"/>
  <c r="MQ49" i="14"/>
  <c r="MR49" i="14"/>
  <c r="MS49" i="14"/>
  <c r="MT49" i="14"/>
  <c r="MU49" i="14"/>
  <c r="MV49" i="14"/>
  <c r="MW49" i="14"/>
  <c r="MX49" i="14"/>
  <c r="MY49" i="14"/>
  <c r="MZ49" i="14"/>
  <c r="NA49" i="14"/>
  <c r="NB49" i="14"/>
  <c r="NC49" i="14"/>
  <c r="ND49" i="14"/>
  <c r="NE49" i="14"/>
  <c r="NF49" i="14"/>
  <c r="NG49" i="14"/>
  <c r="NH49" i="14"/>
  <c r="NI49" i="14"/>
  <c r="NJ49" i="14"/>
  <c r="NK49" i="14"/>
  <c r="NL49" i="14"/>
  <c r="NM49" i="14"/>
  <c r="NN49" i="14"/>
  <c r="NO49" i="14"/>
  <c r="NP49" i="14"/>
  <c r="NQ49" i="14"/>
  <c r="NR49" i="14"/>
  <c r="NS49" i="14"/>
  <c r="NT49" i="14"/>
  <c r="NU49" i="14"/>
  <c r="NV49" i="14"/>
  <c r="NW49" i="14"/>
  <c r="NX49" i="14"/>
  <c r="NY49" i="14"/>
  <c r="NZ49" i="14"/>
  <c r="OA49" i="14"/>
  <c r="OB49" i="14"/>
  <c r="OC49" i="14"/>
  <c r="OD49" i="14"/>
  <c r="OE49" i="14"/>
  <c r="OF49" i="14"/>
  <c r="OG49" i="14"/>
  <c r="OH49" i="14"/>
  <c r="OI49" i="14"/>
  <c r="OJ49" i="14"/>
  <c r="OK49" i="14"/>
  <c r="OL49" i="14"/>
  <c r="OM49" i="14"/>
  <c r="ON49" i="14"/>
  <c r="OO49" i="14"/>
  <c r="OP49" i="14"/>
  <c r="OQ49" i="14"/>
  <c r="OR49" i="14"/>
  <c r="KN50" i="14"/>
  <c r="KP50" i="14"/>
  <c r="KQ50" i="14"/>
  <c r="LA50" i="14"/>
  <c r="LB50" i="14"/>
  <c r="LC50" i="14"/>
  <c r="LD50" i="14"/>
  <c r="LE50" i="14"/>
  <c r="LF50" i="14"/>
  <c r="LG50" i="14"/>
  <c r="LH50" i="14"/>
  <c r="LI50" i="14"/>
  <c r="LJ50" i="14"/>
  <c r="LK50" i="14"/>
  <c r="LL50" i="14"/>
  <c r="LM50" i="14"/>
  <c r="LN50" i="14"/>
  <c r="LO50" i="14"/>
  <c r="LP50" i="14"/>
  <c r="LQ50" i="14"/>
  <c r="LR50" i="14"/>
  <c r="LS50" i="14"/>
  <c r="LT50" i="14"/>
  <c r="LU50" i="14"/>
  <c r="LV50" i="14"/>
  <c r="LW50" i="14"/>
  <c r="LX50" i="14"/>
  <c r="LY50" i="14"/>
  <c r="LZ50" i="14"/>
  <c r="MA50" i="14"/>
  <c r="MB50" i="14"/>
  <c r="MC50" i="14"/>
  <c r="MD50" i="14"/>
  <c r="ME50" i="14"/>
  <c r="MF50" i="14"/>
  <c r="MG50" i="14"/>
  <c r="MH50" i="14"/>
  <c r="MI50" i="14"/>
  <c r="MJ50" i="14"/>
  <c r="MK50" i="14"/>
  <c r="ML50" i="14"/>
  <c r="MM50" i="14"/>
  <c r="MN50" i="14"/>
  <c r="MO50" i="14"/>
  <c r="MP50" i="14"/>
  <c r="MQ50" i="14"/>
  <c r="MR50" i="14"/>
  <c r="MS50" i="14"/>
  <c r="MT50" i="14"/>
  <c r="MU50" i="14"/>
  <c r="MV50" i="14"/>
  <c r="MW50" i="14"/>
  <c r="MX50" i="14"/>
  <c r="MY50" i="14"/>
  <c r="MZ50" i="14"/>
  <c r="NA50" i="14"/>
  <c r="NB50" i="14"/>
  <c r="NC50" i="14"/>
  <c r="ND50" i="14"/>
  <c r="NE50" i="14"/>
  <c r="NF50" i="14"/>
  <c r="NG50" i="14"/>
  <c r="NH50" i="14"/>
  <c r="NI50" i="14"/>
  <c r="NJ50" i="14"/>
  <c r="NK50" i="14"/>
  <c r="NL50" i="14"/>
  <c r="NM50" i="14"/>
  <c r="NN50" i="14"/>
  <c r="NO50" i="14"/>
  <c r="NP50" i="14"/>
  <c r="NQ50" i="14"/>
  <c r="NR50" i="14"/>
  <c r="NS50" i="14"/>
  <c r="NT50" i="14"/>
  <c r="NU50" i="14"/>
  <c r="NV50" i="14"/>
  <c r="NW50" i="14"/>
  <c r="NX50" i="14"/>
  <c r="NY50" i="14"/>
  <c r="NZ50" i="14"/>
  <c r="OA50" i="14"/>
  <c r="OB50" i="14"/>
  <c r="OC50" i="14"/>
  <c r="OD50" i="14"/>
  <c r="OE50" i="14"/>
  <c r="OF50" i="14"/>
  <c r="OG50" i="14"/>
  <c r="OH50" i="14"/>
  <c r="OI50" i="14"/>
  <c r="OJ50" i="14"/>
  <c r="OK50" i="14"/>
  <c r="OL50" i="14"/>
  <c r="OM50" i="14"/>
  <c r="ON50" i="14"/>
  <c r="OO50" i="14"/>
  <c r="OP50" i="14"/>
  <c r="OQ50" i="14"/>
  <c r="OR50" i="14"/>
  <c r="KN51" i="14"/>
  <c r="KP51" i="14"/>
  <c r="KQ51" i="14"/>
  <c r="LA51" i="14"/>
  <c r="LB51" i="14"/>
  <c r="LC51" i="14"/>
  <c r="LD51" i="14"/>
  <c r="LE51" i="14"/>
  <c r="LF51" i="14"/>
  <c r="LG51" i="14"/>
  <c r="LH51" i="14"/>
  <c r="LI51" i="14"/>
  <c r="LJ51" i="14"/>
  <c r="LK51" i="14"/>
  <c r="LL51" i="14"/>
  <c r="LM51" i="14"/>
  <c r="LN51" i="14"/>
  <c r="LO51" i="14"/>
  <c r="LP51" i="14"/>
  <c r="LQ51" i="14"/>
  <c r="LR51" i="14"/>
  <c r="LS51" i="14"/>
  <c r="LT51" i="14"/>
  <c r="LU51" i="14"/>
  <c r="LV51" i="14"/>
  <c r="LW51" i="14"/>
  <c r="LX51" i="14"/>
  <c r="LY51" i="14"/>
  <c r="LZ51" i="14"/>
  <c r="MA51" i="14"/>
  <c r="MB51" i="14"/>
  <c r="MC51" i="14"/>
  <c r="MD51" i="14"/>
  <c r="ME51" i="14"/>
  <c r="MF51" i="14"/>
  <c r="MG51" i="14"/>
  <c r="MH51" i="14"/>
  <c r="MI51" i="14"/>
  <c r="MJ51" i="14"/>
  <c r="MK51" i="14"/>
  <c r="ML51" i="14"/>
  <c r="MM51" i="14"/>
  <c r="MN51" i="14"/>
  <c r="MO51" i="14"/>
  <c r="MP51" i="14"/>
  <c r="MQ51" i="14"/>
  <c r="MR51" i="14"/>
  <c r="MS51" i="14"/>
  <c r="MT51" i="14"/>
  <c r="MU51" i="14"/>
  <c r="MV51" i="14"/>
  <c r="MW51" i="14"/>
  <c r="MX51" i="14"/>
  <c r="MY51" i="14"/>
  <c r="MZ51" i="14"/>
  <c r="NA51" i="14"/>
  <c r="NB51" i="14"/>
  <c r="NC51" i="14"/>
  <c r="ND51" i="14"/>
  <c r="NE51" i="14"/>
  <c r="NF51" i="14"/>
  <c r="NG51" i="14"/>
  <c r="NH51" i="14"/>
  <c r="NI51" i="14"/>
  <c r="NJ51" i="14"/>
  <c r="NK51" i="14"/>
  <c r="NL51" i="14"/>
  <c r="NM51" i="14"/>
  <c r="NN51" i="14"/>
  <c r="NO51" i="14"/>
  <c r="NP51" i="14"/>
  <c r="NQ51" i="14"/>
  <c r="NR51" i="14"/>
  <c r="NS51" i="14"/>
  <c r="NT51" i="14"/>
  <c r="NU51" i="14"/>
  <c r="NV51" i="14"/>
  <c r="NW51" i="14"/>
  <c r="NX51" i="14"/>
  <c r="NY51" i="14"/>
  <c r="NZ51" i="14"/>
  <c r="OA51" i="14"/>
  <c r="OB51" i="14"/>
  <c r="OC51" i="14"/>
  <c r="OD51" i="14"/>
  <c r="OE51" i="14"/>
  <c r="OF51" i="14"/>
  <c r="OG51" i="14"/>
  <c r="OH51" i="14"/>
  <c r="OI51" i="14"/>
  <c r="OJ51" i="14"/>
  <c r="OK51" i="14"/>
  <c r="OL51" i="14"/>
  <c r="OM51" i="14"/>
  <c r="ON51" i="14"/>
  <c r="OO51" i="14"/>
  <c r="OP51" i="14"/>
  <c r="OQ51" i="14"/>
  <c r="OR51" i="14"/>
  <c r="KN52" i="14"/>
  <c r="KP52" i="14"/>
  <c r="KQ52" i="14"/>
  <c r="LA52" i="14"/>
  <c r="LB52" i="14"/>
  <c r="LC52" i="14"/>
  <c r="LD52" i="14"/>
  <c r="LE52" i="14"/>
  <c r="LF52" i="14"/>
  <c r="LG52" i="14"/>
  <c r="LH52" i="14"/>
  <c r="LI52" i="14"/>
  <c r="LJ52" i="14"/>
  <c r="LK52" i="14"/>
  <c r="LL52" i="14"/>
  <c r="LM52" i="14"/>
  <c r="LN52" i="14"/>
  <c r="LO52" i="14"/>
  <c r="LP52" i="14"/>
  <c r="LQ52" i="14"/>
  <c r="LR52" i="14"/>
  <c r="LS52" i="14"/>
  <c r="LT52" i="14"/>
  <c r="LU52" i="14"/>
  <c r="LV52" i="14"/>
  <c r="LW52" i="14"/>
  <c r="LX52" i="14"/>
  <c r="LY52" i="14"/>
  <c r="LZ52" i="14"/>
  <c r="MA52" i="14"/>
  <c r="MB52" i="14"/>
  <c r="MC52" i="14"/>
  <c r="MD52" i="14"/>
  <c r="ME52" i="14"/>
  <c r="MF52" i="14"/>
  <c r="MG52" i="14"/>
  <c r="MH52" i="14"/>
  <c r="MI52" i="14"/>
  <c r="MJ52" i="14"/>
  <c r="MK52" i="14"/>
  <c r="ML52" i="14"/>
  <c r="MM52" i="14"/>
  <c r="MN52" i="14"/>
  <c r="MO52" i="14"/>
  <c r="MP52" i="14"/>
  <c r="MQ52" i="14"/>
  <c r="MR52" i="14"/>
  <c r="MS52" i="14"/>
  <c r="MT52" i="14"/>
  <c r="MU52" i="14"/>
  <c r="MV52" i="14"/>
  <c r="MW52" i="14"/>
  <c r="MX52" i="14"/>
  <c r="MY52" i="14"/>
  <c r="MZ52" i="14"/>
  <c r="NA52" i="14"/>
  <c r="NB52" i="14"/>
  <c r="NC52" i="14"/>
  <c r="ND52" i="14"/>
  <c r="NE52" i="14"/>
  <c r="NF52" i="14"/>
  <c r="NG52" i="14"/>
  <c r="NH52" i="14"/>
  <c r="NI52" i="14"/>
  <c r="NJ52" i="14"/>
  <c r="NK52" i="14"/>
  <c r="NL52" i="14"/>
  <c r="NM52" i="14"/>
  <c r="NN52" i="14"/>
  <c r="NO52" i="14"/>
  <c r="NP52" i="14"/>
  <c r="NQ52" i="14"/>
  <c r="NR52" i="14"/>
  <c r="NS52" i="14"/>
  <c r="NT52" i="14"/>
  <c r="NU52" i="14"/>
  <c r="NV52" i="14"/>
  <c r="NW52" i="14"/>
  <c r="NX52" i="14"/>
  <c r="NY52" i="14"/>
  <c r="NZ52" i="14"/>
  <c r="OA52" i="14"/>
  <c r="OB52" i="14"/>
  <c r="OC52" i="14"/>
  <c r="OD52" i="14"/>
  <c r="OE52" i="14"/>
  <c r="OF52" i="14"/>
  <c r="OG52" i="14"/>
  <c r="OH52" i="14"/>
  <c r="OI52" i="14"/>
  <c r="OJ52" i="14"/>
  <c r="OK52" i="14"/>
  <c r="OL52" i="14"/>
  <c r="OM52" i="14"/>
  <c r="ON52" i="14"/>
  <c r="OO52" i="14"/>
  <c r="OP52" i="14"/>
  <c r="OQ52" i="14"/>
  <c r="OR52" i="14"/>
  <c r="KN53" i="14"/>
  <c r="KP53" i="14"/>
  <c r="KQ53" i="14"/>
  <c r="LA53" i="14"/>
  <c r="LB53" i="14"/>
  <c r="LC53" i="14"/>
  <c r="LD53" i="14"/>
  <c r="LE53" i="14"/>
  <c r="LF53" i="14"/>
  <c r="LG53" i="14"/>
  <c r="LH53" i="14"/>
  <c r="LI53" i="14"/>
  <c r="LJ53" i="14"/>
  <c r="LK53" i="14"/>
  <c r="LL53" i="14"/>
  <c r="LM53" i="14"/>
  <c r="LN53" i="14"/>
  <c r="LO53" i="14"/>
  <c r="LP53" i="14"/>
  <c r="LQ53" i="14"/>
  <c r="LR53" i="14"/>
  <c r="LS53" i="14"/>
  <c r="LT53" i="14"/>
  <c r="LU53" i="14"/>
  <c r="LV53" i="14"/>
  <c r="LW53" i="14"/>
  <c r="LX53" i="14"/>
  <c r="LY53" i="14"/>
  <c r="LZ53" i="14"/>
  <c r="MA53" i="14"/>
  <c r="MB53" i="14"/>
  <c r="MC53" i="14"/>
  <c r="MD53" i="14"/>
  <c r="ME53" i="14"/>
  <c r="MF53" i="14"/>
  <c r="MG53" i="14"/>
  <c r="MH53" i="14"/>
  <c r="MI53" i="14"/>
  <c r="MJ53" i="14"/>
  <c r="MK53" i="14"/>
  <c r="ML53" i="14"/>
  <c r="MM53" i="14"/>
  <c r="MN53" i="14"/>
  <c r="MO53" i="14"/>
  <c r="MP53" i="14"/>
  <c r="MQ53" i="14"/>
  <c r="MR53" i="14"/>
  <c r="MS53" i="14"/>
  <c r="MT53" i="14"/>
  <c r="MU53" i="14"/>
  <c r="MV53" i="14"/>
  <c r="MW53" i="14"/>
  <c r="MX53" i="14"/>
  <c r="MY53" i="14"/>
  <c r="MZ53" i="14"/>
  <c r="NA53" i="14"/>
  <c r="NB53" i="14"/>
  <c r="NC53" i="14"/>
  <c r="ND53" i="14"/>
  <c r="NE53" i="14"/>
  <c r="NF53" i="14"/>
  <c r="NG53" i="14"/>
  <c r="NH53" i="14"/>
  <c r="NI53" i="14"/>
  <c r="NJ53" i="14"/>
  <c r="NK53" i="14"/>
  <c r="NL53" i="14"/>
  <c r="NM53" i="14"/>
  <c r="NN53" i="14"/>
  <c r="NO53" i="14"/>
  <c r="NP53" i="14"/>
  <c r="NQ53" i="14"/>
  <c r="NR53" i="14"/>
  <c r="NS53" i="14"/>
  <c r="NT53" i="14"/>
  <c r="NU53" i="14"/>
  <c r="NV53" i="14"/>
  <c r="NW53" i="14"/>
  <c r="NX53" i="14"/>
  <c r="NY53" i="14"/>
  <c r="NZ53" i="14"/>
  <c r="OA53" i="14"/>
  <c r="OB53" i="14"/>
  <c r="OC53" i="14"/>
  <c r="OD53" i="14"/>
  <c r="OE53" i="14"/>
  <c r="OF53" i="14"/>
  <c r="OG53" i="14"/>
  <c r="OH53" i="14"/>
  <c r="OI53" i="14"/>
  <c r="OJ53" i="14"/>
  <c r="OK53" i="14"/>
  <c r="OL53" i="14"/>
  <c r="OM53" i="14"/>
  <c r="ON53" i="14"/>
  <c r="OO53" i="14"/>
  <c r="OP53" i="14"/>
  <c r="OQ53" i="14"/>
  <c r="OR53" i="14"/>
  <c r="KN54" i="14"/>
  <c r="KP54" i="14"/>
  <c r="KQ54" i="14"/>
  <c r="LA54" i="14"/>
  <c r="LB54" i="14"/>
  <c r="LC54" i="14"/>
  <c r="LD54" i="14"/>
  <c r="LE54" i="14"/>
  <c r="LF54" i="14"/>
  <c r="LG54" i="14"/>
  <c r="LH54" i="14"/>
  <c r="LI54" i="14"/>
  <c r="LJ54" i="14"/>
  <c r="LK54" i="14"/>
  <c r="LL54" i="14"/>
  <c r="LM54" i="14"/>
  <c r="LN54" i="14"/>
  <c r="LO54" i="14"/>
  <c r="LP54" i="14"/>
  <c r="LQ54" i="14"/>
  <c r="LR54" i="14"/>
  <c r="LS54" i="14"/>
  <c r="LT54" i="14"/>
  <c r="LU54" i="14"/>
  <c r="LV54" i="14"/>
  <c r="LW54" i="14"/>
  <c r="LX54" i="14"/>
  <c r="LY54" i="14"/>
  <c r="LZ54" i="14"/>
  <c r="MA54" i="14"/>
  <c r="MB54" i="14"/>
  <c r="MC54" i="14"/>
  <c r="MD54" i="14"/>
  <c r="ME54" i="14"/>
  <c r="MF54" i="14"/>
  <c r="MG54" i="14"/>
  <c r="MH54" i="14"/>
  <c r="MI54" i="14"/>
  <c r="MJ54" i="14"/>
  <c r="MK54" i="14"/>
  <c r="ML54" i="14"/>
  <c r="MM54" i="14"/>
  <c r="MN54" i="14"/>
  <c r="MO54" i="14"/>
  <c r="MP54" i="14"/>
  <c r="MQ54" i="14"/>
  <c r="MR54" i="14"/>
  <c r="MS54" i="14"/>
  <c r="MT54" i="14"/>
  <c r="MU54" i="14"/>
  <c r="MV54" i="14"/>
  <c r="MW54" i="14"/>
  <c r="MX54" i="14"/>
  <c r="MY54" i="14"/>
  <c r="MZ54" i="14"/>
  <c r="NA54" i="14"/>
  <c r="NB54" i="14"/>
  <c r="NC54" i="14"/>
  <c r="ND54" i="14"/>
  <c r="NE54" i="14"/>
  <c r="NF54" i="14"/>
  <c r="NG54" i="14"/>
  <c r="NH54" i="14"/>
  <c r="NI54" i="14"/>
  <c r="NJ54" i="14"/>
  <c r="NK54" i="14"/>
  <c r="NL54" i="14"/>
  <c r="NM54" i="14"/>
  <c r="NN54" i="14"/>
  <c r="NO54" i="14"/>
  <c r="NP54" i="14"/>
  <c r="NQ54" i="14"/>
  <c r="NR54" i="14"/>
  <c r="NS54" i="14"/>
  <c r="NT54" i="14"/>
  <c r="NU54" i="14"/>
  <c r="NV54" i="14"/>
  <c r="NW54" i="14"/>
  <c r="NX54" i="14"/>
  <c r="NY54" i="14"/>
  <c r="NZ54" i="14"/>
  <c r="OA54" i="14"/>
  <c r="OB54" i="14"/>
  <c r="OC54" i="14"/>
  <c r="OD54" i="14"/>
  <c r="OE54" i="14"/>
  <c r="OF54" i="14"/>
  <c r="OG54" i="14"/>
  <c r="OH54" i="14"/>
  <c r="OI54" i="14"/>
  <c r="OJ54" i="14"/>
  <c r="OK54" i="14"/>
  <c r="OL54" i="14"/>
  <c r="OM54" i="14"/>
  <c r="ON54" i="14"/>
  <c r="OO54" i="14"/>
  <c r="OP54" i="14"/>
  <c r="OQ54" i="14"/>
  <c r="OR54" i="14"/>
  <c r="KN55" i="14"/>
  <c r="KP55" i="14"/>
  <c r="KQ55" i="14"/>
  <c r="LA55" i="14"/>
  <c r="LB55" i="14"/>
  <c r="LC55" i="14"/>
  <c r="LD55" i="14"/>
  <c r="LE55" i="14"/>
  <c r="LF55" i="14"/>
  <c r="LG55" i="14"/>
  <c r="LH55" i="14"/>
  <c r="LI55" i="14"/>
  <c r="LJ55" i="14"/>
  <c r="LK55" i="14"/>
  <c r="LL55" i="14"/>
  <c r="OW55" i="14" s="1"/>
  <c r="LM55" i="14"/>
  <c r="LN55" i="14"/>
  <c r="LO55" i="14"/>
  <c r="LP55" i="14"/>
  <c r="LQ55" i="14"/>
  <c r="LR55" i="14"/>
  <c r="LS55" i="14"/>
  <c r="LT55" i="14"/>
  <c r="LU55" i="14"/>
  <c r="LV55" i="14"/>
  <c r="LW55" i="14"/>
  <c r="LX55" i="14"/>
  <c r="LY55" i="14"/>
  <c r="LZ55" i="14"/>
  <c r="MA55" i="14"/>
  <c r="MB55" i="14"/>
  <c r="MC55" i="14"/>
  <c r="MD55" i="14"/>
  <c r="ME55" i="14"/>
  <c r="MF55" i="14"/>
  <c r="MG55" i="14"/>
  <c r="MH55" i="14"/>
  <c r="MI55" i="14"/>
  <c r="MJ55" i="14"/>
  <c r="MK55" i="14"/>
  <c r="ML55" i="14"/>
  <c r="MM55" i="14"/>
  <c r="MN55" i="14"/>
  <c r="MO55" i="14"/>
  <c r="MP55" i="14"/>
  <c r="MQ55" i="14"/>
  <c r="MR55" i="14"/>
  <c r="MS55" i="14"/>
  <c r="MT55" i="14"/>
  <c r="MU55" i="14"/>
  <c r="MV55" i="14"/>
  <c r="MW55" i="14"/>
  <c r="MX55" i="14"/>
  <c r="MY55" i="14"/>
  <c r="MZ55" i="14"/>
  <c r="NA55" i="14"/>
  <c r="NB55" i="14"/>
  <c r="NC55" i="14"/>
  <c r="ND55" i="14"/>
  <c r="NE55" i="14"/>
  <c r="NF55" i="14"/>
  <c r="NG55" i="14"/>
  <c r="NH55" i="14"/>
  <c r="NI55" i="14"/>
  <c r="NJ55" i="14"/>
  <c r="NK55" i="14"/>
  <c r="NL55" i="14"/>
  <c r="NM55" i="14"/>
  <c r="NN55" i="14"/>
  <c r="NO55" i="14"/>
  <c r="NP55" i="14"/>
  <c r="NQ55" i="14"/>
  <c r="NR55" i="14"/>
  <c r="NS55" i="14"/>
  <c r="NT55" i="14"/>
  <c r="NU55" i="14"/>
  <c r="NV55" i="14"/>
  <c r="NW55" i="14"/>
  <c r="NX55" i="14"/>
  <c r="NY55" i="14"/>
  <c r="NZ55" i="14"/>
  <c r="OA55" i="14"/>
  <c r="OB55" i="14"/>
  <c r="OC55" i="14"/>
  <c r="OD55" i="14"/>
  <c r="OE55" i="14"/>
  <c r="OF55" i="14"/>
  <c r="OG55" i="14"/>
  <c r="OH55" i="14"/>
  <c r="OI55" i="14"/>
  <c r="OJ55" i="14"/>
  <c r="OK55" i="14"/>
  <c r="OL55" i="14"/>
  <c r="OM55" i="14"/>
  <c r="ON55" i="14"/>
  <c r="OO55" i="14"/>
  <c r="OP55" i="14"/>
  <c r="OQ55" i="14"/>
  <c r="OR55" i="14"/>
  <c r="KN56" i="14"/>
  <c r="KP56" i="14"/>
  <c r="KQ56" i="14"/>
  <c r="LA56" i="14"/>
  <c r="LB56" i="14"/>
  <c r="LC56" i="14"/>
  <c r="LD56" i="14"/>
  <c r="LE56" i="14"/>
  <c r="LF56" i="14"/>
  <c r="LG56" i="14"/>
  <c r="LH56" i="14"/>
  <c r="LI56" i="14"/>
  <c r="LJ56" i="14"/>
  <c r="LK56" i="14"/>
  <c r="LL56" i="14"/>
  <c r="LM56" i="14"/>
  <c r="LN56" i="14"/>
  <c r="LO56" i="14"/>
  <c r="LP56" i="14"/>
  <c r="LQ56" i="14"/>
  <c r="LR56" i="14"/>
  <c r="LS56" i="14"/>
  <c r="LT56" i="14"/>
  <c r="LU56" i="14"/>
  <c r="LV56" i="14"/>
  <c r="LW56" i="14"/>
  <c r="LX56" i="14"/>
  <c r="LY56" i="14"/>
  <c r="LZ56" i="14"/>
  <c r="MA56" i="14"/>
  <c r="MB56" i="14"/>
  <c r="MC56" i="14"/>
  <c r="MD56" i="14"/>
  <c r="ME56" i="14"/>
  <c r="MF56" i="14"/>
  <c r="MG56" i="14"/>
  <c r="MH56" i="14"/>
  <c r="MI56" i="14"/>
  <c r="MJ56" i="14"/>
  <c r="MK56" i="14"/>
  <c r="ML56" i="14"/>
  <c r="MM56" i="14"/>
  <c r="MN56" i="14"/>
  <c r="MO56" i="14"/>
  <c r="MP56" i="14"/>
  <c r="MQ56" i="14"/>
  <c r="MR56" i="14"/>
  <c r="MS56" i="14"/>
  <c r="MT56" i="14"/>
  <c r="MU56" i="14"/>
  <c r="MV56" i="14"/>
  <c r="MW56" i="14"/>
  <c r="MX56" i="14"/>
  <c r="MY56" i="14"/>
  <c r="MZ56" i="14"/>
  <c r="NA56" i="14"/>
  <c r="NB56" i="14"/>
  <c r="NC56" i="14"/>
  <c r="ND56" i="14"/>
  <c r="NE56" i="14"/>
  <c r="NF56" i="14"/>
  <c r="NG56" i="14"/>
  <c r="NH56" i="14"/>
  <c r="NI56" i="14"/>
  <c r="NJ56" i="14"/>
  <c r="NK56" i="14"/>
  <c r="NL56" i="14"/>
  <c r="NM56" i="14"/>
  <c r="NN56" i="14"/>
  <c r="NO56" i="14"/>
  <c r="NP56" i="14"/>
  <c r="NQ56" i="14"/>
  <c r="NR56" i="14"/>
  <c r="NS56" i="14"/>
  <c r="NT56" i="14"/>
  <c r="NU56" i="14"/>
  <c r="NV56" i="14"/>
  <c r="NW56" i="14"/>
  <c r="NX56" i="14"/>
  <c r="NY56" i="14"/>
  <c r="NZ56" i="14"/>
  <c r="OA56" i="14"/>
  <c r="OB56" i="14"/>
  <c r="OC56" i="14"/>
  <c r="OD56" i="14"/>
  <c r="OE56" i="14"/>
  <c r="OF56" i="14"/>
  <c r="OG56" i="14"/>
  <c r="OH56" i="14"/>
  <c r="OI56" i="14"/>
  <c r="OJ56" i="14"/>
  <c r="OK56" i="14"/>
  <c r="OL56" i="14"/>
  <c r="OM56" i="14"/>
  <c r="ON56" i="14"/>
  <c r="OO56" i="14"/>
  <c r="OP56" i="14"/>
  <c r="OQ56" i="14"/>
  <c r="OR56" i="14"/>
  <c r="KN57" i="14"/>
  <c r="KP57" i="14"/>
  <c r="KQ57" i="14"/>
  <c r="LA57" i="14"/>
  <c r="LB57" i="14"/>
  <c r="LC57" i="14"/>
  <c r="LD57" i="14"/>
  <c r="LE57" i="14"/>
  <c r="LF57" i="14"/>
  <c r="LG57" i="14"/>
  <c r="LH57" i="14"/>
  <c r="LI57" i="14"/>
  <c r="LJ57" i="14"/>
  <c r="LK57" i="14"/>
  <c r="LL57" i="14"/>
  <c r="LM57" i="14"/>
  <c r="LN57" i="14"/>
  <c r="LO57" i="14"/>
  <c r="LP57" i="14"/>
  <c r="LQ57" i="14"/>
  <c r="LR57" i="14"/>
  <c r="LS57" i="14"/>
  <c r="LT57" i="14"/>
  <c r="LU57" i="14"/>
  <c r="LV57" i="14"/>
  <c r="LW57" i="14"/>
  <c r="LX57" i="14"/>
  <c r="LY57" i="14"/>
  <c r="LZ57" i="14"/>
  <c r="MA57" i="14"/>
  <c r="MB57" i="14"/>
  <c r="MC57" i="14"/>
  <c r="MD57" i="14"/>
  <c r="ME57" i="14"/>
  <c r="MF57" i="14"/>
  <c r="MG57" i="14"/>
  <c r="MH57" i="14"/>
  <c r="MI57" i="14"/>
  <c r="MJ57" i="14"/>
  <c r="MK57" i="14"/>
  <c r="ML57" i="14"/>
  <c r="MM57" i="14"/>
  <c r="MN57" i="14"/>
  <c r="MO57" i="14"/>
  <c r="MP57" i="14"/>
  <c r="MQ57" i="14"/>
  <c r="MR57" i="14"/>
  <c r="MS57" i="14"/>
  <c r="MT57" i="14"/>
  <c r="MU57" i="14"/>
  <c r="MV57" i="14"/>
  <c r="MW57" i="14"/>
  <c r="MX57" i="14"/>
  <c r="MY57" i="14"/>
  <c r="MZ57" i="14"/>
  <c r="NA57" i="14"/>
  <c r="NB57" i="14"/>
  <c r="NC57" i="14"/>
  <c r="ND57" i="14"/>
  <c r="NE57" i="14"/>
  <c r="NF57" i="14"/>
  <c r="NG57" i="14"/>
  <c r="NH57" i="14"/>
  <c r="NI57" i="14"/>
  <c r="NJ57" i="14"/>
  <c r="NK57" i="14"/>
  <c r="NL57" i="14"/>
  <c r="NM57" i="14"/>
  <c r="NN57" i="14"/>
  <c r="NO57" i="14"/>
  <c r="NP57" i="14"/>
  <c r="NQ57" i="14"/>
  <c r="NR57" i="14"/>
  <c r="NS57" i="14"/>
  <c r="NT57" i="14"/>
  <c r="NU57" i="14"/>
  <c r="NV57" i="14"/>
  <c r="NW57" i="14"/>
  <c r="NX57" i="14"/>
  <c r="NY57" i="14"/>
  <c r="NZ57" i="14"/>
  <c r="OA57" i="14"/>
  <c r="OB57" i="14"/>
  <c r="OC57" i="14"/>
  <c r="OD57" i="14"/>
  <c r="OE57" i="14"/>
  <c r="OF57" i="14"/>
  <c r="OG57" i="14"/>
  <c r="OH57" i="14"/>
  <c r="OI57" i="14"/>
  <c r="OJ57" i="14"/>
  <c r="OK57" i="14"/>
  <c r="OL57" i="14"/>
  <c r="OM57" i="14"/>
  <c r="ON57" i="14"/>
  <c r="OO57" i="14"/>
  <c r="OP57" i="14"/>
  <c r="OQ57" i="14"/>
  <c r="OR57" i="14"/>
  <c r="KN58" i="14"/>
  <c r="KP58" i="14"/>
  <c r="KQ58" i="14"/>
  <c r="LA58" i="14"/>
  <c r="LB58" i="14"/>
  <c r="LC58" i="14"/>
  <c r="LD58" i="14"/>
  <c r="LE58" i="14"/>
  <c r="LF58" i="14"/>
  <c r="LG58" i="14"/>
  <c r="LH58" i="14"/>
  <c r="LI58" i="14"/>
  <c r="LJ58" i="14"/>
  <c r="LK58" i="14"/>
  <c r="LL58" i="14"/>
  <c r="LM58" i="14"/>
  <c r="LN58" i="14"/>
  <c r="LO58" i="14"/>
  <c r="LP58" i="14"/>
  <c r="LQ58" i="14"/>
  <c r="LR58" i="14"/>
  <c r="LS58" i="14"/>
  <c r="LT58" i="14"/>
  <c r="LU58" i="14"/>
  <c r="LV58" i="14"/>
  <c r="LW58" i="14"/>
  <c r="LX58" i="14"/>
  <c r="LY58" i="14"/>
  <c r="LZ58" i="14"/>
  <c r="MA58" i="14"/>
  <c r="MB58" i="14"/>
  <c r="MC58" i="14"/>
  <c r="MD58" i="14"/>
  <c r="ME58" i="14"/>
  <c r="MF58" i="14"/>
  <c r="MG58" i="14"/>
  <c r="MH58" i="14"/>
  <c r="MI58" i="14"/>
  <c r="MJ58" i="14"/>
  <c r="MK58" i="14"/>
  <c r="ML58" i="14"/>
  <c r="MM58" i="14"/>
  <c r="MN58" i="14"/>
  <c r="MO58" i="14"/>
  <c r="MP58" i="14"/>
  <c r="MQ58" i="14"/>
  <c r="MR58" i="14"/>
  <c r="MS58" i="14"/>
  <c r="MT58" i="14"/>
  <c r="MU58" i="14"/>
  <c r="MV58" i="14"/>
  <c r="MW58" i="14"/>
  <c r="MX58" i="14"/>
  <c r="MY58" i="14"/>
  <c r="MZ58" i="14"/>
  <c r="NA58" i="14"/>
  <c r="NB58" i="14"/>
  <c r="NC58" i="14"/>
  <c r="ND58" i="14"/>
  <c r="NE58" i="14"/>
  <c r="NF58" i="14"/>
  <c r="NG58" i="14"/>
  <c r="NH58" i="14"/>
  <c r="NI58" i="14"/>
  <c r="NJ58" i="14"/>
  <c r="NK58" i="14"/>
  <c r="NL58" i="14"/>
  <c r="NM58" i="14"/>
  <c r="NN58" i="14"/>
  <c r="NO58" i="14"/>
  <c r="NP58" i="14"/>
  <c r="NQ58" i="14"/>
  <c r="NR58" i="14"/>
  <c r="NS58" i="14"/>
  <c r="NT58" i="14"/>
  <c r="NU58" i="14"/>
  <c r="NV58" i="14"/>
  <c r="NW58" i="14"/>
  <c r="NX58" i="14"/>
  <c r="NY58" i="14"/>
  <c r="NZ58" i="14"/>
  <c r="OA58" i="14"/>
  <c r="OB58" i="14"/>
  <c r="OC58" i="14"/>
  <c r="OD58" i="14"/>
  <c r="OE58" i="14"/>
  <c r="OF58" i="14"/>
  <c r="OG58" i="14"/>
  <c r="OH58" i="14"/>
  <c r="OI58" i="14"/>
  <c r="OJ58" i="14"/>
  <c r="OK58" i="14"/>
  <c r="OL58" i="14"/>
  <c r="OM58" i="14"/>
  <c r="ON58" i="14"/>
  <c r="OO58" i="14"/>
  <c r="OP58" i="14"/>
  <c r="OQ58" i="14"/>
  <c r="OR58" i="14"/>
  <c r="KN59" i="14"/>
  <c r="KP59" i="14"/>
  <c r="KQ59" i="14"/>
  <c r="LA59" i="14"/>
  <c r="LB59" i="14"/>
  <c r="LC59" i="14"/>
  <c r="LD59" i="14"/>
  <c r="LE59" i="14"/>
  <c r="LF59" i="14"/>
  <c r="LG59" i="14"/>
  <c r="LH59" i="14"/>
  <c r="LI59" i="14"/>
  <c r="LJ59" i="14"/>
  <c r="LK59" i="14"/>
  <c r="LL59" i="14"/>
  <c r="LM59" i="14"/>
  <c r="LN59" i="14"/>
  <c r="LO59" i="14"/>
  <c r="LP59" i="14"/>
  <c r="LQ59" i="14"/>
  <c r="LR59" i="14"/>
  <c r="LS59" i="14"/>
  <c r="LT59" i="14"/>
  <c r="LU59" i="14"/>
  <c r="LV59" i="14"/>
  <c r="LW59" i="14"/>
  <c r="LX59" i="14"/>
  <c r="LY59" i="14"/>
  <c r="LZ59" i="14"/>
  <c r="MA59" i="14"/>
  <c r="MB59" i="14"/>
  <c r="MC59" i="14"/>
  <c r="MD59" i="14"/>
  <c r="ME59" i="14"/>
  <c r="MF59" i="14"/>
  <c r="MG59" i="14"/>
  <c r="MH59" i="14"/>
  <c r="MI59" i="14"/>
  <c r="MJ59" i="14"/>
  <c r="MK59" i="14"/>
  <c r="ML59" i="14"/>
  <c r="MM59" i="14"/>
  <c r="MN59" i="14"/>
  <c r="MO59" i="14"/>
  <c r="MP59" i="14"/>
  <c r="MQ59" i="14"/>
  <c r="MR59" i="14"/>
  <c r="MS59" i="14"/>
  <c r="MT59" i="14"/>
  <c r="MU59" i="14"/>
  <c r="MV59" i="14"/>
  <c r="MW59" i="14"/>
  <c r="MX59" i="14"/>
  <c r="MY59" i="14"/>
  <c r="MZ59" i="14"/>
  <c r="NA59" i="14"/>
  <c r="NB59" i="14"/>
  <c r="NC59" i="14"/>
  <c r="ND59" i="14"/>
  <c r="NE59" i="14"/>
  <c r="NF59" i="14"/>
  <c r="NG59" i="14"/>
  <c r="NH59" i="14"/>
  <c r="NI59" i="14"/>
  <c r="NJ59" i="14"/>
  <c r="NK59" i="14"/>
  <c r="NL59" i="14"/>
  <c r="NM59" i="14"/>
  <c r="NN59" i="14"/>
  <c r="NO59" i="14"/>
  <c r="NP59" i="14"/>
  <c r="NQ59" i="14"/>
  <c r="NR59" i="14"/>
  <c r="NS59" i="14"/>
  <c r="NT59" i="14"/>
  <c r="NU59" i="14"/>
  <c r="NV59" i="14"/>
  <c r="NW59" i="14"/>
  <c r="NX59" i="14"/>
  <c r="NY59" i="14"/>
  <c r="NZ59" i="14"/>
  <c r="OA59" i="14"/>
  <c r="OB59" i="14"/>
  <c r="OC59" i="14"/>
  <c r="OD59" i="14"/>
  <c r="OE59" i="14"/>
  <c r="OF59" i="14"/>
  <c r="OG59" i="14"/>
  <c r="OH59" i="14"/>
  <c r="OI59" i="14"/>
  <c r="OJ59" i="14"/>
  <c r="OK59" i="14"/>
  <c r="OL59" i="14"/>
  <c r="OM59" i="14"/>
  <c r="ON59" i="14"/>
  <c r="OO59" i="14"/>
  <c r="OP59" i="14"/>
  <c r="OQ59" i="14"/>
  <c r="OR59" i="14"/>
  <c r="KN60" i="14"/>
  <c r="KP60" i="14"/>
  <c r="KQ60" i="14"/>
  <c r="LA60" i="14"/>
  <c r="LB60" i="14"/>
  <c r="LC60" i="14"/>
  <c r="LD60" i="14"/>
  <c r="LE60" i="14"/>
  <c r="LF60" i="14"/>
  <c r="LG60" i="14"/>
  <c r="LH60" i="14"/>
  <c r="LI60" i="14"/>
  <c r="LJ60" i="14"/>
  <c r="LK60" i="14"/>
  <c r="LL60" i="14"/>
  <c r="LM60" i="14"/>
  <c r="LN60" i="14"/>
  <c r="LO60" i="14"/>
  <c r="LP60" i="14"/>
  <c r="LQ60" i="14"/>
  <c r="LR60" i="14"/>
  <c r="LS60" i="14"/>
  <c r="LT60" i="14"/>
  <c r="LU60" i="14"/>
  <c r="LV60" i="14"/>
  <c r="LW60" i="14"/>
  <c r="LX60" i="14"/>
  <c r="LY60" i="14"/>
  <c r="LZ60" i="14"/>
  <c r="MA60" i="14"/>
  <c r="MB60" i="14"/>
  <c r="MC60" i="14"/>
  <c r="MD60" i="14"/>
  <c r="ME60" i="14"/>
  <c r="MF60" i="14"/>
  <c r="MG60" i="14"/>
  <c r="MH60" i="14"/>
  <c r="MI60" i="14"/>
  <c r="MJ60" i="14"/>
  <c r="MK60" i="14"/>
  <c r="ML60" i="14"/>
  <c r="MM60" i="14"/>
  <c r="MN60" i="14"/>
  <c r="MO60" i="14"/>
  <c r="MP60" i="14"/>
  <c r="MQ60" i="14"/>
  <c r="MR60" i="14"/>
  <c r="MS60" i="14"/>
  <c r="MT60" i="14"/>
  <c r="MU60" i="14"/>
  <c r="MV60" i="14"/>
  <c r="MW60" i="14"/>
  <c r="MX60" i="14"/>
  <c r="MY60" i="14"/>
  <c r="MZ60" i="14"/>
  <c r="NA60" i="14"/>
  <c r="NB60" i="14"/>
  <c r="NC60" i="14"/>
  <c r="ND60" i="14"/>
  <c r="NE60" i="14"/>
  <c r="NF60" i="14"/>
  <c r="NG60" i="14"/>
  <c r="NH60" i="14"/>
  <c r="NI60" i="14"/>
  <c r="NJ60" i="14"/>
  <c r="NK60" i="14"/>
  <c r="NL60" i="14"/>
  <c r="NM60" i="14"/>
  <c r="NN60" i="14"/>
  <c r="NO60" i="14"/>
  <c r="NP60" i="14"/>
  <c r="NQ60" i="14"/>
  <c r="NR60" i="14"/>
  <c r="NS60" i="14"/>
  <c r="NT60" i="14"/>
  <c r="NU60" i="14"/>
  <c r="NV60" i="14"/>
  <c r="NW60" i="14"/>
  <c r="NX60" i="14"/>
  <c r="NY60" i="14"/>
  <c r="NZ60" i="14"/>
  <c r="OA60" i="14"/>
  <c r="OB60" i="14"/>
  <c r="OC60" i="14"/>
  <c r="OD60" i="14"/>
  <c r="OE60" i="14"/>
  <c r="OF60" i="14"/>
  <c r="OG60" i="14"/>
  <c r="OH60" i="14"/>
  <c r="OI60" i="14"/>
  <c r="OJ60" i="14"/>
  <c r="OK60" i="14"/>
  <c r="OL60" i="14"/>
  <c r="OM60" i="14"/>
  <c r="ON60" i="14"/>
  <c r="OO60" i="14"/>
  <c r="OP60" i="14"/>
  <c r="OQ60" i="14"/>
  <c r="OR60" i="14"/>
  <c r="KN61" i="14"/>
  <c r="KP61" i="14"/>
  <c r="KQ61" i="14"/>
  <c r="LA61" i="14"/>
  <c r="LB61" i="14"/>
  <c r="LC61" i="14"/>
  <c r="LD61" i="14"/>
  <c r="LE61" i="14"/>
  <c r="LF61" i="14"/>
  <c r="LG61" i="14"/>
  <c r="LH61" i="14"/>
  <c r="LI61" i="14"/>
  <c r="LJ61" i="14"/>
  <c r="LK61" i="14"/>
  <c r="LL61" i="14"/>
  <c r="LM61" i="14"/>
  <c r="LN61" i="14"/>
  <c r="LO61" i="14"/>
  <c r="LP61" i="14"/>
  <c r="LQ61" i="14"/>
  <c r="LR61" i="14"/>
  <c r="LS61" i="14"/>
  <c r="LT61" i="14"/>
  <c r="LU61" i="14"/>
  <c r="LV61" i="14"/>
  <c r="LW61" i="14"/>
  <c r="LX61" i="14"/>
  <c r="LY61" i="14"/>
  <c r="LZ61" i="14"/>
  <c r="MA61" i="14"/>
  <c r="MB61" i="14"/>
  <c r="MC61" i="14"/>
  <c r="MD61" i="14"/>
  <c r="ME61" i="14"/>
  <c r="MF61" i="14"/>
  <c r="MG61" i="14"/>
  <c r="MH61" i="14"/>
  <c r="MI61" i="14"/>
  <c r="MJ61" i="14"/>
  <c r="MK61" i="14"/>
  <c r="ML61" i="14"/>
  <c r="MM61" i="14"/>
  <c r="MN61" i="14"/>
  <c r="MO61" i="14"/>
  <c r="MP61" i="14"/>
  <c r="MQ61" i="14"/>
  <c r="MR61" i="14"/>
  <c r="MS61" i="14"/>
  <c r="MT61" i="14"/>
  <c r="MU61" i="14"/>
  <c r="MV61" i="14"/>
  <c r="MW61" i="14"/>
  <c r="MX61" i="14"/>
  <c r="MY61" i="14"/>
  <c r="MZ61" i="14"/>
  <c r="NA61" i="14"/>
  <c r="NB61" i="14"/>
  <c r="NC61" i="14"/>
  <c r="ND61" i="14"/>
  <c r="NE61" i="14"/>
  <c r="NF61" i="14"/>
  <c r="NG61" i="14"/>
  <c r="NH61" i="14"/>
  <c r="NI61" i="14"/>
  <c r="NJ61" i="14"/>
  <c r="NK61" i="14"/>
  <c r="NL61" i="14"/>
  <c r="NM61" i="14"/>
  <c r="NN61" i="14"/>
  <c r="NO61" i="14"/>
  <c r="NP61" i="14"/>
  <c r="NQ61" i="14"/>
  <c r="NR61" i="14"/>
  <c r="NS61" i="14"/>
  <c r="NT61" i="14"/>
  <c r="NU61" i="14"/>
  <c r="NV61" i="14"/>
  <c r="NW61" i="14"/>
  <c r="NX61" i="14"/>
  <c r="NY61" i="14"/>
  <c r="NZ61" i="14"/>
  <c r="OA61" i="14"/>
  <c r="OB61" i="14"/>
  <c r="OC61" i="14"/>
  <c r="OD61" i="14"/>
  <c r="OE61" i="14"/>
  <c r="OF61" i="14"/>
  <c r="OG61" i="14"/>
  <c r="OH61" i="14"/>
  <c r="OI61" i="14"/>
  <c r="OJ61" i="14"/>
  <c r="OK61" i="14"/>
  <c r="OL61" i="14"/>
  <c r="OM61" i="14"/>
  <c r="ON61" i="14"/>
  <c r="OO61" i="14"/>
  <c r="OP61" i="14"/>
  <c r="OQ61" i="14"/>
  <c r="OR61" i="14"/>
  <c r="KN62" i="14"/>
  <c r="KP62" i="14"/>
  <c r="KQ62" i="14"/>
  <c r="LA62" i="14"/>
  <c r="LB62" i="14"/>
  <c r="LC62" i="14"/>
  <c r="LD62" i="14"/>
  <c r="LE62" i="14"/>
  <c r="LF62" i="14"/>
  <c r="LG62" i="14"/>
  <c r="LH62" i="14"/>
  <c r="LI62" i="14"/>
  <c r="LJ62" i="14"/>
  <c r="LK62" i="14"/>
  <c r="LL62" i="14"/>
  <c r="LM62" i="14"/>
  <c r="LN62" i="14"/>
  <c r="LO62" i="14"/>
  <c r="LP62" i="14"/>
  <c r="LQ62" i="14"/>
  <c r="LR62" i="14"/>
  <c r="LS62" i="14"/>
  <c r="LT62" i="14"/>
  <c r="LU62" i="14"/>
  <c r="LV62" i="14"/>
  <c r="LW62" i="14"/>
  <c r="LX62" i="14"/>
  <c r="LY62" i="14"/>
  <c r="LZ62" i="14"/>
  <c r="MA62" i="14"/>
  <c r="MB62" i="14"/>
  <c r="MC62" i="14"/>
  <c r="MD62" i="14"/>
  <c r="ME62" i="14"/>
  <c r="MF62" i="14"/>
  <c r="MG62" i="14"/>
  <c r="MH62" i="14"/>
  <c r="MI62" i="14"/>
  <c r="MJ62" i="14"/>
  <c r="MK62" i="14"/>
  <c r="ML62" i="14"/>
  <c r="MM62" i="14"/>
  <c r="MN62" i="14"/>
  <c r="MO62" i="14"/>
  <c r="MP62" i="14"/>
  <c r="MQ62" i="14"/>
  <c r="MR62" i="14"/>
  <c r="MS62" i="14"/>
  <c r="MT62" i="14"/>
  <c r="MU62" i="14"/>
  <c r="MV62" i="14"/>
  <c r="MW62" i="14"/>
  <c r="MX62" i="14"/>
  <c r="MY62" i="14"/>
  <c r="MZ62" i="14"/>
  <c r="NA62" i="14"/>
  <c r="NB62" i="14"/>
  <c r="NC62" i="14"/>
  <c r="ND62" i="14"/>
  <c r="NE62" i="14"/>
  <c r="NF62" i="14"/>
  <c r="NG62" i="14"/>
  <c r="NH62" i="14"/>
  <c r="NI62" i="14"/>
  <c r="NJ62" i="14"/>
  <c r="NK62" i="14"/>
  <c r="NL62" i="14"/>
  <c r="NM62" i="14"/>
  <c r="NN62" i="14"/>
  <c r="NO62" i="14"/>
  <c r="NP62" i="14"/>
  <c r="NQ62" i="14"/>
  <c r="NR62" i="14"/>
  <c r="NS62" i="14"/>
  <c r="NT62" i="14"/>
  <c r="NU62" i="14"/>
  <c r="NV62" i="14"/>
  <c r="NW62" i="14"/>
  <c r="NX62" i="14"/>
  <c r="NY62" i="14"/>
  <c r="NZ62" i="14"/>
  <c r="OA62" i="14"/>
  <c r="OB62" i="14"/>
  <c r="OC62" i="14"/>
  <c r="OD62" i="14"/>
  <c r="OE62" i="14"/>
  <c r="OF62" i="14"/>
  <c r="OG62" i="14"/>
  <c r="OH62" i="14"/>
  <c r="OI62" i="14"/>
  <c r="OJ62" i="14"/>
  <c r="OK62" i="14"/>
  <c r="OL62" i="14"/>
  <c r="OM62" i="14"/>
  <c r="ON62" i="14"/>
  <c r="OO62" i="14"/>
  <c r="OP62" i="14"/>
  <c r="OQ62" i="14"/>
  <c r="OR62" i="14"/>
  <c r="KN63" i="14"/>
  <c r="KP63" i="14"/>
  <c r="KQ63" i="14"/>
  <c r="LA63" i="14"/>
  <c r="LB63" i="14"/>
  <c r="LC63" i="14"/>
  <c r="LD63" i="14"/>
  <c r="LE63" i="14"/>
  <c r="LF63" i="14"/>
  <c r="LG63" i="14"/>
  <c r="LH63" i="14"/>
  <c r="LI63" i="14"/>
  <c r="LJ63" i="14"/>
  <c r="LK63" i="14"/>
  <c r="LL63" i="14"/>
  <c r="LM63" i="14"/>
  <c r="LN63" i="14"/>
  <c r="LO63" i="14"/>
  <c r="LP63" i="14"/>
  <c r="LQ63" i="14"/>
  <c r="LR63" i="14"/>
  <c r="LS63" i="14"/>
  <c r="LT63" i="14"/>
  <c r="LU63" i="14"/>
  <c r="LV63" i="14"/>
  <c r="LW63" i="14"/>
  <c r="LX63" i="14"/>
  <c r="LY63" i="14"/>
  <c r="LZ63" i="14"/>
  <c r="MA63" i="14"/>
  <c r="MB63" i="14"/>
  <c r="MC63" i="14"/>
  <c r="MD63" i="14"/>
  <c r="ME63" i="14"/>
  <c r="MF63" i="14"/>
  <c r="MG63" i="14"/>
  <c r="MH63" i="14"/>
  <c r="MI63" i="14"/>
  <c r="MJ63" i="14"/>
  <c r="MK63" i="14"/>
  <c r="ML63" i="14"/>
  <c r="MM63" i="14"/>
  <c r="MN63" i="14"/>
  <c r="MO63" i="14"/>
  <c r="MP63" i="14"/>
  <c r="MQ63" i="14"/>
  <c r="MR63" i="14"/>
  <c r="MS63" i="14"/>
  <c r="MT63" i="14"/>
  <c r="MU63" i="14"/>
  <c r="MV63" i="14"/>
  <c r="MW63" i="14"/>
  <c r="MX63" i="14"/>
  <c r="MY63" i="14"/>
  <c r="MZ63" i="14"/>
  <c r="NA63" i="14"/>
  <c r="NB63" i="14"/>
  <c r="NC63" i="14"/>
  <c r="ND63" i="14"/>
  <c r="NE63" i="14"/>
  <c r="NF63" i="14"/>
  <c r="NG63" i="14"/>
  <c r="NH63" i="14"/>
  <c r="NI63" i="14"/>
  <c r="NJ63" i="14"/>
  <c r="NK63" i="14"/>
  <c r="NL63" i="14"/>
  <c r="NM63" i="14"/>
  <c r="NN63" i="14"/>
  <c r="NO63" i="14"/>
  <c r="NP63" i="14"/>
  <c r="NQ63" i="14"/>
  <c r="NR63" i="14"/>
  <c r="NS63" i="14"/>
  <c r="NT63" i="14"/>
  <c r="NU63" i="14"/>
  <c r="NV63" i="14"/>
  <c r="NW63" i="14"/>
  <c r="NX63" i="14"/>
  <c r="NY63" i="14"/>
  <c r="NZ63" i="14"/>
  <c r="OA63" i="14"/>
  <c r="OB63" i="14"/>
  <c r="OC63" i="14"/>
  <c r="OD63" i="14"/>
  <c r="OE63" i="14"/>
  <c r="OF63" i="14"/>
  <c r="OG63" i="14"/>
  <c r="OH63" i="14"/>
  <c r="OI63" i="14"/>
  <c r="OJ63" i="14"/>
  <c r="OK63" i="14"/>
  <c r="OL63" i="14"/>
  <c r="OM63" i="14"/>
  <c r="ON63" i="14"/>
  <c r="OO63" i="14"/>
  <c r="OP63" i="14"/>
  <c r="OQ63" i="14"/>
  <c r="OR63" i="14"/>
  <c r="KN64" i="14"/>
  <c r="KP64" i="14"/>
  <c r="KQ64" i="14"/>
  <c r="LA64" i="14"/>
  <c r="LB64" i="14"/>
  <c r="LC64" i="14"/>
  <c r="LD64" i="14"/>
  <c r="LE64" i="14"/>
  <c r="LF64" i="14"/>
  <c r="LG64" i="14"/>
  <c r="LH64" i="14"/>
  <c r="LI64" i="14"/>
  <c r="LJ64" i="14"/>
  <c r="LK64" i="14"/>
  <c r="LL64" i="14"/>
  <c r="LM64" i="14"/>
  <c r="LN64" i="14"/>
  <c r="LO64" i="14"/>
  <c r="LP64" i="14"/>
  <c r="LQ64" i="14"/>
  <c r="LR64" i="14"/>
  <c r="LS64" i="14"/>
  <c r="LT64" i="14"/>
  <c r="LU64" i="14"/>
  <c r="LV64" i="14"/>
  <c r="LW64" i="14"/>
  <c r="LX64" i="14"/>
  <c r="LY64" i="14"/>
  <c r="LZ64" i="14"/>
  <c r="MA64" i="14"/>
  <c r="MB64" i="14"/>
  <c r="MC64" i="14"/>
  <c r="MD64" i="14"/>
  <c r="ME64" i="14"/>
  <c r="MF64" i="14"/>
  <c r="MG64" i="14"/>
  <c r="MH64" i="14"/>
  <c r="MI64" i="14"/>
  <c r="MJ64" i="14"/>
  <c r="MK64" i="14"/>
  <c r="ML64" i="14"/>
  <c r="MM64" i="14"/>
  <c r="MN64" i="14"/>
  <c r="MO64" i="14"/>
  <c r="MP64" i="14"/>
  <c r="MQ64" i="14"/>
  <c r="MR64" i="14"/>
  <c r="MS64" i="14"/>
  <c r="MT64" i="14"/>
  <c r="MU64" i="14"/>
  <c r="MV64" i="14"/>
  <c r="MW64" i="14"/>
  <c r="MX64" i="14"/>
  <c r="MY64" i="14"/>
  <c r="MZ64" i="14"/>
  <c r="NA64" i="14"/>
  <c r="NB64" i="14"/>
  <c r="NC64" i="14"/>
  <c r="ND64" i="14"/>
  <c r="NE64" i="14"/>
  <c r="NF64" i="14"/>
  <c r="NG64" i="14"/>
  <c r="NH64" i="14"/>
  <c r="NI64" i="14"/>
  <c r="NJ64" i="14"/>
  <c r="NK64" i="14"/>
  <c r="NL64" i="14"/>
  <c r="NM64" i="14"/>
  <c r="NN64" i="14"/>
  <c r="NO64" i="14"/>
  <c r="NP64" i="14"/>
  <c r="NQ64" i="14"/>
  <c r="NR64" i="14"/>
  <c r="NS64" i="14"/>
  <c r="NT64" i="14"/>
  <c r="NU64" i="14"/>
  <c r="NV64" i="14"/>
  <c r="NW64" i="14"/>
  <c r="NX64" i="14"/>
  <c r="NY64" i="14"/>
  <c r="NZ64" i="14"/>
  <c r="OA64" i="14"/>
  <c r="OB64" i="14"/>
  <c r="OC64" i="14"/>
  <c r="OD64" i="14"/>
  <c r="OE64" i="14"/>
  <c r="OF64" i="14"/>
  <c r="OG64" i="14"/>
  <c r="OH64" i="14"/>
  <c r="OI64" i="14"/>
  <c r="OJ64" i="14"/>
  <c r="OK64" i="14"/>
  <c r="OL64" i="14"/>
  <c r="OM64" i="14"/>
  <c r="ON64" i="14"/>
  <c r="OO64" i="14"/>
  <c r="OP64" i="14"/>
  <c r="OQ64" i="14"/>
  <c r="OR64" i="14"/>
  <c r="KN65" i="14"/>
  <c r="KP65" i="14"/>
  <c r="KQ65" i="14"/>
  <c r="LA65" i="14"/>
  <c r="LB65" i="14"/>
  <c r="LC65" i="14"/>
  <c r="LD65" i="14"/>
  <c r="LE65" i="14"/>
  <c r="LF65" i="14"/>
  <c r="LG65" i="14"/>
  <c r="LH65" i="14"/>
  <c r="LI65" i="14"/>
  <c r="LJ65" i="14"/>
  <c r="LK65" i="14"/>
  <c r="LL65" i="14"/>
  <c r="LM65" i="14"/>
  <c r="LN65" i="14"/>
  <c r="LO65" i="14"/>
  <c r="LP65" i="14"/>
  <c r="LQ65" i="14"/>
  <c r="LR65" i="14"/>
  <c r="LS65" i="14"/>
  <c r="LT65" i="14"/>
  <c r="LU65" i="14"/>
  <c r="LV65" i="14"/>
  <c r="LW65" i="14"/>
  <c r="LX65" i="14"/>
  <c r="LY65" i="14"/>
  <c r="LZ65" i="14"/>
  <c r="MA65" i="14"/>
  <c r="MB65" i="14"/>
  <c r="MC65" i="14"/>
  <c r="MD65" i="14"/>
  <c r="ME65" i="14"/>
  <c r="MF65" i="14"/>
  <c r="MG65" i="14"/>
  <c r="MH65" i="14"/>
  <c r="MI65" i="14"/>
  <c r="MJ65" i="14"/>
  <c r="MK65" i="14"/>
  <c r="ML65" i="14"/>
  <c r="MM65" i="14"/>
  <c r="MN65" i="14"/>
  <c r="MO65" i="14"/>
  <c r="MP65" i="14"/>
  <c r="MQ65" i="14"/>
  <c r="MR65" i="14"/>
  <c r="MS65" i="14"/>
  <c r="MT65" i="14"/>
  <c r="MU65" i="14"/>
  <c r="MV65" i="14"/>
  <c r="MW65" i="14"/>
  <c r="MX65" i="14"/>
  <c r="MY65" i="14"/>
  <c r="MZ65" i="14"/>
  <c r="NA65" i="14"/>
  <c r="NB65" i="14"/>
  <c r="NC65" i="14"/>
  <c r="ND65" i="14"/>
  <c r="NE65" i="14"/>
  <c r="NF65" i="14"/>
  <c r="NG65" i="14"/>
  <c r="NH65" i="14"/>
  <c r="NI65" i="14"/>
  <c r="NJ65" i="14"/>
  <c r="NK65" i="14"/>
  <c r="NL65" i="14"/>
  <c r="NM65" i="14"/>
  <c r="NN65" i="14"/>
  <c r="NO65" i="14"/>
  <c r="NP65" i="14"/>
  <c r="NQ65" i="14"/>
  <c r="NR65" i="14"/>
  <c r="NS65" i="14"/>
  <c r="NT65" i="14"/>
  <c r="NU65" i="14"/>
  <c r="NV65" i="14"/>
  <c r="NW65" i="14"/>
  <c r="NX65" i="14"/>
  <c r="NY65" i="14"/>
  <c r="NZ65" i="14"/>
  <c r="OA65" i="14"/>
  <c r="OB65" i="14"/>
  <c r="OC65" i="14"/>
  <c r="OD65" i="14"/>
  <c r="OE65" i="14"/>
  <c r="OF65" i="14"/>
  <c r="OG65" i="14"/>
  <c r="OH65" i="14"/>
  <c r="OI65" i="14"/>
  <c r="OJ65" i="14"/>
  <c r="OK65" i="14"/>
  <c r="OL65" i="14"/>
  <c r="OM65" i="14"/>
  <c r="ON65" i="14"/>
  <c r="OO65" i="14"/>
  <c r="OP65" i="14"/>
  <c r="OQ65" i="14"/>
  <c r="OR65" i="14"/>
  <c r="KN66" i="14"/>
  <c r="KP66" i="14"/>
  <c r="KQ66" i="14"/>
  <c r="LA66" i="14"/>
  <c r="LB66" i="14"/>
  <c r="LC66" i="14"/>
  <c r="LD66" i="14"/>
  <c r="LE66" i="14"/>
  <c r="LF66" i="14"/>
  <c r="LG66" i="14"/>
  <c r="LH66" i="14"/>
  <c r="LI66" i="14"/>
  <c r="LJ66" i="14"/>
  <c r="LK66" i="14"/>
  <c r="LL66" i="14"/>
  <c r="LM66" i="14"/>
  <c r="LN66" i="14"/>
  <c r="LO66" i="14"/>
  <c r="LP66" i="14"/>
  <c r="LQ66" i="14"/>
  <c r="LR66" i="14"/>
  <c r="LS66" i="14"/>
  <c r="LT66" i="14"/>
  <c r="LU66" i="14"/>
  <c r="LV66" i="14"/>
  <c r="LW66" i="14"/>
  <c r="LX66" i="14"/>
  <c r="LY66" i="14"/>
  <c r="LZ66" i="14"/>
  <c r="MA66" i="14"/>
  <c r="MB66" i="14"/>
  <c r="MC66" i="14"/>
  <c r="MD66" i="14"/>
  <c r="ME66" i="14"/>
  <c r="MF66" i="14"/>
  <c r="MG66" i="14"/>
  <c r="MH66" i="14"/>
  <c r="MI66" i="14"/>
  <c r="MJ66" i="14"/>
  <c r="MK66" i="14"/>
  <c r="ML66" i="14"/>
  <c r="MM66" i="14"/>
  <c r="MN66" i="14"/>
  <c r="MO66" i="14"/>
  <c r="MP66" i="14"/>
  <c r="MQ66" i="14"/>
  <c r="MR66" i="14"/>
  <c r="MS66" i="14"/>
  <c r="MT66" i="14"/>
  <c r="MU66" i="14"/>
  <c r="MV66" i="14"/>
  <c r="MW66" i="14"/>
  <c r="MX66" i="14"/>
  <c r="MY66" i="14"/>
  <c r="MZ66" i="14"/>
  <c r="NA66" i="14"/>
  <c r="NB66" i="14"/>
  <c r="NC66" i="14"/>
  <c r="ND66" i="14"/>
  <c r="NE66" i="14"/>
  <c r="NF66" i="14"/>
  <c r="NG66" i="14"/>
  <c r="NH66" i="14"/>
  <c r="NI66" i="14"/>
  <c r="NJ66" i="14"/>
  <c r="NK66" i="14"/>
  <c r="NL66" i="14"/>
  <c r="NM66" i="14"/>
  <c r="NN66" i="14"/>
  <c r="NO66" i="14"/>
  <c r="NP66" i="14"/>
  <c r="NQ66" i="14"/>
  <c r="NR66" i="14"/>
  <c r="NS66" i="14"/>
  <c r="NT66" i="14"/>
  <c r="NU66" i="14"/>
  <c r="NV66" i="14"/>
  <c r="NW66" i="14"/>
  <c r="NX66" i="14"/>
  <c r="NY66" i="14"/>
  <c r="NZ66" i="14"/>
  <c r="OA66" i="14"/>
  <c r="OB66" i="14"/>
  <c r="OC66" i="14"/>
  <c r="OD66" i="14"/>
  <c r="OE66" i="14"/>
  <c r="OF66" i="14"/>
  <c r="OG66" i="14"/>
  <c r="OH66" i="14"/>
  <c r="OI66" i="14"/>
  <c r="OJ66" i="14"/>
  <c r="OK66" i="14"/>
  <c r="OL66" i="14"/>
  <c r="OM66" i="14"/>
  <c r="ON66" i="14"/>
  <c r="OO66" i="14"/>
  <c r="OP66" i="14"/>
  <c r="OQ66" i="14"/>
  <c r="OR66" i="14"/>
  <c r="KN67" i="14"/>
  <c r="KP67" i="14"/>
  <c r="KQ67" i="14"/>
  <c r="LA67" i="14"/>
  <c r="LB67" i="14"/>
  <c r="LC67" i="14"/>
  <c r="LD67" i="14"/>
  <c r="LE67" i="14"/>
  <c r="LF67" i="14"/>
  <c r="LG67" i="14"/>
  <c r="LH67" i="14"/>
  <c r="LI67" i="14"/>
  <c r="LJ67" i="14"/>
  <c r="LK67" i="14"/>
  <c r="LL67" i="14"/>
  <c r="LM67" i="14"/>
  <c r="LN67" i="14"/>
  <c r="LO67" i="14"/>
  <c r="LP67" i="14"/>
  <c r="LQ67" i="14"/>
  <c r="LR67" i="14"/>
  <c r="LS67" i="14"/>
  <c r="LT67" i="14"/>
  <c r="LU67" i="14"/>
  <c r="LV67" i="14"/>
  <c r="LW67" i="14"/>
  <c r="LX67" i="14"/>
  <c r="LY67" i="14"/>
  <c r="LZ67" i="14"/>
  <c r="MA67" i="14"/>
  <c r="MB67" i="14"/>
  <c r="MC67" i="14"/>
  <c r="MD67" i="14"/>
  <c r="ME67" i="14"/>
  <c r="MF67" i="14"/>
  <c r="MG67" i="14"/>
  <c r="MH67" i="14"/>
  <c r="MI67" i="14"/>
  <c r="MJ67" i="14"/>
  <c r="MK67" i="14"/>
  <c r="ML67" i="14"/>
  <c r="MM67" i="14"/>
  <c r="MN67" i="14"/>
  <c r="MO67" i="14"/>
  <c r="MP67" i="14"/>
  <c r="MQ67" i="14"/>
  <c r="MR67" i="14"/>
  <c r="MS67" i="14"/>
  <c r="MT67" i="14"/>
  <c r="MU67" i="14"/>
  <c r="MV67" i="14"/>
  <c r="MW67" i="14"/>
  <c r="MX67" i="14"/>
  <c r="MY67" i="14"/>
  <c r="MZ67" i="14"/>
  <c r="NA67" i="14"/>
  <c r="NB67" i="14"/>
  <c r="NC67" i="14"/>
  <c r="ND67" i="14"/>
  <c r="NE67" i="14"/>
  <c r="NF67" i="14"/>
  <c r="NG67" i="14"/>
  <c r="NH67" i="14"/>
  <c r="NI67" i="14"/>
  <c r="NJ67" i="14"/>
  <c r="NK67" i="14"/>
  <c r="NL67" i="14"/>
  <c r="NM67" i="14"/>
  <c r="NN67" i="14"/>
  <c r="NO67" i="14"/>
  <c r="NP67" i="14"/>
  <c r="NQ67" i="14"/>
  <c r="NR67" i="14"/>
  <c r="NS67" i="14"/>
  <c r="NT67" i="14"/>
  <c r="NU67" i="14"/>
  <c r="NV67" i="14"/>
  <c r="NW67" i="14"/>
  <c r="NX67" i="14"/>
  <c r="NY67" i="14"/>
  <c r="NZ67" i="14"/>
  <c r="OA67" i="14"/>
  <c r="OB67" i="14"/>
  <c r="OC67" i="14"/>
  <c r="OD67" i="14"/>
  <c r="OE67" i="14"/>
  <c r="OF67" i="14"/>
  <c r="OG67" i="14"/>
  <c r="OH67" i="14"/>
  <c r="OI67" i="14"/>
  <c r="OJ67" i="14"/>
  <c r="OK67" i="14"/>
  <c r="OL67" i="14"/>
  <c r="OM67" i="14"/>
  <c r="ON67" i="14"/>
  <c r="OO67" i="14"/>
  <c r="OP67" i="14"/>
  <c r="OQ67" i="14"/>
  <c r="OR67" i="14"/>
  <c r="KN68" i="14"/>
  <c r="KP68" i="14"/>
  <c r="KQ68" i="14"/>
  <c r="LA68" i="14"/>
  <c r="LB68" i="14"/>
  <c r="LC68" i="14"/>
  <c r="LD68" i="14"/>
  <c r="LE68" i="14"/>
  <c r="LF68" i="14"/>
  <c r="LG68" i="14"/>
  <c r="LH68" i="14"/>
  <c r="LI68" i="14"/>
  <c r="LJ68" i="14"/>
  <c r="LK68" i="14"/>
  <c r="LL68" i="14"/>
  <c r="LM68" i="14"/>
  <c r="LN68" i="14"/>
  <c r="LO68" i="14"/>
  <c r="LP68" i="14"/>
  <c r="LQ68" i="14"/>
  <c r="LR68" i="14"/>
  <c r="LS68" i="14"/>
  <c r="LT68" i="14"/>
  <c r="LU68" i="14"/>
  <c r="LV68" i="14"/>
  <c r="LW68" i="14"/>
  <c r="LX68" i="14"/>
  <c r="LY68" i="14"/>
  <c r="LZ68" i="14"/>
  <c r="MA68" i="14"/>
  <c r="MB68" i="14"/>
  <c r="MC68" i="14"/>
  <c r="MD68" i="14"/>
  <c r="ME68" i="14"/>
  <c r="MF68" i="14"/>
  <c r="MG68" i="14"/>
  <c r="MH68" i="14"/>
  <c r="MI68" i="14"/>
  <c r="MJ68" i="14"/>
  <c r="MK68" i="14"/>
  <c r="ML68" i="14"/>
  <c r="MM68" i="14"/>
  <c r="MN68" i="14"/>
  <c r="MO68" i="14"/>
  <c r="MP68" i="14"/>
  <c r="MQ68" i="14"/>
  <c r="MR68" i="14"/>
  <c r="MS68" i="14"/>
  <c r="MT68" i="14"/>
  <c r="MU68" i="14"/>
  <c r="MV68" i="14"/>
  <c r="MW68" i="14"/>
  <c r="MX68" i="14"/>
  <c r="MY68" i="14"/>
  <c r="MZ68" i="14"/>
  <c r="NA68" i="14"/>
  <c r="NB68" i="14"/>
  <c r="NC68" i="14"/>
  <c r="ND68" i="14"/>
  <c r="NE68" i="14"/>
  <c r="NF68" i="14"/>
  <c r="NG68" i="14"/>
  <c r="NH68" i="14"/>
  <c r="NI68" i="14"/>
  <c r="NJ68" i="14"/>
  <c r="NK68" i="14"/>
  <c r="NL68" i="14"/>
  <c r="NM68" i="14"/>
  <c r="NN68" i="14"/>
  <c r="NO68" i="14"/>
  <c r="NP68" i="14"/>
  <c r="NQ68" i="14"/>
  <c r="NR68" i="14"/>
  <c r="NS68" i="14"/>
  <c r="NT68" i="14"/>
  <c r="NU68" i="14"/>
  <c r="NV68" i="14"/>
  <c r="NW68" i="14"/>
  <c r="NX68" i="14"/>
  <c r="NY68" i="14"/>
  <c r="NZ68" i="14"/>
  <c r="OA68" i="14"/>
  <c r="OB68" i="14"/>
  <c r="OC68" i="14"/>
  <c r="OD68" i="14"/>
  <c r="OE68" i="14"/>
  <c r="OF68" i="14"/>
  <c r="OG68" i="14"/>
  <c r="OH68" i="14"/>
  <c r="OI68" i="14"/>
  <c r="OJ68" i="14"/>
  <c r="OK68" i="14"/>
  <c r="OL68" i="14"/>
  <c r="OM68" i="14"/>
  <c r="ON68" i="14"/>
  <c r="OO68" i="14"/>
  <c r="OP68" i="14"/>
  <c r="OQ68" i="14"/>
  <c r="OR68" i="14"/>
  <c r="KN69" i="14"/>
  <c r="KP69" i="14"/>
  <c r="KQ69" i="14"/>
  <c r="LA69" i="14"/>
  <c r="LB69" i="14"/>
  <c r="LC69" i="14"/>
  <c r="LD69" i="14"/>
  <c r="LE69" i="14"/>
  <c r="LF69" i="14"/>
  <c r="LG69" i="14"/>
  <c r="LH69" i="14"/>
  <c r="LI69" i="14"/>
  <c r="LJ69" i="14"/>
  <c r="LK69" i="14"/>
  <c r="LL69" i="14"/>
  <c r="LM69" i="14"/>
  <c r="LN69" i="14"/>
  <c r="LO69" i="14"/>
  <c r="LP69" i="14"/>
  <c r="LQ69" i="14"/>
  <c r="LR69" i="14"/>
  <c r="LS69" i="14"/>
  <c r="LT69" i="14"/>
  <c r="LU69" i="14"/>
  <c r="LV69" i="14"/>
  <c r="LW69" i="14"/>
  <c r="LX69" i="14"/>
  <c r="LY69" i="14"/>
  <c r="LZ69" i="14"/>
  <c r="MA69" i="14"/>
  <c r="MB69" i="14"/>
  <c r="MC69" i="14"/>
  <c r="MD69" i="14"/>
  <c r="ME69" i="14"/>
  <c r="MF69" i="14"/>
  <c r="MG69" i="14"/>
  <c r="MH69" i="14"/>
  <c r="MI69" i="14"/>
  <c r="MJ69" i="14"/>
  <c r="MK69" i="14"/>
  <c r="ML69" i="14"/>
  <c r="MM69" i="14"/>
  <c r="MN69" i="14"/>
  <c r="MO69" i="14"/>
  <c r="MP69" i="14"/>
  <c r="MQ69" i="14"/>
  <c r="MR69" i="14"/>
  <c r="MS69" i="14"/>
  <c r="MT69" i="14"/>
  <c r="MU69" i="14"/>
  <c r="MV69" i="14"/>
  <c r="MW69" i="14"/>
  <c r="MX69" i="14"/>
  <c r="MY69" i="14"/>
  <c r="MZ69" i="14"/>
  <c r="NA69" i="14"/>
  <c r="NB69" i="14"/>
  <c r="NC69" i="14"/>
  <c r="ND69" i="14"/>
  <c r="NE69" i="14"/>
  <c r="NF69" i="14"/>
  <c r="NG69" i="14"/>
  <c r="NH69" i="14"/>
  <c r="NI69" i="14"/>
  <c r="NJ69" i="14"/>
  <c r="NK69" i="14"/>
  <c r="NL69" i="14"/>
  <c r="NM69" i="14"/>
  <c r="NN69" i="14"/>
  <c r="NO69" i="14"/>
  <c r="NP69" i="14"/>
  <c r="NQ69" i="14"/>
  <c r="NR69" i="14"/>
  <c r="NS69" i="14"/>
  <c r="NT69" i="14"/>
  <c r="NU69" i="14"/>
  <c r="NV69" i="14"/>
  <c r="NW69" i="14"/>
  <c r="NX69" i="14"/>
  <c r="NY69" i="14"/>
  <c r="NZ69" i="14"/>
  <c r="OA69" i="14"/>
  <c r="OB69" i="14"/>
  <c r="OC69" i="14"/>
  <c r="OD69" i="14"/>
  <c r="OE69" i="14"/>
  <c r="OF69" i="14"/>
  <c r="OG69" i="14"/>
  <c r="OH69" i="14"/>
  <c r="OI69" i="14"/>
  <c r="OJ69" i="14"/>
  <c r="OK69" i="14"/>
  <c r="OL69" i="14"/>
  <c r="OM69" i="14"/>
  <c r="ON69" i="14"/>
  <c r="OO69" i="14"/>
  <c r="OP69" i="14"/>
  <c r="OQ69" i="14"/>
  <c r="OR69" i="14"/>
  <c r="KN70" i="14"/>
  <c r="KP70" i="14"/>
  <c r="KQ70" i="14"/>
  <c r="LA70" i="14"/>
  <c r="LB70" i="14"/>
  <c r="OY70" i="14" s="1"/>
  <c r="LC70" i="14"/>
  <c r="LD70" i="14"/>
  <c r="LE70" i="14"/>
  <c r="LF70" i="14"/>
  <c r="LG70" i="14"/>
  <c r="LH70" i="14"/>
  <c r="LI70" i="14"/>
  <c r="LJ70" i="14"/>
  <c r="LK70" i="14"/>
  <c r="LL70" i="14"/>
  <c r="LM70" i="14"/>
  <c r="LN70" i="14"/>
  <c r="LO70" i="14"/>
  <c r="LP70" i="14"/>
  <c r="LQ70" i="14"/>
  <c r="LR70" i="14"/>
  <c r="LS70" i="14"/>
  <c r="LT70" i="14"/>
  <c r="LU70" i="14"/>
  <c r="LV70" i="14"/>
  <c r="LW70" i="14"/>
  <c r="LX70" i="14"/>
  <c r="LY70" i="14"/>
  <c r="LZ70" i="14"/>
  <c r="MA70" i="14"/>
  <c r="MB70" i="14"/>
  <c r="MC70" i="14"/>
  <c r="MD70" i="14"/>
  <c r="ME70" i="14"/>
  <c r="MF70" i="14"/>
  <c r="MG70" i="14"/>
  <c r="MH70" i="14"/>
  <c r="MI70" i="14"/>
  <c r="MJ70" i="14"/>
  <c r="MK70" i="14"/>
  <c r="ML70" i="14"/>
  <c r="MM70" i="14"/>
  <c r="MN70" i="14"/>
  <c r="MO70" i="14"/>
  <c r="MP70" i="14"/>
  <c r="MQ70" i="14"/>
  <c r="MR70" i="14"/>
  <c r="MS70" i="14"/>
  <c r="MT70" i="14"/>
  <c r="MU70" i="14"/>
  <c r="MV70" i="14"/>
  <c r="MW70" i="14"/>
  <c r="MX70" i="14"/>
  <c r="MY70" i="14"/>
  <c r="MZ70" i="14"/>
  <c r="NA70" i="14"/>
  <c r="NB70" i="14"/>
  <c r="NC70" i="14"/>
  <c r="ND70" i="14"/>
  <c r="NE70" i="14"/>
  <c r="NF70" i="14"/>
  <c r="NG70" i="14"/>
  <c r="NH70" i="14"/>
  <c r="NI70" i="14"/>
  <c r="NJ70" i="14"/>
  <c r="NK70" i="14"/>
  <c r="NL70" i="14"/>
  <c r="NM70" i="14"/>
  <c r="NN70" i="14"/>
  <c r="NO70" i="14"/>
  <c r="NP70" i="14"/>
  <c r="NQ70" i="14"/>
  <c r="NR70" i="14"/>
  <c r="NS70" i="14"/>
  <c r="NT70" i="14"/>
  <c r="NU70" i="14"/>
  <c r="NV70" i="14"/>
  <c r="NW70" i="14"/>
  <c r="NX70" i="14"/>
  <c r="NY70" i="14"/>
  <c r="NZ70" i="14"/>
  <c r="OA70" i="14"/>
  <c r="OB70" i="14"/>
  <c r="OC70" i="14"/>
  <c r="OD70" i="14"/>
  <c r="OE70" i="14"/>
  <c r="OF70" i="14"/>
  <c r="OG70" i="14"/>
  <c r="OH70" i="14"/>
  <c r="OI70" i="14"/>
  <c r="OJ70" i="14"/>
  <c r="OK70" i="14"/>
  <c r="OL70" i="14"/>
  <c r="OM70" i="14"/>
  <c r="ON70" i="14"/>
  <c r="OO70" i="14"/>
  <c r="OP70" i="14"/>
  <c r="OQ70" i="14"/>
  <c r="OR70" i="14"/>
  <c r="KN71" i="14"/>
  <c r="KP71" i="14"/>
  <c r="KQ71" i="14"/>
  <c r="LA71" i="14"/>
  <c r="LB71" i="14"/>
  <c r="OW71" i="14" s="1"/>
  <c r="LC71" i="14"/>
  <c r="LD71" i="14"/>
  <c r="LE71" i="14"/>
  <c r="LF71" i="14"/>
  <c r="LG71" i="14"/>
  <c r="LH71" i="14"/>
  <c r="LI71" i="14"/>
  <c r="LJ71" i="14"/>
  <c r="LK71" i="14"/>
  <c r="LL71" i="14"/>
  <c r="LM71" i="14"/>
  <c r="LN71" i="14"/>
  <c r="LO71" i="14"/>
  <c r="LP71" i="14"/>
  <c r="LQ71" i="14"/>
  <c r="LR71" i="14"/>
  <c r="LS71" i="14"/>
  <c r="LT71" i="14"/>
  <c r="LU71" i="14"/>
  <c r="LV71" i="14"/>
  <c r="LW71" i="14"/>
  <c r="LX71" i="14"/>
  <c r="LY71" i="14"/>
  <c r="LZ71" i="14"/>
  <c r="MA71" i="14"/>
  <c r="MB71" i="14"/>
  <c r="MC71" i="14"/>
  <c r="MD71" i="14"/>
  <c r="ME71" i="14"/>
  <c r="MF71" i="14"/>
  <c r="MG71" i="14"/>
  <c r="MH71" i="14"/>
  <c r="MI71" i="14"/>
  <c r="MJ71" i="14"/>
  <c r="MK71" i="14"/>
  <c r="ML71" i="14"/>
  <c r="MM71" i="14"/>
  <c r="MN71" i="14"/>
  <c r="MO71" i="14"/>
  <c r="MP71" i="14"/>
  <c r="MQ71" i="14"/>
  <c r="MR71" i="14"/>
  <c r="MS71" i="14"/>
  <c r="MT71" i="14"/>
  <c r="MU71" i="14"/>
  <c r="MV71" i="14"/>
  <c r="MW71" i="14"/>
  <c r="MX71" i="14"/>
  <c r="MY71" i="14"/>
  <c r="MZ71" i="14"/>
  <c r="NA71" i="14"/>
  <c r="NB71" i="14"/>
  <c r="NC71" i="14"/>
  <c r="ND71" i="14"/>
  <c r="NE71" i="14"/>
  <c r="NF71" i="14"/>
  <c r="NG71" i="14"/>
  <c r="NH71" i="14"/>
  <c r="NI71" i="14"/>
  <c r="NJ71" i="14"/>
  <c r="NK71" i="14"/>
  <c r="NL71" i="14"/>
  <c r="NM71" i="14"/>
  <c r="NN71" i="14"/>
  <c r="NO71" i="14"/>
  <c r="NP71" i="14"/>
  <c r="NQ71" i="14"/>
  <c r="NR71" i="14"/>
  <c r="NS71" i="14"/>
  <c r="NT71" i="14"/>
  <c r="NU71" i="14"/>
  <c r="NV71" i="14"/>
  <c r="NW71" i="14"/>
  <c r="NX71" i="14"/>
  <c r="NY71" i="14"/>
  <c r="NZ71" i="14"/>
  <c r="OA71" i="14"/>
  <c r="OB71" i="14"/>
  <c r="OC71" i="14"/>
  <c r="OD71" i="14"/>
  <c r="OE71" i="14"/>
  <c r="OF71" i="14"/>
  <c r="OG71" i="14"/>
  <c r="OH71" i="14"/>
  <c r="OI71" i="14"/>
  <c r="OJ71" i="14"/>
  <c r="OK71" i="14"/>
  <c r="OL71" i="14"/>
  <c r="OM71" i="14"/>
  <c r="ON71" i="14"/>
  <c r="OO71" i="14"/>
  <c r="OP71" i="14"/>
  <c r="OQ71" i="14"/>
  <c r="OR71" i="14"/>
  <c r="KN72" i="14"/>
  <c r="KP72" i="14"/>
  <c r="KQ72" i="14"/>
  <c r="LA72" i="14"/>
  <c r="LB72" i="14"/>
  <c r="OY72" i="14" s="1"/>
  <c r="LC72" i="14"/>
  <c r="LD72" i="14"/>
  <c r="LE72" i="14"/>
  <c r="LF72" i="14"/>
  <c r="LG72" i="14"/>
  <c r="LH72" i="14"/>
  <c r="LI72" i="14"/>
  <c r="LJ72" i="14"/>
  <c r="LK72" i="14"/>
  <c r="LL72" i="14"/>
  <c r="LM72" i="14"/>
  <c r="LN72" i="14"/>
  <c r="LO72" i="14"/>
  <c r="LP72" i="14"/>
  <c r="LQ72" i="14"/>
  <c r="LR72" i="14"/>
  <c r="LS72" i="14"/>
  <c r="LT72" i="14"/>
  <c r="LU72" i="14"/>
  <c r="LV72" i="14"/>
  <c r="LW72" i="14"/>
  <c r="LX72" i="14"/>
  <c r="LY72" i="14"/>
  <c r="LZ72" i="14"/>
  <c r="MA72" i="14"/>
  <c r="MB72" i="14"/>
  <c r="MC72" i="14"/>
  <c r="MD72" i="14"/>
  <c r="ME72" i="14"/>
  <c r="MF72" i="14"/>
  <c r="MG72" i="14"/>
  <c r="MH72" i="14"/>
  <c r="MI72" i="14"/>
  <c r="MJ72" i="14"/>
  <c r="MK72" i="14"/>
  <c r="ML72" i="14"/>
  <c r="MM72" i="14"/>
  <c r="MN72" i="14"/>
  <c r="MO72" i="14"/>
  <c r="MP72" i="14"/>
  <c r="MQ72" i="14"/>
  <c r="MR72" i="14"/>
  <c r="MS72" i="14"/>
  <c r="MT72" i="14"/>
  <c r="MU72" i="14"/>
  <c r="MV72" i="14"/>
  <c r="MW72" i="14"/>
  <c r="MX72" i="14"/>
  <c r="MY72" i="14"/>
  <c r="MZ72" i="14"/>
  <c r="NA72" i="14"/>
  <c r="NB72" i="14"/>
  <c r="NC72" i="14"/>
  <c r="ND72" i="14"/>
  <c r="NE72" i="14"/>
  <c r="NF72" i="14"/>
  <c r="NG72" i="14"/>
  <c r="NH72" i="14"/>
  <c r="NI72" i="14"/>
  <c r="NJ72" i="14"/>
  <c r="NK72" i="14"/>
  <c r="NL72" i="14"/>
  <c r="NM72" i="14"/>
  <c r="NN72" i="14"/>
  <c r="NO72" i="14"/>
  <c r="NP72" i="14"/>
  <c r="NQ72" i="14"/>
  <c r="NR72" i="14"/>
  <c r="NS72" i="14"/>
  <c r="NT72" i="14"/>
  <c r="NU72" i="14"/>
  <c r="NV72" i="14"/>
  <c r="NW72" i="14"/>
  <c r="NX72" i="14"/>
  <c r="NY72" i="14"/>
  <c r="NZ72" i="14"/>
  <c r="OA72" i="14"/>
  <c r="OB72" i="14"/>
  <c r="OC72" i="14"/>
  <c r="OD72" i="14"/>
  <c r="OE72" i="14"/>
  <c r="OF72" i="14"/>
  <c r="OG72" i="14"/>
  <c r="OH72" i="14"/>
  <c r="OI72" i="14"/>
  <c r="OJ72" i="14"/>
  <c r="OK72" i="14"/>
  <c r="OL72" i="14"/>
  <c r="OM72" i="14"/>
  <c r="ON72" i="14"/>
  <c r="OO72" i="14"/>
  <c r="OP72" i="14"/>
  <c r="OQ72" i="14"/>
  <c r="OR72" i="14"/>
  <c r="KN73" i="14"/>
  <c r="KP73" i="14"/>
  <c r="KQ73" i="14"/>
  <c r="LA73" i="14"/>
  <c r="LB73" i="14"/>
  <c r="OZ73" i="14" s="1"/>
  <c r="LC73" i="14"/>
  <c r="LD73" i="14"/>
  <c r="LE73" i="14"/>
  <c r="LF73" i="14"/>
  <c r="LG73" i="14"/>
  <c r="LH73" i="14"/>
  <c r="LI73" i="14"/>
  <c r="LJ73" i="14"/>
  <c r="LK73" i="14"/>
  <c r="LL73" i="14"/>
  <c r="LM73" i="14"/>
  <c r="LN73" i="14"/>
  <c r="LO73" i="14"/>
  <c r="LP73" i="14"/>
  <c r="LQ73" i="14"/>
  <c r="LR73" i="14"/>
  <c r="LS73" i="14"/>
  <c r="LT73" i="14"/>
  <c r="LU73" i="14"/>
  <c r="LV73" i="14"/>
  <c r="LW73" i="14"/>
  <c r="LX73" i="14"/>
  <c r="LY73" i="14"/>
  <c r="LZ73" i="14"/>
  <c r="MA73" i="14"/>
  <c r="MB73" i="14"/>
  <c r="MC73" i="14"/>
  <c r="MD73" i="14"/>
  <c r="ME73" i="14"/>
  <c r="MF73" i="14"/>
  <c r="MG73" i="14"/>
  <c r="MH73" i="14"/>
  <c r="MI73" i="14"/>
  <c r="MJ73" i="14"/>
  <c r="MK73" i="14"/>
  <c r="ML73" i="14"/>
  <c r="MM73" i="14"/>
  <c r="MN73" i="14"/>
  <c r="MO73" i="14"/>
  <c r="MP73" i="14"/>
  <c r="MQ73" i="14"/>
  <c r="MR73" i="14"/>
  <c r="MS73" i="14"/>
  <c r="MT73" i="14"/>
  <c r="MU73" i="14"/>
  <c r="MV73" i="14"/>
  <c r="MW73" i="14"/>
  <c r="MX73" i="14"/>
  <c r="MY73" i="14"/>
  <c r="MZ73" i="14"/>
  <c r="NA73" i="14"/>
  <c r="NB73" i="14"/>
  <c r="NC73" i="14"/>
  <c r="ND73" i="14"/>
  <c r="NE73" i="14"/>
  <c r="NF73" i="14"/>
  <c r="NG73" i="14"/>
  <c r="NH73" i="14"/>
  <c r="NI73" i="14"/>
  <c r="NJ73" i="14"/>
  <c r="NK73" i="14"/>
  <c r="NL73" i="14"/>
  <c r="NM73" i="14"/>
  <c r="NN73" i="14"/>
  <c r="NO73" i="14"/>
  <c r="NP73" i="14"/>
  <c r="NQ73" i="14"/>
  <c r="NR73" i="14"/>
  <c r="NS73" i="14"/>
  <c r="NT73" i="14"/>
  <c r="NU73" i="14"/>
  <c r="NV73" i="14"/>
  <c r="NW73" i="14"/>
  <c r="NX73" i="14"/>
  <c r="NY73" i="14"/>
  <c r="NZ73" i="14"/>
  <c r="OA73" i="14"/>
  <c r="OB73" i="14"/>
  <c r="OC73" i="14"/>
  <c r="OD73" i="14"/>
  <c r="OE73" i="14"/>
  <c r="OF73" i="14"/>
  <c r="OG73" i="14"/>
  <c r="OH73" i="14"/>
  <c r="OI73" i="14"/>
  <c r="OJ73" i="14"/>
  <c r="OK73" i="14"/>
  <c r="OL73" i="14"/>
  <c r="OM73" i="14"/>
  <c r="ON73" i="14"/>
  <c r="OO73" i="14"/>
  <c r="OP73" i="14"/>
  <c r="OQ73" i="14"/>
  <c r="OR73" i="14"/>
  <c r="KN74" i="14"/>
  <c r="KP74" i="14"/>
  <c r="KQ74" i="14"/>
  <c r="LA74" i="14"/>
  <c r="LB74" i="14"/>
  <c r="OY74" i="14" s="1"/>
  <c r="LC74" i="14"/>
  <c r="LD74" i="14"/>
  <c r="LE74" i="14"/>
  <c r="LF74" i="14"/>
  <c r="LG74" i="14"/>
  <c r="LH74" i="14"/>
  <c r="LI74" i="14"/>
  <c r="LJ74" i="14"/>
  <c r="LK74" i="14"/>
  <c r="LL74" i="14"/>
  <c r="LM74" i="14"/>
  <c r="LN74" i="14"/>
  <c r="LO74" i="14"/>
  <c r="LP74" i="14"/>
  <c r="LQ74" i="14"/>
  <c r="LR74" i="14"/>
  <c r="LS74" i="14"/>
  <c r="LT74" i="14"/>
  <c r="LU74" i="14"/>
  <c r="LV74" i="14"/>
  <c r="LW74" i="14"/>
  <c r="LX74" i="14"/>
  <c r="LY74" i="14"/>
  <c r="LZ74" i="14"/>
  <c r="MA74" i="14"/>
  <c r="MB74" i="14"/>
  <c r="MC74" i="14"/>
  <c r="MD74" i="14"/>
  <c r="ME74" i="14"/>
  <c r="MF74" i="14"/>
  <c r="MG74" i="14"/>
  <c r="MH74" i="14"/>
  <c r="MI74" i="14"/>
  <c r="MJ74" i="14"/>
  <c r="MK74" i="14"/>
  <c r="ML74" i="14"/>
  <c r="MM74" i="14"/>
  <c r="MN74" i="14"/>
  <c r="MO74" i="14"/>
  <c r="MP74" i="14"/>
  <c r="MQ74" i="14"/>
  <c r="MR74" i="14"/>
  <c r="MS74" i="14"/>
  <c r="MT74" i="14"/>
  <c r="MU74" i="14"/>
  <c r="MV74" i="14"/>
  <c r="MW74" i="14"/>
  <c r="MX74" i="14"/>
  <c r="MY74" i="14"/>
  <c r="MZ74" i="14"/>
  <c r="NA74" i="14"/>
  <c r="NB74" i="14"/>
  <c r="NC74" i="14"/>
  <c r="ND74" i="14"/>
  <c r="NE74" i="14"/>
  <c r="NF74" i="14"/>
  <c r="NG74" i="14"/>
  <c r="NH74" i="14"/>
  <c r="NI74" i="14"/>
  <c r="NJ74" i="14"/>
  <c r="NK74" i="14"/>
  <c r="NL74" i="14"/>
  <c r="NM74" i="14"/>
  <c r="NN74" i="14"/>
  <c r="NO74" i="14"/>
  <c r="NP74" i="14"/>
  <c r="NQ74" i="14"/>
  <c r="NR74" i="14"/>
  <c r="NS74" i="14"/>
  <c r="NT74" i="14"/>
  <c r="NU74" i="14"/>
  <c r="NV74" i="14"/>
  <c r="NW74" i="14"/>
  <c r="NX74" i="14"/>
  <c r="NY74" i="14"/>
  <c r="NZ74" i="14"/>
  <c r="OA74" i="14"/>
  <c r="OB74" i="14"/>
  <c r="OC74" i="14"/>
  <c r="OD74" i="14"/>
  <c r="OE74" i="14"/>
  <c r="OF74" i="14"/>
  <c r="OG74" i="14"/>
  <c r="OH74" i="14"/>
  <c r="OI74" i="14"/>
  <c r="OJ74" i="14"/>
  <c r="OK74" i="14"/>
  <c r="OL74" i="14"/>
  <c r="OM74" i="14"/>
  <c r="ON74" i="14"/>
  <c r="OO74" i="14"/>
  <c r="OP74" i="14"/>
  <c r="OQ74" i="14"/>
  <c r="OR74" i="14"/>
  <c r="KN75" i="14"/>
  <c r="KP75" i="14"/>
  <c r="KQ75" i="14"/>
  <c r="LA75" i="14"/>
  <c r="LB75" i="14"/>
  <c r="OZ75" i="14" s="1"/>
  <c r="LC75" i="14"/>
  <c r="LD75" i="14"/>
  <c r="LE75" i="14"/>
  <c r="LF75" i="14"/>
  <c r="LG75" i="14"/>
  <c r="LH75" i="14"/>
  <c r="LI75" i="14"/>
  <c r="LJ75" i="14"/>
  <c r="LK75" i="14"/>
  <c r="LL75" i="14"/>
  <c r="LM75" i="14"/>
  <c r="LN75" i="14"/>
  <c r="LO75" i="14"/>
  <c r="LP75" i="14"/>
  <c r="LQ75" i="14"/>
  <c r="LR75" i="14"/>
  <c r="LS75" i="14"/>
  <c r="LT75" i="14"/>
  <c r="LU75" i="14"/>
  <c r="LV75" i="14"/>
  <c r="LW75" i="14"/>
  <c r="LX75" i="14"/>
  <c r="LY75" i="14"/>
  <c r="LZ75" i="14"/>
  <c r="MA75" i="14"/>
  <c r="MB75" i="14"/>
  <c r="MC75" i="14"/>
  <c r="MD75" i="14"/>
  <c r="ME75" i="14"/>
  <c r="MF75" i="14"/>
  <c r="MG75" i="14"/>
  <c r="MH75" i="14"/>
  <c r="MI75" i="14"/>
  <c r="MJ75" i="14"/>
  <c r="MK75" i="14"/>
  <c r="ML75" i="14"/>
  <c r="MM75" i="14"/>
  <c r="MN75" i="14"/>
  <c r="MO75" i="14"/>
  <c r="MP75" i="14"/>
  <c r="MQ75" i="14"/>
  <c r="MR75" i="14"/>
  <c r="MS75" i="14"/>
  <c r="MT75" i="14"/>
  <c r="MU75" i="14"/>
  <c r="MV75" i="14"/>
  <c r="MW75" i="14"/>
  <c r="MX75" i="14"/>
  <c r="MY75" i="14"/>
  <c r="MZ75" i="14"/>
  <c r="NA75" i="14"/>
  <c r="NB75" i="14"/>
  <c r="NC75" i="14"/>
  <c r="ND75" i="14"/>
  <c r="NE75" i="14"/>
  <c r="NF75" i="14"/>
  <c r="NG75" i="14"/>
  <c r="NH75" i="14"/>
  <c r="NI75" i="14"/>
  <c r="NJ75" i="14"/>
  <c r="NK75" i="14"/>
  <c r="NL75" i="14"/>
  <c r="NM75" i="14"/>
  <c r="NN75" i="14"/>
  <c r="NO75" i="14"/>
  <c r="NP75" i="14"/>
  <c r="NQ75" i="14"/>
  <c r="NR75" i="14"/>
  <c r="NS75" i="14"/>
  <c r="NT75" i="14"/>
  <c r="NU75" i="14"/>
  <c r="NV75" i="14"/>
  <c r="NW75" i="14"/>
  <c r="NX75" i="14"/>
  <c r="NY75" i="14"/>
  <c r="NZ75" i="14"/>
  <c r="OA75" i="14"/>
  <c r="OB75" i="14"/>
  <c r="OC75" i="14"/>
  <c r="OD75" i="14"/>
  <c r="OE75" i="14"/>
  <c r="OF75" i="14"/>
  <c r="OG75" i="14"/>
  <c r="OH75" i="14"/>
  <c r="OI75" i="14"/>
  <c r="OJ75" i="14"/>
  <c r="OK75" i="14"/>
  <c r="OL75" i="14"/>
  <c r="OM75" i="14"/>
  <c r="ON75" i="14"/>
  <c r="OO75" i="14"/>
  <c r="OP75" i="14"/>
  <c r="OQ75" i="14"/>
  <c r="OR75" i="14"/>
  <c r="KN76" i="14"/>
  <c r="KP76" i="14"/>
  <c r="KQ76" i="14"/>
  <c r="LA76" i="14"/>
  <c r="LB76" i="14"/>
  <c r="OW76" i="14" s="1"/>
  <c r="LC76" i="14"/>
  <c r="LD76" i="14"/>
  <c r="LE76" i="14"/>
  <c r="LF76" i="14"/>
  <c r="LG76" i="14"/>
  <c r="LH76" i="14"/>
  <c r="LI76" i="14"/>
  <c r="LJ76" i="14"/>
  <c r="LK76" i="14"/>
  <c r="LL76" i="14"/>
  <c r="LM76" i="14"/>
  <c r="LN76" i="14"/>
  <c r="LO76" i="14"/>
  <c r="LP76" i="14"/>
  <c r="LQ76" i="14"/>
  <c r="LR76" i="14"/>
  <c r="LS76" i="14"/>
  <c r="LT76" i="14"/>
  <c r="LU76" i="14"/>
  <c r="LV76" i="14"/>
  <c r="LW76" i="14"/>
  <c r="LX76" i="14"/>
  <c r="LY76" i="14"/>
  <c r="LZ76" i="14"/>
  <c r="MA76" i="14"/>
  <c r="MB76" i="14"/>
  <c r="MC76" i="14"/>
  <c r="MD76" i="14"/>
  <c r="ME76" i="14"/>
  <c r="MF76" i="14"/>
  <c r="MG76" i="14"/>
  <c r="MH76" i="14"/>
  <c r="MI76" i="14"/>
  <c r="MJ76" i="14"/>
  <c r="MK76" i="14"/>
  <c r="ML76" i="14"/>
  <c r="MM76" i="14"/>
  <c r="MN76" i="14"/>
  <c r="MO76" i="14"/>
  <c r="MP76" i="14"/>
  <c r="MQ76" i="14"/>
  <c r="MR76" i="14"/>
  <c r="MS76" i="14"/>
  <c r="MT76" i="14"/>
  <c r="MU76" i="14"/>
  <c r="MV76" i="14"/>
  <c r="MW76" i="14"/>
  <c r="MX76" i="14"/>
  <c r="MY76" i="14"/>
  <c r="MZ76" i="14"/>
  <c r="NA76" i="14"/>
  <c r="NB76" i="14"/>
  <c r="NC76" i="14"/>
  <c r="ND76" i="14"/>
  <c r="NE76" i="14"/>
  <c r="NF76" i="14"/>
  <c r="NG76" i="14"/>
  <c r="NH76" i="14"/>
  <c r="NI76" i="14"/>
  <c r="NJ76" i="14"/>
  <c r="NK76" i="14"/>
  <c r="NL76" i="14"/>
  <c r="NM76" i="14"/>
  <c r="NN76" i="14"/>
  <c r="NO76" i="14"/>
  <c r="NP76" i="14"/>
  <c r="NQ76" i="14"/>
  <c r="NR76" i="14"/>
  <c r="NS76" i="14"/>
  <c r="NT76" i="14"/>
  <c r="NU76" i="14"/>
  <c r="NV76" i="14"/>
  <c r="NW76" i="14"/>
  <c r="NX76" i="14"/>
  <c r="NY76" i="14"/>
  <c r="NZ76" i="14"/>
  <c r="OA76" i="14"/>
  <c r="OB76" i="14"/>
  <c r="OC76" i="14"/>
  <c r="OD76" i="14"/>
  <c r="OE76" i="14"/>
  <c r="OF76" i="14"/>
  <c r="OG76" i="14"/>
  <c r="OH76" i="14"/>
  <c r="OI76" i="14"/>
  <c r="OJ76" i="14"/>
  <c r="OK76" i="14"/>
  <c r="OL76" i="14"/>
  <c r="OM76" i="14"/>
  <c r="ON76" i="14"/>
  <c r="OO76" i="14"/>
  <c r="OP76" i="14"/>
  <c r="OQ76" i="14"/>
  <c r="OR76" i="14"/>
  <c r="KN77" i="14"/>
  <c r="KP77" i="14"/>
  <c r="KQ77" i="14"/>
  <c r="LA77" i="14"/>
  <c r="LB77" i="14"/>
  <c r="LC77" i="14"/>
  <c r="LD77" i="14"/>
  <c r="LE77" i="14"/>
  <c r="LF77" i="14"/>
  <c r="LG77" i="14"/>
  <c r="LH77" i="14"/>
  <c r="LI77" i="14"/>
  <c r="LJ77" i="14"/>
  <c r="LK77" i="14"/>
  <c r="LL77" i="14"/>
  <c r="LM77" i="14"/>
  <c r="LN77" i="14"/>
  <c r="LO77" i="14"/>
  <c r="LP77" i="14"/>
  <c r="LQ77" i="14"/>
  <c r="LR77" i="14"/>
  <c r="LS77" i="14"/>
  <c r="LT77" i="14"/>
  <c r="LU77" i="14"/>
  <c r="LV77" i="14"/>
  <c r="LW77" i="14"/>
  <c r="LX77" i="14"/>
  <c r="LY77" i="14"/>
  <c r="LZ77" i="14"/>
  <c r="MA77" i="14"/>
  <c r="MB77" i="14"/>
  <c r="MC77" i="14"/>
  <c r="MD77" i="14"/>
  <c r="ME77" i="14"/>
  <c r="MF77" i="14"/>
  <c r="MG77" i="14"/>
  <c r="MH77" i="14"/>
  <c r="MI77" i="14"/>
  <c r="MJ77" i="14"/>
  <c r="MK77" i="14"/>
  <c r="ML77" i="14"/>
  <c r="MM77" i="14"/>
  <c r="MN77" i="14"/>
  <c r="MO77" i="14"/>
  <c r="MP77" i="14"/>
  <c r="MQ77" i="14"/>
  <c r="MR77" i="14"/>
  <c r="MS77" i="14"/>
  <c r="MT77" i="14"/>
  <c r="MU77" i="14"/>
  <c r="MV77" i="14"/>
  <c r="MW77" i="14"/>
  <c r="MX77" i="14"/>
  <c r="MY77" i="14"/>
  <c r="MZ77" i="14"/>
  <c r="NA77" i="14"/>
  <c r="NB77" i="14"/>
  <c r="NC77" i="14"/>
  <c r="ND77" i="14"/>
  <c r="NE77" i="14"/>
  <c r="NF77" i="14"/>
  <c r="NG77" i="14"/>
  <c r="NH77" i="14"/>
  <c r="NI77" i="14"/>
  <c r="NJ77" i="14"/>
  <c r="NK77" i="14"/>
  <c r="NL77" i="14"/>
  <c r="NM77" i="14"/>
  <c r="NN77" i="14"/>
  <c r="NO77" i="14"/>
  <c r="NP77" i="14"/>
  <c r="NQ77" i="14"/>
  <c r="NR77" i="14"/>
  <c r="NS77" i="14"/>
  <c r="NT77" i="14"/>
  <c r="NU77" i="14"/>
  <c r="NV77" i="14"/>
  <c r="NW77" i="14"/>
  <c r="NX77" i="14"/>
  <c r="NY77" i="14"/>
  <c r="NZ77" i="14"/>
  <c r="OA77" i="14"/>
  <c r="OB77" i="14"/>
  <c r="OC77" i="14"/>
  <c r="OD77" i="14"/>
  <c r="OE77" i="14"/>
  <c r="OF77" i="14"/>
  <c r="OG77" i="14"/>
  <c r="OH77" i="14"/>
  <c r="OI77" i="14"/>
  <c r="OJ77" i="14"/>
  <c r="OK77" i="14"/>
  <c r="OL77" i="14"/>
  <c r="OM77" i="14"/>
  <c r="ON77" i="14"/>
  <c r="OO77" i="14"/>
  <c r="OP77" i="14"/>
  <c r="OQ77" i="14"/>
  <c r="OR77" i="14"/>
  <c r="KN78" i="14"/>
  <c r="KP78" i="14"/>
  <c r="KQ78" i="14"/>
  <c r="LA78" i="14"/>
  <c r="LB78" i="14"/>
  <c r="LC78" i="14"/>
  <c r="LD78" i="14"/>
  <c r="LE78" i="14"/>
  <c r="LF78" i="14"/>
  <c r="LG78" i="14"/>
  <c r="LH78" i="14"/>
  <c r="LI78" i="14"/>
  <c r="LJ78" i="14"/>
  <c r="LK78" i="14"/>
  <c r="LL78" i="14"/>
  <c r="LM78" i="14"/>
  <c r="LN78" i="14"/>
  <c r="LO78" i="14"/>
  <c r="LP78" i="14"/>
  <c r="LQ78" i="14"/>
  <c r="LR78" i="14"/>
  <c r="LS78" i="14"/>
  <c r="LT78" i="14"/>
  <c r="LU78" i="14"/>
  <c r="LV78" i="14"/>
  <c r="LW78" i="14"/>
  <c r="LX78" i="14"/>
  <c r="LY78" i="14"/>
  <c r="LZ78" i="14"/>
  <c r="MA78" i="14"/>
  <c r="MB78" i="14"/>
  <c r="MC78" i="14"/>
  <c r="MD78" i="14"/>
  <c r="ME78" i="14"/>
  <c r="MF78" i="14"/>
  <c r="MG78" i="14"/>
  <c r="MH78" i="14"/>
  <c r="MI78" i="14"/>
  <c r="MJ78" i="14"/>
  <c r="MK78" i="14"/>
  <c r="ML78" i="14"/>
  <c r="MM78" i="14"/>
  <c r="MN78" i="14"/>
  <c r="MO78" i="14"/>
  <c r="MP78" i="14"/>
  <c r="MQ78" i="14"/>
  <c r="MR78" i="14"/>
  <c r="MS78" i="14"/>
  <c r="MT78" i="14"/>
  <c r="MU78" i="14"/>
  <c r="MV78" i="14"/>
  <c r="MW78" i="14"/>
  <c r="MX78" i="14"/>
  <c r="MY78" i="14"/>
  <c r="MZ78" i="14"/>
  <c r="NA78" i="14"/>
  <c r="NB78" i="14"/>
  <c r="NC78" i="14"/>
  <c r="ND78" i="14"/>
  <c r="NE78" i="14"/>
  <c r="NF78" i="14"/>
  <c r="NG78" i="14"/>
  <c r="NH78" i="14"/>
  <c r="NI78" i="14"/>
  <c r="NJ78" i="14"/>
  <c r="NK78" i="14"/>
  <c r="NL78" i="14"/>
  <c r="NM78" i="14"/>
  <c r="NN78" i="14"/>
  <c r="NO78" i="14"/>
  <c r="NP78" i="14"/>
  <c r="NQ78" i="14"/>
  <c r="NR78" i="14"/>
  <c r="NS78" i="14"/>
  <c r="NT78" i="14"/>
  <c r="NU78" i="14"/>
  <c r="NV78" i="14"/>
  <c r="NW78" i="14"/>
  <c r="NX78" i="14"/>
  <c r="NY78" i="14"/>
  <c r="NZ78" i="14"/>
  <c r="OA78" i="14"/>
  <c r="OB78" i="14"/>
  <c r="OC78" i="14"/>
  <c r="OD78" i="14"/>
  <c r="OE78" i="14"/>
  <c r="OF78" i="14"/>
  <c r="OG78" i="14"/>
  <c r="OH78" i="14"/>
  <c r="OI78" i="14"/>
  <c r="OJ78" i="14"/>
  <c r="OK78" i="14"/>
  <c r="OL78" i="14"/>
  <c r="OM78" i="14"/>
  <c r="ON78" i="14"/>
  <c r="OO78" i="14"/>
  <c r="OP78" i="14"/>
  <c r="OQ78" i="14"/>
  <c r="OR78" i="14"/>
  <c r="KN79" i="14"/>
  <c r="KP79" i="14"/>
  <c r="KQ79" i="14"/>
  <c r="LA79" i="14"/>
  <c r="LB79" i="14"/>
  <c r="LC79" i="14"/>
  <c r="LD79" i="14"/>
  <c r="LE79" i="14"/>
  <c r="LF79" i="14"/>
  <c r="LG79" i="14"/>
  <c r="LH79" i="14"/>
  <c r="LI79" i="14"/>
  <c r="LJ79" i="14"/>
  <c r="LK79" i="14"/>
  <c r="LL79" i="14"/>
  <c r="LM79" i="14"/>
  <c r="LN79" i="14"/>
  <c r="LO79" i="14"/>
  <c r="LP79" i="14"/>
  <c r="LQ79" i="14"/>
  <c r="LR79" i="14"/>
  <c r="LS79" i="14"/>
  <c r="LT79" i="14"/>
  <c r="LU79" i="14"/>
  <c r="LV79" i="14"/>
  <c r="LW79" i="14"/>
  <c r="LX79" i="14"/>
  <c r="LY79" i="14"/>
  <c r="LZ79" i="14"/>
  <c r="MA79" i="14"/>
  <c r="MB79" i="14"/>
  <c r="MC79" i="14"/>
  <c r="MD79" i="14"/>
  <c r="ME79" i="14"/>
  <c r="MF79" i="14"/>
  <c r="MG79" i="14"/>
  <c r="MH79" i="14"/>
  <c r="MI79" i="14"/>
  <c r="MJ79" i="14"/>
  <c r="MK79" i="14"/>
  <c r="ML79" i="14"/>
  <c r="MM79" i="14"/>
  <c r="MN79" i="14"/>
  <c r="MO79" i="14"/>
  <c r="MP79" i="14"/>
  <c r="MQ79" i="14"/>
  <c r="MR79" i="14"/>
  <c r="MS79" i="14"/>
  <c r="MT79" i="14"/>
  <c r="MU79" i="14"/>
  <c r="MV79" i="14"/>
  <c r="MW79" i="14"/>
  <c r="MX79" i="14"/>
  <c r="MY79" i="14"/>
  <c r="MZ79" i="14"/>
  <c r="NA79" i="14"/>
  <c r="NB79" i="14"/>
  <c r="NC79" i="14"/>
  <c r="ND79" i="14"/>
  <c r="NE79" i="14"/>
  <c r="NF79" i="14"/>
  <c r="NG79" i="14"/>
  <c r="NH79" i="14"/>
  <c r="NI79" i="14"/>
  <c r="NJ79" i="14"/>
  <c r="NK79" i="14"/>
  <c r="NL79" i="14"/>
  <c r="NM79" i="14"/>
  <c r="NN79" i="14"/>
  <c r="NO79" i="14"/>
  <c r="NP79" i="14"/>
  <c r="NQ79" i="14"/>
  <c r="NR79" i="14"/>
  <c r="NS79" i="14"/>
  <c r="NT79" i="14"/>
  <c r="NU79" i="14"/>
  <c r="NV79" i="14"/>
  <c r="NW79" i="14"/>
  <c r="NX79" i="14"/>
  <c r="NY79" i="14"/>
  <c r="NZ79" i="14"/>
  <c r="OA79" i="14"/>
  <c r="OB79" i="14"/>
  <c r="OC79" i="14"/>
  <c r="OD79" i="14"/>
  <c r="OE79" i="14"/>
  <c r="OF79" i="14"/>
  <c r="OG79" i="14"/>
  <c r="OH79" i="14"/>
  <c r="OI79" i="14"/>
  <c r="OJ79" i="14"/>
  <c r="OK79" i="14"/>
  <c r="OL79" i="14"/>
  <c r="OM79" i="14"/>
  <c r="ON79" i="14"/>
  <c r="OO79" i="14"/>
  <c r="OP79" i="14"/>
  <c r="OQ79" i="14"/>
  <c r="OR79" i="14"/>
  <c r="KN80" i="14"/>
  <c r="KP80" i="14"/>
  <c r="KQ80" i="14"/>
  <c r="LA80" i="14"/>
  <c r="LB80" i="14"/>
  <c r="OW80" i="14" s="1"/>
  <c r="LC80" i="14"/>
  <c r="LD80" i="14"/>
  <c r="LE80" i="14"/>
  <c r="LF80" i="14"/>
  <c r="LG80" i="14"/>
  <c r="LH80" i="14"/>
  <c r="LI80" i="14"/>
  <c r="LJ80" i="14"/>
  <c r="LK80" i="14"/>
  <c r="LL80" i="14"/>
  <c r="LM80" i="14"/>
  <c r="LN80" i="14"/>
  <c r="LO80" i="14"/>
  <c r="LP80" i="14"/>
  <c r="LQ80" i="14"/>
  <c r="LR80" i="14"/>
  <c r="LS80" i="14"/>
  <c r="LT80" i="14"/>
  <c r="LU80" i="14"/>
  <c r="LV80" i="14"/>
  <c r="LW80" i="14"/>
  <c r="LX80" i="14"/>
  <c r="LY80" i="14"/>
  <c r="LZ80" i="14"/>
  <c r="MA80" i="14"/>
  <c r="MB80" i="14"/>
  <c r="MC80" i="14"/>
  <c r="MD80" i="14"/>
  <c r="ME80" i="14"/>
  <c r="MF80" i="14"/>
  <c r="MG80" i="14"/>
  <c r="MH80" i="14"/>
  <c r="MI80" i="14"/>
  <c r="MJ80" i="14"/>
  <c r="MK80" i="14"/>
  <c r="ML80" i="14"/>
  <c r="MM80" i="14"/>
  <c r="MN80" i="14"/>
  <c r="MO80" i="14"/>
  <c r="MP80" i="14"/>
  <c r="MQ80" i="14"/>
  <c r="MR80" i="14"/>
  <c r="MS80" i="14"/>
  <c r="MT80" i="14"/>
  <c r="MU80" i="14"/>
  <c r="MV80" i="14"/>
  <c r="MW80" i="14"/>
  <c r="MX80" i="14"/>
  <c r="MY80" i="14"/>
  <c r="MZ80" i="14"/>
  <c r="NA80" i="14"/>
  <c r="NB80" i="14"/>
  <c r="NC80" i="14"/>
  <c r="ND80" i="14"/>
  <c r="NE80" i="14"/>
  <c r="NF80" i="14"/>
  <c r="NG80" i="14"/>
  <c r="NH80" i="14"/>
  <c r="NI80" i="14"/>
  <c r="NJ80" i="14"/>
  <c r="NK80" i="14"/>
  <c r="NL80" i="14"/>
  <c r="NM80" i="14"/>
  <c r="NN80" i="14"/>
  <c r="NO80" i="14"/>
  <c r="NP80" i="14"/>
  <c r="NQ80" i="14"/>
  <c r="NR80" i="14"/>
  <c r="NS80" i="14"/>
  <c r="NT80" i="14"/>
  <c r="NU80" i="14"/>
  <c r="NV80" i="14"/>
  <c r="NW80" i="14"/>
  <c r="NX80" i="14"/>
  <c r="NY80" i="14"/>
  <c r="NZ80" i="14"/>
  <c r="OA80" i="14"/>
  <c r="OB80" i="14"/>
  <c r="OC80" i="14"/>
  <c r="OD80" i="14"/>
  <c r="OE80" i="14"/>
  <c r="OF80" i="14"/>
  <c r="OG80" i="14"/>
  <c r="OH80" i="14"/>
  <c r="OI80" i="14"/>
  <c r="OJ80" i="14"/>
  <c r="OK80" i="14"/>
  <c r="OL80" i="14"/>
  <c r="OM80" i="14"/>
  <c r="ON80" i="14"/>
  <c r="OO80" i="14"/>
  <c r="OP80" i="14"/>
  <c r="OQ80" i="14"/>
  <c r="OR80" i="14"/>
  <c r="KN81" i="14"/>
  <c r="KP81" i="14"/>
  <c r="KQ81" i="14"/>
  <c r="LA81" i="14"/>
  <c r="LB81" i="14"/>
  <c r="LC81" i="14"/>
  <c r="LD81" i="14"/>
  <c r="LE81" i="14"/>
  <c r="LF81" i="14"/>
  <c r="LG81" i="14"/>
  <c r="LH81" i="14"/>
  <c r="LI81" i="14"/>
  <c r="LJ81" i="14"/>
  <c r="LK81" i="14"/>
  <c r="LL81" i="14"/>
  <c r="LM81" i="14"/>
  <c r="LN81" i="14"/>
  <c r="LO81" i="14"/>
  <c r="LP81" i="14"/>
  <c r="LQ81" i="14"/>
  <c r="LR81" i="14"/>
  <c r="LS81" i="14"/>
  <c r="LT81" i="14"/>
  <c r="LU81" i="14"/>
  <c r="LV81" i="14"/>
  <c r="LW81" i="14"/>
  <c r="LX81" i="14"/>
  <c r="LY81" i="14"/>
  <c r="LZ81" i="14"/>
  <c r="MA81" i="14"/>
  <c r="MB81" i="14"/>
  <c r="MC81" i="14"/>
  <c r="MD81" i="14"/>
  <c r="ME81" i="14"/>
  <c r="MF81" i="14"/>
  <c r="MG81" i="14"/>
  <c r="MH81" i="14"/>
  <c r="MI81" i="14"/>
  <c r="MJ81" i="14"/>
  <c r="MK81" i="14"/>
  <c r="ML81" i="14"/>
  <c r="MM81" i="14"/>
  <c r="MN81" i="14"/>
  <c r="MO81" i="14"/>
  <c r="MP81" i="14"/>
  <c r="MQ81" i="14"/>
  <c r="MR81" i="14"/>
  <c r="MS81" i="14"/>
  <c r="MT81" i="14"/>
  <c r="MU81" i="14"/>
  <c r="MV81" i="14"/>
  <c r="MW81" i="14"/>
  <c r="MX81" i="14"/>
  <c r="MY81" i="14"/>
  <c r="MZ81" i="14"/>
  <c r="NA81" i="14"/>
  <c r="NB81" i="14"/>
  <c r="NC81" i="14"/>
  <c r="ND81" i="14"/>
  <c r="NE81" i="14"/>
  <c r="NF81" i="14"/>
  <c r="NG81" i="14"/>
  <c r="NH81" i="14"/>
  <c r="NI81" i="14"/>
  <c r="NJ81" i="14"/>
  <c r="NK81" i="14"/>
  <c r="NL81" i="14"/>
  <c r="NM81" i="14"/>
  <c r="NN81" i="14"/>
  <c r="NO81" i="14"/>
  <c r="NP81" i="14"/>
  <c r="NQ81" i="14"/>
  <c r="NR81" i="14"/>
  <c r="NS81" i="14"/>
  <c r="NT81" i="14"/>
  <c r="NU81" i="14"/>
  <c r="NV81" i="14"/>
  <c r="NW81" i="14"/>
  <c r="NX81" i="14"/>
  <c r="NY81" i="14"/>
  <c r="NZ81" i="14"/>
  <c r="OA81" i="14"/>
  <c r="OB81" i="14"/>
  <c r="OC81" i="14"/>
  <c r="OD81" i="14"/>
  <c r="OE81" i="14"/>
  <c r="OF81" i="14"/>
  <c r="OG81" i="14"/>
  <c r="OH81" i="14"/>
  <c r="OI81" i="14"/>
  <c r="OJ81" i="14"/>
  <c r="OK81" i="14"/>
  <c r="OL81" i="14"/>
  <c r="OM81" i="14"/>
  <c r="ON81" i="14"/>
  <c r="OO81" i="14"/>
  <c r="OP81" i="14"/>
  <c r="OQ81" i="14"/>
  <c r="OR81" i="14"/>
  <c r="KN82" i="14"/>
  <c r="KP82" i="14"/>
  <c r="KQ82" i="14"/>
  <c r="LA82" i="14"/>
  <c r="LB82" i="14"/>
  <c r="LC82" i="14"/>
  <c r="LD82" i="14"/>
  <c r="LE82" i="14"/>
  <c r="LF82" i="14"/>
  <c r="LG82" i="14"/>
  <c r="LH82" i="14"/>
  <c r="LI82" i="14"/>
  <c r="LJ82" i="14"/>
  <c r="LK82" i="14"/>
  <c r="LL82" i="14"/>
  <c r="LM82" i="14"/>
  <c r="LN82" i="14"/>
  <c r="LO82" i="14"/>
  <c r="LP82" i="14"/>
  <c r="LQ82" i="14"/>
  <c r="LR82" i="14"/>
  <c r="LS82" i="14"/>
  <c r="LT82" i="14"/>
  <c r="LU82" i="14"/>
  <c r="LV82" i="14"/>
  <c r="LW82" i="14"/>
  <c r="LX82" i="14"/>
  <c r="LY82" i="14"/>
  <c r="LZ82" i="14"/>
  <c r="MA82" i="14"/>
  <c r="MB82" i="14"/>
  <c r="MC82" i="14"/>
  <c r="MD82" i="14"/>
  <c r="ME82" i="14"/>
  <c r="MF82" i="14"/>
  <c r="MG82" i="14"/>
  <c r="MH82" i="14"/>
  <c r="MI82" i="14"/>
  <c r="MJ82" i="14"/>
  <c r="MK82" i="14"/>
  <c r="ML82" i="14"/>
  <c r="MM82" i="14"/>
  <c r="MN82" i="14"/>
  <c r="MO82" i="14"/>
  <c r="MP82" i="14"/>
  <c r="MQ82" i="14"/>
  <c r="MR82" i="14"/>
  <c r="MS82" i="14"/>
  <c r="MT82" i="14"/>
  <c r="MU82" i="14"/>
  <c r="MV82" i="14"/>
  <c r="MW82" i="14"/>
  <c r="MX82" i="14"/>
  <c r="MY82" i="14"/>
  <c r="MZ82" i="14"/>
  <c r="NA82" i="14"/>
  <c r="NB82" i="14"/>
  <c r="NC82" i="14"/>
  <c r="ND82" i="14"/>
  <c r="NE82" i="14"/>
  <c r="NF82" i="14"/>
  <c r="NG82" i="14"/>
  <c r="NH82" i="14"/>
  <c r="NI82" i="14"/>
  <c r="NJ82" i="14"/>
  <c r="NK82" i="14"/>
  <c r="NL82" i="14"/>
  <c r="NM82" i="14"/>
  <c r="NN82" i="14"/>
  <c r="NO82" i="14"/>
  <c r="NP82" i="14"/>
  <c r="NQ82" i="14"/>
  <c r="NR82" i="14"/>
  <c r="NS82" i="14"/>
  <c r="NT82" i="14"/>
  <c r="NU82" i="14"/>
  <c r="NV82" i="14"/>
  <c r="NW82" i="14"/>
  <c r="NX82" i="14"/>
  <c r="NY82" i="14"/>
  <c r="NZ82" i="14"/>
  <c r="OA82" i="14"/>
  <c r="OB82" i="14"/>
  <c r="OC82" i="14"/>
  <c r="OD82" i="14"/>
  <c r="OE82" i="14"/>
  <c r="OF82" i="14"/>
  <c r="OG82" i="14"/>
  <c r="OH82" i="14"/>
  <c r="OI82" i="14"/>
  <c r="OJ82" i="14"/>
  <c r="OK82" i="14"/>
  <c r="OL82" i="14"/>
  <c r="OM82" i="14"/>
  <c r="ON82" i="14"/>
  <c r="OO82" i="14"/>
  <c r="OP82" i="14"/>
  <c r="OQ82" i="14"/>
  <c r="OR82" i="14"/>
  <c r="KN83" i="14"/>
  <c r="KP83" i="14"/>
  <c r="KQ83" i="14"/>
  <c r="LA83" i="14"/>
  <c r="LB83" i="14"/>
  <c r="LC83" i="14"/>
  <c r="LD83" i="14"/>
  <c r="LE83" i="14"/>
  <c r="LF83" i="14"/>
  <c r="LG83" i="14"/>
  <c r="LH83" i="14"/>
  <c r="LI83" i="14"/>
  <c r="LJ83" i="14"/>
  <c r="LK83" i="14"/>
  <c r="LL83" i="14"/>
  <c r="LM83" i="14"/>
  <c r="LN83" i="14"/>
  <c r="LO83" i="14"/>
  <c r="LP83" i="14"/>
  <c r="LQ83" i="14"/>
  <c r="LR83" i="14"/>
  <c r="LS83" i="14"/>
  <c r="LT83" i="14"/>
  <c r="LU83" i="14"/>
  <c r="LV83" i="14"/>
  <c r="LW83" i="14"/>
  <c r="LX83" i="14"/>
  <c r="LY83" i="14"/>
  <c r="LZ83" i="14"/>
  <c r="MA83" i="14"/>
  <c r="MB83" i="14"/>
  <c r="MC83" i="14"/>
  <c r="MD83" i="14"/>
  <c r="ME83" i="14"/>
  <c r="MF83" i="14"/>
  <c r="MG83" i="14"/>
  <c r="MH83" i="14"/>
  <c r="MI83" i="14"/>
  <c r="MJ83" i="14"/>
  <c r="MK83" i="14"/>
  <c r="ML83" i="14"/>
  <c r="MM83" i="14"/>
  <c r="MN83" i="14"/>
  <c r="MO83" i="14"/>
  <c r="MP83" i="14"/>
  <c r="MQ83" i="14"/>
  <c r="MR83" i="14"/>
  <c r="MS83" i="14"/>
  <c r="MT83" i="14"/>
  <c r="MU83" i="14"/>
  <c r="MV83" i="14"/>
  <c r="MW83" i="14"/>
  <c r="MX83" i="14"/>
  <c r="MY83" i="14"/>
  <c r="MZ83" i="14"/>
  <c r="NA83" i="14"/>
  <c r="NB83" i="14"/>
  <c r="NC83" i="14"/>
  <c r="ND83" i="14"/>
  <c r="NE83" i="14"/>
  <c r="NF83" i="14"/>
  <c r="NG83" i="14"/>
  <c r="NH83" i="14"/>
  <c r="NI83" i="14"/>
  <c r="NJ83" i="14"/>
  <c r="NK83" i="14"/>
  <c r="NL83" i="14"/>
  <c r="NM83" i="14"/>
  <c r="NN83" i="14"/>
  <c r="NO83" i="14"/>
  <c r="NP83" i="14"/>
  <c r="NQ83" i="14"/>
  <c r="NR83" i="14"/>
  <c r="NS83" i="14"/>
  <c r="NT83" i="14"/>
  <c r="NU83" i="14"/>
  <c r="NV83" i="14"/>
  <c r="NW83" i="14"/>
  <c r="NX83" i="14"/>
  <c r="NY83" i="14"/>
  <c r="NZ83" i="14"/>
  <c r="OA83" i="14"/>
  <c r="OB83" i="14"/>
  <c r="OC83" i="14"/>
  <c r="OD83" i="14"/>
  <c r="OE83" i="14"/>
  <c r="OF83" i="14"/>
  <c r="OG83" i="14"/>
  <c r="OH83" i="14"/>
  <c r="OI83" i="14"/>
  <c r="OJ83" i="14"/>
  <c r="OK83" i="14"/>
  <c r="OL83" i="14"/>
  <c r="OM83" i="14"/>
  <c r="ON83" i="14"/>
  <c r="OO83" i="14"/>
  <c r="OP83" i="14"/>
  <c r="OQ83" i="14"/>
  <c r="OR83" i="14"/>
  <c r="KN84" i="14"/>
  <c r="KP84" i="14"/>
  <c r="KQ84" i="14"/>
  <c r="LA84" i="14"/>
  <c r="LB84" i="14"/>
  <c r="LC84" i="14"/>
  <c r="LD84" i="14"/>
  <c r="LE84" i="14"/>
  <c r="LF84" i="14"/>
  <c r="LG84" i="14"/>
  <c r="LH84" i="14"/>
  <c r="LI84" i="14"/>
  <c r="LJ84" i="14"/>
  <c r="LK84" i="14"/>
  <c r="LL84" i="14"/>
  <c r="LM84" i="14"/>
  <c r="LN84" i="14"/>
  <c r="LO84" i="14"/>
  <c r="LP84" i="14"/>
  <c r="LQ84" i="14"/>
  <c r="LR84" i="14"/>
  <c r="LS84" i="14"/>
  <c r="LT84" i="14"/>
  <c r="LU84" i="14"/>
  <c r="LV84" i="14"/>
  <c r="LW84" i="14"/>
  <c r="LX84" i="14"/>
  <c r="LY84" i="14"/>
  <c r="LZ84" i="14"/>
  <c r="MA84" i="14"/>
  <c r="MB84" i="14"/>
  <c r="MC84" i="14"/>
  <c r="MD84" i="14"/>
  <c r="ME84" i="14"/>
  <c r="MF84" i="14"/>
  <c r="MG84" i="14"/>
  <c r="MH84" i="14"/>
  <c r="MI84" i="14"/>
  <c r="MJ84" i="14"/>
  <c r="MK84" i="14"/>
  <c r="ML84" i="14"/>
  <c r="MM84" i="14"/>
  <c r="MN84" i="14"/>
  <c r="MO84" i="14"/>
  <c r="MP84" i="14"/>
  <c r="MQ84" i="14"/>
  <c r="MR84" i="14"/>
  <c r="MS84" i="14"/>
  <c r="MT84" i="14"/>
  <c r="MU84" i="14"/>
  <c r="MV84" i="14"/>
  <c r="MW84" i="14"/>
  <c r="MX84" i="14"/>
  <c r="MY84" i="14"/>
  <c r="MZ84" i="14"/>
  <c r="NA84" i="14"/>
  <c r="NB84" i="14"/>
  <c r="NC84" i="14"/>
  <c r="ND84" i="14"/>
  <c r="NE84" i="14"/>
  <c r="NF84" i="14"/>
  <c r="NG84" i="14"/>
  <c r="NH84" i="14"/>
  <c r="NI84" i="14"/>
  <c r="NJ84" i="14"/>
  <c r="NK84" i="14"/>
  <c r="NL84" i="14"/>
  <c r="NM84" i="14"/>
  <c r="NN84" i="14"/>
  <c r="NO84" i="14"/>
  <c r="NP84" i="14"/>
  <c r="NQ84" i="14"/>
  <c r="NR84" i="14"/>
  <c r="NS84" i="14"/>
  <c r="NT84" i="14"/>
  <c r="NU84" i="14"/>
  <c r="NV84" i="14"/>
  <c r="NW84" i="14"/>
  <c r="NX84" i="14"/>
  <c r="NY84" i="14"/>
  <c r="NZ84" i="14"/>
  <c r="OA84" i="14"/>
  <c r="OB84" i="14"/>
  <c r="OC84" i="14"/>
  <c r="OD84" i="14"/>
  <c r="OE84" i="14"/>
  <c r="OF84" i="14"/>
  <c r="OG84" i="14"/>
  <c r="OH84" i="14"/>
  <c r="OI84" i="14"/>
  <c r="OJ84" i="14"/>
  <c r="OK84" i="14"/>
  <c r="OL84" i="14"/>
  <c r="OM84" i="14"/>
  <c r="ON84" i="14"/>
  <c r="OO84" i="14"/>
  <c r="OP84" i="14"/>
  <c r="OQ84" i="14"/>
  <c r="OR84" i="14"/>
  <c r="KN85" i="14"/>
  <c r="KP85" i="14"/>
  <c r="KQ85" i="14"/>
  <c r="LA85" i="14"/>
  <c r="LB85" i="14"/>
  <c r="LC85" i="14"/>
  <c r="LD85" i="14"/>
  <c r="LE85" i="14"/>
  <c r="LF85" i="14"/>
  <c r="LG85" i="14"/>
  <c r="LH85" i="14"/>
  <c r="LI85" i="14"/>
  <c r="LJ85" i="14"/>
  <c r="LK85" i="14"/>
  <c r="LL85" i="14"/>
  <c r="LM85" i="14"/>
  <c r="LN85" i="14"/>
  <c r="LO85" i="14"/>
  <c r="LP85" i="14"/>
  <c r="LQ85" i="14"/>
  <c r="LR85" i="14"/>
  <c r="LS85" i="14"/>
  <c r="LT85" i="14"/>
  <c r="LU85" i="14"/>
  <c r="LV85" i="14"/>
  <c r="LW85" i="14"/>
  <c r="LX85" i="14"/>
  <c r="LY85" i="14"/>
  <c r="LZ85" i="14"/>
  <c r="MA85" i="14"/>
  <c r="MB85" i="14"/>
  <c r="MC85" i="14"/>
  <c r="MD85" i="14"/>
  <c r="ME85" i="14"/>
  <c r="MF85" i="14"/>
  <c r="MG85" i="14"/>
  <c r="MH85" i="14"/>
  <c r="MI85" i="14"/>
  <c r="MJ85" i="14"/>
  <c r="MK85" i="14"/>
  <c r="ML85" i="14"/>
  <c r="MM85" i="14"/>
  <c r="MN85" i="14"/>
  <c r="MO85" i="14"/>
  <c r="MP85" i="14"/>
  <c r="MQ85" i="14"/>
  <c r="MR85" i="14"/>
  <c r="MS85" i="14"/>
  <c r="MT85" i="14"/>
  <c r="MU85" i="14"/>
  <c r="MV85" i="14"/>
  <c r="MW85" i="14"/>
  <c r="MX85" i="14"/>
  <c r="MY85" i="14"/>
  <c r="MZ85" i="14"/>
  <c r="NA85" i="14"/>
  <c r="NB85" i="14"/>
  <c r="NC85" i="14"/>
  <c r="ND85" i="14"/>
  <c r="NE85" i="14"/>
  <c r="NF85" i="14"/>
  <c r="NG85" i="14"/>
  <c r="NH85" i="14"/>
  <c r="NI85" i="14"/>
  <c r="NJ85" i="14"/>
  <c r="NK85" i="14"/>
  <c r="NL85" i="14"/>
  <c r="NM85" i="14"/>
  <c r="NN85" i="14"/>
  <c r="NO85" i="14"/>
  <c r="NP85" i="14"/>
  <c r="NQ85" i="14"/>
  <c r="NR85" i="14"/>
  <c r="NS85" i="14"/>
  <c r="NT85" i="14"/>
  <c r="NU85" i="14"/>
  <c r="NV85" i="14"/>
  <c r="NW85" i="14"/>
  <c r="NX85" i="14"/>
  <c r="NY85" i="14"/>
  <c r="NZ85" i="14"/>
  <c r="OA85" i="14"/>
  <c r="OB85" i="14"/>
  <c r="OC85" i="14"/>
  <c r="OD85" i="14"/>
  <c r="OE85" i="14"/>
  <c r="OF85" i="14"/>
  <c r="OG85" i="14"/>
  <c r="OH85" i="14"/>
  <c r="OI85" i="14"/>
  <c r="OJ85" i="14"/>
  <c r="OK85" i="14"/>
  <c r="OL85" i="14"/>
  <c r="OM85" i="14"/>
  <c r="ON85" i="14"/>
  <c r="OO85" i="14"/>
  <c r="OP85" i="14"/>
  <c r="OQ85" i="14"/>
  <c r="OR85" i="14"/>
  <c r="KN86" i="14"/>
  <c r="KP86" i="14"/>
  <c r="KQ86" i="14"/>
  <c r="LA86" i="14"/>
  <c r="LB86" i="14"/>
  <c r="LC86" i="14"/>
  <c r="LD86" i="14"/>
  <c r="LE86" i="14"/>
  <c r="LF86" i="14"/>
  <c r="LG86" i="14"/>
  <c r="LH86" i="14"/>
  <c r="LI86" i="14"/>
  <c r="LJ86" i="14"/>
  <c r="LK86" i="14"/>
  <c r="LL86" i="14"/>
  <c r="LM86" i="14"/>
  <c r="LN86" i="14"/>
  <c r="LO86" i="14"/>
  <c r="LP86" i="14"/>
  <c r="LQ86" i="14"/>
  <c r="LR86" i="14"/>
  <c r="LS86" i="14"/>
  <c r="LT86" i="14"/>
  <c r="LU86" i="14"/>
  <c r="LV86" i="14"/>
  <c r="LW86" i="14"/>
  <c r="LX86" i="14"/>
  <c r="LY86" i="14"/>
  <c r="LZ86" i="14"/>
  <c r="MA86" i="14"/>
  <c r="MB86" i="14"/>
  <c r="MC86" i="14"/>
  <c r="MD86" i="14"/>
  <c r="ME86" i="14"/>
  <c r="MF86" i="14"/>
  <c r="MG86" i="14"/>
  <c r="MH86" i="14"/>
  <c r="MI86" i="14"/>
  <c r="MJ86" i="14"/>
  <c r="MK86" i="14"/>
  <c r="ML86" i="14"/>
  <c r="MM86" i="14"/>
  <c r="MN86" i="14"/>
  <c r="MO86" i="14"/>
  <c r="MP86" i="14"/>
  <c r="MQ86" i="14"/>
  <c r="MR86" i="14"/>
  <c r="MS86" i="14"/>
  <c r="MT86" i="14"/>
  <c r="MU86" i="14"/>
  <c r="MV86" i="14"/>
  <c r="MW86" i="14"/>
  <c r="MX86" i="14"/>
  <c r="MY86" i="14"/>
  <c r="MZ86" i="14"/>
  <c r="NA86" i="14"/>
  <c r="NB86" i="14"/>
  <c r="NC86" i="14"/>
  <c r="ND86" i="14"/>
  <c r="NE86" i="14"/>
  <c r="NF86" i="14"/>
  <c r="NG86" i="14"/>
  <c r="NH86" i="14"/>
  <c r="NI86" i="14"/>
  <c r="NJ86" i="14"/>
  <c r="NK86" i="14"/>
  <c r="NL86" i="14"/>
  <c r="NM86" i="14"/>
  <c r="NN86" i="14"/>
  <c r="NO86" i="14"/>
  <c r="NP86" i="14"/>
  <c r="NQ86" i="14"/>
  <c r="NR86" i="14"/>
  <c r="NS86" i="14"/>
  <c r="NT86" i="14"/>
  <c r="NU86" i="14"/>
  <c r="NV86" i="14"/>
  <c r="NW86" i="14"/>
  <c r="NX86" i="14"/>
  <c r="NY86" i="14"/>
  <c r="NZ86" i="14"/>
  <c r="OA86" i="14"/>
  <c r="OB86" i="14"/>
  <c r="OC86" i="14"/>
  <c r="OD86" i="14"/>
  <c r="OE86" i="14"/>
  <c r="OF86" i="14"/>
  <c r="OG86" i="14"/>
  <c r="OH86" i="14"/>
  <c r="OI86" i="14"/>
  <c r="OJ86" i="14"/>
  <c r="OK86" i="14"/>
  <c r="OL86" i="14"/>
  <c r="OM86" i="14"/>
  <c r="ON86" i="14"/>
  <c r="OO86" i="14"/>
  <c r="OP86" i="14"/>
  <c r="OQ86" i="14"/>
  <c r="OR86" i="14"/>
  <c r="KN87" i="14"/>
  <c r="KP87" i="14"/>
  <c r="KQ87" i="14"/>
  <c r="LA87" i="14"/>
  <c r="LB87" i="14"/>
  <c r="LC87" i="14"/>
  <c r="LD87" i="14"/>
  <c r="LE87" i="14"/>
  <c r="LF87" i="14"/>
  <c r="LG87" i="14"/>
  <c r="LH87" i="14"/>
  <c r="LI87" i="14"/>
  <c r="LJ87" i="14"/>
  <c r="LK87" i="14"/>
  <c r="LL87" i="14"/>
  <c r="LM87" i="14"/>
  <c r="LN87" i="14"/>
  <c r="LO87" i="14"/>
  <c r="LP87" i="14"/>
  <c r="LQ87" i="14"/>
  <c r="LR87" i="14"/>
  <c r="LS87" i="14"/>
  <c r="LT87" i="14"/>
  <c r="LU87" i="14"/>
  <c r="LV87" i="14"/>
  <c r="LW87" i="14"/>
  <c r="LX87" i="14"/>
  <c r="LY87" i="14"/>
  <c r="LZ87" i="14"/>
  <c r="MA87" i="14"/>
  <c r="MB87" i="14"/>
  <c r="MC87" i="14"/>
  <c r="MD87" i="14"/>
  <c r="ME87" i="14"/>
  <c r="MF87" i="14"/>
  <c r="MG87" i="14"/>
  <c r="MH87" i="14"/>
  <c r="MI87" i="14"/>
  <c r="MJ87" i="14"/>
  <c r="MK87" i="14"/>
  <c r="ML87" i="14"/>
  <c r="MM87" i="14"/>
  <c r="MN87" i="14"/>
  <c r="MO87" i="14"/>
  <c r="MP87" i="14"/>
  <c r="MQ87" i="14"/>
  <c r="MR87" i="14"/>
  <c r="MS87" i="14"/>
  <c r="MT87" i="14"/>
  <c r="MU87" i="14"/>
  <c r="MV87" i="14"/>
  <c r="MW87" i="14"/>
  <c r="MX87" i="14"/>
  <c r="MY87" i="14"/>
  <c r="MZ87" i="14"/>
  <c r="NA87" i="14"/>
  <c r="NB87" i="14"/>
  <c r="NC87" i="14"/>
  <c r="ND87" i="14"/>
  <c r="NE87" i="14"/>
  <c r="NF87" i="14"/>
  <c r="NG87" i="14"/>
  <c r="NH87" i="14"/>
  <c r="NI87" i="14"/>
  <c r="NJ87" i="14"/>
  <c r="NK87" i="14"/>
  <c r="NL87" i="14"/>
  <c r="NM87" i="14"/>
  <c r="NN87" i="14"/>
  <c r="NO87" i="14"/>
  <c r="NP87" i="14"/>
  <c r="NQ87" i="14"/>
  <c r="NR87" i="14"/>
  <c r="NS87" i="14"/>
  <c r="NT87" i="14"/>
  <c r="NU87" i="14"/>
  <c r="NV87" i="14"/>
  <c r="NW87" i="14"/>
  <c r="NX87" i="14"/>
  <c r="NY87" i="14"/>
  <c r="NZ87" i="14"/>
  <c r="OA87" i="14"/>
  <c r="OB87" i="14"/>
  <c r="OC87" i="14"/>
  <c r="OD87" i="14"/>
  <c r="OE87" i="14"/>
  <c r="OF87" i="14"/>
  <c r="OG87" i="14"/>
  <c r="OH87" i="14"/>
  <c r="OI87" i="14"/>
  <c r="OJ87" i="14"/>
  <c r="OK87" i="14"/>
  <c r="OL87" i="14"/>
  <c r="OM87" i="14"/>
  <c r="ON87" i="14"/>
  <c r="OO87" i="14"/>
  <c r="OP87" i="14"/>
  <c r="OQ87" i="14"/>
  <c r="OR87" i="14"/>
  <c r="KN88" i="14"/>
  <c r="KP88" i="14"/>
  <c r="KQ88" i="14"/>
  <c r="LA88" i="14"/>
  <c r="LB88" i="14"/>
  <c r="LC88" i="14"/>
  <c r="LD88" i="14"/>
  <c r="LE88" i="14"/>
  <c r="LF88" i="14"/>
  <c r="LG88" i="14"/>
  <c r="LH88" i="14"/>
  <c r="LI88" i="14"/>
  <c r="LJ88" i="14"/>
  <c r="LK88" i="14"/>
  <c r="LL88" i="14"/>
  <c r="LM88" i="14"/>
  <c r="LN88" i="14"/>
  <c r="LO88" i="14"/>
  <c r="LP88" i="14"/>
  <c r="LQ88" i="14"/>
  <c r="LR88" i="14"/>
  <c r="LS88" i="14"/>
  <c r="LT88" i="14"/>
  <c r="LU88" i="14"/>
  <c r="LV88" i="14"/>
  <c r="LW88" i="14"/>
  <c r="LX88" i="14"/>
  <c r="LY88" i="14"/>
  <c r="LZ88" i="14"/>
  <c r="MA88" i="14"/>
  <c r="MB88" i="14"/>
  <c r="MC88" i="14"/>
  <c r="MD88" i="14"/>
  <c r="ME88" i="14"/>
  <c r="MF88" i="14"/>
  <c r="MG88" i="14"/>
  <c r="MH88" i="14"/>
  <c r="MI88" i="14"/>
  <c r="MJ88" i="14"/>
  <c r="MK88" i="14"/>
  <c r="ML88" i="14"/>
  <c r="MM88" i="14"/>
  <c r="MN88" i="14"/>
  <c r="MO88" i="14"/>
  <c r="MP88" i="14"/>
  <c r="MQ88" i="14"/>
  <c r="MR88" i="14"/>
  <c r="MS88" i="14"/>
  <c r="MT88" i="14"/>
  <c r="MU88" i="14"/>
  <c r="MV88" i="14"/>
  <c r="MW88" i="14"/>
  <c r="MX88" i="14"/>
  <c r="MY88" i="14"/>
  <c r="MZ88" i="14"/>
  <c r="NA88" i="14"/>
  <c r="NB88" i="14"/>
  <c r="NC88" i="14"/>
  <c r="ND88" i="14"/>
  <c r="NE88" i="14"/>
  <c r="NF88" i="14"/>
  <c r="NG88" i="14"/>
  <c r="NH88" i="14"/>
  <c r="NI88" i="14"/>
  <c r="NJ88" i="14"/>
  <c r="NK88" i="14"/>
  <c r="NL88" i="14"/>
  <c r="NM88" i="14"/>
  <c r="NN88" i="14"/>
  <c r="NO88" i="14"/>
  <c r="NP88" i="14"/>
  <c r="NQ88" i="14"/>
  <c r="NR88" i="14"/>
  <c r="NS88" i="14"/>
  <c r="NT88" i="14"/>
  <c r="NU88" i="14"/>
  <c r="NV88" i="14"/>
  <c r="NW88" i="14"/>
  <c r="NX88" i="14"/>
  <c r="NY88" i="14"/>
  <c r="NZ88" i="14"/>
  <c r="OA88" i="14"/>
  <c r="OB88" i="14"/>
  <c r="OC88" i="14"/>
  <c r="OD88" i="14"/>
  <c r="OE88" i="14"/>
  <c r="OF88" i="14"/>
  <c r="OG88" i="14"/>
  <c r="OH88" i="14"/>
  <c r="OI88" i="14"/>
  <c r="OJ88" i="14"/>
  <c r="OK88" i="14"/>
  <c r="OL88" i="14"/>
  <c r="OM88" i="14"/>
  <c r="ON88" i="14"/>
  <c r="OO88" i="14"/>
  <c r="OP88" i="14"/>
  <c r="OQ88" i="14"/>
  <c r="OR88" i="14"/>
  <c r="KN89" i="14"/>
  <c r="KP89" i="14"/>
  <c r="KQ89" i="14"/>
  <c r="LA89" i="14"/>
  <c r="LB89" i="14"/>
  <c r="LC89" i="14"/>
  <c r="LD89" i="14"/>
  <c r="LE89" i="14"/>
  <c r="LF89" i="14"/>
  <c r="LG89" i="14"/>
  <c r="LH89" i="14"/>
  <c r="LI89" i="14"/>
  <c r="LJ89" i="14"/>
  <c r="LK89" i="14"/>
  <c r="LL89" i="14"/>
  <c r="LM89" i="14"/>
  <c r="LN89" i="14"/>
  <c r="LO89" i="14"/>
  <c r="LP89" i="14"/>
  <c r="LQ89" i="14"/>
  <c r="LR89" i="14"/>
  <c r="LS89" i="14"/>
  <c r="LT89" i="14"/>
  <c r="LU89" i="14"/>
  <c r="LV89" i="14"/>
  <c r="LW89" i="14"/>
  <c r="LX89" i="14"/>
  <c r="LY89" i="14"/>
  <c r="LZ89" i="14"/>
  <c r="MA89" i="14"/>
  <c r="MB89" i="14"/>
  <c r="MC89" i="14"/>
  <c r="MD89" i="14"/>
  <c r="ME89" i="14"/>
  <c r="MF89" i="14"/>
  <c r="MG89" i="14"/>
  <c r="MH89" i="14"/>
  <c r="MI89" i="14"/>
  <c r="MJ89" i="14"/>
  <c r="MK89" i="14"/>
  <c r="ML89" i="14"/>
  <c r="MM89" i="14"/>
  <c r="MN89" i="14"/>
  <c r="MO89" i="14"/>
  <c r="MP89" i="14"/>
  <c r="MQ89" i="14"/>
  <c r="MR89" i="14"/>
  <c r="MS89" i="14"/>
  <c r="MT89" i="14"/>
  <c r="MU89" i="14"/>
  <c r="MV89" i="14"/>
  <c r="MW89" i="14"/>
  <c r="MX89" i="14"/>
  <c r="MY89" i="14"/>
  <c r="MZ89" i="14"/>
  <c r="NA89" i="14"/>
  <c r="NB89" i="14"/>
  <c r="NC89" i="14"/>
  <c r="ND89" i="14"/>
  <c r="NE89" i="14"/>
  <c r="NF89" i="14"/>
  <c r="NG89" i="14"/>
  <c r="NH89" i="14"/>
  <c r="NI89" i="14"/>
  <c r="NJ89" i="14"/>
  <c r="NK89" i="14"/>
  <c r="NL89" i="14"/>
  <c r="NM89" i="14"/>
  <c r="NN89" i="14"/>
  <c r="NO89" i="14"/>
  <c r="NP89" i="14"/>
  <c r="NQ89" i="14"/>
  <c r="NR89" i="14"/>
  <c r="NS89" i="14"/>
  <c r="NT89" i="14"/>
  <c r="NU89" i="14"/>
  <c r="NV89" i="14"/>
  <c r="NW89" i="14"/>
  <c r="NX89" i="14"/>
  <c r="NY89" i="14"/>
  <c r="NZ89" i="14"/>
  <c r="OA89" i="14"/>
  <c r="OB89" i="14"/>
  <c r="OC89" i="14"/>
  <c r="OD89" i="14"/>
  <c r="OE89" i="14"/>
  <c r="OF89" i="14"/>
  <c r="OG89" i="14"/>
  <c r="OH89" i="14"/>
  <c r="OI89" i="14"/>
  <c r="OJ89" i="14"/>
  <c r="OK89" i="14"/>
  <c r="OL89" i="14"/>
  <c r="OM89" i="14"/>
  <c r="ON89" i="14"/>
  <c r="OO89" i="14"/>
  <c r="OP89" i="14"/>
  <c r="OQ89" i="14"/>
  <c r="OR89" i="14"/>
  <c r="KN90" i="14"/>
  <c r="KP90" i="14"/>
  <c r="KQ90" i="14"/>
  <c r="LA90" i="14"/>
  <c r="LB90" i="14"/>
  <c r="LC90" i="14"/>
  <c r="LD90" i="14"/>
  <c r="LE90" i="14"/>
  <c r="LF90" i="14"/>
  <c r="LG90" i="14"/>
  <c r="LH90" i="14"/>
  <c r="LI90" i="14"/>
  <c r="LJ90" i="14"/>
  <c r="LK90" i="14"/>
  <c r="LL90" i="14"/>
  <c r="OU90" i="14" s="1"/>
  <c r="LM90" i="14"/>
  <c r="LN90" i="14"/>
  <c r="LO90" i="14"/>
  <c r="LP90" i="14"/>
  <c r="LQ90" i="14"/>
  <c r="LR90" i="14"/>
  <c r="LS90" i="14"/>
  <c r="LT90" i="14"/>
  <c r="LU90" i="14"/>
  <c r="LV90" i="14"/>
  <c r="LW90" i="14"/>
  <c r="LX90" i="14"/>
  <c r="LY90" i="14"/>
  <c r="LZ90" i="14"/>
  <c r="MA90" i="14"/>
  <c r="MB90" i="14"/>
  <c r="MC90" i="14"/>
  <c r="MD90" i="14"/>
  <c r="ME90" i="14"/>
  <c r="MF90" i="14"/>
  <c r="MG90" i="14"/>
  <c r="MH90" i="14"/>
  <c r="MI90" i="14"/>
  <c r="MJ90" i="14"/>
  <c r="MK90" i="14"/>
  <c r="ML90" i="14"/>
  <c r="MM90" i="14"/>
  <c r="MN90" i="14"/>
  <c r="MO90" i="14"/>
  <c r="MP90" i="14"/>
  <c r="MQ90" i="14"/>
  <c r="MR90" i="14"/>
  <c r="MS90" i="14"/>
  <c r="MT90" i="14"/>
  <c r="MU90" i="14"/>
  <c r="MV90" i="14"/>
  <c r="MW90" i="14"/>
  <c r="MX90" i="14"/>
  <c r="MY90" i="14"/>
  <c r="MZ90" i="14"/>
  <c r="NA90" i="14"/>
  <c r="NB90" i="14"/>
  <c r="NC90" i="14"/>
  <c r="ND90" i="14"/>
  <c r="NE90" i="14"/>
  <c r="NF90" i="14"/>
  <c r="NG90" i="14"/>
  <c r="NH90" i="14"/>
  <c r="NI90" i="14"/>
  <c r="NJ90" i="14"/>
  <c r="NK90" i="14"/>
  <c r="NL90" i="14"/>
  <c r="NM90" i="14"/>
  <c r="NN90" i="14"/>
  <c r="NO90" i="14"/>
  <c r="NP90" i="14"/>
  <c r="NQ90" i="14"/>
  <c r="NR90" i="14"/>
  <c r="NS90" i="14"/>
  <c r="NT90" i="14"/>
  <c r="NU90" i="14"/>
  <c r="NV90" i="14"/>
  <c r="NW90" i="14"/>
  <c r="NX90" i="14"/>
  <c r="NY90" i="14"/>
  <c r="NZ90" i="14"/>
  <c r="OA90" i="14"/>
  <c r="OB90" i="14"/>
  <c r="OC90" i="14"/>
  <c r="OD90" i="14"/>
  <c r="OE90" i="14"/>
  <c r="OF90" i="14"/>
  <c r="OG90" i="14"/>
  <c r="OH90" i="14"/>
  <c r="OI90" i="14"/>
  <c r="OJ90" i="14"/>
  <c r="OK90" i="14"/>
  <c r="OL90" i="14"/>
  <c r="OM90" i="14"/>
  <c r="ON90" i="14"/>
  <c r="OO90" i="14"/>
  <c r="OP90" i="14"/>
  <c r="OQ90" i="14"/>
  <c r="OR90" i="14"/>
  <c r="KN91" i="14"/>
  <c r="KP91" i="14"/>
  <c r="KQ91" i="14"/>
  <c r="LA91" i="14"/>
  <c r="LB91" i="14"/>
  <c r="LC91" i="14"/>
  <c r="LD91" i="14"/>
  <c r="LE91" i="14"/>
  <c r="LF91" i="14"/>
  <c r="LG91" i="14"/>
  <c r="LH91" i="14"/>
  <c r="LI91" i="14"/>
  <c r="LJ91" i="14"/>
  <c r="LK91" i="14"/>
  <c r="LL91" i="14"/>
  <c r="LM91" i="14"/>
  <c r="LN91" i="14"/>
  <c r="LO91" i="14"/>
  <c r="LP91" i="14"/>
  <c r="LQ91" i="14"/>
  <c r="LR91" i="14"/>
  <c r="LS91" i="14"/>
  <c r="LT91" i="14"/>
  <c r="LU91" i="14"/>
  <c r="LV91" i="14"/>
  <c r="LW91" i="14"/>
  <c r="LX91" i="14"/>
  <c r="LY91" i="14"/>
  <c r="LZ91" i="14"/>
  <c r="MA91" i="14"/>
  <c r="MB91" i="14"/>
  <c r="MC91" i="14"/>
  <c r="MD91" i="14"/>
  <c r="ME91" i="14"/>
  <c r="MF91" i="14"/>
  <c r="MG91" i="14"/>
  <c r="MH91" i="14"/>
  <c r="MI91" i="14"/>
  <c r="MJ91" i="14"/>
  <c r="MK91" i="14"/>
  <c r="ML91" i="14"/>
  <c r="MM91" i="14"/>
  <c r="MN91" i="14"/>
  <c r="MO91" i="14"/>
  <c r="MP91" i="14"/>
  <c r="MQ91" i="14"/>
  <c r="MR91" i="14"/>
  <c r="MS91" i="14"/>
  <c r="MT91" i="14"/>
  <c r="MU91" i="14"/>
  <c r="MV91" i="14"/>
  <c r="MW91" i="14"/>
  <c r="MX91" i="14"/>
  <c r="MY91" i="14"/>
  <c r="MZ91" i="14"/>
  <c r="NA91" i="14"/>
  <c r="NB91" i="14"/>
  <c r="NC91" i="14"/>
  <c r="ND91" i="14"/>
  <c r="NE91" i="14"/>
  <c r="NF91" i="14"/>
  <c r="NG91" i="14"/>
  <c r="NH91" i="14"/>
  <c r="NI91" i="14"/>
  <c r="NJ91" i="14"/>
  <c r="NK91" i="14"/>
  <c r="NL91" i="14"/>
  <c r="NM91" i="14"/>
  <c r="NN91" i="14"/>
  <c r="NO91" i="14"/>
  <c r="NP91" i="14"/>
  <c r="NQ91" i="14"/>
  <c r="NR91" i="14"/>
  <c r="NS91" i="14"/>
  <c r="NT91" i="14"/>
  <c r="NU91" i="14"/>
  <c r="NV91" i="14"/>
  <c r="NW91" i="14"/>
  <c r="NX91" i="14"/>
  <c r="NY91" i="14"/>
  <c r="NZ91" i="14"/>
  <c r="OA91" i="14"/>
  <c r="OB91" i="14"/>
  <c r="OC91" i="14"/>
  <c r="OD91" i="14"/>
  <c r="OE91" i="14"/>
  <c r="OF91" i="14"/>
  <c r="OG91" i="14"/>
  <c r="OH91" i="14"/>
  <c r="OI91" i="14"/>
  <c r="OJ91" i="14"/>
  <c r="OK91" i="14"/>
  <c r="OL91" i="14"/>
  <c r="OM91" i="14"/>
  <c r="ON91" i="14"/>
  <c r="OO91" i="14"/>
  <c r="OP91" i="14"/>
  <c r="OQ91" i="14"/>
  <c r="OR91" i="14"/>
  <c r="KN92" i="14"/>
  <c r="KP92" i="14"/>
  <c r="KQ92" i="14"/>
  <c r="LA92" i="14"/>
  <c r="LB92" i="14"/>
  <c r="LC92" i="14"/>
  <c r="LD92" i="14"/>
  <c r="LE92" i="14"/>
  <c r="LF92" i="14"/>
  <c r="LG92" i="14"/>
  <c r="LH92" i="14"/>
  <c r="LI92" i="14"/>
  <c r="LJ92" i="14"/>
  <c r="LK92" i="14"/>
  <c r="LL92" i="14"/>
  <c r="LM92" i="14"/>
  <c r="LN92" i="14"/>
  <c r="LO92" i="14"/>
  <c r="LP92" i="14"/>
  <c r="LQ92" i="14"/>
  <c r="LR92" i="14"/>
  <c r="LS92" i="14"/>
  <c r="LT92" i="14"/>
  <c r="LU92" i="14"/>
  <c r="LV92" i="14"/>
  <c r="LW92" i="14"/>
  <c r="LX92" i="14"/>
  <c r="LY92" i="14"/>
  <c r="LZ92" i="14"/>
  <c r="MA92" i="14"/>
  <c r="MB92" i="14"/>
  <c r="MC92" i="14"/>
  <c r="MD92" i="14"/>
  <c r="ME92" i="14"/>
  <c r="MF92" i="14"/>
  <c r="MG92" i="14"/>
  <c r="MH92" i="14"/>
  <c r="MI92" i="14"/>
  <c r="MJ92" i="14"/>
  <c r="MK92" i="14"/>
  <c r="ML92" i="14"/>
  <c r="MM92" i="14"/>
  <c r="MN92" i="14"/>
  <c r="MO92" i="14"/>
  <c r="MP92" i="14"/>
  <c r="MQ92" i="14"/>
  <c r="MR92" i="14"/>
  <c r="MS92" i="14"/>
  <c r="MT92" i="14"/>
  <c r="MU92" i="14"/>
  <c r="MV92" i="14"/>
  <c r="MW92" i="14"/>
  <c r="MX92" i="14"/>
  <c r="MY92" i="14"/>
  <c r="MZ92" i="14"/>
  <c r="NA92" i="14"/>
  <c r="NB92" i="14"/>
  <c r="NC92" i="14"/>
  <c r="ND92" i="14"/>
  <c r="NE92" i="14"/>
  <c r="NF92" i="14"/>
  <c r="NG92" i="14"/>
  <c r="NH92" i="14"/>
  <c r="NI92" i="14"/>
  <c r="NJ92" i="14"/>
  <c r="NK92" i="14"/>
  <c r="NL92" i="14"/>
  <c r="NM92" i="14"/>
  <c r="NN92" i="14"/>
  <c r="NO92" i="14"/>
  <c r="NP92" i="14"/>
  <c r="NQ92" i="14"/>
  <c r="NR92" i="14"/>
  <c r="NS92" i="14"/>
  <c r="NT92" i="14"/>
  <c r="NU92" i="14"/>
  <c r="NV92" i="14"/>
  <c r="NW92" i="14"/>
  <c r="NX92" i="14"/>
  <c r="NY92" i="14"/>
  <c r="NZ92" i="14"/>
  <c r="OA92" i="14"/>
  <c r="OB92" i="14"/>
  <c r="OC92" i="14"/>
  <c r="OD92" i="14"/>
  <c r="OE92" i="14"/>
  <c r="OF92" i="14"/>
  <c r="OG92" i="14"/>
  <c r="OH92" i="14"/>
  <c r="OI92" i="14"/>
  <c r="OJ92" i="14"/>
  <c r="OK92" i="14"/>
  <c r="OL92" i="14"/>
  <c r="OM92" i="14"/>
  <c r="ON92" i="14"/>
  <c r="OO92" i="14"/>
  <c r="OP92" i="14"/>
  <c r="OQ92" i="14"/>
  <c r="OR92" i="14"/>
  <c r="KN93" i="14"/>
  <c r="KP93" i="14"/>
  <c r="KQ93" i="14"/>
  <c r="LA93" i="14"/>
  <c r="LB93" i="14"/>
  <c r="LC93" i="14"/>
  <c r="LD93" i="14"/>
  <c r="LE93" i="14"/>
  <c r="LF93" i="14"/>
  <c r="LG93" i="14"/>
  <c r="LH93" i="14"/>
  <c r="LI93" i="14"/>
  <c r="LJ93" i="14"/>
  <c r="LK93" i="14"/>
  <c r="LL93" i="14"/>
  <c r="LM93" i="14"/>
  <c r="LN93" i="14"/>
  <c r="LO93" i="14"/>
  <c r="LP93" i="14"/>
  <c r="LQ93" i="14"/>
  <c r="LR93" i="14"/>
  <c r="LS93" i="14"/>
  <c r="LT93" i="14"/>
  <c r="LU93" i="14"/>
  <c r="LV93" i="14"/>
  <c r="LW93" i="14"/>
  <c r="LX93" i="14"/>
  <c r="LY93" i="14"/>
  <c r="LZ93" i="14"/>
  <c r="MA93" i="14"/>
  <c r="MB93" i="14"/>
  <c r="MC93" i="14"/>
  <c r="MD93" i="14"/>
  <c r="ME93" i="14"/>
  <c r="MF93" i="14"/>
  <c r="MG93" i="14"/>
  <c r="MH93" i="14"/>
  <c r="MI93" i="14"/>
  <c r="MJ93" i="14"/>
  <c r="MK93" i="14"/>
  <c r="ML93" i="14"/>
  <c r="MM93" i="14"/>
  <c r="MN93" i="14"/>
  <c r="MO93" i="14"/>
  <c r="MP93" i="14"/>
  <c r="MQ93" i="14"/>
  <c r="MR93" i="14"/>
  <c r="MS93" i="14"/>
  <c r="MT93" i="14"/>
  <c r="MU93" i="14"/>
  <c r="MV93" i="14"/>
  <c r="MW93" i="14"/>
  <c r="MX93" i="14"/>
  <c r="MY93" i="14"/>
  <c r="MZ93" i="14"/>
  <c r="NA93" i="14"/>
  <c r="NB93" i="14"/>
  <c r="NC93" i="14"/>
  <c r="ND93" i="14"/>
  <c r="NE93" i="14"/>
  <c r="NF93" i="14"/>
  <c r="NG93" i="14"/>
  <c r="NH93" i="14"/>
  <c r="NI93" i="14"/>
  <c r="NJ93" i="14"/>
  <c r="NK93" i="14"/>
  <c r="NL93" i="14"/>
  <c r="NM93" i="14"/>
  <c r="NN93" i="14"/>
  <c r="NO93" i="14"/>
  <c r="NP93" i="14"/>
  <c r="NQ93" i="14"/>
  <c r="NR93" i="14"/>
  <c r="NS93" i="14"/>
  <c r="NT93" i="14"/>
  <c r="NU93" i="14"/>
  <c r="NV93" i="14"/>
  <c r="NW93" i="14"/>
  <c r="NX93" i="14"/>
  <c r="NY93" i="14"/>
  <c r="NZ93" i="14"/>
  <c r="OA93" i="14"/>
  <c r="OB93" i="14"/>
  <c r="OC93" i="14"/>
  <c r="OD93" i="14"/>
  <c r="OE93" i="14"/>
  <c r="OF93" i="14"/>
  <c r="OG93" i="14"/>
  <c r="OH93" i="14"/>
  <c r="OI93" i="14"/>
  <c r="OJ93" i="14"/>
  <c r="OK93" i="14"/>
  <c r="OL93" i="14"/>
  <c r="OM93" i="14"/>
  <c r="ON93" i="14"/>
  <c r="OO93" i="14"/>
  <c r="OP93" i="14"/>
  <c r="OQ93" i="14"/>
  <c r="OR93" i="14"/>
  <c r="KN94" i="14"/>
  <c r="KP94" i="14"/>
  <c r="KQ94" i="14"/>
  <c r="LA94" i="14"/>
  <c r="LB94" i="14"/>
  <c r="LC94" i="14"/>
  <c r="LD94" i="14"/>
  <c r="LE94" i="14"/>
  <c r="LF94" i="14"/>
  <c r="LG94" i="14"/>
  <c r="LH94" i="14"/>
  <c r="LI94" i="14"/>
  <c r="LJ94" i="14"/>
  <c r="LK94" i="14"/>
  <c r="LL94" i="14"/>
  <c r="LM94" i="14"/>
  <c r="LN94" i="14"/>
  <c r="LO94" i="14"/>
  <c r="LP94" i="14"/>
  <c r="LQ94" i="14"/>
  <c r="LR94" i="14"/>
  <c r="LS94" i="14"/>
  <c r="LT94" i="14"/>
  <c r="LU94" i="14"/>
  <c r="LV94" i="14"/>
  <c r="LW94" i="14"/>
  <c r="LX94" i="14"/>
  <c r="LY94" i="14"/>
  <c r="LZ94" i="14"/>
  <c r="MA94" i="14"/>
  <c r="MB94" i="14"/>
  <c r="MC94" i="14"/>
  <c r="MD94" i="14"/>
  <c r="ME94" i="14"/>
  <c r="MF94" i="14"/>
  <c r="MG94" i="14"/>
  <c r="MH94" i="14"/>
  <c r="MI94" i="14"/>
  <c r="MJ94" i="14"/>
  <c r="MK94" i="14"/>
  <c r="ML94" i="14"/>
  <c r="MM94" i="14"/>
  <c r="MN94" i="14"/>
  <c r="MO94" i="14"/>
  <c r="MP94" i="14"/>
  <c r="MQ94" i="14"/>
  <c r="MR94" i="14"/>
  <c r="MS94" i="14"/>
  <c r="MT94" i="14"/>
  <c r="MU94" i="14"/>
  <c r="MV94" i="14"/>
  <c r="MW94" i="14"/>
  <c r="MX94" i="14"/>
  <c r="MY94" i="14"/>
  <c r="MZ94" i="14"/>
  <c r="NA94" i="14"/>
  <c r="NB94" i="14"/>
  <c r="NC94" i="14"/>
  <c r="ND94" i="14"/>
  <c r="NE94" i="14"/>
  <c r="NF94" i="14"/>
  <c r="NG94" i="14"/>
  <c r="NH94" i="14"/>
  <c r="NI94" i="14"/>
  <c r="NJ94" i="14"/>
  <c r="NK94" i="14"/>
  <c r="NL94" i="14"/>
  <c r="NM94" i="14"/>
  <c r="NN94" i="14"/>
  <c r="NO94" i="14"/>
  <c r="NP94" i="14"/>
  <c r="NQ94" i="14"/>
  <c r="NR94" i="14"/>
  <c r="NS94" i="14"/>
  <c r="NT94" i="14"/>
  <c r="NU94" i="14"/>
  <c r="NV94" i="14"/>
  <c r="NW94" i="14"/>
  <c r="NX94" i="14"/>
  <c r="NY94" i="14"/>
  <c r="NZ94" i="14"/>
  <c r="OA94" i="14"/>
  <c r="OB94" i="14"/>
  <c r="OC94" i="14"/>
  <c r="OD94" i="14"/>
  <c r="OE94" i="14"/>
  <c r="OF94" i="14"/>
  <c r="OG94" i="14"/>
  <c r="OH94" i="14"/>
  <c r="OI94" i="14"/>
  <c r="OJ94" i="14"/>
  <c r="OK94" i="14"/>
  <c r="OL94" i="14"/>
  <c r="OM94" i="14"/>
  <c r="ON94" i="14"/>
  <c r="OO94" i="14"/>
  <c r="OP94" i="14"/>
  <c r="OQ94" i="14"/>
  <c r="OR94" i="14"/>
  <c r="KN95" i="14"/>
  <c r="KP95" i="14"/>
  <c r="KQ95" i="14"/>
  <c r="LA95" i="14"/>
  <c r="LB95" i="14"/>
  <c r="LC95" i="14"/>
  <c r="LD95" i="14"/>
  <c r="LE95" i="14"/>
  <c r="LF95" i="14"/>
  <c r="LG95" i="14"/>
  <c r="LH95" i="14"/>
  <c r="LI95" i="14"/>
  <c r="LJ95" i="14"/>
  <c r="LK95" i="14"/>
  <c r="LL95" i="14"/>
  <c r="LM95" i="14"/>
  <c r="LN95" i="14"/>
  <c r="LO95" i="14"/>
  <c r="LP95" i="14"/>
  <c r="LQ95" i="14"/>
  <c r="LR95" i="14"/>
  <c r="LS95" i="14"/>
  <c r="LT95" i="14"/>
  <c r="LU95" i="14"/>
  <c r="LV95" i="14"/>
  <c r="LW95" i="14"/>
  <c r="LX95" i="14"/>
  <c r="LY95" i="14"/>
  <c r="LZ95" i="14"/>
  <c r="MA95" i="14"/>
  <c r="MB95" i="14"/>
  <c r="MC95" i="14"/>
  <c r="MD95" i="14"/>
  <c r="ME95" i="14"/>
  <c r="MF95" i="14"/>
  <c r="MG95" i="14"/>
  <c r="MH95" i="14"/>
  <c r="MI95" i="14"/>
  <c r="MJ95" i="14"/>
  <c r="MK95" i="14"/>
  <c r="ML95" i="14"/>
  <c r="MM95" i="14"/>
  <c r="MN95" i="14"/>
  <c r="MO95" i="14"/>
  <c r="MP95" i="14"/>
  <c r="MQ95" i="14"/>
  <c r="MR95" i="14"/>
  <c r="MS95" i="14"/>
  <c r="MT95" i="14"/>
  <c r="MU95" i="14"/>
  <c r="MV95" i="14"/>
  <c r="MW95" i="14"/>
  <c r="MX95" i="14"/>
  <c r="MY95" i="14"/>
  <c r="MZ95" i="14"/>
  <c r="NA95" i="14"/>
  <c r="NB95" i="14"/>
  <c r="NC95" i="14"/>
  <c r="ND95" i="14"/>
  <c r="NE95" i="14"/>
  <c r="NF95" i="14"/>
  <c r="NG95" i="14"/>
  <c r="NH95" i="14"/>
  <c r="NI95" i="14"/>
  <c r="NJ95" i="14"/>
  <c r="NK95" i="14"/>
  <c r="NL95" i="14"/>
  <c r="NM95" i="14"/>
  <c r="NN95" i="14"/>
  <c r="NO95" i="14"/>
  <c r="NP95" i="14"/>
  <c r="NQ95" i="14"/>
  <c r="NR95" i="14"/>
  <c r="NS95" i="14"/>
  <c r="NT95" i="14"/>
  <c r="NU95" i="14"/>
  <c r="NV95" i="14"/>
  <c r="NW95" i="14"/>
  <c r="NX95" i="14"/>
  <c r="NY95" i="14"/>
  <c r="NZ95" i="14"/>
  <c r="OA95" i="14"/>
  <c r="OB95" i="14"/>
  <c r="OC95" i="14"/>
  <c r="OD95" i="14"/>
  <c r="OE95" i="14"/>
  <c r="OF95" i="14"/>
  <c r="OG95" i="14"/>
  <c r="OH95" i="14"/>
  <c r="OI95" i="14"/>
  <c r="OJ95" i="14"/>
  <c r="OK95" i="14"/>
  <c r="OL95" i="14"/>
  <c r="OM95" i="14"/>
  <c r="ON95" i="14"/>
  <c r="OO95" i="14"/>
  <c r="OP95" i="14"/>
  <c r="OQ95" i="14"/>
  <c r="OR95" i="14"/>
  <c r="KN96" i="14"/>
  <c r="KP96" i="14"/>
  <c r="KQ96" i="14"/>
  <c r="LA96" i="14"/>
  <c r="LB96" i="14"/>
  <c r="OV96" i="14" s="1"/>
  <c r="LC96" i="14"/>
  <c r="LD96" i="14"/>
  <c r="LE96" i="14"/>
  <c r="LF96" i="14"/>
  <c r="LG96" i="14"/>
  <c r="LH96" i="14"/>
  <c r="LI96" i="14"/>
  <c r="LJ96" i="14"/>
  <c r="LK96" i="14"/>
  <c r="LL96" i="14"/>
  <c r="LM96" i="14"/>
  <c r="LN96" i="14"/>
  <c r="LO96" i="14"/>
  <c r="LP96" i="14"/>
  <c r="LQ96" i="14"/>
  <c r="LR96" i="14"/>
  <c r="LS96" i="14"/>
  <c r="LT96" i="14"/>
  <c r="LU96" i="14"/>
  <c r="LV96" i="14"/>
  <c r="LW96" i="14"/>
  <c r="LX96" i="14"/>
  <c r="LY96" i="14"/>
  <c r="LZ96" i="14"/>
  <c r="MA96" i="14"/>
  <c r="MB96" i="14"/>
  <c r="MC96" i="14"/>
  <c r="MD96" i="14"/>
  <c r="ME96" i="14"/>
  <c r="MF96" i="14"/>
  <c r="MG96" i="14"/>
  <c r="MH96" i="14"/>
  <c r="MI96" i="14"/>
  <c r="MJ96" i="14"/>
  <c r="MK96" i="14"/>
  <c r="ML96" i="14"/>
  <c r="MM96" i="14"/>
  <c r="MN96" i="14"/>
  <c r="MO96" i="14"/>
  <c r="MP96" i="14"/>
  <c r="MQ96" i="14"/>
  <c r="MR96" i="14"/>
  <c r="MS96" i="14"/>
  <c r="MT96" i="14"/>
  <c r="MU96" i="14"/>
  <c r="MV96" i="14"/>
  <c r="MW96" i="14"/>
  <c r="MX96" i="14"/>
  <c r="MY96" i="14"/>
  <c r="MZ96" i="14"/>
  <c r="NA96" i="14"/>
  <c r="NB96" i="14"/>
  <c r="NC96" i="14"/>
  <c r="ND96" i="14"/>
  <c r="NE96" i="14"/>
  <c r="NF96" i="14"/>
  <c r="NG96" i="14"/>
  <c r="NH96" i="14"/>
  <c r="NI96" i="14"/>
  <c r="NJ96" i="14"/>
  <c r="NK96" i="14"/>
  <c r="NL96" i="14"/>
  <c r="NM96" i="14"/>
  <c r="NN96" i="14"/>
  <c r="NO96" i="14"/>
  <c r="NP96" i="14"/>
  <c r="NQ96" i="14"/>
  <c r="NR96" i="14"/>
  <c r="NS96" i="14"/>
  <c r="NT96" i="14"/>
  <c r="NU96" i="14"/>
  <c r="NV96" i="14"/>
  <c r="NW96" i="14"/>
  <c r="NX96" i="14"/>
  <c r="NY96" i="14"/>
  <c r="NZ96" i="14"/>
  <c r="OA96" i="14"/>
  <c r="OB96" i="14"/>
  <c r="OC96" i="14"/>
  <c r="OD96" i="14"/>
  <c r="OE96" i="14"/>
  <c r="OF96" i="14"/>
  <c r="OG96" i="14"/>
  <c r="OH96" i="14"/>
  <c r="OI96" i="14"/>
  <c r="OJ96" i="14"/>
  <c r="OK96" i="14"/>
  <c r="OL96" i="14"/>
  <c r="OM96" i="14"/>
  <c r="ON96" i="14"/>
  <c r="OO96" i="14"/>
  <c r="OP96" i="14"/>
  <c r="OQ96" i="14"/>
  <c r="OR96" i="14"/>
  <c r="KN97" i="14"/>
  <c r="KP97" i="14"/>
  <c r="KQ97" i="14"/>
  <c r="LA97" i="14"/>
  <c r="LB97" i="14"/>
  <c r="OX97" i="14" s="1"/>
  <c r="LC97" i="14"/>
  <c r="LD97" i="14"/>
  <c r="LE97" i="14"/>
  <c r="LF97" i="14"/>
  <c r="LG97" i="14"/>
  <c r="LH97" i="14"/>
  <c r="LI97" i="14"/>
  <c r="LJ97" i="14"/>
  <c r="LK97" i="14"/>
  <c r="LL97" i="14"/>
  <c r="LM97" i="14"/>
  <c r="LN97" i="14"/>
  <c r="LO97" i="14"/>
  <c r="LP97" i="14"/>
  <c r="LQ97" i="14"/>
  <c r="LR97" i="14"/>
  <c r="LS97" i="14"/>
  <c r="LT97" i="14"/>
  <c r="LU97" i="14"/>
  <c r="LV97" i="14"/>
  <c r="LW97" i="14"/>
  <c r="LX97" i="14"/>
  <c r="LY97" i="14"/>
  <c r="LZ97" i="14"/>
  <c r="MA97" i="14"/>
  <c r="MB97" i="14"/>
  <c r="MC97" i="14"/>
  <c r="MD97" i="14"/>
  <c r="ME97" i="14"/>
  <c r="MF97" i="14"/>
  <c r="MG97" i="14"/>
  <c r="MH97" i="14"/>
  <c r="MI97" i="14"/>
  <c r="MJ97" i="14"/>
  <c r="MK97" i="14"/>
  <c r="ML97" i="14"/>
  <c r="MM97" i="14"/>
  <c r="MN97" i="14"/>
  <c r="MO97" i="14"/>
  <c r="MP97" i="14"/>
  <c r="MQ97" i="14"/>
  <c r="MR97" i="14"/>
  <c r="MS97" i="14"/>
  <c r="MT97" i="14"/>
  <c r="MU97" i="14"/>
  <c r="MV97" i="14"/>
  <c r="MW97" i="14"/>
  <c r="MX97" i="14"/>
  <c r="MY97" i="14"/>
  <c r="MZ97" i="14"/>
  <c r="NA97" i="14"/>
  <c r="NB97" i="14"/>
  <c r="NC97" i="14"/>
  <c r="ND97" i="14"/>
  <c r="NE97" i="14"/>
  <c r="NF97" i="14"/>
  <c r="NG97" i="14"/>
  <c r="NH97" i="14"/>
  <c r="NI97" i="14"/>
  <c r="NJ97" i="14"/>
  <c r="NK97" i="14"/>
  <c r="NL97" i="14"/>
  <c r="NM97" i="14"/>
  <c r="NN97" i="14"/>
  <c r="NO97" i="14"/>
  <c r="NP97" i="14"/>
  <c r="NQ97" i="14"/>
  <c r="NR97" i="14"/>
  <c r="NS97" i="14"/>
  <c r="NT97" i="14"/>
  <c r="NU97" i="14"/>
  <c r="NV97" i="14"/>
  <c r="NW97" i="14"/>
  <c r="NX97" i="14"/>
  <c r="NY97" i="14"/>
  <c r="NZ97" i="14"/>
  <c r="OA97" i="14"/>
  <c r="OB97" i="14"/>
  <c r="OC97" i="14"/>
  <c r="OD97" i="14"/>
  <c r="OE97" i="14"/>
  <c r="OF97" i="14"/>
  <c r="OG97" i="14"/>
  <c r="OH97" i="14"/>
  <c r="OI97" i="14"/>
  <c r="OJ97" i="14"/>
  <c r="OK97" i="14"/>
  <c r="OL97" i="14"/>
  <c r="OM97" i="14"/>
  <c r="ON97" i="14"/>
  <c r="OO97" i="14"/>
  <c r="OP97" i="14"/>
  <c r="OQ97" i="14"/>
  <c r="OR97" i="14"/>
  <c r="KN98" i="14"/>
  <c r="KP98" i="14"/>
  <c r="KQ98" i="14"/>
  <c r="LA98" i="14"/>
  <c r="LB98" i="14"/>
  <c r="OZ98" i="14" s="1"/>
  <c r="LC98" i="14"/>
  <c r="LD98" i="14"/>
  <c r="LE98" i="14"/>
  <c r="LF98" i="14"/>
  <c r="LG98" i="14"/>
  <c r="LH98" i="14"/>
  <c r="LI98" i="14"/>
  <c r="LJ98" i="14"/>
  <c r="LK98" i="14"/>
  <c r="LL98" i="14"/>
  <c r="LM98" i="14"/>
  <c r="LN98" i="14"/>
  <c r="LO98" i="14"/>
  <c r="LP98" i="14"/>
  <c r="LQ98" i="14"/>
  <c r="LR98" i="14"/>
  <c r="LS98" i="14"/>
  <c r="LT98" i="14"/>
  <c r="LU98" i="14"/>
  <c r="LV98" i="14"/>
  <c r="LW98" i="14"/>
  <c r="LX98" i="14"/>
  <c r="LY98" i="14"/>
  <c r="LZ98" i="14"/>
  <c r="MA98" i="14"/>
  <c r="MB98" i="14"/>
  <c r="MC98" i="14"/>
  <c r="MD98" i="14"/>
  <c r="ME98" i="14"/>
  <c r="MF98" i="14"/>
  <c r="MG98" i="14"/>
  <c r="MH98" i="14"/>
  <c r="MI98" i="14"/>
  <c r="MJ98" i="14"/>
  <c r="MK98" i="14"/>
  <c r="ML98" i="14"/>
  <c r="MM98" i="14"/>
  <c r="MN98" i="14"/>
  <c r="MO98" i="14"/>
  <c r="MP98" i="14"/>
  <c r="MQ98" i="14"/>
  <c r="MR98" i="14"/>
  <c r="MS98" i="14"/>
  <c r="MT98" i="14"/>
  <c r="MU98" i="14"/>
  <c r="MV98" i="14"/>
  <c r="MW98" i="14"/>
  <c r="MX98" i="14"/>
  <c r="MY98" i="14"/>
  <c r="MZ98" i="14"/>
  <c r="NA98" i="14"/>
  <c r="NB98" i="14"/>
  <c r="NC98" i="14"/>
  <c r="ND98" i="14"/>
  <c r="NE98" i="14"/>
  <c r="NF98" i="14"/>
  <c r="NG98" i="14"/>
  <c r="NH98" i="14"/>
  <c r="NI98" i="14"/>
  <c r="NJ98" i="14"/>
  <c r="NK98" i="14"/>
  <c r="NL98" i="14"/>
  <c r="NM98" i="14"/>
  <c r="NN98" i="14"/>
  <c r="NO98" i="14"/>
  <c r="NP98" i="14"/>
  <c r="NQ98" i="14"/>
  <c r="NR98" i="14"/>
  <c r="NS98" i="14"/>
  <c r="NT98" i="14"/>
  <c r="NU98" i="14"/>
  <c r="NV98" i="14"/>
  <c r="NW98" i="14"/>
  <c r="NX98" i="14"/>
  <c r="NY98" i="14"/>
  <c r="NZ98" i="14"/>
  <c r="OA98" i="14"/>
  <c r="OB98" i="14"/>
  <c r="OC98" i="14"/>
  <c r="OD98" i="14"/>
  <c r="OE98" i="14"/>
  <c r="OF98" i="14"/>
  <c r="OG98" i="14"/>
  <c r="OH98" i="14"/>
  <c r="OI98" i="14"/>
  <c r="OJ98" i="14"/>
  <c r="OK98" i="14"/>
  <c r="OL98" i="14"/>
  <c r="OM98" i="14"/>
  <c r="ON98" i="14"/>
  <c r="OO98" i="14"/>
  <c r="OP98" i="14"/>
  <c r="OQ98" i="14"/>
  <c r="OR98" i="14"/>
  <c r="KN99" i="14"/>
  <c r="KP99" i="14"/>
  <c r="KQ99" i="14"/>
  <c r="LA99" i="14"/>
  <c r="LB99" i="14"/>
  <c r="LC99" i="14"/>
  <c r="LD99" i="14"/>
  <c r="LE99" i="14"/>
  <c r="LF99" i="14"/>
  <c r="LG99" i="14"/>
  <c r="LH99" i="14"/>
  <c r="LI99" i="14"/>
  <c r="LJ99" i="14"/>
  <c r="LK99" i="14"/>
  <c r="LL99" i="14"/>
  <c r="LM99" i="14"/>
  <c r="LN99" i="14"/>
  <c r="LO99" i="14"/>
  <c r="LP99" i="14"/>
  <c r="LQ99" i="14"/>
  <c r="LR99" i="14"/>
  <c r="LS99" i="14"/>
  <c r="LT99" i="14"/>
  <c r="LU99" i="14"/>
  <c r="LV99" i="14"/>
  <c r="LW99" i="14"/>
  <c r="LX99" i="14"/>
  <c r="LY99" i="14"/>
  <c r="LZ99" i="14"/>
  <c r="MA99" i="14"/>
  <c r="MB99" i="14"/>
  <c r="MC99" i="14"/>
  <c r="MD99" i="14"/>
  <c r="ME99" i="14"/>
  <c r="MF99" i="14"/>
  <c r="MG99" i="14"/>
  <c r="MH99" i="14"/>
  <c r="MI99" i="14"/>
  <c r="MJ99" i="14"/>
  <c r="MK99" i="14"/>
  <c r="ML99" i="14"/>
  <c r="MM99" i="14"/>
  <c r="MN99" i="14"/>
  <c r="MO99" i="14"/>
  <c r="MP99" i="14"/>
  <c r="MQ99" i="14"/>
  <c r="MR99" i="14"/>
  <c r="MS99" i="14"/>
  <c r="MT99" i="14"/>
  <c r="MU99" i="14"/>
  <c r="MV99" i="14"/>
  <c r="MW99" i="14"/>
  <c r="MX99" i="14"/>
  <c r="MY99" i="14"/>
  <c r="MZ99" i="14"/>
  <c r="NA99" i="14"/>
  <c r="NB99" i="14"/>
  <c r="NC99" i="14"/>
  <c r="ND99" i="14"/>
  <c r="NE99" i="14"/>
  <c r="NF99" i="14"/>
  <c r="NG99" i="14"/>
  <c r="NH99" i="14"/>
  <c r="NI99" i="14"/>
  <c r="NJ99" i="14"/>
  <c r="NK99" i="14"/>
  <c r="NL99" i="14"/>
  <c r="NM99" i="14"/>
  <c r="NN99" i="14"/>
  <c r="NO99" i="14"/>
  <c r="NP99" i="14"/>
  <c r="NQ99" i="14"/>
  <c r="NR99" i="14"/>
  <c r="NS99" i="14"/>
  <c r="NT99" i="14"/>
  <c r="NU99" i="14"/>
  <c r="NV99" i="14"/>
  <c r="NW99" i="14"/>
  <c r="NX99" i="14"/>
  <c r="NY99" i="14"/>
  <c r="NZ99" i="14"/>
  <c r="OA99" i="14"/>
  <c r="OB99" i="14"/>
  <c r="OC99" i="14"/>
  <c r="OD99" i="14"/>
  <c r="OE99" i="14"/>
  <c r="OF99" i="14"/>
  <c r="OG99" i="14"/>
  <c r="OH99" i="14"/>
  <c r="OI99" i="14"/>
  <c r="OJ99" i="14"/>
  <c r="OK99" i="14"/>
  <c r="OL99" i="14"/>
  <c r="OM99" i="14"/>
  <c r="ON99" i="14"/>
  <c r="OO99" i="14"/>
  <c r="OP99" i="14"/>
  <c r="OQ99" i="14"/>
  <c r="OR99" i="14"/>
  <c r="KN100" i="14"/>
  <c r="KP100" i="14"/>
  <c r="KQ100" i="14"/>
  <c r="LA100" i="14"/>
  <c r="LB100" i="14"/>
  <c r="LC100" i="14"/>
  <c r="LD100" i="14"/>
  <c r="LE100" i="14"/>
  <c r="LF100" i="14"/>
  <c r="LG100" i="14"/>
  <c r="LH100" i="14"/>
  <c r="LI100" i="14"/>
  <c r="LJ100" i="14"/>
  <c r="LK100" i="14"/>
  <c r="LL100" i="14"/>
  <c r="LM100" i="14"/>
  <c r="LN100" i="14"/>
  <c r="LO100" i="14"/>
  <c r="LP100" i="14"/>
  <c r="LQ100" i="14"/>
  <c r="LR100" i="14"/>
  <c r="LS100" i="14"/>
  <c r="LT100" i="14"/>
  <c r="LU100" i="14"/>
  <c r="LV100" i="14"/>
  <c r="LW100" i="14"/>
  <c r="LX100" i="14"/>
  <c r="LY100" i="14"/>
  <c r="LZ100" i="14"/>
  <c r="MA100" i="14"/>
  <c r="MB100" i="14"/>
  <c r="MC100" i="14"/>
  <c r="MD100" i="14"/>
  <c r="ME100" i="14"/>
  <c r="MF100" i="14"/>
  <c r="MG100" i="14"/>
  <c r="MH100" i="14"/>
  <c r="MI100" i="14"/>
  <c r="MJ100" i="14"/>
  <c r="MK100" i="14"/>
  <c r="ML100" i="14"/>
  <c r="MM100" i="14"/>
  <c r="MN100" i="14"/>
  <c r="MO100" i="14"/>
  <c r="MP100" i="14"/>
  <c r="MQ100" i="14"/>
  <c r="MR100" i="14"/>
  <c r="MS100" i="14"/>
  <c r="MT100" i="14"/>
  <c r="MU100" i="14"/>
  <c r="MV100" i="14"/>
  <c r="MW100" i="14"/>
  <c r="MX100" i="14"/>
  <c r="MY100" i="14"/>
  <c r="MZ100" i="14"/>
  <c r="NA100" i="14"/>
  <c r="NB100" i="14"/>
  <c r="NC100" i="14"/>
  <c r="ND100" i="14"/>
  <c r="NE100" i="14"/>
  <c r="NF100" i="14"/>
  <c r="NG100" i="14"/>
  <c r="NH100" i="14"/>
  <c r="NI100" i="14"/>
  <c r="NJ100" i="14"/>
  <c r="NK100" i="14"/>
  <c r="NL100" i="14"/>
  <c r="NM100" i="14"/>
  <c r="NN100" i="14"/>
  <c r="NO100" i="14"/>
  <c r="NP100" i="14"/>
  <c r="NQ100" i="14"/>
  <c r="NR100" i="14"/>
  <c r="NS100" i="14"/>
  <c r="NT100" i="14"/>
  <c r="NU100" i="14"/>
  <c r="NV100" i="14"/>
  <c r="NW100" i="14"/>
  <c r="NX100" i="14"/>
  <c r="NY100" i="14"/>
  <c r="NZ100" i="14"/>
  <c r="OA100" i="14"/>
  <c r="OB100" i="14"/>
  <c r="OC100" i="14"/>
  <c r="OD100" i="14"/>
  <c r="OE100" i="14"/>
  <c r="OF100" i="14"/>
  <c r="OG100" i="14"/>
  <c r="OH100" i="14"/>
  <c r="OI100" i="14"/>
  <c r="OJ100" i="14"/>
  <c r="OK100" i="14"/>
  <c r="OL100" i="14"/>
  <c r="OM100" i="14"/>
  <c r="ON100" i="14"/>
  <c r="OO100" i="14"/>
  <c r="OP100" i="14"/>
  <c r="OQ100" i="14"/>
  <c r="OR100" i="14"/>
  <c r="KN101" i="14"/>
  <c r="KP101" i="14"/>
  <c r="KQ101" i="14"/>
  <c r="LA101" i="14"/>
  <c r="LB101" i="14"/>
  <c r="LC101" i="14"/>
  <c r="LD101" i="14"/>
  <c r="LE101" i="14"/>
  <c r="LF101" i="14"/>
  <c r="LG101" i="14"/>
  <c r="LH101" i="14"/>
  <c r="LI101" i="14"/>
  <c r="LJ101" i="14"/>
  <c r="LK101" i="14"/>
  <c r="LL101" i="14"/>
  <c r="LM101" i="14"/>
  <c r="LN101" i="14"/>
  <c r="LO101" i="14"/>
  <c r="LP101" i="14"/>
  <c r="LQ101" i="14"/>
  <c r="LR101" i="14"/>
  <c r="LS101" i="14"/>
  <c r="LT101" i="14"/>
  <c r="LU101" i="14"/>
  <c r="LV101" i="14"/>
  <c r="LW101" i="14"/>
  <c r="LX101" i="14"/>
  <c r="LY101" i="14"/>
  <c r="LZ101" i="14"/>
  <c r="MA101" i="14"/>
  <c r="MB101" i="14"/>
  <c r="MC101" i="14"/>
  <c r="MD101" i="14"/>
  <c r="ME101" i="14"/>
  <c r="MF101" i="14"/>
  <c r="MG101" i="14"/>
  <c r="MH101" i="14"/>
  <c r="MI101" i="14"/>
  <c r="MJ101" i="14"/>
  <c r="MK101" i="14"/>
  <c r="ML101" i="14"/>
  <c r="MM101" i="14"/>
  <c r="MN101" i="14"/>
  <c r="MO101" i="14"/>
  <c r="MP101" i="14"/>
  <c r="MQ101" i="14"/>
  <c r="MR101" i="14"/>
  <c r="MS101" i="14"/>
  <c r="MT101" i="14"/>
  <c r="MU101" i="14"/>
  <c r="MV101" i="14"/>
  <c r="MW101" i="14"/>
  <c r="MX101" i="14"/>
  <c r="MY101" i="14"/>
  <c r="MZ101" i="14"/>
  <c r="NA101" i="14"/>
  <c r="NB101" i="14"/>
  <c r="NC101" i="14"/>
  <c r="ND101" i="14"/>
  <c r="NE101" i="14"/>
  <c r="NF101" i="14"/>
  <c r="NG101" i="14"/>
  <c r="NH101" i="14"/>
  <c r="NI101" i="14"/>
  <c r="NJ101" i="14"/>
  <c r="NK101" i="14"/>
  <c r="NL101" i="14"/>
  <c r="NM101" i="14"/>
  <c r="NN101" i="14"/>
  <c r="NO101" i="14"/>
  <c r="NP101" i="14"/>
  <c r="NQ101" i="14"/>
  <c r="NR101" i="14"/>
  <c r="NS101" i="14"/>
  <c r="NT101" i="14"/>
  <c r="NU101" i="14"/>
  <c r="NV101" i="14"/>
  <c r="NW101" i="14"/>
  <c r="NX101" i="14"/>
  <c r="NY101" i="14"/>
  <c r="NZ101" i="14"/>
  <c r="OA101" i="14"/>
  <c r="OB101" i="14"/>
  <c r="OC101" i="14"/>
  <c r="OD101" i="14"/>
  <c r="OE101" i="14"/>
  <c r="OF101" i="14"/>
  <c r="OG101" i="14"/>
  <c r="OH101" i="14"/>
  <c r="OI101" i="14"/>
  <c r="OJ101" i="14"/>
  <c r="OK101" i="14"/>
  <c r="OL101" i="14"/>
  <c r="OM101" i="14"/>
  <c r="ON101" i="14"/>
  <c r="OO101" i="14"/>
  <c r="OP101" i="14"/>
  <c r="OQ101" i="14"/>
  <c r="OR101" i="14"/>
  <c r="KN102" i="14"/>
  <c r="KP102" i="14"/>
  <c r="KQ102" i="14"/>
  <c r="LA102" i="14"/>
  <c r="LB102" i="14"/>
  <c r="LC102" i="14"/>
  <c r="LD102" i="14"/>
  <c r="LE102" i="14"/>
  <c r="LF102" i="14"/>
  <c r="LG102" i="14"/>
  <c r="LH102" i="14"/>
  <c r="LI102" i="14"/>
  <c r="LJ102" i="14"/>
  <c r="LK102" i="14"/>
  <c r="LL102" i="14"/>
  <c r="LM102" i="14"/>
  <c r="LN102" i="14"/>
  <c r="LO102" i="14"/>
  <c r="LP102" i="14"/>
  <c r="LQ102" i="14"/>
  <c r="LR102" i="14"/>
  <c r="LS102" i="14"/>
  <c r="LT102" i="14"/>
  <c r="LU102" i="14"/>
  <c r="LV102" i="14"/>
  <c r="LW102" i="14"/>
  <c r="LX102" i="14"/>
  <c r="LY102" i="14"/>
  <c r="LZ102" i="14"/>
  <c r="MA102" i="14"/>
  <c r="MB102" i="14"/>
  <c r="MC102" i="14"/>
  <c r="MD102" i="14"/>
  <c r="ME102" i="14"/>
  <c r="MF102" i="14"/>
  <c r="MG102" i="14"/>
  <c r="MH102" i="14"/>
  <c r="MI102" i="14"/>
  <c r="MJ102" i="14"/>
  <c r="MK102" i="14"/>
  <c r="ML102" i="14"/>
  <c r="MM102" i="14"/>
  <c r="MN102" i="14"/>
  <c r="MO102" i="14"/>
  <c r="MP102" i="14"/>
  <c r="MQ102" i="14"/>
  <c r="MR102" i="14"/>
  <c r="MS102" i="14"/>
  <c r="MT102" i="14"/>
  <c r="MU102" i="14"/>
  <c r="MV102" i="14"/>
  <c r="MW102" i="14"/>
  <c r="MX102" i="14"/>
  <c r="MY102" i="14"/>
  <c r="MZ102" i="14"/>
  <c r="NA102" i="14"/>
  <c r="NB102" i="14"/>
  <c r="NC102" i="14"/>
  <c r="ND102" i="14"/>
  <c r="NE102" i="14"/>
  <c r="NF102" i="14"/>
  <c r="NG102" i="14"/>
  <c r="NH102" i="14"/>
  <c r="NI102" i="14"/>
  <c r="NJ102" i="14"/>
  <c r="NK102" i="14"/>
  <c r="NL102" i="14"/>
  <c r="NM102" i="14"/>
  <c r="NN102" i="14"/>
  <c r="NO102" i="14"/>
  <c r="NP102" i="14"/>
  <c r="NQ102" i="14"/>
  <c r="NR102" i="14"/>
  <c r="NS102" i="14"/>
  <c r="NT102" i="14"/>
  <c r="NU102" i="14"/>
  <c r="NV102" i="14"/>
  <c r="NW102" i="14"/>
  <c r="NX102" i="14"/>
  <c r="NY102" i="14"/>
  <c r="NZ102" i="14"/>
  <c r="OA102" i="14"/>
  <c r="OB102" i="14"/>
  <c r="OC102" i="14"/>
  <c r="OD102" i="14"/>
  <c r="OE102" i="14"/>
  <c r="OF102" i="14"/>
  <c r="OG102" i="14"/>
  <c r="OH102" i="14"/>
  <c r="OI102" i="14"/>
  <c r="OJ102" i="14"/>
  <c r="OK102" i="14"/>
  <c r="OL102" i="14"/>
  <c r="OM102" i="14"/>
  <c r="ON102" i="14"/>
  <c r="OO102" i="14"/>
  <c r="OP102" i="14"/>
  <c r="OQ102" i="14"/>
  <c r="OR102" i="14"/>
  <c r="KN103" i="14"/>
  <c r="KP103" i="14"/>
  <c r="KQ103" i="14"/>
  <c r="LA103" i="14"/>
  <c r="LB103" i="14"/>
  <c r="LC103" i="14"/>
  <c r="LD103" i="14"/>
  <c r="LE103" i="14"/>
  <c r="LF103" i="14"/>
  <c r="LG103" i="14"/>
  <c r="LH103" i="14"/>
  <c r="LI103" i="14"/>
  <c r="LJ103" i="14"/>
  <c r="LK103" i="14"/>
  <c r="LL103" i="14"/>
  <c r="LM103" i="14"/>
  <c r="LN103" i="14"/>
  <c r="LO103" i="14"/>
  <c r="LP103" i="14"/>
  <c r="LQ103" i="14"/>
  <c r="LR103" i="14"/>
  <c r="LS103" i="14"/>
  <c r="LT103" i="14"/>
  <c r="LU103" i="14"/>
  <c r="LV103" i="14"/>
  <c r="LW103" i="14"/>
  <c r="LX103" i="14"/>
  <c r="LY103" i="14"/>
  <c r="LZ103" i="14"/>
  <c r="MA103" i="14"/>
  <c r="MB103" i="14"/>
  <c r="MC103" i="14"/>
  <c r="MD103" i="14"/>
  <c r="ME103" i="14"/>
  <c r="MF103" i="14"/>
  <c r="MG103" i="14"/>
  <c r="MH103" i="14"/>
  <c r="MI103" i="14"/>
  <c r="MJ103" i="14"/>
  <c r="MK103" i="14"/>
  <c r="ML103" i="14"/>
  <c r="MM103" i="14"/>
  <c r="MN103" i="14"/>
  <c r="MO103" i="14"/>
  <c r="MP103" i="14"/>
  <c r="MQ103" i="14"/>
  <c r="MR103" i="14"/>
  <c r="MS103" i="14"/>
  <c r="MT103" i="14"/>
  <c r="MU103" i="14"/>
  <c r="MV103" i="14"/>
  <c r="MW103" i="14"/>
  <c r="MX103" i="14"/>
  <c r="MY103" i="14"/>
  <c r="MZ103" i="14"/>
  <c r="NA103" i="14"/>
  <c r="NB103" i="14"/>
  <c r="NC103" i="14"/>
  <c r="ND103" i="14"/>
  <c r="NE103" i="14"/>
  <c r="NF103" i="14"/>
  <c r="NG103" i="14"/>
  <c r="NH103" i="14"/>
  <c r="NI103" i="14"/>
  <c r="NJ103" i="14"/>
  <c r="NK103" i="14"/>
  <c r="NL103" i="14"/>
  <c r="NM103" i="14"/>
  <c r="NN103" i="14"/>
  <c r="NO103" i="14"/>
  <c r="NP103" i="14"/>
  <c r="NQ103" i="14"/>
  <c r="NR103" i="14"/>
  <c r="NS103" i="14"/>
  <c r="NT103" i="14"/>
  <c r="NU103" i="14"/>
  <c r="NV103" i="14"/>
  <c r="NW103" i="14"/>
  <c r="NX103" i="14"/>
  <c r="NY103" i="14"/>
  <c r="NZ103" i="14"/>
  <c r="OA103" i="14"/>
  <c r="OB103" i="14"/>
  <c r="OC103" i="14"/>
  <c r="OD103" i="14"/>
  <c r="OE103" i="14"/>
  <c r="OF103" i="14"/>
  <c r="OG103" i="14"/>
  <c r="OH103" i="14"/>
  <c r="OI103" i="14"/>
  <c r="OJ103" i="14"/>
  <c r="OK103" i="14"/>
  <c r="OL103" i="14"/>
  <c r="OM103" i="14"/>
  <c r="ON103" i="14"/>
  <c r="OO103" i="14"/>
  <c r="OP103" i="14"/>
  <c r="OQ103" i="14"/>
  <c r="OR103" i="14"/>
  <c r="KN104" i="14"/>
  <c r="KP104" i="14"/>
  <c r="KQ104" i="14"/>
  <c r="LA104" i="14"/>
  <c r="LB104" i="14"/>
  <c r="LC104" i="14"/>
  <c r="LD104" i="14"/>
  <c r="LE104" i="14"/>
  <c r="LF104" i="14"/>
  <c r="LG104" i="14"/>
  <c r="LH104" i="14"/>
  <c r="LI104" i="14"/>
  <c r="LJ104" i="14"/>
  <c r="LK104" i="14"/>
  <c r="LL104" i="14"/>
  <c r="LM104" i="14"/>
  <c r="LN104" i="14"/>
  <c r="LO104" i="14"/>
  <c r="LP104" i="14"/>
  <c r="LQ104" i="14"/>
  <c r="LR104" i="14"/>
  <c r="LS104" i="14"/>
  <c r="LT104" i="14"/>
  <c r="LU104" i="14"/>
  <c r="LV104" i="14"/>
  <c r="LW104" i="14"/>
  <c r="LX104" i="14"/>
  <c r="LY104" i="14"/>
  <c r="LZ104" i="14"/>
  <c r="MA104" i="14"/>
  <c r="MB104" i="14"/>
  <c r="MC104" i="14"/>
  <c r="MD104" i="14"/>
  <c r="ME104" i="14"/>
  <c r="MF104" i="14"/>
  <c r="MG104" i="14"/>
  <c r="MH104" i="14"/>
  <c r="MI104" i="14"/>
  <c r="MJ104" i="14"/>
  <c r="MK104" i="14"/>
  <c r="ML104" i="14"/>
  <c r="MM104" i="14"/>
  <c r="MN104" i="14"/>
  <c r="MO104" i="14"/>
  <c r="MP104" i="14"/>
  <c r="MQ104" i="14"/>
  <c r="MR104" i="14"/>
  <c r="MS104" i="14"/>
  <c r="MT104" i="14"/>
  <c r="MU104" i="14"/>
  <c r="MV104" i="14"/>
  <c r="MW104" i="14"/>
  <c r="MX104" i="14"/>
  <c r="MY104" i="14"/>
  <c r="MZ104" i="14"/>
  <c r="NA104" i="14"/>
  <c r="NB104" i="14"/>
  <c r="NC104" i="14"/>
  <c r="ND104" i="14"/>
  <c r="NE104" i="14"/>
  <c r="NF104" i="14"/>
  <c r="NG104" i="14"/>
  <c r="NH104" i="14"/>
  <c r="NI104" i="14"/>
  <c r="NJ104" i="14"/>
  <c r="NK104" i="14"/>
  <c r="NL104" i="14"/>
  <c r="NM104" i="14"/>
  <c r="NN104" i="14"/>
  <c r="NO104" i="14"/>
  <c r="NP104" i="14"/>
  <c r="NQ104" i="14"/>
  <c r="NR104" i="14"/>
  <c r="NS104" i="14"/>
  <c r="NT104" i="14"/>
  <c r="NU104" i="14"/>
  <c r="NV104" i="14"/>
  <c r="NW104" i="14"/>
  <c r="NX104" i="14"/>
  <c r="NY104" i="14"/>
  <c r="NZ104" i="14"/>
  <c r="OA104" i="14"/>
  <c r="OB104" i="14"/>
  <c r="OC104" i="14"/>
  <c r="OD104" i="14"/>
  <c r="OE104" i="14"/>
  <c r="OF104" i="14"/>
  <c r="OG104" i="14"/>
  <c r="OH104" i="14"/>
  <c r="OI104" i="14"/>
  <c r="OJ104" i="14"/>
  <c r="OK104" i="14"/>
  <c r="OL104" i="14"/>
  <c r="OM104" i="14"/>
  <c r="ON104" i="14"/>
  <c r="OO104" i="14"/>
  <c r="OP104" i="14"/>
  <c r="OQ104" i="14"/>
  <c r="OR104" i="14"/>
  <c r="KN105" i="14"/>
  <c r="KP105" i="14"/>
  <c r="KQ105" i="14"/>
  <c r="LA105" i="14"/>
  <c r="LB105" i="14"/>
  <c r="LC105" i="14"/>
  <c r="LD105" i="14"/>
  <c r="LE105" i="14"/>
  <c r="LF105" i="14"/>
  <c r="LG105" i="14"/>
  <c r="LH105" i="14"/>
  <c r="LI105" i="14"/>
  <c r="LJ105" i="14"/>
  <c r="LK105" i="14"/>
  <c r="LL105" i="14"/>
  <c r="LM105" i="14"/>
  <c r="LN105" i="14"/>
  <c r="LO105" i="14"/>
  <c r="LP105" i="14"/>
  <c r="LQ105" i="14"/>
  <c r="LR105" i="14"/>
  <c r="LS105" i="14"/>
  <c r="LT105" i="14"/>
  <c r="LU105" i="14"/>
  <c r="LV105" i="14"/>
  <c r="LW105" i="14"/>
  <c r="LX105" i="14"/>
  <c r="LY105" i="14"/>
  <c r="LZ105" i="14"/>
  <c r="MA105" i="14"/>
  <c r="MB105" i="14"/>
  <c r="MC105" i="14"/>
  <c r="MD105" i="14"/>
  <c r="ME105" i="14"/>
  <c r="MF105" i="14"/>
  <c r="MG105" i="14"/>
  <c r="MH105" i="14"/>
  <c r="MI105" i="14"/>
  <c r="MJ105" i="14"/>
  <c r="MK105" i="14"/>
  <c r="ML105" i="14"/>
  <c r="MM105" i="14"/>
  <c r="MN105" i="14"/>
  <c r="MO105" i="14"/>
  <c r="MP105" i="14"/>
  <c r="MQ105" i="14"/>
  <c r="MR105" i="14"/>
  <c r="MS105" i="14"/>
  <c r="MT105" i="14"/>
  <c r="MU105" i="14"/>
  <c r="MV105" i="14"/>
  <c r="MW105" i="14"/>
  <c r="MX105" i="14"/>
  <c r="MY105" i="14"/>
  <c r="MZ105" i="14"/>
  <c r="NA105" i="14"/>
  <c r="NB105" i="14"/>
  <c r="NC105" i="14"/>
  <c r="ND105" i="14"/>
  <c r="NE105" i="14"/>
  <c r="NF105" i="14"/>
  <c r="NG105" i="14"/>
  <c r="NH105" i="14"/>
  <c r="NI105" i="14"/>
  <c r="NJ105" i="14"/>
  <c r="NK105" i="14"/>
  <c r="NL105" i="14"/>
  <c r="NM105" i="14"/>
  <c r="NN105" i="14"/>
  <c r="NO105" i="14"/>
  <c r="NP105" i="14"/>
  <c r="NQ105" i="14"/>
  <c r="NR105" i="14"/>
  <c r="NS105" i="14"/>
  <c r="NT105" i="14"/>
  <c r="NU105" i="14"/>
  <c r="NV105" i="14"/>
  <c r="NW105" i="14"/>
  <c r="NX105" i="14"/>
  <c r="NY105" i="14"/>
  <c r="NZ105" i="14"/>
  <c r="OA105" i="14"/>
  <c r="OB105" i="14"/>
  <c r="OC105" i="14"/>
  <c r="OD105" i="14"/>
  <c r="OE105" i="14"/>
  <c r="OF105" i="14"/>
  <c r="OG105" i="14"/>
  <c r="OH105" i="14"/>
  <c r="OI105" i="14"/>
  <c r="OJ105" i="14"/>
  <c r="OK105" i="14"/>
  <c r="OL105" i="14"/>
  <c r="OM105" i="14"/>
  <c r="ON105" i="14"/>
  <c r="OO105" i="14"/>
  <c r="OP105" i="14"/>
  <c r="OQ105" i="14"/>
  <c r="OR105" i="14"/>
  <c r="KN106" i="14"/>
  <c r="KP106" i="14"/>
  <c r="KQ106" i="14"/>
  <c r="LA106" i="14"/>
  <c r="LB106" i="14"/>
  <c r="LC106" i="14"/>
  <c r="LD106" i="14"/>
  <c r="LE106" i="14"/>
  <c r="LF106" i="14"/>
  <c r="LG106" i="14"/>
  <c r="LH106" i="14"/>
  <c r="LI106" i="14"/>
  <c r="LJ106" i="14"/>
  <c r="LK106" i="14"/>
  <c r="LL106" i="14"/>
  <c r="LM106" i="14"/>
  <c r="LN106" i="14"/>
  <c r="LO106" i="14"/>
  <c r="LP106" i="14"/>
  <c r="LQ106" i="14"/>
  <c r="LR106" i="14"/>
  <c r="LS106" i="14"/>
  <c r="LT106" i="14"/>
  <c r="LU106" i="14"/>
  <c r="LV106" i="14"/>
  <c r="LW106" i="14"/>
  <c r="LX106" i="14"/>
  <c r="LY106" i="14"/>
  <c r="LZ106" i="14"/>
  <c r="MA106" i="14"/>
  <c r="MB106" i="14"/>
  <c r="MC106" i="14"/>
  <c r="MD106" i="14"/>
  <c r="ME106" i="14"/>
  <c r="MF106" i="14"/>
  <c r="MG106" i="14"/>
  <c r="MH106" i="14"/>
  <c r="MI106" i="14"/>
  <c r="MJ106" i="14"/>
  <c r="MK106" i="14"/>
  <c r="ML106" i="14"/>
  <c r="MM106" i="14"/>
  <c r="MN106" i="14"/>
  <c r="MO106" i="14"/>
  <c r="MP106" i="14"/>
  <c r="MQ106" i="14"/>
  <c r="MR106" i="14"/>
  <c r="MS106" i="14"/>
  <c r="MT106" i="14"/>
  <c r="MU106" i="14"/>
  <c r="MV106" i="14"/>
  <c r="MW106" i="14"/>
  <c r="MX106" i="14"/>
  <c r="MY106" i="14"/>
  <c r="MZ106" i="14"/>
  <c r="NA106" i="14"/>
  <c r="NB106" i="14"/>
  <c r="NC106" i="14"/>
  <c r="ND106" i="14"/>
  <c r="NE106" i="14"/>
  <c r="NF106" i="14"/>
  <c r="NG106" i="14"/>
  <c r="NH106" i="14"/>
  <c r="NI106" i="14"/>
  <c r="NJ106" i="14"/>
  <c r="NK106" i="14"/>
  <c r="NL106" i="14"/>
  <c r="NM106" i="14"/>
  <c r="NN106" i="14"/>
  <c r="NO106" i="14"/>
  <c r="NP106" i="14"/>
  <c r="NQ106" i="14"/>
  <c r="NR106" i="14"/>
  <c r="NS106" i="14"/>
  <c r="NT106" i="14"/>
  <c r="NU106" i="14"/>
  <c r="NV106" i="14"/>
  <c r="NW106" i="14"/>
  <c r="NX106" i="14"/>
  <c r="NY106" i="14"/>
  <c r="NZ106" i="14"/>
  <c r="OA106" i="14"/>
  <c r="OB106" i="14"/>
  <c r="OC106" i="14"/>
  <c r="OD106" i="14"/>
  <c r="OE106" i="14"/>
  <c r="OF106" i="14"/>
  <c r="OG106" i="14"/>
  <c r="OH106" i="14"/>
  <c r="OI106" i="14"/>
  <c r="OJ106" i="14"/>
  <c r="OK106" i="14"/>
  <c r="OL106" i="14"/>
  <c r="OM106" i="14"/>
  <c r="ON106" i="14"/>
  <c r="OO106" i="14"/>
  <c r="OP106" i="14"/>
  <c r="OQ106" i="14"/>
  <c r="OR106" i="14"/>
  <c r="KN107" i="14"/>
  <c r="KP107" i="14"/>
  <c r="KQ107" i="14"/>
  <c r="LA107" i="14"/>
  <c r="LB107" i="14"/>
  <c r="LC107" i="14"/>
  <c r="LD107" i="14"/>
  <c r="LE107" i="14"/>
  <c r="LF107" i="14"/>
  <c r="LG107" i="14"/>
  <c r="LH107" i="14"/>
  <c r="LI107" i="14"/>
  <c r="LJ107" i="14"/>
  <c r="LK107" i="14"/>
  <c r="LL107" i="14"/>
  <c r="LM107" i="14"/>
  <c r="LN107" i="14"/>
  <c r="LO107" i="14"/>
  <c r="LP107" i="14"/>
  <c r="LQ107" i="14"/>
  <c r="LR107" i="14"/>
  <c r="LS107" i="14"/>
  <c r="LT107" i="14"/>
  <c r="LU107" i="14"/>
  <c r="LV107" i="14"/>
  <c r="LW107" i="14"/>
  <c r="LX107" i="14"/>
  <c r="LY107" i="14"/>
  <c r="LZ107" i="14"/>
  <c r="MA107" i="14"/>
  <c r="MB107" i="14"/>
  <c r="MC107" i="14"/>
  <c r="MD107" i="14"/>
  <c r="ME107" i="14"/>
  <c r="MF107" i="14"/>
  <c r="MG107" i="14"/>
  <c r="MH107" i="14"/>
  <c r="MI107" i="14"/>
  <c r="MJ107" i="14"/>
  <c r="MK107" i="14"/>
  <c r="ML107" i="14"/>
  <c r="MM107" i="14"/>
  <c r="MN107" i="14"/>
  <c r="MO107" i="14"/>
  <c r="MP107" i="14"/>
  <c r="MQ107" i="14"/>
  <c r="MR107" i="14"/>
  <c r="MS107" i="14"/>
  <c r="MT107" i="14"/>
  <c r="MU107" i="14"/>
  <c r="MV107" i="14"/>
  <c r="MW107" i="14"/>
  <c r="MX107" i="14"/>
  <c r="MY107" i="14"/>
  <c r="MZ107" i="14"/>
  <c r="NA107" i="14"/>
  <c r="NB107" i="14"/>
  <c r="NC107" i="14"/>
  <c r="ND107" i="14"/>
  <c r="NE107" i="14"/>
  <c r="NF107" i="14"/>
  <c r="NG107" i="14"/>
  <c r="NH107" i="14"/>
  <c r="NI107" i="14"/>
  <c r="NJ107" i="14"/>
  <c r="NK107" i="14"/>
  <c r="NL107" i="14"/>
  <c r="NM107" i="14"/>
  <c r="NN107" i="14"/>
  <c r="NO107" i="14"/>
  <c r="NP107" i="14"/>
  <c r="NQ107" i="14"/>
  <c r="NR107" i="14"/>
  <c r="NS107" i="14"/>
  <c r="NT107" i="14"/>
  <c r="NU107" i="14"/>
  <c r="NV107" i="14"/>
  <c r="NW107" i="14"/>
  <c r="NX107" i="14"/>
  <c r="NY107" i="14"/>
  <c r="NZ107" i="14"/>
  <c r="OA107" i="14"/>
  <c r="OB107" i="14"/>
  <c r="OC107" i="14"/>
  <c r="OD107" i="14"/>
  <c r="OE107" i="14"/>
  <c r="OF107" i="14"/>
  <c r="OG107" i="14"/>
  <c r="OH107" i="14"/>
  <c r="OI107" i="14"/>
  <c r="OJ107" i="14"/>
  <c r="OK107" i="14"/>
  <c r="OL107" i="14"/>
  <c r="OM107" i="14"/>
  <c r="ON107" i="14"/>
  <c r="OO107" i="14"/>
  <c r="OP107" i="14"/>
  <c r="OQ107" i="14"/>
  <c r="OR107" i="14"/>
  <c r="KN108" i="14"/>
  <c r="KP108" i="14"/>
  <c r="KQ108" i="14"/>
  <c r="LA108" i="14"/>
  <c r="LB108" i="14"/>
  <c r="LC108" i="14"/>
  <c r="LD108" i="14"/>
  <c r="LE108" i="14"/>
  <c r="LF108" i="14"/>
  <c r="LG108" i="14"/>
  <c r="LH108" i="14"/>
  <c r="LI108" i="14"/>
  <c r="LJ108" i="14"/>
  <c r="LK108" i="14"/>
  <c r="LL108" i="14"/>
  <c r="LM108" i="14"/>
  <c r="LN108" i="14"/>
  <c r="LO108" i="14"/>
  <c r="LP108" i="14"/>
  <c r="LQ108" i="14"/>
  <c r="LR108" i="14"/>
  <c r="LS108" i="14"/>
  <c r="LT108" i="14"/>
  <c r="LU108" i="14"/>
  <c r="LV108" i="14"/>
  <c r="LW108" i="14"/>
  <c r="LX108" i="14"/>
  <c r="LY108" i="14"/>
  <c r="LZ108" i="14"/>
  <c r="MA108" i="14"/>
  <c r="MB108" i="14"/>
  <c r="MC108" i="14"/>
  <c r="MD108" i="14"/>
  <c r="ME108" i="14"/>
  <c r="MF108" i="14"/>
  <c r="MG108" i="14"/>
  <c r="MH108" i="14"/>
  <c r="MI108" i="14"/>
  <c r="MJ108" i="14"/>
  <c r="MK108" i="14"/>
  <c r="ML108" i="14"/>
  <c r="MM108" i="14"/>
  <c r="MN108" i="14"/>
  <c r="MO108" i="14"/>
  <c r="MP108" i="14"/>
  <c r="MQ108" i="14"/>
  <c r="MR108" i="14"/>
  <c r="MS108" i="14"/>
  <c r="MT108" i="14"/>
  <c r="MU108" i="14"/>
  <c r="MV108" i="14"/>
  <c r="MW108" i="14"/>
  <c r="MX108" i="14"/>
  <c r="MY108" i="14"/>
  <c r="MZ108" i="14"/>
  <c r="NA108" i="14"/>
  <c r="NB108" i="14"/>
  <c r="NC108" i="14"/>
  <c r="ND108" i="14"/>
  <c r="NE108" i="14"/>
  <c r="NF108" i="14"/>
  <c r="NG108" i="14"/>
  <c r="NH108" i="14"/>
  <c r="NI108" i="14"/>
  <c r="NJ108" i="14"/>
  <c r="NK108" i="14"/>
  <c r="NL108" i="14"/>
  <c r="NM108" i="14"/>
  <c r="NN108" i="14"/>
  <c r="NO108" i="14"/>
  <c r="NP108" i="14"/>
  <c r="NQ108" i="14"/>
  <c r="NR108" i="14"/>
  <c r="NS108" i="14"/>
  <c r="NT108" i="14"/>
  <c r="NU108" i="14"/>
  <c r="NV108" i="14"/>
  <c r="NW108" i="14"/>
  <c r="NX108" i="14"/>
  <c r="NY108" i="14"/>
  <c r="NZ108" i="14"/>
  <c r="OA108" i="14"/>
  <c r="OB108" i="14"/>
  <c r="OC108" i="14"/>
  <c r="OD108" i="14"/>
  <c r="OE108" i="14"/>
  <c r="OF108" i="14"/>
  <c r="OG108" i="14"/>
  <c r="OH108" i="14"/>
  <c r="OI108" i="14"/>
  <c r="OJ108" i="14"/>
  <c r="OK108" i="14"/>
  <c r="OL108" i="14"/>
  <c r="OM108" i="14"/>
  <c r="ON108" i="14"/>
  <c r="OO108" i="14"/>
  <c r="OP108" i="14"/>
  <c r="OQ108" i="14"/>
  <c r="OR108" i="14"/>
  <c r="KN109" i="14"/>
  <c r="KP109" i="14"/>
  <c r="KQ109" i="14"/>
  <c r="LA109" i="14"/>
  <c r="LB109" i="14"/>
  <c r="LC109" i="14"/>
  <c r="LD109" i="14"/>
  <c r="LE109" i="14"/>
  <c r="LF109" i="14"/>
  <c r="LG109" i="14"/>
  <c r="LH109" i="14"/>
  <c r="LI109" i="14"/>
  <c r="LJ109" i="14"/>
  <c r="LK109" i="14"/>
  <c r="LL109" i="14"/>
  <c r="LM109" i="14"/>
  <c r="LN109" i="14"/>
  <c r="LO109" i="14"/>
  <c r="LP109" i="14"/>
  <c r="LQ109" i="14"/>
  <c r="LR109" i="14"/>
  <c r="LS109" i="14"/>
  <c r="LT109" i="14"/>
  <c r="LU109" i="14"/>
  <c r="LV109" i="14"/>
  <c r="LW109" i="14"/>
  <c r="LX109" i="14"/>
  <c r="LY109" i="14"/>
  <c r="LZ109" i="14"/>
  <c r="MA109" i="14"/>
  <c r="MB109" i="14"/>
  <c r="MC109" i="14"/>
  <c r="MD109" i="14"/>
  <c r="ME109" i="14"/>
  <c r="MF109" i="14"/>
  <c r="MG109" i="14"/>
  <c r="MH109" i="14"/>
  <c r="MI109" i="14"/>
  <c r="MJ109" i="14"/>
  <c r="MK109" i="14"/>
  <c r="ML109" i="14"/>
  <c r="MM109" i="14"/>
  <c r="MN109" i="14"/>
  <c r="MO109" i="14"/>
  <c r="MP109" i="14"/>
  <c r="MQ109" i="14"/>
  <c r="MR109" i="14"/>
  <c r="MS109" i="14"/>
  <c r="MT109" i="14"/>
  <c r="MU109" i="14"/>
  <c r="MV109" i="14"/>
  <c r="MW109" i="14"/>
  <c r="MX109" i="14"/>
  <c r="MY109" i="14"/>
  <c r="MZ109" i="14"/>
  <c r="NA109" i="14"/>
  <c r="NB109" i="14"/>
  <c r="NC109" i="14"/>
  <c r="ND109" i="14"/>
  <c r="NE109" i="14"/>
  <c r="NF109" i="14"/>
  <c r="NG109" i="14"/>
  <c r="NH109" i="14"/>
  <c r="NI109" i="14"/>
  <c r="NJ109" i="14"/>
  <c r="NK109" i="14"/>
  <c r="NL109" i="14"/>
  <c r="NM109" i="14"/>
  <c r="NN109" i="14"/>
  <c r="NO109" i="14"/>
  <c r="NP109" i="14"/>
  <c r="NQ109" i="14"/>
  <c r="NR109" i="14"/>
  <c r="NS109" i="14"/>
  <c r="NT109" i="14"/>
  <c r="NU109" i="14"/>
  <c r="NV109" i="14"/>
  <c r="NW109" i="14"/>
  <c r="NX109" i="14"/>
  <c r="NY109" i="14"/>
  <c r="NZ109" i="14"/>
  <c r="OA109" i="14"/>
  <c r="OB109" i="14"/>
  <c r="OC109" i="14"/>
  <c r="OD109" i="14"/>
  <c r="OE109" i="14"/>
  <c r="OF109" i="14"/>
  <c r="OG109" i="14"/>
  <c r="OH109" i="14"/>
  <c r="OI109" i="14"/>
  <c r="OJ109" i="14"/>
  <c r="OK109" i="14"/>
  <c r="OL109" i="14"/>
  <c r="OM109" i="14"/>
  <c r="ON109" i="14"/>
  <c r="OO109" i="14"/>
  <c r="OP109" i="14"/>
  <c r="OQ109" i="14"/>
  <c r="OR109" i="14"/>
  <c r="KN110" i="14"/>
  <c r="KP110" i="14"/>
  <c r="KQ110" i="14"/>
  <c r="LA110" i="14"/>
  <c r="LB110" i="14"/>
  <c r="LC110" i="14"/>
  <c r="LD110" i="14"/>
  <c r="LE110" i="14"/>
  <c r="LF110" i="14"/>
  <c r="LG110" i="14"/>
  <c r="LH110" i="14"/>
  <c r="LI110" i="14"/>
  <c r="LJ110" i="14"/>
  <c r="LK110" i="14"/>
  <c r="LL110" i="14"/>
  <c r="LM110" i="14"/>
  <c r="LN110" i="14"/>
  <c r="LO110" i="14"/>
  <c r="LP110" i="14"/>
  <c r="LQ110" i="14"/>
  <c r="LR110" i="14"/>
  <c r="LS110" i="14"/>
  <c r="LT110" i="14"/>
  <c r="LU110" i="14"/>
  <c r="LV110" i="14"/>
  <c r="LW110" i="14"/>
  <c r="LX110" i="14"/>
  <c r="LY110" i="14"/>
  <c r="LZ110" i="14"/>
  <c r="MA110" i="14"/>
  <c r="MB110" i="14"/>
  <c r="MC110" i="14"/>
  <c r="MD110" i="14"/>
  <c r="ME110" i="14"/>
  <c r="MF110" i="14"/>
  <c r="MG110" i="14"/>
  <c r="MH110" i="14"/>
  <c r="MI110" i="14"/>
  <c r="MJ110" i="14"/>
  <c r="MK110" i="14"/>
  <c r="ML110" i="14"/>
  <c r="MM110" i="14"/>
  <c r="MN110" i="14"/>
  <c r="MO110" i="14"/>
  <c r="MP110" i="14"/>
  <c r="MQ110" i="14"/>
  <c r="MR110" i="14"/>
  <c r="MS110" i="14"/>
  <c r="MT110" i="14"/>
  <c r="MU110" i="14"/>
  <c r="MV110" i="14"/>
  <c r="MW110" i="14"/>
  <c r="MX110" i="14"/>
  <c r="MY110" i="14"/>
  <c r="MZ110" i="14"/>
  <c r="NA110" i="14"/>
  <c r="NB110" i="14"/>
  <c r="NC110" i="14"/>
  <c r="ND110" i="14"/>
  <c r="NE110" i="14"/>
  <c r="NF110" i="14"/>
  <c r="NG110" i="14"/>
  <c r="NH110" i="14"/>
  <c r="NI110" i="14"/>
  <c r="NJ110" i="14"/>
  <c r="NK110" i="14"/>
  <c r="NL110" i="14"/>
  <c r="NM110" i="14"/>
  <c r="NN110" i="14"/>
  <c r="NO110" i="14"/>
  <c r="NP110" i="14"/>
  <c r="NQ110" i="14"/>
  <c r="NR110" i="14"/>
  <c r="NS110" i="14"/>
  <c r="NT110" i="14"/>
  <c r="NU110" i="14"/>
  <c r="NV110" i="14"/>
  <c r="NW110" i="14"/>
  <c r="NX110" i="14"/>
  <c r="NY110" i="14"/>
  <c r="NZ110" i="14"/>
  <c r="OA110" i="14"/>
  <c r="OB110" i="14"/>
  <c r="OC110" i="14"/>
  <c r="OD110" i="14"/>
  <c r="OE110" i="14"/>
  <c r="OF110" i="14"/>
  <c r="OG110" i="14"/>
  <c r="OH110" i="14"/>
  <c r="OI110" i="14"/>
  <c r="OJ110" i="14"/>
  <c r="OK110" i="14"/>
  <c r="OL110" i="14"/>
  <c r="OM110" i="14"/>
  <c r="ON110" i="14"/>
  <c r="OO110" i="14"/>
  <c r="OP110" i="14"/>
  <c r="OQ110" i="14"/>
  <c r="OR110" i="14"/>
  <c r="KN111" i="14"/>
  <c r="KP111" i="14"/>
  <c r="KQ111" i="14"/>
  <c r="LA111" i="14"/>
  <c r="LB111" i="14"/>
  <c r="LC111" i="14"/>
  <c r="LD111" i="14"/>
  <c r="LE111" i="14"/>
  <c r="LF111" i="14"/>
  <c r="LG111" i="14"/>
  <c r="LH111" i="14"/>
  <c r="LI111" i="14"/>
  <c r="LJ111" i="14"/>
  <c r="LK111" i="14"/>
  <c r="LL111" i="14"/>
  <c r="LM111" i="14"/>
  <c r="LN111" i="14"/>
  <c r="LO111" i="14"/>
  <c r="LP111" i="14"/>
  <c r="LQ111" i="14"/>
  <c r="LR111" i="14"/>
  <c r="LS111" i="14"/>
  <c r="LT111" i="14"/>
  <c r="LU111" i="14"/>
  <c r="LV111" i="14"/>
  <c r="LW111" i="14"/>
  <c r="LX111" i="14"/>
  <c r="LY111" i="14"/>
  <c r="LZ111" i="14"/>
  <c r="MA111" i="14"/>
  <c r="MB111" i="14"/>
  <c r="MC111" i="14"/>
  <c r="MD111" i="14"/>
  <c r="ME111" i="14"/>
  <c r="MF111" i="14"/>
  <c r="MG111" i="14"/>
  <c r="MH111" i="14"/>
  <c r="MI111" i="14"/>
  <c r="MJ111" i="14"/>
  <c r="MK111" i="14"/>
  <c r="ML111" i="14"/>
  <c r="MM111" i="14"/>
  <c r="MN111" i="14"/>
  <c r="MO111" i="14"/>
  <c r="MP111" i="14"/>
  <c r="MQ111" i="14"/>
  <c r="MR111" i="14"/>
  <c r="MS111" i="14"/>
  <c r="MT111" i="14"/>
  <c r="MU111" i="14"/>
  <c r="MV111" i="14"/>
  <c r="MW111" i="14"/>
  <c r="MX111" i="14"/>
  <c r="MY111" i="14"/>
  <c r="MZ111" i="14"/>
  <c r="NA111" i="14"/>
  <c r="NB111" i="14"/>
  <c r="NC111" i="14"/>
  <c r="ND111" i="14"/>
  <c r="NE111" i="14"/>
  <c r="NF111" i="14"/>
  <c r="NG111" i="14"/>
  <c r="NH111" i="14"/>
  <c r="NI111" i="14"/>
  <c r="NJ111" i="14"/>
  <c r="NK111" i="14"/>
  <c r="NL111" i="14"/>
  <c r="NM111" i="14"/>
  <c r="NN111" i="14"/>
  <c r="NO111" i="14"/>
  <c r="NP111" i="14"/>
  <c r="NQ111" i="14"/>
  <c r="NR111" i="14"/>
  <c r="NS111" i="14"/>
  <c r="NT111" i="14"/>
  <c r="NU111" i="14"/>
  <c r="NV111" i="14"/>
  <c r="NW111" i="14"/>
  <c r="NX111" i="14"/>
  <c r="NY111" i="14"/>
  <c r="NZ111" i="14"/>
  <c r="OA111" i="14"/>
  <c r="OB111" i="14"/>
  <c r="OC111" i="14"/>
  <c r="OD111" i="14"/>
  <c r="OE111" i="14"/>
  <c r="OF111" i="14"/>
  <c r="OG111" i="14"/>
  <c r="OH111" i="14"/>
  <c r="OI111" i="14"/>
  <c r="OJ111" i="14"/>
  <c r="OK111" i="14"/>
  <c r="OL111" i="14"/>
  <c r="OM111" i="14"/>
  <c r="ON111" i="14"/>
  <c r="OO111" i="14"/>
  <c r="OP111" i="14"/>
  <c r="OQ111" i="14"/>
  <c r="OR111" i="14"/>
  <c r="KN112" i="14"/>
  <c r="KP112" i="14"/>
  <c r="KQ112" i="14"/>
  <c r="LA112" i="14"/>
  <c r="LB112" i="14"/>
  <c r="LC112" i="14"/>
  <c r="LD112" i="14"/>
  <c r="LE112" i="14"/>
  <c r="LF112" i="14"/>
  <c r="LG112" i="14"/>
  <c r="LH112" i="14"/>
  <c r="LI112" i="14"/>
  <c r="LJ112" i="14"/>
  <c r="LK112" i="14"/>
  <c r="LL112" i="14"/>
  <c r="LM112" i="14"/>
  <c r="LN112" i="14"/>
  <c r="LO112" i="14"/>
  <c r="LP112" i="14"/>
  <c r="LQ112" i="14"/>
  <c r="LR112" i="14"/>
  <c r="LS112" i="14"/>
  <c r="LT112" i="14"/>
  <c r="LU112" i="14"/>
  <c r="LV112" i="14"/>
  <c r="LW112" i="14"/>
  <c r="LX112" i="14"/>
  <c r="LY112" i="14"/>
  <c r="LZ112" i="14"/>
  <c r="MA112" i="14"/>
  <c r="MB112" i="14"/>
  <c r="MC112" i="14"/>
  <c r="MD112" i="14"/>
  <c r="ME112" i="14"/>
  <c r="MF112" i="14"/>
  <c r="MG112" i="14"/>
  <c r="MH112" i="14"/>
  <c r="MI112" i="14"/>
  <c r="MJ112" i="14"/>
  <c r="MK112" i="14"/>
  <c r="ML112" i="14"/>
  <c r="MM112" i="14"/>
  <c r="MN112" i="14"/>
  <c r="MO112" i="14"/>
  <c r="MP112" i="14"/>
  <c r="MQ112" i="14"/>
  <c r="MR112" i="14"/>
  <c r="MS112" i="14"/>
  <c r="MT112" i="14"/>
  <c r="MU112" i="14"/>
  <c r="MV112" i="14"/>
  <c r="MW112" i="14"/>
  <c r="MX112" i="14"/>
  <c r="MY112" i="14"/>
  <c r="MZ112" i="14"/>
  <c r="NA112" i="14"/>
  <c r="NB112" i="14"/>
  <c r="NC112" i="14"/>
  <c r="ND112" i="14"/>
  <c r="NE112" i="14"/>
  <c r="NF112" i="14"/>
  <c r="NG112" i="14"/>
  <c r="NH112" i="14"/>
  <c r="NI112" i="14"/>
  <c r="NJ112" i="14"/>
  <c r="NK112" i="14"/>
  <c r="NL112" i="14"/>
  <c r="NM112" i="14"/>
  <c r="NN112" i="14"/>
  <c r="NO112" i="14"/>
  <c r="NP112" i="14"/>
  <c r="NQ112" i="14"/>
  <c r="NR112" i="14"/>
  <c r="NS112" i="14"/>
  <c r="NT112" i="14"/>
  <c r="NU112" i="14"/>
  <c r="NV112" i="14"/>
  <c r="NW112" i="14"/>
  <c r="NX112" i="14"/>
  <c r="NY112" i="14"/>
  <c r="NZ112" i="14"/>
  <c r="OA112" i="14"/>
  <c r="OB112" i="14"/>
  <c r="OC112" i="14"/>
  <c r="OD112" i="14"/>
  <c r="OE112" i="14"/>
  <c r="OF112" i="14"/>
  <c r="OG112" i="14"/>
  <c r="OH112" i="14"/>
  <c r="OI112" i="14"/>
  <c r="OJ112" i="14"/>
  <c r="OK112" i="14"/>
  <c r="OL112" i="14"/>
  <c r="OM112" i="14"/>
  <c r="ON112" i="14"/>
  <c r="OO112" i="14"/>
  <c r="OP112" i="14"/>
  <c r="OQ112" i="14"/>
  <c r="OR112" i="14"/>
  <c r="KN113" i="14"/>
  <c r="KP113" i="14"/>
  <c r="KQ113" i="14"/>
  <c r="LA113" i="14"/>
  <c r="LB113" i="14"/>
  <c r="LC113" i="14"/>
  <c r="LD113" i="14"/>
  <c r="LE113" i="14"/>
  <c r="LF113" i="14"/>
  <c r="LG113" i="14"/>
  <c r="LH113" i="14"/>
  <c r="LI113" i="14"/>
  <c r="LJ113" i="14"/>
  <c r="LK113" i="14"/>
  <c r="LL113" i="14"/>
  <c r="LM113" i="14"/>
  <c r="LN113" i="14"/>
  <c r="LO113" i="14"/>
  <c r="LP113" i="14"/>
  <c r="LQ113" i="14"/>
  <c r="LR113" i="14"/>
  <c r="LS113" i="14"/>
  <c r="LT113" i="14"/>
  <c r="LU113" i="14"/>
  <c r="LV113" i="14"/>
  <c r="LW113" i="14"/>
  <c r="LX113" i="14"/>
  <c r="LY113" i="14"/>
  <c r="LZ113" i="14"/>
  <c r="MA113" i="14"/>
  <c r="MB113" i="14"/>
  <c r="MC113" i="14"/>
  <c r="MD113" i="14"/>
  <c r="ME113" i="14"/>
  <c r="MF113" i="14"/>
  <c r="MG113" i="14"/>
  <c r="MH113" i="14"/>
  <c r="MI113" i="14"/>
  <c r="MJ113" i="14"/>
  <c r="MK113" i="14"/>
  <c r="ML113" i="14"/>
  <c r="MM113" i="14"/>
  <c r="MN113" i="14"/>
  <c r="MO113" i="14"/>
  <c r="MP113" i="14"/>
  <c r="MQ113" i="14"/>
  <c r="MR113" i="14"/>
  <c r="MS113" i="14"/>
  <c r="MT113" i="14"/>
  <c r="MU113" i="14"/>
  <c r="MV113" i="14"/>
  <c r="MW113" i="14"/>
  <c r="MX113" i="14"/>
  <c r="MY113" i="14"/>
  <c r="MZ113" i="14"/>
  <c r="NA113" i="14"/>
  <c r="NB113" i="14"/>
  <c r="NC113" i="14"/>
  <c r="ND113" i="14"/>
  <c r="NE113" i="14"/>
  <c r="NF113" i="14"/>
  <c r="NG113" i="14"/>
  <c r="NH113" i="14"/>
  <c r="NI113" i="14"/>
  <c r="NJ113" i="14"/>
  <c r="NK113" i="14"/>
  <c r="NL113" i="14"/>
  <c r="NM113" i="14"/>
  <c r="NN113" i="14"/>
  <c r="NO113" i="14"/>
  <c r="NP113" i="14"/>
  <c r="NQ113" i="14"/>
  <c r="NR113" i="14"/>
  <c r="NS113" i="14"/>
  <c r="NT113" i="14"/>
  <c r="NU113" i="14"/>
  <c r="NV113" i="14"/>
  <c r="NW113" i="14"/>
  <c r="NX113" i="14"/>
  <c r="NY113" i="14"/>
  <c r="NZ113" i="14"/>
  <c r="OA113" i="14"/>
  <c r="OB113" i="14"/>
  <c r="OC113" i="14"/>
  <c r="OD113" i="14"/>
  <c r="OE113" i="14"/>
  <c r="OF113" i="14"/>
  <c r="OG113" i="14"/>
  <c r="OH113" i="14"/>
  <c r="OI113" i="14"/>
  <c r="OJ113" i="14"/>
  <c r="OK113" i="14"/>
  <c r="OL113" i="14"/>
  <c r="OM113" i="14"/>
  <c r="ON113" i="14"/>
  <c r="OO113" i="14"/>
  <c r="OP113" i="14"/>
  <c r="OQ113" i="14"/>
  <c r="OR113" i="14"/>
  <c r="KN114" i="14"/>
  <c r="KP114" i="14"/>
  <c r="KQ114" i="14"/>
  <c r="LA114" i="14"/>
  <c r="LB114" i="14"/>
  <c r="LC114" i="14"/>
  <c r="LD114" i="14"/>
  <c r="LE114" i="14"/>
  <c r="LF114" i="14"/>
  <c r="LG114" i="14"/>
  <c r="LH114" i="14"/>
  <c r="LI114" i="14"/>
  <c r="LJ114" i="14"/>
  <c r="LK114" i="14"/>
  <c r="LL114" i="14"/>
  <c r="LM114" i="14"/>
  <c r="LN114" i="14"/>
  <c r="LO114" i="14"/>
  <c r="LP114" i="14"/>
  <c r="LQ114" i="14"/>
  <c r="LR114" i="14"/>
  <c r="LS114" i="14"/>
  <c r="LT114" i="14"/>
  <c r="LU114" i="14"/>
  <c r="LV114" i="14"/>
  <c r="LW114" i="14"/>
  <c r="LX114" i="14"/>
  <c r="LY114" i="14"/>
  <c r="LZ114" i="14"/>
  <c r="MA114" i="14"/>
  <c r="MB114" i="14"/>
  <c r="MC114" i="14"/>
  <c r="MD114" i="14"/>
  <c r="ME114" i="14"/>
  <c r="MF114" i="14"/>
  <c r="MG114" i="14"/>
  <c r="MH114" i="14"/>
  <c r="MI114" i="14"/>
  <c r="MJ114" i="14"/>
  <c r="MK114" i="14"/>
  <c r="ML114" i="14"/>
  <c r="MM114" i="14"/>
  <c r="MN114" i="14"/>
  <c r="MO114" i="14"/>
  <c r="MP114" i="14"/>
  <c r="MQ114" i="14"/>
  <c r="MR114" i="14"/>
  <c r="MS114" i="14"/>
  <c r="MT114" i="14"/>
  <c r="MU114" i="14"/>
  <c r="MV114" i="14"/>
  <c r="MW114" i="14"/>
  <c r="MX114" i="14"/>
  <c r="MY114" i="14"/>
  <c r="MZ114" i="14"/>
  <c r="NA114" i="14"/>
  <c r="NB114" i="14"/>
  <c r="NC114" i="14"/>
  <c r="ND114" i="14"/>
  <c r="NE114" i="14"/>
  <c r="NF114" i="14"/>
  <c r="NG114" i="14"/>
  <c r="NH114" i="14"/>
  <c r="NI114" i="14"/>
  <c r="NJ114" i="14"/>
  <c r="NK114" i="14"/>
  <c r="NL114" i="14"/>
  <c r="NM114" i="14"/>
  <c r="NN114" i="14"/>
  <c r="NO114" i="14"/>
  <c r="NP114" i="14"/>
  <c r="NQ114" i="14"/>
  <c r="NR114" i="14"/>
  <c r="NS114" i="14"/>
  <c r="NT114" i="14"/>
  <c r="NU114" i="14"/>
  <c r="NV114" i="14"/>
  <c r="NW114" i="14"/>
  <c r="NX114" i="14"/>
  <c r="NY114" i="14"/>
  <c r="NZ114" i="14"/>
  <c r="OA114" i="14"/>
  <c r="OB114" i="14"/>
  <c r="OC114" i="14"/>
  <c r="OD114" i="14"/>
  <c r="OE114" i="14"/>
  <c r="OF114" i="14"/>
  <c r="OG114" i="14"/>
  <c r="OH114" i="14"/>
  <c r="OI114" i="14"/>
  <c r="OJ114" i="14"/>
  <c r="OK114" i="14"/>
  <c r="OL114" i="14"/>
  <c r="OM114" i="14"/>
  <c r="ON114" i="14"/>
  <c r="OO114" i="14"/>
  <c r="OP114" i="14"/>
  <c r="OQ114" i="14"/>
  <c r="OR114" i="14"/>
  <c r="KN115" i="14"/>
  <c r="KP115" i="14"/>
  <c r="KQ115" i="14"/>
  <c r="LA115" i="14"/>
  <c r="LB115" i="14"/>
  <c r="LC115" i="14"/>
  <c r="LD115" i="14"/>
  <c r="LE115" i="14"/>
  <c r="LF115" i="14"/>
  <c r="LG115" i="14"/>
  <c r="LH115" i="14"/>
  <c r="LI115" i="14"/>
  <c r="LJ115" i="14"/>
  <c r="LK115" i="14"/>
  <c r="LL115" i="14"/>
  <c r="LM115" i="14"/>
  <c r="LN115" i="14"/>
  <c r="LO115" i="14"/>
  <c r="LP115" i="14"/>
  <c r="LQ115" i="14"/>
  <c r="LR115" i="14"/>
  <c r="LS115" i="14"/>
  <c r="LT115" i="14"/>
  <c r="LU115" i="14"/>
  <c r="LV115" i="14"/>
  <c r="LW115" i="14"/>
  <c r="LX115" i="14"/>
  <c r="LY115" i="14"/>
  <c r="LZ115" i="14"/>
  <c r="MA115" i="14"/>
  <c r="MB115" i="14"/>
  <c r="MC115" i="14"/>
  <c r="MD115" i="14"/>
  <c r="ME115" i="14"/>
  <c r="MF115" i="14"/>
  <c r="MG115" i="14"/>
  <c r="MH115" i="14"/>
  <c r="MI115" i="14"/>
  <c r="MJ115" i="14"/>
  <c r="MK115" i="14"/>
  <c r="ML115" i="14"/>
  <c r="MM115" i="14"/>
  <c r="MN115" i="14"/>
  <c r="MO115" i="14"/>
  <c r="MP115" i="14"/>
  <c r="MQ115" i="14"/>
  <c r="MR115" i="14"/>
  <c r="MS115" i="14"/>
  <c r="MT115" i="14"/>
  <c r="MU115" i="14"/>
  <c r="MV115" i="14"/>
  <c r="MW115" i="14"/>
  <c r="MX115" i="14"/>
  <c r="MY115" i="14"/>
  <c r="MZ115" i="14"/>
  <c r="NA115" i="14"/>
  <c r="NB115" i="14"/>
  <c r="NC115" i="14"/>
  <c r="ND115" i="14"/>
  <c r="NE115" i="14"/>
  <c r="NF115" i="14"/>
  <c r="NG115" i="14"/>
  <c r="NH115" i="14"/>
  <c r="NI115" i="14"/>
  <c r="NJ115" i="14"/>
  <c r="NK115" i="14"/>
  <c r="NL115" i="14"/>
  <c r="NM115" i="14"/>
  <c r="NN115" i="14"/>
  <c r="NO115" i="14"/>
  <c r="NP115" i="14"/>
  <c r="NQ115" i="14"/>
  <c r="NR115" i="14"/>
  <c r="NS115" i="14"/>
  <c r="NT115" i="14"/>
  <c r="NU115" i="14"/>
  <c r="NV115" i="14"/>
  <c r="NW115" i="14"/>
  <c r="NX115" i="14"/>
  <c r="NY115" i="14"/>
  <c r="NZ115" i="14"/>
  <c r="OA115" i="14"/>
  <c r="OB115" i="14"/>
  <c r="OC115" i="14"/>
  <c r="OD115" i="14"/>
  <c r="OE115" i="14"/>
  <c r="OF115" i="14"/>
  <c r="OG115" i="14"/>
  <c r="OH115" i="14"/>
  <c r="OI115" i="14"/>
  <c r="OJ115" i="14"/>
  <c r="OK115" i="14"/>
  <c r="OL115" i="14"/>
  <c r="OM115" i="14"/>
  <c r="ON115" i="14"/>
  <c r="OO115" i="14"/>
  <c r="OP115" i="14"/>
  <c r="OQ115" i="14"/>
  <c r="OR115" i="14"/>
  <c r="KN116" i="14"/>
  <c r="KP116" i="14"/>
  <c r="KQ116" i="14"/>
  <c r="LA116" i="14"/>
  <c r="LB116" i="14"/>
  <c r="LC116" i="14"/>
  <c r="LD116" i="14"/>
  <c r="LE116" i="14"/>
  <c r="LF116" i="14"/>
  <c r="LG116" i="14"/>
  <c r="LH116" i="14"/>
  <c r="LI116" i="14"/>
  <c r="LJ116" i="14"/>
  <c r="LK116" i="14"/>
  <c r="LL116" i="14"/>
  <c r="LM116" i="14"/>
  <c r="LN116" i="14"/>
  <c r="LO116" i="14"/>
  <c r="LP116" i="14"/>
  <c r="LQ116" i="14"/>
  <c r="LR116" i="14"/>
  <c r="LS116" i="14"/>
  <c r="LT116" i="14"/>
  <c r="LU116" i="14"/>
  <c r="LV116" i="14"/>
  <c r="LW116" i="14"/>
  <c r="LX116" i="14"/>
  <c r="LY116" i="14"/>
  <c r="LZ116" i="14"/>
  <c r="MA116" i="14"/>
  <c r="MB116" i="14"/>
  <c r="MC116" i="14"/>
  <c r="MD116" i="14"/>
  <c r="ME116" i="14"/>
  <c r="MF116" i="14"/>
  <c r="MG116" i="14"/>
  <c r="MH116" i="14"/>
  <c r="MI116" i="14"/>
  <c r="MJ116" i="14"/>
  <c r="MK116" i="14"/>
  <c r="ML116" i="14"/>
  <c r="MM116" i="14"/>
  <c r="MN116" i="14"/>
  <c r="MO116" i="14"/>
  <c r="MP116" i="14"/>
  <c r="MQ116" i="14"/>
  <c r="MR116" i="14"/>
  <c r="MS116" i="14"/>
  <c r="MT116" i="14"/>
  <c r="MU116" i="14"/>
  <c r="MV116" i="14"/>
  <c r="MW116" i="14"/>
  <c r="MX116" i="14"/>
  <c r="MY116" i="14"/>
  <c r="MZ116" i="14"/>
  <c r="NA116" i="14"/>
  <c r="NB116" i="14"/>
  <c r="NC116" i="14"/>
  <c r="ND116" i="14"/>
  <c r="NE116" i="14"/>
  <c r="NF116" i="14"/>
  <c r="NG116" i="14"/>
  <c r="NH116" i="14"/>
  <c r="NI116" i="14"/>
  <c r="NJ116" i="14"/>
  <c r="NK116" i="14"/>
  <c r="NL116" i="14"/>
  <c r="NM116" i="14"/>
  <c r="NN116" i="14"/>
  <c r="NO116" i="14"/>
  <c r="NP116" i="14"/>
  <c r="NQ116" i="14"/>
  <c r="NR116" i="14"/>
  <c r="NS116" i="14"/>
  <c r="NT116" i="14"/>
  <c r="NU116" i="14"/>
  <c r="NV116" i="14"/>
  <c r="NW116" i="14"/>
  <c r="NX116" i="14"/>
  <c r="NY116" i="14"/>
  <c r="NZ116" i="14"/>
  <c r="OA116" i="14"/>
  <c r="OB116" i="14"/>
  <c r="OC116" i="14"/>
  <c r="OD116" i="14"/>
  <c r="OE116" i="14"/>
  <c r="OF116" i="14"/>
  <c r="OG116" i="14"/>
  <c r="OH116" i="14"/>
  <c r="OI116" i="14"/>
  <c r="OJ116" i="14"/>
  <c r="OK116" i="14"/>
  <c r="OL116" i="14"/>
  <c r="OM116" i="14"/>
  <c r="ON116" i="14"/>
  <c r="OO116" i="14"/>
  <c r="OP116" i="14"/>
  <c r="OQ116" i="14"/>
  <c r="OR116" i="14"/>
  <c r="KN117" i="14"/>
  <c r="KP117" i="14"/>
  <c r="KQ117" i="14"/>
  <c r="LA117" i="14"/>
  <c r="LB117" i="14"/>
  <c r="LC117" i="14"/>
  <c r="LD117" i="14"/>
  <c r="LE117" i="14"/>
  <c r="LF117" i="14"/>
  <c r="LG117" i="14"/>
  <c r="LH117" i="14"/>
  <c r="LI117" i="14"/>
  <c r="LJ117" i="14"/>
  <c r="LK117" i="14"/>
  <c r="LL117" i="14"/>
  <c r="LM117" i="14"/>
  <c r="LN117" i="14"/>
  <c r="LO117" i="14"/>
  <c r="LP117" i="14"/>
  <c r="LQ117" i="14"/>
  <c r="LR117" i="14"/>
  <c r="LS117" i="14"/>
  <c r="LT117" i="14"/>
  <c r="LU117" i="14"/>
  <c r="LV117" i="14"/>
  <c r="LW117" i="14"/>
  <c r="LX117" i="14"/>
  <c r="LY117" i="14"/>
  <c r="LZ117" i="14"/>
  <c r="MA117" i="14"/>
  <c r="MB117" i="14"/>
  <c r="MC117" i="14"/>
  <c r="MD117" i="14"/>
  <c r="ME117" i="14"/>
  <c r="MF117" i="14"/>
  <c r="MG117" i="14"/>
  <c r="MH117" i="14"/>
  <c r="MI117" i="14"/>
  <c r="MJ117" i="14"/>
  <c r="MK117" i="14"/>
  <c r="ML117" i="14"/>
  <c r="MM117" i="14"/>
  <c r="MN117" i="14"/>
  <c r="MO117" i="14"/>
  <c r="MP117" i="14"/>
  <c r="MQ117" i="14"/>
  <c r="MR117" i="14"/>
  <c r="MS117" i="14"/>
  <c r="MT117" i="14"/>
  <c r="MU117" i="14"/>
  <c r="MV117" i="14"/>
  <c r="MW117" i="14"/>
  <c r="MX117" i="14"/>
  <c r="MY117" i="14"/>
  <c r="MZ117" i="14"/>
  <c r="NA117" i="14"/>
  <c r="NB117" i="14"/>
  <c r="NC117" i="14"/>
  <c r="ND117" i="14"/>
  <c r="NE117" i="14"/>
  <c r="NF117" i="14"/>
  <c r="NG117" i="14"/>
  <c r="NH117" i="14"/>
  <c r="NI117" i="14"/>
  <c r="NJ117" i="14"/>
  <c r="NK117" i="14"/>
  <c r="NL117" i="14"/>
  <c r="NM117" i="14"/>
  <c r="NN117" i="14"/>
  <c r="NO117" i="14"/>
  <c r="NP117" i="14"/>
  <c r="NQ117" i="14"/>
  <c r="NR117" i="14"/>
  <c r="NS117" i="14"/>
  <c r="NT117" i="14"/>
  <c r="NU117" i="14"/>
  <c r="NV117" i="14"/>
  <c r="NW117" i="14"/>
  <c r="NX117" i="14"/>
  <c r="NY117" i="14"/>
  <c r="NZ117" i="14"/>
  <c r="OA117" i="14"/>
  <c r="OB117" i="14"/>
  <c r="OC117" i="14"/>
  <c r="OD117" i="14"/>
  <c r="OE117" i="14"/>
  <c r="OF117" i="14"/>
  <c r="OG117" i="14"/>
  <c r="OH117" i="14"/>
  <c r="OI117" i="14"/>
  <c r="OJ117" i="14"/>
  <c r="OK117" i="14"/>
  <c r="OL117" i="14"/>
  <c r="OM117" i="14"/>
  <c r="ON117" i="14"/>
  <c r="OO117" i="14"/>
  <c r="OP117" i="14"/>
  <c r="OQ117" i="14"/>
  <c r="OR117" i="14"/>
  <c r="KN118" i="14"/>
  <c r="KP118" i="14"/>
  <c r="KQ118" i="14"/>
  <c r="LA118" i="14"/>
  <c r="LB118" i="14"/>
  <c r="LC118" i="14"/>
  <c r="LD118" i="14"/>
  <c r="LE118" i="14"/>
  <c r="LF118" i="14"/>
  <c r="LG118" i="14"/>
  <c r="LH118" i="14"/>
  <c r="LI118" i="14"/>
  <c r="LJ118" i="14"/>
  <c r="LK118" i="14"/>
  <c r="LL118" i="14"/>
  <c r="LM118" i="14"/>
  <c r="LN118" i="14"/>
  <c r="LO118" i="14"/>
  <c r="LP118" i="14"/>
  <c r="LQ118" i="14"/>
  <c r="LR118" i="14"/>
  <c r="LS118" i="14"/>
  <c r="LT118" i="14"/>
  <c r="LU118" i="14"/>
  <c r="LV118" i="14"/>
  <c r="LW118" i="14"/>
  <c r="LX118" i="14"/>
  <c r="LY118" i="14"/>
  <c r="LZ118" i="14"/>
  <c r="MA118" i="14"/>
  <c r="MB118" i="14"/>
  <c r="MC118" i="14"/>
  <c r="MD118" i="14"/>
  <c r="ME118" i="14"/>
  <c r="MF118" i="14"/>
  <c r="MG118" i="14"/>
  <c r="MH118" i="14"/>
  <c r="MI118" i="14"/>
  <c r="MJ118" i="14"/>
  <c r="MK118" i="14"/>
  <c r="ML118" i="14"/>
  <c r="MM118" i="14"/>
  <c r="MN118" i="14"/>
  <c r="MO118" i="14"/>
  <c r="MP118" i="14"/>
  <c r="MQ118" i="14"/>
  <c r="MR118" i="14"/>
  <c r="MS118" i="14"/>
  <c r="MT118" i="14"/>
  <c r="MU118" i="14"/>
  <c r="MV118" i="14"/>
  <c r="MW118" i="14"/>
  <c r="MX118" i="14"/>
  <c r="MY118" i="14"/>
  <c r="MZ118" i="14"/>
  <c r="NA118" i="14"/>
  <c r="NB118" i="14"/>
  <c r="NC118" i="14"/>
  <c r="ND118" i="14"/>
  <c r="NE118" i="14"/>
  <c r="NF118" i="14"/>
  <c r="NG118" i="14"/>
  <c r="NH118" i="14"/>
  <c r="NI118" i="14"/>
  <c r="NJ118" i="14"/>
  <c r="NK118" i="14"/>
  <c r="NL118" i="14"/>
  <c r="NM118" i="14"/>
  <c r="NN118" i="14"/>
  <c r="NO118" i="14"/>
  <c r="NP118" i="14"/>
  <c r="NQ118" i="14"/>
  <c r="NR118" i="14"/>
  <c r="NS118" i="14"/>
  <c r="NT118" i="14"/>
  <c r="NU118" i="14"/>
  <c r="NV118" i="14"/>
  <c r="NW118" i="14"/>
  <c r="NX118" i="14"/>
  <c r="NY118" i="14"/>
  <c r="NZ118" i="14"/>
  <c r="OA118" i="14"/>
  <c r="OB118" i="14"/>
  <c r="OC118" i="14"/>
  <c r="OD118" i="14"/>
  <c r="OE118" i="14"/>
  <c r="OF118" i="14"/>
  <c r="OG118" i="14"/>
  <c r="OH118" i="14"/>
  <c r="OI118" i="14"/>
  <c r="OJ118" i="14"/>
  <c r="OK118" i="14"/>
  <c r="OL118" i="14"/>
  <c r="OM118" i="14"/>
  <c r="ON118" i="14"/>
  <c r="OO118" i="14"/>
  <c r="OP118" i="14"/>
  <c r="OQ118" i="14"/>
  <c r="OR118" i="14"/>
  <c r="KN119" i="14"/>
  <c r="KP119" i="14"/>
  <c r="KQ119" i="14"/>
  <c r="LA119" i="14"/>
  <c r="LB119" i="14"/>
  <c r="LC119" i="14"/>
  <c r="LD119" i="14"/>
  <c r="LE119" i="14"/>
  <c r="LF119" i="14"/>
  <c r="LG119" i="14"/>
  <c r="LH119" i="14"/>
  <c r="LI119" i="14"/>
  <c r="LJ119" i="14"/>
  <c r="LK119" i="14"/>
  <c r="LL119" i="14"/>
  <c r="LM119" i="14"/>
  <c r="LN119" i="14"/>
  <c r="LO119" i="14"/>
  <c r="LP119" i="14"/>
  <c r="LQ119" i="14"/>
  <c r="LR119" i="14"/>
  <c r="LS119" i="14"/>
  <c r="LT119" i="14"/>
  <c r="LU119" i="14"/>
  <c r="LV119" i="14"/>
  <c r="LW119" i="14"/>
  <c r="LX119" i="14"/>
  <c r="LY119" i="14"/>
  <c r="LZ119" i="14"/>
  <c r="MA119" i="14"/>
  <c r="MB119" i="14"/>
  <c r="MC119" i="14"/>
  <c r="MD119" i="14"/>
  <c r="ME119" i="14"/>
  <c r="MF119" i="14"/>
  <c r="MG119" i="14"/>
  <c r="MH119" i="14"/>
  <c r="MI119" i="14"/>
  <c r="MJ119" i="14"/>
  <c r="MK119" i="14"/>
  <c r="ML119" i="14"/>
  <c r="MM119" i="14"/>
  <c r="MN119" i="14"/>
  <c r="MO119" i="14"/>
  <c r="MP119" i="14"/>
  <c r="MQ119" i="14"/>
  <c r="MR119" i="14"/>
  <c r="MS119" i="14"/>
  <c r="MT119" i="14"/>
  <c r="MU119" i="14"/>
  <c r="MV119" i="14"/>
  <c r="MW119" i="14"/>
  <c r="MX119" i="14"/>
  <c r="MY119" i="14"/>
  <c r="MZ119" i="14"/>
  <c r="NA119" i="14"/>
  <c r="NB119" i="14"/>
  <c r="NC119" i="14"/>
  <c r="ND119" i="14"/>
  <c r="NE119" i="14"/>
  <c r="NF119" i="14"/>
  <c r="NG119" i="14"/>
  <c r="NH119" i="14"/>
  <c r="NI119" i="14"/>
  <c r="NJ119" i="14"/>
  <c r="NK119" i="14"/>
  <c r="NL119" i="14"/>
  <c r="NM119" i="14"/>
  <c r="NN119" i="14"/>
  <c r="NO119" i="14"/>
  <c r="NP119" i="14"/>
  <c r="NQ119" i="14"/>
  <c r="NR119" i="14"/>
  <c r="NS119" i="14"/>
  <c r="NT119" i="14"/>
  <c r="NU119" i="14"/>
  <c r="NV119" i="14"/>
  <c r="NW119" i="14"/>
  <c r="NX119" i="14"/>
  <c r="NY119" i="14"/>
  <c r="NZ119" i="14"/>
  <c r="OA119" i="14"/>
  <c r="OB119" i="14"/>
  <c r="OC119" i="14"/>
  <c r="OD119" i="14"/>
  <c r="OE119" i="14"/>
  <c r="OF119" i="14"/>
  <c r="OG119" i="14"/>
  <c r="OH119" i="14"/>
  <c r="OI119" i="14"/>
  <c r="OJ119" i="14"/>
  <c r="OK119" i="14"/>
  <c r="OL119" i="14"/>
  <c r="OM119" i="14"/>
  <c r="ON119" i="14"/>
  <c r="OO119" i="14"/>
  <c r="OP119" i="14"/>
  <c r="OQ119" i="14"/>
  <c r="OR119" i="14"/>
  <c r="KN120" i="14"/>
  <c r="KP120" i="14"/>
  <c r="KQ120" i="14"/>
  <c r="LA120" i="14"/>
  <c r="LB120" i="14"/>
  <c r="LC120" i="14"/>
  <c r="LD120" i="14"/>
  <c r="LE120" i="14"/>
  <c r="LF120" i="14"/>
  <c r="LG120" i="14"/>
  <c r="LH120" i="14"/>
  <c r="LI120" i="14"/>
  <c r="LJ120" i="14"/>
  <c r="LK120" i="14"/>
  <c r="LL120" i="14"/>
  <c r="LM120" i="14"/>
  <c r="LN120" i="14"/>
  <c r="LO120" i="14"/>
  <c r="LP120" i="14"/>
  <c r="LQ120" i="14"/>
  <c r="LR120" i="14"/>
  <c r="LS120" i="14"/>
  <c r="LT120" i="14"/>
  <c r="LU120" i="14"/>
  <c r="LV120" i="14"/>
  <c r="LW120" i="14"/>
  <c r="LX120" i="14"/>
  <c r="LY120" i="14"/>
  <c r="LZ120" i="14"/>
  <c r="MA120" i="14"/>
  <c r="MB120" i="14"/>
  <c r="MC120" i="14"/>
  <c r="MD120" i="14"/>
  <c r="ME120" i="14"/>
  <c r="MF120" i="14"/>
  <c r="MG120" i="14"/>
  <c r="MH120" i="14"/>
  <c r="MI120" i="14"/>
  <c r="MJ120" i="14"/>
  <c r="MK120" i="14"/>
  <c r="ML120" i="14"/>
  <c r="MM120" i="14"/>
  <c r="MN120" i="14"/>
  <c r="MO120" i="14"/>
  <c r="MP120" i="14"/>
  <c r="MQ120" i="14"/>
  <c r="MR120" i="14"/>
  <c r="MS120" i="14"/>
  <c r="MT120" i="14"/>
  <c r="MU120" i="14"/>
  <c r="MV120" i="14"/>
  <c r="MW120" i="14"/>
  <c r="MX120" i="14"/>
  <c r="MY120" i="14"/>
  <c r="MZ120" i="14"/>
  <c r="NA120" i="14"/>
  <c r="NB120" i="14"/>
  <c r="NC120" i="14"/>
  <c r="ND120" i="14"/>
  <c r="NE120" i="14"/>
  <c r="NF120" i="14"/>
  <c r="NG120" i="14"/>
  <c r="NH120" i="14"/>
  <c r="NI120" i="14"/>
  <c r="NJ120" i="14"/>
  <c r="NK120" i="14"/>
  <c r="NL120" i="14"/>
  <c r="NM120" i="14"/>
  <c r="NN120" i="14"/>
  <c r="NO120" i="14"/>
  <c r="NP120" i="14"/>
  <c r="NQ120" i="14"/>
  <c r="NR120" i="14"/>
  <c r="NS120" i="14"/>
  <c r="NT120" i="14"/>
  <c r="NU120" i="14"/>
  <c r="NV120" i="14"/>
  <c r="NW120" i="14"/>
  <c r="NX120" i="14"/>
  <c r="NY120" i="14"/>
  <c r="NZ120" i="14"/>
  <c r="OA120" i="14"/>
  <c r="OB120" i="14"/>
  <c r="OC120" i="14"/>
  <c r="OD120" i="14"/>
  <c r="OE120" i="14"/>
  <c r="OF120" i="14"/>
  <c r="OG120" i="14"/>
  <c r="OH120" i="14"/>
  <c r="OI120" i="14"/>
  <c r="OJ120" i="14"/>
  <c r="OK120" i="14"/>
  <c r="OL120" i="14"/>
  <c r="OM120" i="14"/>
  <c r="ON120" i="14"/>
  <c r="OO120" i="14"/>
  <c r="OP120" i="14"/>
  <c r="OQ120" i="14"/>
  <c r="OR120" i="14"/>
  <c r="KN121" i="14"/>
  <c r="KP121" i="14"/>
  <c r="KQ121" i="14"/>
  <c r="LA121" i="14"/>
  <c r="LB121" i="14"/>
  <c r="LC121" i="14"/>
  <c r="LD121" i="14"/>
  <c r="LE121" i="14"/>
  <c r="LF121" i="14"/>
  <c r="LG121" i="14"/>
  <c r="LH121" i="14"/>
  <c r="LI121" i="14"/>
  <c r="LJ121" i="14"/>
  <c r="LK121" i="14"/>
  <c r="LL121" i="14"/>
  <c r="LM121" i="14"/>
  <c r="LN121" i="14"/>
  <c r="LO121" i="14"/>
  <c r="LP121" i="14"/>
  <c r="LQ121" i="14"/>
  <c r="LR121" i="14"/>
  <c r="LS121" i="14"/>
  <c r="LT121" i="14"/>
  <c r="LU121" i="14"/>
  <c r="LV121" i="14"/>
  <c r="LW121" i="14"/>
  <c r="LX121" i="14"/>
  <c r="LY121" i="14"/>
  <c r="LZ121" i="14"/>
  <c r="MA121" i="14"/>
  <c r="MB121" i="14"/>
  <c r="MC121" i="14"/>
  <c r="MD121" i="14"/>
  <c r="ME121" i="14"/>
  <c r="MF121" i="14"/>
  <c r="MG121" i="14"/>
  <c r="MH121" i="14"/>
  <c r="MI121" i="14"/>
  <c r="MJ121" i="14"/>
  <c r="MK121" i="14"/>
  <c r="ML121" i="14"/>
  <c r="MM121" i="14"/>
  <c r="MN121" i="14"/>
  <c r="MO121" i="14"/>
  <c r="MP121" i="14"/>
  <c r="MQ121" i="14"/>
  <c r="MR121" i="14"/>
  <c r="MS121" i="14"/>
  <c r="MT121" i="14"/>
  <c r="MU121" i="14"/>
  <c r="MV121" i="14"/>
  <c r="MW121" i="14"/>
  <c r="MX121" i="14"/>
  <c r="MY121" i="14"/>
  <c r="MZ121" i="14"/>
  <c r="NA121" i="14"/>
  <c r="NB121" i="14"/>
  <c r="NC121" i="14"/>
  <c r="ND121" i="14"/>
  <c r="NE121" i="14"/>
  <c r="NF121" i="14"/>
  <c r="NG121" i="14"/>
  <c r="NH121" i="14"/>
  <c r="NI121" i="14"/>
  <c r="NJ121" i="14"/>
  <c r="NK121" i="14"/>
  <c r="NL121" i="14"/>
  <c r="NM121" i="14"/>
  <c r="NN121" i="14"/>
  <c r="NO121" i="14"/>
  <c r="NP121" i="14"/>
  <c r="NQ121" i="14"/>
  <c r="NR121" i="14"/>
  <c r="NS121" i="14"/>
  <c r="NT121" i="14"/>
  <c r="NU121" i="14"/>
  <c r="NV121" i="14"/>
  <c r="NW121" i="14"/>
  <c r="NX121" i="14"/>
  <c r="NY121" i="14"/>
  <c r="NZ121" i="14"/>
  <c r="OA121" i="14"/>
  <c r="OB121" i="14"/>
  <c r="OC121" i="14"/>
  <c r="OD121" i="14"/>
  <c r="OE121" i="14"/>
  <c r="OF121" i="14"/>
  <c r="OG121" i="14"/>
  <c r="OH121" i="14"/>
  <c r="OI121" i="14"/>
  <c r="OJ121" i="14"/>
  <c r="OK121" i="14"/>
  <c r="OL121" i="14"/>
  <c r="OM121" i="14"/>
  <c r="ON121" i="14"/>
  <c r="OO121" i="14"/>
  <c r="OP121" i="14"/>
  <c r="OQ121" i="14"/>
  <c r="OR121" i="14"/>
  <c r="KN122" i="14"/>
  <c r="KP122" i="14"/>
  <c r="KQ122" i="14"/>
  <c r="LA122" i="14"/>
  <c r="LB122" i="14"/>
  <c r="LC122" i="14"/>
  <c r="LD122" i="14"/>
  <c r="LE122" i="14"/>
  <c r="LF122" i="14"/>
  <c r="LG122" i="14"/>
  <c r="LH122" i="14"/>
  <c r="LI122" i="14"/>
  <c r="LJ122" i="14"/>
  <c r="LK122" i="14"/>
  <c r="LL122" i="14"/>
  <c r="LM122" i="14"/>
  <c r="LN122" i="14"/>
  <c r="LO122" i="14"/>
  <c r="LP122" i="14"/>
  <c r="LQ122" i="14"/>
  <c r="LR122" i="14"/>
  <c r="LS122" i="14"/>
  <c r="LT122" i="14"/>
  <c r="LU122" i="14"/>
  <c r="LV122" i="14"/>
  <c r="LW122" i="14"/>
  <c r="LX122" i="14"/>
  <c r="LY122" i="14"/>
  <c r="LZ122" i="14"/>
  <c r="MA122" i="14"/>
  <c r="MB122" i="14"/>
  <c r="MC122" i="14"/>
  <c r="MD122" i="14"/>
  <c r="ME122" i="14"/>
  <c r="MF122" i="14"/>
  <c r="MG122" i="14"/>
  <c r="MH122" i="14"/>
  <c r="MI122" i="14"/>
  <c r="MJ122" i="14"/>
  <c r="MK122" i="14"/>
  <c r="ML122" i="14"/>
  <c r="MM122" i="14"/>
  <c r="MN122" i="14"/>
  <c r="MO122" i="14"/>
  <c r="MP122" i="14"/>
  <c r="MQ122" i="14"/>
  <c r="MR122" i="14"/>
  <c r="MS122" i="14"/>
  <c r="MT122" i="14"/>
  <c r="MU122" i="14"/>
  <c r="MV122" i="14"/>
  <c r="MW122" i="14"/>
  <c r="MX122" i="14"/>
  <c r="MY122" i="14"/>
  <c r="MZ122" i="14"/>
  <c r="NA122" i="14"/>
  <c r="NB122" i="14"/>
  <c r="NC122" i="14"/>
  <c r="ND122" i="14"/>
  <c r="NE122" i="14"/>
  <c r="NF122" i="14"/>
  <c r="NG122" i="14"/>
  <c r="NH122" i="14"/>
  <c r="NI122" i="14"/>
  <c r="NJ122" i="14"/>
  <c r="NK122" i="14"/>
  <c r="NL122" i="14"/>
  <c r="NM122" i="14"/>
  <c r="NN122" i="14"/>
  <c r="NO122" i="14"/>
  <c r="NP122" i="14"/>
  <c r="NQ122" i="14"/>
  <c r="NR122" i="14"/>
  <c r="NS122" i="14"/>
  <c r="NT122" i="14"/>
  <c r="NU122" i="14"/>
  <c r="NV122" i="14"/>
  <c r="NW122" i="14"/>
  <c r="NX122" i="14"/>
  <c r="NY122" i="14"/>
  <c r="NZ122" i="14"/>
  <c r="OA122" i="14"/>
  <c r="OB122" i="14"/>
  <c r="OC122" i="14"/>
  <c r="OD122" i="14"/>
  <c r="OE122" i="14"/>
  <c r="OF122" i="14"/>
  <c r="OG122" i="14"/>
  <c r="OH122" i="14"/>
  <c r="OI122" i="14"/>
  <c r="OJ122" i="14"/>
  <c r="OK122" i="14"/>
  <c r="OL122" i="14"/>
  <c r="OM122" i="14"/>
  <c r="ON122" i="14"/>
  <c r="OO122" i="14"/>
  <c r="OP122" i="14"/>
  <c r="OQ122" i="14"/>
  <c r="OR122" i="14"/>
  <c r="KN123" i="14"/>
  <c r="KP123" i="14"/>
  <c r="KQ123" i="14"/>
  <c r="LA123" i="14"/>
  <c r="LB123" i="14"/>
  <c r="LC123" i="14"/>
  <c r="LD123" i="14"/>
  <c r="LE123" i="14"/>
  <c r="LF123" i="14"/>
  <c r="LG123" i="14"/>
  <c r="LH123" i="14"/>
  <c r="LI123" i="14"/>
  <c r="LJ123" i="14"/>
  <c r="LK123" i="14"/>
  <c r="LL123" i="14"/>
  <c r="LM123" i="14"/>
  <c r="LN123" i="14"/>
  <c r="LO123" i="14"/>
  <c r="LP123" i="14"/>
  <c r="LQ123" i="14"/>
  <c r="LR123" i="14"/>
  <c r="LS123" i="14"/>
  <c r="LT123" i="14"/>
  <c r="LU123" i="14"/>
  <c r="LV123" i="14"/>
  <c r="LW123" i="14"/>
  <c r="LX123" i="14"/>
  <c r="LY123" i="14"/>
  <c r="LZ123" i="14"/>
  <c r="MA123" i="14"/>
  <c r="MB123" i="14"/>
  <c r="MC123" i="14"/>
  <c r="MD123" i="14"/>
  <c r="ME123" i="14"/>
  <c r="MF123" i="14"/>
  <c r="MG123" i="14"/>
  <c r="MH123" i="14"/>
  <c r="MI123" i="14"/>
  <c r="MJ123" i="14"/>
  <c r="MK123" i="14"/>
  <c r="ML123" i="14"/>
  <c r="MM123" i="14"/>
  <c r="MN123" i="14"/>
  <c r="MO123" i="14"/>
  <c r="MP123" i="14"/>
  <c r="MQ123" i="14"/>
  <c r="MR123" i="14"/>
  <c r="MS123" i="14"/>
  <c r="MT123" i="14"/>
  <c r="MU123" i="14"/>
  <c r="MV123" i="14"/>
  <c r="MW123" i="14"/>
  <c r="MX123" i="14"/>
  <c r="MY123" i="14"/>
  <c r="MZ123" i="14"/>
  <c r="NA123" i="14"/>
  <c r="NB123" i="14"/>
  <c r="NC123" i="14"/>
  <c r="ND123" i="14"/>
  <c r="NE123" i="14"/>
  <c r="NF123" i="14"/>
  <c r="NG123" i="14"/>
  <c r="NH123" i="14"/>
  <c r="NI123" i="14"/>
  <c r="NJ123" i="14"/>
  <c r="NK123" i="14"/>
  <c r="NL123" i="14"/>
  <c r="NM123" i="14"/>
  <c r="NN123" i="14"/>
  <c r="NO123" i="14"/>
  <c r="NP123" i="14"/>
  <c r="NQ123" i="14"/>
  <c r="NR123" i="14"/>
  <c r="NS123" i="14"/>
  <c r="NT123" i="14"/>
  <c r="NU123" i="14"/>
  <c r="NV123" i="14"/>
  <c r="NW123" i="14"/>
  <c r="NX123" i="14"/>
  <c r="NY123" i="14"/>
  <c r="NZ123" i="14"/>
  <c r="OA123" i="14"/>
  <c r="OB123" i="14"/>
  <c r="OC123" i="14"/>
  <c r="OD123" i="14"/>
  <c r="OE123" i="14"/>
  <c r="OF123" i="14"/>
  <c r="OG123" i="14"/>
  <c r="OH123" i="14"/>
  <c r="OI123" i="14"/>
  <c r="OJ123" i="14"/>
  <c r="OK123" i="14"/>
  <c r="OL123" i="14"/>
  <c r="OM123" i="14"/>
  <c r="ON123" i="14"/>
  <c r="OO123" i="14"/>
  <c r="OP123" i="14"/>
  <c r="OQ123" i="14"/>
  <c r="OR123" i="14"/>
  <c r="KN124" i="14"/>
  <c r="KP124" i="14"/>
  <c r="KQ124" i="14"/>
  <c r="LA124" i="14"/>
  <c r="LB124" i="14"/>
  <c r="LC124" i="14"/>
  <c r="LD124" i="14"/>
  <c r="LE124" i="14"/>
  <c r="LF124" i="14"/>
  <c r="LG124" i="14"/>
  <c r="LH124" i="14"/>
  <c r="LI124" i="14"/>
  <c r="LJ124" i="14"/>
  <c r="LK124" i="14"/>
  <c r="LL124" i="14"/>
  <c r="LM124" i="14"/>
  <c r="LN124" i="14"/>
  <c r="LO124" i="14"/>
  <c r="LP124" i="14"/>
  <c r="LQ124" i="14"/>
  <c r="LR124" i="14"/>
  <c r="LS124" i="14"/>
  <c r="LT124" i="14"/>
  <c r="LU124" i="14"/>
  <c r="LV124" i="14"/>
  <c r="LW124" i="14"/>
  <c r="LX124" i="14"/>
  <c r="LY124" i="14"/>
  <c r="LZ124" i="14"/>
  <c r="MA124" i="14"/>
  <c r="MB124" i="14"/>
  <c r="MC124" i="14"/>
  <c r="MD124" i="14"/>
  <c r="ME124" i="14"/>
  <c r="MF124" i="14"/>
  <c r="MG124" i="14"/>
  <c r="MH124" i="14"/>
  <c r="MI124" i="14"/>
  <c r="MJ124" i="14"/>
  <c r="MK124" i="14"/>
  <c r="ML124" i="14"/>
  <c r="MM124" i="14"/>
  <c r="MN124" i="14"/>
  <c r="MO124" i="14"/>
  <c r="MP124" i="14"/>
  <c r="MQ124" i="14"/>
  <c r="MR124" i="14"/>
  <c r="MS124" i="14"/>
  <c r="MT124" i="14"/>
  <c r="MU124" i="14"/>
  <c r="MV124" i="14"/>
  <c r="MW124" i="14"/>
  <c r="MX124" i="14"/>
  <c r="MY124" i="14"/>
  <c r="MZ124" i="14"/>
  <c r="NA124" i="14"/>
  <c r="NB124" i="14"/>
  <c r="NC124" i="14"/>
  <c r="ND124" i="14"/>
  <c r="NE124" i="14"/>
  <c r="NF124" i="14"/>
  <c r="NG124" i="14"/>
  <c r="NH124" i="14"/>
  <c r="NI124" i="14"/>
  <c r="NJ124" i="14"/>
  <c r="NK124" i="14"/>
  <c r="NL124" i="14"/>
  <c r="NM124" i="14"/>
  <c r="NN124" i="14"/>
  <c r="NO124" i="14"/>
  <c r="NP124" i="14"/>
  <c r="NQ124" i="14"/>
  <c r="NR124" i="14"/>
  <c r="NS124" i="14"/>
  <c r="NT124" i="14"/>
  <c r="NU124" i="14"/>
  <c r="NV124" i="14"/>
  <c r="NW124" i="14"/>
  <c r="NX124" i="14"/>
  <c r="NY124" i="14"/>
  <c r="NZ124" i="14"/>
  <c r="OA124" i="14"/>
  <c r="OB124" i="14"/>
  <c r="OC124" i="14"/>
  <c r="OD124" i="14"/>
  <c r="OE124" i="14"/>
  <c r="OF124" i="14"/>
  <c r="OG124" i="14"/>
  <c r="OH124" i="14"/>
  <c r="OI124" i="14"/>
  <c r="OJ124" i="14"/>
  <c r="OK124" i="14"/>
  <c r="OL124" i="14"/>
  <c r="OM124" i="14"/>
  <c r="ON124" i="14"/>
  <c r="OO124" i="14"/>
  <c r="OP124" i="14"/>
  <c r="OQ124" i="14"/>
  <c r="OR124" i="14"/>
  <c r="KN125" i="14"/>
  <c r="KP125" i="14"/>
  <c r="KQ125" i="14"/>
  <c r="LA125" i="14"/>
  <c r="LB125" i="14"/>
  <c r="LC125" i="14"/>
  <c r="LD125" i="14"/>
  <c r="LE125" i="14"/>
  <c r="LF125" i="14"/>
  <c r="LG125" i="14"/>
  <c r="LH125" i="14"/>
  <c r="LI125" i="14"/>
  <c r="LJ125" i="14"/>
  <c r="LK125" i="14"/>
  <c r="LL125" i="14"/>
  <c r="LM125" i="14"/>
  <c r="LN125" i="14"/>
  <c r="LO125" i="14"/>
  <c r="LP125" i="14"/>
  <c r="LQ125" i="14"/>
  <c r="LR125" i="14"/>
  <c r="LS125" i="14"/>
  <c r="LT125" i="14"/>
  <c r="LU125" i="14"/>
  <c r="LV125" i="14"/>
  <c r="LW125" i="14"/>
  <c r="LX125" i="14"/>
  <c r="LY125" i="14"/>
  <c r="LZ125" i="14"/>
  <c r="MA125" i="14"/>
  <c r="MB125" i="14"/>
  <c r="MC125" i="14"/>
  <c r="MD125" i="14"/>
  <c r="ME125" i="14"/>
  <c r="MF125" i="14"/>
  <c r="MG125" i="14"/>
  <c r="MH125" i="14"/>
  <c r="MI125" i="14"/>
  <c r="MJ125" i="14"/>
  <c r="MK125" i="14"/>
  <c r="ML125" i="14"/>
  <c r="MM125" i="14"/>
  <c r="MN125" i="14"/>
  <c r="MO125" i="14"/>
  <c r="MP125" i="14"/>
  <c r="MQ125" i="14"/>
  <c r="MR125" i="14"/>
  <c r="MS125" i="14"/>
  <c r="MT125" i="14"/>
  <c r="MU125" i="14"/>
  <c r="MV125" i="14"/>
  <c r="MW125" i="14"/>
  <c r="MX125" i="14"/>
  <c r="MY125" i="14"/>
  <c r="MZ125" i="14"/>
  <c r="NA125" i="14"/>
  <c r="NB125" i="14"/>
  <c r="NC125" i="14"/>
  <c r="ND125" i="14"/>
  <c r="NE125" i="14"/>
  <c r="NF125" i="14"/>
  <c r="NG125" i="14"/>
  <c r="NH125" i="14"/>
  <c r="NI125" i="14"/>
  <c r="NJ125" i="14"/>
  <c r="NK125" i="14"/>
  <c r="NL125" i="14"/>
  <c r="NM125" i="14"/>
  <c r="NN125" i="14"/>
  <c r="NO125" i="14"/>
  <c r="NP125" i="14"/>
  <c r="NQ125" i="14"/>
  <c r="NR125" i="14"/>
  <c r="NS125" i="14"/>
  <c r="NT125" i="14"/>
  <c r="NU125" i="14"/>
  <c r="NV125" i="14"/>
  <c r="NW125" i="14"/>
  <c r="NX125" i="14"/>
  <c r="NY125" i="14"/>
  <c r="NZ125" i="14"/>
  <c r="OA125" i="14"/>
  <c r="OB125" i="14"/>
  <c r="OC125" i="14"/>
  <c r="OD125" i="14"/>
  <c r="OE125" i="14"/>
  <c r="OF125" i="14"/>
  <c r="OG125" i="14"/>
  <c r="OH125" i="14"/>
  <c r="OI125" i="14"/>
  <c r="OJ125" i="14"/>
  <c r="OK125" i="14"/>
  <c r="OL125" i="14"/>
  <c r="OM125" i="14"/>
  <c r="ON125" i="14"/>
  <c r="OO125" i="14"/>
  <c r="OP125" i="14"/>
  <c r="OQ125" i="14"/>
  <c r="OR125" i="14"/>
  <c r="KN126" i="14"/>
  <c r="KP126" i="14"/>
  <c r="KQ126" i="14"/>
  <c r="LA126" i="14"/>
  <c r="LB126" i="14"/>
  <c r="LC126" i="14"/>
  <c r="LD126" i="14"/>
  <c r="LE126" i="14"/>
  <c r="LF126" i="14"/>
  <c r="LG126" i="14"/>
  <c r="LH126" i="14"/>
  <c r="LI126" i="14"/>
  <c r="LJ126" i="14"/>
  <c r="LK126" i="14"/>
  <c r="LL126" i="14"/>
  <c r="LM126" i="14"/>
  <c r="LN126" i="14"/>
  <c r="LO126" i="14"/>
  <c r="LP126" i="14"/>
  <c r="LQ126" i="14"/>
  <c r="LR126" i="14"/>
  <c r="LS126" i="14"/>
  <c r="LT126" i="14"/>
  <c r="LU126" i="14"/>
  <c r="LV126" i="14"/>
  <c r="LW126" i="14"/>
  <c r="LX126" i="14"/>
  <c r="LY126" i="14"/>
  <c r="LZ126" i="14"/>
  <c r="MA126" i="14"/>
  <c r="MB126" i="14"/>
  <c r="MC126" i="14"/>
  <c r="MD126" i="14"/>
  <c r="ME126" i="14"/>
  <c r="MF126" i="14"/>
  <c r="MG126" i="14"/>
  <c r="MH126" i="14"/>
  <c r="MI126" i="14"/>
  <c r="MJ126" i="14"/>
  <c r="MK126" i="14"/>
  <c r="ML126" i="14"/>
  <c r="MM126" i="14"/>
  <c r="MN126" i="14"/>
  <c r="MO126" i="14"/>
  <c r="MP126" i="14"/>
  <c r="MQ126" i="14"/>
  <c r="MR126" i="14"/>
  <c r="MS126" i="14"/>
  <c r="MT126" i="14"/>
  <c r="MU126" i="14"/>
  <c r="MV126" i="14"/>
  <c r="MW126" i="14"/>
  <c r="MX126" i="14"/>
  <c r="MY126" i="14"/>
  <c r="MZ126" i="14"/>
  <c r="NA126" i="14"/>
  <c r="NB126" i="14"/>
  <c r="NC126" i="14"/>
  <c r="ND126" i="14"/>
  <c r="NE126" i="14"/>
  <c r="NF126" i="14"/>
  <c r="NG126" i="14"/>
  <c r="NH126" i="14"/>
  <c r="NI126" i="14"/>
  <c r="NJ126" i="14"/>
  <c r="NK126" i="14"/>
  <c r="NL126" i="14"/>
  <c r="NM126" i="14"/>
  <c r="NN126" i="14"/>
  <c r="NO126" i="14"/>
  <c r="NP126" i="14"/>
  <c r="NQ126" i="14"/>
  <c r="NR126" i="14"/>
  <c r="NS126" i="14"/>
  <c r="NT126" i="14"/>
  <c r="NU126" i="14"/>
  <c r="NV126" i="14"/>
  <c r="NW126" i="14"/>
  <c r="NX126" i="14"/>
  <c r="NY126" i="14"/>
  <c r="NZ126" i="14"/>
  <c r="OA126" i="14"/>
  <c r="OB126" i="14"/>
  <c r="OC126" i="14"/>
  <c r="OD126" i="14"/>
  <c r="OE126" i="14"/>
  <c r="OF126" i="14"/>
  <c r="OG126" i="14"/>
  <c r="OH126" i="14"/>
  <c r="OI126" i="14"/>
  <c r="OJ126" i="14"/>
  <c r="OK126" i="14"/>
  <c r="OL126" i="14"/>
  <c r="OM126" i="14"/>
  <c r="ON126" i="14"/>
  <c r="OO126" i="14"/>
  <c r="OP126" i="14"/>
  <c r="OQ126" i="14"/>
  <c r="OR126" i="14"/>
  <c r="KN127" i="14"/>
  <c r="KP127" i="14"/>
  <c r="KQ127" i="14"/>
  <c r="LA127" i="14"/>
  <c r="LB127" i="14"/>
  <c r="LC127" i="14"/>
  <c r="LD127" i="14"/>
  <c r="LE127" i="14"/>
  <c r="LF127" i="14"/>
  <c r="LG127" i="14"/>
  <c r="LH127" i="14"/>
  <c r="LI127" i="14"/>
  <c r="LJ127" i="14"/>
  <c r="LK127" i="14"/>
  <c r="LL127" i="14"/>
  <c r="LM127" i="14"/>
  <c r="LN127" i="14"/>
  <c r="LO127" i="14"/>
  <c r="LP127" i="14"/>
  <c r="LQ127" i="14"/>
  <c r="LR127" i="14"/>
  <c r="LS127" i="14"/>
  <c r="LT127" i="14"/>
  <c r="LU127" i="14"/>
  <c r="LV127" i="14"/>
  <c r="LW127" i="14"/>
  <c r="LX127" i="14"/>
  <c r="LY127" i="14"/>
  <c r="LZ127" i="14"/>
  <c r="MA127" i="14"/>
  <c r="MB127" i="14"/>
  <c r="MC127" i="14"/>
  <c r="MD127" i="14"/>
  <c r="ME127" i="14"/>
  <c r="MF127" i="14"/>
  <c r="MG127" i="14"/>
  <c r="MH127" i="14"/>
  <c r="MI127" i="14"/>
  <c r="MJ127" i="14"/>
  <c r="MK127" i="14"/>
  <c r="ML127" i="14"/>
  <c r="MM127" i="14"/>
  <c r="MN127" i="14"/>
  <c r="MO127" i="14"/>
  <c r="MP127" i="14"/>
  <c r="MQ127" i="14"/>
  <c r="MR127" i="14"/>
  <c r="MS127" i="14"/>
  <c r="MT127" i="14"/>
  <c r="MU127" i="14"/>
  <c r="MV127" i="14"/>
  <c r="MW127" i="14"/>
  <c r="MX127" i="14"/>
  <c r="MY127" i="14"/>
  <c r="MZ127" i="14"/>
  <c r="NA127" i="14"/>
  <c r="NB127" i="14"/>
  <c r="NC127" i="14"/>
  <c r="ND127" i="14"/>
  <c r="NE127" i="14"/>
  <c r="NF127" i="14"/>
  <c r="NG127" i="14"/>
  <c r="NH127" i="14"/>
  <c r="NI127" i="14"/>
  <c r="NJ127" i="14"/>
  <c r="NK127" i="14"/>
  <c r="NL127" i="14"/>
  <c r="NM127" i="14"/>
  <c r="NN127" i="14"/>
  <c r="NO127" i="14"/>
  <c r="NP127" i="14"/>
  <c r="NQ127" i="14"/>
  <c r="NR127" i="14"/>
  <c r="NS127" i="14"/>
  <c r="NT127" i="14"/>
  <c r="NU127" i="14"/>
  <c r="NV127" i="14"/>
  <c r="NW127" i="14"/>
  <c r="NX127" i="14"/>
  <c r="NY127" i="14"/>
  <c r="NZ127" i="14"/>
  <c r="OA127" i="14"/>
  <c r="OB127" i="14"/>
  <c r="OC127" i="14"/>
  <c r="OD127" i="14"/>
  <c r="OE127" i="14"/>
  <c r="OF127" i="14"/>
  <c r="OG127" i="14"/>
  <c r="OH127" i="14"/>
  <c r="OI127" i="14"/>
  <c r="OJ127" i="14"/>
  <c r="OK127" i="14"/>
  <c r="OL127" i="14"/>
  <c r="OM127" i="14"/>
  <c r="ON127" i="14"/>
  <c r="OO127" i="14"/>
  <c r="OP127" i="14"/>
  <c r="OQ127" i="14"/>
  <c r="OR127" i="14"/>
  <c r="KN128" i="14"/>
  <c r="KP128" i="14"/>
  <c r="KQ128" i="14"/>
  <c r="LA128" i="14"/>
  <c r="LB128" i="14"/>
  <c r="LC128" i="14"/>
  <c r="LD128" i="14"/>
  <c r="LE128" i="14"/>
  <c r="LF128" i="14"/>
  <c r="LG128" i="14"/>
  <c r="LH128" i="14"/>
  <c r="LI128" i="14"/>
  <c r="LJ128" i="14"/>
  <c r="LK128" i="14"/>
  <c r="LL128" i="14"/>
  <c r="LM128" i="14"/>
  <c r="LN128" i="14"/>
  <c r="LO128" i="14"/>
  <c r="LP128" i="14"/>
  <c r="LQ128" i="14"/>
  <c r="LR128" i="14"/>
  <c r="LS128" i="14"/>
  <c r="LT128" i="14"/>
  <c r="LU128" i="14"/>
  <c r="LV128" i="14"/>
  <c r="LW128" i="14"/>
  <c r="LX128" i="14"/>
  <c r="LY128" i="14"/>
  <c r="LZ128" i="14"/>
  <c r="MA128" i="14"/>
  <c r="MB128" i="14"/>
  <c r="MC128" i="14"/>
  <c r="MD128" i="14"/>
  <c r="ME128" i="14"/>
  <c r="MF128" i="14"/>
  <c r="MG128" i="14"/>
  <c r="MH128" i="14"/>
  <c r="MI128" i="14"/>
  <c r="MJ128" i="14"/>
  <c r="MK128" i="14"/>
  <c r="ML128" i="14"/>
  <c r="MM128" i="14"/>
  <c r="MN128" i="14"/>
  <c r="MO128" i="14"/>
  <c r="MP128" i="14"/>
  <c r="MQ128" i="14"/>
  <c r="MR128" i="14"/>
  <c r="MS128" i="14"/>
  <c r="MT128" i="14"/>
  <c r="MU128" i="14"/>
  <c r="MV128" i="14"/>
  <c r="MW128" i="14"/>
  <c r="MX128" i="14"/>
  <c r="MY128" i="14"/>
  <c r="MZ128" i="14"/>
  <c r="NA128" i="14"/>
  <c r="NB128" i="14"/>
  <c r="NC128" i="14"/>
  <c r="ND128" i="14"/>
  <c r="NE128" i="14"/>
  <c r="NF128" i="14"/>
  <c r="NG128" i="14"/>
  <c r="NH128" i="14"/>
  <c r="NI128" i="14"/>
  <c r="NJ128" i="14"/>
  <c r="NK128" i="14"/>
  <c r="NL128" i="14"/>
  <c r="NM128" i="14"/>
  <c r="NN128" i="14"/>
  <c r="NO128" i="14"/>
  <c r="NP128" i="14"/>
  <c r="NQ128" i="14"/>
  <c r="NR128" i="14"/>
  <c r="NS128" i="14"/>
  <c r="NT128" i="14"/>
  <c r="NU128" i="14"/>
  <c r="NV128" i="14"/>
  <c r="NW128" i="14"/>
  <c r="NX128" i="14"/>
  <c r="NY128" i="14"/>
  <c r="NZ128" i="14"/>
  <c r="OA128" i="14"/>
  <c r="OB128" i="14"/>
  <c r="OC128" i="14"/>
  <c r="OD128" i="14"/>
  <c r="OE128" i="14"/>
  <c r="OF128" i="14"/>
  <c r="OG128" i="14"/>
  <c r="OH128" i="14"/>
  <c r="OI128" i="14"/>
  <c r="OJ128" i="14"/>
  <c r="OK128" i="14"/>
  <c r="OL128" i="14"/>
  <c r="OM128" i="14"/>
  <c r="ON128" i="14"/>
  <c r="OO128" i="14"/>
  <c r="OP128" i="14"/>
  <c r="OQ128" i="14"/>
  <c r="OR128" i="14"/>
  <c r="KN129" i="14"/>
  <c r="KP129" i="14"/>
  <c r="KQ129" i="14"/>
  <c r="LA129" i="14"/>
  <c r="LB129" i="14"/>
  <c r="LC129" i="14"/>
  <c r="LD129" i="14"/>
  <c r="LE129" i="14"/>
  <c r="LF129" i="14"/>
  <c r="LG129" i="14"/>
  <c r="LH129" i="14"/>
  <c r="LI129" i="14"/>
  <c r="LJ129" i="14"/>
  <c r="LK129" i="14"/>
  <c r="LL129" i="14"/>
  <c r="LM129" i="14"/>
  <c r="LN129" i="14"/>
  <c r="LO129" i="14"/>
  <c r="LP129" i="14"/>
  <c r="LQ129" i="14"/>
  <c r="LR129" i="14"/>
  <c r="LS129" i="14"/>
  <c r="LT129" i="14"/>
  <c r="LU129" i="14"/>
  <c r="LV129" i="14"/>
  <c r="LW129" i="14"/>
  <c r="LX129" i="14"/>
  <c r="LY129" i="14"/>
  <c r="LZ129" i="14"/>
  <c r="MA129" i="14"/>
  <c r="MB129" i="14"/>
  <c r="MC129" i="14"/>
  <c r="MD129" i="14"/>
  <c r="ME129" i="14"/>
  <c r="MF129" i="14"/>
  <c r="MG129" i="14"/>
  <c r="MH129" i="14"/>
  <c r="MI129" i="14"/>
  <c r="MJ129" i="14"/>
  <c r="MK129" i="14"/>
  <c r="ML129" i="14"/>
  <c r="MM129" i="14"/>
  <c r="MN129" i="14"/>
  <c r="MO129" i="14"/>
  <c r="MP129" i="14"/>
  <c r="MQ129" i="14"/>
  <c r="MR129" i="14"/>
  <c r="MS129" i="14"/>
  <c r="MT129" i="14"/>
  <c r="MU129" i="14"/>
  <c r="MV129" i="14"/>
  <c r="MW129" i="14"/>
  <c r="MX129" i="14"/>
  <c r="MY129" i="14"/>
  <c r="MZ129" i="14"/>
  <c r="NA129" i="14"/>
  <c r="NB129" i="14"/>
  <c r="NC129" i="14"/>
  <c r="ND129" i="14"/>
  <c r="NE129" i="14"/>
  <c r="NF129" i="14"/>
  <c r="NG129" i="14"/>
  <c r="NH129" i="14"/>
  <c r="NI129" i="14"/>
  <c r="NJ129" i="14"/>
  <c r="NK129" i="14"/>
  <c r="NL129" i="14"/>
  <c r="NM129" i="14"/>
  <c r="NN129" i="14"/>
  <c r="NO129" i="14"/>
  <c r="NP129" i="14"/>
  <c r="NQ129" i="14"/>
  <c r="NR129" i="14"/>
  <c r="NS129" i="14"/>
  <c r="NT129" i="14"/>
  <c r="NU129" i="14"/>
  <c r="NV129" i="14"/>
  <c r="NW129" i="14"/>
  <c r="NX129" i="14"/>
  <c r="NY129" i="14"/>
  <c r="NZ129" i="14"/>
  <c r="OA129" i="14"/>
  <c r="OB129" i="14"/>
  <c r="OC129" i="14"/>
  <c r="OD129" i="14"/>
  <c r="OE129" i="14"/>
  <c r="OF129" i="14"/>
  <c r="OG129" i="14"/>
  <c r="OH129" i="14"/>
  <c r="OI129" i="14"/>
  <c r="OJ129" i="14"/>
  <c r="OK129" i="14"/>
  <c r="OL129" i="14"/>
  <c r="OM129" i="14"/>
  <c r="ON129" i="14"/>
  <c r="OO129" i="14"/>
  <c r="OP129" i="14"/>
  <c r="OQ129" i="14"/>
  <c r="OR129" i="14"/>
  <c r="KN130" i="14"/>
  <c r="KP130" i="14"/>
  <c r="KQ130" i="14"/>
  <c r="LA130" i="14"/>
  <c r="LB130" i="14"/>
  <c r="LC130" i="14"/>
  <c r="LD130" i="14"/>
  <c r="LE130" i="14"/>
  <c r="LF130" i="14"/>
  <c r="LG130" i="14"/>
  <c r="LH130" i="14"/>
  <c r="LI130" i="14"/>
  <c r="LJ130" i="14"/>
  <c r="LK130" i="14"/>
  <c r="LL130" i="14"/>
  <c r="LM130" i="14"/>
  <c r="LN130" i="14"/>
  <c r="LO130" i="14"/>
  <c r="LP130" i="14"/>
  <c r="LQ130" i="14"/>
  <c r="LR130" i="14"/>
  <c r="LS130" i="14"/>
  <c r="LT130" i="14"/>
  <c r="LU130" i="14"/>
  <c r="LV130" i="14"/>
  <c r="LW130" i="14"/>
  <c r="LX130" i="14"/>
  <c r="LY130" i="14"/>
  <c r="LZ130" i="14"/>
  <c r="MA130" i="14"/>
  <c r="MB130" i="14"/>
  <c r="MC130" i="14"/>
  <c r="MD130" i="14"/>
  <c r="ME130" i="14"/>
  <c r="MF130" i="14"/>
  <c r="MG130" i="14"/>
  <c r="MH130" i="14"/>
  <c r="MI130" i="14"/>
  <c r="MJ130" i="14"/>
  <c r="MK130" i="14"/>
  <c r="ML130" i="14"/>
  <c r="MM130" i="14"/>
  <c r="MN130" i="14"/>
  <c r="MO130" i="14"/>
  <c r="MP130" i="14"/>
  <c r="MQ130" i="14"/>
  <c r="MR130" i="14"/>
  <c r="MS130" i="14"/>
  <c r="MT130" i="14"/>
  <c r="MU130" i="14"/>
  <c r="MV130" i="14"/>
  <c r="MW130" i="14"/>
  <c r="MX130" i="14"/>
  <c r="MY130" i="14"/>
  <c r="MZ130" i="14"/>
  <c r="NA130" i="14"/>
  <c r="NB130" i="14"/>
  <c r="NC130" i="14"/>
  <c r="ND130" i="14"/>
  <c r="NE130" i="14"/>
  <c r="NF130" i="14"/>
  <c r="NG130" i="14"/>
  <c r="NH130" i="14"/>
  <c r="NI130" i="14"/>
  <c r="NJ130" i="14"/>
  <c r="NK130" i="14"/>
  <c r="NL130" i="14"/>
  <c r="NM130" i="14"/>
  <c r="NN130" i="14"/>
  <c r="NO130" i="14"/>
  <c r="NP130" i="14"/>
  <c r="NQ130" i="14"/>
  <c r="NR130" i="14"/>
  <c r="NS130" i="14"/>
  <c r="NT130" i="14"/>
  <c r="NU130" i="14"/>
  <c r="NV130" i="14"/>
  <c r="NW130" i="14"/>
  <c r="NX130" i="14"/>
  <c r="NY130" i="14"/>
  <c r="NZ130" i="14"/>
  <c r="OA130" i="14"/>
  <c r="OB130" i="14"/>
  <c r="OC130" i="14"/>
  <c r="OD130" i="14"/>
  <c r="OE130" i="14"/>
  <c r="OF130" i="14"/>
  <c r="OG130" i="14"/>
  <c r="OH130" i="14"/>
  <c r="OI130" i="14"/>
  <c r="OJ130" i="14"/>
  <c r="OK130" i="14"/>
  <c r="OL130" i="14"/>
  <c r="OM130" i="14"/>
  <c r="ON130" i="14"/>
  <c r="OO130" i="14"/>
  <c r="OP130" i="14"/>
  <c r="OQ130" i="14"/>
  <c r="OR130" i="14"/>
  <c r="KN131" i="14"/>
  <c r="KP131" i="14"/>
  <c r="KQ131" i="14"/>
  <c r="LA131" i="14"/>
  <c r="LB131" i="14"/>
  <c r="LC131" i="14"/>
  <c r="LD131" i="14"/>
  <c r="LE131" i="14"/>
  <c r="LF131" i="14"/>
  <c r="LG131" i="14"/>
  <c r="LH131" i="14"/>
  <c r="LI131" i="14"/>
  <c r="LJ131" i="14"/>
  <c r="LK131" i="14"/>
  <c r="LL131" i="14"/>
  <c r="LM131" i="14"/>
  <c r="LN131" i="14"/>
  <c r="LO131" i="14"/>
  <c r="LP131" i="14"/>
  <c r="LQ131" i="14"/>
  <c r="LR131" i="14"/>
  <c r="LS131" i="14"/>
  <c r="LT131" i="14"/>
  <c r="LU131" i="14"/>
  <c r="LV131" i="14"/>
  <c r="LW131" i="14"/>
  <c r="LX131" i="14"/>
  <c r="LY131" i="14"/>
  <c r="LZ131" i="14"/>
  <c r="MA131" i="14"/>
  <c r="MB131" i="14"/>
  <c r="MC131" i="14"/>
  <c r="MD131" i="14"/>
  <c r="ME131" i="14"/>
  <c r="MF131" i="14"/>
  <c r="MG131" i="14"/>
  <c r="MH131" i="14"/>
  <c r="MI131" i="14"/>
  <c r="MJ131" i="14"/>
  <c r="MK131" i="14"/>
  <c r="ML131" i="14"/>
  <c r="MM131" i="14"/>
  <c r="MN131" i="14"/>
  <c r="MO131" i="14"/>
  <c r="MP131" i="14"/>
  <c r="MQ131" i="14"/>
  <c r="MR131" i="14"/>
  <c r="MS131" i="14"/>
  <c r="MT131" i="14"/>
  <c r="MU131" i="14"/>
  <c r="MV131" i="14"/>
  <c r="MW131" i="14"/>
  <c r="MX131" i="14"/>
  <c r="MY131" i="14"/>
  <c r="MZ131" i="14"/>
  <c r="NA131" i="14"/>
  <c r="NB131" i="14"/>
  <c r="NC131" i="14"/>
  <c r="ND131" i="14"/>
  <c r="NE131" i="14"/>
  <c r="NF131" i="14"/>
  <c r="NG131" i="14"/>
  <c r="NH131" i="14"/>
  <c r="NI131" i="14"/>
  <c r="NJ131" i="14"/>
  <c r="NK131" i="14"/>
  <c r="NL131" i="14"/>
  <c r="NM131" i="14"/>
  <c r="NN131" i="14"/>
  <c r="NO131" i="14"/>
  <c r="NP131" i="14"/>
  <c r="NQ131" i="14"/>
  <c r="NR131" i="14"/>
  <c r="NS131" i="14"/>
  <c r="NT131" i="14"/>
  <c r="NU131" i="14"/>
  <c r="NV131" i="14"/>
  <c r="NW131" i="14"/>
  <c r="NX131" i="14"/>
  <c r="NY131" i="14"/>
  <c r="NZ131" i="14"/>
  <c r="OA131" i="14"/>
  <c r="OB131" i="14"/>
  <c r="OC131" i="14"/>
  <c r="OD131" i="14"/>
  <c r="OE131" i="14"/>
  <c r="OF131" i="14"/>
  <c r="OG131" i="14"/>
  <c r="OH131" i="14"/>
  <c r="OI131" i="14"/>
  <c r="OJ131" i="14"/>
  <c r="OK131" i="14"/>
  <c r="OL131" i="14"/>
  <c r="OM131" i="14"/>
  <c r="ON131" i="14"/>
  <c r="OO131" i="14"/>
  <c r="OP131" i="14"/>
  <c r="OQ131" i="14"/>
  <c r="OR131" i="14"/>
  <c r="KN132" i="14"/>
  <c r="KP132" i="14"/>
  <c r="KQ132" i="14"/>
  <c r="LA132" i="14"/>
  <c r="LB132" i="14"/>
  <c r="LC132" i="14"/>
  <c r="LD132" i="14"/>
  <c r="LE132" i="14"/>
  <c r="LF132" i="14"/>
  <c r="LG132" i="14"/>
  <c r="LH132" i="14"/>
  <c r="LI132" i="14"/>
  <c r="LJ132" i="14"/>
  <c r="LK132" i="14"/>
  <c r="LL132" i="14"/>
  <c r="LM132" i="14"/>
  <c r="LN132" i="14"/>
  <c r="LO132" i="14"/>
  <c r="LP132" i="14"/>
  <c r="LQ132" i="14"/>
  <c r="LR132" i="14"/>
  <c r="LS132" i="14"/>
  <c r="LT132" i="14"/>
  <c r="LU132" i="14"/>
  <c r="LV132" i="14"/>
  <c r="LW132" i="14"/>
  <c r="LX132" i="14"/>
  <c r="LY132" i="14"/>
  <c r="LZ132" i="14"/>
  <c r="MA132" i="14"/>
  <c r="MB132" i="14"/>
  <c r="MC132" i="14"/>
  <c r="MD132" i="14"/>
  <c r="ME132" i="14"/>
  <c r="MF132" i="14"/>
  <c r="MG132" i="14"/>
  <c r="MH132" i="14"/>
  <c r="MI132" i="14"/>
  <c r="MJ132" i="14"/>
  <c r="MK132" i="14"/>
  <c r="ML132" i="14"/>
  <c r="MM132" i="14"/>
  <c r="MN132" i="14"/>
  <c r="MO132" i="14"/>
  <c r="MP132" i="14"/>
  <c r="MQ132" i="14"/>
  <c r="MR132" i="14"/>
  <c r="MS132" i="14"/>
  <c r="MT132" i="14"/>
  <c r="MU132" i="14"/>
  <c r="MV132" i="14"/>
  <c r="MW132" i="14"/>
  <c r="MX132" i="14"/>
  <c r="MY132" i="14"/>
  <c r="MZ132" i="14"/>
  <c r="NA132" i="14"/>
  <c r="NB132" i="14"/>
  <c r="NC132" i="14"/>
  <c r="ND132" i="14"/>
  <c r="NE132" i="14"/>
  <c r="NF132" i="14"/>
  <c r="NG132" i="14"/>
  <c r="NH132" i="14"/>
  <c r="NI132" i="14"/>
  <c r="NJ132" i="14"/>
  <c r="NK132" i="14"/>
  <c r="NL132" i="14"/>
  <c r="NM132" i="14"/>
  <c r="NN132" i="14"/>
  <c r="NO132" i="14"/>
  <c r="NP132" i="14"/>
  <c r="NQ132" i="14"/>
  <c r="NR132" i="14"/>
  <c r="NS132" i="14"/>
  <c r="NT132" i="14"/>
  <c r="NU132" i="14"/>
  <c r="NV132" i="14"/>
  <c r="NW132" i="14"/>
  <c r="NX132" i="14"/>
  <c r="NY132" i="14"/>
  <c r="NZ132" i="14"/>
  <c r="OA132" i="14"/>
  <c r="OB132" i="14"/>
  <c r="OC132" i="14"/>
  <c r="OD132" i="14"/>
  <c r="OE132" i="14"/>
  <c r="OF132" i="14"/>
  <c r="OG132" i="14"/>
  <c r="OH132" i="14"/>
  <c r="OI132" i="14"/>
  <c r="OJ132" i="14"/>
  <c r="OK132" i="14"/>
  <c r="OL132" i="14"/>
  <c r="OM132" i="14"/>
  <c r="ON132" i="14"/>
  <c r="OO132" i="14"/>
  <c r="OP132" i="14"/>
  <c r="OQ132" i="14"/>
  <c r="OR132" i="14"/>
  <c r="KN133" i="14"/>
  <c r="KP133" i="14"/>
  <c r="KQ133" i="14"/>
  <c r="LA133" i="14"/>
  <c r="LB133" i="14"/>
  <c r="LC133" i="14"/>
  <c r="LD133" i="14"/>
  <c r="LE133" i="14"/>
  <c r="LF133" i="14"/>
  <c r="LG133" i="14"/>
  <c r="LH133" i="14"/>
  <c r="LI133" i="14"/>
  <c r="LJ133" i="14"/>
  <c r="LK133" i="14"/>
  <c r="LL133" i="14"/>
  <c r="LM133" i="14"/>
  <c r="LN133" i="14"/>
  <c r="LO133" i="14"/>
  <c r="LP133" i="14"/>
  <c r="LQ133" i="14"/>
  <c r="LR133" i="14"/>
  <c r="LS133" i="14"/>
  <c r="LT133" i="14"/>
  <c r="LU133" i="14"/>
  <c r="LV133" i="14"/>
  <c r="LW133" i="14"/>
  <c r="LX133" i="14"/>
  <c r="LY133" i="14"/>
  <c r="LZ133" i="14"/>
  <c r="MA133" i="14"/>
  <c r="MB133" i="14"/>
  <c r="MC133" i="14"/>
  <c r="MD133" i="14"/>
  <c r="ME133" i="14"/>
  <c r="MF133" i="14"/>
  <c r="MG133" i="14"/>
  <c r="MH133" i="14"/>
  <c r="MI133" i="14"/>
  <c r="MJ133" i="14"/>
  <c r="MK133" i="14"/>
  <c r="ML133" i="14"/>
  <c r="MM133" i="14"/>
  <c r="MN133" i="14"/>
  <c r="MO133" i="14"/>
  <c r="MP133" i="14"/>
  <c r="MQ133" i="14"/>
  <c r="MR133" i="14"/>
  <c r="MS133" i="14"/>
  <c r="MT133" i="14"/>
  <c r="MU133" i="14"/>
  <c r="MV133" i="14"/>
  <c r="MW133" i="14"/>
  <c r="MX133" i="14"/>
  <c r="MY133" i="14"/>
  <c r="MZ133" i="14"/>
  <c r="NA133" i="14"/>
  <c r="NB133" i="14"/>
  <c r="NC133" i="14"/>
  <c r="ND133" i="14"/>
  <c r="NE133" i="14"/>
  <c r="NF133" i="14"/>
  <c r="NG133" i="14"/>
  <c r="NH133" i="14"/>
  <c r="NI133" i="14"/>
  <c r="NJ133" i="14"/>
  <c r="NK133" i="14"/>
  <c r="NL133" i="14"/>
  <c r="NM133" i="14"/>
  <c r="NN133" i="14"/>
  <c r="NO133" i="14"/>
  <c r="NP133" i="14"/>
  <c r="NQ133" i="14"/>
  <c r="NR133" i="14"/>
  <c r="NS133" i="14"/>
  <c r="NT133" i="14"/>
  <c r="NU133" i="14"/>
  <c r="NV133" i="14"/>
  <c r="NW133" i="14"/>
  <c r="NX133" i="14"/>
  <c r="NY133" i="14"/>
  <c r="NZ133" i="14"/>
  <c r="OA133" i="14"/>
  <c r="OB133" i="14"/>
  <c r="OC133" i="14"/>
  <c r="OD133" i="14"/>
  <c r="OE133" i="14"/>
  <c r="OF133" i="14"/>
  <c r="OG133" i="14"/>
  <c r="OH133" i="14"/>
  <c r="OI133" i="14"/>
  <c r="OJ133" i="14"/>
  <c r="OK133" i="14"/>
  <c r="OL133" i="14"/>
  <c r="OM133" i="14"/>
  <c r="ON133" i="14"/>
  <c r="OO133" i="14"/>
  <c r="OP133" i="14"/>
  <c r="OQ133" i="14"/>
  <c r="OR133" i="14"/>
  <c r="KN134" i="14"/>
  <c r="KP134" i="14"/>
  <c r="KQ134" i="14"/>
  <c r="LA134" i="14"/>
  <c r="LB134" i="14"/>
  <c r="LC134" i="14"/>
  <c r="LD134" i="14"/>
  <c r="LE134" i="14"/>
  <c r="LF134" i="14"/>
  <c r="LG134" i="14"/>
  <c r="LH134" i="14"/>
  <c r="LI134" i="14"/>
  <c r="LJ134" i="14"/>
  <c r="LK134" i="14"/>
  <c r="LL134" i="14"/>
  <c r="LM134" i="14"/>
  <c r="LN134" i="14"/>
  <c r="LO134" i="14"/>
  <c r="LP134" i="14"/>
  <c r="LQ134" i="14"/>
  <c r="LR134" i="14"/>
  <c r="LS134" i="14"/>
  <c r="LT134" i="14"/>
  <c r="LU134" i="14"/>
  <c r="LV134" i="14"/>
  <c r="LW134" i="14"/>
  <c r="LX134" i="14"/>
  <c r="LY134" i="14"/>
  <c r="LZ134" i="14"/>
  <c r="MA134" i="14"/>
  <c r="MB134" i="14"/>
  <c r="MC134" i="14"/>
  <c r="MD134" i="14"/>
  <c r="ME134" i="14"/>
  <c r="MF134" i="14"/>
  <c r="MG134" i="14"/>
  <c r="MH134" i="14"/>
  <c r="MI134" i="14"/>
  <c r="MJ134" i="14"/>
  <c r="MK134" i="14"/>
  <c r="ML134" i="14"/>
  <c r="MM134" i="14"/>
  <c r="MN134" i="14"/>
  <c r="MO134" i="14"/>
  <c r="MP134" i="14"/>
  <c r="MQ134" i="14"/>
  <c r="MR134" i="14"/>
  <c r="MS134" i="14"/>
  <c r="MT134" i="14"/>
  <c r="MU134" i="14"/>
  <c r="MV134" i="14"/>
  <c r="MW134" i="14"/>
  <c r="MX134" i="14"/>
  <c r="MY134" i="14"/>
  <c r="MZ134" i="14"/>
  <c r="NA134" i="14"/>
  <c r="NB134" i="14"/>
  <c r="NC134" i="14"/>
  <c r="ND134" i="14"/>
  <c r="NE134" i="14"/>
  <c r="NF134" i="14"/>
  <c r="NG134" i="14"/>
  <c r="NH134" i="14"/>
  <c r="NI134" i="14"/>
  <c r="NJ134" i="14"/>
  <c r="NK134" i="14"/>
  <c r="NL134" i="14"/>
  <c r="NM134" i="14"/>
  <c r="NN134" i="14"/>
  <c r="NO134" i="14"/>
  <c r="NP134" i="14"/>
  <c r="NQ134" i="14"/>
  <c r="NR134" i="14"/>
  <c r="NS134" i="14"/>
  <c r="NT134" i="14"/>
  <c r="NU134" i="14"/>
  <c r="NV134" i="14"/>
  <c r="NW134" i="14"/>
  <c r="NX134" i="14"/>
  <c r="NY134" i="14"/>
  <c r="NZ134" i="14"/>
  <c r="OA134" i="14"/>
  <c r="OB134" i="14"/>
  <c r="OC134" i="14"/>
  <c r="OD134" i="14"/>
  <c r="OE134" i="14"/>
  <c r="OF134" i="14"/>
  <c r="OG134" i="14"/>
  <c r="OH134" i="14"/>
  <c r="OI134" i="14"/>
  <c r="OJ134" i="14"/>
  <c r="OK134" i="14"/>
  <c r="OL134" i="14"/>
  <c r="OM134" i="14"/>
  <c r="ON134" i="14"/>
  <c r="OO134" i="14"/>
  <c r="OP134" i="14"/>
  <c r="OQ134" i="14"/>
  <c r="OR134" i="14"/>
  <c r="KN135" i="14"/>
  <c r="KP135" i="14"/>
  <c r="KQ135" i="14"/>
  <c r="LA135" i="14"/>
  <c r="LB135" i="14"/>
  <c r="LC135" i="14"/>
  <c r="LD135" i="14"/>
  <c r="LE135" i="14"/>
  <c r="LF135" i="14"/>
  <c r="LG135" i="14"/>
  <c r="LH135" i="14"/>
  <c r="LI135" i="14"/>
  <c r="LJ135" i="14"/>
  <c r="LK135" i="14"/>
  <c r="LL135" i="14"/>
  <c r="LM135" i="14"/>
  <c r="LN135" i="14"/>
  <c r="LO135" i="14"/>
  <c r="LP135" i="14"/>
  <c r="LQ135" i="14"/>
  <c r="LR135" i="14"/>
  <c r="LS135" i="14"/>
  <c r="LT135" i="14"/>
  <c r="LU135" i="14"/>
  <c r="LV135" i="14"/>
  <c r="LW135" i="14"/>
  <c r="LX135" i="14"/>
  <c r="LY135" i="14"/>
  <c r="LZ135" i="14"/>
  <c r="MA135" i="14"/>
  <c r="MB135" i="14"/>
  <c r="MC135" i="14"/>
  <c r="MD135" i="14"/>
  <c r="ME135" i="14"/>
  <c r="MF135" i="14"/>
  <c r="MG135" i="14"/>
  <c r="MH135" i="14"/>
  <c r="MI135" i="14"/>
  <c r="MJ135" i="14"/>
  <c r="MK135" i="14"/>
  <c r="ML135" i="14"/>
  <c r="MM135" i="14"/>
  <c r="MN135" i="14"/>
  <c r="MO135" i="14"/>
  <c r="MP135" i="14"/>
  <c r="MQ135" i="14"/>
  <c r="MR135" i="14"/>
  <c r="MS135" i="14"/>
  <c r="MT135" i="14"/>
  <c r="MU135" i="14"/>
  <c r="MV135" i="14"/>
  <c r="MW135" i="14"/>
  <c r="MX135" i="14"/>
  <c r="MY135" i="14"/>
  <c r="MZ135" i="14"/>
  <c r="NA135" i="14"/>
  <c r="NB135" i="14"/>
  <c r="NC135" i="14"/>
  <c r="ND135" i="14"/>
  <c r="NE135" i="14"/>
  <c r="NF135" i="14"/>
  <c r="NG135" i="14"/>
  <c r="NH135" i="14"/>
  <c r="NI135" i="14"/>
  <c r="NJ135" i="14"/>
  <c r="NK135" i="14"/>
  <c r="NL135" i="14"/>
  <c r="NM135" i="14"/>
  <c r="NN135" i="14"/>
  <c r="NO135" i="14"/>
  <c r="NP135" i="14"/>
  <c r="NQ135" i="14"/>
  <c r="NR135" i="14"/>
  <c r="NS135" i="14"/>
  <c r="NT135" i="14"/>
  <c r="NU135" i="14"/>
  <c r="NV135" i="14"/>
  <c r="NW135" i="14"/>
  <c r="NX135" i="14"/>
  <c r="NY135" i="14"/>
  <c r="NZ135" i="14"/>
  <c r="OA135" i="14"/>
  <c r="OB135" i="14"/>
  <c r="OC135" i="14"/>
  <c r="OD135" i="14"/>
  <c r="OE135" i="14"/>
  <c r="OF135" i="14"/>
  <c r="OG135" i="14"/>
  <c r="OH135" i="14"/>
  <c r="OI135" i="14"/>
  <c r="OJ135" i="14"/>
  <c r="OK135" i="14"/>
  <c r="OL135" i="14"/>
  <c r="OM135" i="14"/>
  <c r="ON135" i="14"/>
  <c r="OO135" i="14"/>
  <c r="OP135" i="14"/>
  <c r="OQ135" i="14"/>
  <c r="OR135" i="14"/>
  <c r="KN136" i="14"/>
  <c r="KP136" i="14"/>
  <c r="KQ136" i="14"/>
  <c r="LA136" i="14"/>
  <c r="LB136" i="14"/>
  <c r="LC136" i="14"/>
  <c r="LD136" i="14"/>
  <c r="LE136" i="14"/>
  <c r="LF136" i="14"/>
  <c r="LG136" i="14"/>
  <c r="LH136" i="14"/>
  <c r="LI136" i="14"/>
  <c r="LJ136" i="14"/>
  <c r="LK136" i="14"/>
  <c r="LL136" i="14"/>
  <c r="LM136" i="14"/>
  <c r="LN136" i="14"/>
  <c r="LO136" i="14"/>
  <c r="LP136" i="14"/>
  <c r="LQ136" i="14"/>
  <c r="LR136" i="14"/>
  <c r="LS136" i="14"/>
  <c r="LT136" i="14"/>
  <c r="LU136" i="14"/>
  <c r="LV136" i="14"/>
  <c r="LW136" i="14"/>
  <c r="LX136" i="14"/>
  <c r="LY136" i="14"/>
  <c r="LZ136" i="14"/>
  <c r="MA136" i="14"/>
  <c r="MB136" i="14"/>
  <c r="MC136" i="14"/>
  <c r="MD136" i="14"/>
  <c r="ME136" i="14"/>
  <c r="MF136" i="14"/>
  <c r="MG136" i="14"/>
  <c r="MH136" i="14"/>
  <c r="MI136" i="14"/>
  <c r="MJ136" i="14"/>
  <c r="MK136" i="14"/>
  <c r="ML136" i="14"/>
  <c r="MM136" i="14"/>
  <c r="MN136" i="14"/>
  <c r="MO136" i="14"/>
  <c r="MP136" i="14"/>
  <c r="MQ136" i="14"/>
  <c r="MR136" i="14"/>
  <c r="MS136" i="14"/>
  <c r="MT136" i="14"/>
  <c r="MU136" i="14"/>
  <c r="MV136" i="14"/>
  <c r="MW136" i="14"/>
  <c r="MX136" i="14"/>
  <c r="MY136" i="14"/>
  <c r="MZ136" i="14"/>
  <c r="NA136" i="14"/>
  <c r="NB136" i="14"/>
  <c r="NC136" i="14"/>
  <c r="ND136" i="14"/>
  <c r="NE136" i="14"/>
  <c r="NF136" i="14"/>
  <c r="NG136" i="14"/>
  <c r="NH136" i="14"/>
  <c r="NI136" i="14"/>
  <c r="NJ136" i="14"/>
  <c r="NK136" i="14"/>
  <c r="NL136" i="14"/>
  <c r="NM136" i="14"/>
  <c r="NN136" i="14"/>
  <c r="NO136" i="14"/>
  <c r="NP136" i="14"/>
  <c r="NQ136" i="14"/>
  <c r="NR136" i="14"/>
  <c r="NS136" i="14"/>
  <c r="NT136" i="14"/>
  <c r="NU136" i="14"/>
  <c r="NV136" i="14"/>
  <c r="NW136" i="14"/>
  <c r="NX136" i="14"/>
  <c r="NY136" i="14"/>
  <c r="NZ136" i="14"/>
  <c r="OA136" i="14"/>
  <c r="OB136" i="14"/>
  <c r="OC136" i="14"/>
  <c r="OD136" i="14"/>
  <c r="OE136" i="14"/>
  <c r="OF136" i="14"/>
  <c r="OG136" i="14"/>
  <c r="OH136" i="14"/>
  <c r="OI136" i="14"/>
  <c r="OJ136" i="14"/>
  <c r="OK136" i="14"/>
  <c r="OL136" i="14"/>
  <c r="OM136" i="14"/>
  <c r="ON136" i="14"/>
  <c r="OO136" i="14"/>
  <c r="OP136" i="14"/>
  <c r="OQ136" i="14"/>
  <c r="OR136" i="14"/>
  <c r="KN137" i="14"/>
  <c r="KP137" i="14"/>
  <c r="KQ137" i="14"/>
  <c r="LA137" i="14"/>
  <c r="LB137" i="14"/>
  <c r="LC137" i="14"/>
  <c r="LD137" i="14"/>
  <c r="LE137" i="14"/>
  <c r="LF137" i="14"/>
  <c r="LG137" i="14"/>
  <c r="LH137" i="14"/>
  <c r="LI137" i="14"/>
  <c r="LJ137" i="14"/>
  <c r="LK137" i="14"/>
  <c r="LL137" i="14"/>
  <c r="LM137" i="14"/>
  <c r="LN137" i="14"/>
  <c r="LO137" i="14"/>
  <c r="LP137" i="14"/>
  <c r="LQ137" i="14"/>
  <c r="LR137" i="14"/>
  <c r="LS137" i="14"/>
  <c r="LT137" i="14"/>
  <c r="LU137" i="14"/>
  <c r="LV137" i="14"/>
  <c r="LW137" i="14"/>
  <c r="LX137" i="14"/>
  <c r="LY137" i="14"/>
  <c r="LZ137" i="14"/>
  <c r="MA137" i="14"/>
  <c r="MB137" i="14"/>
  <c r="MC137" i="14"/>
  <c r="MD137" i="14"/>
  <c r="ME137" i="14"/>
  <c r="MF137" i="14"/>
  <c r="MG137" i="14"/>
  <c r="MH137" i="14"/>
  <c r="MI137" i="14"/>
  <c r="MJ137" i="14"/>
  <c r="MK137" i="14"/>
  <c r="ML137" i="14"/>
  <c r="MM137" i="14"/>
  <c r="MN137" i="14"/>
  <c r="MO137" i="14"/>
  <c r="MP137" i="14"/>
  <c r="MQ137" i="14"/>
  <c r="MR137" i="14"/>
  <c r="MS137" i="14"/>
  <c r="MT137" i="14"/>
  <c r="MU137" i="14"/>
  <c r="MV137" i="14"/>
  <c r="MW137" i="14"/>
  <c r="MX137" i="14"/>
  <c r="MY137" i="14"/>
  <c r="MZ137" i="14"/>
  <c r="NA137" i="14"/>
  <c r="NB137" i="14"/>
  <c r="NC137" i="14"/>
  <c r="ND137" i="14"/>
  <c r="NE137" i="14"/>
  <c r="NF137" i="14"/>
  <c r="NG137" i="14"/>
  <c r="NH137" i="14"/>
  <c r="NI137" i="14"/>
  <c r="NJ137" i="14"/>
  <c r="NK137" i="14"/>
  <c r="NL137" i="14"/>
  <c r="NM137" i="14"/>
  <c r="NN137" i="14"/>
  <c r="NO137" i="14"/>
  <c r="NP137" i="14"/>
  <c r="NQ137" i="14"/>
  <c r="NR137" i="14"/>
  <c r="NS137" i="14"/>
  <c r="NT137" i="14"/>
  <c r="NU137" i="14"/>
  <c r="NV137" i="14"/>
  <c r="NW137" i="14"/>
  <c r="NX137" i="14"/>
  <c r="NY137" i="14"/>
  <c r="NZ137" i="14"/>
  <c r="OA137" i="14"/>
  <c r="OB137" i="14"/>
  <c r="OC137" i="14"/>
  <c r="OD137" i="14"/>
  <c r="OE137" i="14"/>
  <c r="OF137" i="14"/>
  <c r="OG137" i="14"/>
  <c r="OH137" i="14"/>
  <c r="OI137" i="14"/>
  <c r="OJ137" i="14"/>
  <c r="OK137" i="14"/>
  <c r="OL137" i="14"/>
  <c r="OM137" i="14"/>
  <c r="ON137" i="14"/>
  <c r="OO137" i="14"/>
  <c r="OP137" i="14"/>
  <c r="OQ137" i="14"/>
  <c r="OR137" i="14"/>
  <c r="KN138" i="14"/>
  <c r="KP138" i="14"/>
  <c r="KQ138" i="14"/>
  <c r="LA138" i="14"/>
  <c r="LB138" i="14"/>
  <c r="LC138" i="14"/>
  <c r="LD138" i="14"/>
  <c r="LE138" i="14"/>
  <c r="LF138" i="14"/>
  <c r="LG138" i="14"/>
  <c r="LH138" i="14"/>
  <c r="LI138" i="14"/>
  <c r="LJ138" i="14"/>
  <c r="LK138" i="14"/>
  <c r="LL138" i="14"/>
  <c r="LM138" i="14"/>
  <c r="LN138" i="14"/>
  <c r="LO138" i="14"/>
  <c r="LP138" i="14"/>
  <c r="LQ138" i="14"/>
  <c r="LR138" i="14"/>
  <c r="LS138" i="14"/>
  <c r="LT138" i="14"/>
  <c r="LU138" i="14"/>
  <c r="LV138" i="14"/>
  <c r="LW138" i="14"/>
  <c r="LX138" i="14"/>
  <c r="LY138" i="14"/>
  <c r="LZ138" i="14"/>
  <c r="MA138" i="14"/>
  <c r="MB138" i="14"/>
  <c r="MC138" i="14"/>
  <c r="MD138" i="14"/>
  <c r="ME138" i="14"/>
  <c r="MF138" i="14"/>
  <c r="MG138" i="14"/>
  <c r="MH138" i="14"/>
  <c r="MI138" i="14"/>
  <c r="MJ138" i="14"/>
  <c r="MK138" i="14"/>
  <c r="ML138" i="14"/>
  <c r="MM138" i="14"/>
  <c r="MN138" i="14"/>
  <c r="MO138" i="14"/>
  <c r="MP138" i="14"/>
  <c r="MQ138" i="14"/>
  <c r="MR138" i="14"/>
  <c r="MS138" i="14"/>
  <c r="MT138" i="14"/>
  <c r="MU138" i="14"/>
  <c r="MV138" i="14"/>
  <c r="MW138" i="14"/>
  <c r="MX138" i="14"/>
  <c r="MY138" i="14"/>
  <c r="MZ138" i="14"/>
  <c r="NA138" i="14"/>
  <c r="NB138" i="14"/>
  <c r="NC138" i="14"/>
  <c r="ND138" i="14"/>
  <c r="NE138" i="14"/>
  <c r="NF138" i="14"/>
  <c r="NG138" i="14"/>
  <c r="NH138" i="14"/>
  <c r="NI138" i="14"/>
  <c r="NJ138" i="14"/>
  <c r="NK138" i="14"/>
  <c r="NL138" i="14"/>
  <c r="NM138" i="14"/>
  <c r="NN138" i="14"/>
  <c r="NO138" i="14"/>
  <c r="NP138" i="14"/>
  <c r="NQ138" i="14"/>
  <c r="NR138" i="14"/>
  <c r="NS138" i="14"/>
  <c r="NT138" i="14"/>
  <c r="NU138" i="14"/>
  <c r="NV138" i="14"/>
  <c r="NW138" i="14"/>
  <c r="NX138" i="14"/>
  <c r="NY138" i="14"/>
  <c r="NZ138" i="14"/>
  <c r="OA138" i="14"/>
  <c r="OB138" i="14"/>
  <c r="OC138" i="14"/>
  <c r="OD138" i="14"/>
  <c r="OE138" i="14"/>
  <c r="OF138" i="14"/>
  <c r="OG138" i="14"/>
  <c r="OH138" i="14"/>
  <c r="OI138" i="14"/>
  <c r="OJ138" i="14"/>
  <c r="OK138" i="14"/>
  <c r="OL138" i="14"/>
  <c r="OM138" i="14"/>
  <c r="ON138" i="14"/>
  <c r="OO138" i="14"/>
  <c r="OP138" i="14"/>
  <c r="OQ138" i="14"/>
  <c r="OR138" i="14"/>
  <c r="KN139" i="14"/>
  <c r="KP139" i="14"/>
  <c r="KQ139" i="14"/>
  <c r="LA139" i="14"/>
  <c r="LB139" i="14"/>
  <c r="LC139" i="14"/>
  <c r="LD139" i="14"/>
  <c r="LE139" i="14"/>
  <c r="LF139" i="14"/>
  <c r="LG139" i="14"/>
  <c r="LH139" i="14"/>
  <c r="LI139" i="14"/>
  <c r="LJ139" i="14"/>
  <c r="LK139" i="14"/>
  <c r="LL139" i="14"/>
  <c r="LM139" i="14"/>
  <c r="LN139" i="14"/>
  <c r="LO139" i="14"/>
  <c r="LP139" i="14"/>
  <c r="LQ139" i="14"/>
  <c r="LR139" i="14"/>
  <c r="LS139" i="14"/>
  <c r="LT139" i="14"/>
  <c r="LU139" i="14"/>
  <c r="LV139" i="14"/>
  <c r="LW139" i="14"/>
  <c r="LX139" i="14"/>
  <c r="LY139" i="14"/>
  <c r="LZ139" i="14"/>
  <c r="MA139" i="14"/>
  <c r="MB139" i="14"/>
  <c r="MC139" i="14"/>
  <c r="MD139" i="14"/>
  <c r="ME139" i="14"/>
  <c r="MF139" i="14"/>
  <c r="MG139" i="14"/>
  <c r="MH139" i="14"/>
  <c r="MI139" i="14"/>
  <c r="MJ139" i="14"/>
  <c r="MK139" i="14"/>
  <c r="ML139" i="14"/>
  <c r="MM139" i="14"/>
  <c r="MN139" i="14"/>
  <c r="MO139" i="14"/>
  <c r="MP139" i="14"/>
  <c r="MQ139" i="14"/>
  <c r="MR139" i="14"/>
  <c r="MS139" i="14"/>
  <c r="MT139" i="14"/>
  <c r="MU139" i="14"/>
  <c r="MV139" i="14"/>
  <c r="MW139" i="14"/>
  <c r="MX139" i="14"/>
  <c r="MY139" i="14"/>
  <c r="MZ139" i="14"/>
  <c r="NA139" i="14"/>
  <c r="NB139" i="14"/>
  <c r="NC139" i="14"/>
  <c r="ND139" i="14"/>
  <c r="NE139" i="14"/>
  <c r="NF139" i="14"/>
  <c r="NG139" i="14"/>
  <c r="NH139" i="14"/>
  <c r="NI139" i="14"/>
  <c r="NJ139" i="14"/>
  <c r="NK139" i="14"/>
  <c r="NL139" i="14"/>
  <c r="NM139" i="14"/>
  <c r="NN139" i="14"/>
  <c r="NO139" i="14"/>
  <c r="NP139" i="14"/>
  <c r="NQ139" i="14"/>
  <c r="NR139" i="14"/>
  <c r="NS139" i="14"/>
  <c r="NT139" i="14"/>
  <c r="NU139" i="14"/>
  <c r="NV139" i="14"/>
  <c r="NW139" i="14"/>
  <c r="NX139" i="14"/>
  <c r="NY139" i="14"/>
  <c r="NZ139" i="14"/>
  <c r="OA139" i="14"/>
  <c r="OB139" i="14"/>
  <c r="OC139" i="14"/>
  <c r="OD139" i="14"/>
  <c r="OE139" i="14"/>
  <c r="OF139" i="14"/>
  <c r="OG139" i="14"/>
  <c r="OH139" i="14"/>
  <c r="OI139" i="14"/>
  <c r="OJ139" i="14"/>
  <c r="OK139" i="14"/>
  <c r="OL139" i="14"/>
  <c r="OM139" i="14"/>
  <c r="ON139" i="14"/>
  <c r="OO139" i="14"/>
  <c r="OP139" i="14"/>
  <c r="OQ139" i="14"/>
  <c r="OR139" i="14"/>
  <c r="KN140" i="14"/>
  <c r="KP140" i="14"/>
  <c r="KQ140" i="14"/>
  <c r="LA140" i="14"/>
  <c r="LB140" i="14"/>
  <c r="LC140" i="14"/>
  <c r="LD140" i="14"/>
  <c r="LE140" i="14"/>
  <c r="LF140" i="14"/>
  <c r="LG140" i="14"/>
  <c r="LH140" i="14"/>
  <c r="LI140" i="14"/>
  <c r="LJ140" i="14"/>
  <c r="LK140" i="14"/>
  <c r="LL140" i="14"/>
  <c r="LM140" i="14"/>
  <c r="LN140" i="14"/>
  <c r="LO140" i="14"/>
  <c r="LP140" i="14"/>
  <c r="LQ140" i="14"/>
  <c r="LR140" i="14"/>
  <c r="LS140" i="14"/>
  <c r="LT140" i="14"/>
  <c r="LU140" i="14"/>
  <c r="LV140" i="14"/>
  <c r="LW140" i="14"/>
  <c r="LX140" i="14"/>
  <c r="LY140" i="14"/>
  <c r="LZ140" i="14"/>
  <c r="MA140" i="14"/>
  <c r="MB140" i="14"/>
  <c r="MC140" i="14"/>
  <c r="MD140" i="14"/>
  <c r="ME140" i="14"/>
  <c r="MF140" i="14"/>
  <c r="MG140" i="14"/>
  <c r="MH140" i="14"/>
  <c r="MI140" i="14"/>
  <c r="MJ140" i="14"/>
  <c r="MK140" i="14"/>
  <c r="ML140" i="14"/>
  <c r="MM140" i="14"/>
  <c r="MN140" i="14"/>
  <c r="MO140" i="14"/>
  <c r="MP140" i="14"/>
  <c r="MQ140" i="14"/>
  <c r="MR140" i="14"/>
  <c r="MS140" i="14"/>
  <c r="MT140" i="14"/>
  <c r="MU140" i="14"/>
  <c r="MV140" i="14"/>
  <c r="MW140" i="14"/>
  <c r="MX140" i="14"/>
  <c r="MY140" i="14"/>
  <c r="MZ140" i="14"/>
  <c r="NA140" i="14"/>
  <c r="NB140" i="14"/>
  <c r="NC140" i="14"/>
  <c r="ND140" i="14"/>
  <c r="NE140" i="14"/>
  <c r="NF140" i="14"/>
  <c r="NG140" i="14"/>
  <c r="NH140" i="14"/>
  <c r="NI140" i="14"/>
  <c r="NJ140" i="14"/>
  <c r="NK140" i="14"/>
  <c r="NL140" i="14"/>
  <c r="NM140" i="14"/>
  <c r="NN140" i="14"/>
  <c r="NO140" i="14"/>
  <c r="NP140" i="14"/>
  <c r="NQ140" i="14"/>
  <c r="NR140" i="14"/>
  <c r="NS140" i="14"/>
  <c r="NT140" i="14"/>
  <c r="NU140" i="14"/>
  <c r="NV140" i="14"/>
  <c r="NW140" i="14"/>
  <c r="NX140" i="14"/>
  <c r="NY140" i="14"/>
  <c r="NZ140" i="14"/>
  <c r="OA140" i="14"/>
  <c r="OB140" i="14"/>
  <c r="OC140" i="14"/>
  <c r="OD140" i="14"/>
  <c r="OE140" i="14"/>
  <c r="OF140" i="14"/>
  <c r="OG140" i="14"/>
  <c r="OH140" i="14"/>
  <c r="OI140" i="14"/>
  <c r="OJ140" i="14"/>
  <c r="OK140" i="14"/>
  <c r="OL140" i="14"/>
  <c r="OM140" i="14"/>
  <c r="ON140" i="14"/>
  <c r="OO140" i="14"/>
  <c r="OP140" i="14"/>
  <c r="OQ140" i="14"/>
  <c r="OR140" i="14"/>
  <c r="KN141" i="14"/>
  <c r="KP141" i="14"/>
  <c r="KQ141" i="14"/>
  <c r="LA141" i="14"/>
  <c r="LB141" i="14"/>
  <c r="LC141" i="14"/>
  <c r="LD141" i="14"/>
  <c r="LE141" i="14"/>
  <c r="LF141" i="14"/>
  <c r="LG141" i="14"/>
  <c r="LH141" i="14"/>
  <c r="LI141" i="14"/>
  <c r="LJ141" i="14"/>
  <c r="LK141" i="14"/>
  <c r="LL141" i="14"/>
  <c r="LM141" i="14"/>
  <c r="LN141" i="14"/>
  <c r="LO141" i="14"/>
  <c r="LP141" i="14"/>
  <c r="LQ141" i="14"/>
  <c r="LR141" i="14"/>
  <c r="LS141" i="14"/>
  <c r="LT141" i="14"/>
  <c r="LU141" i="14"/>
  <c r="LV141" i="14"/>
  <c r="LW141" i="14"/>
  <c r="LX141" i="14"/>
  <c r="LY141" i="14"/>
  <c r="LZ141" i="14"/>
  <c r="MA141" i="14"/>
  <c r="MB141" i="14"/>
  <c r="MC141" i="14"/>
  <c r="MD141" i="14"/>
  <c r="ME141" i="14"/>
  <c r="MF141" i="14"/>
  <c r="MG141" i="14"/>
  <c r="MH141" i="14"/>
  <c r="MI141" i="14"/>
  <c r="MJ141" i="14"/>
  <c r="MK141" i="14"/>
  <c r="ML141" i="14"/>
  <c r="MM141" i="14"/>
  <c r="MN141" i="14"/>
  <c r="MO141" i="14"/>
  <c r="MP141" i="14"/>
  <c r="MQ141" i="14"/>
  <c r="MR141" i="14"/>
  <c r="MS141" i="14"/>
  <c r="MT141" i="14"/>
  <c r="MU141" i="14"/>
  <c r="MV141" i="14"/>
  <c r="MW141" i="14"/>
  <c r="MX141" i="14"/>
  <c r="MY141" i="14"/>
  <c r="MZ141" i="14"/>
  <c r="NA141" i="14"/>
  <c r="NB141" i="14"/>
  <c r="NC141" i="14"/>
  <c r="ND141" i="14"/>
  <c r="NE141" i="14"/>
  <c r="NF141" i="14"/>
  <c r="NG141" i="14"/>
  <c r="NH141" i="14"/>
  <c r="NI141" i="14"/>
  <c r="NJ141" i="14"/>
  <c r="NK141" i="14"/>
  <c r="NL141" i="14"/>
  <c r="NM141" i="14"/>
  <c r="NN141" i="14"/>
  <c r="NO141" i="14"/>
  <c r="NP141" i="14"/>
  <c r="NQ141" i="14"/>
  <c r="NR141" i="14"/>
  <c r="NS141" i="14"/>
  <c r="NT141" i="14"/>
  <c r="NU141" i="14"/>
  <c r="NV141" i="14"/>
  <c r="NW141" i="14"/>
  <c r="NX141" i="14"/>
  <c r="NY141" i="14"/>
  <c r="NZ141" i="14"/>
  <c r="OA141" i="14"/>
  <c r="OB141" i="14"/>
  <c r="OC141" i="14"/>
  <c r="OD141" i="14"/>
  <c r="OE141" i="14"/>
  <c r="OF141" i="14"/>
  <c r="OG141" i="14"/>
  <c r="OH141" i="14"/>
  <c r="OI141" i="14"/>
  <c r="OJ141" i="14"/>
  <c r="OK141" i="14"/>
  <c r="OL141" i="14"/>
  <c r="OM141" i="14"/>
  <c r="ON141" i="14"/>
  <c r="OO141" i="14"/>
  <c r="OP141" i="14"/>
  <c r="OQ141" i="14"/>
  <c r="OR141" i="14"/>
  <c r="KN142" i="14"/>
  <c r="KP142" i="14"/>
  <c r="KQ142" i="14"/>
  <c r="LA142" i="14"/>
  <c r="LB142" i="14"/>
  <c r="LC142" i="14"/>
  <c r="LD142" i="14"/>
  <c r="LE142" i="14"/>
  <c r="LF142" i="14"/>
  <c r="LG142" i="14"/>
  <c r="LH142" i="14"/>
  <c r="LI142" i="14"/>
  <c r="LJ142" i="14"/>
  <c r="LK142" i="14"/>
  <c r="LL142" i="14"/>
  <c r="LM142" i="14"/>
  <c r="LN142" i="14"/>
  <c r="LO142" i="14"/>
  <c r="LP142" i="14"/>
  <c r="LQ142" i="14"/>
  <c r="LR142" i="14"/>
  <c r="LS142" i="14"/>
  <c r="LT142" i="14"/>
  <c r="LU142" i="14"/>
  <c r="LV142" i="14"/>
  <c r="LW142" i="14"/>
  <c r="LX142" i="14"/>
  <c r="LY142" i="14"/>
  <c r="LZ142" i="14"/>
  <c r="MA142" i="14"/>
  <c r="MB142" i="14"/>
  <c r="MC142" i="14"/>
  <c r="MD142" i="14"/>
  <c r="ME142" i="14"/>
  <c r="MF142" i="14"/>
  <c r="MG142" i="14"/>
  <c r="MH142" i="14"/>
  <c r="MI142" i="14"/>
  <c r="MJ142" i="14"/>
  <c r="MK142" i="14"/>
  <c r="ML142" i="14"/>
  <c r="MM142" i="14"/>
  <c r="MN142" i="14"/>
  <c r="MO142" i="14"/>
  <c r="MP142" i="14"/>
  <c r="MQ142" i="14"/>
  <c r="MR142" i="14"/>
  <c r="MS142" i="14"/>
  <c r="MT142" i="14"/>
  <c r="MU142" i="14"/>
  <c r="MV142" i="14"/>
  <c r="MW142" i="14"/>
  <c r="MX142" i="14"/>
  <c r="MY142" i="14"/>
  <c r="MZ142" i="14"/>
  <c r="NA142" i="14"/>
  <c r="NB142" i="14"/>
  <c r="NC142" i="14"/>
  <c r="ND142" i="14"/>
  <c r="NE142" i="14"/>
  <c r="NF142" i="14"/>
  <c r="NG142" i="14"/>
  <c r="NH142" i="14"/>
  <c r="NI142" i="14"/>
  <c r="NJ142" i="14"/>
  <c r="NK142" i="14"/>
  <c r="NL142" i="14"/>
  <c r="NM142" i="14"/>
  <c r="NN142" i="14"/>
  <c r="NO142" i="14"/>
  <c r="NP142" i="14"/>
  <c r="NQ142" i="14"/>
  <c r="NR142" i="14"/>
  <c r="NS142" i="14"/>
  <c r="NT142" i="14"/>
  <c r="NU142" i="14"/>
  <c r="NV142" i="14"/>
  <c r="NW142" i="14"/>
  <c r="NX142" i="14"/>
  <c r="NY142" i="14"/>
  <c r="NZ142" i="14"/>
  <c r="OA142" i="14"/>
  <c r="OB142" i="14"/>
  <c r="OC142" i="14"/>
  <c r="OD142" i="14"/>
  <c r="OE142" i="14"/>
  <c r="OF142" i="14"/>
  <c r="OG142" i="14"/>
  <c r="OH142" i="14"/>
  <c r="OI142" i="14"/>
  <c r="OJ142" i="14"/>
  <c r="OK142" i="14"/>
  <c r="OL142" i="14"/>
  <c r="OM142" i="14"/>
  <c r="ON142" i="14"/>
  <c r="OO142" i="14"/>
  <c r="OP142" i="14"/>
  <c r="OQ142" i="14"/>
  <c r="OR142" i="14"/>
  <c r="KN143" i="14"/>
  <c r="KP143" i="14"/>
  <c r="KQ143" i="14"/>
  <c r="LA143" i="14"/>
  <c r="LB143" i="14"/>
  <c r="LC143" i="14"/>
  <c r="LD143" i="14"/>
  <c r="LE143" i="14"/>
  <c r="LF143" i="14"/>
  <c r="LG143" i="14"/>
  <c r="LH143" i="14"/>
  <c r="LI143" i="14"/>
  <c r="LJ143" i="14"/>
  <c r="LK143" i="14"/>
  <c r="LL143" i="14"/>
  <c r="LM143" i="14"/>
  <c r="LN143" i="14"/>
  <c r="LO143" i="14"/>
  <c r="LP143" i="14"/>
  <c r="LQ143" i="14"/>
  <c r="LR143" i="14"/>
  <c r="LS143" i="14"/>
  <c r="LT143" i="14"/>
  <c r="LU143" i="14"/>
  <c r="LV143" i="14"/>
  <c r="LW143" i="14"/>
  <c r="LX143" i="14"/>
  <c r="LY143" i="14"/>
  <c r="LZ143" i="14"/>
  <c r="MA143" i="14"/>
  <c r="MB143" i="14"/>
  <c r="MC143" i="14"/>
  <c r="MD143" i="14"/>
  <c r="ME143" i="14"/>
  <c r="MF143" i="14"/>
  <c r="MG143" i="14"/>
  <c r="MH143" i="14"/>
  <c r="MI143" i="14"/>
  <c r="MJ143" i="14"/>
  <c r="MK143" i="14"/>
  <c r="ML143" i="14"/>
  <c r="MM143" i="14"/>
  <c r="MN143" i="14"/>
  <c r="MO143" i="14"/>
  <c r="MP143" i="14"/>
  <c r="MQ143" i="14"/>
  <c r="MR143" i="14"/>
  <c r="MS143" i="14"/>
  <c r="MT143" i="14"/>
  <c r="MU143" i="14"/>
  <c r="MV143" i="14"/>
  <c r="MW143" i="14"/>
  <c r="MX143" i="14"/>
  <c r="MY143" i="14"/>
  <c r="MZ143" i="14"/>
  <c r="NA143" i="14"/>
  <c r="NB143" i="14"/>
  <c r="NC143" i="14"/>
  <c r="ND143" i="14"/>
  <c r="NE143" i="14"/>
  <c r="NF143" i="14"/>
  <c r="NG143" i="14"/>
  <c r="NH143" i="14"/>
  <c r="NI143" i="14"/>
  <c r="NJ143" i="14"/>
  <c r="NK143" i="14"/>
  <c r="NL143" i="14"/>
  <c r="NM143" i="14"/>
  <c r="NN143" i="14"/>
  <c r="NO143" i="14"/>
  <c r="NP143" i="14"/>
  <c r="NQ143" i="14"/>
  <c r="NR143" i="14"/>
  <c r="NS143" i="14"/>
  <c r="NT143" i="14"/>
  <c r="NU143" i="14"/>
  <c r="NV143" i="14"/>
  <c r="NW143" i="14"/>
  <c r="NX143" i="14"/>
  <c r="NY143" i="14"/>
  <c r="NZ143" i="14"/>
  <c r="OA143" i="14"/>
  <c r="OB143" i="14"/>
  <c r="OC143" i="14"/>
  <c r="OD143" i="14"/>
  <c r="OE143" i="14"/>
  <c r="OF143" i="14"/>
  <c r="OG143" i="14"/>
  <c r="OH143" i="14"/>
  <c r="OI143" i="14"/>
  <c r="OJ143" i="14"/>
  <c r="OK143" i="14"/>
  <c r="OL143" i="14"/>
  <c r="OM143" i="14"/>
  <c r="ON143" i="14"/>
  <c r="OO143" i="14"/>
  <c r="OP143" i="14"/>
  <c r="OQ143" i="14"/>
  <c r="OR143" i="14"/>
  <c r="KN144" i="14"/>
  <c r="KP144" i="14"/>
  <c r="KQ144" i="14"/>
  <c r="LA144" i="14"/>
  <c r="LB144" i="14"/>
  <c r="LC144" i="14"/>
  <c r="LD144" i="14"/>
  <c r="LE144" i="14"/>
  <c r="LF144" i="14"/>
  <c r="LG144" i="14"/>
  <c r="LH144" i="14"/>
  <c r="LI144" i="14"/>
  <c r="LJ144" i="14"/>
  <c r="LK144" i="14"/>
  <c r="LL144" i="14"/>
  <c r="LM144" i="14"/>
  <c r="LN144" i="14"/>
  <c r="LO144" i="14"/>
  <c r="LP144" i="14"/>
  <c r="LQ144" i="14"/>
  <c r="LR144" i="14"/>
  <c r="LS144" i="14"/>
  <c r="LT144" i="14"/>
  <c r="LU144" i="14"/>
  <c r="LV144" i="14"/>
  <c r="LW144" i="14"/>
  <c r="LX144" i="14"/>
  <c r="LY144" i="14"/>
  <c r="LZ144" i="14"/>
  <c r="MA144" i="14"/>
  <c r="MB144" i="14"/>
  <c r="MC144" i="14"/>
  <c r="MD144" i="14"/>
  <c r="ME144" i="14"/>
  <c r="MF144" i="14"/>
  <c r="MG144" i="14"/>
  <c r="MH144" i="14"/>
  <c r="MI144" i="14"/>
  <c r="MJ144" i="14"/>
  <c r="MK144" i="14"/>
  <c r="ML144" i="14"/>
  <c r="MM144" i="14"/>
  <c r="MN144" i="14"/>
  <c r="MO144" i="14"/>
  <c r="MP144" i="14"/>
  <c r="MQ144" i="14"/>
  <c r="MR144" i="14"/>
  <c r="MS144" i="14"/>
  <c r="MT144" i="14"/>
  <c r="MU144" i="14"/>
  <c r="MV144" i="14"/>
  <c r="MW144" i="14"/>
  <c r="MX144" i="14"/>
  <c r="MY144" i="14"/>
  <c r="MZ144" i="14"/>
  <c r="NA144" i="14"/>
  <c r="NB144" i="14"/>
  <c r="NC144" i="14"/>
  <c r="ND144" i="14"/>
  <c r="NE144" i="14"/>
  <c r="NF144" i="14"/>
  <c r="NG144" i="14"/>
  <c r="NH144" i="14"/>
  <c r="NI144" i="14"/>
  <c r="NJ144" i="14"/>
  <c r="NK144" i="14"/>
  <c r="NL144" i="14"/>
  <c r="NM144" i="14"/>
  <c r="NN144" i="14"/>
  <c r="NO144" i="14"/>
  <c r="NP144" i="14"/>
  <c r="NQ144" i="14"/>
  <c r="NR144" i="14"/>
  <c r="NS144" i="14"/>
  <c r="NT144" i="14"/>
  <c r="NU144" i="14"/>
  <c r="NV144" i="14"/>
  <c r="NW144" i="14"/>
  <c r="NX144" i="14"/>
  <c r="NY144" i="14"/>
  <c r="NZ144" i="14"/>
  <c r="OA144" i="14"/>
  <c r="OB144" i="14"/>
  <c r="OC144" i="14"/>
  <c r="OD144" i="14"/>
  <c r="OE144" i="14"/>
  <c r="OF144" i="14"/>
  <c r="OG144" i="14"/>
  <c r="OH144" i="14"/>
  <c r="OI144" i="14"/>
  <c r="OJ144" i="14"/>
  <c r="OK144" i="14"/>
  <c r="OL144" i="14"/>
  <c r="OM144" i="14"/>
  <c r="ON144" i="14"/>
  <c r="OO144" i="14"/>
  <c r="OP144" i="14"/>
  <c r="OQ144" i="14"/>
  <c r="OR144" i="14"/>
  <c r="KN145" i="14"/>
  <c r="KP145" i="14"/>
  <c r="KQ145" i="14"/>
  <c r="LA145" i="14"/>
  <c r="LB145" i="14"/>
  <c r="LC145" i="14"/>
  <c r="LD145" i="14"/>
  <c r="LE145" i="14"/>
  <c r="LF145" i="14"/>
  <c r="LG145" i="14"/>
  <c r="LH145" i="14"/>
  <c r="LI145" i="14"/>
  <c r="LJ145" i="14"/>
  <c r="LK145" i="14"/>
  <c r="LL145" i="14"/>
  <c r="LM145" i="14"/>
  <c r="LN145" i="14"/>
  <c r="LO145" i="14"/>
  <c r="LP145" i="14"/>
  <c r="LQ145" i="14"/>
  <c r="LR145" i="14"/>
  <c r="LS145" i="14"/>
  <c r="LT145" i="14"/>
  <c r="LU145" i="14"/>
  <c r="LV145" i="14"/>
  <c r="LW145" i="14"/>
  <c r="LX145" i="14"/>
  <c r="LY145" i="14"/>
  <c r="LZ145" i="14"/>
  <c r="MA145" i="14"/>
  <c r="MB145" i="14"/>
  <c r="MC145" i="14"/>
  <c r="MD145" i="14"/>
  <c r="ME145" i="14"/>
  <c r="MF145" i="14"/>
  <c r="MG145" i="14"/>
  <c r="MH145" i="14"/>
  <c r="MI145" i="14"/>
  <c r="MJ145" i="14"/>
  <c r="MK145" i="14"/>
  <c r="ML145" i="14"/>
  <c r="MM145" i="14"/>
  <c r="MN145" i="14"/>
  <c r="MO145" i="14"/>
  <c r="MP145" i="14"/>
  <c r="MQ145" i="14"/>
  <c r="MR145" i="14"/>
  <c r="MS145" i="14"/>
  <c r="MT145" i="14"/>
  <c r="MU145" i="14"/>
  <c r="MV145" i="14"/>
  <c r="MW145" i="14"/>
  <c r="MX145" i="14"/>
  <c r="MY145" i="14"/>
  <c r="MZ145" i="14"/>
  <c r="NA145" i="14"/>
  <c r="NB145" i="14"/>
  <c r="NC145" i="14"/>
  <c r="ND145" i="14"/>
  <c r="NE145" i="14"/>
  <c r="NF145" i="14"/>
  <c r="NG145" i="14"/>
  <c r="NH145" i="14"/>
  <c r="NI145" i="14"/>
  <c r="NJ145" i="14"/>
  <c r="NK145" i="14"/>
  <c r="NL145" i="14"/>
  <c r="NM145" i="14"/>
  <c r="NN145" i="14"/>
  <c r="NO145" i="14"/>
  <c r="NP145" i="14"/>
  <c r="NQ145" i="14"/>
  <c r="NR145" i="14"/>
  <c r="NS145" i="14"/>
  <c r="NT145" i="14"/>
  <c r="NU145" i="14"/>
  <c r="NV145" i="14"/>
  <c r="NW145" i="14"/>
  <c r="NX145" i="14"/>
  <c r="NY145" i="14"/>
  <c r="NZ145" i="14"/>
  <c r="OA145" i="14"/>
  <c r="OB145" i="14"/>
  <c r="OC145" i="14"/>
  <c r="OD145" i="14"/>
  <c r="OE145" i="14"/>
  <c r="OF145" i="14"/>
  <c r="OG145" i="14"/>
  <c r="OH145" i="14"/>
  <c r="OI145" i="14"/>
  <c r="OJ145" i="14"/>
  <c r="OK145" i="14"/>
  <c r="OL145" i="14"/>
  <c r="OM145" i="14"/>
  <c r="ON145" i="14"/>
  <c r="OO145" i="14"/>
  <c r="OP145" i="14"/>
  <c r="OQ145" i="14"/>
  <c r="OR145" i="14"/>
  <c r="KN146" i="14"/>
  <c r="KP146" i="14"/>
  <c r="KQ146" i="14"/>
  <c r="LA146" i="14"/>
  <c r="LB146" i="14"/>
  <c r="LC146" i="14"/>
  <c r="LD146" i="14"/>
  <c r="LE146" i="14"/>
  <c r="LF146" i="14"/>
  <c r="LG146" i="14"/>
  <c r="LH146" i="14"/>
  <c r="LI146" i="14"/>
  <c r="LJ146" i="14"/>
  <c r="LK146" i="14"/>
  <c r="LL146" i="14"/>
  <c r="LM146" i="14"/>
  <c r="LN146" i="14"/>
  <c r="LO146" i="14"/>
  <c r="LP146" i="14"/>
  <c r="LQ146" i="14"/>
  <c r="LR146" i="14"/>
  <c r="LS146" i="14"/>
  <c r="LT146" i="14"/>
  <c r="LU146" i="14"/>
  <c r="LV146" i="14"/>
  <c r="LW146" i="14"/>
  <c r="LX146" i="14"/>
  <c r="LY146" i="14"/>
  <c r="LZ146" i="14"/>
  <c r="MA146" i="14"/>
  <c r="MB146" i="14"/>
  <c r="MC146" i="14"/>
  <c r="MD146" i="14"/>
  <c r="ME146" i="14"/>
  <c r="MF146" i="14"/>
  <c r="MG146" i="14"/>
  <c r="MH146" i="14"/>
  <c r="MI146" i="14"/>
  <c r="MJ146" i="14"/>
  <c r="MK146" i="14"/>
  <c r="ML146" i="14"/>
  <c r="MM146" i="14"/>
  <c r="MN146" i="14"/>
  <c r="MO146" i="14"/>
  <c r="MP146" i="14"/>
  <c r="MQ146" i="14"/>
  <c r="MR146" i="14"/>
  <c r="MS146" i="14"/>
  <c r="MT146" i="14"/>
  <c r="MU146" i="14"/>
  <c r="MV146" i="14"/>
  <c r="MW146" i="14"/>
  <c r="MX146" i="14"/>
  <c r="MY146" i="14"/>
  <c r="MZ146" i="14"/>
  <c r="NA146" i="14"/>
  <c r="NB146" i="14"/>
  <c r="NC146" i="14"/>
  <c r="ND146" i="14"/>
  <c r="NE146" i="14"/>
  <c r="NF146" i="14"/>
  <c r="NG146" i="14"/>
  <c r="NH146" i="14"/>
  <c r="NI146" i="14"/>
  <c r="NJ146" i="14"/>
  <c r="NK146" i="14"/>
  <c r="NL146" i="14"/>
  <c r="NM146" i="14"/>
  <c r="NN146" i="14"/>
  <c r="NO146" i="14"/>
  <c r="NP146" i="14"/>
  <c r="NQ146" i="14"/>
  <c r="NR146" i="14"/>
  <c r="NS146" i="14"/>
  <c r="NT146" i="14"/>
  <c r="NU146" i="14"/>
  <c r="NV146" i="14"/>
  <c r="NW146" i="14"/>
  <c r="NX146" i="14"/>
  <c r="NY146" i="14"/>
  <c r="NZ146" i="14"/>
  <c r="OA146" i="14"/>
  <c r="OB146" i="14"/>
  <c r="OC146" i="14"/>
  <c r="OD146" i="14"/>
  <c r="OE146" i="14"/>
  <c r="OF146" i="14"/>
  <c r="OG146" i="14"/>
  <c r="OH146" i="14"/>
  <c r="OI146" i="14"/>
  <c r="OJ146" i="14"/>
  <c r="OK146" i="14"/>
  <c r="OL146" i="14"/>
  <c r="OM146" i="14"/>
  <c r="ON146" i="14"/>
  <c r="OO146" i="14"/>
  <c r="OP146" i="14"/>
  <c r="OQ146" i="14"/>
  <c r="OR146" i="14"/>
  <c r="KN147" i="14"/>
  <c r="KP147" i="14"/>
  <c r="KQ147" i="14"/>
  <c r="LA147" i="14"/>
  <c r="LB147" i="14"/>
  <c r="LC147" i="14"/>
  <c r="LD147" i="14"/>
  <c r="LE147" i="14"/>
  <c r="LF147" i="14"/>
  <c r="LG147" i="14"/>
  <c r="LH147" i="14"/>
  <c r="LI147" i="14"/>
  <c r="LJ147" i="14"/>
  <c r="LK147" i="14"/>
  <c r="LL147" i="14"/>
  <c r="LM147" i="14"/>
  <c r="LN147" i="14"/>
  <c r="LO147" i="14"/>
  <c r="LP147" i="14"/>
  <c r="LQ147" i="14"/>
  <c r="LR147" i="14"/>
  <c r="LS147" i="14"/>
  <c r="LT147" i="14"/>
  <c r="LU147" i="14"/>
  <c r="LV147" i="14"/>
  <c r="LW147" i="14"/>
  <c r="LX147" i="14"/>
  <c r="LY147" i="14"/>
  <c r="LZ147" i="14"/>
  <c r="MA147" i="14"/>
  <c r="MB147" i="14"/>
  <c r="MC147" i="14"/>
  <c r="MD147" i="14"/>
  <c r="ME147" i="14"/>
  <c r="MF147" i="14"/>
  <c r="MG147" i="14"/>
  <c r="MH147" i="14"/>
  <c r="MI147" i="14"/>
  <c r="MJ147" i="14"/>
  <c r="MK147" i="14"/>
  <c r="ML147" i="14"/>
  <c r="MM147" i="14"/>
  <c r="MN147" i="14"/>
  <c r="MO147" i="14"/>
  <c r="MP147" i="14"/>
  <c r="MQ147" i="14"/>
  <c r="MR147" i="14"/>
  <c r="MS147" i="14"/>
  <c r="MT147" i="14"/>
  <c r="MU147" i="14"/>
  <c r="MV147" i="14"/>
  <c r="MW147" i="14"/>
  <c r="MX147" i="14"/>
  <c r="MY147" i="14"/>
  <c r="MZ147" i="14"/>
  <c r="NA147" i="14"/>
  <c r="NB147" i="14"/>
  <c r="NC147" i="14"/>
  <c r="ND147" i="14"/>
  <c r="NE147" i="14"/>
  <c r="NF147" i="14"/>
  <c r="NG147" i="14"/>
  <c r="NH147" i="14"/>
  <c r="NI147" i="14"/>
  <c r="NJ147" i="14"/>
  <c r="NK147" i="14"/>
  <c r="NL147" i="14"/>
  <c r="NM147" i="14"/>
  <c r="NN147" i="14"/>
  <c r="NO147" i="14"/>
  <c r="NP147" i="14"/>
  <c r="NQ147" i="14"/>
  <c r="NR147" i="14"/>
  <c r="NS147" i="14"/>
  <c r="NT147" i="14"/>
  <c r="NU147" i="14"/>
  <c r="NV147" i="14"/>
  <c r="NW147" i="14"/>
  <c r="NX147" i="14"/>
  <c r="NY147" i="14"/>
  <c r="NZ147" i="14"/>
  <c r="OA147" i="14"/>
  <c r="OB147" i="14"/>
  <c r="OC147" i="14"/>
  <c r="OD147" i="14"/>
  <c r="OE147" i="14"/>
  <c r="OF147" i="14"/>
  <c r="OG147" i="14"/>
  <c r="OH147" i="14"/>
  <c r="OI147" i="14"/>
  <c r="OJ147" i="14"/>
  <c r="OK147" i="14"/>
  <c r="OL147" i="14"/>
  <c r="OM147" i="14"/>
  <c r="ON147" i="14"/>
  <c r="OO147" i="14"/>
  <c r="OP147" i="14"/>
  <c r="OQ147" i="14"/>
  <c r="OR147" i="14"/>
  <c r="KN148" i="14"/>
  <c r="KP148" i="14"/>
  <c r="KQ148" i="14"/>
  <c r="LA148" i="14"/>
  <c r="LB148" i="14"/>
  <c r="LC148" i="14"/>
  <c r="LD148" i="14"/>
  <c r="LE148" i="14"/>
  <c r="LF148" i="14"/>
  <c r="LG148" i="14"/>
  <c r="LH148" i="14"/>
  <c r="LI148" i="14"/>
  <c r="LJ148" i="14"/>
  <c r="LK148" i="14"/>
  <c r="LL148" i="14"/>
  <c r="LM148" i="14"/>
  <c r="LN148" i="14"/>
  <c r="LO148" i="14"/>
  <c r="LP148" i="14"/>
  <c r="LQ148" i="14"/>
  <c r="LR148" i="14"/>
  <c r="LS148" i="14"/>
  <c r="LT148" i="14"/>
  <c r="LU148" i="14"/>
  <c r="LV148" i="14"/>
  <c r="LW148" i="14"/>
  <c r="LX148" i="14"/>
  <c r="LY148" i="14"/>
  <c r="LZ148" i="14"/>
  <c r="MA148" i="14"/>
  <c r="MB148" i="14"/>
  <c r="MC148" i="14"/>
  <c r="MD148" i="14"/>
  <c r="ME148" i="14"/>
  <c r="MF148" i="14"/>
  <c r="MG148" i="14"/>
  <c r="MH148" i="14"/>
  <c r="MI148" i="14"/>
  <c r="MJ148" i="14"/>
  <c r="MK148" i="14"/>
  <c r="ML148" i="14"/>
  <c r="MM148" i="14"/>
  <c r="MN148" i="14"/>
  <c r="MO148" i="14"/>
  <c r="MP148" i="14"/>
  <c r="MQ148" i="14"/>
  <c r="MR148" i="14"/>
  <c r="MS148" i="14"/>
  <c r="MT148" i="14"/>
  <c r="MU148" i="14"/>
  <c r="MV148" i="14"/>
  <c r="MW148" i="14"/>
  <c r="MX148" i="14"/>
  <c r="MY148" i="14"/>
  <c r="MZ148" i="14"/>
  <c r="NA148" i="14"/>
  <c r="NB148" i="14"/>
  <c r="NC148" i="14"/>
  <c r="ND148" i="14"/>
  <c r="NE148" i="14"/>
  <c r="NF148" i="14"/>
  <c r="NG148" i="14"/>
  <c r="NH148" i="14"/>
  <c r="NI148" i="14"/>
  <c r="NJ148" i="14"/>
  <c r="NK148" i="14"/>
  <c r="NL148" i="14"/>
  <c r="NM148" i="14"/>
  <c r="NN148" i="14"/>
  <c r="NO148" i="14"/>
  <c r="NP148" i="14"/>
  <c r="NQ148" i="14"/>
  <c r="NR148" i="14"/>
  <c r="NS148" i="14"/>
  <c r="NT148" i="14"/>
  <c r="NU148" i="14"/>
  <c r="NV148" i="14"/>
  <c r="NW148" i="14"/>
  <c r="NX148" i="14"/>
  <c r="NY148" i="14"/>
  <c r="NZ148" i="14"/>
  <c r="OA148" i="14"/>
  <c r="OB148" i="14"/>
  <c r="OC148" i="14"/>
  <c r="OD148" i="14"/>
  <c r="OE148" i="14"/>
  <c r="OF148" i="14"/>
  <c r="OG148" i="14"/>
  <c r="OH148" i="14"/>
  <c r="OI148" i="14"/>
  <c r="OJ148" i="14"/>
  <c r="OK148" i="14"/>
  <c r="OL148" i="14"/>
  <c r="OM148" i="14"/>
  <c r="ON148" i="14"/>
  <c r="OO148" i="14"/>
  <c r="OP148" i="14"/>
  <c r="OQ148" i="14"/>
  <c r="OR148" i="14"/>
  <c r="KN149" i="14"/>
  <c r="KP149" i="14"/>
  <c r="KQ149" i="14"/>
  <c r="LA149" i="14"/>
  <c r="LB149" i="14"/>
  <c r="LC149" i="14"/>
  <c r="LD149" i="14"/>
  <c r="LE149" i="14"/>
  <c r="LF149" i="14"/>
  <c r="LG149" i="14"/>
  <c r="LH149" i="14"/>
  <c r="LI149" i="14"/>
  <c r="LJ149" i="14"/>
  <c r="LK149" i="14"/>
  <c r="LL149" i="14"/>
  <c r="LM149" i="14"/>
  <c r="LN149" i="14"/>
  <c r="LO149" i="14"/>
  <c r="LP149" i="14"/>
  <c r="LQ149" i="14"/>
  <c r="LR149" i="14"/>
  <c r="LS149" i="14"/>
  <c r="LT149" i="14"/>
  <c r="LU149" i="14"/>
  <c r="LV149" i="14"/>
  <c r="LW149" i="14"/>
  <c r="LX149" i="14"/>
  <c r="LY149" i="14"/>
  <c r="LZ149" i="14"/>
  <c r="MA149" i="14"/>
  <c r="MB149" i="14"/>
  <c r="MC149" i="14"/>
  <c r="MD149" i="14"/>
  <c r="ME149" i="14"/>
  <c r="MF149" i="14"/>
  <c r="MG149" i="14"/>
  <c r="MH149" i="14"/>
  <c r="MI149" i="14"/>
  <c r="MJ149" i="14"/>
  <c r="MK149" i="14"/>
  <c r="ML149" i="14"/>
  <c r="MM149" i="14"/>
  <c r="MN149" i="14"/>
  <c r="MO149" i="14"/>
  <c r="MP149" i="14"/>
  <c r="MQ149" i="14"/>
  <c r="MR149" i="14"/>
  <c r="MS149" i="14"/>
  <c r="MT149" i="14"/>
  <c r="MU149" i="14"/>
  <c r="MV149" i="14"/>
  <c r="MW149" i="14"/>
  <c r="MX149" i="14"/>
  <c r="MY149" i="14"/>
  <c r="MZ149" i="14"/>
  <c r="NA149" i="14"/>
  <c r="NB149" i="14"/>
  <c r="NC149" i="14"/>
  <c r="ND149" i="14"/>
  <c r="NE149" i="14"/>
  <c r="NF149" i="14"/>
  <c r="NG149" i="14"/>
  <c r="NH149" i="14"/>
  <c r="NI149" i="14"/>
  <c r="NJ149" i="14"/>
  <c r="NK149" i="14"/>
  <c r="NL149" i="14"/>
  <c r="NM149" i="14"/>
  <c r="NN149" i="14"/>
  <c r="NO149" i="14"/>
  <c r="NP149" i="14"/>
  <c r="NQ149" i="14"/>
  <c r="NR149" i="14"/>
  <c r="NS149" i="14"/>
  <c r="NT149" i="14"/>
  <c r="NU149" i="14"/>
  <c r="NV149" i="14"/>
  <c r="NW149" i="14"/>
  <c r="NX149" i="14"/>
  <c r="NY149" i="14"/>
  <c r="NZ149" i="14"/>
  <c r="OA149" i="14"/>
  <c r="OB149" i="14"/>
  <c r="OC149" i="14"/>
  <c r="OD149" i="14"/>
  <c r="OE149" i="14"/>
  <c r="OF149" i="14"/>
  <c r="OG149" i="14"/>
  <c r="OH149" i="14"/>
  <c r="OI149" i="14"/>
  <c r="OJ149" i="14"/>
  <c r="OK149" i="14"/>
  <c r="OL149" i="14"/>
  <c r="OM149" i="14"/>
  <c r="ON149" i="14"/>
  <c r="OO149" i="14"/>
  <c r="OP149" i="14"/>
  <c r="OQ149" i="14"/>
  <c r="OR149" i="14"/>
  <c r="KN150" i="14"/>
  <c r="KP150" i="14"/>
  <c r="KQ150" i="14"/>
  <c r="LA150" i="14"/>
  <c r="LB150" i="14"/>
  <c r="LC150" i="14"/>
  <c r="LD150" i="14"/>
  <c r="LE150" i="14"/>
  <c r="LF150" i="14"/>
  <c r="LG150" i="14"/>
  <c r="LH150" i="14"/>
  <c r="LI150" i="14"/>
  <c r="LJ150" i="14"/>
  <c r="LK150" i="14"/>
  <c r="LL150" i="14"/>
  <c r="LM150" i="14"/>
  <c r="LN150" i="14"/>
  <c r="LO150" i="14"/>
  <c r="LP150" i="14"/>
  <c r="LQ150" i="14"/>
  <c r="LR150" i="14"/>
  <c r="LS150" i="14"/>
  <c r="LT150" i="14"/>
  <c r="LU150" i="14"/>
  <c r="LV150" i="14"/>
  <c r="LW150" i="14"/>
  <c r="LX150" i="14"/>
  <c r="LY150" i="14"/>
  <c r="LZ150" i="14"/>
  <c r="MA150" i="14"/>
  <c r="MB150" i="14"/>
  <c r="MC150" i="14"/>
  <c r="MD150" i="14"/>
  <c r="ME150" i="14"/>
  <c r="MF150" i="14"/>
  <c r="MG150" i="14"/>
  <c r="MH150" i="14"/>
  <c r="MI150" i="14"/>
  <c r="MJ150" i="14"/>
  <c r="MK150" i="14"/>
  <c r="ML150" i="14"/>
  <c r="MM150" i="14"/>
  <c r="MN150" i="14"/>
  <c r="MO150" i="14"/>
  <c r="MP150" i="14"/>
  <c r="MQ150" i="14"/>
  <c r="MR150" i="14"/>
  <c r="MS150" i="14"/>
  <c r="MT150" i="14"/>
  <c r="MU150" i="14"/>
  <c r="MV150" i="14"/>
  <c r="MW150" i="14"/>
  <c r="MX150" i="14"/>
  <c r="MY150" i="14"/>
  <c r="MZ150" i="14"/>
  <c r="NA150" i="14"/>
  <c r="NB150" i="14"/>
  <c r="NC150" i="14"/>
  <c r="ND150" i="14"/>
  <c r="NE150" i="14"/>
  <c r="NF150" i="14"/>
  <c r="NG150" i="14"/>
  <c r="NH150" i="14"/>
  <c r="NI150" i="14"/>
  <c r="NJ150" i="14"/>
  <c r="NK150" i="14"/>
  <c r="NL150" i="14"/>
  <c r="NM150" i="14"/>
  <c r="NN150" i="14"/>
  <c r="NO150" i="14"/>
  <c r="NP150" i="14"/>
  <c r="NQ150" i="14"/>
  <c r="NR150" i="14"/>
  <c r="NS150" i="14"/>
  <c r="NT150" i="14"/>
  <c r="NU150" i="14"/>
  <c r="NV150" i="14"/>
  <c r="NW150" i="14"/>
  <c r="NX150" i="14"/>
  <c r="NY150" i="14"/>
  <c r="NZ150" i="14"/>
  <c r="OA150" i="14"/>
  <c r="OB150" i="14"/>
  <c r="OC150" i="14"/>
  <c r="OD150" i="14"/>
  <c r="OE150" i="14"/>
  <c r="OF150" i="14"/>
  <c r="OG150" i="14"/>
  <c r="OH150" i="14"/>
  <c r="OI150" i="14"/>
  <c r="OJ150" i="14"/>
  <c r="OK150" i="14"/>
  <c r="OL150" i="14"/>
  <c r="OM150" i="14"/>
  <c r="ON150" i="14"/>
  <c r="OO150" i="14"/>
  <c r="OP150" i="14"/>
  <c r="OQ150" i="14"/>
  <c r="OR150" i="14"/>
  <c r="KN151" i="14"/>
  <c r="KP151" i="14"/>
  <c r="KQ151" i="14"/>
  <c r="LA151" i="14"/>
  <c r="LB151" i="14"/>
  <c r="LC151" i="14"/>
  <c r="LD151" i="14"/>
  <c r="LE151" i="14"/>
  <c r="LF151" i="14"/>
  <c r="LG151" i="14"/>
  <c r="LH151" i="14"/>
  <c r="LI151" i="14"/>
  <c r="LJ151" i="14"/>
  <c r="LK151" i="14"/>
  <c r="LL151" i="14"/>
  <c r="LM151" i="14"/>
  <c r="LN151" i="14"/>
  <c r="LO151" i="14"/>
  <c r="LP151" i="14"/>
  <c r="LQ151" i="14"/>
  <c r="LR151" i="14"/>
  <c r="LS151" i="14"/>
  <c r="LT151" i="14"/>
  <c r="LU151" i="14"/>
  <c r="LV151" i="14"/>
  <c r="LW151" i="14"/>
  <c r="LX151" i="14"/>
  <c r="LY151" i="14"/>
  <c r="LZ151" i="14"/>
  <c r="MA151" i="14"/>
  <c r="MB151" i="14"/>
  <c r="MC151" i="14"/>
  <c r="MD151" i="14"/>
  <c r="ME151" i="14"/>
  <c r="MF151" i="14"/>
  <c r="MG151" i="14"/>
  <c r="MH151" i="14"/>
  <c r="MI151" i="14"/>
  <c r="MJ151" i="14"/>
  <c r="MK151" i="14"/>
  <c r="ML151" i="14"/>
  <c r="MM151" i="14"/>
  <c r="MN151" i="14"/>
  <c r="MO151" i="14"/>
  <c r="MP151" i="14"/>
  <c r="MQ151" i="14"/>
  <c r="MR151" i="14"/>
  <c r="MS151" i="14"/>
  <c r="MT151" i="14"/>
  <c r="MU151" i="14"/>
  <c r="MV151" i="14"/>
  <c r="MW151" i="14"/>
  <c r="MX151" i="14"/>
  <c r="MY151" i="14"/>
  <c r="MZ151" i="14"/>
  <c r="NA151" i="14"/>
  <c r="NB151" i="14"/>
  <c r="NC151" i="14"/>
  <c r="ND151" i="14"/>
  <c r="NE151" i="14"/>
  <c r="NF151" i="14"/>
  <c r="NG151" i="14"/>
  <c r="NH151" i="14"/>
  <c r="NI151" i="14"/>
  <c r="NJ151" i="14"/>
  <c r="NK151" i="14"/>
  <c r="NL151" i="14"/>
  <c r="NM151" i="14"/>
  <c r="NN151" i="14"/>
  <c r="NO151" i="14"/>
  <c r="NP151" i="14"/>
  <c r="NQ151" i="14"/>
  <c r="NR151" i="14"/>
  <c r="NS151" i="14"/>
  <c r="NT151" i="14"/>
  <c r="NU151" i="14"/>
  <c r="NV151" i="14"/>
  <c r="NW151" i="14"/>
  <c r="NX151" i="14"/>
  <c r="NY151" i="14"/>
  <c r="NZ151" i="14"/>
  <c r="OA151" i="14"/>
  <c r="OB151" i="14"/>
  <c r="OC151" i="14"/>
  <c r="OD151" i="14"/>
  <c r="OE151" i="14"/>
  <c r="OF151" i="14"/>
  <c r="OG151" i="14"/>
  <c r="OH151" i="14"/>
  <c r="OI151" i="14"/>
  <c r="OJ151" i="14"/>
  <c r="OK151" i="14"/>
  <c r="OL151" i="14"/>
  <c r="OM151" i="14"/>
  <c r="ON151" i="14"/>
  <c r="OO151" i="14"/>
  <c r="OP151" i="14"/>
  <c r="OQ151" i="14"/>
  <c r="OR151" i="14"/>
  <c r="KN152" i="14"/>
  <c r="KP152" i="14"/>
  <c r="KQ152" i="14"/>
  <c r="LA152" i="14"/>
  <c r="LB152" i="14"/>
  <c r="LC152" i="14"/>
  <c r="LD152" i="14"/>
  <c r="LE152" i="14"/>
  <c r="LF152" i="14"/>
  <c r="LG152" i="14"/>
  <c r="LH152" i="14"/>
  <c r="LI152" i="14"/>
  <c r="LJ152" i="14"/>
  <c r="LK152" i="14"/>
  <c r="LL152" i="14"/>
  <c r="LM152" i="14"/>
  <c r="LN152" i="14"/>
  <c r="LO152" i="14"/>
  <c r="LP152" i="14"/>
  <c r="LQ152" i="14"/>
  <c r="LR152" i="14"/>
  <c r="LS152" i="14"/>
  <c r="LT152" i="14"/>
  <c r="LU152" i="14"/>
  <c r="LV152" i="14"/>
  <c r="LW152" i="14"/>
  <c r="LX152" i="14"/>
  <c r="LY152" i="14"/>
  <c r="LZ152" i="14"/>
  <c r="MA152" i="14"/>
  <c r="MB152" i="14"/>
  <c r="MC152" i="14"/>
  <c r="MD152" i="14"/>
  <c r="ME152" i="14"/>
  <c r="MF152" i="14"/>
  <c r="MG152" i="14"/>
  <c r="MH152" i="14"/>
  <c r="MI152" i="14"/>
  <c r="MJ152" i="14"/>
  <c r="MK152" i="14"/>
  <c r="ML152" i="14"/>
  <c r="MM152" i="14"/>
  <c r="MN152" i="14"/>
  <c r="MO152" i="14"/>
  <c r="MP152" i="14"/>
  <c r="MQ152" i="14"/>
  <c r="MR152" i="14"/>
  <c r="MS152" i="14"/>
  <c r="MT152" i="14"/>
  <c r="MU152" i="14"/>
  <c r="MV152" i="14"/>
  <c r="MW152" i="14"/>
  <c r="MX152" i="14"/>
  <c r="MY152" i="14"/>
  <c r="MZ152" i="14"/>
  <c r="NA152" i="14"/>
  <c r="NB152" i="14"/>
  <c r="NC152" i="14"/>
  <c r="ND152" i="14"/>
  <c r="NE152" i="14"/>
  <c r="NF152" i="14"/>
  <c r="NG152" i="14"/>
  <c r="NH152" i="14"/>
  <c r="NI152" i="14"/>
  <c r="NJ152" i="14"/>
  <c r="NK152" i="14"/>
  <c r="NL152" i="14"/>
  <c r="NM152" i="14"/>
  <c r="NN152" i="14"/>
  <c r="NO152" i="14"/>
  <c r="NP152" i="14"/>
  <c r="NQ152" i="14"/>
  <c r="NR152" i="14"/>
  <c r="NS152" i="14"/>
  <c r="NT152" i="14"/>
  <c r="NU152" i="14"/>
  <c r="NV152" i="14"/>
  <c r="NW152" i="14"/>
  <c r="NX152" i="14"/>
  <c r="NY152" i="14"/>
  <c r="NZ152" i="14"/>
  <c r="OA152" i="14"/>
  <c r="OB152" i="14"/>
  <c r="OC152" i="14"/>
  <c r="OD152" i="14"/>
  <c r="OE152" i="14"/>
  <c r="OF152" i="14"/>
  <c r="OG152" i="14"/>
  <c r="OH152" i="14"/>
  <c r="OI152" i="14"/>
  <c r="OJ152" i="14"/>
  <c r="OK152" i="14"/>
  <c r="OL152" i="14"/>
  <c r="OM152" i="14"/>
  <c r="ON152" i="14"/>
  <c r="OO152" i="14"/>
  <c r="OP152" i="14"/>
  <c r="OQ152" i="14"/>
  <c r="OR152" i="14"/>
  <c r="KN153" i="14"/>
  <c r="KP153" i="14"/>
  <c r="KQ153" i="14"/>
  <c r="LA153" i="14"/>
  <c r="LB153" i="14"/>
  <c r="LC153" i="14"/>
  <c r="LD153" i="14"/>
  <c r="LE153" i="14"/>
  <c r="LF153" i="14"/>
  <c r="LG153" i="14"/>
  <c r="LH153" i="14"/>
  <c r="LI153" i="14"/>
  <c r="LJ153" i="14"/>
  <c r="LK153" i="14"/>
  <c r="LL153" i="14"/>
  <c r="LM153" i="14"/>
  <c r="LN153" i="14"/>
  <c r="LO153" i="14"/>
  <c r="LP153" i="14"/>
  <c r="LQ153" i="14"/>
  <c r="LR153" i="14"/>
  <c r="LS153" i="14"/>
  <c r="LT153" i="14"/>
  <c r="LU153" i="14"/>
  <c r="LV153" i="14"/>
  <c r="LW153" i="14"/>
  <c r="LX153" i="14"/>
  <c r="LY153" i="14"/>
  <c r="LZ153" i="14"/>
  <c r="MA153" i="14"/>
  <c r="MB153" i="14"/>
  <c r="MC153" i="14"/>
  <c r="MD153" i="14"/>
  <c r="ME153" i="14"/>
  <c r="MF153" i="14"/>
  <c r="MG153" i="14"/>
  <c r="MH153" i="14"/>
  <c r="MI153" i="14"/>
  <c r="MJ153" i="14"/>
  <c r="MK153" i="14"/>
  <c r="ML153" i="14"/>
  <c r="MM153" i="14"/>
  <c r="MN153" i="14"/>
  <c r="MO153" i="14"/>
  <c r="MP153" i="14"/>
  <c r="MQ153" i="14"/>
  <c r="MR153" i="14"/>
  <c r="MS153" i="14"/>
  <c r="MT153" i="14"/>
  <c r="MU153" i="14"/>
  <c r="MV153" i="14"/>
  <c r="MW153" i="14"/>
  <c r="MX153" i="14"/>
  <c r="MY153" i="14"/>
  <c r="MZ153" i="14"/>
  <c r="NA153" i="14"/>
  <c r="NB153" i="14"/>
  <c r="NC153" i="14"/>
  <c r="ND153" i="14"/>
  <c r="NE153" i="14"/>
  <c r="NF153" i="14"/>
  <c r="NG153" i="14"/>
  <c r="NH153" i="14"/>
  <c r="NI153" i="14"/>
  <c r="NJ153" i="14"/>
  <c r="NK153" i="14"/>
  <c r="NL153" i="14"/>
  <c r="NM153" i="14"/>
  <c r="NN153" i="14"/>
  <c r="NO153" i="14"/>
  <c r="NP153" i="14"/>
  <c r="NQ153" i="14"/>
  <c r="NR153" i="14"/>
  <c r="NS153" i="14"/>
  <c r="NT153" i="14"/>
  <c r="NU153" i="14"/>
  <c r="NV153" i="14"/>
  <c r="NW153" i="14"/>
  <c r="NX153" i="14"/>
  <c r="NY153" i="14"/>
  <c r="NZ153" i="14"/>
  <c r="OA153" i="14"/>
  <c r="OB153" i="14"/>
  <c r="OC153" i="14"/>
  <c r="OD153" i="14"/>
  <c r="OE153" i="14"/>
  <c r="OF153" i="14"/>
  <c r="OG153" i="14"/>
  <c r="OH153" i="14"/>
  <c r="OI153" i="14"/>
  <c r="OJ153" i="14"/>
  <c r="OK153" i="14"/>
  <c r="OL153" i="14"/>
  <c r="OM153" i="14"/>
  <c r="ON153" i="14"/>
  <c r="OO153" i="14"/>
  <c r="OP153" i="14"/>
  <c r="OQ153" i="14"/>
  <c r="OR153" i="14"/>
  <c r="KN154" i="14"/>
  <c r="KP154" i="14"/>
  <c r="KQ154" i="14"/>
  <c r="LA154" i="14"/>
  <c r="LB154" i="14"/>
  <c r="LC154" i="14"/>
  <c r="LD154" i="14"/>
  <c r="LE154" i="14"/>
  <c r="LF154" i="14"/>
  <c r="LG154" i="14"/>
  <c r="LH154" i="14"/>
  <c r="LI154" i="14"/>
  <c r="LJ154" i="14"/>
  <c r="LK154" i="14"/>
  <c r="LL154" i="14"/>
  <c r="LM154" i="14"/>
  <c r="LN154" i="14"/>
  <c r="LO154" i="14"/>
  <c r="LP154" i="14"/>
  <c r="LQ154" i="14"/>
  <c r="LR154" i="14"/>
  <c r="LS154" i="14"/>
  <c r="LT154" i="14"/>
  <c r="LU154" i="14"/>
  <c r="LV154" i="14"/>
  <c r="LW154" i="14"/>
  <c r="LX154" i="14"/>
  <c r="LY154" i="14"/>
  <c r="LZ154" i="14"/>
  <c r="MA154" i="14"/>
  <c r="MB154" i="14"/>
  <c r="MC154" i="14"/>
  <c r="MD154" i="14"/>
  <c r="ME154" i="14"/>
  <c r="MF154" i="14"/>
  <c r="MG154" i="14"/>
  <c r="MH154" i="14"/>
  <c r="MI154" i="14"/>
  <c r="MJ154" i="14"/>
  <c r="MK154" i="14"/>
  <c r="ML154" i="14"/>
  <c r="MM154" i="14"/>
  <c r="MN154" i="14"/>
  <c r="MO154" i="14"/>
  <c r="MP154" i="14"/>
  <c r="MQ154" i="14"/>
  <c r="MR154" i="14"/>
  <c r="MS154" i="14"/>
  <c r="MT154" i="14"/>
  <c r="MU154" i="14"/>
  <c r="MV154" i="14"/>
  <c r="MW154" i="14"/>
  <c r="MX154" i="14"/>
  <c r="MY154" i="14"/>
  <c r="MZ154" i="14"/>
  <c r="NA154" i="14"/>
  <c r="NB154" i="14"/>
  <c r="NC154" i="14"/>
  <c r="ND154" i="14"/>
  <c r="NE154" i="14"/>
  <c r="NF154" i="14"/>
  <c r="NG154" i="14"/>
  <c r="NH154" i="14"/>
  <c r="NI154" i="14"/>
  <c r="NJ154" i="14"/>
  <c r="NK154" i="14"/>
  <c r="NL154" i="14"/>
  <c r="NM154" i="14"/>
  <c r="NN154" i="14"/>
  <c r="NO154" i="14"/>
  <c r="NP154" i="14"/>
  <c r="NQ154" i="14"/>
  <c r="NR154" i="14"/>
  <c r="NS154" i="14"/>
  <c r="NT154" i="14"/>
  <c r="NU154" i="14"/>
  <c r="NV154" i="14"/>
  <c r="NW154" i="14"/>
  <c r="NX154" i="14"/>
  <c r="NY154" i="14"/>
  <c r="NZ154" i="14"/>
  <c r="OA154" i="14"/>
  <c r="OB154" i="14"/>
  <c r="OC154" i="14"/>
  <c r="OD154" i="14"/>
  <c r="OE154" i="14"/>
  <c r="OF154" i="14"/>
  <c r="OG154" i="14"/>
  <c r="OH154" i="14"/>
  <c r="OI154" i="14"/>
  <c r="OJ154" i="14"/>
  <c r="OK154" i="14"/>
  <c r="OL154" i="14"/>
  <c r="OM154" i="14"/>
  <c r="ON154" i="14"/>
  <c r="OO154" i="14"/>
  <c r="OP154" i="14"/>
  <c r="OQ154" i="14"/>
  <c r="OR154" i="14"/>
  <c r="KN155" i="14"/>
  <c r="KP155" i="14"/>
  <c r="KQ155" i="14"/>
  <c r="LA155" i="14"/>
  <c r="LB155" i="14"/>
  <c r="LC155" i="14"/>
  <c r="LD155" i="14"/>
  <c r="LE155" i="14"/>
  <c r="LF155" i="14"/>
  <c r="LG155" i="14"/>
  <c r="LH155" i="14"/>
  <c r="LI155" i="14"/>
  <c r="LJ155" i="14"/>
  <c r="LK155" i="14"/>
  <c r="LL155" i="14"/>
  <c r="LM155" i="14"/>
  <c r="LN155" i="14"/>
  <c r="LO155" i="14"/>
  <c r="LP155" i="14"/>
  <c r="LQ155" i="14"/>
  <c r="LR155" i="14"/>
  <c r="LS155" i="14"/>
  <c r="LT155" i="14"/>
  <c r="LU155" i="14"/>
  <c r="LV155" i="14"/>
  <c r="LW155" i="14"/>
  <c r="LX155" i="14"/>
  <c r="LY155" i="14"/>
  <c r="LZ155" i="14"/>
  <c r="MA155" i="14"/>
  <c r="MB155" i="14"/>
  <c r="MC155" i="14"/>
  <c r="MD155" i="14"/>
  <c r="ME155" i="14"/>
  <c r="MF155" i="14"/>
  <c r="MG155" i="14"/>
  <c r="MH155" i="14"/>
  <c r="MI155" i="14"/>
  <c r="MJ155" i="14"/>
  <c r="MK155" i="14"/>
  <c r="ML155" i="14"/>
  <c r="MM155" i="14"/>
  <c r="MN155" i="14"/>
  <c r="MO155" i="14"/>
  <c r="MP155" i="14"/>
  <c r="MQ155" i="14"/>
  <c r="MR155" i="14"/>
  <c r="MS155" i="14"/>
  <c r="MT155" i="14"/>
  <c r="MU155" i="14"/>
  <c r="MV155" i="14"/>
  <c r="MW155" i="14"/>
  <c r="MX155" i="14"/>
  <c r="MY155" i="14"/>
  <c r="MZ155" i="14"/>
  <c r="NA155" i="14"/>
  <c r="NB155" i="14"/>
  <c r="NC155" i="14"/>
  <c r="ND155" i="14"/>
  <c r="NE155" i="14"/>
  <c r="NF155" i="14"/>
  <c r="NG155" i="14"/>
  <c r="NH155" i="14"/>
  <c r="NI155" i="14"/>
  <c r="NJ155" i="14"/>
  <c r="NK155" i="14"/>
  <c r="NL155" i="14"/>
  <c r="NM155" i="14"/>
  <c r="NN155" i="14"/>
  <c r="NO155" i="14"/>
  <c r="NP155" i="14"/>
  <c r="NQ155" i="14"/>
  <c r="NR155" i="14"/>
  <c r="NS155" i="14"/>
  <c r="NT155" i="14"/>
  <c r="NU155" i="14"/>
  <c r="NV155" i="14"/>
  <c r="NW155" i="14"/>
  <c r="NX155" i="14"/>
  <c r="NY155" i="14"/>
  <c r="NZ155" i="14"/>
  <c r="OA155" i="14"/>
  <c r="OB155" i="14"/>
  <c r="OC155" i="14"/>
  <c r="OD155" i="14"/>
  <c r="OE155" i="14"/>
  <c r="OF155" i="14"/>
  <c r="OG155" i="14"/>
  <c r="OH155" i="14"/>
  <c r="OI155" i="14"/>
  <c r="OJ155" i="14"/>
  <c r="OK155" i="14"/>
  <c r="OL155" i="14"/>
  <c r="OM155" i="14"/>
  <c r="ON155" i="14"/>
  <c r="OO155" i="14"/>
  <c r="OP155" i="14"/>
  <c r="OQ155" i="14"/>
  <c r="OR155" i="14"/>
  <c r="KN156" i="14"/>
  <c r="KP156" i="14"/>
  <c r="KQ156" i="14"/>
  <c r="LA156" i="14"/>
  <c r="LB156" i="14"/>
  <c r="LC156" i="14"/>
  <c r="LD156" i="14"/>
  <c r="LE156" i="14"/>
  <c r="LF156" i="14"/>
  <c r="LG156" i="14"/>
  <c r="LH156" i="14"/>
  <c r="LI156" i="14"/>
  <c r="LJ156" i="14"/>
  <c r="LK156" i="14"/>
  <c r="LL156" i="14"/>
  <c r="LM156" i="14"/>
  <c r="LN156" i="14"/>
  <c r="LO156" i="14"/>
  <c r="LP156" i="14"/>
  <c r="LQ156" i="14"/>
  <c r="LR156" i="14"/>
  <c r="LS156" i="14"/>
  <c r="LT156" i="14"/>
  <c r="LU156" i="14"/>
  <c r="LV156" i="14"/>
  <c r="LW156" i="14"/>
  <c r="LX156" i="14"/>
  <c r="LY156" i="14"/>
  <c r="LZ156" i="14"/>
  <c r="MA156" i="14"/>
  <c r="MB156" i="14"/>
  <c r="MC156" i="14"/>
  <c r="MD156" i="14"/>
  <c r="ME156" i="14"/>
  <c r="MF156" i="14"/>
  <c r="MG156" i="14"/>
  <c r="MH156" i="14"/>
  <c r="MI156" i="14"/>
  <c r="MJ156" i="14"/>
  <c r="MK156" i="14"/>
  <c r="ML156" i="14"/>
  <c r="MM156" i="14"/>
  <c r="MN156" i="14"/>
  <c r="MO156" i="14"/>
  <c r="MP156" i="14"/>
  <c r="MQ156" i="14"/>
  <c r="MR156" i="14"/>
  <c r="MS156" i="14"/>
  <c r="MT156" i="14"/>
  <c r="MU156" i="14"/>
  <c r="MV156" i="14"/>
  <c r="MW156" i="14"/>
  <c r="MX156" i="14"/>
  <c r="MY156" i="14"/>
  <c r="MZ156" i="14"/>
  <c r="NA156" i="14"/>
  <c r="NB156" i="14"/>
  <c r="NC156" i="14"/>
  <c r="ND156" i="14"/>
  <c r="NE156" i="14"/>
  <c r="NF156" i="14"/>
  <c r="NG156" i="14"/>
  <c r="NH156" i="14"/>
  <c r="NI156" i="14"/>
  <c r="NJ156" i="14"/>
  <c r="NK156" i="14"/>
  <c r="NL156" i="14"/>
  <c r="NM156" i="14"/>
  <c r="NN156" i="14"/>
  <c r="NO156" i="14"/>
  <c r="NP156" i="14"/>
  <c r="NQ156" i="14"/>
  <c r="NR156" i="14"/>
  <c r="NS156" i="14"/>
  <c r="NT156" i="14"/>
  <c r="NU156" i="14"/>
  <c r="NV156" i="14"/>
  <c r="NW156" i="14"/>
  <c r="NX156" i="14"/>
  <c r="NY156" i="14"/>
  <c r="NZ156" i="14"/>
  <c r="OA156" i="14"/>
  <c r="OB156" i="14"/>
  <c r="OC156" i="14"/>
  <c r="OD156" i="14"/>
  <c r="OE156" i="14"/>
  <c r="OF156" i="14"/>
  <c r="OG156" i="14"/>
  <c r="OH156" i="14"/>
  <c r="OI156" i="14"/>
  <c r="OJ156" i="14"/>
  <c r="OK156" i="14"/>
  <c r="OL156" i="14"/>
  <c r="OM156" i="14"/>
  <c r="ON156" i="14"/>
  <c r="OO156" i="14"/>
  <c r="OP156" i="14"/>
  <c r="OQ156" i="14"/>
  <c r="OR156" i="14"/>
  <c r="KN157" i="14"/>
  <c r="KP157" i="14"/>
  <c r="KQ157" i="14"/>
  <c r="LA157" i="14"/>
  <c r="LB157" i="14"/>
  <c r="LC157" i="14"/>
  <c r="LD157" i="14"/>
  <c r="LE157" i="14"/>
  <c r="LF157" i="14"/>
  <c r="LG157" i="14"/>
  <c r="LH157" i="14"/>
  <c r="LI157" i="14"/>
  <c r="LJ157" i="14"/>
  <c r="LK157" i="14"/>
  <c r="LL157" i="14"/>
  <c r="LM157" i="14"/>
  <c r="LN157" i="14"/>
  <c r="LO157" i="14"/>
  <c r="LP157" i="14"/>
  <c r="LQ157" i="14"/>
  <c r="LR157" i="14"/>
  <c r="LS157" i="14"/>
  <c r="LT157" i="14"/>
  <c r="LU157" i="14"/>
  <c r="LV157" i="14"/>
  <c r="LW157" i="14"/>
  <c r="LX157" i="14"/>
  <c r="LY157" i="14"/>
  <c r="LZ157" i="14"/>
  <c r="MA157" i="14"/>
  <c r="MB157" i="14"/>
  <c r="MC157" i="14"/>
  <c r="MD157" i="14"/>
  <c r="ME157" i="14"/>
  <c r="MF157" i="14"/>
  <c r="MG157" i="14"/>
  <c r="MH157" i="14"/>
  <c r="MI157" i="14"/>
  <c r="MJ157" i="14"/>
  <c r="MK157" i="14"/>
  <c r="ML157" i="14"/>
  <c r="MM157" i="14"/>
  <c r="MN157" i="14"/>
  <c r="MO157" i="14"/>
  <c r="MP157" i="14"/>
  <c r="MQ157" i="14"/>
  <c r="MR157" i="14"/>
  <c r="MS157" i="14"/>
  <c r="MT157" i="14"/>
  <c r="MU157" i="14"/>
  <c r="MV157" i="14"/>
  <c r="MW157" i="14"/>
  <c r="MX157" i="14"/>
  <c r="MY157" i="14"/>
  <c r="MZ157" i="14"/>
  <c r="NA157" i="14"/>
  <c r="NB157" i="14"/>
  <c r="NC157" i="14"/>
  <c r="ND157" i="14"/>
  <c r="NE157" i="14"/>
  <c r="NF157" i="14"/>
  <c r="NG157" i="14"/>
  <c r="NH157" i="14"/>
  <c r="NI157" i="14"/>
  <c r="NJ157" i="14"/>
  <c r="NK157" i="14"/>
  <c r="NL157" i="14"/>
  <c r="NM157" i="14"/>
  <c r="NN157" i="14"/>
  <c r="NO157" i="14"/>
  <c r="NP157" i="14"/>
  <c r="NQ157" i="14"/>
  <c r="NR157" i="14"/>
  <c r="NS157" i="14"/>
  <c r="NT157" i="14"/>
  <c r="NU157" i="14"/>
  <c r="NV157" i="14"/>
  <c r="NW157" i="14"/>
  <c r="NX157" i="14"/>
  <c r="NY157" i="14"/>
  <c r="NZ157" i="14"/>
  <c r="OA157" i="14"/>
  <c r="OB157" i="14"/>
  <c r="OC157" i="14"/>
  <c r="OD157" i="14"/>
  <c r="OE157" i="14"/>
  <c r="OF157" i="14"/>
  <c r="OG157" i="14"/>
  <c r="OH157" i="14"/>
  <c r="OI157" i="14"/>
  <c r="OJ157" i="14"/>
  <c r="OK157" i="14"/>
  <c r="OL157" i="14"/>
  <c r="OM157" i="14"/>
  <c r="ON157" i="14"/>
  <c r="OO157" i="14"/>
  <c r="OP157" i="14"/>
  <c r="OQ157" i="14"/>
  <c r="OR157" i="14"/>
  <c r="KN158" i="14"/>
  <c r="KP158" i="14"/>
  <c r="KQ158" i="14"/>
  <c r="LA158" i="14"/>
  <c r="LB158" i="14"/>
  <c r="LC158" i="14"/>
  <c r="LD158" i="14"/>
  <c r="LE158" i="14"/>
  <c r="LF158" i="14"/>
  <c r="LG158" i="14"/>
  <c r="LH158" i="14"/>
  <c r="LI158" i="14"/>
  <c r="LJ158" i="14"/>
  <c r="LK158" i="14"/>
  <c r="LL158" i="14"/>
  <c r="LM158" i="14"/>
  <c r="LN158" i="14"/>
  <c r="LO158" i="14"/>
  <c r="LP158" i="14"/>
  <c r="LQ158" i="14"/>
  <c r="LR158" i="14"/>
  <c r="LS158" i="14"/>
  <c r="LT158" i="14"/>
  <c r="LU158" i="14"/>
  <c r="LV158" i="14"/>
  <c r="LW158" i="14"/>
  <c r="LX158" i="14"/>
  <c r="LY158" i="14"/>
  <c r="LZ158" i="14"/>
  <c r="MA158" i="14"/>
  <c r="MB158" i="14"/>
  <c r="MC158" i="14"/>
  <c r="MD158" i="14"/>
  <c r="ME158" i="14"/>
  <c r="MF158" i="14"/>
  <c r="MG158" i="14"/>
  <c r="MH158" i="14"/>
  <c r="MI158" i="14"/>
  <c r="MJ158" i="14"/>
  <c r="MK158" i="14"/>
  <c r="ML158" i="14"/>
  <c r="MM158" i="14"/>
  <c r="MN158" i="14"/>
  <c r="MO158" i="14"/>
  <c r="MP158" i="14"/>
  <c r="MQ158" i="14"/>
  <c r="MR158" i="14"/>
  <c r="MS158" i="14"/>
  <c r="MT158" i="14"/>
  <c r="MU158" i="14"/>
  <c r="MV158" i="14"/>
  <c r="MW158" i="14"/>
  <c r="MX158" i="14"/>
  <c r="MY158" i="14"/>
  <c r="MZ158" i="14"/>
  <c r="NA158" i="14"/>
  <c r="NB158" i="14"/>
  <c r="NC158" i="14"/>
  <c r="ND158" i="14"/>
  <c r="NE158" i="14"/>
  <c r="NF158" i="14"/>
  <c r="NG158" i="14"/>
  <c r="NH158" i="14"/>
  <c r="NI158" i="14"/>
  <c r="NJ158" i="14"/>
  <c r="NK158" i="14"/>
  <c r="NL158" i="14"/>
  <c r="NM158" i="14"/>
  <c r="NN158" i="14"/>
  <c r="NO158" i="14"/>
  <c r="NP158" i="14"/>
  <c r="NQ158" i="14"/>
  <c r="NR158" i="14"/>
  <c r="NS158" i="14"/>
  <c r="NT158" i="14"/>
  <c r="NU158" i="14"/>
  <c r="NV158" i="14"/>
  <c r="NW158" i="14"/>
  <c r="NX158" i="14"/>
  <c r="NY158" i="14"/>
  <c r="NZ158" i="14"/>
  <c r="OA158" i="14"/>
  <c r="OB158" i="14"/>
  <c r="OC158" i="14"/>
  <c r="OD158" i="14"/>
  <c r="OE158" i="14"/>
  <c r="OF158" i="14"/>
  <c r="OG158" i="14"/>
  <c r="OH158" i="14"/>
  <c r="OI158" i="14"/>
  <c r="OJ158" i="14"/>
  <c r="OK158" i="14"/>
  <c r="OL158" i="14"/>
  <c r="OM158" i="14"/>
  <c r="ON158" i="14"/>
  <c r="OO158" i="14"/>
  <c r="OP158" i="14"/>
  <c r="OQ158" i="14"/>
  <c r="OR158" i="14"/>
  <c r="OY158" i="14"/>
  <c r="KN159" i="14"/>
  <c r="KP159" i="14"/>
  <c r="KQ159" i="14"/>
  <c r="LA159" i="14"/>
  <c r="LB159" i="14"/>
  <c r="LC159" i="14"/>
  <c r="LD159" i="14"/>
  <c r="LE159" i="14"/>
  <c r="LF159" i="14"/>
  <c r="LG159" i="14"/>
  <c r="LH159" i="14"/>
  <c r="LI159" i="14"/>
  <c r="LJ159" i="14"/>
  <c r="LK159" i="14"/>
  <c r="LL159" i="14"/>
  <c r="LM159" i="14"/>
  <c r="LN159" i="14"/>
  <c r="LO159" i="14"/>
  <c r="LP159" i="14"/>
  <c r="LQ159" i="14"/>
  <c r="LR159" i="14"/>
  <c r="LS159" i="14"/>
  <c r="LT159" i="14"/>
  <c r="LU159" i="14"/>
  <c r="LV159" i="14"/>
  <c r="LW159" i="14"/>
  <c r="LX159" i="14"/>
  <c r="LY159" i="14"/>
  <c r="LZ159" i="14"/>
  <c r="MA159" i="14"/>
  <c r="MB159" i="14"/>
  <c r="MC159" i="14"/>
  <c r="MD159" i="14"/>
  <c r="ME159" i="14"/>
  <c r="MF159" i="14"/>
  <c r="MG159" i="14"/>
  <c r="MH159" i="14"/>
  <c r="MI159" i="14"/>
  <c r="MJ159" i="14"/>
  <c r="MK159" i="14"/>
  <c r="ML159" i="14"/>
  <c r="MM159" i="14"/>
  <c r="MN159" i="14"/>
  <c r="MO159" i="14"/>
  <c r="MP159" i="14"/>
  <c r="MQ159" i="14"/>
  <c r="MR159" i="14"/>
  <c r="MS159" i="14"/>
  <c r="MT159" i="14"/>
  <c r="MU159" i="14"/>
  <c r="MV159" i="14"/>
  <c r="MW159" i="14"/>
  <c r="MX159" i="14"/>
  <c r="MY159" i="14"/>
  <c r="MZ159" i="14"/>
  <c r="NA159" i="14"/>
  <c r="NB159" i="14"/>
  <c r="NC159" i="14"/>
  <c r="ND159" i="14"/>
  <c r="NE159" i="14"/>
  <c r="NF159" i="14"/>
  <c r="NG159" i="14"/>
  <c r="NH159" i="14"/>
  <c r="NI159" i="14"/>
  <c r="NJ159" i="14"/>
  <c r="NK159" i="14"/>
  <c r="NL159" i="14"/>
  <c r="NM159" i="14"/>
  <c r="NN159" i="14"/>
  <c r="NO159" i="14"/>
  <c r="NP159" i="14"/>
  <c r="NQ159" i="14"/>
  <c r="NR159" i="14"/>
  <c r="NS159" i="14"/>
  <c r="NT159" i="14"/>
  <c r="NU159" i="14"/>
  <c r="NV159" i="14"/>
  <c r="NW159" i="14"/>
  <c r="NX159" i="14"/>
  <c r="NY159" i="14"/>
  <c r="NZ159" i="14"/>
  <c r="OA159" i="14"/>
  <c r="OB159" i="14"/>
  <c r="OC159" i="14"/>
  <c r="OD159" i="14"/>
  <c r="OE159" i="14"/>
  <c r="OF159" i="14"/>
  <c r="OG159" i="14"/>
  <c r="OH159" i="14"/>
  <c r="OI159" i="14"/>
  <c r="OJ159" i="14"/>
  <c r="OK159" i="14"/>
  <c r="OL159" i="14"/>
  <c r="OM159" i="14"/>
  <c r="ON159" i="14"/>
  <c r="OO159" i="14"/>
  <c r="OP159" i="14"/>
  <c r="OQ159" i="14"/>
  <c r="OR159" i="14"/>
  <c r="OW159" i="14"/>
  <c r="KN160" i="14"/>
  <c r="KP160" i="14"/>
  <c r="KQ160" i="14"/>
  <c r="LA160" i="14"/>
  <c r="LB160" i="14"/>
  <c r="LC160" i="14"/>
  <c r="LD160" i="14"/>
  <c r="LE160" i="14"/>
  <c r="LF160" i="14"/>
  <c r="LG160" i="14"/>
  <c r="LH160" i="14"/>
  <c r="LI160" i="14"/>
  <c r="LJ160" i="14"/>
  <c r="LK160" i="14"/>
  <c r="LL160" i="14"/>
  <c r="LM160" i="14"/>
  <c r="LN160" i="14"/>
  <c r="LO160" i="14"/>
  <c r="LP160" i="14"/>
  <c r="LQ160" i="14"/>
  <c r="LR160" i="14"/>
  <c r="LS160" i="14"/>
  <c r="LT160" i="14"/>
  <c r="LU160" i="14"/>
  <c r="LV160" i="14"/>
  <c r="LW160" i="14"/>
  <c r="LX160" i="14"/>
  <c r="LY160" i="14"/>
  <c r="LZ160" i="14"/>
  <c r="MA160" i="14"/>
  <c r="MB160" i="14"/>
  <c r="MC160" i="14"/>
  <c r="MD160" i="14"/>
  <c r="ME160" i="14"/>
  <c r="MF160" i="14"/>
  <c r="MG160" i="14"/>
  <c r="MH160" i="14"/>
  <c r="MI160" i="14"/>
  <c r="MJ160" i="14"/>
  <c r="MK160" i="14"/>
  <c r="ML160" i="14"/>
  <c r="MM160" i="14"/>
  <c r="MN160" i="14"/>
  <c r="MO160" i="14"/>
  <c r="MP160" i="14"/>
  <c r="MQ160" i="14"/>
  <c r="MR160" i="14"/>
  <c r="MS160" i="14"/>
  <c r="MT160" i="14"/>
  <c r="MU160" i="14"/>
  <c r="MV160" i="14"/>
  <c r="MW160" i="14"/>
  <c r="MX160" i="14"/>
  <c r="MY160" i="14"/>
  <c r="MZ160" i="14"/>
  <c r="NA160" i="14"/>
  <c r="NB160" i="14"/>
  <c r="NC160" i="14"/>
  <c r="ND160" i="14"/>
  <c r="NE160" i="14"/>
  <c r="NF160" i="14"/>
  <c r="NG160" i="14"/>
  <c r="NH160" i="14"/>
  <c r="NI160" i="14"/>
  <c r="NJ160" i="14"/>
  <c r="NK160" i="14"/>
  <c r="NL160" i="14"/>
  <c r="NM160" i="14"/>
  <c r="NN160" i="14"/>
  <c r="NO160" i="14"/>
  <c r="NP160" i="14"/>
  <c r="NQ160" i="14"/>
  <c r="NR160" i="14"/>
  <c r="NS160" i="14"/>
  <c r="NT160" i="14"/>
  <c r="NU160" i="14"/>
  <c r="NV160" i="14"/>
  <c r="NW160" i="14"/>
  <c r="NX160" i="14"/>
  <c r="NY160" i="14"/>
  <c r="NZ160" i="14"/>
  <c r="OA160" i="14"/>
  <c r="OB160" i="14"/>
  <c r="OC160" i="14"/>
  <c r="OD160" i="14"/>
  <c r="OE160" i="14"/>
  <c r="OF160" i="14"/>
  <c r="OG160" i="14"/>
  <c r="OH160" i="14"/>
  <c r="OI160" i="14"/>
  <c r="OJ160" i="14"/>
  <c r="OK160" i="14"/>
  <c r="OL160" i="14"/>
  <c r="OM160" i="14"/>
  <c r="ON160" i="14"/>
  <c r="OO160" i="14"/>
  <c r="OP160" i="14"/>
  <c r="OQ160" i="14"/>
  <c r="OR160" i="14"/>
  <c r="OU160" i="14"/>
  <c r="KN161" i="14"/>
  <c r="KP161" i="14"/>
  <c r="KQ161" i="14"/>
  <c r="LA161" i="14"/>
  <c r="LB161" i="14"/>
  <c r="LC161" i="14"/>
  <c r="LD161" i="14"/>
  <c r="LE161" i="14"/>
  <c r="LF161" i="14"/>
  <c r="LG161" i="14"/>
  <c r="LH161" i="14"/>
  <c r="LI161" i="14"/>
  <c r="LJ161" i="14"/>
  <c r="LK161" i="14"/>
  <c r="LL161" i="14"/>
  <c r="LM161" i="14"/>
  <c r="LN161" i="14"/>
  <c r="LO161" i="14"/>
  <c r="LP161" i="14"/>
  <c r="LQ161" i="14"/>
  <c r="LR161" i="14"/>
  <c r="LS161" i="14"/>
  <c r="LT161" i="14"/>
  <c r="LU161" i="14"/>
  <c r="LV161" i="14"/>
  <c r="LW161" i="14"/>
  <c r="LX161" i="14"/>
  <c r="LY161" i="14"/>
  <c r="LZ161" i="14"/>
  <c r="MA161" i="14"/>
  <c r="MB161" i="14"/>
  <c r="MC161" i="14"/>
  <c r="MD161" i="14"/>
  <c r="ME161" i="14"/>
  <c r="MF161" i="14"/>
  <c r="MG161" i="14"/>
  <c r="MH161" i="14"/>
  <c r="MI161" i="14"/>
  <c r="MJ161" i="14"/>
  <c r="MK161" i="14"/>
  <c r="ML161" i="14"/>
  <c r="MM161" i="14"/>
  <c r="MN161" i="14"/>
  <c r="MO161" i="14"/>
  <c r="MP161" i="14"/>
  <c r="MQ161" i="14"/>
  <c r="MR161" i="14"/>
  <c r="MS161" i="14"/>
  <c r="MT161" i="14"/>
  <c r="MU161" i="14"/>
  <c r="MV161" i="14"/>
  <c r="MW161" i="14"/>
  <c r="MX161" i="14"/>
  <c r="MY161" i="14"/>
  <c r="MZ161" i="14"/>
  <c r="NA161" i="14"/>
  <c r="NB161" i="14"/>
  <c r="NC161" i="14"/>
  <c r="ND161" i="14"/>
  <c r="NE161" i="14"/>
  <c r="NF161" i="14"/>
  <c r="NG161" i="14"/>
  <c r="NH161" i="14"/>
  <c r="NI161" i="14"/>
  <c r="NJ161" i="14"/>
  <c r="NK161" i="14"/>
  <c r="NL161" i="14"/>
  <c r="NM161" i="14"/>
  <c r="NN161" i="14"/>
  <c r="NO161" i="14"/>
  <c r="NP161" i="14"/>
  <c r="NQ161" i="14"/>
  <c r="NR161" i="14"/>
  <c r="NS161" i="14"/>
  <c r="NT161" i="14"/>
  <c r="NU161" i="14"/>
  <c r="NV161" i="14"/>
  <c r="NW161" i="14"/>
  <c r="NX161" i="14"/>
  <c r="NY161" i="14"/>
  <c r="NZ161" i="14"/>
  <c r="OA161" i="14"/>
  <c r="OB161" i="14"/>
  <c r="OC161" i="14"/>
  <c r="OD161" i="14"/>
  <c r="OE161" i="14"/>
  <c r="OF161" i="14"/>
  <c r="OG161" i="14"/>
  <c r="OH161" i="14"/>
  <c r="OI161" i="14"/>
  <c r="OJ161" i="14"/>
  <c r="OK161" i="14"/>
  <c r="OL161" i="14"/>
  <c r="OM161" i="14"/>
  <c r="ON161" i="14"/>
  <c r="OO161" i="14"/>
  <c r="OP161" i="14"/>
  <c r="OQ161" i="14"/>
  <c r="OR161" i="14"/>
  <c r="KN162" i="14"/>
  <c r="KP162" i="14"/>
  <c r="KQ162" i="14"/>
  <c r="LA162" i="14"/>
  <c r="LB162" i="14"/>
  <c r="OY162" i="14" s="1"/>
  <c r="LC162" i="14"/>
  <c r="LD162" i="14"/>
  <c r="LE162" i="14"/>
  <c r="LF162" i="14"/>
  <c r="LG162" i="14"/>
  <c r="LH162" i="14"/>
  <c r="LI162" i="14"/>
  <c r="LJ162" i="14"/>
  <c r="LK162" i="14"/>
  <c r="LL162" i="14"/>
  <c r="LM162" i="14"/>
  <c r="LN162" i="14"/>
  <c r="LO162" i="14"/>
  <c r="LP162" i="14"/>
  <c r="LQ162" i="14"/>
  <c r="LR162" i="14"/>
  <c r="LS162" i="14"/>
  <c r="LT162" i="14"/>
  <c r="LU162" i="14"/>
  <c r="LV162" i="14"/>
  <c r="LW162" i="14"/>
  <c r="LX162" i="14"/>
  <c r="LY162" i="14"/>
  <c r="LZ162" i="14"/>
  <c r="MA162" i="14"/>
  <c r="MB162" i="14"/>
  <c r="MC162" i="14"/>
  <c r="MD162" i="14"/>
  <c r="ME162" i="14"/>
  <c r="MF162" i="14"/>
  <c r="MG162" i="14"/>
  <c r="MH162" i="14"/>
  <c r="MI162" i="14"/>
  <c r="MJ162" i="14"/>
  <c r="MK162" i="14"/>
  <c r="ML162" i="14"/>
  <c r="MM162" i="14"/>
  <c r="MN162" i="14"/>
  <c r="MO162" i="14"/>
  <c r="MP162" i="14"/>
  <c r="MQ162" i="14"/>
  <c r="MR162" i="14"/>
  <c r="MS162" i="14"/>
  <c r="MT162" i="14"/>
  <c r="MU162" i="14"/>
  <c r="MV162" i="14"/>
  <c r="MW162" i="14"/>
  <c r="MX162" i="14"/>
  <c r="MY162" i="14"/>
  <c r="MZ162" i="14"/>
  <c r="NA162" i="14"/>
  <c r="NB162" i="14"/>
  <c r="NC162" i="14"/>
  <c r="ND162" i="14"/>
  <c r="NE162" i="14"/>
  <c r="NF162" i="14"/>
  <c r="NG162" i="14"/>
  <c r="NH162" i="14"/>
  <c r="NI162" i="14"/>
  <c r="NJ162" i="14"/>
  <c r="NK162" i="14"/>
  <c r="NL162" i="14"/>
  <c r="NM162" i="14"/>
  <c r="NN162" i="14"/>
  <c r="NO162" i="14"/>
  <c r="NP162" i="14"/>
  <c r="NQ162" i="14"/>
  <c r="NR162" i="14"/>
  <c r="NS162" i="14"/>
  <c r="NT162" i="14"/>
  <c r="NU162" i="14"/>
  <c r="NV162" i="14"/>
  <c r="NW162" i="14"/>
  <c r="NX162" i="14"/>
  <c r="NY162" i="14"/>
  <c r="NZ162" i="14"/>
  <c r="OA162" i="14"/>
  <c r="OB162" i="14"/>
  <c r="OC162" i="14"/>
  <c r="OD162" i="14"/>
  <c r="OE162" i="14"/>
  <c r="OF162" i="14"/>
  <c r="OG162" i="14"/>
  <c r="OH162" i="14"/>
  <c r="OI162" i="14"/>
  <c r="OJ162" i="14"/>
  <c r="OK162" i="14"/>
  <c r="OL162" i="14"/>
  <c r="OM162" i="14"/>
  <c r="ON162" i="14"/>
  <c r="OO162" i="14"/>
  <c r="OP162" i="14"/>
  <c r="OQ162" i="14"/>
  <c r="OR162" i="14"/>
  <c r="KN163" i="14"/>
  <c r="KP163" i="14"/>
  <c r="KQ163" i="14"/>
  <c r="LA163" i="14"/>
  <c r="LB163" i="14"/>
  <c r="LC163" i="14"/>
  <c r="LD163" i="14"/>
  <c r="LE163" i="14"/>
  <c r="LF163" i="14"/>
  <c r="LG163" i="14"/>
  <c r="LH163" i="14"/>
  <c r="LI163" i="14"/>
  <c r="LJ163" i="14"/>
  <c r="LK163" i="14"/>
  <c r="LL163" i="14"/>
  <c r="LM163" i="14"/>
  <c r="LN163" i="14"/>
  <c r="LO163" i="14"/>
  <c r="LP163" i="14"/>
  <c r="LQ163" i="14"/>
  <c r="LR163" i="14"/>
  <c r="LS163" i="14"/>
  <c r="LT163" i="14"/>
  <c r="LU163" i="14"/>
  <c r="LV163" i="14"/>
  <c r="LW163" i="14"/>
  <c r="LX163" i="14"/>
  <c r="LY163" i="14"/>
  <c r="LZ163" i="14"/>
  <c r="MA163" i="14"/>
  <c r="MB163" i="14"/>
  <c r="MC163" i="14"/>
  <c r="MD163" i="14"/>
  <c r="ME163" i="14"/>
  <c r="MF163" i="14"/>
  <c r="MG163" i="14"/>
  <c r="MH163" i="14"/>
  <c r="MI163" i="14"/>
  <c r="MJ163" i="14"/>
  <c r="MK163" i="14"/>
  <c r="ML163" i="14"/>
  <c r="MM163" i="14"/>
  <c r="MN163" i="14"/>
  <c r="MO163" i="14"/>
  <c r="MP163" i="14"/>
  <c r="MQ163" i="14"/>
  <c r="MR163" i="14"/>
  <c r="MS163" i="14"/>
  <c r="MT163" i="14"/>
  <c r="MU163" i="14"/>
  <c r="MV163" i="14"/>
  <c r="MW163" i="14"/>
  <c r="MX163" i="14"/>
  <c r="MY163" i="14"/>
  <c r="MZ163" i="14"/>
  <c r="NA163" i="14"/>
  <c r="NB163" i="14"/>
  <c r="NC163" i="14"/>
  <c r="ND163" i="14"/>
  <c r="NE163" i="14"/>
  <c r="NF163" i="14"/>
  <c r="NG163" i="14"/>
  <c r="NH163" i="14"/>
  <c r="NI163" i="14"/>
  <c r="NJ163" i="14"/>
  <c r="NK163" i="14"/>
  <c r="NL163" i="14"/>
  <c r="NM163" i="14"/>
  <c r="NN163" i="14"/>
  <c r="NO163" i="14"/>
  <c r="NP163" i="14"/>
  <c r="NQ163" i="14"/>
  <c r="NR163" i="14"/>
  <c r="NS163" i="14"/>
  <c r="NT163" i="14"/>
  <c r="NU163" i="14"/>
  <c r="NV163" i="14"/>
  <c r="NW163" i="14"/>
  <c r="NX163" i="14"/>
  <c r="NY163" i="14"/>
  <c r="NZ163" i="14"/>
  <c r="OA163" i="14"/>
  <c r="OB163" i="14"/>
  <c r="OC163" i="14"/>
  <c r="OD163" i="14"/>
  <c r="OE163" i="14"/>
  <c r="OF163" i="14"/>
  <c r="OG163" i="14"/>
  <c r="OH163" i="14"/>
  <c r="OI163" i="14"/>
  <c r="OJ163" i="14"/>
  <c r="OK163" i="14"/>
  <c r="OL163" i="14"/>
  <c r="OM163" i="14"/>
  <c r="ON163" i="14"/>
  <c r="OO163" i="14"/>
  <c r="OP163" i="14"/>
  <c r="OQ163" i="14"/>
  <c r="OR163" i="14"/>
  <c r="KN164" i="14"/>
  <c r="KP164" i="14"/>
  <c r="KQ164" i="14"/>
  <c r="LA164" i="14"/>
  <c r="LB164" i="14"/>
  <c r="LC164" i="14"/>
  <c r="LD164" i="14"/>
  <c r="LE164" i="14"/>
  <c r="LF164" i="14"/>
  <c r="LG164" i="14"/>
  <c r="LH164" i="14"/>
  <c r="LI164" i="14"/>
  <c r="LJ164" i="14"/>
  <c r="LK164" i="14"/>
  <c r="LL164" i="14"/>
  <c r="LM164" i="14"/>
  <c r="LN164" i="14"/>
  <c r="LO164" i="14"/>
  <c r="LP164" i="14"/>
  <c r="LQ164" i="14"/>
  <c r="LR164" i="14"/>
  <c r="LS164" i="14"/>
  <c r="LT164" i="14"/>
  <c r="LU164" i="14"/>
  <c r="LV164" i="14"/>
  <c r="LW164" i="14"/>
  <c r="LX164" i="14"/>
  <c r="LY164" i="14"/>
  <c r="LZ164" i="14"/>
  <c r="MA164" i="14"/>
  <c r="MB164" i="14"/>
  <c r="MC164" i="14"/>
  <c r="MD164" i="14"/>
  <c r="ME164" i="14"/>
  <c r="MF164" i="14"/>
  <c r="MG164" i="14"/>
  <c r="MH164" i="14"/>
  <c r="MI164" i="14"/>
  <c r="MJ164" i="14"/>
  <c r="MK164" i="14"/>
  <c r="ML164" i="14"/>
  <c r="MM164" i="14"/>
  <c r="MN164" i="14"/>
  <c r="MO164" i="14"/>
  <c r="MP164" i="14"/>
  <c r="MQ164" i="14"/>
  <c r="MR164" i="14"/>
  <c r="MS164" i="14"/>
  <c r="MT164" i="14"/>
  <c r="MU164" i="14"/>
  <c r="MV164" i="14"/>
  <c r="MW164" i="14"/>
  <c r="MX164" i="14"/>
  <c r="MY164" i="14"/>
  <c r="MZ164" i="14"/>
  <c r="NA164" i="14"/>
  <c r="NB164" i="14"/>
  <c r="NC164" i="14"/>
  <c r="ND164" i="14"/>
  <c r="NE164" i="14"/>
  <c r="NF164" i="14"/>
  <c r="NG164" i="14"/>
  <c r="NH164" i="14"/>
  <c r="NI164" i="14"/>
  <c r="NJ164" i="14"/>
  <c r="NK164" i="14"/>
  <c r="NL164" i="14"/>
  <c r="NM164" i="14"/>
  <c r="NN164" i="14"/>
  <c r="NO164" i="14"/>
  <c r="NP164" i="14"/>
  <c r="NQ164" i="14"/>
  <c r="NR164" i="14"/>
  <c r="NS164" i="14"/>
  <c r="NT164" i="14"/>
  <c r="NU164" i="14"/>
  <c r="NV164" i="14"/>
  <c r="NW164" i="14"/>
  <c r="NX164" i="14"/>
  <c r="NY164" i="14"/>
  <c r="NZ164" i="14"/>
  <c r="OA164" i="14"/>
  <c r="OB164" i="14"/>
  <c r="OC164" i="14"/>
  <c r="OD164" i="14"/>
  <c r="OE164" i="14"/>
  <c r="OF164" i="14"/>
  <c r="OG164" i="14"/>
  <c r="OH164" i="14"/>
  <c r="OI164" i="14"/>
  <c r="OJ164" i="14"/>
  <c r="OK164" i="14"/>
  <c r="OL164" i="14"/>
  <c r="OM164" i="14"/>
  <c r="ON164" i="14"/>
  <c r="OO164" i="14"/>
  <c r="OP164" i="14"/>
  <c r="OQ164" i="14"/>
  <c r="OR164" i="14"/>
  <c r="KN165" i="14"/>
  <c r="KP165" i="14"/>
  <c r="KQ165" i="14"/>
  <c r="LA165" i="14"/>
  <c r="LB165" i="14"/>
  <c r="LC165" i="14"/>
  <c r="LD165" i="14"/>
  <c r="LE165" i="14"/>
  <c r="LF165" i="14"/>
  <c r="LG165" i="14"/>
  <c r="LH165" i="14"/>
  <c r="LI165" i="14"/>
  <c r="LJ165" i="14"/>
  <c r="LK165" i="14"/>
  <c r="LL165" i="14"/>
  <c r="LM165" i="14"/>
  <c r="LN165" i="14"/>
  <c r="LO165" i="14"/>
  <c r="LP165" i="14"/>
  <c r="LQ165" i="14"/>
  <c r="LR165" i="14"/>
  <c r="LS165" i="14"/>
  <c r="LT165" i="14"/>
  <c r="LU165" i="14"/>
  <c r="LV165" i="14"/>
  <c r="LW165" i="14"/>
  <c r="LX165" i="14"/>
  <c r="LY165" i="14"/>
  <c r="LZ165" i="14"/>
  <c r="MA165" i="14"/>
  <c r="MB165" i="14"/>
  <c r="MC165" i="14"/>
  <c r="MD165" i="14"/>
  <c r="ME165" i="14"/>
  <c r="MF165" i="14"/>
  <c r="MG165" i="14"/>
  <c r="MH165" i="14"/>
  <c r="MI165" i="14"/>
  <c r="MJ165" i="14"/>
  <c r="MK165" i="14"/>
  <c r="ML165" i="14"/>
  <c r="MM165" i="14"/>
  <c r="MN165" i="14"/>
  <c r="MO165" i="14"/>
  <c r="MP165" i="14"/>
  <c r="MQ165" i="14"/>
  <c r="MR165" i="14"/>
  <c r="MS165" i="14"/>
  <c r="MT165" i="14"/>
  <c r="MU165" i="14"/>
  <c r="MV165" i="14"/>
  <c r="MW165" i="14"/>
  <c r="MX165" i="14"/>
  <c r="MY165" i="14"/>
  <c r="MZ165" i="14"/>
  <c r="NA165" i="14"/>
  <c r="NB165" i="14"/>
  <c r="NC165" i="14"/>
  <c r="ND165" i="14"/>
  <c r="NE165" i="14"/>
  <c r="NF165" i="14"/>
  <c r="NG165" i="14"/>
  <c r="NH165" i="14"/>
  <c r="NI165" i="14"/>
  <c r="NJ165" i="14"/>
  <c r="NK165" i="14"/>
  <c r="NL165" i="14"/>
  <c r="NM165" i="14"/>
  <c r="NN165" i="14"/>
  <c r="NO165" i="14"/>
  <c r="NP165" i="14"/>
  <c r="NQ165" i="14"/>
  <c r="NR165" i="14"/>
  <c r="NS165" i="14"/>
  <c r="NT165" i="14"/>
  <c r="NU165" i="14"/>
  <c r="NV165" i="14"/>
  <c r="NW165" i="14"/>
  <c r="NX165" i="14"/>
  <c r="NY165" i="14"/>
  <c r="NZ165" i="14"/>
  <c r="OA165" i="14"/>
  <c r="OB165" i="14"/>
  <c r="OC165" i="14"/>
  <c r="OD165" i="14"/>
  <c r="OE165" i="14"/>
  <c r="OF165" i="14"/>
  <c r="OG165" i="14"/>
  <c r="OH165" i="14"/>
  <c r="OI165" i="14"/>
  <c r="OJ165" i="14"/>
  <c r="OK165" i="14"/>
  <c r="OL165" i="14"/>
  <c r="OM165" i="14"/>
  <c r="ON165" i="14"/>
  <c r="OO165" i="14"/>
  <c r="OP165" i="14"/>
  <c r="OQ165" i="14"/>
  <c r="OR165" i="14"/>
  <c r="KN166" i="14"/>
  <c r="KP166" i="14"/>
  <c r="KQ166" i="14"/>
  <c r="LA166" i="14"/>
  <c r="LB166" i="14"/>
  <c r="LC166" i="14"/>
  <c r="LD166" i="14"/>
  <c r="LE166" i="14"/>
  <c r="LF166" i="14"/>
  <c r="LG166" i="14"/>
  <c r="LH166" i="14"/>
  <c r="LI166" i="14"/>
  <c r="LJ166" i="14"/>
  <c r="LK166" i="14"/>
  <c r="LL166" i="14"/>
  <c r="LM166" i="14"/>
  <c r="LN166" i="14"/>
  <c r="LO166" i="14"/>
  <c r="LP166" i="14"/>
  <c r="LQ166" i="14"/>
  <c r="LR166" i="14"/>
  <c r="LS166" i="14"/>
  <c r="LT166" i="14"/>
  <c r="LU166" i="14"/>
  <c r="LV166" i="14"/>
  <c r="LW166" i="14"/>
  <c r="LX166" i="14"/>
  <c r="LY166" i="14"/>
  <c r="LZ166" i="14"/>
  <c r="MA166" i="14"/>
  <c r="MB166" i="14"/>
  <c r="MC166" i="14"/>
  <c r="MD166" i="14"/>
  <c r="ME166" i="14"/>
  <c r="MF166" i="14"/>
  <c r="MG166" i="14"/>
  <c r="MH166" i="14"/>
  <c r="MI166" i="14"/>
  <c r="MJ166" i="14"/>
  <c r="MK166" i="14"/>
  <c r="ML166" i="14"/>
  <c r="MM166" i="14"/>
  <c r="MN166" i="14"/>
  <c r="MO166" i="14"/>
  <c r="MP166" i="14"/>
  <c r="MQ166" i="14"/>
  <c r="MR166" i="14"/>
  <c r="MS166" i="14"/>
  <c r="MT166" i="14"/>
  <c r="MU166" i="14"/>
  <c r="MV166" i="14"/>
  <c r="MW166" i="14"/>
  <c r="MX166" i="14"/>
  <c r="MY166" i="14"/>
  <c r="MZ166" i="14"/>
  <c r="NA166" i="14"/>
  <c r="NB166" i="14"/>
  <c r="NC166" i="14"/>
  <c r="ND166" i="14"/>
  <c r="NE166" i="14"/>
  <c r="NF166" i="14"/>
  <c r="NG166" i="14"/>
  <c r="NH166" i="14"/>
  <c r="NI166" i="14"/>
  <c r="NJ166" i="14"/>
  <c r="NK166" i="14"/>
  <c r="NL166" i="14"/>
  <c r="NM166" i="14"/>
  <c r="NN166" i="14"/>
  <c r="NO166" i="14"/>
  <c r="NP166" i="14"/>
  <c r="NQ166" i="14"/>
  <c r="NR166" i="14"/>
  <c r="NS166" i="14"/>
  <c r="NT166" i="14"/>
  <c r="NU166" i="14"/>
  <c r="NV166" i="14"/>
  <c r="NW166" i="14"/>
  <c r="NX166" i="14"/>
  <c r="NY166" i="14"/>
  <c r="NZ166" i="14"/>
  <c r="OA166" i="14"/>
  <c r="OB166" i="14"/>
  <c r="OC166" i="14"/>
  <c r="OD166" i="14"/>
  <c r="OE166" i="14"/>
  <c r="OF166" i="14"/>
  <c r="OG166" i="14"/>
  <c r="OH166" i="14"/>
  <c r="OI166" i="14"/>
  <c r="OJ166" i="14"/>
  <c r="OK166" i="14"/>
  <c r="OL166" i="14"/>
  <c r="OM166" i="14"/>
  <c r="ON166" i="14"/>
  <c r="OO166" i="14"/>
  <c r="OP166" i="14"/>
  <c r="OQ166" i="14"/>
  <c r="OR166" i="14"/>
  <c r="KN167" i="14"/>
  <c r="KP167" i="14"/>
  <c r="KQ167" i="14"/>
  <c r="LA167" i="14"/>
  <c r="LB167" i="14"/>
  <c r="LC167" i="14"/>
  <c r="LD167" i="14"/>
  <c r="LE167" i="14"/>
  <c r="LF167" i="14"/>
  <c r="LG167" i="14"/>
  <c r="LH167" i="14"/>
  <c r="LI167" i="14"/>
  <c r="LJ167" i="14"/>
  <c r="LK167" i="14"/>
  <c r="LL167" i="14"/>
  <c r="OW167" i="14" s="1"/>
  <c r="LM167" i="14"/>
  <c r="LN167" i="14"/>
  <c r="LO167" i="14"/>
  <c r="LP167" i="14"/>
  <c r="LQ167" i="14"/>
  <c r="LR167" i="14"/>
  <c r="LS167" i="14"/>
  <c r="LT167" i="14"/>
  <c r="LU167" i="14"/>
  <c r="LV167" i="14"/>
  <c r="LW167" i="14"/>
  <c r="LX167" i="14"/>
  <c r="LY167" i="14"/>
  <c r="LZ167" i="14"/>
  <c r="MA167" i="14"/>
  <c r="MB167" i="14"/>
  <c r="MC167" i="14"/>
  <c r="MD167" i="14"/>
  <c r="ME167" i="14"/>
  <c r="MF167" i="14"/>
  <c r="MG167" i="14"/>
  <c r="MH167" i="14"/>
  <c r="MI167" i="14"/>
  <c r="MJ167" i="14"/>
  <c r="MK167" i="14"/>
  <c r="ML167" i="14"/>
  <c r="MM167" i="14"/>
  <c r="MN167" i="14"/>
  <c r="MO167" i="14"/>
  <c r="MP167" i="14"/>
  <c r="MQ167" i="14"/>
  <c r="MR167" i="14"/>
  <c r="MS167" i="14"/>
  <c r="MT167" i="14"/>
  <c r="MU167" i="14"/>
  <c r="MV167" i="14"/>
  <c r="MW167" i="14"/>
  <c r="MX167" i="14"/>
  <c r="MY167" i="14"/>
  <c r="MZ167" i="14"/>
  <c r="NA167" i="14"/>
  <c r="NB167" i="14"/>
  <c r="NC167" i="14"/>
  <c r="ND167" i="14"/>
  <c r="NE167" i="14"/>
  <c r="NF167" i="14"/>
  <c r="NG167" i="14"/>
  <c r="NH167" i="14"/>
  <c r="NI167" i="14"/>
  <c r="NJ167" i="14"/>
  <c r="NK167" i="14"/>
  <c r="NL167" i="14"/>
  <c r="NM167" i="14"/>
  <c r="NN167" i="14"/>
  <c r="NO167" i="14"/>
  <c r="NP167" i="14"/>
  <c r="NQ167" i="14"/>
  <c r="NR167" i="14"/>
  <c r="NS167" i="14"/>
  <c r="NT167" i="14"/>
  <c r="NU167" i="14"/>
  <c r="NV167" i="14"/>
  <c r="NW167" i="14"/>
  <c r="NX167" i="14"/>
  <c r="NY167" i="14"/>
  <c r="NZ167" i="14"/>
  <c r="OA167" i="14"/>
  <c r="OB167" i="14"/>
  <c r="OC167" i="14"/>
  <c r="OD167" i="14"/>
  <c r="OE167" i="14"/>
  <c r="OF167" i="14"/>
  <c r="OG167" i="14"/>
  <c r="OH167" i="14"/>
  <c r="OI167" i="14"/>
  <c r="OJ167" i="14"/>
  <c r="OK167" i="14"/>
  <c r="OL167" i="14"/>
  <c r="OM167" i="14"/>
  <c r="ON167" i="14"/>
  <c r="OO167" i="14"/>
  <c r="OP167" i="14"/>
  <c r="OQ167" i="14"/>
  <c r="OR167" i="14"/>
  <c r="KN168" i="14"/>
  <c r="KP168" i="14"/>
  <c r="KQ168" i="14"/>
  <c r="LA168" i="14"/>
  <c r="LB168" i="14"/>
  <c r="LC168" i="14"/>
  <c r="LD168" i="14"/>
  <c r="LE168" i="14"/>
  <c r="LF168" i="14"/>
  <c r="LG168" i="14"/>
  <c r="LH168" i="14"/>
  <c r="LI168" i="14"/>
  <c r="LJ168" i="14"/>
  <c r="LK168" i="14"/>
  <c r="LL168" i="14"/>
  <c r="OU168" i="14" s="1"/>
  <c r="LM168" i="14"/>
  <c r="LN168" i="14"/>
  <c r="LO168" i="14"/>
  <c r="LP168" i="14"/>
  <c r="LQ168" i="14"/>
  <c r="LR168" i="14"/>
  <c r="LS168" i="14"/>
  <c r="LT168" i="14"/>
  <c r="LU168" i="14"/>
  <c r="LV168" i="14"/>
  <c r="LW168" i="14"/>
  <c r="LX168" i="14"/>
  <c r="LY168" i="14"/>
  <c r="LZ168" i="14"/>
  <c r="MA168" i="14"/>
  <c r="MB168" i="14"/>
  <c r="MC168" i="14"/>
  <c r="MD168" i="14"/>
  <c r="ME168" i="14"/>
  <c r="MF168" i="14"/>
  <c r="MG168" i="14"/>
  <c r="MH168" i="14"/>
  <c r="MI168" i="14"/>
  <c r="MJ168" i="14"/>
  <c r="MK168" i="14"/>
  <c r="ML168" i="14"/>
  <c r="MM168" i="14"/>
  <c r="MN168" i="14"/>
  <c r="MO168" i="14"/>
  <c r="MP168" i="14"/>
  <c r="MQ168" i="14"/>
  <c r="MR168" i="14"/>
  <c r="MS168" i="14"/>
  <c r="MT168" i="14"/>
  <c r="MU168" i="14"/>
  <c r="MV168" i="14"/>
  <c r="MW168" i="14"/>
  <c r="MX168" i="14"/>
  <c r="MY168" i="14"/>
  <c r="MZ168" i="14"/>
  <c r="NA168" i="14"/>
  <c r="NB168" i="14"/>
  <c r="NC168" i="14"/>
  <c r="ND168" i="14"/>
  <c r="NE168" i="14"/>
  <c r="NF168" i="14"/>
  <c r="NG168" i="14"/>
  <c r="NH168" i="14"/>
  <c r="NI168" i="14"/>
  <c r="NJ168" i="14"/>
  <c r="NK168" i="14"/>
  <c r="NL168" i="14"/>
  <c r="NM168" i="14"/>
  <c r="NN168" i="14"/>
  <c r="NO168" i="14"/>
  <c r="NP168" i="14"/>
  <c r="NQ168" i="14"/>
  <c r="NR168" i="14"/>
  <c r="NS168" i="14"/>
  <c r="NT168" i="14"/>
  <c r="NU168" i="14"/>
  <c r="NV168" i="14"/>
  <c r="NW168" i="14"/>
  <c r="NX168" i="14"/>
  <c r="NY168" i="14"/>
  <c r="NZ168" i="14"/>
  <c r="OA168" i="14"/>
  <c r="OB168" i="14"/>
  <c r="OC168" i="14"/>
  <c r="OD168" i="14"/>
  <c r="OE168" i="14"/>
  <c r="OF168" i="14"/>
  <c r="OG168" i="14"/>
  <c r="OH168" i="14"/>
  <c r="OI168" i="14"/>
  <c r="OJ168" i="14"/>
  <c r="OK168" i="14"/>
  <c r="OL168" i="14"/>
  <c r="OM168" i="14"/>
  <c r="ON168" i="14"/>
  <c r="OO168" i="14"/>
  <c r="OP168" i="14"/>
  <c r="OQ168" i="14"/>
  <c r="OR168" i="14"/>
  <c r="KN169" i="14"/>
  <c r="KP169" i="14"/>
  <c r="KQ169" i="14"/>
  <c r="LA169" i="14"/>
  <c r="LB169" i="14"/>
  <c r="LC169" i="14"/>
  <c r="LD169" i="14"/>
  <c r="LE169" i="14"/>
  <c r="LF169" i="14"/>
  <c r="LG169" i="14"/>
  <c r="LH169" i="14"/>
  <c r="LI169" i="14"/>
  <c r="LJ169" i="14"/>
  <c r="LK169" i="14"/>
  <c r="LL169" i="14"/>
  <c r="LM169" i="14"/>
  <c r="LN169" i="14"/>
  <c r="LO169" i="14"/>
  <c r="LP169" i="14"/>
  <c r="LQ169" i="14"/>
  <c r="LR169" i="14"/>
  <c r="LS169" i="14"/>
  <c r="LT169" i="14"/>
  <c r="LU169" i="14"/>
  <c r="LV169" i="14"/>
  <c r="LW169" i="14"/>
  <c r="LX169" i="14"/>
  <c r="LY169" i="14"/>
  <c r="LZ169" i="14"/>
  <c r="MA169" i="14"/>
  <c r="MB169" i="14"/>
  <c r="MC169" i="14"/>
  <c r="MD169" i="14"/>
  <c r="ME169" i="14"/>
  <c r="MF169" i="14"/>
  <c r="MG169" i="14"/>
  <c r="MH169" i="14"/>
  <c r="MI169" i="14"/>
  <c r="MJ169" i="14"/>
  <c r="MK169" i="14"/>
  <c r="ML169" i="14"/>
  <c r="MM169" i="14"/>
  <c r="MN169" i="14"/>
  <c r="MO169" i="14"/>
  <c r="MP169" i="14"/>
  <c r="MQ169" i="14"/>
  <c r="MR169" i="14"/>
  <c r="MS169" i="14"/>
  <c r="MT169" i="14"/>
  <c r="MU169" i="14"/>
  <c r="MV169" i="14"/>
  <c r="MW169" i="14"/>
  <c r="MX169" i="14"/>
  <c r="MY169" i="14"/>
  <c r="MZ169" i="14"/>
  <c r="NA169" i="14"/>
  <c r="NB169" i="14"/>
  <c r="NC169" i="14"/>
  <c r="ND169" i="14"/>
  <c r="NE169" i="14"/>
  <c r="NF169" i="14"/>
  <c r="NG169" i="14"/>
  <c r="NH169" i="14"/>
  <c r="NI169" i="14"/>
  <c r="NJ169" i="14"/>
  <c r="NK169" i="14"/>
  <c r="NL169" i="14"/>
  <c r="NM169" i="14"/>
  <c r="NN169" i="14"/>
  <c r="NO169" i="14"/>
  <c r="NP169" i="14"/>
  <c r="NQ169" i="14"/>
  <c r="NR169" i="14"/>
  <c r="NS169" i="14"/>
  <c r="NT169" i="14"/>
  <c r="NU169" i="14"/>
  <c r="NV169" i="14"/>
  <c r="NW169" i="14"/>
  <c r="NX169" i="14"/>
  <c r="NY169" i="14"/>
  <c r="NZ169" i="14"/>
  <c r="OA169" i="14"/>
  <c r="OB169" i="14"/>
  <c r="OC169" i="14"/>
  <c r="OD169" i="14"/>
  <c r="OE169" i="14"/>
  <c r="OF169" i="14"/>
  <c r="OG169" i="14"/>
  <c r="OH169" i="14"/>
  <c r="OI169" i="14"/>
  <c r="OJ169" i="14"/>
  <c r="OK169" i="14"/>
  <c r="OL169" i="14"/>
  <c r="OM169" i="14"/>
  <c r="ON169" i="14"/>
  <c r="OO169" i="14"/>
  <c r="OP169" i="14"/>
  <c r="OQ169" i="14"/>
  <c r="OR169" i="14"/>
  <c r="KN170" i="14"/>
  <c r="KP170" i="14"/>
  <c r="KQ170" i="14"/>
  <c r="LA170" i="14"/>
  <c r="LB170" i="14"/>
  <c r="LC170" i="14"/>
  <c r="LD170" i="14"/>
  <c r="LE170" i="14"/>
  <c r="LF170" i="14"/>
  <c r="LG170" i="14"/>
  <c r="LH170" i="14"/>
  <c r="LI170" i="14"/>
  <c r="LJ170" i="14"/>
  <c r="LK170" i="14"/>
  <c r="LL170" i="14"/>
  <c r="LM170" i="14"/>
  <c r="LN170" i="14"/>
  <c r="LO170" i="14"/>
  <c r="LP170" i="14"/>
  <c r="LQ170" i="14"/>
  <c r="LR170" i="14"/>
  <c r="LS170" i="14"/>
  <c r="LT170" i="14"/>
  <c r="LU170" i="14"/>
  <c r="LV170" i="14"/>
  <c r="LW170" i="14"/>
  <c r="LX170" i="14"/>
  <c r="LY170" i="14"/>
  <c r="LZ170" i="14"/>
  <c r="MA170" i="14"/>
  <c r="MB170" i="14"/>
  <c r="MC170" i="14"/>
  <c r="MD170" i="14"/>
  <c r="ME170" i="14"/>
  <c r="MF170" i="14"/>
  <c r="MG170" i="14"/>
  <c r="MH170" i="14"/>
  <c r="MI170" i="14"/>
  <c r="MJ170" i="14"/>
  <c r="MK170" i="14"/>
  <c r="ML170" i="14"/>
  <c r="MM170" i="14"/>
  <c r="MN170" i="14"/>
  <c r="MO170" i="14"/>
  <c r="MP170" i="14"/>
  <c r="MQ170" i="14"/>
  <c r="MR170" i="14"/>
  <c r="MS170" i="14"/>
  <c r="MT170" i="14"/>
  <c r="MU170" i="14"/>
  <c r="MV170" i="14"/>
  <c r="MW170" i="14"/>
  <c r="MX170" i="14"/>
  <c r="MY170" i="14"/>
  <c r="MZ170" i="14"/>
  <c r="NA170" i="14"/>
  <c r="NB170" i="14"/>
  <c r="NC170" i="14"/>
  <c r="ND170" i="14"/>
  <c r="NE170" i="14"/>
  <c r="NF170" i="14"/>
  <c r="NG170" i="14"/>
  <c r="NH170" i="14"/>
  <c r="NI170" i="14"/>
  <c r="NJ170" i="14"/>
  <c r="NK170" i="14"/>
  <c r="NL170" i="14"/>
  <c r="NM170" i="14"/>
  <c r="NN170" i="14"/>
  <c r="NO170" i="14"/>
  <c r="NP170" i="14"/>
  <c r="NQ170" i="14"/>
  <c r="NR170" i="14"/>
  <c r="NS170" i="14"/>
  <c r="NT170" i="14"/>
  <c r="NU170" i="14"/>
  <c r="NV170" i="14"/>
  <c r="NW170" i="14"/>
  <c r="NX170" i="14"/>
  <c r="NY170" i="14"/>
  <c r="NZ170" i="14"/>
  <c r="OA170" i="14"/>
  <c r="OB170" i="14"/>
  <c r="OC170" i="14"/>
  <c r="OD170" i="14"/>
  <c r="OE170" i="14"/>
  <c r="OF170" i="14"/>
  <c r="OG170" i="14"/>
  <c r="OH170" i="14"/>
  <c r="OI170" i="14"/>
  <c r="OJ170" i="14"/>
  <c r="OK170" i="14"/>
  <c r="OL170" i="14"/>
  <c r="OM170" i="14"/>
  <c r="ON170" i="14"/>
  <c r="OO170" i="14"/>
  <c r="OP170" i="14"/>
  <c r="OQ170" i="14"/>
  <c r="OR170" i="14"/>
  <c r="KN171" i="14"/>
  <c r="KP171" i="14"/>
  <c r="KQ171" i="14"/>
  <c r="LA171" i="14"/>
  <c r="LB171" i="14"/>
  <c r="LC171" i="14"/>
  <c r="LD171" i="14"/>
  <c r="LE171" i="14"/>
  <c r="LF171" i="14"/>
  <c r="LG171" i="14"/>
  <c r="LH171" i="14"/>
  <c r="LI171" i="14"/>
  <c r="LJ171" i="14"/>
  <c r="LK171" i="14"/>
  <c r="LL171" i="14"/>
  <c r="LM171" i="14"/>
  <c r="LN171" i="14"/>
  <c r="LO171" i="14"/>
  <c r="LP171" i="14"/>
  <c r="LQ171" i="14"/>
  <c r="LR171" i="14"/>
  <c r="LS171" i="14"/>
  <c r="LT171" i="14"/>
  <c r="LU171" i="14"/>
  <c r="LV171" i="14"/>
  <c r="LW171" i="14"/>
  <c r="LX171" i="14"/>
  <c r="LY171" i="14"/>
  <c r="LZ171" i="14"/>
  <c r="MA171" i="14"/>
  <c r="MB171" i="14"/>
  <c r="MC171" i="14"/>
  <c r="MD171" i="14"/>
  <c r="ME171" i="14"/>
  <c r="MF171" i="14"/>
  <c r="MG171" i="14"/>
  <c r="MH171" i="14"/>
  <c r="MI171" i="14"/>
  <c r="MJ171" i="14"/>
  <c r="MK171" i="14"/>
  <c r="ML171" i="14"/>
  <c r="MM171" i="14"/>
  <c r="MN171" i="14"/>
  <c r="MO171" i="14"/>
  <c r="MP171" i="14"/>
  <c r="MQ171" i="14"/>
  <c r="MR171" i="14"/>
  <c r="MS171" i="14"/>
  <c r="MT171" i="14"/>
  <c r="MU171" i="14"/>
  <c r="MV171" i="14"/>
  <c r="MW171" i="14"/>
  <c r="MX171" i="14"/>
  <c r="MY171" i="14"/>
  <c r="MZ171" i="14"/>
  <c r="NA171" i="14"/>
  <c r="NB171" i="14"/>
  <c r="NC171" i="14"/>
  <c r="ND171" i="14"/>
  <c r="NE171" i="14"/>
  <c r="NF171" i="14"/>
  <c r="NG171" i="14"/>
  <c r="NH171" i="14"/>
  <c r="NI171" i="14"/>
  <c r="NJ171" i="14"/>
  <c r="NK171" i="14"/>
  <c r="NL171" i="14"/>
  <c r="NM171" i="14"/>
  <c r="NN171" i="14"/>
  <c r="NO171" i="14"/>
  <c r="NP171" i="14"/>
  <c r="NQ171" i="14"/>
  <c r="NR171" i="14"/>
  <c r="NS171" i="14"/>
  <c r="NT171" i="14"/>
  <c r="NU171" i="14"/>
  <c r="NV171" i="14"/>
  <c r="NW171" i="14"/>
  <c r="NX171" i="14"/>
  <c r="NY171" i="14"/>
  <c r="NZ171" i="14"/>
  <c r="OA171" i="14"/>
  <c r="OB171" i="14"/>
  <c r="OC171" i="14"/>
  <c r="OD171" i="14"/>
  <c r="OE171" i="14"/>
  <c r="OF171" i="14"/>
  <c r="OG171" i="14"/>
  <c r="OH171" i="14"/>
  <c r="OI171" i="14"/>
  <c r="OJ171" i="14"/>
  <c r="OK171" i="14"/>
  <c r="OL171" i="14"/>
  <c r="OM171" i="14"/>
  <c r="ON171" i="14"/>
  <c r="OO171" i="14"/>
  <c r="OP171" i="14"/>
  <c r="OQ171" i="14"/>
  <c r="OR171" i="14"/>
  <c r="KN172" i="14"/>
  <c r="KP172" i="14"/>
  <c r="KQ172" i="14"/>
  <c r="LA172" i="14"/>
  <c r="LB172" i="14"/>
  <c r="LC172" i="14"/>
  <c r="LD172" i="14"/>
  <c r="LE172" i="14"/>
  <c r="LF172" i="14"/>
  <c r="LG172" i="14"/>
  <c r="LH172" i="14"/>
  <c r="LI172" i="14"/>
  <c r="LJ172" i="14"/>
  <c r="LK172" i="14"/>
  <c r="LL172" i="14"/>
  <c r="LM172" i="14"/>
  <c r="LN172" i="14"/>
  <c r="LO172" i="14"/>
  <c r="LP172" i="14"/>
  <c r="LQ172" i="14"/>
  <c r="LR172" i="14"/>
  <c r="LS172" i="14"/>
  <c r="LT172" i="14"/>
  <c r="LU172" i="14"/>
  <c r="LV172" i="14"/>
  <c r="LW172" i="14"/>
  <c r="LX172" i="14"/>
  <c r="LY172" i="14"/>
  <c r="LZ172" i="14"/>
  <c r="MA172" i="14"/>
  <c r="MB172" i="14"/>
  <c r="MC172" i="14"/>
  <c r="MD172" i="14"/>
  <c r="ME172" i="14"/>
  <c r="MF172" i="14"/>
  <c r="MG172" i="14"/>
  <c r="MH172" i="14"/>
  <c r="MI172" i="14"/>
  <c r="MJ172" i="14"/>
  <c r="MK172" i="14"/>
  <c r="ML172" i="14"/>
  <c r="MM172" i="14"/>
  <c r="MN172" i="14"/>
  <c r="MO172" i="14"/>
  <c r="MP172" i="14"/>
  <c r="MQ172" i="14"/>
  <c r="MR172" i="14"/>
  <c r="MS172" i="14"/>
  <c r="MT172" i="14"/>
  <c r="MU172" i="14"/>
  <c r="MV172" i="14"/>
  <c r="MW172" i="14"/>
  <c r="MX172" i="14"/>
  <c r="MY172" i="14"/>
  <c r="MZ172" i="14"/>
  <c r="NA172" i="14"/>
  <c r="NB172" i="14"/>
  <c r="NC172" i="14"/>
  <c r="ND172" i="14"/>
  <c r="NE172" i="14"/>
  <c r="NF172" i="14"/>
  <c r="NG172" i="14"/>
  <c r="NH172" i="14"/>
  <c r="NI172" i="14"/>
  <c r="NJ172" i="14"/>
  <c r="NK172" i="14"/>
  <c r="NL172" i="14"/>
  <c r="NM172" i="14"/>
  <c r="NN172" i="14"/>
  <c r="NO172" i="14"/>
  <c r="NP172" i="14"/>
  <c r="NQ172" i="14"/>
  <c r="NR172" i="14"/>
  <c r="NS172" i="14"/>
  <c r="NT172" i="14"/>
  <c r="NU172" i="14"/>
  <c r="NV172" i="14"/>
  <c r="NW172" i="14"/>
  <c r="NX172" i="14"/>
  <c r="NY172" i="14"/>
  <c r="NZ172" i="14"/>
  <c r="OA172" i="14"/>
  <c r="OB172" i="14"/>
  <c r="OC172" i="14"/>
  <c r="OD172" i="14"/>
  <c r="OE172" i="14"/>
  <c r="OF172" i="14"/>
  <c r="OG172" i="14"/>
  <c r="OH172" i="14"/>
  <c r="OI172" i="14"/>
  <c r="OJ172" i="14"/>
  <c r="OK172" i="14"/>
  <c r="OL172" i="14"/>
  <c r="OM172" i="14"/>
  <c r="ON172" i="14"/>
  <c r="OO172" i="14"/>
  <c r="OP172" i="14"/>
  <c r="OQ172" i="14"/>
  <c r="OR172" i="14"/>
  <c r="KN173" i="14"/>
  <c r="KP173" i="14"/>
  <c r="KQ173" i="14"/>
  <c r="LA173" i="14"/>
  <c r="LB173" i="14"/>
  <c r="LC173" i="14"/>
  <c r="LD173" i="14"/>
  <c r="LE173" i="14"/>
  <c r="LF173" i="14"/>
  <c r="LG173" i="14"/>
  <c r="LH173" i="14"/>
  <c r="LI173" i="14"/>
  <c r="LJ173" i="14"/>
  <c r="LK173" i="14"/>
  <c r="LL173" i="14"/>
  <c r="LM173" i="14"/>
  <c r="LN173" i="14"/>
  <c r="LO173" i="14"/>
  <c r="LP173" i="14"/>
  <c r="LQ173" i="14"/>
  <c r="LR173" i="14"/>
  <c r="LS173" i="14"/>
  <c r="LT173" i="14"/>
  <c r="LU173" i="14"/>
  <c r="LV173" i="14"/>
  <c r="LW173" i="14"/>
  <c r="LX173" i="14"/>
  <c r="LY173" i="14"/>
  <c r="LZ173" i="14"/>
  <c r="MA173" i="14"/>
  <c r="MB173" i="14"/>
  <c r="MC173" i="14"/>
  <c r="MD173" i="14"/>
  <c r="ME173" i="14"/>
  <c r="MF173" i="14"/>
  <c r="MG173" i="14"/>
  <c r="MH173" i="14"/>
  <c r="MI173" i="14"/>
  <c r="MJ173" i="14"/>
  <c r="MK173" i="14"/>
  <c r="ML173" i="14"/>
  <c r="MM173" i="14"/>
  <c r="MN173" i="14"/>
  <c r="MO173" i="14"/>
  <c r="MP173" i="14"/>
  <c r="MQ173" i="14"/>
  <c r="MR173" i="14"/>
  <c r="MS173" i="14"/>
  <c r="MT173" i="14"/>
  <c r="MU173" i="14"/>
  <c r="MV173" i="14"/>
  <c r="MW173" i="14"/>
  <c r="MX173" i="14"/>
  <c r="MY173" i="14"/>
  <c r="MZ173" i="14"/>
  <c r="NA173" i="14"/>
  <c r="NB173" i="14"/>
  <c r="NC173" i="14"/>
  <c r="ND173" i="14"/>
  <c r="NE173" i="14"/>
  <c r="NF173" i="14"/>
  <c r="NG173" i="14"/>
  <c r="NH173" i="14"/>
  <c r="NI173" i="14"/>
  <c r="NJ173" i="14"/>
  <c r="NK173" i="14"/>
  <c r="NL173" i="14"/>
  <c r="NM173" i="14"/>
  <c r="NN173" i="14"/>
  <c r="NO173" i="14"/>
  <c r="NP173" i="14"/>
  <c r="NQ173" i="14"/>
  <c r="NR173" i="14"/>
  <c r="NS173" i="14"/>
  <c r="NT173" i="14"/>
  <c r="NU173" i="14"/>
  <c r="NV173" i="14"/>
  <c r="NW173" i="14"/>
  <c r="NX173" i="14"/>
  <c r="NY173" i="14"/>
  <c r="NZ173" i="14"/>
  <c r="OA173" i="14"/>
  <c r="OB173" i="14"/>
  <c r="OC173" i="14"/>
  <c r="OD173" i="14"/>
  <c r="OE173" i="14"/>
  <c r="OF173" i="14"/>
  <c r="OG173" i="14"/>
  <c r="OH173" i="14"/>
  <c r="OI173" i="14"/>
  <c r="OJ173" i="14"/>
  <c r="OK173" i="14"/>
  <c r="OL173" i="14"/>
  <c r="OM173" i="14"/>
  <c r="ON173" i="14"/>
  <c r="OO173" i="14"/>
  <c r="OP173" i="14"/>
  <c r="OQ173" i="14"/>
  <c r="OR173" i="14"/>
  <c r="KN174" i="14"/>
  <c r="KP174" i="14"/>
  <c r="KQ174" i="14"/>
  <c r="LA174" i="14"/>
  <c r="LB174" i="14"/>
  <c r="LC174" i="14"/>
  <c r="LD174" i="14"/>
  <c r="LE174" i="14"/>
  <c r="LF174" i="14"/>
  <c r="LG174" i="14"/>
  <c r="LH174" i="14"/>
  <c r="LI174" i="14"/>
  <c r="LJ174" i="14"/>
  <c r="LK174" i="14"/>
  <c r="LL174" i="14"/>
  <c r="OY174" i="14" s="1"/>
  <c r="LM174" i="14"/>
  <c r="LN174" i="14"/>
  <c r="LO174" i="14"/>
  <c r="LP174" i="14"/>
  <c r="LQ174" i="14"/>
  <c r="LR174" i="14"/>
  <c r="LS174" i="14"/>
  <c r="LT174" i="14"/>
  <c r="LU174" i="14"/>
  <c r="LV174" i="14"/>
  <c r="LW174" i="14"/>
  <c r="LX174" i="14"/>
  <c r="LY174" i="14"/>
  <c r="LZ174" i="14"/>
  <c r="MA174" i="14"/>
  <c r="MB174" i="14"/>
  <c r="MC174" i="14"/>
  <c r="MD174" i="14"/>
  <c r="ME174" i="14"/>
  <c r="MF174" i="14"/>
  <c r="MG174" i="14"/>
  <c r="MH174" i="14"/>
  <c r="MI174" i="14"/>
  <c r="MJ174" i="14"/>
  <c r="MK174" i="14"/>
  <c r="ML174" i="14"/>
  <c r="MM174" i="14"/>
  <c r="MN174" i="14"/>
  <c r="MO174" i="14"/>
  <c r="MP174" i="14"/>
  <c r="MQ174" i="14"/>
  <c r="MR174" i="14"/>
  <c r="MS174" i="14"/>
  <c r="MT174" i="14"/>
  <c r="MU174" i="14"/>
  <c r="MV174" i="14"/>
  <c r="MW174" i="14"/>
  <c r="MX174" i="14"/>
  <c r="MY174" i="14"/>
  <c r="MZ174" i="14"/>
  <c r="NA174" i="14"/>
  <c r="NB174" i="14"/>
  <c r="NC174" i="14"/>
  <c r="ND174" i="14"/>
  <c r="NE174" i="14"/>
  <c r="NF174" i="14"/>
  <c r="NG174" i="14"/>
  <c r="NH174" i="14"/>
  <c r="NI174" i="14"/>
  <c r="NJ174" i="14"/>
  <c r="NK174" i="14"/>
  <c r="NL174" i="14"/>
  <c r="NM174" i="14"/>
  <c r="NN174" i="14"/>
  <c r="NO174" i="14"/>
  <c r="NP174" i="14"/>
  <c r="NQ174" i="14"/>
  <c r="NR174" i="14"/>
  <c r="NS174" i="14"/>
  <c r="NT174" i="14"/>
  <c r="NU174" i="14"/>
  <c r="NV174" i="14"/>
  <c r="NW174" i="14"/>
  <c r="NX174" i="14"/>
  <c r="NY174" i="14"/>
  <c r="NZ174" i="14"/>
  <c r="OA174" i="14"/>
  <c r="OB174" i="14"/>
  <c r="OC174" i="14"/>
  <c r="OD174" i="14"/>
  <c r="OE174" i="14"/>
  <c r="OF174" i="14"/>
  <c r="OG174" i="14"/>
  <c r="OH174" i="14"/>
  <c r="OI174" i="14"/>
  <c r="OJ174" i="14"/>
  <c r="OK174" i="14"/>
  <c r="OL174" i="14"/>
  <c r="OM174" i="14"/>
  <c r="ON174" i="14"/>
  <c r="OO174" i="14"/>
  <c r="OP174" i="14"/>
  <c r="OQ174" i="14"/>
  <c r="OR174" i="14"/>
  <c r="KN175" i="14"/>
  <c r="KP175" i="14"/>
  <c r="KQ175" i="14"/>
  <c r="LA175" i="14"/>
  <c r="LB175" i="14"/>
  <c r="LC175" i="14"/>
  <c r="LD175" i="14"/>
  <c r="LE175" i="14"/>
  <c r="LF175" i="14"/>
  <c r="LG175" i="14"/>
  <c r="LH175" i="14"/>
  <c r="LI175" i="14"/>
  <c r="LJ175" i="14"/>
  <c r="LK175" i="14"/>
  <c r="LL175" i="14"/>
  <c r="OX175" i="14" s="1"/>
  <c r="LM175" i="14"/>
  <c r="LN175" i="14"/>
  <c r="LO175" i="14"/>
  <c r="LP175" i="14"/>
  <c r="LQ175" i="14"/>
  <c r="LR175" i="14"/>
  <c r="LS175" i="14"/>
  <c r="LT175" i="14"/>
  <c r="LU175" i="14"/>
  <c r="LV175" i="14"/>
  <c r="LW175" i="14"/>
  <c r="LX175" i="14"/>
  <c r="LY175" i="14"/>
  <c r="LZ175" i="14"/>
  <c r="MA175" i="14"/>
  <c r="MB175" i="14"/>
  <c r="MC175" i="14"/>
  <c r="MD175" i="14"/>
  <c r="ME175" i="14"/>
  <c r="MF175" i="14"/>
  <c r="MG175" i="14"/>
  <c r="MH175" i="14"/>
  <c r="MI175" i="14"/>
  <c r="MJ175" i="14"/>
  <c r="MK175" i="14"/>
  <c r="ML175" i="14"/>
  <c r="MM175" i="14"/>
  <c r="MN175" i="14"/>
  <c r="MO175" i="14"/>
  <c r="MP175" i="14"/>
  <c r="MQ175" i="14"/>
  <c r="MR175" i="14"/>
  <c r="MS175" i="14"/>
  <c r="MT175" i="14"/>
  <c r="MU175" i="14"/>
  <c r="MV175" i="14"/>
  <c r="MW175" i="14"/>
  <c r="MX175" i="14"/>
  <c r="MY175" i="14"/>
  <c r="MZ175" i="14"/>
  <c r="NA175" i="14"/>
  <c r="NB175" i="14"/>
  <c r="NC175" i="14"/>
  <c r="ND175" i="14"/>
  <c r="NE175" i="14"/>
  <c r="NF175" i="14"/>
  <c r="NG175" i="14"/>
  <c r="NH175" i="14"/>
  <c r="NI175" i="14"/>
  <c r="NJ175" i="14"/>
  <c r="NK175" i="14"/>
  <c r="NL175" i="14"/>
  <c r="NM175" i="14"/>
  <c r="NN175" i="14"/>
  <c r="NO175" i="14"/>
  <c r="NP175" i="14"/>
  <c r="NQ175" i="14"/>
  <c r="NR175" i="14"/>
  <c r="NS175" i="14"/>
  <c r="NT175" i="14"/>
  <c r="NU175" i="14"/>
  <c r="NV175" i="14"/>
  <c r="NW175" i="14"/>
  <c r="NX175" i="14"/>
  <c r="NY175" i="14"/>
  <c r="NZ175" i="14"/>
  <c r="OA175" i="14"/>
  <c r="OB175" i="14"/>
  <c r="OC175" i="14"/>
  <c r="OD175" i="14"/>
  <c r="OE175" i="14"/>
  <c r="OF175" i="14"/>
  <c r="OG175" i="14"/>
  <c r="OH175" i="14"/>
  <c r="OI175" i="14"/>
  <c r="OJ175" i="14"/>
  <c r="OK175" i="14"/>
  <c r="OL175" i="14"/>
  <c r="OM175" i="14"/>
  <c r="ON175" i="14"/>
  <c r="OO175" i="14"/>
  <c r="OP175" i="14"/>
  <c r="OQ175" i="14"/>
  <c r="OR175" i="14"/>
  <c r="KN176" i="14"/>
  <c r="KP176" i="14"/>
  <c r="KQ176" i="14"/>
  <c r="LA176" i="14"/>
  <c r="LB176" i="14"/>
  <c r="LC176" i="14"/>
  <c r="LD176" i="14"/>
  <c r="LE176" i="14"/>
  <c r="LF176" i="14"/>
  <c r="LG176" i="14"/>
  <c r="LH176" i="14"/>
  <c r="LI176" i="14"/>
  <c r="LJ176" i="14"/>
  <c r="LK176" i="14"/>
  <c r="LL176" i="14"/>
  <c r="OY176" i="14" s="1"/>
  <c r="LM176" i="14"/>
  <c r="LN176" i="14"/>
  <c r="LO176" i="14"/>
  <c r="LP176" i="14"/>
  <c r="LQ176" i="14"/>
  <c r="LR176" i="14"/>
  <c r="LS176" i="14"/>
  <c r="LT176" i="14"/>
  <c r="LU176" i="14"/>
  <c r="LV176" i="14"/>
  <c r="LW176" i="14"/>
  <c r="LX176" i="14"/>
  <c r="LY176" i="14"/>
  <c r="LZ176" i="14"/>
  <c r="MA176" i="14"/>
  <c r="MB176" i="14"/>
  <c r="MC176" i="14"/>
  <c r="MD176" i="14"/>
  <c r="ME176" i="14"/>
  <c r="MF176" i="14"/>
  <c r="MG176" i="14"/>
  <c r="MH176" i="14"/>
  <c r="MI176" i="14"/>
  <c r="MJ176" i="14"/>
  <c r="MK176" i="14"/>
  <c r="ML176" i="14"/>
  <c r="MM176" i="14"/>
  <c r="MN176" i="14"/>
  <c r="MO176" i="14"/>
  <c r="MP176" i="14"/>
  <c r="MQ176" i="14"/>
  <c r="MR176" i="14"/>
  <c r="MS176" i="14"/>
  <c r="MT176" i="14"/>
  <c r="MU176" i="14"/>
  <c r="MV176" i="14"/>
  <c r="MW176" i="14"/>
  <c r="MX176" i="14"/>
  <c r="MY176" i="14"/>
  <c r="MZ176" i="14"/>
  <c r="NA176" i="14"/>
  <c r="NB176" i="14"/>
  <c r="NC176" i="14"/>
  <c r="ND176" i="14"/>
  <c r="NE176" i="14"/>
  <c r="NF176" i="14"/>
  <c r="NG176" i="14"/>
  <c r="NH176" i="14"/>
  <c r="NI176" i="14"/>
  <c r="NJ176" i="14"/>
  <c r="NK176" i="14"/>
  <c r="NL176" i="14"/>
  <c r="NM176" i="14"/>
  <c r="NN176" i="14"/>
  <c r="NO176" i="14"/>
  <c r="NP176" i="14"/>
  <c r="NQ176" i="14"/>
  <c r="NR176" i="14"/>
  <c r="NS176" i="14"/>
  <c r="NT176" i="14"/>
  <c r="NU176" i="14"/>
  <c r="NV176" i="14"/>
  <c r="NW176" i="14"/>
  <c r="NX176" i="14"/>
  <c r="NY176" i="14"/>
  <c r="NZ176" i="14"/>
  <c r="OA176" i="14"/>
  <c r="OB176" i="14"/>
  <c r="OC176" i="14"/>
  <c r="OD176" i="14"/>
  <c r="OE176" i="14"/>
  <c r="OF176" i="14"/>
  <c r="OG176" i="14"/>
  <c r="OH176" i="14"/>
  <c r="OI176" i="14"/>
  <c r="OJ176" i="14"/>
  <c r="OK176" i="14"/>
  <c r="OL176" i="14"/>
  <c r="OM176" i="14"/>
  <c r="ON176" i="14"/>
  <c r="OO176" i="14"/>
  <c r="OP176" i="14"/>
  <c r="OQ176" i="14"/>
  <c r="OR176" i="14"/>
  <c r="KN177" i="14"/>
  <c r="KP177" i="14"/>
  <c r="KQ177" i="14"/>
  <c r="LA177" i="14"/>
  <c r="LB177" i="14"/>
  <c r="LC177" i="14"/>
  <c r="LD177" i="14"/>
  <c r="LE177" i="14"/>
  <c r="LF177" i="14"/>
  <c r="LG177" i="14"/>
  <c r="LH177" i="14"/>
  <c r="LI177" i="14"/>
  <c r="LJ177" i="14"/>
  <c r="LK177" i="14"/>
  <c r="LL177" i="14"/>
  <c r="OX177" i="14" s="1"/>
  <c r="LM177" i="14"/>
  <c r="LN177" i="14"/>
  <c r="LO177" i="14"/>
  <c r="LP177" i="14"/>
  <c r="LQ177" i="14"/>
  <c r="LR177" i="14"/>
  <c r="LS177" i="14"/>
  <c r="LT177" i="14"/>
  <c r="LU177" i="14"/>
  <c r="LV177" i="14"/>
  <c r="LW177" i="14"/>
  <c r="LX177" i="14"/>
  <c r="LY177" i="14"/>
  <c r="LZ177" i="14"/>
  <c r="MA177" i="14"/>
  <c r="MB177" i="14"/>
  <c r="MC177" i="14"/>
  <c r="MD177" i="14"/>
  <c r="ME177" i="14"/>
  <c r="MF177" i="14"/>
  <c r="MG177" i="14"/>
  <c r="MH177" i="14"/>
  <c r="MI177" i="14"/>
  <c r="MJ177" i="14"/>
  <c r="MK177" i="14"/>
  <c r="ML177" i="14"/>
  <c r="MM177" i="14"/>
  <c r="MN177" i="14"/>
  <c r="MO177" i="14"/>
  <c r="MP177" i="14"/>
  <c r="MQ177" i="14"/>
  <c r="MR177" i="14"/>
  <c r="MS177" i="14"/>
  <c r="MT177" i="14"/>
  <c r="MU177" i="14"/>
  <c r="MV177" i="14"/>
  <c r="MW177" i="14"/>
  <c r="MX177" i="14"/>
  <c r="MY177" i="14"/>
  <c r="MZ177" i="14"/>
  <c r="NA177" i="14"/>
  <c r="NB177" i="14"/>
  <c r="NC177" i="14"/>
  <c r="ND177" i="14"/>
  <c r="NE177" i="14"/>
  <c r="NF177" i="14"/>
  <c r="NG177" i="14"/>
  <c r="NH177" i="14"/>
  <c r="NI177" i="14"/>
  <c r="NJ177" i="14"/>
  <c r="NK177" i="14"/>
  <c r="NL177" i="14"/>
  <c r="NM177" i="14"/>
  <c r="NN177" i="14"/>
  <c r="NO177" i="14"/>
  <c r="NP177" i="14"/>
  <c r="NQ177" i="14"/>
  <c r="NR177" i="14"/>
  <c r="NS177" i="14"/>
  <c r="NT177" i="14"/>
  <c r="NU177" i="14"/>
  <c r="NV177" i="14"/>
  <c r="NW177" i="14"/>
  <c r="NX177" i="14"/>
  <c r="NY177" i="14"/>
  <c r="NZ177" i="14"/>
  <c r="OA177" i="14"/>
  <c r="OB177" i="14"/>
  <c r="OC177" i="14"/>
  <c r="OD177" i="14"/>
  <c r="OE177" i="14"/>
  <c r="OF177" i="14"/>
  <c r="OG177" i="14"/>
  <c r="OH177" i="14"/>
  <c r="OI177" i="14"/>
  <c r="OJ177" i="14"/>
  <c r="OK177" i="14"/>
  <c r="OL177" i="14"/>
  <c r="OM177" i="14"/>
  <c r="ON177" i="14"/>
  <c r="OO177" i="14"/>
  <c r="OP177" i="14"/>
  <c r="OQ177" i="14"/>
  <c r="OR177" i="14"/>
  <c r="KN178" i="14"/>
  <c r="KP178" i="14"/>
  <c r="KQ178" i="14"/>
  <c r="LA178" i="14"/>
  <c r="LB178" i="14"/>
  <c r="LC178" i="14"/>
  <c r="LD178" i="14"/>
  <c r="LE178" i="14"/>
  <c r="LF178" i="14"/>
  <c r="LG178" i="14"/>
  <c r="LH178" i="14"/>
  <c r="LI178" i="14"/>
  <c r="LJ178" i="14"/>
  <c r="LK178" i="14"/>
  <c r="LL178" i="14"/>
  <c r="OV178" i="14" s="1"/>
  <c r="LM178" i="14"/>
  <c r="LN178" i="14"/>
  <c r="LO178" i="14"/>
  <c r="LP178" i="14"/>
  <c r="LQ178" i="14"/>
  <c r="LR178" i="14"/>
  <c r="LS178" i="14"/>
  <c r="LT178" i="14"/>
  <c r="LU178" i="14"/>
  <c r="LV178" i="14"/>
  <c r="LW178" i="14"/>
  <c r="LX178" i="14"/>
  <c r="LY178" i="14"/>
  <c r="LZ178" i="14"/>
  <c r="MA178" i="14"/>
  <c r="MB178" i="14"/>
  <c r="MC178" i="14"/>
  <c r="MD178" i="14"/>
  <c r="ME178" i="14"/>
  <c r="MF178" i="14"/>
  <c r="MG178" i="14"/>
  <c r="MH178" i="14"/>
  <c r="MI178" i="14"/>
  <c r="MJ178" i="14"/>
  <c r="MK178" i="14"/>
  <c r="ML178" i="14"/>
  <c r="MM178" i="14"/>
  <c r="MN178" i="14"/>
  <c r="MO178" i="14"/>
  <c r="MP178" i="14"/>
  <c r="MQ178" i="14"/>
  <c r="MR178" i="14"/>
  <c r="MS178" i="14"/>
  <c r="MT178" i="14"/>
  <c r="MU178" i="14"/>
  <c r="MV178" i="14"/>
  <c r="MW178" i="14"/>
  <c r="MX178" i="14"/>
  <c r="MY178" i="14"/>
  <c r="MZ178" i="14"/>
  <c r="NA178" i="14"/>
  <c r="NB178" i="14"/>
  <c r="NC178" i="14"/>
  <c r="ND178" i="14"/>
  <c r="NE178" i="14"/>
  <c r="NF178" i="14"/>
  <c r="NG178" i="14"/>
  <c r="NH178" i="14"/>
  <c r="NI178" i="14"/>
  <c r="NJ178" i="14"/>
  <c r="NK178" i="14"/>
  <c r="NL178" i="14"/>
  <c r="NM178" i="14"/>
  <c r="NN178" i="14"/>
  <c r="NO178" i="14"/>
  <c r="NP178" i="14"/>
  <c r="NQ178" i="14"/>
  <c r="NR178" i="14"/>
  <c r="NS178" i="14"/>
  <c r="NT178" i="14"/>
  <c r="NU178" i="14"/>
  <c r="NV178" i="14"/>
  <c r="NW178" i="14"/>
  <c r="NX178" i="14"/>
  <c r="NY178" i="14"/>
  <c r="NZ178" i="14"/>
  <c r="OA178" i="14"/>
  <c r="OB178" i="14"/>
  <c r="OC178" i="14"/>
  <c r="OD178" i="14"/>
  <c r="OE178" i="14"/>
  <c r="OF178" i="14"/>
  <c r="OG178" i="14"/>
  <c r="OH178" i="14"/>
  <c r="OI178" i="14"/>
  <c r="OJ178" i="14"/>
  <c r="OK178" i="14"/>
  <c r="OL178" i="14"/>
  <c r="OM178" i="14"/>
  <c r="ON178" i="14"/>
  <c r="OO178" i="14"/>
  <c r="OP178" i="14"/>
  <c r="OQ178" i="14"/>
  <c r="OR178" i="14"/>
  <c r="KN179" i="14"/>
  <c r="KP179" i="14"/>
  <c r="KQ179" i="14"/>
  <c r="LA179" i="14"/>
  <c r="LB179" i="14"/>
  <c r="LC179" i="14"/>
  <c r="LD179" i="14"/>
  <c r="LE179" i="14"/>
  <c r="LF179" i="14"/>
  <c r="LG179" i="14"/>
  <c r="LH179" i="14"/>
  <c r="LI179" i="14"/>
  <c r="LJ179" i="14"/>
  <c r="LK179" i="14"/>
  <c r="LL179" i="14"/>
  <c r="OX179" i="14" s="1"/>
  <c r="LM179" i="14"/>
  <c r="LN179" i="14"/>
  <c r="LO179" i="14"/>
  <c r="LP179" i="14"/>
  <c r="LQ179" i="14"/>
  <c r="LR179" i="14"/>
  <c r="LS179" i="14"/>
  <c r="LT179" i="14"/>
  <c r="LU179" i="14"/>
  <c r="LV179" i="14"/>
  <c r="LW179" i="14"/>
  <c r="LX179" i="14"/>
  <c r="LY179" i="14"/>
  <c r="LZ179" i="14"/>
  <c r="MA179" i="14"/>
  <c r="MB179" i="14"/>
  <c r="MC179" i="14"/>
  <c r="MD179" i="14"/>
  <c r="ME179" i="14"/>
  <c r="MF179" i="14"/>
  <c r="MG179" i="14"/>
  <c r="MH179" i="14"/>
  <c r="MI179" i="14"/>
  <c r="MJ179" i="14"/>
  <c r="MK179" i="14"/>
  <c r="ML179" i="14"/>
  <c r="MM179" i="14"/>
  <c r="MN179" i="14"/>
  <c r="MO179" i="14"/>
  <c r="MP179" i="14"/>
  <c r="MQ179" i="14"/>
  <c r="MR179" i="14"/>
  <c r="MS179" i="14"/>
  <c r="MT179" i="14"/>
  <c r="MU179" i="14"/>
  <c r="MV179" i="14"/>
  <c r="MW179" i="14"/>
  <c r="MX179" i="14"/>
  <c r="MY179" i="14"/>
  <c r="MZ179" i="14"/>
  <c r="NA179" i="14"/>
  <c r="NB179" i="14"/>
  <c r="NC179" i="14"/>
  <c r="ND179" i="14"/>
  <c r="NE179" i="14"/>
  <c r="NF179" i="14"/>
  <c r="NG179" i="14"/>
  <c r="NH179" i="14"/>
  <c r="NI179" i="14"/>
  <c r="NJ179" i="14"/>
  <c r="NK179" i="14"/>
  <c r="NL179" i="14"/>
  <c r="NM179" i="14"/>
  <c r="NN179" i="14"/>
  <c r="NO179" i="14"/>
  <c r="NP179" i="14"/>
  <c r="NQ179" i="14"/>
  <c r="NR179" i="14"/>
  <c r="NS179" i="14"/>
  <c r="NT179" i="14"/>
  <c r="NU179" i="14"/>
  <c r="NV179" i="14"/>
  <c r="NW179" i="14"/>
  <c r="NX179" i="14"/>
  <c r="NY179" i="14"/>
  <c r="NZ179" i="14"/>
  <c r="OA179" i="14"/>
  <c r="OB179" i="14"/>
  <c r="OC179" i="14"/>
  <c r="OD179" i="14"/>
  <c r="OE179" i="14"/>
  <c r="OF179" i="14"/>
  <c r="OG179" i="14"/>
  <c r="OH179" i="14"/>
  <c r="OI179" i="14"/>
  <c r="OJ179" i="14"/>
  <c r="OK179" i="14"/>
  <c r="OL179" i="14"/>
  <c r="OM179" i="14"/>
  <c r="ON179" i="14"/>
  <c r="OO179" i="14"/>
  <c r="OP179" i="14"/>
  <c r="OQ179" i="14"/>
  <c r="OR179" i="14"/>
  <c r="KN180" i="14"/>
  <c r="KP180" i="14"/>
  <c r="KQ180" i="14"/>
  <c r="LA180" i="14"/>
  <c r="LB180" i="14"/>
  <c r="LC180" i="14"/>
  <c r="LD180" i="14"/>
  <c r="LE180" i="14"/>
  <c r="LF180" i="14"/>
  <c r="LG180" i="14"/>
  <c r="LH180" i="14"/>
  <c r="LI180" i="14"/>
  <c r="LJ180" i="14"/>
  <c r="LK180" i="14"/>
  <c r="LL180" i="14"/>
  <c r="OY180" i="14" s="1"/>
  <c r="LM180" i="14"/>
  <c r="LN180" i="14"/>
  <c r="LO180" i="14"/>
  <c r="LP180" i="14"/>
  <c r="LQ180" i="14"/>
  <c r="LR180" i="14"/>
  <c r="LS180" i="14"/>
  <c r="LT180" i="14"/>
  <c r="LU180" i="14"/>
  <c r="LV180" i="14"/>
  <c r="LW180" i="14"/>
  <c r="LX180" i="14"/>
  <c r="LY180" i="14"/>
  <c r="LZ180" i="14"/>
  <c r="MA180" i="14"/>
  <c r="MB180" i="14"/>
  <c r="MC180" i="14"/>
  <c r="MD180" i="14"/>
  <c r="ME180" i="14"/>
  <c r="MF180" i="14"/>
  <c r="MG180" i="14"/>
  <c r="MH180" i="14"/>
  <c r="MI180" i="14"/>
  <c r="MJ180" i="14"/>
  <c r="MK180" i="14"/>
  <c r="ML180" i="14"/>
  <c r="MM180" i="14"/>
  <c r="MN180" i="14"/>
  <c r="MO180" i="14"/>
  <c r="MP180" i="14"/>
  <c r="MQ180" i="14"/>
  <c r="MR180" i="14"/>
  <c r="MS180" i="14"/>
  <c r="MT180" i="14"/>
  <c r="MU180" i="14"/>
  <c r="MV180" i="14"/>
  <c r="MW180" i="14"/>
  <c r="MX180" i="14"/>
  <c r="MY180" i="14"/>
  <c r="MZ180" i="14"/>
  <c r="NA180" i="14"/>
  <c r="NB180" i="14"/>
  <c r="NC180" i="14"/>
  <c r="ND180" i="14"/>
  <c r="NE180" i="14"/>
  <c r="NF180" i="14"/>
  <c r="NG180" i="14"/>
  <c r="NH180" i="14"/>
  <c r="NI180" i="14"/>
  <c r="NJ180" i="14"/>
  <c r="NK180" i="14"/>
  <c r="NL180" i="14"/>
  <c r="NM180" i="14"/>
  <c r="NN180" i="14"/>
  <c r="NO180" i="14"/>
  <c r="NP180" i="14"/>
  <c r="NQ180" i="14"/>
  <c r="NR180" i="14"/>
  <c r="NS180" i="14"/>
  <c r="NT180" i="14"/>
  <c r="NU180" i="14"/>
  <c r="NV180" i="14"/>
  <c r="NW180" i="14"/>
  <c r="NX180" i="14"/>
  <c r="NY180" i="14"/>
  <c r="NZ180" i="14"/>
  <c r="OA180" i="14"/>
  <c r="OB180" i="14"/>
  <c r="OC180" i="14"/>
  <c r="OD180" i="14"/>
  <c r="OE180" i="14"/>
  <c r="OF180" i="14"/>
  <c r="OG180" i="14"/>
  <c r="OH180" i="14"/>
  <c r="OI180" i="14"/>
  <c r="OJ180" i="14"/>
  <c r="OK180" i="14"/>
  <c r="OL180" i="14"/>
  <c r="OM180" i="14"/>
  <c r="ON180" i="14"/>
  <c r="OO180" i="14"/>
  <c r="OP180" i="14"/>
  <c r="OQ180" i="14"/>
  <c r="OR180" i="14"/>
  <c r="KN181" i="14"/>
  <c r="KP181" i="14"/>
  <c r="KQ181" i="14"/>
  <c r="LA181" i="14"/>
  <c r="LB181" i="14"/>
  <c r="LC181" i="14"/>
  <c r="LD181" i="14"/>
  <c r="LE181" i="14"/>
  <c r="LF181" i="14"/>
  <c r="LG181" i="14"/>
  <c r="LH181" i="14"/>
  <c r="LI181" i="14"/>
  <c r="LJ181" i="14"/>
  <c r="LK181" i="14"/>
  <c r="LL181" i="14"/>
  <c r="LM181" i="14"/>
  <c r="LN181" i="14"/>
  <c r="LO181" i="14"/>
  <c r="LP181" i="14"/>
  <c r="LQ181" i="14"/>
  <c r="LR181" i="14"/>
  <c r="LS181" i="14"/>
  <c r="LT181" i="14"/>
  <c r="LU181" i="14"/>
  <c r="LV181" i="14"/>
  <c r="LW181" i="14"/>
  <c r="LX181" i="14"/>
  <c r="LY181" i="14"/>
  <c r="LZ181" i="14"/>
  <c r="MA181" i="14"/>
  <c r="MB181" i="14"/>
  <c r="MC181" i="14"/>
  <c r="MD181" i="14"/>
  <c r="ME181" i="14"/>
  <c r="MF181" i="14"/>
  <c r="MG181" i="14"/>
  <c r="MH181" i="14"/>
  <c r="MI181" i="14"/>
  <c r="MJ181" i="14"/>
  <c r="MK181" i="14"/>
  <c r="ML181" i="14"/>
  <c r="MM181" i="14"/>
  <c r="MN181" i="14"/>
  <c r="MO181" i="14"/>
  <c r="MP181" i="14"/>
  <c r="MQ181" i="14"/>
  <c r="MR181" i="14"/>
  <c r="MS181" i="14"/>
  <c r="MT181" i="14"/>
  <c r="MU181" i="14"/>
  <c r="MV181" i="14"/>
  <c r="MW181" i="14"/>
  <c r="MX181" i="14"/>
  <c r="MY181" i="14"/>
  <c r="MZ181" i="14"/>
  <c r="NA181" i="14"/>
  <c r="NB181" i="14"/>
  <c r="NC181" i="14"/>
  <c r="ND181" i="14"/>
  <c r="NE181" i="14"/>
  <c r="NF181" i="14"/>
  <c r="NG181" i="14"/>
  <c r="NH181" i="14"/>
  <c r="NI181" i="14"/>
  <c r="NJ181" i="14"/>
  <c r="NK181" i="14"/>
  <c r="NL181" i="14"/>
  <c r="NM181" i="14"/>
  <c r="NN181" i="14"/>
  <c r="NO181" i="14"/>
  <c r="NP181" i="14"/>
  <c r="NQ181" i="14"/>
  <c r="NR181" i="14"/>
  <c r="NS181" i="14"/>
  <c r="NT181" i="14"/>
  <c r="NU181" i="14"/>
  <c r="NV181" i="14"/>
  <c r="NW181" i="14"/>
  <c r="NX181" i="14"/>
  <c r="NY181" i="14"/>
  <c r="NZ181" i="14"/>
  <c r="OA181" i="14"/>
  <c r="OB181" i="14"/>
  <c r="OC181" i="14"/>
  <c r="OD181" i="14"/>
  <c r="OE181" i="14"/>
  <c r="OF181" i="14"/>
  <c r="OG181" i="14"/>
  <c r="OH181" i="14"/>
  <c r="OI181" i="14"/>
  <c r="OJ181" i="14"/>
  <c r="OK181" i="14"/>
  <c r="OL181" i="14"/>
  <c r="OM181" i="14"/>
  <c r="ON181" i="14"/>
  <c r="OO181" i="14"/>
  <c r="OP181" i="14"/>
  <c r="OQ181" i="14"/>
  <c r="OR181" i="14"/>
  <c r="KN182" i="14"/>
  <c r="KP182" i="14"/>
  <c r="KQ182" i="14"/>
  <c r="LA182" i="14"/>
  <c r="LB182" i="14"/>
  <c r="LC182" i="14"/>
  <c r="LD182" i="14"/>
  <c r="LE182" i="14"/>
  <c r="LF182" i="14"/>
  <c r="LG182" i="14"/>
  <c r="LH182" i="14"/>
  <c r="LI182" i="14"/>
  <c r="LJ182" i="14"/>
  <c r="LK182" i="14"/>
  <c r="LL182" i="14"/>
  <c r="LM182" i="14"/>
  <c r="LN182" i="14"/>
  <c r="LO182" i="14"/>
  <c r="LP182" i="14"/>
  <c r="LQ182" i="14"/>
  <c r="LR182" i="14"/>
  <c r="LS182" i="14"/>
  <c r="LT182" i="14"/>
  <c r="LU182" i="14"/>
  <c r="LV182" i="14"/>
  <c r="LW182" i="14"/>
  <c r="LX182" i="14"/>
  <c r="LY182" i="14"/>
  <c r="LZ182" i="14"/>
  <c r="MA182" i="14"/>
  <c r="MB182" i="14"/>
  <c r="MC182" i="14"/>
  <c r="MD182" i="14"/>
  <c r="ME182" i="14"/>
  <c r="MF182" i="14"/>
  <c r="MG182" i="14"/>
  <c r="MH182" i="14"/>
  <c r="MI182" i="14"/>
  <c r="MJ182" i="14"/>
  <c r="MK182" i="14"/>
  <c r="ML182" i="14"/>
  <c r="MM182" i="14"/>
  <c r="MN182" i="14"/>
  <c r="MO182" i="14"/>
  <c r="MP182" i="14"/>
  <c r="MQ182" i="14"/>
  <c r="MR182" i="14"/>
  <c r="MS182" i="14"/>
  <c r="MT182" i="14"/>
  <c r="MU182" i="14"/>
  <c r="MV182" i="14"/>
  <c r="MW182" i="14"/>
  <c r="MX182" i="14"/>
  <c r="MY182" i="14"/>
  <c r="MZ182" i="14"/>
  <c r="NA182" i="14"/>
  <c r="NB182" i="14"/>
  <c r="NC182" i="14"/>
  <c r="ND182" i="14"/>
  <c r="NE182" i="14"/>
  <c r="NF182" i="14"/>
  <c r="NG182" i="14"/>
  <c r="NH182" i="14"/>
  <c r="NI182" i="14"/>
  <c r="NJ182" i="14"/>
  <c r="NK182" i="14"/>
  <c r="NL182" i="14"/>
  <c r="NM182" i="14"/>
  <c r="NN182" i="14"/>
  <c r="NO182" i="14"/>
  <c r="NP182" i="14"/>
  <c r="NQ182" i="14"/>
  <c r="NR182" i="14"/>
  <c r="NS182" i="14"/>
  <c r="NT182" i="14"/>
  <c r="NU182" i="14"/>
  <c r="NV182" i="14"/>
  <c r="NW182" i="14"/>
  <c r="NX182" i="14"/>
  <c r="NY182" i="14"/>
  <c r="NZ182" i="14"/>
  <c r="OA182" i="14"/>
  <c r="OB182" i="14"/>
  <c r="OC182" i="14"/>
  <c r="OD182" i="14"/>
  <c r="OE182" i="14"/>
  <c r="OF182" i="14"/>
  <c r="OG182" i="14"/>
  <c r="OH182" i="14"/>
  <c r="OI182" i="14"/>
  <c r="OJ182" i="14"/>
  <c r="OK182" i="14"/>
  <c r="OL182" i="14"/>
  <c r="OM182" i="14"/>
  <c r="ON182" i="14"/>
  <c r="OO182" i="14"/>
  <c r="OP182" i="14"/>
  <c r="OQ182" i="14"/>
  <c r="OR182" i="14"/>
  <c r="KN183" i="14"/>
  <c r="KP183" i="14"/>
  <c r="KQ183" i="14"/>
  <c r="LA183" i="14"/>
  <c r="LB183" i="14"/>
  <c r="LC183" i="14"/>
  <c r="LD183" i="14"/>
  <c r="LE183" i="14"/>
  <c r="LF183" i="14"/>
  <c r="LG183" i="14"/>
  <c r="LH183" i="14"/>
  <c r="LI183" i="14"/>
  <c r="LJ183" i="14"/>
  <c r="LK183" i="14"/>
  <c r="LL183" i="14"/>
  <c r="LM183" i="14"/>
  <c r="LN183" i="14"/>
  <c r="LO183" i="14"/>
  <c r="LP183" i="14"/>
  <c r="LQ183" i="14"/>
  <c r="LR183" i="14"/>
  <c r="LS183" i="14"/>
  <c r="LT183" i="14"/>
  <c r="LU183" i="14"/>
  <c r="LV183" i="14"/>
  <c r="LW183" i="14"/>
  <c r="LX183" i="14"/>
  <c r="LY183" i="14"/>
  <c r="LZ183" i="14"/>
  <c r="MA183" i="14"/>
  <c r="MB183" i="14"/>
  <c r="MC183" i="14"/>
  <c r="MD183" i="14"/>
  <c r="ME183" i="14"/>
  <c r="MF183" i="14"/>
  <c r="MG183" i="14"/>
  <c r="MH183" i="14"/>
  <c r="MI183" i="14"/>
  <c r="MJ183" i="14"/>
  <c r="MK183" i="14"/>
  <c r="ML183" i="14"/>
  <c r="MM183" i="14"/>
  <c r="MN183" i="14"/>
  <c r="MO183" i="14"/>
  <c r="MP183" i="14"/>
  <c r="MQ183" i="14"/>
  <c r="MR183" i="14"/>
  <c r="MS183" i="14"/>
  <c r="MT183" i="14"/>
  <c r="MU183" i="14"/>
  <c r="MV183" i="14"/>
  <c r="MW183" i="14"/>
  <c r="MX183" i="14"/>
  <c r="MY183" i="14"/>
  <c r="MZ183" i="14"/>
  <c r="NA183" i="14"/>
  <c r="NB183" i="14"/>
  <c r="NC183" i="14"/>
  <c r="ND183" i="14"/>
  <c r="NE183" i="14"/>
  <c r="NF183" i="14"/>
  <c r="NG183" i="14"/>
  <c r="NH183" i="14"/>
  <c r="NI183" i="14"/>
  <c r="NJ183" i="14"/>
  <c r="NK183" i="14"/>
  <c r="NL183" i="14"/>
  <c r="NM183" i="14"/>
  <c r="NN183" i="14"/>
  <c r="NO183" i="14"/>
  <c r="NP183" i="14"/>
  <c r="NQ183" i="14"/>
  <c r="NR183" i="14"/>
  <c r="NS183" i="14"/>
  <c r="NT183" i="14"/>
  <c r="NU183" i="14"/>
  <c r="NV183" i="14"/>
  <c r="NW183" i="14"/>
  <c r="NX183" i="14"/>
  <c r="NY183" i="14"/>
  <c r="NZ183" i="14"/>
  <c r="OA183" i="14"/>
  <c r="OB183" i="14"/>
  <c r="OC183" i="14"/>
  <c r="OD183" i="14"/>
  <c r="OE183" i="14"/>
  <c r="OF183" i="14"/>
  <c r="OG183" i="14"/>
  <c r="OH183" i="14"/>
  <c r="OI183" i="14"/>
  <c r="OJ183" i="14"/>
  <c r="OK183" i="14"/>
  <c r="OL183" i="14"/>
  <c r="OM183" i="14"/>
  <c r="ON183" i="14"/>
  <c r="OO183" i="14"/>
  <c r="OP183" i="14"/>
  <c r="OQ183" i="14"/>
  <c r="OR183" i="14"/>
  <c r="KN184" i="14"/>
  <c r="KP184" i="14"/>
  <c r="KQ184" i="14"/>
  <c r="LA184" i="14"/>
  <c r="LB184" i="14"/>
  <c r="LC184" i="14"/>
  <c r="LD184" i="14"/>
  <c r="LE184" i="14"/>
  <c r="LF184" i="14"/>
  <c r="LG184" i="14"/>
  <c r="LH184" i="14"/>
  <c r="LI184" i="14"/>
  <c r="LJ184" i="14"/>
  <c r="LK184" i="14"/>
  <c r="LL184" i="14"/>
  <c r="LM184" i="14"/>
  <c r="LN184" i="14"/>
  <c r="LO184" i="14"/>
  <c r="LP184" i="14"/>
  <c r="LQ184" i="14"/>
  <c r="LR184" i="14"/>
  <c r="LS184" i="14"/>
  <c r="LT184" i="14"/>
  <c r="LU184" i="14"/>
  <c r="LV184" i="14"/>
  <c r="LW184" i="14"/>
  <c r="LX184" i="14"/>
  <c r="LY184" i="14"/>
  <c r="LZ184" i="14"/>
  <c r="MA184" i="14"/>
  <c r="MB184" i="14"/>
  <c r="MC184" i="14"/>
  <c r="MD184" i="14"/>
  <c r="ME184" i="14"/>
  <c r="MF184" i="14"/>
  <c r="MG184" i="14"/>
  <c r="MH184" i="14"/>
  <c r="MI184" i="14"/>
  <c r="MJ184" i="14"/>
  <c r="MK184" i="14"/>
  <c r="ML184" i="14"/>
  <c r="MM184" i="14"/>
  <c r="MN184" i="14"/>
  <c r="MO184" i="14"/>
  <c r="MP184" i="14"/>
  <c r="MQ184" i="14"/>
  <c r="MR184" i="14"/>
  <c r="MS184" i="14"/>
  <c r="MT184" i="14"/>
  <c r="MU184" i="14"/>
  <c r="MV184" i="14"/>
  <c r="MW184" i="14"/>
  <c r="MX184" i="14"/>
  <c r="MY184" i="14"/>
  <c r="MZ184" i="14"/>
  <c r="NA184" i="14"/>
  <c r="NB184" i="14"/>
  <c r="NC184" i="14"/>
  <c r="ND184" i="14"/>
  <c r="NE184" i="14"/>
  <c r="NF184" i="14"/>
  <c r="NG184" i="14"/>
  <c r="NH184" i="14"/>
  <c r="NI184" i="14"/>
  <c r="NJ184" i="14"/>
  <c r="NK184" i="14"/>
  <c r="NL184" i="14"/>
  <c r="NM184" i="14"/>
  <c r="NN184" i="14"/>
  <c r="NO184" i="14"/>
  <c r="NP184" i="14"/>
  <c r="NQ184" i="14"/>
  <c r="NR184" i="14"/>
  <c r="NS184" i="14"/>
  <c r="NT184" i="14"/>
  <c r="NU184" i="14"/>
  <c r="NV184" i="14"/>
  <c r="NW184" i="14"/>
  <c r="NX184" i="14"/>
  <c r="NY184" i="14"/>
  <c r="NZ184" i="14"/>
  <c r="OA184" i="14"/>
  <c r="OB184" i="14"/>
  <c r="OC184" i="14"/>
  <c r="OD184" i="14"/>
  <c r="OE184" i="14"/>
  <c r="OF184" i="14"/>
  <c r="OG184" i="14"/>
  <c r="OH184" i="14"/>
  <c r="OI184" i="14"/>
  <c r="OJ184" i="14"/>
  <c r="OK184" i="14"/>
  <c r="OL184" i="14"/>
  <c r="OM184" i="14"/>
  <c r="ON184" i="14"/>
  <c r="OO184" i="14"/>
  <c r="OP184" i="14"/>
  <c r="OQ184" i="14"/>
  <c r="OR184" i="14"/>
  <c r="KN185" i="14"/>
  <c r="KP185" i="14"/>
  <c r="KQ185" i="14"/>
  <c r="LA185" i="14"/>
  <c r="LB185" i="14"/>
  <c r="LC185" i="14"/>
  <c r="LD185" i="14"/>
  <c r="LE185" i="14"/>
  <c r="LF185" i="14"/>
  <c r="LG185" i="14"/>
  <c r="LH185" i="14"/>
  <c r="LI185" i="14"/>
  <c r="LJ185" i="14"/>
  <c r="LK185" i="14"/>
  <c r="LL185" i="14"/>
  <c r="LM185" i="14"/>
  <c r="LN185" i="14"/>
  <c r="LO185" i="14"/>
  <c r="LP185" i="14"/>
  <c r="LQ185" i="14"/>
  <c r="LR185" i="14"/>
  <c r="LS185" i="14"/>
  <c r="LT185" i="14"/>
  <c r="LU185" i="14"/>
  <c r="LV185" i="14"/>
  <c r="LW185" i="14"/>
  <c r="LX185" i="14"/>
  <c r="LY185" i="14"/>
  <c r="LZ185" i="14"/>
  <c r="MA185" i="14"/>
  <c r="MB185" i="14"/>
  <c r="MC185" i="14"/>
  <c r="MD185" i="14"/>
  <c r="ME185" i="14"/>
  <c r="MF185" i="14"/>
  <c r="MG185" i="14"/>
  <c r="MH185" i="14"/>
  <c r="MI185" i="14"/>
  <c r="MJ185" i="14"/>
  <c r="MK185" i="14"/>
  <c r="ML185" i="14"/>
  <c r="MM185" i="14"/>
  <c r="MN185" i="14"/>
  <c r="MO185" i="14"/>
  <c r="MP185" i="14"/>
  <c r="MQ185" i="14"/>
  <c r="MR185" i="14"/>
  <c r="MS185" i="14"/>
  <c r="MT185" i="14"/>
  <c r="MU185" i="14"/>
  <c r="MV185" i="14"/>
  <c r="MW185" i="14"/>
  <c r="MX185" i="14"/>
  <c r="MY185" i="14"/>
  <c r="MZ185" i="14"/>
  <c r="NA185" i="14"/>
  <c r="NB185" i="14"/>
  <c r="NC185" i="14"/>
  <c r="ND185" i="14"/>
  <c r="NE185" i="14"/>
  <c r="NF185" i="14"/>
  <c r="NG185" i="14"/>
  <c r="NH185" i="14"/>
  <c r="NI185" i="14"/>
  <c r="NJ185" i="14"/>
  <c r="NK185" i="14"/>
  <c r="NL185" i="14"/>
  <c r="NM185" i="14"/>
  <c r="NN185" i="14"/>
  <c r="NO185" i="14"/>
  <c r="NP185" i="14"/>
  <c r="NQ185" i="14"/>
  <c r="NR185" i="14"/>
  <c r="NS185" i="14"/>
  <c r="NT185" i="14"/>
  <c r="NU185" i="14"/>
  <c r="NV185" i="14"/>
  <c r="NW185" i="14"/>
  <c r="NX185" i="14"/>
  <c r="NY185" i="14"/>
  <c r="NZ185" i="14"/>
  <c r="OA185" i="14"/>
  <c r="OB185" i="14"/>
  <c r="OC185" i="14"/>
  <c r="OD185" i="14"/>
  <c r="OE185" i="14"/>
  <c r="OF185" i="14"/>
  <c r="OG185" i="14"/>
  <c r="OH185" i="14"/>
  <c r="OI185" i="14"/>
  <c r="OJ185" i="14"/>
  <c r="OK185" i="14"/>
  <c r="OL185" i="14"/>
  <c r="OM185" i="14"/>
  <c r="ON185" i="14"/>
  <c r="OO185" i="14"/>
  <c r="OP185" i="14"/>
  <c r="OQ185" i="14"/>
  <c r="OR185" i="14"/>
  <c r="KN186" i="14"/>
  <c r="KP186" i="14"/>
  <c r="KQ186" i="14"/>
  <c r="LA186" i="14"/>
  <c r="LB186" i="14"/>
  <c r="LC186" i="14"/>
  <c r="LD186" i="14"/>
  <c r="LE186" i="14"/>
  <c r="LF186" i="14"/>
  <c r="LG186" i="14"/>
  <c r="LH186" i="14"/>
  <c r="LI186" i="14"/>
  <c r="LJ186" i="14"/>
  <c r="LK186" i="14"/>
  <c r="LL186" i="14"/>
  <c r="LM186" i="14"/>
  <c r="LN186" i="14"/>
  <c r="LO186" i="14"/>
  <c r="LP186" i="14"/>
  <c r="LQ186" i="14"/>
  <c r="LR186" i="14"/>
  <c r="LS186" i="14"/>
  <c r="LT186" i="14"/>
  <c r="LU186" i="14"/>
  <c r="LV186" i="14"/>
  <c r="LW186" i="14"/>
  <c r="LX186" i="14"/>
  <c r="LY186" i="14"/>
  <c r="LZ186" i="14"/>
  <c r="MA186" i="14"/>
  <c r="MB186" i="14"/>
  <c r="MC186" i="14"/>
  <c r="MD186" i="14"/>
  <c r="ME186" i="14"/>
  <c r="MF186" i="14"/>
  <c r="MG186" i="14"/>
  <c r="MH186" i="14"/>
  <c r="MI186" i="14"/>
  <c r="MJ186" i="14"/>
  <c r="MK186" i="14"/>
  <c r="ML186" i="14"/>
  <c r="MM186" i="14"/>
  <c r="MN186" i="14"/>
  <c r="MO186" i="14"/>
  <c r="MP186" i="14"/>
  <c r="MQ186" i="14"/>
  <c r="MR186" i="14"/>
  <c r="MS186" i="14"/>
  <c r="MT186" i="14"/>
  <c r="MU186" i="14"/>
  <c r="MV186" i="14"/>
  <c r="MW186" i="14"/>
  <c r="MX186" i="14"/>
  <c r="MY186" i="14"/>
  <c r="MZ186" i="14"/>
  <c r="NA186" i="14"/>
  <c r="NB186" i="14"/>
  <c r="NC186" i="14"/>
  <c r="ND186" i="14"/>
  <c r="NE186" i="14"/>
  <c r="NF186" i="14"/>
  <c r="NG186" i="14"/>
  <c r="NH186" i="14"/>
  <c r="NI186" i="14"/>
  <c r="NJ186" i="14"/>
  <c r="NK186" i="14"/>
  <c r="NL186" i="14"/>
  <c r="NM186" i="14"/>
  <c r="NN186" i="14"/>
  <c r="NO186" i="14"/>
  <c r="NP186" i="14"/>
  <c r="NQ186" i="14"/>
  <c r="NR186" i="14"/>
  <c r="NS186" i="14"/>
  <c r="NT186" i="14"/>
  <c r="NU186" i="14"/>
  <c r="NV186" i="14"/>
  <c r="NW186" i="14"/>
  <c r="NX186" i="14"/>
  <c r="NY186" i="14"/>
  <c r="NZ186" i="14"/>
  <c r="OA186" i="14"/>
  <c r="OB186" i="14"/>
  <c r="OC186" i="14"/>
  <c r="OD186" i="14"/>
  <c r="OE186" i="14"/>
  <c r="OF186" i="14"/>
  <c r="OG186" i="14"/>
  <c r="OH186" i="14"/>
  <c r="OI186" i="14"/>
  <c r="OJ186" i="14"/>
  <c r="OK186" i="14"/>
  <c r="OL186" i="14"/>
  <c r="OM186" i="14"/>
  <c r="ON186" i="14"/>
  <c r="OO186" i="14"/>
  <c r="OP186" i="14"/>
  <c r="OQ186" i="14"/>
  <c r="OR186" i="14"/>
  <c r="KN187" i="14"/>
  <c r="KP187" i="14"/>
  <c r="KQ187" i="14"/>
  <c r="LA187" i="14"/>
  <c r="LB187" i="14"/>
  <c r="LC187" i="14"/>
  <c r="LD187" i="14"/>
  <c r="LE187" i="14"/>
  <c r="LF187" i="14"/>
  <c r="LG187" i="14"/>
  <c r="LH187" i="14"/>
  <c r="LI187" i="14"/>
  <c r="LJ187" i="14"/>
  <c r="LK187" i="14"/>
  <c r="LL187" i="14"/>
  <c r="LM187" i="14"/>
  <c r="LN187" i="14"/>
  <c r="LO187" i="14"/>
  <c r="LP187" i="14"/>
  <c r="LQ187" i="14"/>
  <c r="LR187" i="14"/>
  <c r="LS187" i="14"/>
  <c r="LT187" i="14"/>
  <c r="LU187" i="14"/>
  <c r="LV187" i="14"/>
  <c r="LW187" i="14"/>
  <c r="LX187" i="14"/>
  <c r="LY187" i="14"/>
  <c r="LZ187" i="14"/>
  <c r="MA187" i="14"/>
  <c r="MB187" i="14"/>
  <c r="MC187" i="14"/>
  <c r="MD187" i="14"/>
  <c r="ME187" i="14"/>
  <c r="MF187" i="14"/>
  <c r="MG187" i="14"/>
  <c r="MH187" i="14"/>
  <c r="MI187" i="14"/>
  <c r="MJ187" i="14"/>
  <c r="MK187" i="14"/>
  <c r="ML187" i="14"/>
  <c r="MM187" i="14"/>
  <c r="MN187" i="14"/>
  <c r="MO187" i="14"/>
  <c r="MP187" i="14"/>
  <c r="MQ187" i="14"/>
  <c r="MR187" i="14"/>
  <c r="MS187" i="14"/>
  <c r="MT187" i="14"/>
  <c r="MU187" i="14"/>
  <c r="MV187" i="14"/>
  <c r="MW187" i="14"/>
  <c r="MX187" i="14"/>
  <c r="MY187" i="14"/>
  <c r="MZ187" i="14"/>
  <c r="NA187" i="14"/>
  <c r="NB187" i="14"/>
  <c r="NC187" i="14"/>
  <c r="ND187" i="14"/>
  <c r="NE187" i="14"/>
  <c r="NF187" i="14"/>
  <c r="NG187" i="14"/>
  <c r="NH187" i="14"/>
  <c r="NI187" i="14"/>
  <c r="NJ187" i="14"/>
  <c r="NK187" i="14"/>
  <c r="NL187" i="14"/>
  <c r="NM187" i="14"/>
  <c r="NN187" i="14"/>
  <c r="NO187" i="14"/>
  <c r="NP187" i="14"/>
  <c r="NQ187" i="14"/>
  <c r="NR187" i="14"/>
  <c r="NS187" i="14"/>
  <c r="NT187" i="14"/>
  <c r="NU187" i="14"/>
  <c r="NV187" i="14"/>
  <c r="NW187" i="14"/>
  <c r="NX187" i="14"/>
  <c r="NY187" i="14"/>
  <c r="NZ187" i="14"/>
  <c r="OA187" i="14"/>
  <c r="OB187" i="14"/>
  <c r="OC187" i="14"/>
  <c r="OD187" i="14"/>
  <c r="OE187" i="14"/>
  <c r="OF187" i="14"/>
  <c r="OG187" i="14"/>
  <c r="OH187" i="14"/>
  <c r="OI187" i="14"/>
  <c r="OJ187" i="14"/>
  <c r="OK187" i="14"/>
  <c r="OL187" i="14"/>
  <c r="OM187" i="14"/>
  <c r="ON187" i="14"/>
  <c r="OO187" i="14"/>
  <c r="OP187" i="14"/>
  <c r="OQ187" i="14"/>
  <c r="OR187" i="14"/>
  <c r="KN188" i="14"/>
  <c r="KP188" i="14"/>
  <c r="KQ188" i="14"/>
  <c r="LA188" i="14"/>
  <c r="LB188" i="14"/>
  <c r="LC188" i="14"/>
  <c r="LD188" i="14"/>
  <c r="LE188" i="14"/>
  <c r="LF188" i="14"/>
  <c r="LG188" i="14"/>
  <c r="LH188" i="14"/>
  <c r="LI188" i="14"/>
  <c r="LJ188" i="14"/>
  <c r="LK188" i="14"/>
  <c r="LL188" i="14"/>
  <c r="LM188" i="14"/>
  <c r="LN188" i="14"/>
  <c r="LO188" i="14"/>
  <c r="LP188" i="14"/>
  <c r="LQ188" i="14"/>
  <c r="LR188" i="14"/>
  <c r="LS188" i="14"/>
  <c r="LT188" i="14"/>
  <c r="LU188" i="14"/>
  <c r="LV188" i="14"/>
  <c r="LW188" i="14"/>
  <c r="LX188" i="14"/>
  <c r="LY188" i="14"/>
  <c r="LZ188" i="14"/>
  <c r="MA188" i="14"/>
  <c r="MB188" i="14"/>
  <c r="MC188" i="14"/>
  <c r="MD188" i="14"/>
  <c r="ME188" i="14"/>
  <c r="MF188" i="14"/>
  <c r="MG188" i="14"/>
  <c r="MH188" i="14"/>
  <c r="MI188" i="14"/>
  <c r="MJ188" i="14"/>
  <c r="MK188" i="14"/>
  <c r="ML188" i="14"/>
  <c r="MM188" i="14"/>
  <c r="MN188" i="14"/>
  <c r="MO188" i="14"/>
  <c r="MP188" i="14"/>
  <c r="MQ188" i="14"/>
  <c r="MR188" i="14"/>
  <c r="MS188" i="14"/>
  <c r="MT188" i="14"/>
  <c r="MU188" i="14"/>
  <c r="MV188" i="14"/>
  <c r="MW188" i="14"/>
  <c r="MX188" i="14"/>
  <c r="MY188" i="14"/>
  <c r="MZ188" i="14"/>
  <c r="NA188" i="14"/>
  <c r="NB188" i="14"/>
  <c r="NC188" i="14"/>
  <c r="ND188" i="14"/>
  <c r="NE188" i="14"/>
  <c r="NF188" i="14"/>
  <c r="NG188" i="14"/>
  <c r="NH188" i="14"/>
  <c r="NI188" i="14"/>
  <c r="NJ188" i="14"/>
  <c r="NK188" i="14"/>
  <c r="NL188" i="14"/>
  <c r="NM188" i="14"/>
  <c r="NN188" i="14"/>
  <c r="NO188" i="14"/>
  <c r="NP188" i="14"/>
  <c r="NQ188" i="14"/>
  <c r="NR188" i="14"/>
  <c r="NS188" i="14"/>
  <c r="NT188" i="14"/>
  <c r="NU188" i="14"/>
  <c r="NV188" i="14"/>
  <c r="NW188" i="14"/>
  <c r="NX188" i="14"/>
  <c r="NY188" i="14"/>
  <c r="NZ188" i="14"/>
  <c r="OA188" i="14"/>
  <c r="OB188" i="14"/>
  <c r="OC188" i="14"/>
  <c r="OD188" i="14"/>
  <c r="OE188" i="14"/>
  <c r="OF188" i="14"/>
  <c r="OG188" i="14"/>
  <c r="OH188" i="14"/>
  <c r="OI188" i="14"/>
  <c r="OJ188" i="14"/>
  <c r="OK188" i="14"/>
  <c r="OL188" i="14"/>
  <c r="OM188" i="14"/>
  <c r="ON188" i="14"/>
  <c r="OO188" i="14"/>
  <c r="OP188" i="14"/>
  <c r="OQ188" i="14"/>
  <c r="OR188" i="14"/>
  <c r="KN189" i="14"/>
  <c r="KP189" i="14"/>
  <c r="KQ189" i="14"/>
  <c r="LA189" i="14"/>
  <c r="LB189" i="14"/>
  <c r="LC189" i="14"/>
  <c r="LD189" i="14"/>
  <c r="LE189" i="14"/>
  <c r="LF189" i="14"/>
  <c r="LG189" i="14"/>
  <c r="LH189" i="14"/>
  <c r="LI189" i="14"/>
  <c r="LJ189" i="14"/>
  <c r="LK189" i="14"/>
  <c r="LL189" i="14"/>
  <c r="LM189" i="14"/>
  <c r="LN189" i="14"/>
  <c r="LO189" i="14"/>
  <c r="LP189" i="14"/>
  <c r="LQ189" i="14"/>
  <c r="LR189" i="14"/>
  <c r="LS189" i="14"/>
  <c r="LT189" i="14"/>
  <c r="LU189" i="14"/>
  <c r="LV189" i="14"/>
  <c r="LW189" i="14"/>
  <c r="LX189" i="14"/>
  <c r="LY189" i="14"/>
  <c r="LZ189" i="14"/>
  <c r="MA189" i="14"/>
  <c r="MB189" i="14"/>
  <c r="MC189" i="14"/>
  <c r="MD189" i="14"/>
  <c r="ME189" i="14"/>
  <c r="MF189" i="14"/>
  <c r="MG189" i="14"/>
  <c r="MH189" i="14"/>
  <c r="MI189" i="14"/>
  <c r="MJ189" i="14"/>
  <c r="MK189" i="14"/>
  <c r="ML189" i="14"/>
  <c r="MM189" i="14"/>
  <c r="MN189" i="14"/>
  <c r="MO189" i="14"/>
  <c r="MP189" i="14"/>
  <c r="MQ189" i="14"/>
  <c r="MR189" i="14"/>
  <c r="MS189" i="14"/>
  <c r="MT189" i="14"/>
  <c r="MU189" i="14"/>
  <c r="MV189" i="14"/>
  <c r="MW189" i="14"/>
  <c r="MX189" i="14"/>
  <c r="MY189" i="14"/>
  <c r="MZ189" i="14"/>
  <c r="NA189" i="14"/>
  <c r="NB189" i="14"/>
  <c r="NC189" i="14"/>
  <c r="ND189" i="14"/>
  <c r="NE189" i="14"/>
  <c r="NF189" i="14"/>
  <c r="NG189" i="14"/>
  <c r="NH189" i="14"/>
  <c r="NI189" i="14"/>
  <c r="NJ189" i="14"/>
  <c r="NK189" i="14"/>
  <c r="NL189" i="14"/>
  <c r="NM189" i="14"/>
  <c r="NN189" i="14"/>
  <c r="NO189" i="14"/>
  <c r="NP189" i="14"/>
  <c r="NQ189" i="14"/>
  <c r="NR189" i="14"/>
  <c r="NS189" i="14"/>
  <c r="NT189" i="14"/>
  <c r="NU189" i="14"/>
  <c r="NV189" i="14"/>
  <c r="NW189" i="14"/>
  <c r="NX189" i="14"/>
  <c r="NY189" i="14"/>
  <c r="NZ189" i="14"/>
  <c r="OA189" i="14"/>
  <c r="OB189" i="14"/>
  <c r="OC189" i="14"/>
  <c r="OD189" i="14"/>
  <c r="OE189" i="14"/>
  <c r="OF189" i="14"/>
  <c r="OG189" i="14"/>
  <c r="OH189" i="14"/>
  <c r="OI189" i="14"/>
  <c r="OJ189" i="14"/>
  <c r="OK189" i="14"/>
  <c r="OL189" i="14"/>
  <c r="OM189" i="14"/>
  <c r="ON189" i="14"/>
  <c r="OO189" i="14"/>
  <c r="OP189" i="14"/>
  <c r="OQ189" i="14"/>
  <c r="OR189" i="14"/>
  <c r="KN190" i="14"/>
  <c r="KP190" i="14"/>
  <c r="KQ190" i="14"/>
  <c r="LA190" i="14"/>
  <c r="LB190" i="14"/>
  <c r="LC190" i="14"/>
  <c r="LD190" i="14"/>
  <c r="LE190" i="14"/>
  <c r="LF190" i="14"/>
  <c r="LG190" i="14"/>
  <c r="LH190" i="14"/>
  <c r="LI190" i="14"/>
  <c r="LJ190" i="14"/>
  <c r="LK190" i="14"/>
  <c r="LL190" i="14"/>
  <c r="LM190" i="14"/>
  <c r="LN190" i="14"/>
  <c r="LO190" i="14"/>
  <c r="LP190" i="14"/>
  <c r="LQ190" i="14"/>
  <c r="LR190" i="14"/>
  <c r="LS190" i="14"/>
  <c r="LT190" i="14"/>
  <c r="LU190" i="14"/>
  <c r="LV190" i="14"/>
  <c r="LW190" i="14"/>
  <c r="LX190" i="14"/>
  <c r="LY190" i="14"/>
  <c r="LZ190" i="14"/>
  <c r="MA190" i="14"/>
  <c r="MB190" i="14"/>
  <c r="MC190" i="14"/>
  <c r="MD190" i="14"/>
  <c r="ME190" i="14"/>
  <c r="MF190" i="14"/>
  <c r="MG190" i="14"/>
  <c r="MH190" i="14"/>
  <c r="MI190" i="14"/>
  <c r="MJ190" i="14"/>
  <c r="MK190" i="14"/>
  <c r="ML190" i="14"/>
  <c r="MM190" i="14"/>
  <c r="MN190" i="14"/>
  <c r="MO190" i="14"/>
  <c r="MP190" i="14"/>
  <c r="MQ190" i="14"/>
  <c r="MR190" i="14"/>
  <c r="MS190" i="14"/>
  <c r="MT190" i="14"/>
  <c r="MU190" i="14"/>
  <c r="MV190" i="14"/>
  <c r="MW190" i="14"/>
  <c r="MX190" i="14"/>
  <c r="MY190" i="14"/>
  <c r="MZ190" i="14"/>
  <c r="NA190" i="14"/>
  <c r="NB190" i="14"/>
  <c r="NC190" i="14"/>
  <c r="ND190" i="14"/>
  <c r="NE190" i="14"/>
  <c r="NF190" i="14"/>
  <c r="NG190" i="14"/>
  <c r="NH190" i="14"/>
  <c r="NI190" i="14"/>
  <c r="NJ190" i="14"/>
  <c r="NK190" i="14"/>
  <c r="NL190" i="14"/>
  <c r="NM190" i="14"/>
  <c r="NN190" i="14"/>
  <c r="NO190" i="14"/>
  <c r="NP190" i="14"/>
  <c r="NQ190" i="14"/>
  <c r="NR190" i="14"/>
  <c r="NS190" i="14"/>
  <c r="NT190" i="14"/>
  <c r="NU190" i="14"/>
  <c r="NV190" i="14"/>
  <c r="NW190" i="14"/>
  <c r="NX190" i="14"/>
  <c r="NY190" i="14"/>
  <c r="NZ190" i="14"/>
  <c r="OA190" i="14"/>
  <c r="OB190" i="14"/>
  <c r="OC190" i="14"/>
  <c r="OD190" i="14"/>
  <c r="OE190" i="14"/>
  <c r="OF190" i="14"/>
  <c r="OG190" i="14"/>
  <c r="OH190" i="14"/>
  <c r="OI190" i="14"/>
  <c r="OJ190" i="14"/>
  <c r="OK190" i="14"/>
  <c r="OL190" i="14"/>
  <c r="OM190" i="14"/>
  <c r="ON190" i="14"/>
  <c r="OO190" i="14"/>
  <c r="OP190" i="14"/>
  <c r="OQ190" i="14"/>
  <c r="OR190" i="14"/>
  <c r="KN191" i="14"/>
  <c r="KP191" i="14"/>
  <c r="KQ191" i="14"/>
  <c r="LA191" i="14"/>
  <c r="LB191" i="14"/>
  <c r="LC191" i="14"/>
  <c r="LD191" i="14"/>
  <c r="LE191" i="14"/>
  <c r="LF191" i="14"/>
  <c r="LG191" i="14"/>
  <c r="LH191" i="14"/>
  <c r="LI191" i="14"/>
  <c r="LJ191" i="14"/>
  <c r="LK191" i="14"/>
  <c r="LL191" i="14"/>
  <c r="LM191" i="14"/>
  <c r="LN191" i="14"/>
  <c r="LO191" i="14"/>
  <c r="LP191" i="14"/>
  <c r="LQ191" i="14"/>
  <c r="LR191" i="14"/>
  <c r="LS191" i="14"/>
  <c r="LT191" i="14"/>
  <c r="LU191" i="14"/>
  <c r="LV191" i="14"/>
  <c r="LW191" i="14"/>
  <c r="LX191" i="14"/>
  <c r="LY191" i="14"/>
  <c r="LZ191" i="14"/>
  <c r="MA191" i="14"/>
  <c r="MB191" i="14"/>
  <c r="MC191" i="14"/>
  <c r="MD191" i="14"/>
  <c r="ME191" i="14"/>
  <c r="MF191" i="14"/>
  <c r="MG191" i="14"/>
  <c r="MH191" i="14"/>
  <c r="MI191" i="14"/>
  <c r="MJ191" i="14"/>
  <c r="MK191" i="14"/>
  <c r="ML191" i="14"/>
  <c r="MM191" i="14"/>
  <c r="MN191" i="14"/>
  <c r="MO191" i="14"/>
  <c r="MP191" i="14"/>
  <c r="MQ191" i="14"/>
  <c r="MR191" i="14"/>
  <c r="MS191" i="14"/>
  <c r="MT191" i="14"/>
  <c r="MU191" i="14"/>
  <c r="MV191" i="14"/>
  <c r="MW191" i="14"/>
  <c r="MX191" i="14"/>
  <c r="MY191" i="14"/>
  <c r="MZ191" i="14"/>
  <c r="NA191" i="14"/>
  <c r="NB191" i="14"/>
  <c r="NC191" i="14"/>
  <c r="ND191" i="14"/>
  <c r="NE191" i="14"/>
  <c r="NF191" i="14"/>
  <c r="NG191" i="14"/>
  <c r="NH191" i="14"/>
  <c r="NI191" i="14"/>
  <c r="NJ191" i="14"/>
  <c r="NK191" i="14"/>
  <c r="NL191" i="14"/>
  <c r="NM191" i="14"/>
  <c r="NN191" i="14"/>
  <c r="NO191" i="14"/>
  <c r="NP191" i="14"/>
  <c r="NQ191" i="14"/>
  <c r="NR191" i="14"/>
  <c r="NS191" i="14"/>
  <c r="NT191" i="14"/>
  <c r="NU191" i="14"/>
  <c r="NV191" i="14"/>
  <c r="NW191" i="14"/>
  <c r="NX191" i="14"/>
  <c r="NY191" i="14"/>
  <c r="NZ191" i="14"/>
  <c r="OA191" i="14"/>
  <c r="OB191" i="14"/>
  <c r="OC191" i="14"/>
  <c r="OD191" i="14"/>
  <c r="OE191" i="14"/>
  <c r="OF191" i="14"/>
  <c r="OG191" i="14"/>
  <c r="OH191" i="14"/>
  <c r="OI191" i="14"/>
  <c r="OJ191" i="14"/>
  <c r="OK191" i="14"/>
  <c r="OL191" i="14"/>
  <c r="OM191" i="14"/>
  <c r="ON191" i="14"/>
  <c r="OO191" i="14"/>
  <c r="OP191" i="14"/>
  <c r="OQ191" i="14"/>
  <c r="OR191" i="14"/>
  <c r="KN192" i="14"/>
  <c r="KP192" i="14"/>
  <c r="KQ192" i="14"/>
  <c r="LA192" i="14"/>
  <c r="LB192" i="14"/>
  <c r="LC192" i="14"/>
  <c r="LD192" i="14"/>
  <c r="LE192" i="14"/>
  <c r="LF192" i="14"/>
  <c r="LG192" i="14"/>
  <c r="LH192" i="14"/>
  <c r="LI192" i="14"/>
  <c r="LJ192" i="14"/>
  <c r="LK192" i="14"/>
  <c r="LL192" i="14"/>
  <c r="LM192" i="14"/>
  <c r="LN192" i="14"/>
  <c r="LO192" i="14"/>
  <c r="LP192" i="14"/>
  <c r="LQ192" i="14"/>
  <c r="LR192" i="14"/>
  <c r="LS192" i="14"/>
  <c r="LT192" i="14"/>
  <c r="LU192" i="14"/>
  <c r="LV192" i="14"/>
  <c r="LW192" i="14"/>
  <c r="LX192" i="14"/>
  <c r="LY192" i="14"/>
  <c r="LZ192" i="14"/>
  <c r="MA192" i="14"/>
  <c r="MB192" i="14"/>
  <c r="MC192" i="14"/>
  <c r="MD192" i="14"/>
  <c r="ME192" i="14"/>
  <c r="MF192" i="14"/>
  <c r="MG192" i="14"/>
  <c r="MH192" i="14"/>
  <c r="MI192" i="14"/>
  <c r="MJ192" i="14"/>
  <c r="MK192" i="14"/>
  <c r="ML192" i="14"/>
  <c r="MM192" i="14"/>
  <c r="MN192" i="14"/>
  <c r="MO192" i="14"/>
  <c r="MP192" i="14"/>
  <c r="MQ192" i="14"/>
  <c r="MR192" i="14"/>
  <c r="MS192" i="14"/>
  <c r="MT192" i="14"/>
  <c r="MU192" i="14"/>
  <c r="MV192" i="14"/>
  <c r="MW192" i="14"/>
  <c r="MX192" i="14"/>
  <c r="MY192" i="14"/>
  <c r="MZ192" i="14"/>
  <c r="NA192" i="14"/>
  <c r="NB192" i="14"/>
  <c r="NC192" i="14"/>
  <c r="ND192" i="14"/>
  <c r="NE192" i="14"/>
  <c r="NF192" i="14"/>
  <c r="NG192" i="14"/>
  <c r="NH192" i="14"/>
  <c r="NI192" i="14"/>
  <c r="NJ192" i="14"/>
  <c r="NK192" i="14"/>
  <c r="NL192" i="14"/>
  <c r="NM192" i="14"/>
  <c r="NN192" i="14"/>
  <c r="NO192" i="14"/>
  <c r="NP192" i="14"/>
  <c r="NQ192" i="14"/>
  <c r="NR192" i="14"/>
  <c r="NS192" i="14"/>
  <c r="NT192" i="14"/>
  <c r="NU192" i="14"/>
  <c r="NV192" i="14"/>
  <c r="NW192" i="14"/>
  <c r="NX192" i="14"/>
  <c r="NY192" i="14"/>
  <c r="NZ192" i="14"/>
  <c r="OA192" i="14"/>
  <c r="OB192" i="14"/>
  <c r="OC192" i="14"/>
  <c r="OD192" i="14"/>
  <c r="OE192" i="14"/>
  <c r="OF192" i="14"/>
  <c r="OG192" i="14"/>
  <c r="OH192" i="14"/>
  <c r="OI192" i="14"/>
  <c r="OJ192" i="14"/>
  <c r="OK192" i="14"/>
  <c r="OL192" i="14"/>
  <c r="OM192" i="14"/>
  <c r="ON192" i="14"/>
  <c r="OO192" i="14"/>
  <c r="OP192" i="14"/>
  <c r="OQ192" i="14"/>
  <c r="OR192" i="14"/>
  <c r="KN193" i="14"/>
  <c r="KP193" i="14"/>
  <c r="KQ193" i="14"/>
  <c r="LA193" i="14"/>
  <c r="LB193" i="14"/>
  <c r="LC193" i="14"/>
  <c r="LD193" i="14"/>
  <c r="LE193" i="14"/>
  <c r="LF193" i="14"/>
  <c r="LG193" i="14"/>
  <c r="LH193" i="14"/>
  <c r="LI193" i="14"/>
  <c r="LJ193" i="14"/>
  <c r="LK193" i="14"/>
  <c r="LL193" i="14"/>
  <c r="LM193" i="14"/>
  <c r="LN193" i="14"/>
  <c r="LO193" i="14"/>
  <c r="LP193" i="14"/>
  <c r="LQ193" i="14"/>
  <c r="LR193" i="14"/>
  <c r="LS193" i="14"/>
  <c r="LT193" i="14"/>
  <c r="LU193" i="14"/>
  <c r="LV193" i="14"/>
  <c r="LW193" i="14"/>
  <c r="LX193" i="14"/>
  <c r="LY193" i="14"/>
  <c r="LZ193" i="14"/>
  <c r="MA193" i="14"/>
  <c r="MB193" i="14"/>
  <c r="MC193" i="14"/>
  <c r="MD193" i="14"/>
  <c r="ME193" i="14"/>
  <c r="MF193" i="14"/>
  <c r="MG193" i="14"/>
  <c r="MH193" i="14"/>
  <c r="MI193" i="14"/>
  <c r="MJ193" i="14"/>
  <c r="MK193" i="14"/>
  <c r="ML193" i="14"/>
  <c r="MM193" i="14"/>
  <c r="MN193" i="14"/>
  <c r="MO193" i="14"/>
  <c r="MP193" i="14"/>
  <c r="MQ193" i="14"/>
  <c r="MR193" i="14"/>
  <c r="MS193" i="14"/>
  <c r="MT193" i="14"/>
  <c r="MU193" i="14"/>
  <c r="MV193" i="14"/>
  <c r="MW193" i="14"/>
  <c r="MX193" i="14"/>
  <c r="MY193" i="14"/>
  <c r="MZ193" i="14"/>
  <c r="NA193" i="14"/>
  <c r="NB193" i="14"/>
  <c r="NC193" i="14"/>
  <c r="ND193" i="14"/>
  <c r="NE193" i="14"/>
  <c r="NF193" i="14"/>
  <c r="NG193" i="14"/>
  <c r="NH193" i="14"/>
  <c r="NI193" i="14"/>
  <c r="NJ193" i="14"/>
  <c r="NK193" i="14"/>
  <c r="NL193" i="14"/>
  <c r="NM193" i="14"/>
  <c r="NN193" i="14"/>
  <c r="NO193" i="14"/>
  <c r="NP193" i="14"/>
  <c r="NQ193" i="14"/>
  <c r="NR193" i="14"/>
  <c r="NS193" i="14"/>
  <c r="NT193" i="14"/>
  <c r="NU193" i="14"/>
  <c r="NV193" i="14"/>
  <c r="NW193" i="14"/>
  <c r="NX193" i="14"/>
  <c r="NY193" i="14"/>
  <c r="NZ193" i="14"/>
  <c r="OA193" i="14"/>
  <c r="OB193" i="14"/>
  <c r="OC193" i="14"/>
  <c r="OD193" i="14"/>
  <c r="OE193" i="14"/>
  <c r="OF193" i="14"/>
  <c r="OG193" i="14"/>
  <c r="OH193" i="14"/>
  <c r="OI193" i="14"/>
  <c r="OJ193" i="14"/>
  <c r="OK193" i="14"/>
  <c r="OL193" i="14"/>
  <c r="OM193" i="14"/>
  <c r="ON193" i="14"/>
  <c r="OO193" i="14"/>
  <c r="OP193" i="14"/>
  <c r="OQ193" i="14"/>
  <c r="OR193" i="14"/>
  <c r="KN194" i="14"/>
  <c r="KP194" i="14"/>
  <c r="KQ194" i="14"/>
  <c r="LA194" i="14"/>
  <c r="LB194" i="14"/>
  <c r="LC194" i="14"/>
  <c r="LD194" i="14"/>
  <c r="LE194" i="14"/>
  <c r="LF194" i="14"/>
  <c r="LG194" i="14"/>
  <c r="LH194" i="14"/>
  <c r="LI194" i="14"/>
  <c r="LJ194" i="14"/>
  <c r="LK194" i="14"/>
  <c r="LL194" i="14"/>
  <c r="LM194" i="14"/>
  <c r="LN194" i="14"/>
  <c r="LO194" i="14"/>
  <c r="LP194" i="14"/>
  <c r="LQ194" i="14"/>
  <c r="LR194" i="14"/>
  <c r="LS194" i="14"/>
  <c r="LT194" i="14"/>
  <c r="LU194" i="14"/>
  <c r="LV194" i="14"/>
  <c r="LW194" i="14"/>
  <c r="LX194" i="14"/>
  <c r="LY194" i="14"/>
  <c r="LZ194" i="14"/>
  <c r="MA194" i="14"/>
  <c r="MB194" i="14"/>
  <c r="MC194" i="14"/>
  <c r="MD194" i="14"/>
  <c r="ME194" i="14"/>
  <c r="MF194" i="14"/>
  <c r="MG194" i="14"/>
  <c r="MH194" i="14"/>
  <c r="MI194" i="14"/>
  <c r="MJ194" i="14"/>
  <c r="MK194" i="14"/>
  <c r="ML194" i="14"/>
  <c r="MM194" i="14"/>
  <c r="MN194" i="14"/>
  <c r="MO194" i="14"/>
  <c r="MP194" i="14"/>
  <c r="MQ194" i="14"/>
  <c r="MR194" i="14"/>
  <c r="MS194" i="14"/>
  <c r="MT194" i="14"/>
  <c r="MU194" i="14"/>
  <c r="MV194" i="14"/>
  <c r="MW194" i="14"/>
  <c r="MX194" i="14"/>
  <c r="MY194" i="14"/>
  <c r="MZ194" i="14"/>
  <c r="NA194" i="14"/>
  <c r="NB194" i="14"/>
  <c r="NC194" i="14"/>
  <c r="ND194" i="14"/>
  <c r="NE194" i="14"/>
  <c r="NF194" i="14"/>
  <c r="NG194" i="14"/>
  <c r="NH194" i="14"/>
  <c r="NI194" i="14"/>
  <c r="NJ194" i="14"/>
  <c r="NK194" i="14"/>
  <c r="NL194" i="14"/>
  <c r="NM194" i="14"/>
  <c r="NN194" i="14"/>
  <c r="NO194" i="14"/>
  <c r="NP194" i="14"/>
  <c r="NQ194" i="14"/>
  <c r="NR194" i="14"/>
  <c r="NS194" i="14"/>
  <c r="NT194" i="14"/>
  <c r="NU194" i="14"/>
  <c r="NV194" i="14"/>
  <c r="NW194" i="14"/>
  <c r="NX194" i="14"/>
  <c r="NY194" i="14"/>
  <c r="NZ194" i="14"/>
  <c r="OA194" i="14"/>
  <c r="OB194" i="14"/>
  <c r="OC194" i="14"/>
  <c r="OD194" i="14"/>
  <c r="OE194" i="14"/>
  <c r="OF194" i="14"/>
  <c r="OG194" i="14"/>
  <c r="OH194" i="14"/>
  <c r="OI194" i="14"/>
  <c r="OJ194" i="14"/>
  <c r="OK194" i="14"/>
  <c r="OL194" i="14"/>
  <c r="OM194" i="14"/>
  <c r="ON194" i="14"/>
  <c r="OO194" i="14"/>
  <c r="OP194" i="14"/>
  <c r="OQ194" i="14"/>
  <c r="OR194" i="14"/>
  <c r="KN195" i="14"/>
  <c r="KP195" i="14"/>
  <c r="KQ195" i="14"/>
  <c r="LA195" i="14"/>
  <c r="LB195" i="14"/>
  <c r="LC195" i="14"/>
  <c r="LD195" i="14"/>
  <c r="LE195" i="14"/>
  <c r="LF195" i="14"/>
  <c r="LG195" i="14"/>
  <c r="LH195" i="14"/>
  <c r="LI195" i="14"/>
  <c r="LJ195" i="14"/>
  <c r="LK195" i="14"/>
  <c r="LL195" i="14"/>
  <c r="LM195" i="14"/>
  <c r="LN195" i="14"/>
  <c r="LO195" i="14"/>
  <c r="LP195" i="14"/>
  <c r="LQ195" i="14"/>
  <c r="LR195" i="14"/>
  <c r="LS195" i="14"/>
  <c r="LT195" i="14"/>
  <c r="LU195" i="14"/>
  <c r="LV195" i="14"/>
  <c r="LW195" i="14"/>
  <c r="LX195" i="14"/>
  <c r="LY195" i="14"/>
  <c r="LZ195" i="14"/>
  <c r="MA195" i="14"/>
  <c r="MB195" i="14"/>
  <c r="MC195" i="14"/>
  <c r="MD195" i="14"/>
  <c r="ME195" i="14"/>
  <c r="MF195" i="14"/>
  <c r="MG195" i="14"/>
  <c r="MH195" i="14"/>
  <c r="MI195" i="14"/>
  <c r="MJ195" i="14"/>
  <c r="MK195" i="14"/>
  <c r="ML195" i="14"/>
  <c r="MM195" i="14"/>
  <c r="MN195" i="14"/>
  <c r="MO195" i="14"/>
  <c r="MP195" i="14"/>
  <c r="MQ195" i="14"/>
  <c r="MR195" i="14"/>
  <c r="MS195" i="14"/>
  <c r="MT195" i="14"/>
  <c r="MU195" i="14"/>
  <c r="MV195" i="14"/>
  <c r="MW195" i="14"/>
  <c r="MX195" i="14"/>
  <c r="MY195" i="14"/>
  <c r="MZ195" i="14"/>
  <c r="NA195" i="14"/>
  <c r="NB195" i="14"/>
  <c r="NC195" i="14"/>
  <c r="ND195" i="14"/>
  <c r="NE195" i="14"/>
  <c r="NF195" i="14"/>
  <c r="NG195" i="14"/>
  <c r="NH195" i="14"/>
  <c r="NI195" i="14"/>
  <c r="NJ195" i="14"/>
  <c r="NK195" i="14"/>
  <c r="NL195" i="14"/>
  <c r="NM195" i="14"/>
  <c r="NN195" i="14"/>
  <c r="NO195" i="14"/>
  <c r="NP195" i="14"/>
  <c r="NQ195" i="14"/>
  <c r="NR195" i="14"/>
  <c r="NS195" i="14"/>
  <c r="NT195" i="14"/>
  <c r="NU195" i="14"/>
  <c r="NV195" i="14"/>
  <c r="NW195" i="14"/>
  <c r="NX195" i="14"/>
  <c r="NY195" i="14"/>
  <c r="NZ195" i="14"/>
  <c r="OA195" i="14"/>
  <c r="OB195" i="14"/>
  <c r="OC195" i="14"/>
  <c r="OD195" i="14"/>
  <c r="OE195" i="14"/>
  <c r="OF195" i="14"/>
  <c r="OG195" i="14"/>
  <c r="OH195" i="14"/>
  <c r="OI195" i="14"/>
  <c r="OJ195" i="14"/>
  <c r="OK195" i="14"/>
  <c r="OL195" i="14"/>
  <c r="OM195" i="14"/>
  <c r="ON195" i="14"/>
  <c r="OO195" i="14"/>
  <c r="OP195" i="14"/>
  <c r="OQ195" i="14"/>
  <c r="OR195" i="14"/>
  <c r="KN196" i="14"/>
  <c r="KP196" i="14"/>
  <c r="KQ196" i="14"/>
  <c r="LA196" i="14"/>
  <c r="LB196" i="14"/>
  <c r="LC196" i="14"/>
  <c r="LD196" i="14"/>
  <c r="LE196" i="14"/>
  <c r="LF196" i="14"/>
  <c r="LG196" i="14"/>
  <c r="LH196" i="14"/>
  <c r="LI196" i="14"/>
  <c r="LJ196" i="14"/>
  <c r="LK196" i="14"/>
  <c r="LL196" i="14"/>
  <c r="LM196" i="14"/>
  <c r="LN196" i="14"/>
  <c r="LO196" i="14"/>
  <c r="LP196" i="14"/>
  <c r="LQ196" i="14"/>
  <c r="LR196" i="14"/>
  <c r="LS196" i="14"/>
  <c r="LT196" i="14"/>
  <c r="LU196" i="14"/>
  <c r="LV196" i="14"/>
  <c r="LW196" i="14"/>
  <c r="LX196" i="14"/>
  <c r="LY196" i="14"/>
  <c r="LZ196" i="14"/>
  <c r="MA196" i="14"/>
  <c r="MB196" i="14"/>
  <c r="MC196" i="14"/>
  <c r="MD196" i="14"/>
  <c r="ME196" i="14"/>
  <c r="MF196" i="14"/>
  <c r="MG196" i="14"/>
  <c r="MH196" i="14"/>
  <c r="MI196" i="14"/>
  <c r="MJ196" i="14"/>
  <c r="MK196" i="14"/>
  <c r="ML196" i="14"/>
  <c r="MM196" i="14"/>
  <c r="MN196" i="14"/>
  <c r="MO196" i="14"/>
  <c r="MP196" i="14"/>
  <c r="MQ196" i="14"/>
  <c r="MR196" i="14"/>
  <c r="MS196" i="14"/>
  <c r="MT196" i="14"/>
  <c r="MU196" i="14"/>
  <c r="MV196" i="14"/>
  <c r="MW196" i="14"/>
  <c r="MX196" i="14"/>
  <c r="MY196" i="14"/>
  <c r="MZ196" i="14"/>
  <c r="NA196" i="14"/>
  <c r="NB196" i="14"/>
  <c r="NC196" i="14"/>
  <c r="ND196" i="14"/>
  <c r="NE196" i="14"/>
  <c r="NF196" i="14"/>
  <c r="NG196" i="14"/>
  <c r="NH196" i="14"/>
  <c r="NI196" i="14"/>
  <c r="NJ196" i="14"/>
  <c r="NK196" i="14"/>
  <c r="NL196" i="14"/>
  <c r="NM196" i="14"/>
  <c r="NN196" i="14"/>
  <c r="NO196" i="14"/>
  <c r="NP196" i="14"/>
  <c r="NQ196" i="14"/>
  <c r="NR196" i="14"/>
  <c r="NS196" i="14"/>
  <c r="NT196" i="14"/>
  <c r="NU196" i="14"/>
  <c r="NV196" i="14"/>
  <c r="NW196" i="14"/>
  <c r="NX196" i="14"/>
  <c r="NY196" i="14"/>
  <c r="NZ196" i="14"/>
  <c r="OA196" i="14"/>
  <c r="OB196" i="14"/>
  <c r="OC196" i="14"/>
  <c r="OD196" i="14"/>
  <c r="OE196" i="14"/>
  <c r="OF196" i="14"/>
  <c r="OG196" i="14"/>
  <c r="OH196" i="14"/>
  <c r="OI196" i="14"/>
  <c r="OJ196" i="14"/>
  <c r="OK196" i="14"/>
  <c r="OL196" i="14"/>
  <c r="OM196" i="14"/>
  <c r="ON196" i="14"/>
  <c r="OO196" i="14"/>
  <c r="OP196" i="14"/>
  <c r="OQ196" i="14"/>
  <c r="OR196" i="14"/>
  <c r="KN197" i="14"/>
  <c r="KP197" i="14"/>
  <c r="KQ197" i="14"/>
  <c r="LA197" i="14"/>
  <c r="LB197" i="14"/>
  <c r="LC197" i="14"/>
  <c r="LD197" i="14"/>
  <c r="LE197" i="14"/>
  <c r="LF197" i="14"/>
  <c r="LG197" i="14"/>
  <c r="LH197" i="14"/>
  <c r="LI197" i="14"/>
  <c r="LJ197" i="14"/>
  <c r="LK197" i="14"/>
  <c r="LL197" i="14"/>
  <c r="LM197" i="14"/>
  <c r="LN197" i="14"/>
  <c r="LO197" i="14"/>
  <c r="LP197" i="14"/>
  <c r="LQ197" i="14"/>
  <c r="LR197" i="14"/>
  <c r="LS197" i="14"/>
  <c r="LT197" i="14"/>
  <c r="LU197" i="14"/>
  <c r="LV197" i="14"/>
  <c r="LW197" i="14"/>
  <c r="LX197" i="14"/>
  <c r="LY197" i="14"/>
  <c r="LZ197" i="14"/>
  <c r="MA197" i="14"/>
  <c r="MB197" i="14"/>
  <c r="MC197" i="14"/>
  <c r="MD197" i="14"/>
  <c r="ME197" i="14"/>
  <c r="MF197" i="14"/>
  <c r="MG197" i="14"/>
  <c r="MH197" i="14"/>
  <c r="MI197" i="14"/>
  <c r="MJ197" i="14"/>
  <c r="MK197" i="14"/>
  <c r="ML197" i="14"/>
  <c r="MM197" i="14"/>
  <c r="MN197" i="14"/>
  <c r="MO197" i="14"/>
  <c r="MP197" i="14"/>
  <c r="MQ197" i="14"/>
  <c r="MR197" i="14"/>
  <c r="MS197" i="14"/>
  <c r="MT197" i="14"/>
  <c r="MU197" i="14"/>
  <c r="MV197" i="14"/>
  <c r="MW197" i="14"/>
  <c r="MX197" i="14"/>
  <c r="MY197" i="14"/>
  <c r="MZ197" i="14"/>
  <c r="NA197" i="14"/>
  <c r="NB197" i="14"/>
  <c r="NC197" i="14"/>
  <c r="ND197" i="14"/>
  <c r="NE197" i="14"/>
  <c r="NF197" i="14"/>
  <c r="NG197" i="14"/>
  <c r="NH197" i="14"/>
  <c r="NI197" i="14"/>
  <c r="NJ197" i="14"/>
  <c r="NK197" i="14"/>
  <c r="NL197" i="14"/>
  <c r="NM197" i="14"/>
  <c r="NN197" i="14"/>
  <c r="NO197" i="14"/>
  <c r="NP197" i="14"/>
  <c r="NQ197" i="14"/>
  <c r="NR197" i="14"/>
  <c r="NS197" i="14"/>
  <c r="NT197" i="14"/>
  <c r="NU197" i="14"/>
  <c r="NV197" i="14"/>
  <c r="NW197" i="14"/>
  <c r="NX197" i="14"/>
  <c r="NY197" i="14"/>
  <c r="NZ197" i="14"/>
  <c r="OA197" i="14"/>
  <c r="OB197" i="14"/>
  <c r="OC197" i="14"/>
  <c r="OD197" i="14"/>
  <c r="OE197" i="14"/>
  <c r="OF197" i="14"/>
  <c r="OG197" i="14"/>
  <c r="OH197" i="14"/>
  <c r="OI197" i="14"/>
  <c r="OJ197" i="14"/>
  <c r="OK197" i="14"/>
  <c r="OL197" i="14"/>
  <c r="OM197" i="14"/>
  <c r="ON197" i="14"/>
  <c r="OO197" i="14"/>
  <c r="OP197" i="14"/>
  <c r="OQ197" i="14"/>
  <c r="OR197" i="14"/>
  <c r="KN198" i="14"/>
  <c r="KP198" i="14"/>
  <c r="KQ198" i="14"/>
  <c r="LA198" i="14"/>
  <c r="LB198" i="14"/>
  <c r="LC198" i="14"/>
  <c r="LD198" i="14"/>
  <c r="LE198" i="14"/>
  <c r="LF198" i="14"/>
  <c r="LG198" i="14"/>
  <c r="LH198" i="14"/>
  <c r="LI198" i="14"/>
  <c r="LJ198" i="14"/>
  <c r="LK198" i="14"/>
  <c r="LL198" i="14"/>
  <c r="LM198" i="14"/>
  <c r="LN198" i="14"/>
  <c r="LO198" i="14"/>
  <c r="LP198" i="14"/>
  <c r="LQ198" i="14"/>
  <c r="LR198" i="14"/>
  <c r="LS198" i="14"/>
  <c r="LT198" i="14"/>
  <c r="LU198" i="14"/>
  <c r="LV198" i="14"/>
  <c r="LW198" i="14"/>
  <c r="LX198" i="14"/>
  <c r="LY198" i="14"/>
  <c r="LZ198" i="14"/>
  <c r="MA198" i="14"/>
  <c r="MB198" i="14"/>
  <c r="MC198" i="14"/>
  <c r="MD198" i="14"/>
  <c r="ME198" i="14"/>
  <c r="MF198" i="14"/>
  <c r="MG198" i="14"/>
  <c r="MH198" i="14"/>
  <c r="MI198" i="14"/>
  <c r="MJ198" i="14"/>
  <c r="MK198" i="14"/>
  <c r="ML198" i="14"/>
  <c r="MM198" i="14"/>
  <c r="MN198" i="14"/>
  <c r="MO198" i="14"/>
  <c r="MP198" i="14"/>
  <c r="MQ198" i="14"/>
  <c r="MR198" i="14"/>
  <c r="MS198" i="14"/>
  <c r="MT198" i="14"/>
  <c r="MU198" i="14"/>
  <c r="MV198" i="14"/>
  <c r="MW198" i="14"/>
  <c r="MX198" i="14"/>
  <c r="MY198" i="14"/>
  <c r="MZ198" i="14"/>
  <c r="NA198" i="14"/>
  <c r="NB198" i="14"/>
  <c r="NC198" i="14"/>
  <c r="ND198" i="14"/>
  <c r="NE198" i="14"/>
  <c r="NF198" i="14"/>
  <c r="NG198" i="14"/>
  <c r="NH198" i="14"/>
  <c r="NI198" i="14"/>
  <c r="NJ198" i="14"/>
  <c r="NK198" i="14"/>
  <c r="NL198" i="14"/>
  <c r="NM198" i="14"/>
  <c r="NN198" i="14"/>
  <c r="NO198" i="14"/>
  <c r="NP198" i="14"/>
  <c r="NQ198" i="14"/>
  <c r="NR198" i="14"/>
  <c r="NS198" i="14"/>
  <c r="NT198" i="14"/>
  <c r="NU198" i="14"/>
  <c r="NV198" i="14"/>
  <c r="NW198" i="14"/>
  <c r="NX198" i="14"/>
  <c r="NY198" i="14"/>
  <c r="NZ198" i="14"/>
  <c r="OA198" i="14"/>
  <c r="OB198" i="14"/>
  <c r="OC198" i="14"/>
  <c r="OD198" i="14"/>
  <c r="OE198" i="14"/>
  <c r="OF198" i="14"/>
  <c r="OG198" i="14"/>
  <c r="OH198" i="14"/>
  <c r="OI198" i="14"/>
  <c r="OJ198" i="14"/>
  <c r="OK198" i="14"/>
  <c r="OL198" i="14"/>
  <c r="OM198" i="14"/>
  <c r="ON198" i="14"/>
  <c r="OO198" i="14"/>
  <c r="OP198" i="14"/>
  <c r="OQ198" i="14"/>
  <c r="OR198" i="14"/>
  <c r="KN199" i="14"/>
  <c r="KP199" i="14"/>
  <c r="KQ199" i="14"/>
  <c r="LA199" i="14"/>
  <c r="LB199" i="14"/>
  <c r="LC199" i="14"/>
  <c r="LD199" i="14"/>
  <c r="LE199" i="14"/>
  <c r="LF199" i="14"/>
  <c r="LG199" i="14"/>
  <c r="LH199" i="14"/>
  <c r="LI199" i="14"/>
  <c r="LJ199" i="14"/>
  <c r="LK199" i="14"/>
  <c r="LL199" i="14"/>
  <c r="LM199" i="14"/>
  <c r="LN199" i="14"/>
  <c r="LO199" i="14"/>
  <c r="LP199" i="14"/>
  <c r="LQ199" i="14"/>
  <c r="LR199" i="14"/>
  <c r="LS199" i="14"/>
  <c r="LT199" i="14"/>
  <c r="LU199" i="14"/>
  <c r="LV199" i="14"/>
  <c r="LW199" i="14"/>
  <c r="LX199" i="14"/>
  <c r="LY199" i="14"/>
  <c r="LZ199" i="14"/>
  <c r="MA199" i="14"/>
  <c r="MB199" i="14"/>
  <c r="MC199" i="14"/>
  <c r="MD199" i="14"/>
  <c r="ME199" i="14"/>
  <c r="MF199" i="14"/>
  <c r="MG199" i="14"/>
  <c r="MH199" i="14"/>
  <c r="MI199" i="14"/>
  <c r="MJ199" i="14"/>
  <c r="MK199" i="14"/>
  <c r="ML199" i="14"/>
  <c r="MM199" i="14"/>
  <c r="MN199" i="14"/>
  <c r="MO199" i="14"/>
  <c r="MP199" i="14"/>
  <c r="MQ199" i="14"/>
  <c r="MR199" i="14"/>
  <c r="MS199" i="14"/>
  <c r="MT199" i="14"/>
  <c r="MU199" i="14"/>
  <c r="MV199" i="14"/>
  <c r="MW199" i="14"/>
  <c r="MX199" i="14"/>
  <c r="MY199" i="14"/>
  <c r="MZ199" i="14"/>
  <c r="NA199" i="14"/>
  <c r="NB199" i="14"/>
  <c r="NC199" i="14"/>
  <c r="ND199" i="14"/>
  <c r="NE199" i="14"/>
  <c r="NF199" i="14"/>
  <c r="NG199" i="14"/>
  <c r="NH199" i="14"/>
  <c r="NI199" i="14"/>
  <c r="NJ199" i="14"/>
  <c r="NK199" i="14"/>
  <c r="NL199" i="14"/>
  <c r="NM199" i="14"/>
  <c r="NN199" i="14"/>
  <c r="NO199" i="14"/>
  <c r="NP199" i="14"/>
  <c r="NQ199" i="14"/>
  <c r="NR199" i="14"/>
  <c r="NS199" i="14"/>
  <c r="NT199" i="14"/>
  <c r="NU199" i="14"/>
  <c r="NV199" i="14"/>
  <c r="NW199" i="14"/>
  <c r="NX199" i="14"/>
  <c r="NY199" i="14"/>
  <c r="NZ199" i="14"/>
  <c r="OA199" i="14"/>
  <c r="OB199" i="14"/>
  <c r="OC199" i="14"/>
  <c r="OD199" i="14"/>
  <c r="OE199" i="14"/>
  <c r="OF199" i="14"/>
  <c r="OG199" i="14"/>
  <c r="OH199" i="14"/>
  <c r="OI199" i="14"/>
  <c r="OJ199" i="14"/>
  <c r="OK199" i="14"/>
  <c r="OL199" i="14"/>
  <c r="OM199" i="14"/>
  <c r="ON199" i="14"/>
  <c r="OO199" i="14"/>
  <c r="OP199" i="14"/>
  <c r="OQ199" i="14"/>
  <c r="OR199" i="14"/>
  <c r="KN200" i="14"/>
  <c r="KP200" i="14"/>
  <c r="KQ200" i="14"/>
  <c r="LA200" i="14"/>
  <c r="LB200" i="14"/>
  <c r="LC200" i="14"/>
  <c r="LD200" i="14"/>
  <c r="LE200" i="14"/>
  <c r="LF200" i="14"/>
  <c r="LG200" i="14"/>
  <c r="LH200" i="14"/>
  <c r="LI200" i="14"/>
  <c r="LJ200" i="14"/>
  <c r="LK200" i="14"/>
  <c r="LL200" i="14"/>
  <c r="LM200" i="14"/>
  <c r="LN200" i="14"/>
  <c r="LO200" i="14"/>
  <c r="LP200" i="14"/>
  <c r="LQ200" i="14"/>
  <c r="LR200" i="14"/>
  <c r="LS200" i="14"/>
  <c r="LT200" i="14"/>
  <c r="LU200" i="14"/>
  <c r="LV200" i="14"/>
  <c r="LW200" i="14"/>
  <c r="LX200" i="14"/>
  <c r="LY200" i="14"/>
  <c r="LZ200" i="14"/>
  <c r="MA200" i="14"/>
  <c r="MB200" i="14"/>
  <c r="MC200" i="14"/>
  <c r="MD200" i="14"/>
  <c r="ME200" i="14"/>
  <c r="MF200" i="14"/>
  <c r="MG200" i="14"/>
  <c r="MH200" i="14"/>
  <c r="MI200" i="14"/>
  <c r="MJ200" i="14"/>
  <c r="MK200" i="14"/>
  <c r="ML200" i="14"/>
  <c r="MM200" i="14"/>
  <c r="MN200" i="14"/>
  <c r="MO200" i="14"/>
  <c r="MP200" i="14"/>
  <c r="MQ200" i="14"/>
  <c r="MR200" i="14"/>
  <c r="MS200" i="14"/>
  <c r="MT200" i="14"/>
  <c r="MU200" i="14"/>
  <c r="MV200" i="14"/>
  <c r="MW200" i="14"/>
  <c r="MX200" i="14"/>
  <c r="MY200" i="14"/>
  <c r="MZ200" i="14"/>
  <c r="NA200" i="14"/>
  <c r="NB200" i="14"/>
  <c r="NC200" i="14"/>
  <c r="ND200" i="14"/>
  <c r="NE200" i="14"/>
  <c r="NF200" i="14"/>
  <c r="NG200" i="14"/>
  <c r="NH200" i="14"/>
  <c r="NI200" i="14"/>
  <c r="NJ200" i="14"/>
  <c r="NK200" i="14"/>
  <c r="NL200" i="14"/>
  <c r="NM200" i="14"/>
  <c r="NN200" i="14"/>
  <c r="NO200" i="14"/>
  <c r="NP200" i="14"/>
  <c r="NQ200" i="14"/>
  <c r="NR200" i="14"/>
  <c r="NS200" i="14"/>
  <c r="NT200" i="14"/>
  <c r="NU200" i="14"/>
  <c r="NV200" i="14"/>
  <c r="NW200" i="14"/>
  <c r="NX200" i="14"/>
  <c r="NY200" i="14"/>
  <c r="NZ200" i="14"/>
  <c r="OA200" i="14"/>
  <c r="OB200" i="14"/>
  <c r="OC200" i="14"/>
  <c r="OD200" i="14"/>
  <c r="OE200" i="14"/>
  <c r="OF200" i="14"/>
  <c r="OG200" i="14"/>
  <c r="OH200" i="14"/>
  <c r="OI200" i="14"/>
  <c r="OJ200" i="14"/>
  <c r="OK200" i="14"/>
  <c r="OL200" i="14"/>
  <c r="OM200" i="14"/>
  <c r="ON200" i="14"/>
  <c r="OO200" i="14"/>
  <c r="OP200" i="14"/>
  <c r="OQ200" i="14"/>
  <c r="OR200" i="14"/>
  <c r="KN201" i="14"/>
  <c r="KP201" i="14"/>
  <c r="KQ201" i="14"/>
  <c r="LA201" i="14"/>
  <c r="LB201" i="14"/>
  <c r="LC201" i="14"/>
  <c r="LD201" i="14"/>
  <c r="LE201" i="14"/>
  <c r="LF201" i="14"/>
  <c r="LG201" i="14"/>
  <c r="LH201" i="14"/>
  <c r="LI201" i="14"/>
  <c r="LJ201" i="14"/>
  <c r="LK201" i="14"/>
  <c r="LL201" i="14"/>
  <c r="LM201" i="14"/>
  <c r="LN201" i="14"/>
  <c r="LO201" i="14"/>
  <c r="LP201" i="14"/>
  <c r="LQ201" i="14"/>
  <c r="LR201" i="14"/>
  <c r="LS201" i="14"/>
  <c r="LT201" i="14"/>
  <c r="LU201" i="14"/>
  <c r="LV201" i="14"/>
  <c r="LW201" i="14"/>
  <c r="LX201" i="14"/>
  <c r="LY201" i="14"/>
  <c r="LZ201" i="14"/>
  <c r="MA201" i="14"/>
  <c r="MB201" i="14"/>
  <c r="MC201" i="14"/>
  <c r="MD201" i="14"/>
  <c r="ME201" i="14"/>
  <c r="MF201" i="14"/>
  <c r="MG201" i="14"/>
  <c r="MH201" i="14"/>
  <c r="MI201" i="14"/>
  <c r="MJ201" i="14"/>
  <c r="MK201" i="14"/>
  <c r="ML201" i="14"/>
  <c r="MM201" i="14"/>
  <c r="MN201" i="14"/>
  <c r="MO201" i="14"/>
  <c r="MP201" i="14"/>
  <c r="MQ201" i="14"/>
  <c r="MR201" i="14"/>
  <c r="MS201" i="14"/>
  <c r="MT201" i="14"/>
  <c r="MU201" i="14"/>
  <c r="MV201" i="14"/>
  <c r="MW201" i="14"/>
  <c r="MX201" i="14"/>
  <c r="MY201" i="14"/>
  <c r="MZ201" i="14"/>
  <c r="NA201" i="14"/>
  <c r="NB201" i="14"/>
  <c r="NC201" i="14"/>
  <c r="ND201" i="14"/>
  <c r="NE201" i="14"/>
  <c r="NF201" i="14"/>
  <c r="NG201" i="14"/>
  <c r="NH201" i="14"/>
  <c r="NI201" i="14"/>
  <c r="NJ201" i="14"/>
  <c r="NK201" i="14"/>
  <c r="NL201" i="14"/>
  <c r="NM201" i="14"/>
  <c r="NN201" i="14"/>
  <c r="NO201" i="14"/>
  <c r="NP201" i="14"/>
  <c r="NQ201" i="14"/>
  <c r="NR201" i="14"/>
  <c r="NS201" i="14"/>
  <c r="NT201" i="14"/>
  <c r="NU201" i="14"/>
  <c r="NV201" i="14"/>
  <c r="NW201" i="14"/>
  <c r="NX201" i="14"/>
  <c r="NY201" i="14"/>
  <c r="NZ201" i="14"/>
  <c r="OA201" i="14"/>
  <c r="OB201" i="14"/>
  <c r="OC201" i="14"/>
  <c r="OD201" i="14"/>
  <c r="OE201" i="14"/>
  <c r="OF201" i="14"/>
  <c r="OG201" i="14"/>
  <c r="OH201" i="14"/>
  <c r="OI201" i="14"/>
  <c r="OJ201" i="14"/>
  <c r="OK201" i="14"/>
  <c r="OL201" i="14"/>
  <c r="OM201" i="14"/>
  <c r="ON201" i="14"/>
  <c r="OO201" i="14"/>
  <c r="OP201" i="14"/>
  <c r="OQ201" i="14"/>
  <c r="OR201" i="14"/>
  <c r="KN202" i="14"/>
  <c r="KP202" i="14"/>
  <c r="KQ202" i="14"/>
  <c r="LA202" i="14"/>
  <c r="LB202" i="14"/>
  <c r="LC202" i="14"/>
  <c r="LD202" i="14"/>
  <c r="LE202" i="14"/>
  <c r="LF202" i="14"/>
  <c r="LG202" i="14"/>
  <c r="LH202" i="14"/>
  <c r="LI202" i="14"/>
  <c r="LJ202" i="14"/>
  <c r="LK202" i="14"/>
  <c r="LL202" i="14"/>
  <c r="LM202" i="14"/>
  <c r="LN202" i="14"/>
  <c r="LO202" i="14"/>
  <c r="LP202" i="14"/>
  <c r="LQ202" i="14"/>
  <c r="LR202" i="14"/>
  <c r="LS202" i="14"/>
  <c r="LT202" i="14"/>
  <c r="LU202" i="14"/>
  <c r="LV202" i="14"/>
  <c r="LW202" i="14"/>
  <c r="LX202" i="14"/>
  <c r="LY202" i="14"/>
  <c r="LZ202" i="14"/>
  <c r="MA202" i="14"/>
  <c r="MB202" i="14"/>
  <c r="MC202" i="14"/>
  <c r="MD202" i="14"/>
  <c r="ME202" i="14"/>
  <c r="MF202" i="14"/>
  <c r="MG202" i="14"/>
  <c r="MH202" i="14"/>
  <c r="MI202" i="14"/>
  <c r="MJ202" i="14"/>
  <c r="MK202" i="14"/>
  <c r="ML202" i="14"/>
  <c r="MM202" i="14"/>
  <c r="MN202" i="14"/>
  <c r="MO202" i="14"/>
  <c r="MP202" i="14"/>
  <c r="MQ202" i="14"/>
  <c r="MR202" i="14"/>
  <c r="MS202" i="14"/>
  <c r="MT202" i="14"/>
  <c r="MU202" i="14"/>
  <c r="MV202" i="14"/>
  <c r="MW202" i="14"/>
  <c r="MX202" i="14"/>
  <c r="MY202" i="14"/>
  <c r="MZ202" i="14"/>
  <c r="NA202" i="14"/>
  <c r="NB202" i="14"/>
  <c r="NC202" i="14"/>
  <c r="ND202" i="14"/>
  <c r="NE202" i="14"/>
  <c r="NF202" i="14"/>
  <c r="NG202" i="14"/>
  <c r="NH202" i="14"/>
  <c r="NI202" i="14"/>
  <c r="NJ202" i="14"/>
  <c r="NK202" i="14"/>
  <c r="NL202" i="14"/>
  <c r="NM202" i="14"/>
  <c r="NN202" i="14"/>
  <c r="NO202" i="14"/>
  <c r="NP202" i="14"/>
  <c r="NQ202" i="14"/>
  <c r="NR202" i="14"/>
  <c r="NS202" i="14"/>
  <c r="NT202" i="14"/>
  <c r="NU202" i="14"/>
  <c r="NV202" i="14"/>
  <c r="NW202" i="14"/>
  <c r="NX202" i="14"/>
  <c r="NY202" i="14"/>
  <c r="NZ202" i="14"/>
  <c r="OA202" i="14"/>
  <c r="OB202" i="14"/>
  <c r="OC202" i="14"/>
  <c r="OD202" i="14"/>
  <c r="OE202" i="14"/>
  <c r="OF202" i="14"/>
  <c r="OG202" i="14"/>
  <c r="OH202" i="14"/>
  <c r="OI202" i="14"/>
  <c r="OJ202" i="14"/>
  <c r="OK202" i="14"/>
  <c r="OL202" i="14"/>
  <c r="OM202" i="14"/>
  <c r="ON202" i="14"/>
  <c r="OO202" i="14"/>
  <c r="OP202" i="14"/>
  <c r="OQ202" i="14"/>
  <c r="OR202" i="14"/>
  <c r="KN203" i="14"/>
  <c r="KP203" i="14"/>
  <c r="KQ203" i="14"/>
  <c r="LA203" i="14"/>
  <c r="LB203" i="14"/>
  <c r="LC203" i="14"/>
  <c r="LD203" i="14"/>
  <c r="LE203" i="14"/>
  <c r="LF203" i="14"/>
  <c r="LG203" i="14"/>
  <c r="LH203" i="14"/>
  <c r="LI203" i="14"/>
  <c r="LJ203" i="14"/>
  <c r="LK203" i="14"/>
  <c r="LL203" i="14"/>
  <c r="LM203" i="14"/>
  <c r="LN203" i="14"/>
  <c r="LO203" i="14"/>
  <c r="LP203" i="14"/>
  <c r="LQ203" i="14"/>
  <c r="LR203" i="14"/>
  <c r="LS203" i="14"/>
  <c r="LT203" i="14"/>
  <c r="LU203" i="14"/>
  <c r="LV203" i="14"/>
  <c r="LW203" i="14"/>
  <c r="LX203" i="14"/>
  <c r="LY203" i="14"/>
  <c r="LZ203" i="14"/>
  <c r="MA203" i="14"/>
  <c r="MB203" i="14"/>
  <c r="MC203" i="14"/>
  <c r="MD203" i="14"/>
  <c r="ME203" i="14"/>
  <c r="MF203" i="14"/>
  <c r="MG203" i="14"/>
  <c r="MH203" i="14"/>
  <c r="MI203" i="14"/>
  <c r="MJ203" i="14"/>
  <c r="MK203" i="14"/>
  <c r="ML203" i="14"/>
  <c r="MM203" i="14"/>
  <c r="MN203" i="14"/>
  <c r="MO203" i="14"/>
  <c r="MP203" i="14"/>
  <c r="MQ203" i="14"/>
  <c r="MR203" i="14"/>
  <c r="MS203" i="14"/>
  <c r="MT203" i="14"/>
  <c r="MU203" i="14"/>
  <c r="MV203" i="14"/>
  <c r="MW203" i="14"/>
  <c r="MX203" i="14"/>
  <c r="MY203" i="14"/>
  <c r="MZ203" i="14"/>
  <c r="NA203" i="14"/>
  <c r="NB203" i="14"/>
  <c r="NC203" i="14"/>
  <c r="ND203" i="14"/>
  <c r="NE203" i="14"/>
  <c r="NF203" i="14"/>
  <c r="NG203" i="14"/>
  <c r="NH203" i="14"/>
  <c r="NI203" i="14"/>
  <c r="NJ203" i="14"/>
  <c r="NK203" i="14"/>
  <c r="NL203" i="14"/>
  <c r="NM203" i="14"/>
  <c r="NN203" i="14"/>
  <c r="NO203" i="14"/>
  <c r="NP203" i="14"/>
  <c r="NQ203" i="14"/>
  <c r="NR203" i="14"/>
  <c r="NS203" i="14"/>
  <c r="NT203" i="14"/>
  <c r="NU203" i="14"/>
  <c r="NV203" i="14"/>
  <c r="NW203" i="14"/>
  <c r="NX203" i="14"/>
  <c r="NY203" i="14"/>
  <c r="NZ203" i="14"/>
  <c r="OA203" i="14"/>
  <c r="OB203" i="14"/>
  <c r="OC203" i="14"/>
  <c r="OD203" i="14"/>
  <c r="OE203" i="14"/>
  <c r="OF203" i="14"/>
  <c r="OG203" i="14"/>
  <c r="OH203" i="14"/>
  <c r="OI203" i="14"/>
  <c r="OJ203" i="14"/>
  <c r="OK203" i="14"/>
  <c r="OL203" i="14"/>
  <c r="OM203" i="14"/>
  <c r="ON203" i="14"/>
  <c r="OO203" i="14"/>
  <c r="OP203" i="14"/>
  <c r="OQ203" i="14"/>
  <c r="OR203" i="14"/>
  <c r="KN204" i="14"/>
  <c r="KP204" i="14"/>
  <c r="KQ204" i="14"/>
  <c r="LA204" i="14"/>
  <c r="LB204" i="14"/>
  <c r="LC204" i="14"/>
  <c r="LD204" i="14"/>
  <c r="LE204" i="14"/>
  <c r="LF204" i="14"/>
  <c r="LG204" i="14"/>
  <c r="LH204" i="14"/>
  <c r="LI204" i="14"/>
  <c r="LJ204" i="14"/>
  <c r="LK204" i="14"/>
  <c r="LL204" i="14"/>
  <c r="LM204" i="14"/>
  <c r="LN204" i="14"/>
  <c r="LO204" i="14"/>
  <c r="LP204" i="14"/>
  <c r="LQ204" i="14"/>
  <c r="LR204" i="14"/>
  <c r="LS204" i="14"/>
  <c r="LT204" i="14"/>
  <c r="LU204" i="14"/>
  <c r="LV204" i="14"/>
  <c r="LW204" i="14"/>
  <c r="LX204" i="14"/>
  <c r="LY204" i="14"/>
  <c r="LZ204" i="14"/>
  <c r="MA204" i="14"/>
  <c r="MB204" i="14"/>
  <c r="MC204" i="14"/>
  <c r="MD204" i="14"/>
  <c r="ME204" i="14"/>
  <c r="MF204" i="14"/>
  <c r="MG204" i="14"/>
  <c r="MH204" i="14"/>
  <c r="MI204" i="14"/>
  <c r="MJ204" i="14"/>
  <c r="MK204" i="14"/>
  <c r="ML204" i="14"/>
  <c r="MM204" i="14"/>
  <c r="MN204" i="14"/>
  <c r="MO204" i="14"/>
  <c r="MP204" i="14"/>
  <c r="MQ204" i="14"/>
  <c r="MR204" i="14"/>
  <c r="MS204" i="14"/>
  <c r="MT204" i="14"/>
  <c r="MU204" i="14"/>
  <c r="MV204" i="14"/>
  <c r="MW204" i="14"/>
  <c r="MX204" i="14"/>
  <c r="MY204" i="14"/>
  <c r="MZ204" i="14"/>
  <c r="NA204" i="14"/>
  <c r="NB204" i="14"/>
  <c r="NC204" i="14"/>
  <c r="ND204" i="14"/>
  <c r="NE204" i="14"/>
  <c r="NF204" i="14"/>
  <c r="NG204" i="14"/>
  <c r="NH204" i="14"/>
  <c r="NI204" i="14"/>
  <c r="NJ204" i="14"/>
  <c r="NK204" i="14"/>
  <c r="NL204" i="14"/>
  <c r="NM204" i="14"/>
  <c r="NN204" i="14"/>
  <c r="NO204" i="14"/>
  <c r="NP204" i="14"/>
  <c r="NQ204" i="14"/>
  <c r="NR204" i="14"/>
  <c r="NS204" i="14"/>
  <c r="NT204" i="14"/>
  <c r="NU204" i="14"/>
  <c r="NV204" i="14"/>
  <c r="NW204" i="14"/>
  <c r="NX204" i="14"/>
  <c r="NY204" i="14"/>
  <c r="NZ204" i="14"/>
  <c r="OA204" i="14"/>
  <c r="OB204" i="14"/>
  <c r="OC204" i="14"/>
  <c r="OD204" i="14"/>
  <c r="OE204" i="14"/>
  <c r="OF204" i="14"/>
  <c r="OG204" i="14"/>
  <c r="OH204" i="14"/>
  <c r="OI204" i="14"/>
  <c r="OJ204" i="14"/>
  <c r="OK204" i="14"/>
  <c r="OL204" i="14"/>
  <c r="OM204" i="14"/>
  <c r="ON204" i="14"/>
  <c r="OO204" i="14"/>
  <c r="OP204" i="14"/>
  <c r="OQ204" i="14"/>
  <c r="OR204" i="14"/>
  <c r="KN205" i="14"/>
  <c r="KP205" i="14"/>
  <c r="KQ205" i="14"/>
  <c r="LA205" i="14"/>
  <c r="LB205" i="14"/>
  <c r="LC205" i="14"/>
  <c r="LD205" i="14"/>
  <c r="LE205" i="14"/>
  <c r="LF205" i="14"/>
  <c r="LG205" i="14"/>
  <c r="LH205" i="14"/>
  <c r="LI205" i="14"/>
  <c r="LJ205" i="14"/>
  <c r="LK205" i="14"/>
  <c r="LL205" i="14"/>
  <c r="LM205" i="14"/>
  <c r="LN205" i="14"/>
  <c r="LO205" i="14"/>
  <c r="LP205" i="14"/>
  <c r="LQ205" i="14"/>
  <c r="LR205" i="14"/>
  <c r="LS205" i="14"/>
  <c r="LT205" i="14"/>
  <c r="LU205" i="14"/>
  <c r="LV205" i="14"/>
  <c r="LW205" i="14"/>
  <c r="LX205" i="14"/>
  <c r="LY205" i="14"/>
  <c r="LZ205" i="14"/>
  <c r="MA205" i="14"/>
  <c r="MB205" i="14"/>
  <c r="MC205" i="14"/>
  <c r="MD205" i="14"/>
  <c r="ME205" i="14"/>
  <c r="MF205" i="14"/>
  <c r="MG205" i="14"/>
  <c r="MH205" i="14"/>
  <c r="MI205" i="14"/>
  <c r="MJ205" i="14"/>
  <c r="MK205" i="14"/>
  <c r="ML205" i="14"/>
  <c r="MM205" i="14"/>
  <c r="MN205" i="14"/>
  <c r="MO205" i="14"/>
  <c r="MP205" i="14"/>
  <c r="MQ205" i="14"/>
  <c r="MR205" i="14"/>
  <c r="MS205" i="14"/>
  <c r="MT205" i="14"/>
  <c r="MU205" i="14"/>
  <c r="MV205" i="14"/>
  <c r="MW205" i="14"/>
  <c r="MX205" i="14"/>
  <c r="MY205" i="14"/>
  <c r="MZ205" i="14"/>
  <c r="NA205" i="14"/>
  <c r="NB205" i="14"/>
  <c r="NC205" i="14"/>
  <c r="ND205" i="14"/>
  <c r="NE205" i="14"/>
  <c r="NF205" i="14"/>
  <c r="NG205" i="14"/>
  <c r="NH205" i="14"/>
  <c r="NI205" i="14"/>
  <c r="NJ205" i="14"/>
  <c r="NK205" i="14"/>
  <c r="NL205" i="14"/>
  <c r="NM205" i="14"/>
  <c r="NN205" i="14"/>
  <c r="NO205" i="14"/>
  <c r="NP205" i="14"/>
  <c r="NQ205" i="14"/>
  <c r="NR205" i="14"/>
  <c r="NS205" i="14"/>
  <c r="NT205" i="14"/>
  <c r="NU205" i="14"/>
  <c r="NV205" i="14"/>
  <c r="NW205" i="14"/>
  <c r="NX205" i="14"/>
  <c r="NY205" i="14"/>
  <c r="NZ205" i="14"/>
  <c r="OA205" i="14"/>
  <c r="OB205" i="14"/>
  <c r="OC205" i="14"/>
  <c r="OD205" i="14"/>
  <c r="OE205" i="14"/>
  <c r="OF205" i="14"/>
  <c r="OG205" i="14"/>
  <c r="OH205" i="14"/>
  <c r="OI205" i="14"/>
  <c r="OJ205" i="14"/>
  <c r="OK205" i="14"/>
  <c r="OL205" i="14"/>
  <c r="OM205" i="14"/>
  <c r="ON205" i="14"/>
  <c r="OO205" i="14"/>
  <c r="OP205" i="14"/>
  <c r="OQ205" i="14"/>
  <c r="OR205" i="14"/>
  <c r="KN206" i="14"/>
  <c r="KP206" i="14"/>
  <c r="KQ206" i="14"/>
  <c r="LA206" i="14"/>
  <c r="LB206" i="14"/>
  <c r="LC206" i="14"/>
  <c r="LD206" i="14"/>
  <c r="LE206" i="14"/>
  <c r="LF206" i="14"/>
  <c r="LG206" i="14"/>
  <c r="LH206" i="14"/>
  <c r="LI206" i="14"/>
  <c r="LJ206" i="14"/>
  <c r="LK206" i="14"/>
  <c r="LL206" i="14"/>
  <c r="LM206" i="14"/>
  <c r="LN206" i="14"/>
  <c r="LO206" i="14"/>
  <c r="LP206" i="14"/>
  <c r="LQ206" i="14"/>
  <c r="LR206" i="14"/>
  <c r="LS206" i="14"/>
  <c r="LT206" i="14"/>
  <c r="LU206" i="14"/>
  <c r="LV206" i="14"/>
  <c r="LW206" i="14"/>
  <c r="LX206" i="14"/>
  <c r="LY206" i="14"/>
  <c r="LZ206" i="14"/>
  <c r="MA206" i="14"/>
  <c r="MB206" i="14"/>
  <c r="MC206" i="14"/>
  <c r="MD206" i="14"/>
  <c r="ME206" i="14"/>
  <c r="MF206" i="14"/>
  <c r="MG206" i="14"/>
  <c r="MH206" i="14"/>
  <c r="MI206" i="14"/>
  <c r="MJ206" i="14"/>
  <c r="MK206" i="14"/>
  <c r="ML206" i="14"/>
  <c r="MM206" i="14"/>
  <c r="MN206" i="14"/>
  <c r="MO206" i="14"/>
  <c r="MP206" i="14"/>
  <c r="MQ206" i="14"/>
  <c r="MR206" i="14"/>
  <c r="MS206" i="14"/>
  <c r="MT206" i="14"/>
  <c r="MU206" i="14"/>
  <c r="MV206" i="14"/>
  <c r="MW206" i="14"/>
  <c r="MX206" i="14"/>
  <c r="MY206" i="14"/>
  <c r="MZ206" i="14"/>
  <c r="NA206" i="14"/>
  <c r="NB206" i="14"/>
  <c r="NC206" i="14"/>
  <c r="ND206" i="14"/>
  <c r="NE206" i="14"/>
  <c r="NF206" i="14"/>
  <c r="NG206" i="14"/>
  <c r="NH206" i="14"/>
  <c r="NI206" i="14"/>
  <c r="NJ206" i="14"/>
  <c r="NK206" i="14"/>
  <c r="NL206" i="14"/>
  <c r="NM206" i="14"/>
  <c r="NN206" i="14"/>
  <c r="NO206" i="14"/>
  <c r="NP206" i="14"/>
  <c r="NQ206" i="14"/>
  <c r="NR206" i="14"/>
  <c r="NS206" i="14"/>
  <c r="NT206" i="14"/>
  <c r="NU206" i="14"/>
  <c r="NV206" i="14"/>
  <c r="NW206" i="14"/>
  <c r="NX206" i="14"/>
  <c r="NY206" i="14"/>
  <c r="NZ206" i="14"/>
  <c r="OA206" i="14"/>
  <c r="OB206" i="14"/>
  <c r="OC206" i="14"/>
  <c r="OD206" i="14"/>
  <c r="OE206" i="14"/>
  <c r="OF206" i="14"/>
  <c r="OG206" i="14"/>
  <c r="OH206" i="14"/>
  <c r="OI206" i="14"/>
  <c r="OJ206" i="14"/>
  <c r="OK206" i="14"/>
  <c r="OL206" i="14"/>
  <c r="OM206" i="14"/>
  <c r="ON206" i="14"/>
  <c r="OO206" i="14"/>
  <c r="OP206" i="14"/>
  <c r="OQ206" i="14"/>
  <c r="OR206" i="14"/>
  <c r="KN207" i="14"/>
  <c r="KP207" i="14"/>
  <c r="KQ207" i="14"/>
  <c r="LA207" i="14"/>
  <c r="LB207" i="14"/>
  <c r="LC207" i="14"/>
  <c r="LD207" i="14"/>
  <c r="LE207" i="14"/>
  <c r="LF207" i="14"/>
  <c r="LG207" i="14"/>
  <c r="LH207" i="14"/>
  <c r="LI207" i="14"/>
  <c r="LJ207" i="14"/>
  <c r="LK207" i="14"/>
  <c r="LL207" i="14"/>
  <c r="LM207" i="14"/>
  <c r="LN207" i="14"/>
  <c r="LO207" i="14"/>
  <c r="LP207" i="14"/>
  <c r="LQ207" i="14"/>
  <c r="LR207" i="14"/>
  <c r="LS207" i="14"/>
  <c r="LT207" i="14"/>
  <c r="LU207" i="14"/>
  <c r="LV207" i="14"/>
  <c r="LW207" i="14"/>
  <c r="LX207" i="14"/>
  <c r="LY207" i="14"/>
  <c r="LZ207" i="14"/>
  <c r="MA207" i="14"/>
  <c r="MB207" i="14"/>
  <c r="MC207" i="14"/>
  <c r="MD207" i="14"/>
  <c r="ME207" i="14"/>
  <c r="MF207" i="14"/>
  <c r="MG207" i="14"/>
  <c r="MH207" i="14"/>
  <c r="MI207" i="14"/>
  <c r="MJ207" i="14"/>
  <c r="MK207" i="14"/>
  <c r="ML207" i="14"/>
  <c r="MM207" i="14"/>
  <c r="MN207" i="14"/>
  <c r="MO207" i="14"/>
  <c r="MP207" i="14"/>
  <c r="MQ207" i="14"/>
  <c r="MR207" i="14"/>
  <c r="MS207" i="14"/>
  <c r="MT207" i="14"/>
  <c r="MU207" i="14"/>
  <c r="MV207" i="14"/>
  <c r="MW207" i="14"/>
  <c r="MX207" i="14"/>
  <c r="MY207" i="14"/>
  <c r="MZ207" i="14"/>
  <c r="NA207" i="14"/>
  <c r="NB207" i="14"/>
  <c r="NC207" i="14"/>
  <c r="ND207" i="14"/>
  <c r="NE207" i="14"/>
  <c r="NF207" i="14"/>
  <c r="NG207" i="14"/>
  <c r="NH207" i="14"/>
  <c r="NI207" i="14"/>
  <c r="NJ207" i="14"/>
  <c r="NK207" i="14"/>
  <c r="NL207" i="14"/>
  <c r="NM207" i="14"/>
  <c r="NN207" i="14"/>
  <c r="NO207" i="14"/>
  <c r="NP207" i="14"/>
  <c r="NQ207" i="14"/>
  <c r="NR207" i="14"/>
  <c r="NS207" i="14"/>
  <c r="NT207" i="14"/>
  <c r="NU207" i="14"/>
  <c r="NV207" i="14"/>
  <c r="NW207" i="14"/>
  <c r="NX207" i="14"/>
  <c r="NY207" i="14"/>
  <c r="NZ207" i="14"/>
  <c r="OA207" i="14"/>
  <c r="OB207" i="14"/>
  <c r="OC207" i="14"/>
  <c r="OD207" i="14"/>
  <c r="OE207" i="14"/>
  <c r="OF207" i="14"/>
  <c r="OG207" i="14"/>
  <c r="OH207" i="14"/>
  <c r="OI207" i="14"/>
  <c r="OJ207" i="14"/>
  <c r="OK207" i="14"/>
  <c r="OL207" i="14"/>
  <c r="OM207" i="14"/>
  <c r="ON207" i="14"/>
  <c r="OO207" i="14"/>
  <c r="OP207" i="14"/>
  <c r="OQ207" i="14"/>
  <c r="OR207" i="14"/>
  <c r="KN208" i="14"/>
  <c r="KP208" i="14"/>
  <c r="KQ208" i="14"/>
  <c r="LA208" i="14"/>
  <c r="LB208" i="14"/>
  <c r="LC208" i="14"/>
  <c r="LD208" i="14"/>
  <c r="LE208" i="14"/>
  <c r="LF208" i="14"/>
  <c r="LG208" i="14"/>
  <c r="LH208" i="14"/>
  <c r="LI208" i="14"/>
  <c r="LJ208" i="14"/>
  <c r="LK208" i="14"/>
  <c r="LL208" i="14"/>
  <c r="LM208" i="14"/>
  <c r="LN208" i="14"/>
  <c r="LO208" i="14"/>
  <c r="LP208" i="14"/>
  <c r="LQ208" i="14"/>
  <c r="LR208" i="14"/>
  <c r="LS208" i="14"/>
  <c r="LT208" i="14"/>
  <c r="LU208" i="14"/>
  <c r="LV208" i="14"/>
  <c r="LW208" i="14"/>
  <c r="LX208" i="14"/>
  <c r="LY208" i="14"/>
  <c r="LZ208" i="14"/>
  <c r="MA208" i="14"/>
  <c r="MB208" i="14"/>
  <c r="MC208" i="14"/>
  <c r="MD208" i="14"/>
  <c r="ME208" i="14"/>
  <c r="MF208" i="14"/>
  <c r="MG208" i="14"/>
  <c r="MH208" i="14"/>
  <c r="MI208" i="14"/>
  <c r="MJ208" i="14"/>
  <c r="MK208" i="14"/>
  <c r="ML208" i="14"/>
  <c r="MM208" i="14"/>
  <c r="MN208" i="14"/>
  <c r="MO208" i="14"/>
  <c r="MP208" i="14"/>
  <c r="MQ208" i="14"/>
  <c r="MR208" i="14"/>
  <c r="MS208" i="14"/>
  <c r="MT208" i="14"/>
  <c r="MU208" i="14"/>
  <c r="MV208" i="14"/>
  <c r="MW208" i="14"/>
  <c r="MX208" i="14"/>
  <c r="MY208" i="14"/>
  <c r="MZ208" i="14"/>
  <c r="NA208" i="14"/>
  <c r="NB208" i="14"/>
  <c r="NC208" i="14"/>
  <c r="ND208" i="14"/>
  <c r="NE208" i="14"/>
  <c r="NF208" i="14"/>
  <c r="NG208" i="14"/>
  <c r="NH208" i="14"/>
  <c r="NI208" i="14"/>
  <c r="NJ208" i="14"/>
  <c r="NK208" i="14"/>
  <c r="NL208" i="14"/>
  <c r="NM208" i="14"/>
  <c r="NN208" i="14"/>
  <c r="NO208" i="14"/>
  <c r="NP208" i="14"/>
  <c r="NQ208" i="14"/>
  <c r="NR208" i="14"/>
  <c r="NS208" i="14"/>
  <c r="NT208" i="14"/>
  <c r="NU208" i="14"/>
  <c r="NV208" i="14"/>
  <c r="NW208" i="14"/>
  <c r="NX208" i="14"/>
  <c r="NY208" i="14"/>
  <c r="NZ208" i="14"/>
  <c r="OA208" i="14"/>
  <c r="OB208" i="14"/>
  <c r="OC208" i="14"/>
  <c r="OD208" i="14"/>
  <c r="OE208" i="14"/>
  <c r="OF208" i="14"/>
  <c r="OG208" i="14"/>
  <c r="OH208" i="14"/>
  <c r="OI208" i="14"/>
  <c r="OJ208" i="14"/>
  <c r="OK208" i="14"/>
  <c r="OL208" i="14"/>
  <c r="OM208" i="14"/>
  <c r="ON208" i="14"/>
  <c r="OO208" i="14"/>
  <c r="OP208" i="14"/>
  <c r="OQ208" i="14"/>
  <c r="OR208" i="14"/>
  <c r="KN209" i="14"/>
  <c r="KP209" i="14"/>
  <c r="KQ209" i="14"/>
  <c r="LA209" i="14"/>
  <c r="LB209" i="14"/>
  <c r="LC209" i="14"/>
  <c r="LD209" i="14"/>
  <c r="LE209" i="14"/>
  <c r="LF209" i="14"/>
  <c r="LG209" i="14"/>
  <c r="LH209" i="14"/>
  <c r="LI209" i="14"/>
  <c r="LJ209" i="14"/>
  <c r="LK209" i="14"/>
  <c r="LL209" i="14"/>
  <c r="LM209" i="14"/>
  <c r="LN209" i="14"/>
  <c r="LO209" i="14"/>
  <c r="LP209" i="14"/>
  <c r="LQ209" i="14"/>
  <c r="LR209" i="14"/>
  <c r="LS209" i="14"/>
  <c r="LT209" i="14"/>
  <c r="LU209" i="14"/>
  <c r="LV209" i="14"/>
  <c r="LW209" i="14"/>
  <c r="LX209" i="14"/>
  <c r="LY209" i="14"/>
  <c r="LZ209" i="14"/>
  <c r="MA209" i="14"/>
  <c r="MB209" i="14"/>
  <c r="MC209" i="14"/>
  <c r="MD209" i="14"/>
  <c r="ME209" i="14"/>
  <c r="MF209" i="14"/>
  <c r="MG209" i="14"/>
  <c r="MH209" i="14"/>
  <c r="MI209" i="14"/>
  <c r="MJ209" i="14"/>
  <c r="MK209" i="14"/>
  <c r="ML209" i="14"/>
  <c r="MM209" i="14"/>
  <c r="MN209" i="14"/>
  <c r="MO209" i="14"/>
  <c r="MP209" i="14"/>
  <c r="MQ209" i="14"/>
  <c r="MR209" i="14"/>
  <c r="MS209" i="14"/>
  <c r="MT209" i="14"/>
  <c r="MU209" i="14"/>
  <c r="MV209" i="14"/>
  <c r="MW209" i="14"/>
  <c r="MX209" i="14"/>
  <c r="MY209" i="14"/>
  <c r="MZ209" i="14"/>
  <c r="NA209" i="14"/>
  <c r="NB209" i="14"/>
  <c r="NC209" i="14"/>
  <c r="ND209" i="14"/>
  <c r="NE209" i="14"/>
  <c r="NF209" i="14"/>
  <c r="NG209" i="14"/>
  <c r="NH209" i="14"/>
  <c r="NI209" i="14"/>
  <c r="NJ209" i="14"/>
  <c r="NK209" i="14"/>
  <c r="NL209" i="14"/>
  <c r="NM209" i="14"/>
  <c r="NN209" i="14"/>
  <c r="NO209" i="14"/>
  <c r="NP209" i="14"/>
  <c r="NQ209" i="14"/>
  <c r="NR209" i="14"/>
  <c r="NS209" i="14"/>
  <c r="NT209" i="14"/>
  <c r="NU209" i="14"/>
  <c r="NV209" i="14"/>
  <c r="NW209" i="14"/>
  <c r="NX209" i="14"/>
  <c r="NY209" i="14"/>
  <c r="NZ209" i="14"/>
  <c r="OA209" i="14"/>
  <c r="OB209" i="14"/>
  <c r="OC209" i="14"/>
  <c r="OD209" i="14"/>
  <c r="OE209" i="14"/>
  <c r="OF209" i="14"/>
  <c r="OG209" i="14"/>
  <c r="OH209" i="14"/>
  <c r="OI209" i="14"/>
  <c r="OJ209" i="14"/>
  <c r="OK209" i="14"/>
  <c r="OL209" i="14"/>
  <c r="OM209" i="14"/>
  <c r="ON209" i="14"/>
  <c r="OO209" i="14"/>
  <c r="OP209" i="14"/>
  <c r="OQ209" i="14"/>
  <c r="OR209" i="14"/>
  <c r="KN210" i="14"/>
  <c r="KP210" i="14"/>
  <c r="KQ210" i="14"/>
  <c r="LA210" i="14"/>
  <c r="LB210" i="14"/>
  <c r="LC210" i="14"/>
  <c r="LD210" i="14"/>
  <c r="LE210" i="14"/>
  <c r="LF210" i="14"/>
  <c r="LG210" i="14"/>
  <c r="LH210" i="14"/>
  <c r="LI210" i="14"/>
  <c r="LJ210" i="14"/>
  <c r="LK210" i="14"/>
  <c r="LL210" i="14"/>
  <c r="LM210" i="14"/>
  <c r="LN210" i="14"/>
  <c r="LO210" i="14"/>
  <c r="LP210" i="14"/>
  <c r="LQ210" i="14"/>
  <c r="LR210" i="14"/>
  <c r="LS210" i="14"/>
  <c r="LT210" i="14"/>
  <c r="LU210" i="14"/>
  <c r="LV210" i="14"/>
  <c r="LW210" i="14"/>
  <c r="LX210" i="14"/>
  <c r="LY210" i="14"/>
  <c r="LZ210" i="14"/>
  <c r="MA210" i="14"/>
  <c r="MB210" i="14"/>
  <c r="MC210" i="14"/>
  <c r="MD210" i="14"/>
  <c r="ME210" i="14"/>
  <c r="MF210" i="14"/>
  <c r="MG210" i="14"/>
  <c r="MH210" i="14"/>
  <c r="MI210" i="14"/>
  <c r="MJ210" i="14"/>
  <c r="MK210" i="14"/>
  <c r="ML210" i="14"/>
  <c r="MM210" i="14"/>
  <c r="MN210" i="14"/>
  <c r="MO210" i="14"/>
  <c r="MP210" i="14"/>
  <c r="MQ210" i="14"/>
  <c r="MR210" i="14"/>
  <c r="MS210" i="14"/>
  <c r="MT210" i="14"/>
  <c r="MU210" i="14"/>
  <c r="MV210" i="14"/>
  <c r="MW210" i="14"/>
  <c r="MX210" i="14"/>
  <c r="MY210" i="14"/>
  <c r="MZ210" i="14"/>
  <c r="NA210" i="14"/>
  <c r="NB210" i="14"/>
  <c r="NC210" i="14"/>
  <c r="ND210" i="14"/>
  <c r="NE210" i="14"/>
  <c r="NF210" i="14"/>
  <c r="NG210" i="14"/>
  <c r="NH210" i="14"/>
  <c r="NI210" i="14"/>
  <c r="NJ210" i="14"/>
  <c r="NK210" i="14"/>
  <c r="NL210" i="14"/>
  <c r="NM210" i="14"/>
  <c r="NN210" i="14"/>
  <c r="NO210" i="14"/>
  <c r="NP210" i="14"/>
  <c r="NQ210" i="14"/>
  <c r="NR210" i="14"/>
  <c r="NS210" i="14"/>
  <c r="NT210" i="14"/>
  <c r="NU210" i="14"/>
  <c r="NV210" i="14"/>
  <c r="NW210" i="14"/>
  <c r="NX210" i="14"/>
  <c r="NY210" i="14"/>
  <c r="NZ210" i="14"/>
  <c r="OA210" i="14"/>
  <c r="OB210" i="14"/>
  <c r="OC210" i="14"/>
  <c r="OD210" i="14"/>
  <c r="OE210" i="14"/>
  <c r="OF210" i="14"/>
  <c r="OG210" i="14"/>
  <c r="OH210" i="14"/>
  <c r="OI210" i="14"/>
  <c r="OJ210" i="14"/>
  <c r="OK210" i="14"/>
  <c r="OL210" i="14"/>
  <c r="OM210" i="14"/>
  <c r="ON210" i="14"/>
  <c r="OO210" i="14"/>
  <c r="OP210" i="14"/>
  <c r="OQ210" i="14"/>
  <c r="OR210" i="14"/>
  <c r="KN211" i="14"/>
  <c r="KP211" i="14"/>
  <c r="KQ211" i="14"/>
  <c r="LA211" i="14"/>
  <c r="LB211" i="14"/>
  <c r="LC211" i="14"/>
  <c r="LD211" i="14"/>
  <c r="LE211" i="14"/>
  <c r="LF211" i="14"/>
  <c r="LG211" i="14"/>
  <c r="LH211" i="14"/>
  <c r="LI211" i="14"/>
  <c r="LJ211" i="14"/>
  <c r="LK211" i="14"/>
  <c r="LL211" i="14"/>
  <c r="LM211" i="14"/>
  <c r="LN211" i="14"/>
  <c r="LO211" i="14"/>
  <c r="LP211" i="14"/>
  <c r="LQ211" i="14"/>
  <c r="LR211" i="14"/>
  <c r="LS211" i="14"/>
  <c r="LT211" i="14"/>
  <c r="LU211" i="14"/>
  <c r="LV211" i="14"/>
  <c r="LW211" i="14"/>
  <c r="LX211" i="14"/>
  <c r="LY211" i="14"/>
  <c r="LZ211" i="14"/>
  <c r="MA211" i="14"/>
  <c r="MB211" i="14"/>
  <c r="MC211" i="14"/>
  <c r="MD211" i="14"/>
  <c r="ME211" i="14"/>
  <c r="MF211" i="14"/>
  <c r="MG211" i="14"/>
  <c r="MH211" i="14"/>
  <c r="MI211" i="14"/>
  <c r="MJ211" i="14"/>
  <c r="MK211" i="14"/>
  <c r="ML211" i="14"/>
  <c r="MM211" i="14"/>
  <c r="MN211" i="14"/>
  <c r="MO211" i="14"/>
  <c r="MP211" i="14"/>
  <c r="MQ211" i="14"/>
  <c r="MR211" i="14"/>
  <c r="MS211" i="14"/>
  <c r="MT211" i="14"/>
  <c r="MU211" i="14"/>
  <c r="MV211" i="14"/>
  <c r="MW211" i="14"/>
  <c r="MX211" i="14"/>
  <c r="MY211" i="14"/>
  <c r="MZ211" i="14"/>
  <c r="NA211" i="14"/>
  <c r="NB211" i="14"/>
  <c r="NC211" i="14"/>
  <c r="ND211" i="14"/>
  <c r="NE211" i="14"/>
  <c r="NF211" i="14"/>
  <c r="NG211" i="14"/>
  <c r="NH211" i="14"/>
  <c r="NI211" i="14"/>
  <c r="NJ211" i="14"/>
  <c r="NK211" i="14"/>
  <c r="NL211" i="14"/>
  <c r="NM211" i="14"/>
  <c r="NN211" i="14"/>
  <c r="NO211" i="14"/>
  <c r="NP211" i="14"/>
  <c r="NQ211" i="14"/>
  <c r="NR211" i="14"/>
  <c r="NS211" i="14"/>
  <c r="NT211" i="14"/>
  <c r="NU211" i="14"/>
  <c r="NV211" i="14"/>
  <c r="NW211" i="14"/>
  <c r="NX211" i="14"/>
  <c r="NY211" i="14"/>
  <c r="NZ211" i="14"/>
  <c r="OA211" i="14"/>
  <c r="OB211" i="14"/>
  <c r="OC211" i="14"/>
  <c r="OD211" i="14"/>
  <c r="OE211" i="14"/>
  <c r="OF211" i="14"/>
  <c r="OG211" i="14"/>
  <c r="OH211" i="14"/>
  <c r="OI211" i="14"/>
  <c r="OJ211" i="14"/>
  <c r="OK211" i="14"/>
  <c r="OL211" i="14"/>
  <c r="OM211" i="14"/>
  <c r="ON211" i="14"/>
  <c r="OO211" i="14"/>
  <c r="OP211" i="14"/>
  <c r="OQ211" i="14"/>
  <c r="OR211" i="14"/>
  <c r="KN212" i="14"/>
  <c r="KP212" i="14"/>
  <c r="KQ212" i="14"/>
  <c r="LA212" i="14"/>
  <c r="LB212" i="14"/>
  <c r="LC212" i="14"/>
  <c r="LD212" i="14"/>
  <c r="LE212" i="14"/>
  <c r="LF212" i="14"/>
  <c r="LG212" i="14"/>
  <c r="LH212" i="14"/>
  <c r="LI212" i="14"/>
  <c r="LJ212" i="14"/>
  <c r="LK212" i="14"/>
  <c r="LL212" i="14"/>
  <c r="LM212" i="14"/>
  <c r="LN212" i="14"/>
  <c r="LO212" i="14"/>
  <c r="LP212" i="14"/>
  <c r="LQ212" i="14"/>
  <c r="LR212" i="14"/>
  <c r="LS212" i="14"/>
  <c r="LT212" i="14"/>
  <c r="LU212" i="14"/>
  <c r="LV212" i="14"/>
  <c r="LW212" i="14"/>
  <c r="LX212" i="14"/>
  <c r="LY212" i="14"/>
  <c r="LZ212" i="14"/>
  <c r="MA212" i="14"/>
  <c r="MB212" i="14"/>
  <c r="MC212" i="14"/>
  <c r="MD212" i="14"/>
  <c r="ME212" i="14"/>
  <c r="MF212" i="14"/>
  <c r="MG212" i="14"/>
  <c r="MH212" i="14"/>
  <c r="MI212" i="14"/>
  <c r="MJ212" i="14"/>
  <c r="MK212" i="14"/>
  <c r="ML212" i="14"/>
  <c r="MM212" i="14"/>
  <c r="MN212" i="14"/>
  <c r="MO212" i="14"/>
  <c r="MP212" i="14"/>
  <c r="MQ212" i="14"/>
  <c r="MR212" i="14"/>
  <c r="MS212" i="14"/>
  <c r="MT212" i="14"/>
  <c r="MU212" i="14"/>
  <c r="MV212" i="14"/>
  <c r="MW212" i="14"/>
  <c r="MX212" i="14"/>
  <c r="MY212" i="14"/>
  <c r="MZ212" i="14"/>
  <c r="NA212" i="14"/>
  <c r="NB212" i="14"/>
  <c r="NC212" i="14"/>
  <c r="ND212" i="14"/>
  <c r="NE212" i="14"/>
  <c r="NF212" i="14"/>
  <c r="NG212" i="14"/>
  <c r="NH212" i="14"/>
  <c r="NI212" i="14"/>
  <c r="NJ212" i="14"/>
  <c r="NK212" i="14"/>
  <c r="NL212" i="14"/>
  <c r="NM212" i="14"/>
  <c r="NN212" i="14"/>
  <c r="NO212" i="14"/>
  <c r="NP212" i="14"/>
  <c r="NQ212" i="14"/>
  <c r="NR212" i="14"/>
  <c r="NS212" i="14"/>
  <c r="NT212" i="14"/>
  <c r="NU212" i="14"/>
  <c r="NV212" i="14"/>
  <c r="NW212" i="14"/>
  <c r="NX212" i="14"/>
  <c r="NY212" i="14"/>
  <c r="NZ212" i="14"/>
  <c r="OA212" i="14"/>
  <c r="OB212" i="14"/>
  <c r="OC212" i="14"/>
  <c r="OD212" i="14"/>
  <c r="OE212" i="14"/>
  <c r="OF212" i="14"/>
  <c r="OG212" i="14"/>
  <c r="OH212" i="14"/>
  <c r="OI212" i="14"/>
  <c r="OJ212" i="14"/>
  <c r="OK212" i="14"/>
  <c r="OL212" i="14"/>
  <c r="OM212" i="14"/>
  <c r="ON212" i="14"/>
  <c r="OO212" i="14"/>
  <c r="OP212" i="14"/>
  <c r="OQ212" i="14"/>
  <c r="OR212" i="14"/>
  <c r="KN213" i="14"/>
  <c r="KP213" i="14"/>
  <c r="KQ213" i="14"/>
  <c r="LA213" i="14"/>
  <c r="LB213" i="14"/>
  <c r="LC213" i="14"/>
  <c r="LD213" i="14"/>
  <c r="LE213" i="14"/>
  <c r="LF213" i="14"/>
  <c r="LG213" i="14"/>
  <c r="LH213" i="14"/>
  <c r="LI213" i="14"/>
  <c r="LJ213" i="14"/>
  <c r="LK213" i="14"/>
  <c r="LL213" i="14"/>
  <c r="OS213" i="14" s="1"/>
  <c r="LM213" i="14"/>
  <c r="LN213" i="14"/>
  <c r="LO213" i="14"/>
  <c r="LP213" i="14"/>
  <c r="LQ213" i="14"/>
  <c r="LR213" i="14"/>
  <c r="LS213" i="14"/>
  <c r="LT213" i="14"/>
  <c r="LU213" i="14"/>
  <c r="LV213" i="14"/>
  <c r="LW213" i="14"/>
  <c r="LX213" i="14"/>
  <c r="LY213" i="14"/>
  <c r="LZ213" i="14"/>
  <c r="MA213" i="14"/>
  <c r="MB213" i="14"/>
  <c r="MC213" i="14"/>
  <c r="MD213" i="14"/>
  <c r="ME213" i="14"/>
  <c r="MF213" i="14"/>
  <c r="MG213" i="14"/>
  <c r="MH213" i="14"/>
  <c r="MI213" i="14"/>
  <c r="MJ213" i="14"/>
  <c r="MK213" i="14"/>
  <c r="ML213" i="14"/>
  <c r="MM213" i="14"/>
  <c r="MN213" i="14"/>
  <c r="MO213" i="14"/>
  <c r="MP213" i="14"/>
  <c r="MQ213" i="14"/>
  <c r="MR213" i="14"/>
  <c r="MS213" i="14"/>
  <c r="MT213" i="14"/>
  <c r="MU213" i="14"/>
  <c r="MV213" i="14"/>
  <c r="MW213" i="14"/>
  <c r="MX213" i="14"/>
  <c r="MY213" i="14"/>
  <c r="MZ213" i="14"/>
  <c r="NA213" i="14"/>
  <c r="NB213" i="14"/>
  <c r="NC213" i="14"/>
  <c r="ND213" i="14"/>
  <c r="NE213" i="14"/>
  <c r="NF213" i="14"/>
  <c r="NG213" i="14"/>
  <c r="NH213" i="14"/>
  <c r="NI213" i="14"/>
  <c r="NJ213" i="14"/>
  <c r="NK213" i="14"/>
  <c r="NL213" i="14"/>
  <c r="NM213" i="14"/>
  <c r="NN213" i="14"/>
  <c r="NO213" i="14"/>
  <c r="NP213" i="14"/>
  <c r="NQ213" i="14"/>
  <c r="NR213" i="14"/>
  <c r="NS213" i="14"/>
  <c r="NT213" i="14"/>
  <c r="NU213" i="14"/>
  <c r="NV213" i="14"/>
  <c r="NW213" i="14"/>
  <c r="NX213" i="14"/>
  <c r="NY213" i="14"/>
  <c r="NZ213" i="14"/>
  <c r="OA213" i="14"/>
  <c r="OB213" i="14"/>
  <c r="OC213" i="14"/>
  <c r="OD213" i="14"/>
  <c r="OE213" i="14"/>
  <c r="OF213" i="14"/>
  <c r="OG213" i="14"/>
  <c r="OH213" i="14"/>
  <c r="OI213" i="14"/>
  <c r="OJ213" i="14"/>
  <c r="OK213" i="14"/>
  <c r="OL213" i="14"/>
  <c r="OM213" i="14"/>
  <c r="ON213" i="14"/>
  <c r="OO213" i="14"/>
  <c r="OP213" i="14"/>
  <c r="OQ213" i="14"/>
  <c r="OR213" i="14"/>
  <c r="KN214" i="14"/>
  <c r="KP214" i="14"/>
  <c r="KQ214" i="14"/>
  <c r="LA214" i="14"/>
  <c r="LB214" i="14"/>
  <c r="LC214" i="14"/>
  <c r="LD214" i="14"/>
  <c r="LE214" i="14"/>
  <c r="LF214" i="14"/>
  <c r="LG214" i="14"/>
  <c r="LH214" i="14"/>
  <c r="LI214" i="14"/>
  <c r="LJ214" i="14"/>
  <c r="LK214" i="14"/>
  <c r="LL214" i="14"/>
  <c r="LM214" i="14"/>
  <c r="LN214" i="14"/>
  <c r="LO214" i="14"/>
  <c r="LP214" i="14"/>
  <c r="LQ214" i="14"/>
  <c r="LR214" i="14"/>
  <c r="LS214" i="14"/>
  <c r="LT214" i="14"/>
  <c r="LU214" i="14"/>
  <c r="LV214" i="14"/>
  <c r="LW214" i="14"/>
  <c r="LX214" i="14"/>
  <c r="LY214" i="14"/>
  <c r="LZ214" i="14"/>
  <c r="MA214" i="14"/>
  <c r="MB214" i="14"/>
  <c r="MC214" i="14"/>
  <c r="MD214" i="14"/>
  <c r="ME214" i="14"/>
  <c r="MF214" i="14"/>
  <c r="MG214" i="14"/>
  <c r="MH214" i="14"/>
  <c r="MI214" i="14"/>
  <c r="MJ214" i="14"/>
  <c r="MK214" i="14"/>
  <c r="ML214" i="14"/>
  <c r="MM214" i="14"/>
  <c r="MN214" i="14"/>
  <c r="MO214" i="14"/>
  <c r="MP214" i="14"/>
  <c r="MQ214" i="14"/>
  <c r="MR214" i="14"/>
  <c r="MS214" i="14"/>
  <c r="MT214" i="14"/>
  <c r="MU214" i="14"/>
  <c r="MV214" i="14"/>
  <c r="MW214" i="14"/>
  <c r="MX214" i="14"/>
  <c r="MY214" i="14"/>
  <c r="MZ214" i="14"/>
  <c r="NA214" i="14"/>
  <c r="NB214" i="14"/>
  <c r="NC214" i="14"/>
  <c r="ND214" i="14"/>
  <c r="NE214" i="14"/>
  <c r="NF214" i="14"/>
  <c r="NG214" i="14"/>
  <c r="NH214" i="14"/>
  <c r="NI214" i="14"/>
  <c r="NJ214" i="14"/>
  <c r="NK214" i="14"/>
  <c r="NL214" i="14"/>
  <c r="NM214" i="14"/>
  <c r="NN214" i="14"/>
  <c r="NO214" i="14"/>
  <c r="NP214" i="14"/>
  <c r="NQ214" i="14"/>
  <c r="NR214" i="14"/>
  <c r="NS214" i="14"/>
  <c r="NT214" i="14"/>
  <c r="NU214" i="14"/>
  <c r="NV214" i="14"/>
  <c r="NW214" i="14"/>
  <c r="NX214" i="14"/>
  <c r="NY214" i="14"/>
  <c r="NZ214" i="14"/>
  <c r="OA214" i="14"/>
  <c r="OB214" i="14"/>
  <c r="OC214" i="14"/>
  <c r="OD214" i="14"/>
  <c r="OE214" i="14"/>
  <c r="OF214" i="14"/>
  <c r="OG214" i="14"/>
  <c r="OH214" i="14"/>
  <c r="OI214" i="14"/>
  <c r="OJ214" i="14"/>
  <c r="OK214" i="14"/>
  <c r="OL214" i="14"/>
  <c r="OM214" i="14"/>
  <c r="ON214" i="14"/>
  <c r="OO214" i="14"/>
  <c r="OP214" i="14"/>
  <c r="OQ214" i="14"/>
  <c r="OR214" i="14"/>
  <c r="KN215" i="14"/>
  <c r="KP215" i="14"/>
  <c r="KQ215" i="14"/>
  <c r="LA215" i="14"/>
  <c r="LB215" i="14"/>
  <c r="LC215" i="14"/>
  <c r="LD215" i="14"/>
  <c r="LE215" i="14"/>
  <c r="LF215" i="14"/>
  <c r="LG215" i="14"/>
  <c r="LH215" i="14"/>
  <c r="LI215" i="14"/>
  <c r="LJ215" i="14"/>
  <c r="LK215" i="14"/>
  <c r="LL215" i="14"/>
  <c r="LM215" i="14"/>
  <c r="LN215" i="14"/>
  <c r="LO215" i="14"/>
  <c r="LP215" i="14"/>
  <c r="LQ215" i="14"/>
  <c r="LR215" i="14"/>
  <c r="LS215" i="14"/>
  <c r="LT215" i="14"/>
  <c r="LU215" i="14"/>
  <c r="LV215" i="14"/>
  <c r="LW215" i="14"/>
  <c r="LX215" i="14"/>
  <c r="LY215" i="14"/>
  <c r="LZ215" i="14"/>
  <c r="MA215" i="14"/>
  <c r="MB215" i="14"/>
  <c r="MC215" i="14"/>
  <c r="MD215" i="14"/>
  <c r="ME215" i="14"/>
  <c r="MF215" i="14"/>
  <c r="MG215" i="14"/>
  <c r="MH215" i="14"/>
  <c r="MI215" i="14"/>
  <c r="MJ215" i="14"/>
  <c r="MK215" i="14"/>
  <c r="ML215" i="14"/>
  <c r="MM215" i="14"/>
  <c r="MN215" i="14"/>
  <c r="MO215" i="14"/>
  <c r="MP215" i="14"/>
  <c r="MQ215" i="14"/>
  <c r="MR215" i="14"/>
  <c r="MS215" i="14"/>
  <c r="MT215" i="14"/>
  <c r="MU215" i="14"/>
  <c r="MV215" i="14"/>
  <c r="MW215" i="14"/>
  <c r="MX215" i="14"/>
  <c r="MY215" i="14"/>
  <c r="MZ215" i="14"/>
  <c r="NA215" i="14"/>
  <c r="NB215" i="14"/>
  <c r="NC215" i="14"/>
  <c r="ND215" i="14"/>
  <c r="NE215" i="14"/>
  <c r="NF215" i="14"/>
  <c r="NG215" i="14"/>
  <c r="NH215" i="14"/>
  <c r="NI215" i="14"/>
  <c r="NJ215" i="14"/>
  <c r="NK215" i="14"/>
  <c r="NL215" i="14"/>
  <c r="NM215" i="14"/>
  <c r="NN215" i="14"/>
  <c r="NO215" i="14"/>
  <c r="NP215" i="14"/>
  <c r="NQ215" i="14"/>
  <c r="NR215" i="14"/>
  <c r="NS215" i="14"/>
  <c r="NT215" i="14"/>
  <c r="NU215" i="14"/>
  <c r="NV215" i="14"/>
  <c r="NW215" i="14"/>
  <c r="NX215" i="14"/>
  <c r="NY215" i="14"/>
  <c r="NZ215" i="14"/>
  <c r="OA215" i="14"/>
  <c r="OB215" i="14"/>
  <c r="OC215" i="14"/>
  <c r="OD215" i="14"/>
  <c r="OE215" i="14"/>
  <c r="OF215" i="14"/>
  <c r="OG215" i="14"/>
  <c r="OH215" i="14"/>
  <c r="OI215" i="14"/>
  <c r="OJ215" i="14"/>
  <c r="OK215" i="14"/>
  <c r="OL215" i="14"/>
  <c r="OM215" i="14"/>
  <c r="ON215" i="14"/>
  <c r="OO215" i="14"/>
  <c r="OP215" i="14"/>
  <c r="OQ215" i="14"/>
  <c r="OR215" i="14"/>
  <c r="KN216" i="14"/>
  <c r="KP216" i="14"/>
  <c r="KQ216" i="14"/>
  <c r="LA216" i="14"/>
  <c r="LB216" i="14"/>
  <c r="LC216" i="14"/>
  <c r="LD216" i="14"/>
  <c r="LE216" i="14"/>
  <c r="LF216" i="14"/>
  <c r="LG216" i="14"/>
  <c r="LH216" i="14"/>
  <c r="LI216" i="14"/>
  <c r="LJ216" i="14"/>
  <c r="LK216" i="14"/>
  <c r="LL216" i="14"/>
  <c r="LM216" i="14"/>
  <c r="LN216" i="14"/>
  <c r="LO216" i="14"/>
  <c r="LP216" i="14"/>
  <c r="LQ216" i="14"/>
  <c r="LR216" i="14"/>
  <c r="LS216" i="14"/>
  <c r="LT216" i="14"/>
  <c r="LU216" i="14"/>
  <c r="LV216" i="14"/>
  <c r="LW216" i="14"/>
  <c r="LX216" i="14"/>
  <c r="LY216" i="14"/>
  <c r="LZ216" i="14"/>
  <c r="MA216" i="14"/>
  <c r="MB216" i="14"/>
  <c r="MC216" i="14"/>
  <c r="MD216" i="14"/>
  <c r="ME216" i="14"/>
  <c r="MF216" i="14"/>
  <c r="MG216" i="14"/>
  <c r="MH216" i="14"/>
  <c r="MI216" i="14"/>
  <c r="MJ216" i="14"/>
  <c r="MK216" i="14"/>
  <c r="ML216" i="14"/>
  <c r="MM216" i="14"/>
  <c r="MN216" i="14"/>
  <c r="MO216" i="14"/>
  <c r="MP216" i="14"/>
  <c r="MQ216" i="14"/>
  <c r="MR216" i="14"/>
  <c r="MS216" i="14"/>
  <c r="MT216" i="14"/>
  <c r="MU216" i="14"/>
  <c r="MV216" i="14"/>
  <c r="MW216" i="14"/>
  <c r="MX216" i="14"/>
  <c r="MY216" i="14"/>
  <c r="MZ216" i="14"/>
  <c r="NA216" i="14"/>
  <c r="NB216" i="14"/>
  <c r="NC216" i="14"/>
  <c r="ND216" i="14"/>
  <c r="NE216" i="14"/>
  <c r="NF216" i="14"/>
  <c r="NG216" i="14"/>
  <c r="NH216" i="14"/>
  <c r="NI216" i="14"/>
  <c r="NJ216" i="14"/>
  <c r="NK216" i="14"/>
  <c r="NL216" i="14"/>
  <c r="NM216" i="14"/>
  <c r="NN216" i="14"/>
  <c r="NO216" i="14"/>
  <c r="NP216" i="14"/>
  <c r="NQ216" i="14"/>
  <c r="NR216" i="14"/>
  <c r="NS216" i="14"/>
  <c r="NT216" i="14"/>
  <c r="NU216" i="14"/>
  <c r="NV216" i="14"/>
  <c r="NW216" i="14"/>
  <c r="NX216" i="14"/>
  <c r="NY216" i="14"/>
  <c r="NZ216" i="14"/>
  <c r="OA216" i="14"/>
  <c r="OB216" i="14"/>
  <c r="OC216" i="14"/>
  <c r="OD216" i="14"/>
  <c r="OE216" i="14"/>
  <c r="OF216" i="14"/>
  <c r="OG216" i="14"/>
  <c r="OH216" i="14"/>
  <c r="OI216" i="14"/>
  <c r="OJ216" i="14"/>
  <c r="OK216" i="14"/>
  <c r="OL216" i="14"/>
  <c r="OM216" i="14"/>
  <c r="ON216" i="14"/>
  <c r="OO216" i="14"/>
  <c r="OP216" i="14"/>
  <c r="OQ216" i="14"/>
  <c r="OR216" i="14"/>
  <c r="KN217" i="14"/>
  <c r="KP217" i="14"/>
  <c r="KQ217" i="14"/>
  <c r="LA217" i="14"/>
  <c r="LB217" i="14"/>
  <c r="LC217" i="14"/>
  <c r="LD217" i="14"/>
  <c r="LE217" i="14"/>
  <c r="LF217" i="14"/>
  <c r="LG217" i="14"/>
  <c r="LH217" i="14"/>
  <c r="LI217" i="14"/>
  <c r="LJ217" i="14"/>
  <c r="LK217" i="14"/>
  <c r="LL217" i="14"/>
  <c r="OW217" i="14" s="1"/>
  <c r="LM217" i="14"/>
  <c r="LN217" i="14"/>
  <c r="LO217" i="14"/>
  <c r="LP217" i="14"/>
  <c r="LQ217" i="14"/>
  <c r="LR217" i="14"/>
  <c r="LS217" i="14"/>
  <c r="LT217" i="14"/>
  <c r="LU217" i="14"/>
  <c r="LV217" i="14"/>
  <c r="LW217" i="14"/>
  <c r="LX217" i="14"/>
  <c r="LY217" i="14"/>
  <c r="LZ217" i="14"/>
  <c r="MA217" i="14"/>
  <c r="MB217" i="14"/>
  <c r="MC217" i="14"/>
  <c r="MD217" i="14"/>
  <c r="ME217" i="14"/>
  <c r="MF217" i="14"/>
  <c r="MG217" i="14"/>
  <c r="MH217" i="14"/>
  <c r="MI217" i="14"/>
  <c r="MJ217" i="14"/>
  <c r="MK217" i="14"/>
  <c r="ML217" i="14"/>
  <c r="MM217" i="14"/>
  <c r="MN217" i="14"/>
  <c r="MO217" i="14"/>
  <c r="MP217" i="14"/>
  <c r="MQ217" i="14"/>
  <c r="MR217" i="14"/>
  <c r="MS217" i="14"/>
  <c r="MT217" i="14"/>
  <c r="MU217" i="14"/>
  <c r="MV217" i="14"/>
  <c r="MW217" i="14"/>
  <c r="MX217" i="14"/>
  <c r="MY217" i="14"/>
  <c r="MZ217" i="14"/>
  <c r="NA217" i="14"/>
  <c r="NB217" i="14"/>
  <c r="NC217" i="14"/>
  <c r="ND217" i="14"/>
  <c r="NE217" i="14"/>
  <c r="NF217" i="14"/>
  <c r="NG217" i="14"/>
  <c r="NH217" i="14"/>
  <c r="NI217" i="14"/>
  <c r="NJ217" i="14"/>
  <c r="NK217" i="14"/>
  <c r="NL217" i="14"/>
  <c r="NM217" i="14"/>
  <c r="NN217" i="14"/>
  <c r="NO217" i="14"/>
  <c r="NP217" i="14"/>
  <c r="NQ217" i="14"/>
  <c r="NR217" i="14"/>
  <c r="NS217" i="14"/>
  <c r="NT217" i="14"/>
  <c r="NU217" i="14"/>
  <c r="NV217" i="14"/>
  <c r="NW217" i="14"/>
  <c r="NX217" i="14"/>
  <c r="NY217" i="14"/>
  <c r="NZ217" i="14"/>
  <c r="OA217" i="14"/>
  <c r="OB217" i="14"/>
  <c r="OC217" i="14"/>
  <c r="OD217" i="14"/>
  <c r="OE217" i="14"/>
  <c r="OF217" i="14"/>
  <c r="OG217" i="14"/>
  <c r="OH217" i="14"/>
  <c r="OI217" i="14"/>
  <c r="OJ217" i="14"/>
  <c r="OK217" i="14"/>
  <c r="OL217" i="14"/>
  <c r="OM217" i="14"/>
  <c r="ON217" i="14"/>
  <c r="OO217" i="14"/>
  <c r="OP217" i="14"/>
  <c r="OQ217" i="14"/>
  <c r="OR217" i="14"/>
  <c r="KN218" i="14"/>
  <c r="KP218" i="14"/>
  <c r="KQ218" i="14"/>
  <c r="LA218" i="14"/>
  <c r="LB218" i="14"/>
  <c r="LC218" i="14"/>
  <c r="LD218" i="14"/>
  <c r="LE218" i="14"/>
  <c r="LF218" i="14"/>
  <c r="LG218" i="14"/>
  <c r="LH218" i="14"/>
  <c r="LI218" i="14"/>
  <c r="LJ218" i="14"/>
  <c r="LK218" i="14"/>
  <c r="LL218" i="14"/>
  <c r="LM218" i="14"/>
  <c r="LN218" i="14"/>
  <c r="LO218" i="14"/>
  <c r="LP218" i="14"/>
  <c r="LQ218" i="14"/>
  <c r="LR218" i="14"/>
  <c r="LS218" i="14"/>
  <c r="LT218" i="14"/>
  <c r="LU218" i="14"/>
  <c r="LV218" i="14"/>
  <c r="LW218" i="14"/>
  <c r="LX218" i="14"/>
  <c r="LY218" i="14"/>
  <c r="LZ218" i="14"/>
  <c r="MA218" i="14"/>
  <c r="MB218" i="14"/>
  <c r="MC218" i="14"/>
  <c r="MD218" i="14"/>
  <c r="ME218" i="14"/>
  <c r="MF218" i="14"/>
  <c r="MG218" i="14"/>
  <c r="MH218" i="14"/>
  <c r="MI218" i="14"/>
  <c r="MJ218" i="14"/>
  <c r="MK218" i="14"/>
  <c r="ML218" i="14"/>
  <c r="MM218" i="14"/>
  <c r="MN218" i="14"/>
  <c r="MO218" i="14"/>
  <c r="MP218" i="14"/>
  <c r="MQ218" i="14"/>
  <c r="MR218" i="14"/>
  <c r="MS218" i="14"/>
  <c r="MT218" i="14"/>
  <c r="MU218" i="14"/>
  <c r="MV218" i="14"/>
  <c r="MW218" i="14"/>
  <c r="MX218" i="14"/>
  <c r="MY218" i="14"/>
  <c r="MZ218" i="14"/>
  <c r="NA218" i="14"/>
  <c r="NB218" i="14"/>
  <c r="NC218" i="14"/>
  <c r="ND218" i="14"/>
  <c r="NE218" i="14"/>
  <c r="NF218" i="14"/>
  <c r="NG218" i="14"/>
  <c r="NH218" i="14"/>
  <c r="NI218" i="14"/>
  <c r="NJ218" i="14"/>
  <c r="NK218" i="14"/>
  <c r="NL218" i="14"/>
  <c r="NM218" i="14"/>
  <c r="NN218" i="14"/>
  <c r="NO218" i="14"/>
  <c r="NP218" i="14"/>
  <c r="NQ218" i="14"/>
  <c r="NR218" i="14"/>
  <c r="NS218" i="14"/>
  <c r="NT218" i="14"/>
  <c r="NU218" i="14"/>
  <c r="NV218" i="14"/>
  <c r="NW218" i="14"/>
  <c r="NX218" i="14"/>
  <c r="NY218" i="14"/>
  <c r="NZ218" i="14"/>
  <c r="OA218" i="14"/>
  <c r="OB218" i="14"/>
  <c r="OC218" i="14"/>
  <c r="OD218" i="14"/>
  <c r="OE218" i="14"/>
  <c r="OF218" i="14"/>
  <c r="OG218" i="14"/>
  <c r="OH218" i="14"/>
  <c r="OI218" i="14"/>
  <c r="OJ218" i="14"/>
  <c r="OK218" i="14"/>
  <c r="OL218" i="14"/>
  <c r="OM218" i="14"/>
  <c r="ON218" i="14"/>
  <c r="OO218" i="14"/>
  <c r="OP218" i="14"/>
  <c r="OQ218" i="14"/>
  <c r="OR218" i="14"/>
  <c r="KN219" i="14"/>
  <c r="KP219" i="14"/>
  <c r="KQ219" i="14"/>
  <c r="LA219" i="14"/>
  <c r="LB219" i="14"/>
  <c r="LC219" i="14"/>
  <c r="LD219" i="14"/>
  <c r="LE219" i="14"/>
  <c r="LF219" i="14"/>
  <c r="LG219" i="14"/>
  <c r="LH219" i="14"/>
  <c r="LI219" i="14"/>
  <c r="LJ219" i="14"/>
  <c r="LK219" i="14"/>
  <c r="LL219" i="14"/>
  <c r="LM219" i="14"/>
  <c r="LN219" i="14"/>
  <c r="LO219" i="14"/>
  <c r="LP219" i="14"/>
  <c r="LQ219" i="14"/>
  <c r="LR219" i="14"/>
  <c r="LS219" i="14"/>
  <c r="LT219" i="14"/>
  <c r="LU219" i="14"/>
  <c r="LV219" i="14"/>
  <c r="LW219" i="14"/>
  <c r="LX219" i="14"/>
  <c r="LY219" i="14"/>
  <c r="LZ219" i="14"/>
  <c r="MA219" i="14"/>
  <c r="MB219" i="14"/>
  <c r="MC219" i="14"/>
  <c r="MD219" i="14"/>
  <c r="ME219" i="14"/>
  <c r="MF219" i="14"/>
  <c r="MG219" i="14"/>
  <c r="MH219" i="14"/>
  <c r="MI219" i="14"/>
  <c r="MJ219" i="14"/>
  <c r="MK219" i="14"/>
  <c r="ML219" i="14"/>
  <c r="MM219" i="14"/>
  <c r="MN219" i="14"/>
  <c r="MO219" i="14"/>
  <c r="MP219" i="14"/>
  <c r="MQ219" i="14"/>
  <c r="MR219" i="14"/>
  <c r="MS219" i="14"/>
  <c r="MT219" i="14"/>
  <c r="MU219" i="14"/>
  <c r="MV219" i="14"/>
  <c r="MW219" i="14"/>
  <c r="MX219" i="14"/>
  <c r="MY219" i="14"/>
  <c r="MZ219" i="14"/>
  <c r="NA219" i="14"/>
  <c r="NB219" i="14"/>
  <c r="NC219" i="14"/>
  <c r="ND219" i="14"/>
  <c r="NE219" i="14"/>
  <c r="NF219" i="14"/>
  <c r="NG219" i="14"/>
  <c r="NH219" i="14"/>
  <c r="NI219" i="14"/>
  <c r="NJ219" i="14"/>
  <c r="NK219" i="14"/>
  <c r="NL219" i="14"/>
  <c r="NM219" i="14"/>
  <c r="NN219" i="14"/>
  <c r="NO219" i="14"/>
  <c r="NP219" i="14"/>
  <c r="NQ219" i="14"/>
  <c r="NR219" i="14"/>
  <c r="NS219" i="14"/>
  <c r="NT219" i="14"/>
  <c r="NU219" i="14"/>
  <c r="NV219" i="14"/>
  <c r="NW219" i="14"/>
  <c r="NX219" i="14"/>
  <c r="NY219" i="14"/>
  <c r="NZ219" i="14"/>
  <c r="OA219" i="14"/>
  <c r="OB219" i="14"/>
  <c r="OC219" i="14"/>
  <c r="OD219" i="14"/>
  <c r="OE219" i="14"/>
  <c r="OF219" i="14"/>
  <c r="OG219" i="14"/>
  <c r="OH219" i="14"/>
  <c r="OI219" i="14"/>
  <c r="OJ219" i="14"/>
  <c r="OK219" i="14"/>
  <c r="OL219" i="14"/>
  <c r="OM219" i="14"/>
  <c r="ON219" i="14"/>
  <c r="OO219" i="14"/>
  <c r="OP219" i="14"/>
  <c r="OQ219" i="14"/>
  <c r="OR219" i="14"/>
  <c r="KN220" i="14"/>
  <c r="KP220" i="14"/>
  <c r="KQ220" i="14"/>
  <c r="LA220" i="14"/>
  <c r="LB220" i="14"/>
  <c r="LC220" i="14"/>
  <c r="LD220" i="14"/>
  <c r="LE220" i="14"/>
  <c r="LF220" i="14"/>
  <c r="LG220" i="14"/>
  <c r="LH220" i="14"/>
  <c r="LI220" i="14"/>
  <c r="LJ220" i="14"/>
  <c r="LK220" i="14"/>
  <c r="LL220" i="14"/>
  <c r="LM220" i="14"/>
  <c r="LN220" i="14"/>
  <c r="LO220" i="14"/>
  <c r="LP220" i="14"/>
  <c r="LQ220" i="14"/>
  <c r="LR220" i="14"/>
  <c r="LS220" i="14"/>
  <c r="LT220" i="14"/>
  <c r="LU220" i="14"/>
  <c r="LV220" i="14"/>
  <c r="LW220" i="14"/>
  <c r="LX220" i="14"/>
  <c r="LY220" i="14"/>
  <c r="LZ220" i="14"/>
  <c r="MA220" i="14"/>
  <c r="MB220" i="14"/>
  <c r="MC220" i="14"/>
  <c r="MD220" i="14"/>
  <c r="ME220" i="14"/>
  <c r="MF220" i="14"/>
  <c r="MG220" i="14"/>
  <c r="MH220" i="14"/>
  <c r="MI220" i="14"/>
  <c r="MJ220" i="14"/>
  <c r="MK220" i="14"/>
  <c r="ML220" i="14"/>
  <c r="MM220" i="14"/>
  <c r="MN220" i="14"/>
  <c r="MO220" i="14"/>
  <c r="MP220" i="14"/>
  <c r="MQ220" i="14"/>
  <c r="MR220" i="14"/>
  <c r="MS220" i="14"/>
  <c r="MT220" i="14"/>
  <c r="MU220" i="14"/>
  <c r="MV220" i="14"/>
  <c r="MW220" i="14"/>
  <c r="MX220" i="14"/>
  <c r="MY220" i="14"/>
  <c r="MZ220" i="14"/>
  <c r="NA220" i="14"/>
  <c r="NB220" i="14"/>
  <c r="NC220" i="14"/>
  <c r="ND220" i="14"/>
  <c r="NE220" i="14"/>
  <c r="NF220" i="14"/>
  <c r="NG220" i="14"/>
  <c r="NH220" i="14"/>
  <c r="NI220" i="14"/>
  <c r="NJ220" i="14"/>
  <c r="NK220" i="14"/>
  <c r="NL220" i="14"/>
  <c r="NM220" i="14"/>
  <c r="NN220" i="14"/>
  <c r="NO220" i="14"/>
  <c r="NP220" i="14"/>
  <c r="NQ220" i="14"/>
  <c r="NR220" i="14"/>
  <c r="NS220" i="14"/>
  <c r="NT220" i="14"/>
  <c r="NU220" i="14"/>
  <c r="NV220" i="14"/>
  <c r="NW220" i="14"/>
  <c r="NX220" i="14"/>
  <c r="NY220" i="14"/>
  <c r="NZ220" i="14"/>
  <c r="OA220" i="14"/>
  <c r="OB220" i="14"/>
  <c r="OC220" i="14"/>
  <c r="OD220" i="14"/>
  <c r="OE220" i="14"/>
  <c r="OF220" i="14"/>
  <c r="OG220" i="14"/>
  <c r="OH220" i="14"/>
  <c r="OI220" i="14"/>
  <c r="OJ220" i="14"/>
  <c r="OK220" i="14"/>
  <c r="OL220" i="14"/>
  <c r="OM220" i="14"/>
  <c r="ON220" i="14"/>
  <c r="OO220" i="14"/>
  <c r="OP220" i="14"/>
  <c r="OQ220" i="14"/>
  <c r="OR220" i="14"/>
  <c r="KN221" i="14"/>
  <c r="KP221" i="14"/>
  <c r="KQ221" i="14"/>
  <c r="LA221" i="14"/>
  <c r="LB221" i="14"/>
  <c r="LC221" i="14"/>
  <c r="LD221" i="14"/>
  <c r="LE221" i="14"/>
  <c r="LF221" i="14"/>
  <c r="LG221" i="14"/>
  <c r="LH221" i="14"/>
  <c r="LI221" i="14"/>
  <c r="LJ221" i="14"/>
  <c r="LK221" i="14"/>
  <c r="LL221" i="14"/>
  <c r="LM221" i="14"/>
  <c r="LN221" i="14"/>
  <c r="LO221" i="14"/>
  <c r="LP221" i="14"/>
  <c r="LQ221" i="14"/>
  <c r="LR221" i="14"/>
  <c r="LS221" i="14"/>
  <c r="LT221" i="14"/>
  <c r="LU221" i="14"/>
  <c r="LV221" i="14"/>
  <c r="LW221" i="14"/>
  <c r="LX221" i="14"/>
  <c r="LY221" i="14"/>
  <c r="LZ221" i="14"/>
  <c r="MA221" i="14"/>
  <c r="MB221" i="14"/>
  <c r="MC221" i="14"/>
  <c r="MD221" i="14"/>
  <c r="ME221" i="14"/>
  <c r="MF221" i="14"/>
  <c r="MG221" i="14"/>
  <c r="MH221" i="14"/>
  <c r="MI221" i="14"/>
  <c r="MJ221" i="14"/>
  <c r="MK221" i="14"/>
  <c r="ML221" i="14"/>
  <c r="MM221" i="14"/>
  <c r="MN221" i="14"/>
  <c r="MO221" i="14"/>
  <c r="MP221" i="14"/>
  <c r="MQ221" i="14"/>
  <c r="MR221" i="14"/>
  <c r="MS221" i="14"/>
  <c r="MT221" i="14"/>
  <c r="MU221" i="14"/>
  <c r="MV221" i="14"/>
  <c r="MW221" i="14"/>
  <c r="MX221" i="14"/>
  <c r="MY221" i="14"/>
  <c r="MZ221" i="14"/>
  <c r="NA221" i="14"/>
  <c r="NB221" i="14"/>
  <c r="NC221" i="14"/>
  <c r="ND221" i="14"/>
  <c r="NE221" i="14"/>
  <c r="NF221" i="14"/>
  <c r="NG221" i="14"/>
  <c r="NH221" i="14"/>
  <c r="NI221" i="14"/>
  <c r="NJ221" i="14"/>
  <c r="NK221" i="14"/>
  <c r="NL221" i="14"/>
  <c r="NM221" i="14"/>
  <c r="NN221" i="14"/>
  <c r="NO221" i="14"/>
  <c r="NP221" i="14"/>
  <c r="NQ221" i="14"/>
  <c r="NR221" i="14"/>
  <c r="NS221" i="14"/>
  <c r="NT221" i="14"/>
  <c r="NU221" i="14"/>
  <c r="NV221" i="14"/>
  <c r="NW221" i="14"/>
  <c r="NX221" i="14"/>
  <c r="NY221" i="14"/>
  <c r="NZ221" i="14"/>
  <c r="OA221" i="14"/>
  <c r="OB221" i="14"/>
  <c r="OC221" i="14"/>
  <c r="OD221" i="14"/>
  <c r="OE221" i="14"/>
  <c r="OF221" i="14"/>
  <c r="OG221" i="14"/>
  <c r="OH221" i="14"/>
  <c r="OI221" i="14"/>
  <c r="OJ221" i="14"/>
  <c r="OK221" i="14"/>
  <c r="OL221" i="14"/>
  <c r="OM221" i="14"/>
  <c r="ON221" i="14"/>
  <c r="OO221" i="14"/>
  <c r="OP221" i="14"/>
  <c r="OQ221" i="14"/>
  <c r="OR221" i="14"/>
  <c r="KN222" i="14"/>
  <c r="KP222" i="14"/>
  <c r="KQ222" i="14"/>
  <c r="LA222" i="14"/>
  <c r="LB222" i="14"/>
  <c r="LC222" i="14"/>
  <c r="LD222" i="14"/>
  <c r="LE222" i="14"/>
  <c r="LF222" i="14"/>
  <c r="LG222" i="14"/>
  <c r="LH222" i="14"/>
  <c r="LI222" i="14"/>
  <c r="LJ222" i="14"/>
  <c r="LK222" i="14"/>
  <c r="LL222" i="14"/>
  <c r="LM222" i="14"/>
  <c r="LN222" i="14"/>
  <c r="LO222" i="14"/>
  <c r="LP222" i="14"/>
  <c r="LQ222" i="14"/>
  <c r="LR222" i="14"/>
  <c r="LS222" i="14"/>
  <c r="LT222" i="14"/>
  <c r="LU222" i="14"/>
  <c r="LV222" i="14"/>
  <c r="LW222" i="14"/>
  <c r="LX222" i="14"/>
  <c r="LY222" i="14"/>
  <c r="LZ222" i="14"/>
  <c r="MA222" i="14"/>
  <c r="MB222" i="14"/>
  <c r="MC222" i="14"/>
  <c r="MD222" i="14"/>
  <c r="ME222" i="14"/>
  <c r="MF222" i="14"/>
  <c r="MG222" i="14"/>
  <c r="MH222" i="14"/>
  <c r="MI222" i="14"/>
  <c r="MJ222" i="14"/>
  <c r="MK222" i="14"/>
  <c r="ML222" i="14"/>
  <c r="MM222" i="14"/>
  <c r="MN222" i="14"/>
  <c r="MO222" i="14"/>
  <c r="MP222" i="14"/>
  <c r="MQ222" i="14"/>
  <c r="MR222" i="14"/>
  <c r="MS222" i="14"/>
  <c r="MT222" i="14"/>
  <c r="MU222" i="14"/>
  <c r="MV222" i="14"/>
  <c r="MW222" i="14"/>
  <c r="MX222" i="14"/>
  <c r="MY222" i="14"/>
  <c r="MZ222" i="14"/>
  <c r="NA222" i="14"/>
  <c r="NB222" i="14"/>
  <c r="NC222" i="14"/>
  <c r="ND222" i="14"/>
  <c r="NE222" i="14"/>
  <c r="NF222" i="14"/>
  <c r="NG222" i="14"/>
  <c r="NH222" i="14"/>
  <c r="NI222" i="14"/>
  <c r="NJ222" i="14"/>
  <c r="NK222" i="14"/>
  <c r="NL222" i="14"/>
  <c r="NM222" i="14"/>
  <c r="NN222" i="14"/>
  <c r="NO222" i="14"/>
  <c r="NP222" i="14"/>
  <c r="NQ222" i="14"/>
  <c r="NR222" i="14"/>
  <c r="NS222" i="14"/>
  <c r="NT222" i="14"/>
  <c r="NU222" i="14"/>
  <c r="NV222" i="14"/>
  <c r="NW222" i="14"/>
  <c r="NX222" i="14"/>
  <c r="NY222" i="14"/>
  <c r="NZ222" i="14"/>
  <c r="OA222" i="14"/>
  <c r="OB222" i="14"/>
  <c r="OC222" i="14"/>
  <c r="OD222" i="14"/>
  <c r="OE222" i="14"/>
  <c r="OF222" i="14"/>
  <c r="OG222" i="14"/>
  <c r="OH222" i="14"/>
  <c r="OI222" i="14"/>
  <c r="OJ222" i="14"/>
  <c r="OK222" i="14"/>
  <c r="OL222" i="14"/>
  <c r="OM222" i="14"/>
  <c r="ON222" i="14"/>
  <c r="OO222" i="14"/>
  <c r="OP222" i="14"/>
  <c r="OQ222" i="14"/>
  <c r="OR222" i="14"/>
  <c r="KN223" i="14"/>
  <c r="KP223" i="14"/>
  <c r="KQ223" i="14"/>
  <c r="LA223" i="14"/>
  <c r="LB223" i="14"/>
  <c r="LC223" i="14"/>
  <c r="LD223" i="14"/>
  <c r="LE223" i="14"/>
  <c r="LF223" i="14"/>
  <c r="LG223" i="14"/>
  <c r="LH223" i="14"/>
  <c r="LI223" i="14"/>
  <c r="LJ223" i="14"/>
  <c r="LK223" i="14"/>
  <c r="LL223" i="14"/>
  <c r="LM223" i="14"/>
  <c r="LN223" i="14"/>
  <c r="LO223" i="14"/>
  <c r="LP223" i="14"/>
  <c r="LQ223" i="14"/>
  <c r="LR223" i="14"/>
  <c r="LS223" i="14"/>
  <c r="LT223" i="14"/>
  <c r="LU223" i="14"/>
  <c r="LV223" i="14"/>
  <c r="LW223" i="14"/>
  <c r="LX223" i="14"/>
  <c r="LY223" i="14"/>
  <c r="LZ223" i="14"/>
  <c r="MA223" i="14"/>
  <c r="MB223" i="14"/>
  <c r="MC223" i="14"/>
  <c r="MD223" i="14"/>
  <c r="ME223" i="14"/>
  <c r="MF223" i="14"/>
  <c r="MG223" i="14"/>
  <c r="MH223" i="14"/>
  <c r="MI223" i="14"/>
  <c r="MJ223" i="14"/>
  <c r="MK223" i="14"/>
  <c r="ML223" i="14"/>
  <c r="MM223" i="14"/>
  <c r="MN223" i="14"/>
  <c r="MO223" i="14"/>
  <c r="MP223" i="14"/>
  <c r="MQ223" i="14"/>
  <c r="MR223" i="14"/>
  <c r="MS223" i="14"/>
  <c r="MT223" i="14"/>
  <c r="MU223" i="14"/>
  <c r="MV223" i="14"/>
  <c r="MW223" i="14"/>
  <c r="MX223" i="14"/>
  <c r="MY223" i="14"/>
  <c r="MZ223" i="14"/>
  <c r="NA223" i="14"/>
  <c r="NB223" i="14"/>
  <c r="NC223" i="14"/>
  <c r="ND223" i="14"/>
  <c r="NE223" i="14"/>
  <c r="NF223" i="14"/>
  <c r="NG223" i="14"/>
  <c r="NH223" i="14"/>
  <c r="NI223" i="14"/>
  <c r="NJ223" i="14"/>
  <c r="NK223" i="14"/>
  <c r="NL223" i="14"/>
  <c r="NM223" i="14"/>
  <c r="NN223" i="14"/>
  <c r="NO223" i="14"/>
  <c r="NP223" i="14"/>
  <c r="NQ223" i="14"/>
  <c r="NR223" i="14"/>
  <c r="NS223" i="14"/>
  <c r="NT223" i="14"/>
  <c r="NU223" i="14"/>
  <c r="NV223" i="14"/>
  <c r="NW223" i="14"/>
  <c r="NX223" i="14"/>
  <c r="NY223" i="14"/>
  <c r="NZ223" i="14"/>
  <c r="OA223" i="14"/>
  <c r="OB223" i="14"/>
  <c r="OC223" i="14"/>
  <c r="OD223" i="14"/>
  <c r="OE223" i="14"/>
  <c r="OF223" i="14"/>
  <c r="OG223" i="14"/>
  <c r="OH223" i="14"/>
  <c r="OI223" i="14"/>
  <c r="OJ223" i="14"/>
  <c r="OK223" i="14"/>
  <c r="OL223" i="14"/>
  <c r="OM223" i="14"/>
  <c r="ON223" i="14"/>
  <c r="OO223" i="14"/>
  <c r="OP223" i="14"/>
  <c r="OQ223" i="14"/>
  <c r="OR223" i="14"/>
  <c r="KN224" i="14"/>
  <c r="KP224" i="14"/>
  <c r="KQ224" i="14"/>
  <c r="LA224" i="14"/>
  <c r="LB224" i="14"/>
  <c r="LC224" i="14"/>
  <c r="LD224" i="14"/>
  <c r="LE224" i="14"/>
  <c r="LF224" i="14"/>
  <c r="LG224" i="14"/>
  <c r="LH224" i="14"/>
  <c r="LI224" i="14"/>
  <c r="LJ224" i="14"/>
  <c r="LK224" i="14"/>
  <c r="LL224" i="14"/>
  <c r="LM224" i="14"/>
  <c r="LN224" i="14"/>
  <c r="LO224" i="14"/>
  <c r="LP224" i="14"/>
  <c r="LQ224" i="14"/>
  <c r="LR224" i="14"/>
  <c r="LS224" i="14"/>
  <c r="LT224" i="14"/>
  <c r="LU224" i="14"/>
  <c r="LV224" i="14"/>
  <c r="LW224" i="14"/>
  <c r="LX224" i="14"/>
  <c r="LY224" i="14"/>
  <c r="LZ224" i="14"/>
  <c r="MA224" i="14"/>
  <c r="MB224" i="14"/>
  <c r="MC224" i="14"/>
  <c r="MD224" i="14"/>
  <c r="ME224" i="14"/>
  <c r="MF224" i="14"/>
  <c r="MG224" i="14"/>
  <c r="MH224" i="14"/>
  <c r="MI224" i="14"/>
  <c r="MJ224" i="14"/>
  <c r="MK224" i="14"/>
  <c r="ML224" i="14"/>
  <c r="MM224" i="14"/>
  <c r="MN224" i="14"/>
  <c r="MO224" i="14"/>
  <c r="MP224" i="14"/>
  <c r="MQ224" i="14"/>
  <c r="MR224" i="14"/>
  <c r="MS224" i="14"/>
  <c r="MT224" i="14"/>
  <c r="MU224" i="14"/>
  <c r="MV224" i="14"/>
  <c r="MW224" i="14"/>
  <c r="MX224" i="14"/>
  <c r="MY224" i="14"/>
  <c r="MZ224" i="14"/>
  <c r="NA224" i="14"/>
  <c r="NB224" i="14"/>
  <c r="NC224" i="14"/>
  <c r="ND224" i="14"/>
  <c r="NE224" i="14"/>
  <c r="NF224" i="14"/>
  <c r="NG224" i="14"/>
  <c r="NH224" i="14"/>
  <c r="NI224" i="14"/>
  <c r="NJ224" i="14"/>
  <c r="NK224" i="14"/>
  <c r="NL224" i="14"/>
  <c r="NM224" i="14"/>
  <c r="NN224" i="14"/>
  <c r="NO224" i="14"/>
  <c r="NP224" i="14"/>
  <c r="NQ224" i="14"/>
  <c r="NR224" i="14"/>
  <c r="NS224" i="14"/>
  <c r="NT224" i="14"/>
  <c r="NU224" i="14"/>
  <c r="NV224" i="14"/>
  <c r="NW224" i="14"/>
  <c r="NX224" i="14"/>
  <c r="NY224" i="14"/>
  <c r="NZ224" i="14"/>
  <c r="OA224" i="14"/>
  <c r="OB224" i="14"/>
  <c r="OC224" i="14"/>
  <c r="OD224" i="14"/>
  <c r="OE224" i="14"/>
  <c r="OF224" i="14"/>
  <c r="OG224" i="14"/>
  <c r="OH224" i="14"/>
  <c r="OI224" i="14"/>
  <c r="OJ224" i="14"/>
  <c r="OK224" i="14"/>
  <c r="OL224" i="14"/>
  <c r="OM224" i="14"/>
  <c r="ON224" i="14"/>
  <c r="OO224" i="14"/>
  <c r="OP224" i="14"/>
  <c r="OQ224" i="14"/>
  <c r="OR224" i="14"/>
  <c r="KN225" i="14"/>
  <c r="KP225" i="14"/>
  <c r="KQ225" i="14"/>
  <c r="LA225" i="14"/>
  <c r="LB225" i="14"/>
  <c r="LC225" i="14"/>
  <c r="LD225" i="14"/>
  <c r="LE225" i="14"/>
  <c r="LF225" i="14"/>
  <c r="LG225" i="14"/>
  <c r="LH225" i="14"/>
  <c r="LI225" i="14"/>
  <c r="LJ225" i="14"/>
  <c r="LK225" i="14"/>
  <c r="LL225" i="14"/>
  <c r="LM225" i="14"/>
  <c r="LN225" i="14"/>
  <c r="LO225" i="14"/>
  <c r="LP225" i="14"/>
  <c r="LQ225" i="14"/>
  <c r="LR225" i="14"/>
  <c r="LS225" i="14"/>
  <c r="LT225" i="14"/>
  <c r="LU225" i="14"/>
  <c r="LV225" i="14"/>
  <c r="LW225" i="14"/>
  <c r="LX225" i="14"/>
  <c r="LY225" i="14"/>
  <c r="LZ225" i="14"/>
  <c r="MA225" i="14"/>
  <c r="MB225" i="14"/>
  <c r="MC225" i="14"/>
  <c r="MD225" i="14"/>
  <c r="ME225" i="14"/>
  <c r="MF225" i="14"/>
  <c r="MG225" i="14"/>
  <c r="MH225" i="14"/>
  <c r="MI225" i="14"/>
  <c r="MJ225" i="14"/>
  <c r="MK225" i="14"/>
  <c r="ML225" i="14"/>
  <c r="MM225" i="14"/>
  <c r="MN225" i="14"/>
  <c r="MO225" i="14"/>
  <c r="MP225" i="14"/>
  <c r="MQ225" i="14"/>
  <c r="MR225" i="14"/>
  <c r="MS225" i="14"/>
  <c r="MT225" i="14"/>
  <c r="MU225" i="14"/>
  <c r="MV225" i="14"/>
  <c r="MW225" i="14"/>
  <c r="MX225" i="14"/>
  <c r="MY225" i="14"/>
  <c r="MZ225" i="14"/>
  <c r="NA225" i="14"/>
  <c r="NB225" i="14"/>
  <c r="NC225" i="14"/>
  <c r="ND225" i="14"/>
  <c r="NE225" i="14"/>
  <c r="NF225" i="14"/>
  <c r="NG225" i="14"/>
  <c r="NH225" i="14"/>
  <c r="NI225" i="14"/>
  <c r="NJ225" i="14"/>
  <c r="NK225" i="14"/>
  <c r="NL225" i="14"/>
  <c r="NM225" i="14"/>
  <c r="NN225" i="14"/>
  <c r="NO225" i="14"/>
  <c r="NP225" i="14"/>
  <c r="NQ225" i="14"/>
  <c r="NR225" i="14"/>
  <c r="NS225" i="14"/>
  <c r="NT225" i="14"/>
  <c r="NU225" i="14"/>
  <c r="NV225" i="14"/>
  <c r="NW225" i="14"/>
  <c r="NX225" i="14"/>
  <c r="NY225" i="14"/>
  <c r="NZ225" i="14"/>
  <c r="OA225" i="14"/>
  <c r="OB225" i="14"/>
  <c r="OC225" i="14"/>
  <c r="OD225" i="14"/>
  <c r="OE225" i="14"/>
  <c r="OF225" i="14"/>
  <c r="OG225" i="14"/>
  <c r="OH225" i="14"/>
  <c r="OI225" i="14"/>
  <c r="OJ225" i="14"/>
  <c r="OK225" i="14"/>
  <c r="OL225" i="14"/>
  <c r="OM225" i="14"/>
  <c r="ON225" i="14"/>
  <c r="OO225" i="14"/>
  <c r="OP225" i="14"/>
  <c r="OQ225" i="14"/>
  <c r="OR225" i="14"/>
  <c r="KN226" i="14"/>
  <c r="KP226" i="14"/>
  <c r="KQ226" i="14"/>
  <c r="LA226" i="14"/>
  <c r="LB226" i="14"/>
  <c r="LC226" i="14"/>
  <c r="LD226" i="14"/>
  <c r="LE226" i="14"/>
  <c r="LF226" i="14"/>
  <c r="LG226" i="14"/>
  <c r="LH226" i="14"/>
  <c r="LI226" i="14"/>
  <c r="LJ226" i="14"/>
  <c r="LK226" i="14"/>
  <c r="LL226" i="14"/>
  <c r="LM226" i="14"/>
  <c r="LN226" i="14"/>
  <c r="LO226" i="14"/>
  <c r="LP226" i="14"/>
  <c r="LQ226" i="14"/>
  <c r="LR226" i="14"/>
  <c r="LS226" i="14"/>
  <c r="LT226" i="14"/>
  <c r="LU226" i="14"/>
  <c r="LV226" i="14"/>
  <c r="LW226" i="14"/>
  <c r="LX226" i="14"/>
  <c r="LY226" i="14"/>
  <c r="LZ226" i="14"/>
  <c r="MA226" i="14"/>
  <c r="MB226" i="14"/>
  <c r="MC226" i="14"/>
  <c r="MD226" i="14"/>
  <c r="ME226" i="14"/>
  <c r="MF226" i="14"/>
  <c r="MG226" i="14"/>
  <c r="MH226" i="14"/>
  <c r="MI226" i="14"/>
  <c r="MJ226" i="14"/>
  <c r="MK226" i="14"/>
  <c r="ML226" i="14"/>
  <c r="MM226" i="14"/>
  <c r="MN226" i="14"/>
  <c r="MO226" i="14"/>
  <c r="MP226" i="14"/>
  <c r="MQ226" i="14"/>
  <c r="MR226" i="14"/>
  <c r="MS226" i="14"/>
  <c r="MT226" i="14"/>
  <c r="MU226" i="14"/>
  <c r="MV226" i="14"/>
  <c r="MW226" i="14"/>
  <c r="MX226" i="14"/>
  <c r="MY226" i="14"/>
  <c r="MZ226" i="14"/>
  <c r="NA226" i="14"/>
  <c r="NB226" i="14"/>
  <c r="NC226" i="14"/>
  <c r="ND226" i="14"/>
  <c r="NE226" i="14"/>
  <c r="NF226" i="14"/>
  <c r="NG226" i="14"/>
  <c r="NH226" i="14"/>
  <c r="NI226" i="14"/>
  <c r="NJ226" i="14"/>
  <c r="NK226" i="14"/>
  <c r="NL226" i="14"/>
  <c r="NM226" i="14"/>
  <c r="NN226" i="14"/>
  <c r="NO226" i="14"/>
  <c r="NP226" i="14"/>
  <c r="NQ226" i="14"/>
  <c r="NR226" i="14"/>
  <c r="NS226" i="14"/>
  <c r="NT226" i="14"/>
  <c r="NU226" i="14"/>
  <c r="NV226" i="14"/>
  <c r="NW226" i="14"/>
  <c r="NX226" i="14"/>
  <c r="NY226" i="14"/>
  <c r="NZ226" i="14"/>
  <c r="OA226" i="14"/>
  <c r="OB226" i="14"/>
  <c r="OC226" i="14"/>
  <c r="OD226" i="14"/>
  <c r="OE226" i="14"/>
  <c r="OF226" i="14"/>
  <c r="OG226" i="14"/>
  <c r="OH226" i="14"/>
  <c r="OI226" i="14"/>
  <c r="OJ226" i="14"/>
  <c r="OK226" i="14"/>
  <c r="OL226" i="14"/>
  <c r="OM226" i="14"/>
  <c r="ON226" i="14"/>
  <c r="OO226" i="14"/>
  <c r="OP226" i="14"/>
  <c r="OQ226" i="14"/>
  <c r="OR226" i="14"/>
  <c r="KN227" i="14"/>
  <c r="KP227" i="14"/>
  <c r="KQ227" i="14"/>
  <c r="LA227" i="14"/>
  <c r="LB227" i="14"/>
  <c r="LC227" i="14"/>
  <c r="LD227" i="14"/>
  <c r="LE227" i="14"/>
  <c r="LF227" i="14"/>
  <c r="LG227" i="14"/>
  <c r="LH227" i="14"/>
  <c r="LI227" i="14"/>
  <c r="LJ227" i="14"/>
  <c r="LK227" i="14"/>
  <c r="LL227" i="14"/>
  <c r="LM227" i="14"/>
  <c r="LN227" i="14"/>
  <c r="LO227" i="14"/>
  <c r="LP227" i="14"/>
  <c r="LQ227" i="14"/>
  <c r="LR227" i="14"/>
  <c r="LS227" i="14"/>
  <c r="LT227" i="14"/>
  <c r="LU227" i="14"/>
  <c r="LV227" i="14"/>
  <c r="LW227" i="14"/>
  <c r="LX227" i="14"/>
  <c r="LY227" i="14"/>
  <c r="LZ227" i="14"/>
  <c r="MA227" i="14"/>
  <c r="MB227" i="14"/>
  <c r="MC227" i="14"/>
  <c r="MD227" i="14"/>
  <c r="ME227" i="14"/>
  <c r="MF227" i="14"/>
  <c r="MG227" i="14"/>
  <c r="MH227" i="14"/>
  <c r="MI227" i="14"/>
  <c r="MJ227" i="14"/>
  <c r="MK227" i="14"/>
  <c r="ML227" i="14"/>
  <c r="MM227" i="14"/>
  <c r="MN227" i="14"/>
  <c r="MO227" i="14"/>
  <c r="MP227" i="14"/>
  <c r="MQ227" i="14"/>
  <c r="MR227" i="14"/>
  <c r="MS227" i="14"/>
  <c r="MT227" i="14"/>
  <c r="MU227" i="14"/>
  <c r="MV227" i="14"/>
  <c r="MW227" i="14"/>
  <c r="MX227" i="14"/>
  <c r="MY227" i="14"/>
  <c r="MZ227" i="14"/>
  <c r="NA227" i="14"/>
  <c r="NB227" i="14"/>
  <c r="NC227" i="14"/>
  <c r="ND227" i="14"/>
  <c r="NE227" i="14"/>
  <c r="NF227" i="14"/>
  <c r="NG227" i="14"/>
  <c r="NH227" i="14"/>
  <c r="NI227" i="14"/>
  <c r="NJ227" i="14"/>
  <c r="NK227" i="14"/>
  <c r="NL227" i="14"/>
  <c r="NM227" i="14"/>
  <c r="NN227" i="14"/>
  <c r="NO227" i="14"/>
  <c r="NP227" i="14"/>
  <c r="NQ227" i="14"/>
  <c r="NR227" i="14"/>
  <c r="NS227" i="14"/>
  <c r="NT227" i="14"/>
  <c r="NU227" i="14"/>
  <c r="NV227" i="14"/>
  <c r="NW227" i="14"/>
  <c r="NX227" i="14"/>
  <c r="NY227" i="14"/>
  <c r="NZ227" i="14"/>
  <c r="OA227" i="14"/>
  <c r="OB227" i="14"/>
  <c r="OC227" i="14"/>
  <c r="OD227" i="14"/>
  <c r="OE227" i="14"/>
  <c r="OF227" i="14"/>
  <c r="OG227" i="14"/>
  <c r="OH227" i="14"/>
  <c r="OI227" i="14"/>
  <c r="OJ227" i="14"/>
  <c r="OK227" i="14"/>
  <c r="OL227" i="14"/>
  <c r="OM227" i="14"/>
  <c r="ON227" i="14"/>
  <c r="OO227" i="14"/>
  <c r="OP227" i="14"/>
  <c r="OQ227" i="14"/>
  <c r="OR227" i="14"/>
  <c r="KN228" i="14"/>
  <c r="KP228" i="14"/>
  <c r="KQ228" i="14"/>
  <c r="LA228" i="14"/>
  <c r="LB228" i="14"/>
  <c r="LC228" i="14"/>
  <c r="LD228" i="14"/>
  <c r="LE228" i="14"/>
  <c r="LF228" i="14"/>
  <c r="LG228" i="14"/>
  <c r="LH228" i="14"/>
  <c r="LI228" i="14"/>
  <c r="LJ228" i="14"/>
  <c r="LK228" i="14"/>
  <c r="LL228" i="14"/>
  <c r="LM228" i="14"/>
  <c r="LN228" i="14"/>
  <c r="LO228" i="14"/>
  <c r="LP228" i="14"/>
  <c r="LQ228" i="14"/>
  <c r="LR228" i="14"/>
  <c r="LS228" i="14"/>
  <c r="LT228" i="14"/>
  <c r="LU228" i="14"/>
  <c r="LV228" i="14"/>
  <c r="LW228" i="14"/>
  <c r="LX228" i="14"/>
  <c r="LY228" i="14"/>
  <c r="LZ228" i="14"/>
  <c r="MA228" i="14"/>
  <c r="MB228" i="14"/>
  <c r="MC228" i="14"/>
  <c r="MD228" i="14"/>
  <c r="ME228" i="14"/>
  <c r="MF228" i="14"/>
  <c r="MG228" i="14"/>
  <c r="MH228" i="14"/>
  <c r="MI228" i="14"/>
  <c r="MJ228" i="14"/>
  <c r="MK228" i="14"/>
  <c r="ML228" i="14"/>
  <c r="MM228" i="14"/>
  <c r="MN228" i="14"/>
  <c r="MO228" i="14"/>
  <c r="MP228" i="14"/>
  <c r="MQ228" i="14"/>
  <c r="MR228" i="14"/>
  <c r="MS228" i="14"/>
  <c r="MT228" i="14"/>
  <c r="MU228" i="14"/>
  <c r="MV228" i="14"/>
  <c r="MW228" i="14"/>
  <c r="MX228" i="14"/>
  <c r="MY228" i="14"/>
  <c r="MZ228" i="14"/>
  <c r="NA228" i="14"/>
  <c r="NB228" i="14"/>
  <c r="NC228" i="14"/>
  <c r="ND228" i="14"/>
  <c r="NE228" i="14"/>
  <c r="NF228" i="14"/>
  <c r="NG228" i="14"/>
  <c r="NH228" i="14"/>
  <c r="NI228" i="14"/>
  <c r="NJ228" i="14"/>
  <c r="NK228" i="14"/>
  <c r="NL228" i="14"/>
  <c r="NM228" i="14"/>
  <c r="NN228" i="14"/>
  <c r="NO228" i="14"/>
  <c r="NP228" i="14"/>
  <c r="NQ228" i="14"/>
  <c r="NR228" i="14"/>
  <c r="NS228" i="14"/>
  <c r="NT228" i="14"/>
  <c r="NU228" i="14"/>
  <c r="NV228" i="14"/>
  <c r="NW228" i="14"/>
  <c r="NX228" i="14"/>
  <c r="NY228" i="14"/>
  <c r="NZ228" i="14"/>
  <c r="OA228" i="14"/>
  <c r="OB228" i="14"/>
  <c r="OC228" i="14"/>
  <c r="OD228" i="14"/>
  <c r="OE228" i="14"/>
  <c r="OF228" i="14"/>
  <c r="OG228" i="14"/>
  <c r="OH228" i="14"/>
  <c r="OI228" i="14"/>
  <c r="OJ228" i="14"/>
  <c r="OK228" i="14"/>
  <c r="OL228" i="14"/>
  <c r="OM228" i="14"/>
  <c r="ON228" i="14"/>
  <c r="OO228" i="14"/>
  <c r="OP228" i="14"/>
  <c r="OQ228" i="14"/>
  <c r="OR228" i="14"/>
  <c r="KN229" i="14"/>
  <c r="KP229" i="14"/>
  <c r="KQ229" i="14"/>
  <c r="LA229" i="14"/>
  <c r="LB229" i="14"/>
  <c r="LC229" i="14"/>
  <c r="LD229" i="14"/>
  <c r="LE229" i="14"/>
  <c r="LF229" i="14"/>
  <c r="LG229" i="14"/>
  <c r="LH229" i="14"/>
  <c r="LI229" i="14"/>
  <c r="LJ229" i="14"/>
  <c r="LK229" i="14"/>
  <c r="LL229" i="14"/>
  <c r="LM229" i="14"/>
  <c r="LN229" i="14"/>
  <c r="LO229" i="14"/>
  <c r="LP229" i="14"/>
  <c r="LQ229" i="14"/>
  <c r="LR229" i="14"/>
  <c r="LS229" i="14"/>
  <c r="LT229" i="14"/>
  <c r="LU229" i="14"/>
  <c r="LV229" i="14"/>
  <c r="LW229" i="14"/>
  <c r="LX229" i="14"/>
  <c r="LY229" i="14"/>
  <c r="LZ229" i="14"/>
  <c r="MA229" i="14"/>
  <c r="MB229" i="14"/>
  <c r="MC229" i="14"/>
  <c r="MD229" i="14"/>
  <c r="ME229" i="14"/>
  <c r="MF229" i="14"/>
  <c r="MG229" i="14"/>
  <c r="MH229" i="14"/>
  <c r="MI229" i="14"/>
  <c r="MJ229" i="14"/>
  <c r="MK229" i="14"/>
  <c r="ML229" i="14"/>
  <c r="MM229" i="14"/>
  <c r="MN229" i="14"/>
  <c r="MO229" i="14"/>
  <c r="MP229" i="14"/>
  <c r="MQ229" i="14"/>
  <c r="MR229" i="14"/>
  <c r="MS229" i="14"/>
  <c r="MT229" i="14"/>
  <c r="MU229" i="14"/>
  <c r="MV229" i="14"/>
  <c r="MW229" i="14"/>
  <c r="MX229" i="14"/>
  <c r="MY229" i="14"/>
  <c r="MZ229" i="14"/>
  <c r="NA229" i="14"/>
  <c r="NB229" i="14"/>
  <c r="NC229" i="14"/>
  <c r="ND229" i="14"/>
  <c r="NE229" i="14"/>
  <c r="NF229" i="14"/>
  <c r="NG229" i="14"/>
  <c r="NH229" i="14"/>
  <c r="NI229" i="14"/>
  <c r="NJ229" i="14"/>
  <c r="NK229" i="14"/>
  <c r="NL229" i="14"/>
  <c r="NM229" i="14"/>
  <c r="NN229" i="14"/>
  <c r="NO229" i="14"/>
  <c r="NP229" i="14"/>
  <c r="NQ229" i="14"/>
  <c r="NR229" i="14"/>
  <c r="NS229" i="14"/>
  <c r="NT229" i="14"/>
  <c r="NU229" i="14"/>
  <c r="NV229" i="14"/>
  <c r="NW229" i="14"/>
  <c r="NX229" i="14"/>
  <c r="NY229" i="14"/>
  <c r="NZ229" i="14"/>
  <c r="OA229" i="14"/>
  <c r="OB229" i="14"/>
  <c r="OC229" i="14"/>
  <c r="OD229" i="14"/>
  <c r="OE229" i="14"/>
  <c r="OF229" i="14"/>
  <c r="OG229" i="14"/>
  <c r="OH229" i="14"/>
  <c r="OI229" i="14"/>
  <c r="OJ229" i="14"/>
  <c r="OK229" i="14"/>
  <c r="OL229" i="14"/>
  <c r="OM229" i="14"/>
  <c r="ON229" i="14"/>
  <c r="OO229" i="14"/>
  <c r="OP229" i="14"/>
  <c r="OQ229" i="14"/>
  <c r="OR229" i="14"/>
  <c r="KN230" i="14"/>
  <c r="KP230" i="14"/>
  <c r="KQ230" i="14"/>
  <c r="LA230" i="14"/>
  <c r="LB230" i="14"/>
  <c r="LC230" i="14"/>
  <c r="LD230" i="14"/>
  <c r="LE230" i="14"/>
  <c r="LF230" i="14"/>
  <c r="LG230" i="14"/>
  <c r="LH230" i="14"/>
  <c r="LI230" i="14"/>
  <c r="LJ230" i="14"/>
  <c r="LK230" i="14"/>
  <c r="LL230" i="14"/>
  <c r="LM230" i="14"/>
  <c r="LN230" i="14"/>
  <c r="LO230" i="14"/>
  <c r="LP230" i="14"/>
  <c r="LQ230" i="14"/>
  <c r="LR230" i="14"/>
  <c r="LS230" i="14"/>
  <c r="LT230" i="14"/>
  <c r="LU230" i="14"/>
  <c r="LV230" i="14"/>
  <c r="LW230" i="14"/>
  <c r="LX230" i="14"/>
  <c r="LY230" i="14"/>
  <c r="LZ230" i="14"/>
  <c r="MA230" i="14"/>
  <c r="MB230" i="14"/>
  <c r="MC230" i="14"/>
  <c r="MD230" i="14"/>
  <c r="ME230" i="14"/>
  <c r="MF230" i="14"/>
  <c r="MG230" i="14"/>
  <c r="MH230" i="14"/>
  <c r="MI230" i="14"/>
  <c r="MJ230" i="14"/>
  <c r="MK230" i="14"/>
  <c r="ML230" i="14"/>
  <c r="MM230" i="14"/>
  <c r="MN230" i="14"/>
  <c r="MO230" i="14"/>
  <c r="MP230" i="14"/>
  <c r="MQ230" i="14"/>
  <c r="MR230" i="14"/>
  <c r="MS230" i="14"/>
  <c r="MT230" i="14"/>
  <c r="MU230" i="14"/>
  <c r="MV230" i="14"/>
  <c r="MW230" i="14"/>
  <c r="MX230" i="14"/>
  <c r="MY230" i="14"/>
  <c r="MZ230" i="14"/>
  <c r="NA230" i="14"/>
  <c r="NB230" i="14"/>
  <c r="NC230" i="14"/>
  <c r="ND230" i="14"/>
  <c r="NE230" i="14"/>
  <c r="NF230" i="14"/>
  <c r="NG230" i="14"/>
  <c r="NH230" i="14"/>
  <c r="NI230" i="14"/>
  <c r="NJ230" i="14"/>
  <c r="NK230" i="14"/>
  <c r="NL230" i="14"/>
  <c r="NM230" i="14"/>
  <c r="NN230" i="14"/>
  <c r="NO230" i="14"/>
  <c r="NP230" i="14"/>
  <c r="NQ230" i="14"/>
  <c r="NR230" i="14"/>
  <c r="NS230" i="14"/>
  <c r="NT230" i="14"/>
  <c r="NU230" i="14"/>
  <c r="NV230" i="14"/>
  <c r="NW230" i="14"/>
  <c r="NX230" i="14"/>
  <c r="NY230" i="14"/>
  <c r="NZ230" i="14"/>
  <c r="OA230" i="14"/>
  <c r="OB230" i="14"/>
  <c r="OC230" i="14"/>
  <c r="OD230" i="14"/>
  <c r="OE230" i="14"/>
  <c r="OF230" i="14"/>
  <c r="OG230" i="14"/>
  <c r="OH230" i="14"/>
  <c r="OI230" i="14"/>
  <c r="OJ230" i="14"/>
  <c r="OK230" i="14"/>
  <c r="OL230" i="14"/>
  <c r="OM230" i="14"/>
  <c r="ON230" i="14"/>
  <c r="OO230" i="14"/>
  <c r="OP230" i="14"/>
  <c r="OQ230" i="14"/>
  <c r="OR230" i="14"/>
  <c r="KN231" i="14"/>
  <c r="KP231" i="14"/>
  <c r="KQ231" i="14"/>
  <c r="LA231" i="14"/>
  <c r="LB231" i="14"/>
  <c r="LC231" i="14"/>
  <c r="LD231" i="14"/>
  <c r="LE231" i="14"/>
  <c r="LF231" i="14"/>
  <c r="LG231" i="14"/>
  <c r="LH231" i="14"/>
  <c r="LI231" i="14"/>
  <c r="LJ231" i="14"/>
  <c r="LK231" i="14"/>
  <c r="LL231" i="14"/>
  <c r="LM231" i="14"/>
  <c r="LN231" i="14"/>
  <c r="LO231" i="14"/>
  <c r="LP231" i="14"/>
  <c r="LQ231" i="14"/>
  <c r="LR231" i="14"/>
  <c r="LS231" i="14"/>
  <c r="LT231" i="14"/>
  <c r="LU231" i="14"/>
  <c r="LV231" i="14"/>
  <c r="LW231" i="14"/>
  <c r="LX231" i="14"/>
  <c r="LY231" i="14"/>
  <c r="LZ231" i="14"/>
  <c r="MA231" i="14"/>
  <c r="MB231" i="14"/>
  <c r="MC231" i="14"/>
  <c r="MD231" i="14"/>
  <c r="ME231" i="14"/>
  <c r="MF231" i="14"/>
  <c r="MG231" i="14"/>
  <c r="MH231" i="14"/>
  <c r="MI231" i="14"/>
  <c r="MJ231" i="14"/>
  <c r="MK231" i="14"/>
  <c r="ML231" i="14"/>
  <c r="MM231" i="14"/>
  <c r="MN231" i="14"/>
  <c r="MO231" i="14"/>
  <c r="MP231" i="14"/>
  <c r="MQ231" i="14"/>
  <c r="MR231" i="14"/>
  <c r="MS231" i="14"/>
  <c r="MT231" i="14"/>
  <c r="MU231" i="14"/>
  <c r="MV231" i="14"/>
  <c r="MW231" i="14"/>
  <c r="MX231" i="14"/>
  <c r="MY231" i="14"/>
  <c r="MZ231" i="14"/>
  <c r="NA231" i="14"/>
  <c r="NB231" i="14"/>
  <c r="NC231" i="14"/>
  <c r="ND231" i="14"/>
  <c r="NE231" i="14"/>
  <c r="NF231" i="14"/>
  <c r="NG231" i="14"/>
  <c r="NH231" i="14"/>
  <c r="NI231" i="14"/>
  <c r="NJ231" i="14"/>
  <c r="NK231" i="14"/>
  <c r="NL231" i="14"/>
  <c r="NM231" i="14"/>
  <c r="NN231" i="14"/>
  <c r="NO231" i="14"/>
  <c r="NP231" i="14"/>
  <c r="NQ231" i="14"/>
  <c r="NR231" i="14"/>
  <c r="NS231" i="14"/>
  <c r="NT231" i="14"/>
  <c r="NU231" i="14"/>
  <c r="NV231" i="14"/>
  <c r="NW231" i="14"/>
  <c r="NX231" i="14"/>
  <c r="NY231" i="14"/>
  <c r="NZ231" i="14"/>
  <c r="OA231" i="14"/>
  <c r="OB231" i="14"/>
  <c r="OC231" i="14"/>
  <c r="OD231" i="14"/>
  <c r="OE231" i="14"/>
  <c r="OF231" i="14"/>
  <c r="OG231" i="14"/>
  <c r="OH231" i="14"/>
  <c r="OI231" i="14"/>
  <c r="OJ231" i="14"/>
  <c r="OK231" i="14"/>
  <c r="OL231" i="14"/>
  <c r="OM231" i="14"/>
  <c r="ON231" i="14"/>
  <c r="OO231" i="14"/>
  <c r="OP231" i="14"/>
  <c r="OQ231" i="14"/>
  <c r="OR231" i="14"/>
  <c r="KN232" i="14"/>
  <c r="KP232" i="14"/>
  <c r="KQ232" i="14"/>
  <c r="LA232" i="14"/>
  <c r="LB232" i="14"/>
  <c r="LC232" i="14"/>
  <c r="LD232" i="14"/>
  <c r="LE232" i="14"/>
  <c r="LF232" i="14"/>
  <c r="LG232" i="14"/>
  <c r="LH232" i="14"/>
  <c r="LI232" i="14"/>
  <c r="LJ232" i="14"/>
  <c r="LK232" i="14"/>
  <c r="LL232" i="14"/>
  <c r="LM232" i="14"/>
  <c r="LN232" i="14"/>
  <c r="LO232" i="14"/>
  <c r="LP232" i="14"/>
  <c r="LQ232" i="14"/>
  <c r="LR232" i="14"/>
  <c r="LS232" i="14"/>
  <c r="LT232" i="14"/>
  <c r="LU232" i="14"/>
  <c r="LV232" i="14"/>
  <c r="LW232" i="14"/>
  <c r="LX232" i="14"/>
  <c r="LY232" i="14"/>
  <c r="LZ232" i="14"/>
  <c r="MA232" i="14"/>
  <c r="MB232" i="14"/>
  <c r="MC232" i="14"/>
  <c r="MD232" i="14"/>
  <c r="ME232" i="14"/>
  <c r="MF232" i="14"/>
  <c r="MG232" i="14"/>
  <c r="MH232" i="14"/>
  <c r="MI232" i="14"/>
  <c r="MJ232" i="14"/>
  <c r="MK232" i="14"/>
  <c r="ML232" i="14"/>
  <c r="MM232" i="14"/>
  <c r="MN232" i="14"/>
  <c r="MO232" i="14"/>
  <c r="MP232" i="14"/>
  <c r="MQ232" i="14"/>
  <c r="MR232" i="14"/>
  <c r="MS232" i="14"/>
  <c r="MT232" i="14"/>
  <c r="MU232" i="14"/>
  <c r="MV232" i="14"/>
  <c r="MW232" i="14"/>
  <c r="MX232" i="14"/>
  <c r="MY232" i="14"/>
  <c r="MZ232" i="14"/>
  <c r="NA232" i="14"/>
  <c r="NB232" i="14"/>
  <c r="NC232" i="14"/>
  <c r="ND232" i="14"/>
  <c r="NE232" i="14"/>
  <c r="NF232" i="14"/>
  <c r="NG232" i="14"/>
  <c r="NH232" i="14"/>
  <c r="NI232" i="14"/>
  <c r="NJ232" i="14"/>
  <c r="NK232" i="14"/>
  <c r="NL232" i="14"/>
  <c r="NM232" i="14"/>
  <c r="NN232" i="14"/>
  <c r="NO232" i="14"/>
  <c r="NP232" i="14"/>
  <c r="NQ232" i="14"/>
  <c r="NR232" i="14"/>
  <c r="NS232" i="14"/>
  <c r="NT232" i="14"/>
  <c r="NU232" i="14"/>
  <c r="NV232" i="14"/>
  <c r="NW232" i="14"/>
  <c r="NX232" i="14"/>
  <c r="NY232" i="14"/>
  <c r="NZ232" i="14"/>
  <c r="OA232" i="14"/>
  <c r="OB232" i="14"/>
  <c r="OC232" i="14"/>
  <c r="OD232" i="14"/>
  <c r="OE232" i="14"/>
  <c r="OF232" i="14"/>
  <c r="OG232" i="14"/>
  <c r="OH232" i="14"/>
  <c r="OI232" i="14"/>
  <c r="OJ232" i="14"/>
  <c r="OK232" i="14"/>
  <c r="OL232" i="14"/>
  <c r="OM232" i="14"/>
  <c r="ON232" i="14"/>
  <c r="OO232" i="14"/>
  <c r="OP232" i="14"/>
  <c r="OQ232" i="14"/>
  <c r="OR232" i="14"/>
  <c r="KN233" i="14"/>
  <c r="KP233" i="14"/>
  <c r="KQ233" i="14"/>
  <c r="LA233" i="14"/>
  <c r="LB233" i="14"/>
  <c r="LC233" i="14"/>
  <c r="LD233" i="14"/>
  <c r="LE233" i="14"/>
  <c r="LF233" i="14"/>
  <c r="LG233" i="14"/>
  <c r="LH233" i="14"/>
  <c r="LI233" i="14"/>
  <c r="LJ233" i="14"/>
  <c r="LK233" i="14"/>
  <c r="LL233" i="14"/>
  <c r="LM233" i="14"/>
  <c r="LN233" i="14"/>
  <c r="LO233" i="14"/>
  <c r="LP233" i="14"/>
  <c r="LQ233" i="14"/>
  <c r="LR233" i="14"/>
  <c r="LS233" i="14"/>
  <c r="LT233" i="14"/>
  <c r="LU233" i="14"/>
  <c r="LV233" i="14"/>
  <c r="LW233" i="14"/>
  <c r="LX233" i="14"/>
  <c r="LY233" i="14"/>
  <c r="LZ233" i="14"/>
  <c r="MA233" i="14"/>
  <c r="MB233" i="14"/>
  <c r="MC233" i="14"/>
  <c r="MD233" i="14"/>
  <c r="ME233" i="14"/>
  <c r="MF233" i="14"/>
  <c r="MG233" i="14"/>
  <c r="MH233" i="14"/>
  <c r="MI233" i="14"/>
  <c r="MJ233" i="14"/>
  <c r="MK233" i="14"/>
  <c r="ML233" i="14"/>
  <c r="MM233" i="14"/>
  <c r="MN233" i="14"/>
  <c r="MO233" i="14"/>
  <c r="MP233" i="14"/>
  <c r="MQ233" i="14"/>
  <c r="MR233" i="14"/>
  <c r="MS233" i="14"/>
  <c r="MT233" i="14"/>
  <c r="MU233" i="14"/>
  <c r="MV233" i="14"/>
  <c r="MW233" i="14"/>
  <c r="MX233" i="14"/>
  <c r="MY233" i="14"/>
  <c r="MZ233" i="14"/>
  <c r="NA233" i="14"/>
  <c r="NB233" i="14"/>
  <c r="NC233" i="14"/>
  <c r="ND233" i="14"/>
  <c r="NE233" i="14"/>
  <c r="NF233" i="14"/>
  <c r="NG233" i="14"/>
  <c r="NH233" i="14"/>
  <c r="NI233" i="14"/>
  <c r="NJ233" i="14"/>
  <c r="NK233" i="14"/>
  <c r="NL233" i="14"/>
  <c r="NM233" i="14"/>
  <c r="NN233" i="14"/>
  <c r="NO233" i="14"/>
  <c r="NP233" i="14"/>
  <c r="NQ233" i="14"/>
  <c r="NR233" i="14"/>
  <c r="NS233" i="14"/>
  <c r="NT233" i="14"/>
  <c r="NU233" i="14"/>
  <c r="NV233" i="14"/>
  <c r="NW233" i="14"/>
  <c r="NX233" i="14"/>
  <c r="NY233" i="14"/>
  <c r="NZ233" i="14"/>
  <c r="OA233" i="14"/>
  <c r="OB233" i="14"/>
  <c r="OC233" i="14"/>
  <c r="OD233" i="14"/>
  <c r="OE233" i="14"/>
  <c r="OF233" i="14"/>
  <c r="OG233" i="14"/>
  <c r="OH233" i="14"/>
  <c r="OI233" i="14"/>
  <c r="OJ233" i="14"/>
  <c r="OK233" i="14"/>
  <c r="OL233" i="14"/>
  <c r="OM233" i="14"/>
  <c r="ON233" i="14"/>
  <c r="OO233" i="14"/>
  <c r="OP233" i="14"/>
  <c r="OQ233" i="14"/>
  <c r="OR233" i="14"/>
  <c r="KN234" i="14"/>
  <c r="KP234" i="14"/>
  <c r="KQ234" i="14"/>
  <c r="LA234" i="14"/>
  <c r="LB234" i="14"/>
  <c r="LC234" i="14"/>
  <c r="LD234" i="14"/>
  <c r="LE234" i="14"/>
  <c r="LF234" i="14"/>
  <c r="LG234" i="14"/>
  <c r="LH234" i="14"/>
  <c r="LI234" i="14"/>
  <c r="LJ234" i="14"/>
  <c r="LK234" i="14"/>
  <c r="LL234" i="14"/>
  <c r="LM234" i="14"/>
  <c r="LN234" i="14"/>
  <c r="LO234" i="14"/>
  <c r="LP234" i="14"/>
  <c r="LQ234" i="14"/>
  <c r="LR234" i="14"/>
  <c r="LS234" i="14"/>
  <c r="LT234" i="14"/>
  <c r="LU234" i="14"/>
  <c r="LV234" i="14"/>
  <c r="LW234" i="14"/>
  <c r="LX234" i="14"/>
  <c r="LY234" i="14"/>
  <c r="LZ234" i="14"/>
  <c r="MA234" i="14"/>
  <c r="MB234" i="14"/>
  <c r="MC234" i="14"/>
  <c r="MD234" i="14"/>
  <c r="ME234" i="14"/>
  <c r="MF234" i="14"/>
  <c r="MG234" i="14"/>
  <c r="MH234" i="14"/>
  <c r="MI234" i="14"/>
  <c r="MJ234" i="14"/>
  <c r="MK234" i="14"/>
  <c r="ML234" i="14"/>
  <c r="MM234" i="14"/>
  <c r="MN234" i="14"/>
  <c r="MO234" i="14"/>
  <c r="MP234" i="14"/>
  <c r="MQ234" i="14"/>
  <c r="MR234" i="14"/>
  <c r="MS234" i="14"/>
  <c r="MT234" i="14"/>
  <c r="MU234" i="14"/>
  <c r="MV234" i="14"/>
  <c r="MW234" i="14"/>
  <c r="MX234" i="14"/>
  <c r="MY234" i="14"/>
  <c r="MZ234" i="14"/>
  <c r="NA234" i="14"/>
  <c r="NB234" i="14"/>
  <c r="NC234" i="14"/>
  <c r="ND234" i="14"/>
  <c r="NE234" i="14"/>
  <c r="NF234" i="14"/>
  <c r="NG234" i="14"/>
  <c r="NH234" i="14"/>
  <c r="NI234" i="14"/>
  <c r="NJ234" i="14"/>
  <c r="NK234" i="14"/>
  <c r="NL234" i="14"/>
  <c r="NM234" i="14"/>
  <c r="NN234" i="14"/>
  <c r="NO234" i="14"/>
  <c r="NP234" i="14"/>
  <c r="NQ234" i="14"/>
  <c r="NR234" i="14"/>
  <c r="NS234" i="14"/>
  <c r="NT234" i="14"/>
  <c r="NU234" i="14"/>
  <c r="NV234" i="14"/>
  <c r="NW234" i="14"/>
  <c r="NX234" i="14"/>
  <c r="NY234" i="14"/>
  <c r="NZ234" i="14"/>
  <c r="OA234" i="14"/>
  <c r="OB234" i="14"/>
  <c r="OC234" i="14"/>
  <c r="OD234" i="14"/>
  <c r="OE234" i="14"/>
  <c r="OF234" i="14"/>
  <c r="OG234" i="14"/>
  <c r="OH234" i="14"/>
  <c r="OI234" i="14"/>
  <c r="OJ234" i="14"/>
  <c r="OK234" i="14"/>
  <c r="OL234" i="14"/>
  <c r="OM234" i="14"/>
  <c r="ON234" i="14"/>
  <c r="OO234" i="14"/>
  <c r="OP234" i="14"/>
  <c r="OQ234" i="14"/>
  <c r="OR234" i="14"/>
  <c r="KN235" i="14"/>
  <c r="KP235" i="14"/>
  <c r="KQ235" i="14"/>
  <c r="LA235" i="14"/>
  <c r="LB235" i="14"/>
  <c r="LC235" i="14"/>
  <c r="LD235" i="14"/>
  <c r="LE235" i="14"/>
  <c r="LF235" i="14"/>
  <c r="LG235" i="14"/>
  <c r="LH235" i="14"/>
  <c r="LI235" i="14"/>
  <c r="LJ235" i="14"/>
  <c r="LK235" i="14"/>
  <c r="LL235" i="14"/>
  <c r="LM235" i="14"/>
  <c r="LN235" i="14"/>
  <c r="LO235" i="14"/>
  <c r="LP235" i="14"/>
  <c r="LQ235" i="14"/>
  <c r="LR235" i="14"/>
  <c r="LS235" i="14"/>
  <c r="LT235" i="14"/>
  <c r="LU235" i="14"/>
  <c r="LV235" i="14"/>
  <c r="LW235" i="14"/>
  <c r="LX235" i="14"/>
  <c r="LY235" i="14"/>
  <c r="LZ235" i="14"/>
  <c r="MA235" i="14"/>
  <c r="MB235" i="14"/>
  <c r="MC235" i="14"/>
  <c r="MD235" i="14"/>
  <c r="ME235" i="14"/>
  <c r="MF235" i="14"/>
  <c r="MG235" i="14"/>
  <c r="MH235" i="14"/>
  <c r="MI235" i="14"/>
  <c r="MJ235" i="14"/>
  <c r="MK235" i="14"/>
  <c r="ML235" i="14"/>
  <c r="MM235" i="14"/>
  <c r="MN235" i="14"/>
  <c r="MO235" i="14"/>
  <c r="MP235" i="14"/>
  <c r="MQ235" i="14"/>
  <c r="MR235" i="14"/>
  <c r="MS235" i="14"/>
  <c r="MT235" i="14"/>
  <c r="MU235" i="14"/>
  <c r="MV235" i="14"/>
  <c r="MW235" i="14"/>
  <c r="MX235" i="14"/>
  <c r="MY235" i="14"/>
  <c r="MZ235" i="14"/>
  <c r="NA235" i="14"/>
  <c r="NB235" i="14"/>
  <c r="NC235" i="14"/>
  <c r="ND235" i="14"/>
  <c r="NE235" i="14"/>
  <c r="NF235" i="14"/>
  <c r="NG235" i="14"/>
  <c r="NH235" i="14"/>
  <c r="NI235" i="14"/>
  <c r="NJ235" i="14"/>
  <c r="NK235" i="14"/>
  <c r="NL235" i="14"/>
  <c r="NM235" i="14"/>
  <c r="NN235" i="14"/>
  <c r="NO235" i="14"/>
  <c r="NP235" i="14"/>
  <c r="NQ235" i="14"/>
  <c r="NR235" i="14"/>
  <c r="NS235" i="14"/>
  <c r="NT235" i="14"/>
  <c r="NU235" i="14"/>
  <c r="NV235" i="14"/>
  <c r="NW235" i="14"/>
  <c r="NX235" i="14"/>
  <c r="NY235" i="14"/>
  <c r="NZ235" i="14"/>
  <c r="OA235" i="14"/>
  <c r="OB235" i="14"/>
  <c r="OC235" i="14"/>
  <c r="OD235" i="14"/>
  <c r="OE235" i="14"/>
  <c r="OF235" i="14"/>
  <c r="OG235" i="14"/>
  <c r="OH235" i="14"/>
  <c r="OI235" i="14"/>
  <c r="OJ235" i="14"/>
  <c r="OK235" i="14"/>
  <c r="OL235" i="14"/>
  <c r="OM235" i="14"/>
  <c r="ON235" i="14"/>
  <c r="OO235" i="14"/>
  <c r="OP235" i="14"/>
  <c r="OQ235" i="14"/>
  <c r="OR235" i="14"/>
  <c r="KN236" i="14"/>
  <c r="KP236" i="14"/>
  <c r="KQ236" i="14"/>
  <c r="LA236" i="14"/>
  <c r="LB236" i="14"/>
  <c r="LC236" i="14"/>
  <c r="LD236" i="14"/>
  <c r="LE236" i="14"/>
  <c r="LF236" i="14"/>
  <c r="LG236" i="14"/>
  <c r="LH236" i="14"/>
  <c r="LI236" i="14"/>
  <c r="LJ236" i="14"/>
  <c r="LK236" i="14"/>
  <c r="LL236" i="14"/>
  <c r="LM236" i="14"/>
  <c r="LN236" i="14"/>
  <c r="LO236" i="14"/>
  <c r="LP236" i="14"/>
  <c r="LQ236" i="14"/>
  <c r="LR236" i="14"/>
  <c r="LS236" i="14"/>
  <c r="LT236" i="14"/>
  <c r="LU236" i="14"/>
  <c r="LV236" i="14"/>
  <c r="LW236" i="14"/>
  <c r="LX236" i="14"/>
  <c r="LY236" i="14"/>
  <c r="LZ236" i="14"/>
  <c r="MA236" i="14"/>
  <c r="MB236" i="14"/>
  <c r="MC236" i="14"/>
  <c r="MD236" i="14"/>
  <c r="ME236" i="14"/>
  <c r="MF236" i="14"/>
  <c r="MG236" i="14"/>
  <c r="MH236" i="14"/>
  <c r="MI236" i="14"/>
  <c r="MJ236" i="14"/>
  <c r="MK236" i="14"/>
  <c r="ML236" i="14"/>
  <c r="MM236" i="14"/>
  <c r="MN236" i="14"/>
  <c r="MO236" i="14"/>
  <c r="MP236" i="14"/>
  <c r="MQ236" i="14"/>
  <c r="MR236" i="14"/>
  <c r="MS236" i="14"/>
  <c r="MT236" i="14"/>
  <c r="MU236" i="14"/>
  <c r="MV236" i="14"/>
  <c r="MW236" i="14"/>
  <c r="MX236" i="14"/>
  <c r="MY236" i="14"/>
  <c r="MZ236" i="14"/>
  <c r="NA236" i="14"/>
  <c r="NB236" i="14"/>
  <c r="NC236" i="14"/>
  <c r="ND236" i="14"/>
  <c r="NE236" i="14"/>
  <c r="NF236" i="14"/>
  <c r="NG236" i="14"/>
  <c r="NH236" i="14"/>
  <c r="NI236" i="14"/>
  <c r="NJ236" i="14"/>
  <c r="NK236" i="14"/>
  <c r="NL236" i="14"/>
  <c r="NM236" i="14"/>
  <c r="NN236" i="14"/>
  <c r="NO236" i="14"/>
  <c r="NP236" i="14"/>
  <c r="NQ236" i="14"/>
  <c r="NR236" i="14"/>
  <c r="NS236" i="14"/>
  <c r="NT236" i="14"/>
  <c r="NU236" i="14"/>
  <c r="NV236" i="14"/>
  <c r="NW236" i="14"/>
  <c r="NX236" i="14"/>
  <c r="NY236" i="14"/>
  <c r="NZ236" i="14"/>
  <c r="OA236" i="14"/>
  <c r="OB236" i="14"/>
  <c r="OC236" i="14"/>
  <c r="OD236" i="14"/>
  <c r="OE236" i="14"/>
  <c r="OF236" i="14"/>
  <c r="OG236" i="14"/>
  <c r="OH236" i="14"/>
  <c r="OI236" i="14"/>
  <c r="OJ236" i="14"/>
  <c r="OK236" i="14"/>
  <c r="OL236" i="14"/>
  <c r="OM236" i="14"/>
  <c r="ON236" i="14"/>
  <c r="OO236" i="14"/>
  <c r="OP236" i="14"/>
  <c r="OQ236" i="14"/>
  <c r="OR236" i="14"/>
  <c r="KN237" i="14"/>
  <c r="KP237" i="14"/>
  <c r="KQ237" i="14"/>
  <c r="LA237" i="14"/>
  <c r="LB237" i="14"/>
  <c r="LC237" i="14"/>
  <c r="LD237" i="14"/>
  <c r="LE237" i="14"/>
  <c r="LF237" i="14"/>
  <c r="LG237" i="14"/>
  <c r="LH237" i="14"/>
  <c r="LI237" i="14"/>
  <c r="LJ237" i="14"/>
  <c r="LK237" i="14"/>
  <c r="LL237" i="14"/>
  <c r="LM237" i="14"/>
  <c r="LN237" i="14"/>
  <c r="LO237" i="14"/>
  <c r="LP237" i="14"/>
  <c r="LQ237" i="14"/>
  <c r="LR237" i="14"/>
  <c r="LS237" i="14"/>
  <c r="LT237" i="14"/>
  <c r="LU237" i="14"/>
  <c r="LV237" i="14"/>
  <c r="LW237" i="14"/>
  <c r="LX237" i="14"/>
  <c r="LY237" i="14"/>
  <c r="LZ237" i="14"/>
  <c r="MA237" i="14"/>
  <c r="MB237" i="14"/>
  <c r="MC237" i="14"/>
  <c r="MD237" i="14"/>
  <c r="ME237" i="14"/>
  <c r="MF237" i="14"/>
  <c r="MG237" i="14"/>
  <c r="MH237" i="14"/>
  <c r="MI237" i="14"/>
  <c r="MJ237" i="14"/>
  <c r="MK237" i="14"/>
  <c r="ML237" i="14"/>
  <c r="MM237" i="14"/>
  <c r="MN237" i="14"/>
  <c r="MO237" i="14"/>
  <c r="MP237" i="14"/>
  <c r="MQ237" i="14"/>
  <c r="MR237" i="14"/>
  <c r="MS237" i="14"/>
  <c r="MT237" i="14"/>
  <c r="MU237" i="14"/>
  <c r="MV237" i="14"/>
  <c r="MW237" i="14"/>
  <c r="MX237" i="14"/>
  <c r="MY237" i="14"/>
  <c r="MZ237" i="14"/>
  <c r="NA237" i="14"/>
  <c r="NB237" i="14"/>
  <c r="NC237" i="14"/>
  <c r="ND237" i="14"/>
  <c r="NE237" i="14"/>
  <c r="NF237" i="14"/>
  <c r="NG237" i="14"/>
  <c r="NH237" i="14"/>
  <c r="NI237" i="14"/>
  <c r="NJ237" i="14"/>
  <c r="NK237" i="14"/>
  <c r="NL237" i="14"/>
  <c r="NM237" i="14"/>
  <c r="NN237" i="14"/>
  <c r="NO237" i="14"/>
  <c r="NP237" i="14"/>
  <c r="NQ237" i="14"/>
  <c r="NR237" i="14"/>
  <c r="NS237" i="14"/>
  <c r="NT237" i="14"/>
  <c r="NU237" i="14"/>
  <c r="NV237" i="14"/>
  <c r="NW237" i="14"/>
  <c r="NX237" i="14"/>
  <c r="NY237" i="14"/>
  <c r="NZ237" i="14"/>
  <c r="OA237" i="14"/>
  <c r="OB237" i="14"/>
  <c r="OC237" i="14"/>
  <c r="OD237" i="14"/>
  <c r="OE237" i="14"/>
  <c r="OF237" i="14"/>
  <c r="OG237" i="14"/>
  <c r="OH237" i="14"/>
  <c r="OI237" i="14"/>
  <c r="OJ237" i="14"/>
  <c r="OK237" i="14"/>
  <c r="OL237" i="14"/>
  <c r="OM237" i="14"/>
  <c r="ON237" i="14"/>
  <c r="OO237" i="14"/>
  <c r="OP237" i="14"/>
  <c r="OQ237" i="14"/>
  <c r="OR237" i="14"/>
  <c r="KN238" i="14"/>
  <c r="KP238" i="14"/>
  <c r="KQ238" i="14"/>
  <c r="LA238" i="14"/>
  <c r="LB238" i="14"/>
  <c r="LC238" i="14"/>
  <c r="LD238" i="14"/>
  <c r="LE238" i="14"/>
  <c r="LF238" i="14"/>
  <c r="LG238" i="14"/>
  <c r="LH238" i="14"/>
  <c r="LI238" i="14"/>
  <c r="LJ238" i="14"/>
  <c r="LK238" i="14"/>
  <c r="LL238" i="14"/>
  <c r="LM238" i="14"/>
  <c r="LN238" i="14"/>
  <c r="LO238" i="14"/>
  <c r="LP238" i="14"/>
  <c r="LQ238" i="14"/>
  <c r="LR238" i="14"/>
  <c r="LS238" i="14"/>
  <c r="LT238" i="14"/>
  <c r="LU238" i="14"/>
  <c r="LV238" i="14"/>
  <c r="LW238" i="14"/>
  <c r="LX238" i="14"/>
  <c r="LY238" i="14"/>
  <c r="LZ238" i="14"/>
  <c r="MA238" i="14"/>
  <c r="MB238" i="14"/>
  <c r="MC238" i="14"/>
  <c r="MD238" i="14"/>
  <c r="ME238" i="14"/>
  <c r="MF238" i="14"/>
  <c r="MG238" i="14"/>
  <c r="MH238" i="14"/>
  <c r="MI238" i="14"/>
  <c r="MJ238" i="14"/>
  <c r="MK238" i="14"/>
  <c r="ML238" i="14"/>
  <c r="MM238" i="14"/>
  <c r="MN238" i="14"/>
  <c r="MO238" i="14"/>
  <c r="MP238" i="14"/>
  <c r="MQ238" i="14"/>
  <c r="MR238" i="14"/>
  <c r="MS238" i="14"/>
  <c r="MT238" i="14"/>
  <c r="MU238" i="14"/>
  <c r="MV238" i="14"/>
  <c r="MW238" i="14"/>
  <c r="MX238" i="14"/>
  <c r="MY238" i="14"/>
  <c r="MZ238" i="14"/>
  <c r="NA238" i="14"/>
  <c r="NB238" i="14"/>
  <c r="NC238" i="14"/>
  <c r="ND238" i="14"/>
  <c r="NE238" i="14"/>
  <c r="NF238" i="14"/>
  <c r="NG238" i="14"/>
  <c r="NH238" i="14"/>
  <c r="NI238" i="14"/>
  <c r="NJ238" i="14"/>
  <c r="NK238" i="14"/>
  <c r="NL238" i="14"/>
  <c r="NM238" i="14"/>
  <c r="NN238" i="14"/>
  <c r="NO238" i="14"/>
  <c r="NP238" i="14"/>
  <c r="NQ238" i="14"/>
  <c r="NR238" i="14"/>
  <c r="NS238" i="14"/>
  <c r="NT238" i="14"/>
  <c r="NU238" i="14"/>
  <c r="NV238" i="14"/>
  <c r="NW238" i="14"/>
  <c r="NX238" i="14"/>
  <c r="NY238" i="14"/>
  <c r="NZ238" i="14"/>
  <c r="OA238" i="14"/>
  <c r="OB238" i="14"/>
  <c r="OC238" i="14"/>
  <c r="OD238" i="14"/>
  <c r="OE238" i="14"/>
  <c r="OF238" i="14"/>
  <c r="OG238" i="14"/>
  <c r="OH238" i="14"/>
  <c r="OI238" i="14"/>
  <c r="OJ238" i="14"/>
  <c r="OK238" i="14"/>
  <c r="OL238" i="14"/>
  <c r="OM238" i="14"/>
  <c r="ON238" i="14"/>
  <c r="OO238" i="14"/>
  <c r="OP238" i="14"/>
  <c r="OQ238" i="14"/>
  <c r="OR238" i="14"/>
  <c r="KN239" i="14"/>
  <c r="KP239" i="14"/>
  <c r="KQ239" i="14"/>
  <c r="LA239" i="14"/>
  <c r="LB239" i="14"/>
  <c r="LC239" i="14"/>
  <c r="LD239" i="14"/>
  <c r="LE239" i="14"/>
  <c r="LF239" i="14"/>
  <c r="LG239" i="14"/>
  <c r="LH239" i="14"/>
  <c r="LI239" i="14"/>
  <c r="LJ239" i="14"/>
  <c r="LK239" i="14"/>
  <c r="LL239" i="14"/>
  <c r="LM239" i="14"/>
  <c r="LN239" i="14"/>
  <c r="LO239" i="14"/>
  <c r="LP239" i="14"/>
  <c r="LQ239" i="14"/>
  <c r="LR239" i="14"/>
  <c r="LS239" i="14"/>
  <c r="LT239" i="14"/>
  <c r="LU239" i="14"/>
  <c r="LV239" i="14"/>
  <c r="LW239" i="14"/>
  <c r="LX239" i="14"/>
  <c r="LY239" i="14"/>
  <c r="LZ239" i="14"/>
  <c r="MA239" i="14"/>
  <c r="MB239" i="14"/>
  <c r="MC239" i="14"/>
  <c r="MD239" i="14"/>
  <c r="ME239" i="14"/>
  <c r="MF239" i="14"/>
  <c r="MG239" i="14"/>
  <c r="MH239" i="14"/>
  <c r="MI239" i="14"/>
  <c r="MJ239" i="14"/>
  <c r="MK239" i="14"/>
  <c r="ML239" i="14"/>
  <c r="MM239" i="14"/>
  <c r="MN239" i="14"/>
  <c r="MO239" i="14"/>
  <c r="MP239" i="14"/>
  <c r="MQ239" i="14"/>
  <c r="MR239" i="14"/>
  <c r="MS239" i="14"/>
  <c r="MT239" i="14"/>
  <c r="MU239" i="14"/>
  <c r="MV239" i="14"/>
  <c r="MW239" i="14"/>
  <c r="MX239" i="14"/>
  <c r="MY239" i="14"/>
  <c r="MZ239" i="14"/>
  <c r="NA239" i="14"/>
  <c r="NB239" i="14"/>
  <c r="NC239" i="14"/>
  <c r="ND239" i="14"/>
  <c r="NE239" i="14"/>
  <c r="NF239" i="14"/>
  <c r="NG239" i="14"/>
  <c r="NH239" i="14"/>
  <c r="NI239" i="14"/>
  <c r="NJ239" i="14"/>
  <c r="NK239" i="14"/>
  <c r="NL239" i="14"/>
  <c r="NM239" i="14"/>
  <c r="NN239" i="14"/>
  <c r="NO239" i="14"/>
  <c r="NP239" i="14"/>
  <c r="NQ239" i="14"/>
  <c r="NR239" i="14"/>
  <c r="NS239" i="14"/>
  <c r="NT239" i="14"/>
  <c r="NU239" i="14"/>
  <c r="NV239" i="14"/>
  <c r="NW239" i="14"/>
  <c r="NX239" i="14"/>
  <c r="NY239" i="14"/>
  <c r="NZ239" i="14"/>
  <c r="OA239" i="14"/>
  <c r="OB239" i="14"/>
  <c r="OC239" i="14"/>
  <c r="OD239" i="14"/>
  <c r="OE239" i="14"/>
  <c r="OF239" i="14"/>
  <c r="OG239" i="14"/>
  <c r="OH239" i="14"/>
  <c r="OI239" i="14"/>
  <c r="OJ239" i="14"/>
  <c r="OK239" i="14"/>
  <c r="OL239" i="14"/>
  <c r="OM239" i="14"/>
  <c r="ON239" i="14"/>
  <c r="OO239" i="14"/>
  <c r="OP239" i="14"/>
  <c r="OQ239" i="14"/>
  <c r="OR239" i="14"/>
  <c r="KN240" i="14"/>
  <c r="KP240" i="14"/>
  <c r="KQ240" i="14"/>
  <c r="LA240" i="14"/>
  <c r="LB240" i="14"/>
  <c r="LC240" i="14"/>
  <c r="LD240" i="14"/>
  <c r="LE240" i="14"/>
  <c r="LF240" i="14"/>
  <c r="LG240" i="14"/>
  <c r="LH240" i="14"/>
  <c r="LI240" i="14"/>
  <c r="LJ240" i="14"/>
  <c r="LK240" i="14"/>
  <c r="LL240" i="14"/>
  <c r="LM240" i="14"/>
  <c r="LN240" i="14"/>
  <c r="LO240" i="14"/>
  <c r="LP240" i="14"/>
  <c r="LQ240" i="14"/>
  <c r="LR240" i="14"/>
  <c r="LS240" i="14"/>
  <c r="LT240" i="14"/>
  <c r="LU240" i="14"/>
  <c r="LV240" i="14"/>
  <c r="LW240" i="14"/>
  <c r="LX240" i="14"/>
  <c r="LY240" i="14"/>
  <c r="LZ240" i="14"/>
  <c r="MA240" i="14"/>
  <c r="MB240" i="14"/>
  <c r="MC240" i="14"/>
  <c r="MD240" i="14"/>
  <c r="ME240" i="14"/>
  <c r="MF240" i="14"/>
  <c r="MG240" i="14"/>
  <c r="MH240" i="14"/>
  <c r="MI240" i="14"/>
  <c r="MJ240" i="14"/>
  <c r="MK240" i="14"/>
  <c r="ML240" i="14"/>
  <c r="MM240" i="14"/>
  <c r="MN240" i="14"/>
  <c r="MO240" i="14"/>
  <c r="MP240" i="14"/>
  <c r="MQ240" i="14"/>
  <c r="MR240" i="14"/>
  <c r="MS240" i="14"/>
  <c r="MT240" i="14"/>
  <c r="MU240" i="14"/>
  <c r="MV240" i="14"/>
  <c r="MW240" i="14"/>
  <c r="MX240" i="14"/>
  <c r="MY240" i="14"/>
  <c r="MZ240" i="14"/>
  <c r="NA240" i="14"/>
  <c r="NB240" i="14"/>
  <c r="NC240" i="14"/>
  <c r="ND240" i="14"/>
  <c r="NE240" i="14"/>
  <c r="NF240" i="14"/>
  <c r="NG240" i="14"/>
  <c r="NH240" i="14"/>
  <c r="NI240" i="14"/>
  <c r="NJ240" i="14"/>
  <c r="NK240" i="14"/>
  <c r="NL240" i="14"/>
  <c r="NM240" i="14"/>
  <c r="NN240" i="14"/>
  <c r="NO240" i="14"/>
  <c r="NP240" i="14"/>
  <c r="NQ240" i="14"/>
  <c r="NR240" i="14"/>
  <c r="NS240" i="14"/>
  <c r="NT240" i="14"/>
  <c r="NU240" i="14"/>
  <c r="NV240" i="14"/>
  <c r="NW240" i="14"/>
  <c r="NX240" i="14"/>
  <c r="NY240" i="14"/>
  <c r="NZ240" i="14"/>
  <c r="OA240" i="14"/>
  <c r="OB240" i="14"/>
  <c r="OC240" i="14"/>
  <c r="OD240" i="14"/>
  <c r="OE240" i="14"/>
  <c r="OF240" i="14"/>
  <c r="OG240" i="14"/>
  <c r="OH240" i="14"/>
  <c r="OI240" i="14"/>
  <c r="OJ240" i="14"/>
  <c r="OK240" i="14"/>
  <c r="OL240" i="14"/>
  <c r="OM240" i="14"/>
  <c r="ON240" i="14"/>
  <c r="OO240" i="14"/>
  <c r="OP240" i="14"/>
  <c r="OQ240" i="14"/>
  <c r="OR240" i="14"/>
  <c r="KN241" i="14"/>
  <c r="KP241" i="14"/>
  <c r="KQ241" i="14"/>
  <c r="LA241" i="14"/>
  <c r="LB241" i="14"/>
  <c r="LC241" i="14"/>
  <c r="LD241" i="14"/>
  <c r="LE241" i="14"/>
  <c r="LF241" i="14"/>
  <c r="LG241" i="14"/>
  <c r="LH241" i="14"/>
  <c r="LI241" i="14"/>
  <c r="LJ241" i="14"/>
  <c r="LK241" i="14"/>
  <c r="LL241" i="14"/>
  <c r="LM241" i="14"/>
  <c r="LN241" i="14"/>
  <c r="LO241" i="14"/>
  <c r="LP241" i="14"/>
  <c r="LQ241" i="14"/>
  <c r="LR241" i="14"/>
  <c r="LS241" i="14"/>
  <c r="LT241" i="14"/>
  <c r="LU241" i="14"/>
  <c r="LV241" i="14"/>
  <c r="LW241" i="14"/>
  <c r="LX241" i="14"/>
  <c r="LY241" i="14"/>
  <c r="LZ241" i="14"/>
  <c r="MA241" i="14"/>
  <c r="MB241" i="14"/>
  <c r="MC241" i="14"/>
  <c r="MD241" i="14"/>
  <c r="ME241" i="14"/>
  <c r="MF241" i="14"/>
  <c r="MG241" i="14"/>
  <c r="MH241" i="14"/>
  <c r="MI241" i="14"/>
  <c r="MJ241" i="14"/>
  <c r="MK241" i="14"/>
  <c r="ML241" i="14"/>
  <c r="MM241" i="14"/>
  <c r="MN241" i="14"/>
  <c r="MO241" i="14"/>
  <c r="MP241" i="14"/>
  <c r="MQ241" i="14"/>
  <c r="MR241" i="14"/>
  <c r="MS241" i="14"/>
  <c r="MT241" i="14"/>
  <c r="MU241" i="14"/>
  <c r="MV241" i="14"/>
  <c r="MW241" i="14"/>
  <c r="MX241" i="14"/>
  <c r="MY241" i="14"/>
  <c r="MZ241" i="14"/>
  <c r="NA241" i="14"/>
  <c r="NB241" i="14"/>
  <c r="NC241" i="14"/>
  <c r="ND241" i="14"/>
  <c r="NE241" i="14"/>
  <c r="NF241" i="14"/>
  <c r="NG241" i="14"/>
  <c r="NH241" i="14"/>
  <c r="NI241" i="14"/>
  <c r="NJ241" i="14"/>
  <c r="NK241" i="14"/>
  <c r="NL241" i="14"/>
  <c r="NM241" i="14"/>
  <c r="NN241" i="14"/>
  <c r="NO241" i="14"/>
  <c r="NP241" i="14"/>
  <c r="NQ241" i="14"/>
  <c r="NR241" i="14"/>
  <c r="NS241" i="14"/>
  <c r="NT241" i="14"/>
  <c r="NU241" i="14"/>
  <c r="NV241" i="14"/>
  <c r="NW241" i="14"/>
  <c r="NX241" i="14"/>
  <c r="NY241" i="14"/>
  <c r="NZ241" i="14"/>
  <c r="OA241" i="14"/>
  <c r="OB241" i="14"/>
  <c r="OC241" i="14"/>
  <c r="OD241" i="14"/>
  <c r="OE241" i="14"/>
  <c r="OF241" i="14"/>
  <c r="OG241" i="14"/>
  <c r="OH241" i="14"/>
  <c r="OI241" i="14"/>
  <c r="OJ241" i="14"/>
  <c r="OK241" i="14"/>
  <c r="OL241" i="14"/>
  <c r="OM241" i="14"/>
  <c r="ON241" i="14"/>
  <c r="OO241" i="14"/>
  <c r="OP241" i="14"/>
  <c r="OQ241" i="14"/>
  <c r="OR241" i="14"/>
  <c r="KN242" i="14"/>
  <c r="KP242" i="14"/>
  <c r="KQ242" i="14"/>
  <c r="LA242" i="14"/>
  <c r="LB242" i="14"/>
  <c r="LC242" i="14"/>
  <c r="LD242" i="14"/>
  <c r="LE242" i="14"/>
  <c r="LF242" i="14"/>
  <c r="LG242" i="14"/>
  <c r="LH242" i="14"/>
  <c r="LI242" i="14"/>
  <c r="LJ242" i="14"/>
  <c r="LK242" i="14"/>
  <c r="LL242" i="14"/>
  <c r="LM242" i="14"/>
  <c r="LN242" i="14"/>
  <c r="LO242" i="14"/>
  <c r="LP242" i="14"/>
  <c r="LQ242" i="14"/>
  <c r="LR242" i="14"/>
  <c r="LS242" i="14"/>
  <c r="LT242" i="14"/>
  <c r="LU242" i="14"/>
  <c r="LV242" i="14"/>
  <c r="LW242" i="14"/>
  <c r="LX242" i="14"/>
  <c r="LY242" i="14"/>
  <c r="LZ242" i="14"/>
  <c r="MA242" i="14"/>
  <c r="MB242" i="14"/>
  <c r="MC242" i="14"/>
  <c r="MD242" i="14"/>
  <c r="ME242" i="14"/>
  <c r="MF242" i="14"/>
  <c r="MG242" i="14"/>
  <c r="MH242" i="14"/>
  <c r="MI242" i="14"/>
  <c r="MJ242" i="14"/>
  <c r="MK242" i="14"/>
  <c r="ML242" i="14"/>
  <c r="MM242" i="14"/>
  <c r="MN242" i="14"/>
  <c r="MO242" i="14"/>
  <c r="MP242" i="14"/>
  <c r="MQ242" i="14"/>
  <c r="MR242" i="14"/>
  <c r="MS242" i="14"/>
  <c r="MT242" i="14"/>
  <c r="MU242" i="14"/>
  <c r="MV242" i="14"/>
  <c r="MW242" i="14"/>
  <c r="MX242" i="14"/>
  <c r="MY242" i="14"/>
  <c r="MZ242" i="14"/>
  <c r="NA242" i="14"/>
  <c r="NB242" i="14"/>
  <c r="NC242" i="14"/>
  <c r="ND242" i="14"/>
  <c r="NE242" i="14"/>
  <c r="NF242" i="14"/>
  <c r="NG242" i="14"/>
  <c r="NH242" i="14"/>
  <c r="NI242" i="14"/>
  <c r="NJ242" i="14"/>
  <c r="NK242" i="14"/>
  <c r="NL242" i="14"/>
  <c r="NM242" i="14"/>
  <c r="NN242" i="14"/>
  <c r="NO242" i="14"/>
  <c r="NP242" i="14"/>
  <c r="NQ242" i="14"/>
  <c r="NR242" i="14"/>
  <c r="NS242" i="14"/>
  <c r="NT242" i="14"/>
  <c r="NU242" i="14"/>
  <c r="NV242" i="14"/>
  <c r="NW242" i="14"/>
  <c r="NX242" i="14"/>
  <c r="NY242" i="14"/>
  <c r="NZ242" i="14"/>
  <c r="OA242" i="14"/>
  <c r="OB242" i="14"/>
  <c r="OC242" i="14"/>
  <c r="OD242" i="14"/>
  <c r="OE242" i="14"/>
  <c r="OF242" i="14"/>
  <c r="OG242" i="14"/>
  <c r="OH242" i="14"/>
  <c r="OI242" i="14"/>
  <c r="OJ242" i="14"/>
  <c r="OK242" i="14"/>
  <c r="OL242" i="14"/>
  <c r="OM242" i="14"/>
  <c r="ON242" i="14"/>
  <c r="OO242" i="14"/>
  <c r="OP242" i="14"/>
  <c r="OQ242" i="14"/>
  <c r="OR242" i="14"/>
  <c r="KN243" i="14"/>
  <c r="KP243" i="14"/>
  <c r="KQ243" i="14"/>
  <c r="LA243" i="14"/>
  <c r="LB243" i="14"/>
  <c r="LC243" i="14"/>
  <c r="LD243" i="14"/>
  <c r="LE243" i="14"/>
  <c r="LF243" i="14"/>
  <c r="LG243" i="14"/>
  <c r="LH243" i="14"/>
  <c r="LI243" i="14"/>
  <c r="LJ243" i="14"/>
  <c r="LK243" i="14"/>
  <c r="LL243" i="14"/>
  <c r="LM243" i="14"/>
  <c r="LN243" i="14"/>
  <c r="LO243" i="14"/>
  <c r="LP243" i="14"/>
  <c r="LQ243" i="14"/>
  <c r="LR243" i="14"/>
  <c r="LS243" i="14"/>
  <c r="LT243" i="14"/>
  <c r="LU243" i="14"/>
  <c r="LV243" i="14"/>
  <c r="LW243" i="14"/>
  <c r="LX243" i="14"/>
  <c r="LY243" i="14"/>
  <c r="LZ243" i="14"/>
  <c r="MA243" i="14"/>
  <c r="MB243" i="14"/>
  <c r="MC243" i="14"/>
  <c r="MD243" i="14"/>
  <c r="ME243" i="14"/>
  <c r="MF243" i="14"/>
  <c r="MG243" i="14"/>
  <c r="MH243" i="14"/>
  <c r="MI243" i="14"/>
  <c r="MJ243" i="14"/>
  <c r="MK243" i="14"/>
  <c r="ML243" i="14"/>
  <c r="MM243" i="14"/>
  <c r="MN243" i="14"/>
  <c r="MO243" i="14"/>
  <c r="MP243" i="14"/>
  <c r="MQ243" i="14"/>
  <c r="MR243" i="14"/>
  <c r="MS243" i="14"/>
  <c r="MT243" i="14"/>
  <c r="MU243" i="14"/>
  <c r="MV243" i="14"/>
  <c r="MW243" i="14"/>
  <c r="MX243" i="14"/>
  <c r="MY243" i="14"/>
  <c r="MZ243" i="14"/>
  <c r="NA243" i="14"/>
  <c r="NB243" i="14"/>
  <c r="NC243" i="14"/>
  <c r="ND243" i="14"/>
  <c r="NE243" i="14"/>
  <c r="NF243" i="14"/>
  <c r="NG243" i="14"/>
  <c r="NH243" i="14"/>
  <c r="NI243" i="14"/>
  <c r="NJ243" i="14"/>
  <c r="NK243" i="14"/>
  <c r="NL243" i="14"/>
  <c r="NM243" i="14"/>
  <c r="NN243" i="14"/>
  <c r="NO243" i="14"/>
  <c r="NP243" i="14"/>
  <c r="NQ243" i="14"/>
  <c r="NR243" i="14"/>
  <c r="NS243" i="14"/>
  <c r="NT243" i="14"/>
  <c r="NU243" i="14"/>
  <c r="NV243" i="14"/>
  <c r="NW243" i="14"/>
  <c r="NX243" i="14"/>
  <c r="NY243" i="14"/>
  <c r="NZ243" i="14"/>
  <c r="OA243" i="14"/>
  <c r="OB243" i="14"/>
  <c r="OC243" i="14"/>
  <c r="OD243" i="14"/>
  <c r="OE243" i="14"/>
  <c r="OF243" i="14"/>
  <c r="OG243" i="14"/>
  <c r="OH243" i="14"/>
  <c r="OI243" i="14"/>
  <c r="OJ243" i="14"/>
  <c r="OK243" i="14"/>
  <c r="OL243" i="14"/>
  <c r="OM243" i="14"/>
  <c r="ON243" i="14"/>
  <c r="OO243" i="14"/>
  <c r="OP243" i="14"/>
  <c r="OQ243" i="14"/>
  <c r="OR243" i="14"/>
  <c r="KN244" i="14"/>
  <c r="KP244" i="14"/>
  <c r="KQ244" i="14"/>
  <c r="LA244" i="14"/>
  <c r="LB244" i="14"/>
  <c r="LC244" i="14"/>
  <c r="LD244" i="14"/>
  <c r="LE244" i="14"/>
  <c r="LF244" i="14"/>
  <c r="LG244" i="14"/>
  <c r="LH244" i="14"/>
  <c r="LI244" i="14"/>
  <c r="LJ244" i="14"/>
  <c r="LK244" i="14"/>
  <c r="LL244" i="14"/>
  <c r="LM244" i="14"/>
  <c r="LN244" i="14"/>
  <c r="LO244" i="14"/>
  <c r="LP244" i="14"/>
  <c r="LQ244" i="14"/>
  <c r="LR244" i="14"/>
  <c r="LS244" i="14"/>
  <c r="LT244" i="14"/>
  <c r="LU244" i="14"/>
  <c r="LV244" i="14"/>
  <c r="LW244" i="14"/>
  <c r="LX244" i="14"/>
  <c r="LY244" i="14"/>
  <c r="LZ244" i="14"/>
  <c r="MA244" i="14"/>
  <c r="MB244" i="14"/>
  <c r="MC244" i="14"/>
  <c r="MD244" i="14"/>
  <c r="ME244" i="14"/>
  <c r="MF244" i="14"/>
  <c r="MG244" i="14"/>
  <c r="MH244" i="14"/>
  <c r="MI244" i="14"/>
  <c r="MJ244" i="14"/>
  <c r="MK244" i="14"/>
  <c r="ML244" i="14"/>
  <c r="MM244" i="14"/>
  <c r="MN244" i="14"/>
  <c r="MO244" i="14"/>
  <c r="MP244" i="14"/>
  <c r="MQ244" i="14"/>
  <c r="MR244" i="14"/>
  <c r="MS244" i="14"/>
  <c r="MT244" i="14"/>
  <c r="MU244" i="14"/>
  <c r="MV244" i="14"/>
  <c r="MW244" i="14"/>
  <c r="MX244" i="14"/>
  <c r="MY244" i="14"/>
  <c r="MZ244" i="14"/>
  <c r="NA244" i="14"/>
  <c r="NB244" i="14"/>
  <c r="NC244" i="14"/>
  <c r="ND244" i="14"/>
  <c r="NE244" i="14"/>
  <c r="NF244" i="14"/>
  <c r="NG244" i="14"/>
  <c r="NH244" i="14"/>
  <c r="NI244" i="14"/>
  <c r="NJ244" i="14"/>
  <c r="NK244" i="14"/>
  <c r="NL244" i="14"/>
  <c r="NM244" i="14"/>
  <c r="NN244" i="14"/>
  <c r="NO244" i="14"/>
  <c r="NP244" i="14"/>
  <c r="NQ244" i="14"/>
  <c r="NR244" i="14"/>
  <c r="NS244" i="14"/>
  <c r="NT244" i="14"/>
  <c r="NU244" i="14"/>
  <c r="NV244" i="14"/>
  <c r="NW244" i="14"/>
  <c r="NX244" i="14"/>
  <c r="NY244" i="14"/>
  <c r="NZ244" i="14"/>
  <c r="OA244" i="14"/>
  <c r="OB244" i="14"/>
  <c r="OC244" i="14"/>
  <c r="OD244" i="14"/>
  <c r="OE244" i="14"/>
  <c r="OF244" i="14"/>
  <c r="OG244" i="14"/>
  <c r="OH244" i="14"/>
  <c r="OI244" i="14"/>
  <c r="OJ244" i="14"/>
  <c r="OK244" i="14"/>
  <c r="OL244" i="14"/>
  <c r="OM244" i="14"/>
  <c r="ON244" i="14"/>
  <c r="OO244" i="14"/>
  <c r="OP244" i="14"/>
  <c r="OQ244" i="14"/>
  <c r="OR244" i="14"/>
  <c r="KN245" i="14"/>
  <c r="KP245" i="14"/>
  <c r="KQ245" i="14"/>
  <c r="LA245" i="14"/>
  <c r="LB245" i="14"/>
  <c r="LC245" i="14"/>
  <c r="LD245" i="14"/>
  <c r="LE245" i="14"/>
  <c r="LF245" i="14"/>
  <c r="LG245" i="14"/>
  <c r="LH245" i="14"/>
  <c r="LI245" i="14"/>
  <c r="LJ245" i="14"/>
  <c r="LK245" i="14"/>
  <c r="LL245" i="14"/>
  <c r="LM245" i="14"/>
  <c r="LN245" i="14"/>
  <c r="LO245" i="14"/>
  <c r="LP245" i="14"/>
  <c r="LQ245" i="14"/>
  <c r="LR245" i="14"/>
  <c r="LS245" i="14"/>
  <c r="LT245" i="14"/>
  <c r="LU245" i="14"/>
  <c r="LV245" i="14"/>
  <c r="LW245" i="14"/>
  <c r="LX245" i="14"/>
  <c r="LY245" i="14"/>
  <c r="LZ245" i="14"/>
  <c r="MA245" i="14"/>
  <c r="MB245" i="14"/>
  <c r="MC245" i="14"/>
  <c r="MD245" i="14"/>
  <c r="ME245" i="14"/>
  <c r="MF245" i="14"/>
  <c r="MG245" i="14"/>
  <c r="MH245" i="14"/>
  <c r="MI245" i="14"/>
  <c r="MJ245" i="14"/>
  <c r="MK245" i="14"/>
  <c r="ML245" i="14"/>
  <c r="MM245" i="14"/>
  <c r="MN245" i="14"/>
  <c r="MO245" i="14"/>
  <c r="MP245" i="14"/>
  <c r="MQ245" i="14"/>
  <c r="MR245" i="14"/>
  <c r="MS245" i="14"/>
  <c r="MT245" i="14"/>
  <c r="MU245" i="14"/>
  <c r="MV245" i="14"/>
  <c r="MW245" i="14"/>
  <c r="MX245" i="14"/>
  <c r="MY245" i="14"/>
  <c r="MZ245" i="14"/>
  <c r="NA245" i="14"/>
  <c r="NB245" i="14"/>
  <c r="NC245" i="14"/>
  <c r="ND245" i="14"/>
  <c r="NE245" i="14"/>
  <c r="NF245" i="14"/>
  <c r="NG245" i="14"/>
  <c r="NH245" i="14"/>
  <c r="NI245" i="14"/>
  <c r="NJ245" i="14"/>
  <c r="NK245" i="14"/>
  <c r="NL245" i="14"/>
  <c r="NM245" i="14"/>
  <c r="NN245" i="14"/>
  <c r="NO245" i="14"/>
  <c r="NP245" i="14"/>
  <c r="NQ245" i="14"/>
  <c r="NR245" i="14"/>
  <c r="NS245" i="14"/>
  <c r="NT245" i="14"/>
  <c r="NU245" i="14"/>
  <c r="NV245" i="14"/>
  <c r="NW245" i="14"/>
  <c r="NX245" i="14"/>
  <c r="NY245" i="14"/>
  <c r="NZ245" i="14"/>
  <c r="OA245" i="14"/>
  <c r="OB245" i="14"/>
  <c r="OC245" i="14"/>
  <c r="OD245" i="14"/>
  <c r="OE245" i="14"/>
  <c r="OF245" i="14"/>
  <c r="OG245" i="14"/>
  <c r="OH245" i="14"/>
  <c r="OI245" i="14"/>
  <c r="OJ245" i="14"/>
  <c r="OK245" i="14"/>
  <c r="OL245" i="14"/>
  <c r="OM245" i="14"/>
  <c r="ON245" i="14"/>
  <c r="OO245" i="14"/>
  <c r="OP245" i="14"/>
  <c r="OQ245" i="14"/>
  <c r="OR245" i="14"/>
  <c r="KN246" i="14"/>
  <c r="KP246" i="14"/>
  <c r="KQ246" i="14"/>
  <c r="LA246" i="14"/>
  <c r="LB246" i="14"/>
  <c r="LC246" i="14"/>
  <c r="LD246" i="14"/>
  <c r="LE246" i="14"/>
  <c r="LF246" i="14"/>
  <c r="LG246" i="14"/>
  <c r="LH246" i="14"/>
  <c r="LI246" i="14"/>
  <c r="LJ246" i="14"/>
  <c r="LK246" i="14"/>
  <c r="LL246" i="14"/>
  <c r="LM246" i="14"/>
  <c r="LN246" i="14"/>
  <c r="LO246" i="14"/>
  <c r="LP246" i="14"/>
  <c r="LQ246" i="14"/>
  <c r="LR246" i="14"/>
  <c r="LS246" i="14"/>
  <c r="LT246" i="14"/>
  <c r="LU246" i="14"/>
  <c r="LV246" i="14"/>
  <c r="LW246" i="14"/>
  <c r="LX246" i="14"/>
  <c r="LY246" i="14"/>
  <c r="LZ246" i="14"/>
  <c r="MA246" i="14"/>
  <c r="MB246" i="14"/>
  <c r="MC246" i="14"/>
  <c r="MD246" i="14"/>
  <c r="ME246" i="14"/>
  <c r="MF246" i="14"/>
  <c r="MG246" i="14"/>
  <c r="MH246" i="14"/>
  <c r="MI246" i="14"/>
  <c r="MJ246" i="14"/>
  <c r="MK246" i="14"/>
  <c r="ML246" i="14"/>
  <c r="MM246" i="14"/>
  <c r="MN246" i="14"/>
  <c r="MO246" i="14"/>
  <c r="MP246" i="14"/>
  <c r="MQ246" i="14"/>
  <c r="MR246" i="14"/>
  <c r="MS246" i="14"/>
  <c r="MT246" i="14"/>
  <c r="MU246" i="14"/>
  <c r="MV246" i="14"/>
  <c r="MW246" i="14"/>
  <c r="MX246" i="14"/>
  <c r="MY246" i="14"/>
  <c r="MZ246" i="14"/>
  <c r="NA246" i="14"/>
  <c r="NB246" i="14"/>
  <c r="NC246" i="14"/>
  <c r="ND246" i="14"/>
  <c r="NE246" i="14"/>
  <c r="NF246" i="14"/>
  <c r="NG246" i="14"/>
  <c r="NH246" i="14"/>
  <c r="NI246" i="14"/>
  <c r="NJ246" i="14"/>
  <c r="NK246" i="14"/>
  <c r="NL246" i="14"/>
  <c r="NM246" i="14"/>
  <c r="NN246" i="14"/>
  <c r="NO246" i="14"/>
  <c r="NP246" i="14"/>
  <c r="NQ246" i="14"/>
  <c r="NR246" i="14"/>
  <c r="NS246" i="14"/>
  <c r="NT246" i="14"/>
  <c r="NU246" i="14"/>
  <c r="NV246" i="14"/>
  <c r="NW246" i="14"/>
  <c r="NX246" i="14"/>
  <c r="NY246" i="14"/>
  <c r="NZ246" i="14"/>
  <c r="OA246" i="14"/>
  <c r="OB246" i="14"/>
  <c r="OC246" i="14"/>
  <c r="OD246" i="14"/>
  <c r="OE246" i="14"/>
  <c r="OF246" i="14"/>
  <c r="OG246" i="14"/>
  <c r="OH246" i="14"/>
  <c r="OI246" i="14"/>
  <c r="OJ246" i="14"/>
  <c r="OK246" i="14"/>
  <c r="OL246" i="14"/>
  <c r="OM246" i="14"/>
  <c r="ON246" i="14"/>
  <c r="OO246" i="14"/>
  <c r="OP246" i="14"/>
  <c r="OQ246" i="14"/>
  <c r="OR246" i="14"/>
  <c r="KN247" i="14"/>
  <c r="KP247" i="14"/>
  <c r="KQ247" i="14"/>
  <c r="LA247" i="14"/>
  <c r="LB247" i="14"/>
  <c r="LC247" i="14"/>
  <c r="LD247" i="14"/>
  <c r="LE247" i="14"/>
  <c r="LF247" i="14"/>
  <c r="LG247" i="14"/>
  <c r="LH247" i="14"/>
  <c r="LI247" i="14"/>
  <c r="LJ247" i="14"/>
  <c r="LK247" i="14"/>
  <c r="LL247" i="14"/>
  <c r="LM247" i="14"/>
  <c r="LN247" i="14"/>
  <c r="LO247" i="14"/>
  <c r="LP247" i="14"/>
  <c r="LQ247" i="14"/>
  <c r="LR247" i="14"/>
  <c r="LS247" i="14"/>
  <c r="LT247" i="14"/>
  <c r="LU247" i="14"/>
  <c r="LV247" i="14"/>
  <c r="LW247" i="14"/>
  <c r="LX247" i="14"/>
  <c r="LY247" i="14"/>
  <c r="LZ247" i="14"/>
  <c r="MA247" i="14"/>
  <c r="MB247" i="14"/>
  <c r="MC247" i="14"/>
  <c r="MD247" i="14"/>
  <c r="ME247" i="14"/>
  <c r="MF247" i="14"/>
  <c r="MG247" i="14"/>
  <c r="MH247" i="14"/>
  <c r="MI247" i="14"/>
  <c r="MJ247" i="14"/>
  <c r="MK247" i="14"/>
  <c r="ML247" i="14"/>
  <c r="MM247" i="14"/>
  <c r="MN247" i="14"/>
  <c r="MO247" i="14"/>
  <c r="MP247" i="14"/>
  <c r="MQ247" i="14"/>
  <c r="MR247" i="14"/>
  <c r="MS247" i="14"/>
  <c r="MT247" i="14"/>
  <c r="MU247" i="14"/>
  <c r="MV247" i="14"/>
  <c r="MW247" i="14"/>
  <c r="MX247" i="14"/>
  <c r="MY247" i="14"/>
  <c r="MZ247" i="14"/>
  <c r="NA247" i="14"/>
  <c r="NB247" i="14"/>
  <c r="NC247" i="14"/>
  <c r="ND247" i="14"/>
  <c r="NE247" i="14"/>
  <c r="NF247" i="14"/>
  <c r="NG247" i="14"/>
  <c r="NH247" i="14"/>
  <c r="NI247" i="14"/>
  <c r="NJ247" i="14"/>
  <c r="NK247" i="14"/>
  <c r="NL247" i="14"/>
  <c r="NM247" i="14"/>
  <c r="NN247" i="14"/>
  <c r="NO247" i="14"/>
  <c r="NP247" i="14"/>
  <c r="NQ247" i="14"/>
  <c r="NR247" i="14"/>
  <c r="NS247" i="14"/>
  <c r="NT247" i="14"/>
  <c r="NU247" i="14"/>
  <c r="NV247" i="14"/>
  <c r="NW247" i="14"/>
  <c r="NX247" i="14"/>
  <c r="NY247" i="14"/>
  <c r="NZ247" i="14"/>
  <c r="OA247" i="14"/>
  <c r="OB247" i="14"/>
  <c r="OC247" i="14"/>
  <c r="OD247" i="14"/>
  <c r="OE247" i="14"/>
  <c r="OF247" i="14"/>
  <c r="OG247" i="14"/>
  <c r="OH247" i="14"/>
  <c r="OI247" i="14"/>
  <c r="OJ247" i="14"/>
  <c r="OK247" i="14"/>
  <c r="OL247" i="14"/>
  <c r="OM247" i="14"/>
  <c r="ON247" i="14"/>
  <c r="OO247" i="14"/>
  <c r="OP247" i="14"/>
  <c r="OQ247" i="14"/>
  <c r="OR247" i="14"/>
  <c r="KN248" i="14"/>
  <c r="KP248" i="14"/>
  <c r="KQ248" i="14"/>
  <c r="LA248" i="14"/>
  <c r="LB248" i="14"/>
  <c r="LC248" i="14"/>
  <c r="LD248" i="14"/>
  <c r="LE248" i="14"/>
  <c r="LF248" i="14"/>
  <c r="LG248" i="14"/>
  <c r="LH248" i="14"/>
  <c r="LI248" i="14"/>
  <c r="LJ248" i="14"/>
  <c r="LK248" i="14"/>
  <c r="LL248" i="14"/>
  <c r="LM248" i="14"/>
  <c r="LN248" i="14"/>
  <c r="LO248" i="14"/>
  <c r="LP248" i="14"/>
  <c r="LQ248" i="14"/>
  <c r="LR248" i="14"/>
  <c r="LS248" i="14"/>
  <c r="LT248" i="14"/>
  <c r="LU248" i="14"/>
  <c r="LV248" i="14"/>
  <c r="LW248" i="14"/>
  <c r="LX248" i="14"/>
  <c r="LY248" i="14"/>
  <c r="LZ248" i="14"/>
  <c r="MA248" i="14"/>
  <c r="MB248" i="14"/>
  <c r="MC248" i="14"/>
  <c r="MD248" i="14"/>
  <c r="ME248" i="14"/>
  <c r="MF248" i="14"/>
  <c r="MG248" i="14"/>
  <c r="MH248" i="14"/>
  <c r="MI248" i="14"/>
  <c r="MJ248" i="14"/>
  <c r="MK248" i="14"/>
  <c r="ML248" i="14"/>
  <c r="MM248" i="14"/>
  <c r="MN248" i="14"/>
  <c r="MO248" i="14"/>
  <c r="MP248" i="14"/>
  <c r="MQ248" i="14"/>
  <c r="MR248" i="14"/>
  <c r="MS248" i="14"/>
  <c r="MT248" i="14"/>
  <c r="MU248" i="14"/>
  <c r="MV248" i="14"/>
  <c r="MW248" i="14"/>
  <c r="MX248" i="14"/>
  <c r="MY248" i="14"/>
  <c r="MZ248" i="14"/>
  <c r="NA248" i="14"/>
  <c r="NB248" i="14"/>
  <c r="NC248" i="14"/>
  <c r="ND248" i="14"/>
  <c r="NE248" i="14"/>
  <c r="NF248" i="14"/>
  <c r="NG248" i="14"/>
  <c r="NH248" i="14"/>
  <c r="NI248" i="14"/>
  <c r="NJ248" i="14"/>
  <c r="NK248" i="14"/>
  <c r="NL248" i="14"/>
  <c r="NM248" i="14"/>
  <c r="NN248" i="14"/>
  <c r="NO248" i="14"/>
  <c r="NP248" i="14"/>
  <c r="NQ248" i="14"/>
  <c r="NR248" i="14"/>
  <c r="NS248" i="14"/>
  <c r="NT248" i="14"/>
  <c r="NU248" i="14"/>
  <c r="NV248" i="14"/>
  <c r="NW248" i="14"/>
  <c r="NX248" i="14"/>
  <c r="NY248" i="14"/>
  <c r="NZ248" i="14"/>
  <c r="OA248" i="14"/>
  <c r="OB248" i="14"/>
  <c r="OC248" i="14"/>
  <c r="OD248" i="14"/>
  <c r="OE248" i="14"/>
  <c r="OF248" i="14"/>
  <c r="OG248" i="14"/>
  <c r="OH248" i="14"/>
  <c r="OI248" i="14"/>
  <c r="OJ248" i="14"/>
  <c r="OK248" i="14"/>
  <c r="OL248" i="14"/>
  <c r="OM248" i="14"/>
  <c r="ON248" i="14"/>
  <c r="OO248" i="14"/>
  <c r="OP248" i="14"/>
  <c r="OQ248" i="14"/>
  <c r="OR248" i="14"/>
  <c r="KN249" i="14"/>
  <c r="KP249" i="14"/>
  <c r="KQ249" i="14"/>
  <c r="LA249" i="14"/>
  <c r="LB249" i="14"/>
  <c r="LC249" i="14"/>
  <c r="LD249" i="14"/>
  <c r="LE249" i="14"/>
  <c r="LF249" i="14"/>
  <c r="LG249" i="14"/>
  <c r="LH249" i="14"/>
  <c r="LI249" i="14"/>
  <c r="LJ249" i="14"/>
  <c r="LK249" i="14"/>
  <c r="LL249" i="14"/>
  <c r="LM249" i="14"/>
  <c r="LN249" i="14"/>
  <c r="LO249" i="14"/>
  <c r="LP249" i="14"/>
  <c r="LQ249" i="14"/>
  <c r="LR249" i="14"/>
  <c r="LS249" i="14"/>
  <c r="LT249" i="14"/>
  <c r="LU249" i="14"/>
  <c r="LV249" i="14"/>
  <c r="LW249" i="14"/>
  <c r="LX249" i="14"/>
  <c r="LY249" i="14"/>
  <c r="LZ249" i="14"/>
  <c r="MA249" i="14"/>
  <c r="MB249" i="14"/>
  <c r="MC249" i="14"/>
  <c r="MD249" i="14"/>
  <c r="ME249" i="14"/>
  <c r="MF249" i="14"/>
  <c r="MG249" i="14"/>
  <c r="MH249" i="14"/>
  <c r="MI249" i="14"/>
  <c r="MJ249" i="14"/>
  <c r="MK249" i="14"/>
  <c r="ML249" i="14"/>
  <c r="MM249" i="14"/>
  <c r="MN249" i="14"/>
  <c r="MO249" i="14"/>
  <c r="MP249" i="14"/>
  <c r="MQ249" i="14"/>
  <c r="MR249" i="14"/>
  <c r="MS249" i="14"/>
  <c r="MT249" i="14"/>
  <c r="MU249" i="14"/>
  <c r="MV249" i="14"/>
  <c r="MW249" i="14"/>
  <c r="MX249" i="14"/>
  <c r="MY249" i="14"/>
  <c r="MZ249" i="14"/>
  <c r="NA249" i="14"/>
  <c r="NB249" i="14"/>
  <c r="NC249" i="14"/>
  <c r="ND249" i="14"/>
  <c r="NE249" i="14"/>
  <c r="NF249" i="14"/>
  <c r="NG249" i="14"/>
  <c r="NH249" i="14"/>
  <c r="NI249" i="14"/>
  <c r="NJ249" i="14"/>
  <c r="NK249" i="14"/>
  <c r="NL249" i="14"/>
  <c r="NM249" i="14"/>
  <c r="NN249" i="14"/>
  <c r="NO249" i="14"/>
  <c r="NP249" i="14"/>
  <c r="NQ249" i="14"/>
  <c r="NR249" i="14"/>
  <c r="NS249" i="14"/>
  <c r="NT249" i="14"/>
  <c r="NU249" i="14"/>
  <c r="NV249" i="14"/>
  <c r="NW249" i="14"/>
  <c r="NX249" i="14"/>
  <c r="NY249" i="14"/>
  <c r="NZ249" i="14"/>
  <c r="OA249" i="14"/>
  <c r="OB249" i="14"/>
  <c r="OC249" i="14"/>
  <c r="OD249" i="14"/>
  <c r="OE249" i="14"/>
  <c r="OF249" i="14"/>
  <c r="OG249" i="14"/>
  <c r="OH249" i="14"/>
  <c r="OI249" i="14"/>
  <c r="OJ249" i="14"/>
  <c r="OK249" i="14"/>
  <c r="OL249" i="14"/>
  <c r="OM249" i="14"/>
  <c r="ON249" i="14"/>
  <c r="OO249" i="14"/>
  <c r="OP249" i="14"/>
  <c r="OQ249" i="14"/>
  <c r="OR249" i="14"/>
  <c r="KN250" i="14"/>
  <c r="KP250" i="14"/>
  <c r="KQ250" i="14"/>
  <c r="LA250" i="14"/>
  <c r="LB250" i="14"/>
  <c r="LC250" i="14"/>
  <c r="LD250" i="14"/>
  <c r="LE250" i="14"/>
  <c r="LF250" i="14"/>
  <c r="LG250" i="14"/>
  <c r="LH250" i="14"/>
  <c r="LI250" i="14"/>
  <c r="LJ250" i="14"/>
  <c r="LK250" i="14"/>
  <c r="LL250" i="14"/>
  <c r="LM250" i="14"/>
  <c r="LN250" i="14"/>
  <c r="LO250" i="14"/>
  <c r="LP250" i="14"/>
  <c r="LQ250" i="14"/>
  <c r="LR250" i="14"/>
  <c r="LS250" i="14"/>
  <c r="LT250" i="14"/>
  <c r="LU250" i="14"/>
  <c r="LV250" i="14"/>
  <c r="LW250" i="14"/>
  <c r="LX250" i="14"/>
  <c r="LY250" i="14"/>
  <c r="LZ250" i="14"/>
  <c r="MA250" i="14"/>
  <c r="MB250" i="14"/>
  <c r="MC250" i="14"/>
  <c r="MD250" i="14"/>
  <c r="ME250" i="14"/>
  <c r="MF250" i="14"/>
  <c r="MG250" i="14"/>
  <c r="MH250" i="14"/>
  <c r="MI250" i="14"/>
  <c r="MJ250" i="14"/>
  <c r="MK250" i="14"/>
  <c r="ML250" i="14"/>
  <c r="MM250" i="14"/>
  <c r="MN250" i="14"/>
  <c r="MO250" i="14"/>
  <c r="MP250" i="14"/>
  <c r="MQ250" i="14"/>
  <c r="MR250" i="14"/>
  <c r="MS250" i="14"/>
  <c r="MT250" i="14"/>
  <c r="MU250" i="14"/>
  <c r="MV250" i="14"/>
  <c r="MW250" i="14"/>
  <c r="MX250" i="14"/>
  <c r="MY250" i="14"/>
  <c r="MZ250" i="14"/>
  <c r="NA250" i="14"/>
  <c r="NB250" i="14"/>
  <c r="NC250" i="14"/>
  <c r="ND250" i="14"/>
  <c r="NE250" i="14"/>
  <c r="NF250" i="14"/>
  <c r="NG250" i="14"/>
  <c r="NH250" i="14"/>
  <c r="NI250" i="14"/>
  <c r="NJ250" i="14"/>
  <c r="NK250" i="14"/>
  <c r="NL250" i="14"/>
  <c r="NM250" i="14"/>
  <c r="NN250" i="14"/>
  <c r="NO250" i="14"/>
  <c r="NP250" i="14"/>
  <c r="NQ250" i="14"/>
  <c r="NR250" i="14"/>
  <c r="NS250" i="14"/>
  <c r="NT250" i="14"/>
  <c r="NU250" i="14"/>
  <c r="NV250" i="14"/>
  <c r="NW250" i="14"/>
  <c r="NX250" i="14"/>
  <c r="NY250" i="14"/>
  <c r="NZ250" i="14"/>
  <c r="OA250" i="14"/>
  <c r="OB250" i="14"/>
  <c r="OC250" i="14"/>
  <c r="OD250" i="14"/>
  <c r="OE250" i="14"/>
  <c r="OF250" i="14"/>
  <c r="OG250" i="14"/>
  <c r="OH250" i="14"/>
  <c r="OI250" i="14"/>
  <c r="OJ250" i="14"/>
  <c r="OK250" i="14"/>
  <c r="OL250" i="14"/>
  <c r="OM250" i="14"/>
  <c r="ON250" i="14"/>
  <c r="OO250" i="14"/>
  <c r="OP250" i="14"/>
  <c r="OQ250" i="14"/>
  <c r="OR250" i="14"/>
  <c r="KN251" i="14"/>
  <c r="KP251" i="14"/>
  <c r="KQ251" i="14"/>
  <c r="LA251" i="14"/>
  <c r="LB251" i="14"/>
  <c r="LC251" i="14"/>
  <c r="LD251" i="14"/>
  <c r="LE251" i="14"/>
  <c r="LF251" i="14"/>
  <c r="LG251" i="14"/>
  <c r="LH251" i="14"/>
  <c r="LI251" i="14"/>
  <c r="LJ251" i="14"/>
  <c r="LK251" i="14"/>
  <c r="LL251" i="14"/>
  <c r="LM251" i="14"/>
  <c r="LN251" i="14"/>
  <c r="LO251" i="14"/>
  <c r="LP251" i="14"/>
  <c r="LQ251" i="14"/>
  <c r="LR251" i="14"/>
  <c r="LS251" i="14"/>
  <c r="LT251" i="14"/>
  <c r="LU251" i="14"/>
  <c r="LV251" i="14"/>
  <c r="LW251" i="14"/>
  <c r="LX251" i="14"/>
  <c r="LY251" i="14"/>
  <c r="LZ251" i="14"/>
  <c r="MA251" i="14"/>
  <c r="MB251" i="14"/>
  <c r="MC251" i="14"/>
  <c r="MD251" i="14"/>
  <c r="ME251" i="14"/>
  <c r="MF251" i="14"/>
  <c r="MG251" i="14"/>
  <c r="MH251" i="14"/>
  <c r="MI251" i="14"/>
  <c r="MJ251" i="14"/>
  <c r="MK251" i="14"/>
  <c r="ML251" i="14"/>
  <c r="MM251" i="14"/>
  <c r="MN251" i="14"/>
  <c r="MO251" i="14"/>
  <c r="MP251" i="14"/>
  <c r="MQ251" i="14"/>
  <c r="MR251" i="14"/>
  <c r="MS251" i="14"/>
  <c r="MT251" i="14"/>
  <c r="MU251" i="14"/>
  <c r="MV251" i="14"/>
  <c r="MW251" i="14"/>
  <c r="MX251" i="14"/>
  <c r="MY251" i="14"/>
  <c r="MZ251" i="14"/>
  <c r="NA251" i="14"/>
  <c r="NB251" i="14"/>
  <c r="NC251" i="14"/>
  <c r="ND251" i="14"/>
  <c r="NE251" i="14"/>
  <c r="NF251" i="14"/>
  <c r="NG251" i="14"/>
  <c r="NH251" i="14"/>
  <c r="NI251" i="14"/>
  <c r="NJ251" i="14"/>
  <c r="NK251" i="14"/>
  <c r="NL251" i="14"/>
  <c r="NM251" i="14"/>
  <c r="NN251" i="14"/>
  <c r="NO251" i="14"/>
  <c r="NP251" i="14"/>
  <c r="NQ251" i="14"/>
  <c r="NR251" i="14"/>
  <c r="NS251" i="14"/>
  <c r="NT251" i="14"/>
  <c r="NU251" i="14"/>
  <c r="NV251" i="14"/>
  <c r="NW251" i="14"/>
  <c r="NX251" i="14"/>
  <c r="NY251" i="14"/>
  <c r="NZ251" i="14"/>
  <c r="OA251" i="14"/>
  <c r="OB251" i="14"/>
  <c r="OC251" i="14"/>
  <c r="OD251" i="14"/>
  <c r="OE251" i="14"/>
  <c r="OF251" i="14"/>
  <c r="OG251" i="14"/>
  <c r="OH251" i="14"/>
  <c r="OI251" i="14"/>
  <c r="OJ251" i="14"/>
  <c r="OK251" i="14"/>
  <c r="OL251" i="14"/>
  <c r="OM251" i="14"/>
  <c r="ON251" i="14"/>
  <c r="OO251" i="14"/>
  <c r="OP251" i="14"/>
  <c r="OQ251" i="14"/>
  <c r="OR251" i="14"/>
  <c r="KN252" i="14"/>
  <c r="KP252" i="14"/>
  <c r="KQ252" i="14"/>
  <c r="LA252" i="14"/>
  <c r="LB252" i="14"/>
  <c r="LC252" i="14"/>
  <c r="LD252" i="14"/>
  <c r="LE252" i="14"/>
  <c r="LF252" i="14"/>
  <c r="LG252" i="14"/>
  <c r="LH252" i="14"/>
  <c r="LI252" i="14"/>
  <c r="LJ252" i="14"/>
  <c r="LK252" i="14"/>
  <c r="LL252" i="14"/>
  <c r="LM252" i="14"/>
  <c r="LN252" i="14"/>
  <c r="LO252" i="14"/>
  <c r="LP252" i="14"/>
  <c r="LQ252" i="14"/>
  <c r="LR252" i="14"/>
  <c r="LS252" i="14"/>
  <c r="LT252" i="14"/>
  <c r="LU252" i="14"/>
  <c r="LV252" i="14"/>
  <c r="LW252" i="14"/>
  <c r="LX252" i="14"/>
  <c r="LY252" i="14"/>
  <c r="LZ252" i="14"/>
  <c r="MA252" i="14"/>
  <c r="MB252" i="14"/>
  <c r="MC252" i="14"/>
  <c r="MD252" i="14"/>
  <c r="ME252" i="14"/>
  <c r="MF252" i="14"/>
  <c r="MG252" i="14"/>
  <c r="MH252" i="14"/>
  <c r="MI252" i="14"/>
  <c r="MJ252" i="14"/>
  <c r="MK252" i="14"/>
  <c r="ML252" i="14"/>
  <c r="MM252" i="14"/>
  <c r="MN252" i="14"/>
  <c r="MO252" i="14"/>
  <c r="MP252" i="14"/>
  <c r="MQ252" i="14"/>
  <c r="MR252" i="14"/>
  <c r="MS252" i="14"/>
  <c r="MT252" i="14"/>
  <c r="MU252" i="14"/>
  <c r="MV252" i="14"/>
  <c r="MW252" i="14"/>
  <c r="MX252" i="14"/>
  <c r="MY252" i="14"/>
  <c r="MZ252" i="14"/>
  <c r="NA252" i="14"/>
  <c r="NB252" i="14"/>
  <c r="NC252" i="14"/>
  <c r="ND252" i="14"/>
  <c r="NE252" i="14"/>
  <c r="NF252" i="14"/>
  <c r="NG252" i="14"/>
  <c r="NH252" i="14"/>
  <c r="NI252" i="14"/>
  <c r="NJ252" i="14"/>
  <c r="NK252" i="14"/>
  <c r="NL252" i="14"/>
  <c r="NM252" i="14"/>
  <c r="NN252" i="14"/>
  <c r="NO252" i="14"/>
  <c r="NP252" i="14"/>
  <c r="NQ252" i="14"/>
  <c r="NR252" i="14"/>
  <c r="NS252" i="14"/>
  <c r="NT252" i="14"/>
  <c r="NU252" i="14"/>
  <c r="NV252" i="14"/>
  <c r="NW252" i="14"/>
  <c r="NX252" i="14"/>
  <c r="NY252" i="14"/>
  <c r="NZ252" i="14"/>
  <c r="OA252" i="14"/>
  <c r="OB252" i="14"/>
  <c r="OC252" i="14"/>
  <c r="OD252" i="14"/>
  <c r="OE252" i="14"/>
  <c r="OF252" i="14"/>
  <c r="OG252" i="14"/>
  <c r="OH252" i="14"/>
  <c r="OI252" i="14"/>
  <c r="OJ252" i="14"/>
  <c r="OK252" i="14"/>
  <c r="OL252" i="14"/>
  <c r="OM252" i="14"/>
  <c r="ON252" i="14"/>
  <c r="OO252" i="14"/>
  <c r="OP252" i="14"/>
  <c r="OQ252" i="14"/>
  <c r="OR252" i="14"/>
  <c r="KN253" i="14"/>
  <c r="KP253" i="14"/>
  <c r="KQ253" i="14"/>
  <c r="LA253" i="14"/>
  <c r="LB253" i="14"/>
  <c r="LC253" i="14"/>
  <c r="LD253" i="14"/>
  <c r="LE253" i="14"/>
  <c r="LF253" i="14"/>
  <c r="LG253" i="14"/>
  <c r="LH253" i="14"/>
  <c r="LI253" i="14"/>
  <c r="LJ253" i="14"/>
  <c r="LK253" i="14"/>
  <c r="LL253" i="14"/>
  <c r="LM253" i="14"/>
  <c r="LN253" i="14"/>
  <c r="LO253" i="14"/>
  <c r="LP253" i="14"/>
  <c r="LQ253" i="14"/>
  <c r="LR253" i="14"/>
  <c r="LS253" i="14"/>
  <c r="LT253" i="14"/>
  <c r="LU253" i="14"/>
  <c r="LV253" i="14"/>
  <c r="LW253" i="14"/>
  <c r="LX253" i="14"/>
  <c r="LY253" i="14"/>
  <c r="LZ253" i="14"/>
  <c r="MA253" i="14"/>
  <c r="MB253" i="14"/>
  <c r="MC253" i="14"/>
  <c r="MD253" i="14"/>
  <c r="ME253" i="14"/>
  <c r="MF253" i="14"/>
  <c r="MG253" i="14"/>
  <c r="MH253" i="14"/>
  <c r="MI253" i="14"/>
  <c r="MJ253" i="14"/>
  <c r="MK253" i="14"/>
  <c r="ML253" i="14"/>
  <c r="MM253" i="14"/>
  <c r="MN253" i="14"/>
  <c r="MO253" i="14"/>
  <c r="MP253" i="14"/>
  <c r="MQ253" i="14"/>
  <c r="MR253" i="14"/>
  <c r="MS253" i="14"/>
  <c r="MT253" i="14"/>
  <c r="MU253" i="14"/>
  <c r="MV253" i="14"/>
  <c r="MW253" i="14"/>
  <c r="MX253" i="14"/>
  <c r="MY253" i="14"/>
  <c r="MZ253" i="14"/>
  <c r="NA253" i="14"/>
  <c r="NB253" i="14"/>
  <c r="NC253" i="14"/>
  <c r="ND253" i="14"/>
  <c r="NE253" i="14"/>
  <c r="NF253" i="14"/>
  <c r="NG253" i="14"/>
  <c r="NH253" i="14"/>
  <c r="NI253" i="14"/>
  <c r="NJ253" i="14"/>
  <c r="NK253" i="14"/>
  <c r="NL253" i="14"/>
  <c r="NM253" i="14"/>
  <c r="NN253" i="14"/>
  <c r="NO253" i="14"/>
  <c r="NP253" i="14"/>
  <c r="NQ253" i="14"/>
  <c r="NR253" i="14"/>
  <c r="NS253" i="14"/>
  <c r="NT253" i="14"/>
  <c r="NU253" i="14"/>
  <c r="NV253" i="14"/>
  <c r="NW253" i="14"/>
  <c r="NX253" i="14"/>
  <c r="NY253" i="14"/>
  <c r="NZ253" i="14"/>
  <c r="OA253" i="14"/>
  <c r="OB253" i="14"/>
  <c r="OC253" i="14"/>
  <c r="OD253" i="14"/>
  <c r="OE253" i="14"/>
  <c r="OF253" i="14"/>
  <c r="OG253" i="14"/>
  <c r="OH253" i="14"/>
  <c r="OI253" i="14"/>
  <c r="OJ253" i="14"/>
  <c r="OK253" i="14"/>
  <c r="OL253" i="14"/>
  <c r="OM253" i="14"/>
  <c r="ON253" i="14"/>
  <c r="OO253" i="14"/>
  <c r="OP253" i="14"/>
  <c r="OQ253" i="14"/>
  <c r="OR253" i="14"/>
  <c r="KN254" i="14"/>
  <c r="KP254" i="14"/>
  <c r="KQ254" i="14"/>
  <c r="LA254" i="14"/>
  <c r="LB254" i="14"/>
  <c r="LC254" i="14"/>
  <c r="LD254" i="14"/>
  <c r="LE254" i="14"/>
  <c r="LF254" i="14"/>
  <c r="LG254" i="14"/>
  <c r="LH254" i="14"/>
  <c r="LI254" i="14"/>
  <c r="LJ254" i="14"/>
  <c r="LK254" i="14"/>
  <c r="LL254" i="14"/>
  <c r="LM254" i="14"/>
  <c r="LN254" i="14"/>
  <c r="LO254" i="14"/>
  <c r="LP254" i="14"/>
  <c r="LQ254" i="14"/>
  <c r="LR254" i="14"/>
  <c r="LS254" i="14"/>
  <c r="LT254" i="14"/>
  <c r="LU254" i="14"/>
  <c r="LV254" i="14"/>
  <c r="LW254" i="14"/>
  <c r="LX254" i="14"/>
  <c r="LY254" i="14"/>
  <c r="LZ254" i="14"/>
  <c r="MA254" i="14"/>
  <c r="MB254" i="14"/>
  <c r="MC254" i="14"/>
  <c r="MD254" i="14"/>
  <c r="ME254" i="14"/>
  <c r="MF254" i="14"/>
  <c r="MG254" i="14"/>
  <c r="MH254" i="14"/>
  <c r="MI254" i="14"/>
  <c r="MJ254" i="14"/>
  <c r="MK254" i="14"/>
  <c r="ML254" i="14"/>
  <c r="MM254" i="14"/>
  <c r="MN254" i="14"/>
  <c r="MO254" i="14"/>
  <c r="MP254" i="14"/>
  <c r="MQ254" i="14"/>
  <c r="MR254" i="14"/>
  <c r="MS254" i="14"/>
  <c r="MT254" i="14"/>
  <c r="MU254" i="14"/>
  <c r="MV254" i="14"/>
  <c r="MW254" i="14"/>
  <c r="MX254" i="14"/>
  <c r="MY254" i="14"/>
  <c r="MZ254" i="14"/>
  <c r="NA254" i="14"/>
  <c r="NB254" i="14"/>
  <c r="NC254" i="14"/>
  <c r="ND254" i="14"/>
  <c r="NE254" i="14"/>
  <c r="NF254" i="14"/>
  <c r="NG254" i="14"/>
  <c r="NH254" i="14"/>
  <c r="NI254" i="14"/>
  <c r="NJ254" i="14"/>
  <c r="NK254" i="14"/>
  <c r="NL254" i="14"/>
  <c r="NM254" i="14"/>
  <c r="NN254" i="14"/>
  <c r="NO254" i="14"/>
  <c r="NP254" i="14"/>
  <c r="NQ254" i="14"/>
  <c r="NR254" i="14"/>
  <c r="NS254" i="14"/>
  <c r="NT254" i="14"/>
  <c r="NU254" i="14"/>
  <c r="NV254" i="14"/>
  <c r="NW254" i="14"/>
  <c r="NX254" i="14"/>
  <c r="NY254" i="14"/>
  <c r="NZ254" i="14"/>
  <c r="OA254" i="14"/>
  <c r="OB254" i="14"/>
  <c r="OC254" i="14"/>
  <c r="OD254" i="14"/>
  <c r="OE254" i="14"/>
  <c r="OF254" i="14"/>
  <c r="OG254" i="14"/>
  <c r="OH254" i="14"/>
  <c r="OI254" i="14"/>
  <c r="OJ254" i="14"/>
  <c r="OK254" i="14"/>
  <c r="OL254" i="14"/>
  <c r="OM254" i="14"/>
  <c r="ON254" i="14"/>
  <c r="OO254" i="14"/>
  <c r="OP254" i="14"/>
  <c r="OQ254" i="14"/>
  <c r="OR254" i="14"/>
  <c r="KN255" i="14"/>
  <c r="KP255" i="14"/>
  <c r="KQ255" i="14"/>
  <c r="LA255" i="14"/>
  <c r="LB255" i="14"/>
  <c r="LC255" i="14"/>
  <c r="LD255" i="14"/>
  <c r="LE255" i="14"/>
  <c r="LF255" i="14"/>
  <c r="LG255" i="14"/>
  <c r="LH255" i="14"/>
  <c r="LI255" i="14"/>
  <c r="LJ255" i="14"/>
  <c r="LK255" i="14"/>
  <c r="LL255" i="14"/>
  <c r="LM255" i="14"/>
  <c r="LN255" i="14"/>
  <c r="LO255" i="14"/>
  <c r="LP255" i="14"/>
  <c r="LQ255" i="14"/>
  <c r="LR255" i="14"/>
  <c r="LS255" i="14"/>
  <c r="LT255" i="14"/>
  <c r="LU255" i="14"/>
  <c r="LV255" i="14"/>
  <c r="LW255" i="14"/>
  <c r="LX255" i="14"/>
  <c r="LY255" i="14"/>
  <c r="LZ255" i="14"/>
  <c r="MA255" i="14"/>
  <c r="MB255" i="14"/>
  <c r="MC255" i="14"/>
  <c r="MD255" i="14"/>
  <c r="ME255" i="14"/>
  <c r="MF255" i="14"/>
  <c r="MG255" i="14"/>
  <c r="MH255" i="14"/>
  <c r="MI255" i="14"/>
  <c r="MJ255" i="14"/>
  <c r="MK255" i="14"/>
  <c r="ML255" i="14"/>
  <c r="MM255" i="14"/>
  <c r="MN255" i="14"/>
  <c r="MO255" i="14"/>
  <c r="MP255" i="14"/>
  <c r="MQ255" i="14"/>
  <c r="MR255" i="14"/>
  <c r="MS255" i="14"/>
  <c r="MT255" i="14"/>
  <c r="MU255" i="14"/>
  <c r="MV255" i="14"/>
  <c r="MW255" i="14"/>
  <c r="MX255" i="14"/>
  <c r="MY255" i="14"/>
  <c r="MZ255" i="14"/>
  <c r="NA255" i="14"/>
  <c r="NB255" i="14"/>
  <c r="NC255" i="14"/>
  <c r="ND255" i="14"/>
  <c r="NE255" i="14"/>
  <c r="NF255" i="14"/>
  <c r="NG255" i="14"/>
  <c r="NH255" i="14"/>
  <c r="NI255" i="14"/>
  <c r="NJ255" i="14"/>
  <c r="NK255" i="14"/>
  <c r="NL255" i="14"/>
  <c r="NM255" i="14"/>
  <c r="NN255" i="14"/>
  <c r="NO255" i="14"/>
  <c r="NP255" i="14"/>
  <c r="NQ255" i="14"/>
  <c r="NR255" i="14"/>
  <c r="NS255" i="14"/>
  <c r="NT255" i="14"/>
  <c r="NU255" i="14"/>
  <c r="NV255" i="14"/>
  <c r="NW255" i="14"/>
  <c r="NX255" i="14"/>
  <c r="NY255" i="14"/>
  <c r="NZ255" i="14"/>
  <c r="OA255" i="14"/>
  <c r="OB255" i="14"/>
  <c r="OC255" i="14"/>
  <c r="OD255" i="14"/>
  <c r="OE255" i="14"/>
  <c r="OF255" i="14"/>
  <c r="OG255" i="14"/>
  <c r="OH255" i="14"/>
  <c r="OI255" i="14"/>
  <c r="OJ255" i="14"/>
  <c r="OK255" i="14"/>
  <c r="OL255" i="14"/>
  <c r="OM255" i="14"/>
  <c r="ON255" i="14"/>
  <c r="OO255" i="14"/>
  <c r="OP255" i="14"/>
  <c r="OQ255" i="14"/>
  <c r="OR255" i="14"/>
  <c r="KN256" i="14"/>
  <c r="KP256" i="14"/>
  <c r="KQ256" i="14"/>
  <c r="LA256" i="14"/>
  <c r="LB256" i="14"/>
  <c r="LC256" i="14"/>
  <c r="LD256" i="14"/>
  <c r="LE256" i="14"/>
  <c r="LF256" i="14"/>
  <c r="LG256" i="14"/>
  <c r="LH256" i="14"/>
  <c r="LI256" i="14"/>
  <c r="LJ256" i="14"/>
  <c r="LK256" i="14"/>
  <c r="LL256" i="14"/>
  <c r="LM256" i="14"/>
  <c r="LN256" i="14"/>
  <c r="LO256" i="14"/>
  <c r="LP256" i="14"/>
  <c r="LQ256" i="14"/>
  <c r="LR256" i="14"/>
  <c r="LS256" i="14"/>
  <c r="LT256" i="14"/>
  <c r="LU256" i="14"/>
  <c r="LV256" i="14"/>
  <c r="LW256" i="14"/>
  <c r="LX256" i="14"/>
  <c r="LY256" i="14"/>
  <c r="LZ256" i="14"/>
  <c r="MA256" i="14"/>
  <c r="MB256" i="14"/>
  <c r="MC256" i="14"/>
  <c r="MD256" i="14"/>
  <c r="ME256" i="14"/>
  <c r="MF256" i="14"/>
  <c r="MG256" i="14"/>
  <c r="MH256" i="14"/>
  <c r="MI256" i="14"/>
  <c r="MJ256" i="14"/>
  <c r="MK256" i="14"/>
  <c r="ML256" i="14"/>
  <c r="MM256" i="14"/>
  <c r="MN256" i="14"/>
  <c r="MO256" i="14"/>
  <c r="MP256" i="14"/>
  <c r="MQ256" i="14"/>
  <c r="MR256" i="14"/>
  <c r="MS256" i="14"/>
  <c r="MT256" i="14"/>
  <c r="MU256" i="14"/>
  <c r="MV256" i="14"/>
  <c r="MW256" i="14"/>
  <c r="MX256" i="14"/>
  <c r="MY256" i="14"/>
  <c r="MZ256" i="14"/>
  <c r="NA256" i="14"/>
  <c r="NB256" i="14"/>
  <c r="NC256" i="14"/>
  <c r="ND256" i="14"/>
  <c r="NE256" i="14"/>
  <c r="NF256" i="14"/>
  <c r="NG256" i="14"/>
  <c r="NH256" i="14"/>
  <c r="NI256" i="14"/>
  <c r="NJ256" i="14"/>
  <c r="NK256" i="14"/>
  <c r="NL256" i="14"/>
  <c r="NM256" i="14"/>
  <c r="NN256" i="14"/>
  <c r="NO256" i="14"/>
  <c r="NP256" i="14"/>
  <c r="NQ256" i="14"/>
  <c r="NR256" i="14"/>
  <c r="NS256" i="14"/>
  <c r="NT256" i="14"/>
  <c r="NU256" i="14"/>
  <c r="NV256" i="14"/>
  <c r="NW256" i="14"/>
  <c r="NX256" i="14"/>
  <c r="NY256" i="14"/>
  <c r="NZ256" i="14"/>
  <c r="OA256" i="14"/>
  <c r="OB256" i="14"/>
  <c r="OC256" i="14"/>
  <c r="OD256" i="14"/>
  <c r="OE256" i="14"/>
  <c r="OF256" i="14"/>
  <c r="OG256" i="14"/>
  <c r="OH256" i="14"/>
  <c r="OI256" i="14"/>
  <c r="OJ256" i="14"/>
  <c r="OK256" i="14"/>
  <c r="OL256" i="14"/>
  <c r="OM256" i="14"/>
  <c r="ON256" i="14"/>
  <c r="OO256" i="14"/>
  <c r="OP256" i="14"/>
  <c r="OQ256" i="14"/>
  <c r="OR256" i="14"/>
  <c r="KN257" i="14"/>
  <c r="KP257" i="14"/>
  <c r="KQ257" i="14"/>
  <c r="LA257" i="14"/>
  <c r="LB257" i="14"/>
  <c r="LC257" i="14"/>
  <c r="LD257" i="14"/>
  <c r="LE257" i="14"/>
  <c r="LF257" i="14"/>
  <c r="LG257" i="14"/>
  <c r="LH257" i="14"/>
  <c r="LI257" i="14"/>
  <c r="LJ257" i="14"/>
  <c r="LK257" i="14"/>
  <c r="LL257" i="14"/>
  <c r="LM257" i="14"/>
  <c r="LN257" i="14"/>
  <c r="LO257" i="14"/>
  <c r="LP257" i="14"/>
  <c r="LQ257" i="14"/>
  <c r="LR257" i="14"/>
  <c r="LS257" i="14"/>
  <c r="LT257" i="14"/>
  <c r="LU257" i="14"/>
  <c r="LV257" i="14"/>
  <c r="LW257" i="14"/>
  <c r="LX257" i="14"/>
  <c r="LY257" i="14"/>
  <c r="LZ257" i="14"/>
  <c r="MA257" i="14"/>
  <c r="MB257" i="14"/>
  <c r="MC257" i="14"/>
  <c r="MD257" i="14"/>
  <c r="ME257" i="14"/>
  <c r="MF257" i="14"/>
  <c r="MG257" i="14"/>
  <c r="MH257" i="14"/>
  <c r="MI257" i="14"/>
  <c r="MJ257" i="14"/>
  <c r="MK257" i="14"/>
  <c r="ML257" i="14"/>
  <c r="MM257" i="14"/>
  <c r="MN257" i="14"/>
  <c r="MO257" i="14"/>
  <c r="MP257" i="14"/>
  <c r="MQ257" i="14"/>
  <c r="MR257" i="14"/>
  <c r="MS257" i="14"/>
  <c r="MT257" i="14"/>
  <c r="MU257" i="14"/>
  <c r="MV257" i="14"/>
  <c r="MW257" i="14"/>
  <c r="MX257" i="14"/>
  <c r="MY257" i="14"/>
  <c r="MZ257" i="14"/>
  <c r="NA257" i="14"/>
  <c r="NB257" i="14"/>
  <c r="NC257" i="14"/>
  <c r="ND257" i="14"/>
  <c r="NE257" i="14"/>
  <c r="NF257" i="14"/>
  <c r="NG257" i="14"/>
  <c r="NH257" i="14"/>
  <c r="NI257" i="14"/>
  <c r="NJ257" i="14"/>
  <c r="NK257" i="14"/>
  <c r="NL257" i="14"/>
  <c r="NM257" i="14"/>
  <c r="NN257" i="14"/>
  <c r="NO257" i="14"/>
  <c r="NP257" i="14"/>
  <c r="NQ257" i="14"/>
  <c r="NR257" i="14"/>
  <c r="NS257" i="14"/>
  <c r="NT257" i="14"/>
  <c r="NU257" i="14"/>
  <c r="NV257" i="14"/>
  <c r="NW257" i="14"/>
  <c r="NX257" i="14"/>
  <c r="NY257" i="14"/>
  <c r="NZ257" i="14"/>
  <c r="OA257" i="14"/>
  <c r="OB257" i="14"/>
  <c r="OC257" i="14"/>
  <c r="OD257" i="14"/>
  <c r="OE257" i="14"/>
  <c r="OF257" i="14"/>
  <c r="OG257" i="14"/>
  <c r="OH257" i="14"/>
  <c r="OI257" i="14"/>
  <c r="OJ257" i="14"/>
  <c r="OK257" i="14"/>
  <c r="OL257" i="14"/>
  <c r="OM257" i="14"/>
  <c r="ON257" i="14"/>
  <c r="OO257" i="14"/>
  <c r="OP257" i="14"/>
  <c r="OQ257" i="14"/>
  <c r="OR257" i="14"/>
  <c r="KN258" i="14"/>
  <c r="KP258" i="14"/>
  <c r="KQ258" i="14"/>
  <c r="LA258" i="14"/>
  <c r="LB258" i="14"/>
  <c r="LC258" i="14"/>
  <c r="LD258" i="14"/>
  <c r="LE258" i="14"/>
  <c r="LF258" i="14"/>
  <c r="LG258" i="14"/>
  <c r="LH258" i="14"/>
  <c r="LI258" i="14"/>
  <c r="LJ258" i="14"/>
  <c r="LK258" i="14"/>
  <c r="LL258" i="14"/>
  <c r="LM258" i="14"/>
  <c r="LN258" i="14"/>
  <c r="LO258" i="14"/>
  <c r="LP258" i="14"/>
  <c r="LQ258" i="14"/>
  <c r="LR258" i="14"/>
  <c r="LS258" i="14"/>
  <c r="LT258" i="14"/>
  <c r="LU258" i="14"/>
  <c r="LV258" i="14"/>
  <c r="LW258" i="14"/>
  <c r="LX258" i="14"/>
  <c r="LY258" i="14"/>
  <c r="LZ258" i="14"/>
  <c r="MA258" i="14"/>
  <c r="MB258" i="14"/>
  <c r="MC258" i="14"/>
  <c r="MD258" i="14"/>
  <c r="ME258" i="14"/>
  <c r="MF258" i="14"/>
  <c r="MG258" i="14"/>
  <c r="MH258" i="14"/>
  <c r="MI258" i="14"/>
  <c r="MJ258" i="14"/>
  <c r="MK258" i="14"/>
  <c r="ML258" i="14"/>
  <c r="MM258" i="14"/>
  <c r="MN258" i="14"/>
  <c r="MO258" i="14"/>
  <c r="MP258" i="14"/>
  <c r="MQ258" i="14"/>
  <c r="MR258" i="14"/>
  <c r="MS258" i="14"/>
  <c r="MT258" i="14"/>
  <c r="MU258" i="14"/>
  <c r="MV258" i="14"/>
  <c r="MW258" i="14"/>
  <c r="MX258" i="14"/>
  <c r="MY258" i="14"/>
  <c r="MZ258" i="14"/>
  <c r="NA258" i="14"/>
  <c r="NB258" i="14"/>
  <c r="NC258" i="14"/>
  <c r="ND258" i="14"/>
  <c r="NE258" i="14"/>
  <c r="NF258" i="14"/>
  <c r="NG258" i="14"/>
  <c r="NH258" i="14"/>
  <c r="NI258" i="14"/>
  <c r="NJ258" i="14"/>
  <c r="NK258" i="14"/>
  <c r="NL258" i="14"/>
  <c r="NM258" i="14"/>
  <c r="NN258" i="14"/>
  <c r="NO258" i="14"/>
  <c r="NP258" i="14"/>
  <c r="NQ258" i="14"/>
  <c r="NR258" i="14"/>
  <c r="NS258" i="14"/>
  <c r="NT258" i="14"/>
  <c r="NU258" i="14"/>
  <c r="NV258" i="14"/>
  <c r="NW258" i="14"/>
  <c r="NX258" i="14"/>
  <c r="NY258" i="14"/>
  <c r="NZ258" i="14"/>
  <c r="OA258" i="14"/>
  <c r="OB258" i="14"/>
  <c r="OC258" i="14"/>
  <c r="OD258" i="14"/>
  <c r="OE258" i="14"/>
  <c r="OF258" i="14"/>
  <c r="OG258" i="14"/>
  <c r="OH258" i="14"/>
  <c r="OI258" i="14"/>
  <c r="OJ258" i="14"/>
  <c r="OK258" i="14"/>
  <c r="OL258" i="14"/>
  <c r="OM258" i="14"/>
  <c r="ON258" i="14"/>
  <c r="OO258" i="14"/>
  <c r="OP258" i="14"/>
  <c r="OQ258" i="14"/>
  <c r="OR258" i="14"/>
  <c r="KN259" i="14"/>
  <c r="KP259" i="14"/>
  <c r="KQ259" i="14"/>
  <c r="LA259" i="14"/>
  <c r="LB259" i="14"/>
  <c r="LC259" i="14"/>
  <c r="LD259" i="14"/>
  <c r="LE259" i="14"/>
  <c r="LF259" i="14"/>
  <c r="LG259" i="14"/>
  <c r="LH259" i="14"/>
  <c r="LI259" i="14"/>
  <c r="LJ259" i="14"/>
  <c r="LK259" i="14"/>
  <c r="LL259" i="14"/>
  <c r="LM259" i="14"/>
  <c r="LN259" i="14"/>
  <c r="LO259" i="14"/>
  <c r="LP259" i="14"/>
  <c r="LQ259" i="14"/>
  <c r="LR259" i="14"/>
  <c r="LS259" i="14"/>
  <c r="LT259" i="14"/>
  <c r="LU259" i="14"/>
  <c r="LV259" i="14"/>
  <c r="LW259" i="14"/>
  <c r="LX259" i="14"/>
  <c r="LY259" i="14"/>
  <c r="LZ259" i="14"/>
  <c r="MA259" i="14"/>
  <c r="MB259" i="14"/>
  <c r="MC259" i="14"/>
  <c r="MD259" i="14"/>
  <c r="ME259" i="14"/>
  <c r="MF259" i="14"/>
  <c r="MG259" i="14"/>
  <c r="MH259" i="14"/>
  <c r="MI259" i="14"/>
  <c r="MJ259" i="14"/>
  <c r="MK259" i="14"/>
  <c r="ML259" i="14"/>
  <c r="MM259" i="14"/>
  <c r="MN259" i="14"/>
  <c r="MO259" i="14"/>
  <c r="MP259" i="14"/>
  <c r="MQ259" i="14"/>
  <c r="MR259" i="14"/>
  <c r="MS259" i="14"/>
  <c r="MT259" i="14"/>
  <c r="MU259" i="14"/>
  <c r="MV259" i="14"/>
  <c r="MW259" i="14"/>
  <c r="MX259" i="14"/>
  <c r="MY259" i="14"/>
  <c r="MZ259" i="14"/>
  <c r="NA259" i="14"/>
  <c r="NB259" i="14"/>
  <c r="NC259" i="14"/>
  <c r="ND259" i="14"/>
  <c r="NE259" i="14"/>
  <c r="NF259" i="14"/>
  <c r="NG259" i="14"/>
  <c r="NH259" i="14"/>
  <c r="NI259" i="14"/>
  <c r="NJ259" i="14"/>
  <c r="NK259" i="14"/>
  <c r="NL259" i="14"/>
  <c r="NM259" i="14"/>
  <c r="NN259" i="14"/>
  <c r="NO259" i="14"/>
  <c r="NP259" i="14"/>
  <c r="NQ259" i="14"/>
  <c r="NR259" i="14"/>
  <c r="NS259" i="14"/>
  <c r="NT259" i="14"/>
  <c r="NU259" i="14"/>
  <c r="NV259" i="14"/>
  <c r="NW259" i="14"/>
  <c r="NX259" i="14"/>
  <c r="NY259" i="14"/>
  <c r="NZ259" i="14"/>
  <c r="OA259" i="14"/>
  <c r="OB259" i="14"/>
  <c r="OC259" i="14"/>
  <c r="OD259" i="14"/>
  <c r="OE259" i="14"/>
  <c r="OF259" i="14"/>
  <c r="OG259" i="14"/>
  <c r="OH259" i="14"/>
  <c r="OI259" i="14"/>
  <c r="OJ259" i="14"/>
  <c r="OK259" i="14"/>
  <c r="OL259" i="14"/>
  <c r="OM259" i="14"/>
  <c r="ON259" i="14"/>
  <c r="OO259" i="14"/>
  <c r="OP259" i="14"/>
  <c r="OQ259" i="14"/>
  <c r="OR259" i="14"/>
  <c r="KN260" i="14"/>
  <c r="KP260" i="14"/>
  <c r="KQ260" i="14"/>
  <c r="LA260" i="14"/>
  <c r="LB260" i="14"/>
  <c r="LC260" i="14"/>
  <c r="LD260" i="14"/>
  <c r="LE260" i="14"/>
  <c r="LF260" i="14"/>
  <c r="LG260" i="14"/>
  <c r="LH260" i="14"/>
  <c r="LI260" i="14"/>
  <c r="LJ260" i="14"/>
  <c r="LK260" i="14"/>
  <c r="LL260" i="14"/>
  <c r="LM260" i="14"/>
  <c r="LN260" i="14"/>
  <c r="LO260" i="14"/>
  <c r="LP260" i="14"/>
  <c r="LQ260" i="14"/>
  <c r="LR260" i="14"/>
  <c r="LS260" i="14"/>
  <c r="LT260" i="14"/>
  <c r="LU260" i="14"/>
  <c r="LV260" i="14"/>
  <c r="LW260" i="14"/>
  <c r="LX260" i="14"/>
  <c r="LY260" i="14"/>
  <c r="LZ260" i="14"/>
  <c r="MA260" i="14"/>
  <c r="MB260" i="14"/>
  <c r="MC260" i="14"/>
  <c r="MD260" i="14"/>
  <c r="ME260" i="14"/>
  <c r="MF260" i="14"/>
  <c r="MG260" i="14"/>
  <c r="MH260" i="14"/>
  <c r="MI260" i="14"/>
  <c r="MJ260" i="14"/>
  <c r="MK260" i="14"/>
  <c r="ML260" i="14"/>
  <c r="MM260" i="14"/>
  <c r="MN260" i="14"/>
  <c r="MO260" i="14"/>
  <c r="MP260" i="14"/>
  <c r="MQ260" i="14"/>
  <c r="MR260" i="14"/>
  <c r="MS260" i="14"/>
  <c r="MT260" i="14"/>
  <c r="MU260" i="14"/>
  <c r="MV260" i="14"/>
  <c r="MW260" i="14"/>
  <c r="MX260" i="14"/>
  <c r="MY260" i="14"/>
  <c r="MZ260" i="14"/>
  <c r="NA260" i="14"/>
  <c r="NB260" i="14"/>
  <c r="NC260" i="14"/>
  <c r="ND260" i="14"/>
  <c r="NE260" i="14"/>
  <c r="NF260" i="14"/>
  <c r="NG260" i="14"/>
  <c r="NH260" i="14"/>
  <c r="NI260" i="14"/>
  <c r="NJ260" i="14"/>
  <c r="NK260" i="14"/>
  <c r="NL260" i="14"/>
  <c r="NM260" i="14"/>
  <c r="NN260" i="14"/>
  <c r="NO260" i="14"/>
  <c r="NP260" i="14"/>
  <c r="NQ260" i="14"/>
  <c r="NR260" i="14"/>
  <c r="NS260" i="14"/>
  <c r="NT260" i="14"/>
  <c r="NU260" i="14"/>
  <c r="NV260" i="14"/>
  <c r="NW260" i="14"/>
  <c r="NX260" i="14"/>
  <c r="NY260" i="14"/>
  <c r="NZ260" i="14"/>
  <c r="OA260" i="14"/>
  <c r="OB260" i="14"/>
  <c r="OC260" i="14"/>
  <c r="OD260" i="14"/>
  <c r="OE260" i="14"/>
  <c r="OF260" i="14"/>
  <c r="OG260" i="14"/>
  <c r="OH260" i="14"/>
  <c r="OI260" i="14"/>
  <c r="OJ260" i="14"/>
  <c r="OK260" i="14"/>
  <c r="OL260" i="14"/>
  <c r="OM260" i="14"/>
  <c r="ON260" i="14"/>
  <c r="OO260" i="14"/>
  <c r="OP260" i="14"/>
  <c r="OQ260" i="14"/>
  <c r="OR260" i="14"/>
  <c r="KN261" i="14"/>
  <c r="KP261" i="14"/>
  <c r="KQ261" i="14"/>
  <c r="LA261" i="14"/>
  <c r="LB261" i="14"/>
  <c r="LC261" i="14"/>
  <c r="LD261" i="14"/>
  <c r="LE261" i="14"/>
  <c r="LF261" i="14"/>
  <c r="LG261" i="14"/>
  <c r="LH261" i="14"/>
  <c r="LI261" i="14"/>
  <c r="LJ261" i="14"/>
  <c r="LK261" i="14"/>
  <c r="LL261" i="14"/>
  <c r="OZ261" i="14" s="1"/>
  <c r="LM261" i="14"/>
  <c r="LN261" i="14"/>
  <c r="LO261" i="14"/>
  <c r="LP261" i="14"/>
  <c r="LQ261" i="14"/>
  <c r="LR261" i="14"/>
  <c r="LS261" i="14"/>
  <c r="LT261" i="14"/>
  <c r="LU261" i="14"/>
  <c r="LV261" i="14"/>
  <c r="LW261" i="14"/>
  <c r="LX261" i="14"/>
  <c r="LY261" i="14"/>
  <c r="LZ261" i="14"/>
  <c r="MA261" i="14"/>
  <c r="MB261" i="14"/>
  <c r="MC261" i="14"/>
  <c r="MD261" i="14"/>
  <c r="ME261" i="14"/>
  <c r="MF261" i="14"/>
  <c r="MG261" i="14"/>
  <c r="MH261" i="14"/>
  <c r="MI261" i="14"/>
  <c r="MJ261" i="14"/>
  <c r="MK261" i="14"/>
  <c r="ML261" i="14"/>
  <c r="MM261" i="14"/>
  <c r="MN261" i="14"/>
  <c r="MO261" i="14"/>
  <c r="MP261" i="14"/>
  <c r="MQ261" i="14"/>
  <c r="MR261" i="14"/>
  <c r="MS261" i="14"/>
  <c r="MT261" i="14"/>
  <c r="MU261" i="14"/>
  <c r="MV261" i="14"/>
  <c r="MW261" i="14"/>
  <c r="MX261" i="14"/>
  <c r="MY261" i="14"/>
  <c r="MZ261" i="14"/>
  <c r="NA261" i="14"/>
  <c r="NB261" i="14"/>
  <c r="NC261" i="14"/>
  <c r="ND261" i="14"/>
  <c r="NE261" i="14"/>
  <c r="NF261" i="14"/>
  <c r="NG261" i="14"/>
  <c r="NH261" i="14"/>
  <c r="NI261" i="14"/>
  <c r="NJ261" i="14"/>
  <c r="NK261" i="14"/>
  <c r="NL261" i="14"/>
  <c r="NM261" i="14"/>
  <c r="NN261" i="14"/>
  <c r="NO261" i="14"/>
  <c r="NP261" i="14"/>
  <c r="NQ261" i="14"/>
  <c r="NR261" i="14"/>
  <c r="NS261" i="14"/>
  <c r="NT261" i="14"/>
  <c r="NU261" i="14"/>
  <c r="NV261" i="14"/>
  <c r="NW261" i="14"/>
  <c r="NX261" i="14"/>
  <c r="NY261" i="14"/>
  <c r="NZ261" i="14"/>
  <c r="OA261" i="14"/>
  <c r="OB261" i="14"/>
  <c r="OC261" i="14"/>
  <c r="OD261" i="14"/>
  <c r="OE261" i="14"/>
  <c r="OF261" i="14"/>
  <c r="OG261" i="14"/>
  <c r="OH261" i="14"/>
  <c r="OI261" i="14"/>
  <c r="OJ261" i="14"/>
  <c r="OK261" i="14"/>
  <c r="OL261" i="14"/>
  <c r="OM261" i="14"/>
  <c r="ON261" i="14"/>
  <c r="OO261" i="14"/>
  <c r="OP261" i="14"/>
  <c r="OQ261" i="14"/>
  <c r="OR261" i="14"/>
  <c r="KN262" i="14"/>
  <c r="KP262" i="14"/>
  <c r="KQ262" i="14"/>
  <c r="LA262" i="14"/>
  <c r="LB262" i="14"/>
  <c r="LC262" i="14"/>
  <c r="LD262" i="14"/>
  <c r="LE262" i="14"/>
  <c r="LF262" i="14"/>
  <c r="LG262" i="14"/>
  <c r="LH262" i="14"/>
  <c r="LI262" i="14"/>
  <c r="LJ262" i="14"/>
  <c r="LK262" i="14"/>
  <c r="LL262" i="14"/>
  <c r="OY262" i="14" s="1"/>
  <c r="LM262" i="14"/>
  <c r="LN262" i="14"/>
  <c r="LO262" i="14"/>
  <c r="LP262" i="14"/>
  <c r="LQ262" i="14"/>
  <c r="LR262" i="14"/>
  <c r="LS262" i="14"/>
  <c r="LT262" i="14"/>
  <c r="LU262" i="14"/>
  <c r="LV262" i="14"/>
  <c r="LW262" i="14"/>
  <c r="LX262" i="14"/>
  <c r="LY262" i="14"/>
  <c r="LZ262" i="14"/>
  <c r="MA262" i="14"/>
  <c r="MB262" i="14"/>
  <c r="MC262" i="14"/>
  <c r="MD262" i="14"/>
  <c r="ME262" i="14"/>
  <c r="MF262" i="14"/>
  <c r="MG262" i="14"/>
  <c r="MH262" i="14"/>
  <c r="MI262" i="14"/>
  <c r="MJ262" i="14"/>
  <c r="MK262" i="14"/>
  <c r="ML262" i="14"/>
  <c r="MM262" i="14"/>
  <c r="MN262" i="14"/>
  <c r="MO262" i="14"/>
  <c r="MP262" i="14"/>
  <c r="MQ262" i="14"/>
  <c r="MR262" i="14"/>
  <c r="MS262" i="14"/>
  <c r="MT262" i="14"/>
  <c r="MU262" i="14"/>
  <c r="MV262" i="14"/>
  <c r="MW262" i="14"/>
  <c r="MX262" i="14"/>
  <c r="MY262" i="14"/>
  <c r="MZ262" i="14"/>
  <c r="NA262" i="14"/>
  <c r="NB262" i="14"/>
  <c r="NC262" i="14"/>
  <c r="ND262" i="14"/>
  <c r="NE262" i="14"/>
  <c r="NF262" i="14"/>
  <c r="NG262" i="14"/>
  <c r="NH262" i="14"/>
  <c r="NI262" i="14"/>
  <c r="NJ262" i="14"/>
  <c r="NK262" i="14"/>
  <c r="NL262" i="14"/>
  <c r="NM262" i="14"/>
  <c r="NN262" i="14"/>
  <c r="NO262" i="14"/>
  <c r="NP262" i="14"/>
  <c r="NQ262" i="14"/>
  <c r="NR262" i="14"/>
  <c r="NS262" i="14"/>
  <c r="NT262" i="14"/>
  <c r="NU262" i="14"/>
  <c r="NV262" i="14"/>
  <c r="NW262" i="14"/>
  <c r="NX262" i="14"/>
  <c r="NY262" i="14"/>
  <c r="NZ262" i="14"/>
  <c r="OA262" i="14"/>
  <c r="OB262" i="14"/>
  <c r="OC262" i="14"/>
  <c r="OD262" i="14"/>
  <c r="OE262" i="14"/>
  <c r="OF262" i="14"/>
  <c r="OG262" i="14"/>
  <c r="OH262" i="14"/>
  <c r="OI262" i="14"/>
  <c r="OJ262" i="14"/>
  <c r="OK262" i="14"/>
  <c r="OL262" i="14"/>
  <c r="OM262" i="14"/>
  <c r="ON262" i="14"/>
  <c r="OO262" i="14"/>
  <c r="OP262" i="14"/>
  <c r="OQ262" i="14"/>
  <c r="OR262" i="14"/>
  <c r="KN263" i="14"/>
  <c r="KP263" i="14"/>
  <c r="KQ263" i="14"/>
  <c r="LA263" i="14"/>
  <c r="LB263" i="14"/>
  <c r="LC263" i="14"/>
  <c r="LD263" i="14"/>
  <c r="LE263" i="14"/>
  <c r="LF263" i="14"/>
  <c r="LG263" i="14"/>
  <c r="LH263" i="14"/>
  <c r="LI263" i="14"/>
  <c r="LJ263" i="14"/>
  <c r="LK263" i="14"/>
  <c r="LL263" i="14"/>
  <c r="OV263" i="14" s="1"/>
  <c r="LM263" i="14"/>
  <c r="LN263" i="14"/>
  <c r="LO263" i="14"/>
  <c r="LP263" i="14"/>
  <c r="LQ263" i="14"/>
  <c r="LR263" i="14"/>
  <c r="LS263" i="14"/>
  <c r="LT263" i="14"/>
  <c r="LU263" i="14"/>
  <c r="LV263" i="14"/>
  <c r="LW263" i="14"/>
  <c r="LX263" i="14"/>
  <c r="LY263" i="14"/>
  <c r="LZ263" i="14"/>
  <c r="MA263" i="14"/>
  <c r="MB263" i="14"/>
  <c r="MC263" i="14"/>
  <c r="MD263" i="14"/>
  <c r="ME263" i="14"/>
  <c r="MF263" i="14"/>
  <c r="MG263" i="14"/>
  <c r="MH263" i="14"/>
  <c r="MI263" i="14"/>
  <c r="MJ263" i="14"/>
  <c r="MK263" i="14"/>
  <c r="ML263" i="14"/>
  <c r="MM263" i="14"/>
  <c r="MN263" i="14"/>
  <c r="MO263" i="14"/>
  <c r="MP263" i="14"/>
  <c r="MQ263" i="14"/>
  <c r="MR263" i="14"/>
  <c r="MS263" i="14"/>
  <c r="MT263" i="14"/>
  <c r="MU263" i="14"/>
  <c r="MV263" i="14"/>
  <c r="MW263" i="14"/>
  <c r="MX263" i="14"/>
  <c r="MY263" i="14"/>
  <c r="MZ263" i="14"/>
  <c r="NA263" i="14"/>
  <c r="NB263" i="14"/>
  <c r="NC263" i="14"/>
  <c r="ND263" i="14"/>
  <c r="NE263" i="14"/>
  <c r="NF263" i="14"/>
  <c r="NG263" i="14"/>
  <c r="NH263" i="14"/>
  <c r="NI263" i="14"/>
  <c r="NJ263" i="14"/>
  <c r="NK263" i="14"/>
  <c r="NL263" i="14"/>
  <c r="NM263" i="14"/>
  <c r="NN263" i="14"/>
  <c r="NO263" i="14"/>
  <c r="NP263" i="14"/>
  <c r="NQ263" i="14"/>
  <c r="NR263" i="14"/>
  <c r="NS263" i="14"/>
  <c r="NT263" i="14"/>
  <c r="NU263" i="14"/>
  <c r="NV263" i="14"/>
  <c r="NW263" i="14"/>
  <c r="NX263" i="14"/>
  <c r="NY263" i="14"/>
  <c r="NZ263" i="14"/>
  <c r="OA263" i="14"/>
  <c r="OB263" i="14"/>
  <c r="OC263" i="14"/>
  <c r="OD263" i="14"/>
  <c r="OE263" i="14"/>
  <c r="OF263" i="14"/>
  <c r="OG263" i="14"/>
  <c r="OH263" i="14"/>
  <c r="OI263" i="14"/>
  <c r="OJ263" i="14"/>
  <c r="OK263" i="14"/>
  <c r="OL263" i="14"/>
  <c r="OM263" i="14"/>
  <c r="ON263" i="14"/>
  <c r="OO263" i="14"/>
  <c r="OP263" i="14"/>
  <c r="OQ263" i="14"/>
  <c r="OR263" i="14"/>
  <c r="KN264" i="14"/>
  <c r="KP264" i="14"/>
  <c r="KQ264" i="14"/>
  <c r="LA264" i="14"/>
  <c r="LB264" i="14"/>
  <c r="LC264" i="14"/>
  <c r="LD264" i="14"/>
  <c r="LE264" i="14"/>
  <c r="LF264" i="14"/>
  <c r="LG264" i="14"/>
  <c r="LH264" i="14"/>
  <c r="LI264" i="14"/>
  <c r="LJ264" i="14"/>
  <c r="LK264" i="14"/>
  <c r="LL264" i="14"/>
  <c r="OT264" i="14" s="1"/>
  <c r="LM264" i="14"/>
  <c r="LN264" i="14"/>
  <c r="LO264" i="14"/>
  <c r="LP264" i="14"/>
  <c r="LQ264" i="14"/>
  <c r="LR264" i="14"/>
  <c r="LS264" i="14"/>
  <c r="LT264" i="14"/>
  <c r="LU264" i="14"/>
  <c r="LV264" i="14"/>
  <c r="LW264" i="14"/>
  <c r="LX264" i="14"/>
  <c r="LY264" i="14"/>
  <c r="LZ264" i="14"/>
  <c r="MA264" i="14"/>
  <c r="MB264" i="14"/>
  <c r="MC264" i="14"/>
  <c r="MD264" i="14"/>
  <c r="ME264" i="14"/>
  <c r="MF264" i="14"/>
  <c r="MG264" i="14"/>
  <c r="MH264" i="14"/>
  <c r="MI264" i="14"/>
  <c r="MJ264" i="14"/>
  <c r="MK264" i="14"/>
  <c r="ML264" i="14"/>
  <c r="MM264" i="14"/>
  <c r="MN264" i="14"/>
  <c r="MO264" i="14"/>
  <c r="MP264" i="14"/>
  <c r="MQ264" i="14"/>
  <c r="MR264" i="14"/>
  <c r="MS264" i="14"/>
  <c r="MT264" i="14"/>
  <c r="MU264" i="14"/>
  <c r="MV264" i="14"/>
  <c r="MW264" i="14"/>
  <c r="MX264" i="14"/>
  <c r="MY264" i="14"/>
  <c r="MZ264" i="14"/>
  <c r="NA264" i="14"/>
  <c r="NB264" i="14"/>
  <c r="NC264" i="14"/>
  <c r="ND264" i="14"/>
  <c r="NE264" i="14"/>
  <c r="NF264" i="14"/>
  <c r="NG264" i="14"/>
  <c r="NH264" i="14"/>
  <c r="NI264" i="14"/>
  <c r="NJ264" i="14"/>
  <c r="NK264" i="14"/>
  <c r="NL264" i="14"/>
  <c r="NM264" i="14"/>
  <c r="NN264" i="14"/>
  <c r="NO264" i="14"/>
  <c r="NP264" i="14"/>
  <c r="NQ264" i="14"/>
  <c r="NR264" i="14"/>
  <c r="NS264" i="14"/>
  <c r="NT264" i="14"/>
  <c r="NU264" i="14"/>
  <c r="NV264" i="14"/>
  <c r="NW264" i="14"/>
  <c r="NX264" i="14"/>
  <c r="NY264" i="14"/>
  <c r="NZ264" i="14"/>
  <c r="OA264" i="14"/>
  <c r="OB264" i="14"/>
  <c r="OC264" i="14"/>
  <c r="OD264" i="14"/>
  <c r="OE264" i="14"/>
  <c r="OF264" i="14"/>
  <c r="OG264" i="14"/>
  <c r="OH264" i="14"/>
  <c r="OI264" i="14"/>
  <c r="OJ264" i="14"/>
  <c r="OK264" i="14"/>
  <c r="OL264" i="14"/>
  <c r="OM264" i="14"/>
  <c r="ON264" i="14"/>
  <c r="OO264" i="14"/>
  <c r="OP264" i="14"/>
  <c r="OQ264" i="14"/>
  <c r="OR264" i="14"/>
  <c r="KN265" i="14"/>
  <c r="KP265" i="14"/>
  <c r="KQ265" i="14"/>
  <c r="LA265" i="14"/>
  <c r="LB265" i="14"/>
  <c r="OU265" i="14" s="1"/>
  <c r="LC265" i="14"/>
  <c r="LD265" i="14"/>
  <c r="LE265" i="14"/>
  <c r="LF265" i="14"/>
  <c r="LG265" i="14"/>
  <c r="LH265" i="14"/>
  <c r="LI265" i="14"/>
  <c r="LJ265" i="14"/>
  <c r="LK265" i="14"/>
  <c r="LL265" i="14"/>
  <c r="LM265" i="14"/>
  <c r="LN265" i="14"/>
  <c r="LO265" i="14"/>
  <c r="LP265" i="14"/>
  <c r="LQ265" i="14"/>
  <c r="LR265" i="14"/>
  <c r="LS265" i="14"/>
  <c r="LT265" i="14"/>
  <c r="LU265" i="14"/>
  <c r="LV265" i="14"/>
  <c r="LW265" i="14"/>
  <c r="LX265" i="14"/>
  <c r="LY265" i="14"/>
  <c r="LZ265" i="14"/>
  <c r="MA265" i="14"/>
  <c r="MB265" i="14"/>
  <c r="MC265" i="14"/>
  <c r="MD265" i="14"/>
  <c r="ME265" i="14"/>
  <c r="MF265" i="14"/>
  <c r="MG265" i="14"/>
  <c r="MH265" i="14"/>
  <c r="MI265" i="14"/>
  <c r="MJ265" i="14"/>
  <c r="MK265" i="14"/>
  <c r="ML265" i="14"/>
  <c r="MM265" i="14"/>
  <c r="MN265" i="14"/>
  <c r="MO265" i="14"/>
  <c r="MP265" i="14"/>
  <c r="MQ265" i="14"/>
  <c r="MR265" i="14"/>
  <c r="MS265" i="14"/>
  <c r="MT265" i="14"/>
  <c r="MU265" i="14"/>
  <c r="MV265" i="14"/>
  <c r="MW265" i="14"/>
  <c r="MX265" i="14"/>
  <c r="MY265" i="14"/>
  <c r="MZ265" i="14"/>
  <c r="NA265" i="14"/>
  <c r="NB265" i="14"/>
  <c r="NC265" i="14"/>
  <c r="ND265" i="14"/>
  <c r="NE265" i="14"/>
  <c r="NF265" i="14"/>
  <c r="NG265" i="14"/>
  <c r="NH265" i="14"/>
  <c r="NI265" i="14"/>
  <c r="NJ265" i="14"/>
  <c r="NK265" i="14"/>
  <c r="NL265" i="14"/>
  <c r="NM265" i="14"/>
  <c r="NN265" i="14"/>
  <c r="NO265" i="14"/>
  <c r="NP265" i="14"/>
  <c r="NQ265" i="14"/>
  <c r="NR265" i="14"/>
  <c r="NS265" i="14"/>
  <c r="NT265" i="14"/>
  <c r="NU265" i="14"/>
  <c r="NV265" i="14"/>
  <c r="NW265" i="14"/>
  <c r="NX265" i="14"/>
  <c r="NY265" i="14"/>
  <c r="NZ265" i="14"/>
  <c r="OA265" i="14"/>
  <c r="OB265" i="14"/>
  <c r="OC265" i="14"/>
  <c r="OD265" i="14"/>
  <c r="OE265" i="14"/>
  <c r="OF265" i="14"/>
  <c r="OG265" i="14"/>
  <c r="OH265" i="14"/>
  <c r="OI265" i="14"/>
  <c r="OJ265" i="14"/>
  <c r="OK265" i="14"/>
  <c r="OL265" i="14"/>
  <c r="OM265" i="14"/>
  <c r="ON265" i="14"/>
  <c r="OO265" i="14"/>
  <c r="OP265" i="14"/>
  <c r="OQ265" i="14"/>
  <c r="OR265" i="14"/>
  <c r="KN266" i="14"/>
  <c r="KP266" i="14"/>
  <c r="KQ266" i="14"/>
  <c r="LA266" i="14"/>
  <c r="LB266" i="14"/>
  <c r="LC266" i="14"/>
  <c r="LD266" i="14"/>
  <c r="LE266" i="14"/>
  <c r="LF266" i="14"/>
  <c r="LG266" i="14"/>
  <c r="LH266" i="14"/>
  <c r="LI266" i="14"/>
  <c r="LJ266" i="14"/>
  <c r="LK266" i="14"/>
  <c r="LL266" i="14"/>
  <c r="LM266" i="14"/>
  <c r="LN266" i="14"/>
  <c r="LO266" i="14"/>
  <c r="LP266" i="14"/>
  <c r="LQ266" i="14"/>
  <c r="LR266" i="14"/>
  <c r="LS266" i="14"/>
  <c r="LT266" i="14"/>
  <c r="LU266" i="14"/>
  <c r="LV266" i="14"/>
  <c r="LW266" i="14"/>
  <c r="LX266" i="14"/>
  <c r="LY266" i="14"/>
  <c r="LZ266" i="14"/>
  <c r="MA266" i="14"/>
  <c r="MB266" i="14"/>
  <c r="MC266" i="14"/>
  <c r="MD266" i="14"/>
  <c r="ME266" i="14"/>
  <c r="MF266" i="14"/>
  <c r="MG266" i="14"/>
  <c r="MH266" i="14"/>
  <c r="MI266" i="14"/>
  <c r="MJ266" i="14"/>
  <c r="MK266" i="14"/>
  <c r="ML266" i="14"/>
  <c r="MM266" i="14"/>
  <c r="MN266" i="14"/>
  <c r="MO266" i="14"/>
  <c r="MP266" i="14"/>
  <c r="MQ266" i="14"/>
  <c r="MR266" i="14"/>
  <c r="MS266" i="14"/>
  <c r="MT266" i="14"/>
  <c r="MU266" i="14"/>
  <c r="MV266" i="14"/>
  <c r="MW266" i="14"/>
  <c r="MX266" i="14"/>
  <c r="MY266" i="14"/>
  <c r="MZ266" i="14"/>
  <c r="NA266" i="14"/>
  <c r="NB266" i="14"/>
  <c r="NC266" i="14"/>
  <c r="ND266" i="14"/>
  <c r="NE266" i="14"/>
  <c r="NF266" i="14"/>
  <c r="NG266" i="14"/>
  <c r="NH266" i="14"/>
  <c r="NI266" i="14"/>
  <c r="NJ266" i="14"/>
  <c r="NK266" i="14"/>
  <c r="NL266" i="14"/>
  <c r="NM266" i="14"/>
  <c r="NN266" i="14"/>
  <c r="NO266" i="14"/>
  <c r="NP266" i="14"/>
  <c r="NQ266" i="14"/>
  <c r="NR266" i="14"/>
  <c r="NS266" i="14"/>
  <c r="NT266" i="14"/>
  <c r="NU266" i="14"/>
  <c r="NV266" i="14"/>
  <c r="NW266" i="14"/>
  <c r="NX266" i="14"/>
  <c r="NY266" i="14"/>
  <c r="NZ266" i="14"/>
  <c r="OA266" i="14"/>
  <c r="OB266" i="14"/>
  <c r="OC266" i="14"/>
  <c r="OD266" i="14"/>
  <c r="OE266" i="14"/>
  <c r="OF266" i="14"/>
  <c r="OG266" i="14"/>
  <c r="OH266" i="14"/>
  <c r="OI266" i="14"/>
  <c r="OJ266" i="14"/>
  <c r="OK266" i="14"/>
  <c r="OL266" i="14"/>
  <c r="OM266" i="14"/>
  <c r="ON266" i="14"/>
  <c r="OO266" i="14"/>
  <c r="OP266" i="14"/>
  <c r="OQ266" i="14"/>
  <c r="OR266" i="14"/>
  <c r="KN267" i="14"/>
  <c r="KP267" i="14"/>
  <c r="KQ267" i="14"/>
  <c r="LA267" i="14"/>
  <c r="LB267" i="14"/>
  <c r="LC267" i="14"/>
  <c r="LD267" i="14"/>
  <c r="LE267" i="14"/>
  <c r="LF267" i="14"/>
  <c r="LG267" i="14"/>
  <c r="LH267" i="14"/>
  <c r="LI267" i="14"/>
  <c r="LJ267" i="14"/>
  <c r="LK267" i="14"/>
  <c r="LL267" i="14"/>
  <c r="LM267" i="14"/>
  <c r="LN267" i="14"/>
  <c r="LO267" i="14"/>
  <c r="LP267" i="14"/>
  <c r="LQ267" i="14"/>
  <c r="LR267" i="14"/>
  <c r="LS267" i="14"/>
  <c r="LT267" i="14"/>
  <c r="LU267" i="14"/>
  <c r="LV267" i="14"/>
  <c r="LW267" i="14"/>
  <c r="LX267" i="14"/>
  <c r="LY267" i="14"/>
  <c r="LZ267" i="14"/>
  <c r="MA267" i="14"/>
  <c r="MB267" i="14"/>
  <c r="MC267" i="14"/>
  <c r="MD267" i="14"/>
  <c r="ME267" i="14"/>
  <c r="MF267" i="14"/>
  <c r="MG267" i="14"/>
  <c r="MH267" i="14"/>
  <c r="MI267" i="14"/>
  <c r="MJ267" i="14"/>
  <c r="MK267" i="14"/>
  <c r="ML267" i="14"/>
  <c r="MM267" i="14"/>
  <c r="MN267" i="14"/>
  <c r="MO267" i="14"/>
  <c r="MP267" i="14"/>
  <c r="MQ267" i="14"/>
  <c r="MR267" i="14"/>
  <c r="MS267" i="14"/>
  <c r="MT267" i="14"/>
  <c r="MU267" i="14"/>
  <c r="MV267" i="14"/>
  <c r="MW267" i="14"/>
  <c r="MX267" i="14"/>
  <c r="MY267" i="14"/>
  <c r="MZ267" i="14"/>
  <c r="NA267" i="14"/>
  <c r="NB267" i="14"/>
  <c r="NC267" i="14"/>
  <c r="ND267" i="14"/>
  <c r="NE267" i="14"/>
  <c r="NF267" i="14"/>
  <c r="NG267" i="14"/>
  <c r="NH267" i="14"/>
  <c r="NI267" i="14"/>
  <c r="NJ267" i="14"/>
  <c r="NK267" i="14"/>
  <c r="NL267" i="14"/>
  <c r="NM267" i="14"/>
  <c r="NN267" i="14"/>
  <c r="NO267" i="14"/>
  <c r="NP267" i="14"/>
  <c r="NQ267" i="14"/>
  <c r="NR267" i="14"/>
  <c r="NS267" i="14"/>
  <c r="NT267" i="14"/>
  <c r="NU267" i="14"/>
  <c r="NV267" i="14"/>
  <c r="NW267" i="14"/>
  <c r="NX267" i="14"/>
  <c r="NY267" i="14"/>
  <c r="NZ267" i="14"/>
  <c r="OA267" i="14"/>
  <c r="OB267" i="14"/>
  <c r="OC267" i="14"/>
  <c r="OD267" i="14"/>
  <c r="OE267" i="14"/>
  <c r="OF267" i="14"/>
  <c r="OG267" i="14"/>
  <c r="OH267" i="14"/>
  <c r="OI267" i="14"/>
  <c r="OJ267" i="14"/>
  <c r="OK267" i="14"/>
  <c r="OL267" i="14"/>
  <c r="OM267" i="14"/>
  <c r="ON267" i="14"/>
  <c r="OO267" i="14"/>
  <c r="OP267" i="14"/>
  <c r="OQ267" i="14"/>
  <c r="OR267" i="14"/>
  <c r="KN268" i="14"/>
  <c r="KP268" i="14"/>
  <c r="KQ268" i="14"/>
  <c r="LA268" i="14"/>
  <c r="LB268" i="14"/>
  <c r="LC268" i="14"/>
  <c r="LD268" i="14"/>
  <c r="LE268" i="14"/>
  <c r="LF268" i="14"/>
  <c r="LG268" i="14"/>
  <c r="LH268" i="14"/>
  <c r="LI268" i="14"/>
  <c r="LJ268" i="14"/>
  <c r="LK268" i="14"/>
  <c r="LL268" i="14"/>
  <c r="LM268" i="14"/>
  <c r="LN268" i="14"/>
  <c r="LO268" i="14"/>
  <c r="LP268" i="14"/>
  <c r="LQ268" i="14"/>
  <c r="LR268" i="14"/>
  <c r="LS268" i="14"/>
  <c r="LT268" i="14"/>
  <c r="LU268" i="14"/>
  <c r="LV268" i="14"/>
  <c r="LW268" i="14"/>
  <c r="LX268" i="14"/>
  <c r="LY268" i="14"/>
  <c r="LZ268" i="14"/>
  <c r="MA268" i="14"/>
  <c r="MB268" i="14"/>
  <c r="MC268" i="14"/>
  <c r="MD268" i="14"/>
  <c r="ME268" i="14"/>
  <c r="MF268" i="14"/>
  <c r="MG268" i="14"/>
  <c r="MH268" i="14"/>
  <c r="MI268" i="14"/>
  <c r="MJ268" i="14"/>
  <c r="MK268" i="14"/>
  <c r="ML268" i="14"/>
  <c r="MM268" i="14"/>
  <c r="MN268" i="14"/>
  <c r="MO268" i="14"/>
  <c r="MP268" i="14"/>
  <c r="MQ268" i="14"/>
  <c r="MR268" i="14"/>
  <c r="MS268" i="14"/>
  <c r="MT268" i="14"/>
  <c r="MU268" i="14"/>
  <c r="MV268" i="14"/>
  <c r="MW268" i="14"/>
  <c r="MX268" i="14"/>
  <c r="MY268" i="14"/>
  <c r="MZ268" i="14"/>
  <c r="NA268" i="14"/>
  <c r="NB268" i="14"/>
  <c r="NC268" i="14"/>
  <c r="ND268" i="14"/>
  <c r="NE268" i="14"/>
  <c r="NF268" i="14"/>
  <c r="NG268" i="14"/>
  <c r="NH268" i="14"/>
  <c r="NI268" i="14"/>
  <c r="NJ268" i="14"/>
  <c r="NK268" i="14"/>
  <c r="NL268" i="14"/>
  <c r="NM268" i="14"/>
  <c r="NN268" i="14"/>
  <c r="NO268" i="14"/>
  <c r="NP268" i="14"/>
  <c r="NQ268" i="14"/>
  <c r="NR268" i="14"/>
  <c r="NS268" i="14"/>
  <c r="NT268" i="14"/>
  <c r="NU268" i="14"/>
  <c r="NV268" i="14"/>
  <c r="NW268" i="14"/>
  <c r="NX268" i="14"/>
  <c r="NY268" i="14"/>
  <c r="NZ268" i="14"/>
  <c r="OA268" i="14"/>
  <c r="OB268" i="14"/>
  <c r="OC268" i="14"/>
  <c r="OD268" i="14"/>
  <c r="OE268" i="14"/>
  <c r="OF268" i="14"/>
  <c r="OG268" i="14"/>
  <c r="OH268" i="14"/>
  <c r="OI268" i="14"/>
  <c r="OJ268" i="14"/>
  <c r="OK268" i="14"/>
  <c r="OL268" i="14"/>
  <c r="OM268" i="14"/>
  <c r="ON268" i="14"/>
  <c r="OO268" i="14"/>
  <c r="OP268" i="14"/>
  <c r="OQ268" i="14"/>
  <c r="OR268" i="14"/>
  <c r="KN269" i="14"/>
  <c r="KP269" i="14"/>
  <c r="KQ269" i="14"/>
  <c r="LA269" i="14"/>
  <c r="LB269" i="14"/>
  <c r="LC269" i="14"/>
  <c r="LD269" i="14"/>
  <c r="LE269" i="14"/>
  <c r="LF269" i="14"/>
  <c r="LG269" i="14"/>
  <c r="LH269" i="14"/>
  <c r="LI269" i="14"/>
  <c r="LJ269" i="14"/>
  <c r="LK269" i="14"/>
  <c r="LL269" i="14"/>
  <c r="LM269" i="14"/>
  <c r="LN269" i="14"/>
  <c r="LO269" i="14"/>
  <c r="LP269" i="14"/>
  <c r="LQ269" i="14"/>
  <c r="LR269" i="14"/>
  <c r="LS269" i="14"/>
  <c r="LT269" i="14"/>
  <c r="LU269" i="14"/>
  <c r="LV269" i="14"/>
  <c r="LW269" i="14"/>
  <c r="LX269" i="14"/>
  <c r="LY269" i="14"/>
  <c r="LZ269" i="14"/>
  <c r="MA269" i="14"/>
  <c r="MB269" i="14"/>
  <c r="MC269" i="14"/>
  <c r="MD269" i="14"/>
  <c r="ME269" i="14"/>
  <c r="MF269" i="14"/>
  <c r="MG269" i="14"/>
  <c r="MH269" i="14"/>
  <c r="MI269" i="14"/>
  <c r="MJ269" i="14"/>
  <c r="MK269" i="14"/>
  <c r="ML269" i="14"/>
  <c r="MM269" i="14"/>
  <c r="MN269" i="14"/>
  <c r="MO269" i="14"/>
  <c r="MP269" i="14"/>
  <c r="MQ269" i="14"/>
  <c r="MR269" i="14"/>
  <c r="MS269" i="14"/>
  <c r="MT269" i="14"/>
  <c r="MU269" i="14"/>
  <c r="MV269" i="14"/>
  <c r="MW269" i="14"/>
  <c r="MX269" i="14"/>
  <c r="MY269" i="14"/>
  <c r="MZ269" i="14"/>
  <c r="NA269" i="14"/>
  <c r="NB269" i="14"/>
  <c r="NC269" i="14"/>
  <c r="ND269" i="14"/>
  <c r="NE269" i="14"/>
  <c r="NF269" i="14"/>
  <c r="NG269" i="14"/>
  <c r="NH269" i="14"/>
  <c r="NI269" i="14"/>
  <c r="NJ269" i="14"/>
  <c r="NK269" i="14"/>
  <c r="NL269" i="14"/>
  <c r="NM269" i="14"/>
  <c r="NN269" i="14"/>
  <c r="NO269" i="14"/>
  <c r="NP269" i="14"/>
  <c r="NQ269" i="14"/>
  <c r="NR269" i="14"/>
  <c r="NS269" i="14"/>
  <c r="NT269" i="14"/>
  <c r="NU269" i="14"/>
  <c r="NV269" i="14"/>
  <c r="NW269" i="14"/>
  <c r="NX269" i="14"/>
  <c r="NY269" i="14"/>
  <c r="NZ269" i="14"/>
  <c r="OA269" i="14"/>
  <c r="OB269" i="14"/>
  <c r="OC269" i="14"/>
  <c r="OD269" i="14"/>
  <c r="OE269" i="14"/>
  <c r="OF269" i="14"/>
  <c r="OG269" i="14"/>
  <c r="OH269" i="14"/>
  <c r="OI269" i="14"/>
  <c r="OJ269" i="14"/>
  <c r="OK269" i="14"/>
  <c r="OL269" i="14"/>
  <c r="OM269" i="14"/>
  <c r="ON269" i="14"/>
  <c r="OO269" i="14"/>
  <c r="OP269" i="14"/>
  <c r="OQ269" i="14"/>
  <c r="OR269" i="14"/>
  <c r="KN270" i="14"/>
  <c r="KP270" i="14"/>
  <c r="KQ270" i="14"/>
  <c r="LA270" i="14"/>
  <c r="LB270" i="14"/>
  <c r="LC270" i="14"/>
  <c r="LD270" i="14"/>
  <c r="LE270" i="14"/>
  <c r="LF270" i="14"/>
  <c r="LG270" i="14"/>
  <c r="LH270" i="14"/>
  <c r="LI270" i="14"/>
  <c r="LJ270" i="14"/>
  <c r="LK270" i="14"/>
  <c r="LL270" i="14"/>
  <c r="OY270" i="14" s="1"/>
  <c r="LM270" i="14"/>
  <c r="LN270" i="14"/>
  <c r="LO270" i="14"/>
  <c r="LP270" i="14"/>
  <c r="LQ270" i="14"/>
  <c r="LR270" i="14"/>
  <c r="LS270" i="14"/>
  <c r="LT270" i="14"/>
  <c r="LU270" i="14"/>
  <c r="LV270" i="14"/>
  <c r="LW270" i="14"/>
  <c r="LX270" i="14"/>
  <c r="LY270" i="14"/>
  <c r="LZ270" i="14"/>
  <c r="MA270" i="14"/>
  <c r="MB270" i="14"/>
  <c r="MC270" i="14"/>
  <c r="MD270" i="14"/>
  <c r="ME270" i="14"/>
  <c r="MF270" i="14"/>
  <c r="MG270" i="14"/>
  <c r="MH270" i="14"/>
  <c r="MI270" i="14"/>
  <c r="MJ270" i="14"/>
  <c r="MK270" i="14"/>
  <c r="ML270" i="14"/>
  <c r="MM270" i="14"/>
  <c r="MN270" i="14"/>
  <c r="MO270" i="14"/>
  <c r="MP270" i="14"/>
  <c r="MQ270" i="14"/>
  <c r="MR270" i="14"/>
  <c r="MS270" i="14"/>
  <c r="MT270" i="14"/>
  <c r="MU270" i="14"/>
  <c r="MV270" i="14"/>
  <c r="MW270" i="14"/>
  <c r="MX270" i="14"/>
  <c r="MY270" i="14"/>
  <c r="MZ270" i="14"/>
  <c r="NA270" i="14"/>
  <c r="NB270" i="14"/>
  <c r="NC270" i="14"/>
  <c r="ND270" i="14"/>
  <c r="NE270" i="14"/>
  <c r="NF270" i="14"/>
  <c r="NG270" i="14"/>
  <c r="NH270" i="14"/>
  <c r="NI270" i="14"/>
  <c r="NJ270" i="14"/>
  <c r="NK270" i="14"/>
  <c r="NL270" i="14"/>
  <c r="NM270" i="14"/>
  <c r="NN270" i="14"/>
  <c r="NO270" i="14"/>
  <c r="NP270" i="14"/>
  <c r="NQ270" i="14"/>
  <c r="NR270" i="14"/>
  <c r="NS270" i="14"/>
  <c r="NT270" i="14"/>
  <c r="NU270" i="14"/>
  <c r="NV270" i="14"/>
  <c r="NW270" i="14"/>
  <c r="NX270" i="14"/>
  <c r="NY270" i="14"/>
  <c r="NZ270" i="14"/>
  <c r="OA270" i="14"/>
  <c r="OB270" i="14"/>
  <c r="OC270" i="14"/>
  <c r="OD270" i="14"/>
  <c r="OE270" i="14"/>
  <c r="OF270" i="14"/>
  <c r="OG270" i="14"/>
  <c r="OH270" i="14"/>
  <c r="OI270" i="14"/>
  <c r="OJ270" i="14"/>
  <c r="OK270" i="14"/>
  <c r="OL270" i="14"/>
  <c r="OM270" i="14"/>
  <c r="ON270" i="14"/>
  <c r="OO270" i="14"/>
  <c r="OP270" i="14"/>
  <c r="OQ270" i="14"/>
  <c r="OR270" i="14"/>
  <c r="KN271" i="14"/>
  <c r="KP271" i="14"/>
  <c r="KQ271" i="14"/>
  <c r="LA271" i="14"/>
  <c r="LB271" i="14"/>
  <c r="LC271" i="14"/>
  <c r="LD271" i="14"/>
  <c r="LE271" i="14"/>
  <c r="LF271" i="14"/>
  <c r="LG271" i="14"/>
  <c r="LH271" i="14"/>
  <c r="LI271" i="14"/>
  <c r="LJ271" i="14"/>
  <c r="LK271" i="14"/>
  <c r="LL271" i="14"/>
  <c r="LM271" i="14"/>
  <c r="LN271" i="14"/>
  <c r="LO271" i="14"/>
  <c r="LP271" i="14"/>
  <c r="LQ271" i="14"/>
  <c r="LR271" i="14"/>
  <c r="LS271" i="14"/>
  <c r="LT271" i="14"/>
  <c r="LU271" i="14"/>
  <c r="LV271" i="14"/>
  <c r="LW271" i="14"/>
  <c r="LX271" i="14"/>
  <c r="LY271" i="14"/>
  <c r="LZ271" i="14"/>
  <c r="MA271" i="14"/>
  <c r="MB271" i="14"/>
  <c r="MC271" i="14"/>
  <c r="MD271" i="14"/>
  <c r="ME271" i="14"/>
  <c r="MF271" i="14"/>
  <c r="MG271" i="14"/>
  <c r="MH271" i="14"/>
  <c r="MI271" i="14"/>
  <c r="MJ271" i="14"/>
  <c r="MK271" i="14"/>
  <c r="ML271" i="14"/>
  <c r="MM271" i="14"/>
  <c r="MN271" i="14"/>
  <c r="MO271" i="14"/>
  <c r="MP271" i="14"/>
  <c r="MQ271" i="14"/>
  <c r="MR271" i="14"/>
  <c r="MS271" i="14"/>
  <c r="MT271" i="14"/>
  <c r="MU271" i="14"/>
  <c r="MV271" i="14"/>
  <c r="MW271" i="14"/>
  <c r="MX271" i="14"/>
  <c r="MY271" i="14"/>
  <c r="MZ271" i="14"/>
  <c r="NA271" i="14"/>
  <c r="NB271" i="14"/>
  <c r="NC271" i="14"/>
  <c r="ND271" i="14"/>
  <c r="NE271" i="14"/>
  <c r="NF271" i="14"/>
  <c r="NG271" i="14"/>
  <c r="NH271" i="14"/>
  <c r="NI271" i="14"/>
  <c r="NJ271" i="14"/>
  <c r="NK271" i="14"/>
  <c r="NL271" i="14"/>
  <c r="NM271" i="14"/>
  <c r="NN271" i="14"/>
  <c r="NO271" i="14"/>
  <c r="NP271" i="14"/>
  <c r="NQ271" i="14"/>
  <c r="NR271" i="14"/>
  <c r="NS271" i="14"/>
  <c r="NT271" i="14"/>
  <c r="NU271" i="14"/>
  <c r="NV271" i="14"/>
  <c r="NW271" i="14"/>
  <c r="NX271" i="14"/>
  <c r="NY271" i="14"/>
  <c r="NZ271" i="14"/>
  <c r="OA271" i="14"/>
  <c r="OB271" i="14"/>
  <c r="OC271" i="14"/>
  <c r="OD271" i="14"/>
  <c r="OE271" i="14"/>
  <c r="OF271" i="14"/>
  <c r="OG271" i="14"/>
  <c r="OH271" i="14"/>
  <c r="OI271" i="14"/>
  <c r="OJ271" i="14"/>
  <c r="OK271" i="14"/>
  <c r="OL271" i="14"/>
  <c r="OM271" i="14"/>
  <c r="ON271" i="14"/>
  <c r="OO271" i="14"/>
  <c r="OP271" i="14"/>
  <c r="OQ271" i="14"/>
  <c r="OR271" i="14"/>
  <c r="KN272" i="14"/>
  <c r="KP272" i="14"/>
  <c r="KQ272" i="14"/>
  <c r="LA272" i="14"/>
  <c r="LB272" i="14"/>
  <c r="LC272" i="14"/>
  <c r="LD272" i="14"/>
  <c r="LE272" i="14"/>
  <c r="LF272" i="14"/>
  <c r="LG272" i="14"/>
  <c r="LH272" i="14"/>
  <c r="LI272" i="14"/>
  <c r="LJ272" i="14"/>
  <c r="LK272" i="14"/>
  <c r="LL272" i="14"/>
  <c r="LM272" i="14"/>
  <c r="LN272" i="14"/>
  <c r="LO272" i="14"/>
  <c r="LP272" i="14"/>
  <c r="LQ272" i="14"/>
  <c r="LR272" i="14"/>
  <c r="LS272" i="14"/>
  <c r="LT272" i="14"/>
  <c r="LU272" i="14"/>
  <c r="LV272" i="14"/>
  <c r="LW272" i="14"/>
  <c r="LX272" i="14"/>
  <c r="LY272" i="14"/>
  <c r="LZ272" i="14"/>
  <c r="MA272" i="14"/>
  <c r="MB272" i="14"/>
  <c r="MC272" i="14"/>
  <c r="MD272" i="14"/>
  <c r="ME272" i="14"/>
  <c r="MF272" i="14"/>
  <c r="MG272" i="14"/>
  <c r="MH272" i="14"/>
  <c r="MI272" i="14"/>
  <c r="MJ272" i="14"/>
  <c r="MK272" i="14"/>
  <c r="ML272" i="14"/>
  <c r="MM272" i="14"/>
  <c r="MN272" i="14"/>
  <c r="MO272" i="14"/>
  <c r="MP272" i="14"/>
  <c r="MQ272" i="14"/>
  <c r="MR272" i="14"/>
  <c r="MS272" i="14"/>
  <c r="MT272" i="14"/>
  <c r="MU272" i="14"/>
  <c r="MV272" i="14"/>
  <c r="MW272" i="14"/>
  <c r="MX272" i="14"/>
  <c r="MY272" i="14"/>
  <c r="MZ272" i="14"/>
  <c r="NA272" i="14"/>
  <c r="NB272" i="14"/>
  <c r="NC272" i="14"/>
  <c r="ND272" i="14"/>
  <c r="NE272" i="14"/>
  <c r="NF272" i="14"/>
  <c r="NG272" i="14"/>
  <c r="NH272" i="14"/>
  <c r="NI272" i="14"/>
  <c r="NJ272" i="14"/>
  <c r="NK272" i="14"/>
  <c r="NL272" i="14"/>
  <c r="NM272" i="14"/>
  <c r="NN272" i="14"/>
  <c r="NO272" i="14"/>
  <c r="NP272" i="14"/>
  <c r="NQ272" i="14"/>
  <c r="NR272" i="14"/>
  <c r="NS272" i="14"/>
  <c r="NT272" i="14"/>
  <c r="NU272" i="14"/>
  <c r="NV272" i="14"/>
  <c r="NW272" i="14"/>
  <c r="NX272" i="14"/>
  <c r="NY272" i="14"/>
  <c r="NZ272" i="14"/>
  <c r="OA272" i="14"/>
  <c r="OB272" i="14"/>
  <c r="OC272" i="14"/>
  <c r="OD272" i="14"/>
  <c r="OE272" i="14"/>
  <c r="OF272" i="14"/>
  <c r="OG272" i="14"/>
  <c r="OH272" i="14"/>
  <c r="OI272" i="14"/>
  <c r="OJ272" i="14"/>
  <c r="OK272" i="14"/>
  <c r="OL272" i="14"/>
  <c r="OM272" i="14"/>
  <c r="ON272" i="14"/>
  <c r="OO272" i="14"/>
  <c r="OP272" i="14"/>
  <c r="OQ272" i="14"/>
  <c r="OR272" i="14"/>
  <c r="KN273" i="14"/>
  <c r="KP273" i="14"/>
  <c r="KQ273" i="14"/>
  <c r="LA273" i="14"/>
  <c r="LB273" i="14"/>
  <c r="LC273" i="14"/>
  <c r="LD273" i="14"/>
  <c r="LE273" i="14"/>
  <c r="LF273" i="14"/>
  <c r="LG273" i="14"/>
  <c r="LH273" i="14"/>
  <c r="LI273" i="14"/>
  <c r="LJ273" i="14"/>
  <c r="LK273" i="14"/>
  <c r="LL273" i="14"/>
  <c r="LM273" i="14"/>
  <c r="LN273" i="14"/>
  <c r="LO273" i="14"/>
  <c r="LP273" i="14"/>
  <c r="LQ273" i="14"/>
  <c r="LR273" i="14"/>
  <c r="LS273" i="14"/>
  <c r="LT273" i="14"/>
  <c r="LU273" i="14"/>
  <c r="LV273" i="14"/>
  <c r="LW273" i="14"/>
  <c r="LX273" i="14"/>
  <c r="LY273" i="14"/>
  <c r="LZ273" i="14"/>
  <c r="MA273" i="14"/>
  <c r="MB273" i="14"/>
  <c r="MC273" i="14"/>
  <c r="MD273" i="14"/>
  <c r="ME273" i="14"/>
  <c r="MF273" i="14"/>
  <c r="MG273" i="14"/>
  <c r="MH273" i="14"/>
  <c r="MI273" i="14"/>
  <c r="MJ273" i="14"/>
  <c r="MK273" i="14"/>
  <c r="ML273" i="14"/>
  <c r="MM273" i="14"/>
  <c r="MN273" i="14"/>
  <c r="MO273" i="14"/>
  <c r="MP273" i="14"/>
  <c r="MQ273" i="14"/>
  <c r="MR273" i="14"/>
  <c r="MS273" i="14"/>
  <c r="MT273" i="14"/>
  <c r="MU273" i="14"/>
  <c r="MV273" i="14"/>
  <c r="MW273" i="14"/>
  <c r="MX273" i="14"/>
  <c r="MY273" i="14"/>
  <c r="MZ273" i="14"/>
  <c r="NA273" i="14"/>
  <c r="NB273" i="14"/>
  <c r="NC273" i="14"/>
  <c r="ND273" i="14"/>
  <c r="NE273" i="14"/>
  <c r="NF273" i="14"/>
  <c r="NG273" i="14"/>
  <c r="NH273" i="14"/>
  <c r="NI273" i="14"/>
  <c r="NJ273" i="14"/>
  <c r="NK273" i="14"/>
  <c r="NL273" i="14"/>
  <c r="NM273" i="14"/>
  <c r="NN273" i="14"/>
  <c r="NO273" i="14"/>
  <c r="NP273" i="14"/>
  <c r="NQ273" i="14"/>
  <c r="NR273" i="14"/>
  <c r="NS273" i="14"/>
  <c r="NT273" i="14"/>
  <c r="NU273" i="14"/>
  <c r="NV273" i="14"/>
  <c r="NW273" i="14"/>
  <c r="NX273" i="14"/>
  <c r="NY273" i="14"/>
  <c r="NZ273" i="14"/>
  <c r="OA273" i="14"/>
  <c r="OB273" i="14"/>
  <c r="OC273" i="14"/>
  <c r="OD273" i="14"/>
  <c r="OE273" i="14"/>
  <c r="OF273" i="14"/>
  <c r="OG273" i="14"/>
  <c r="OH273" i="14"/>
  <c r="OI273" i="14"/>
  <c r="OJ273" i="14"/>
  <c r="OK273" i="14"/>
  <c r="OL273" i="14"/>
  <c r="OM273" i="14"/>
  <c r="ON273" i="14"/>
  <c r="OO273" i="14"/>
  <c r="OP273" i="14"/>
  <c r="OQ273" i="14"/>
  <c r="OR273" i="14"/>
  <c r="KN274" i="14"/>
  <c r="KP274" i="14"/>
  <c r="KQ274" i="14"/>
  <c r="LA274" i="14"/>
  <c r="LB274" i="14"/>
  <c r="LC274" i="14"/>
  <c r="LD274" i="14"/>
  <c r="LE274" i="14"/>
  <c r="LF274" i="14"/>
  <c r="LG274" i="14"/>
  <c r="LH274" i="14"/>
  <c r="LI274" i="14"/>
  <c r="LJ274" i="14"/>
  <c r="LK274" i="14"/>
  <c r="LL274" i="14"/>
  <c r="LM274" i="14"/>
  <c r="LN274" i="14"/>
  <c r="LO274" i="14"/>
  <c r="LP274" i="14"/>
  <c r="LQ274" i="14"/>
  <c r="LR274" i="14"/>
  <c r="LS274" i="14"/>
  <c r="LT274" i="14"/>
  <c r="LU274" i="14"/>
  <c r="LV274" i="14"/>
  <c r="LW274" i="14"/>
  <c r="LX274" i="14"/>
  <c r="LY274" i="14"/>
  <c r="LZ274" i="14"/>
  <c r="MA274" i="14"/>
  <c r="MB274" i="14"/>
  <c r="MC274" i="14"/>
  <c r="MD274" i="14"/>
  <c r="ME274" i="14"/>
  <c r="MF274" i="14"/>
  <c r="MG274" i="14"/>
  <c r="MH274" i="14"/>
  <c r="MI274" i="14"/>
  <c r="MJ274" i="14"/>
  <c r="MK274" i="14"/>
  <c r="ML274" i="14"/>
  <c r="MM274" i="14"/>
  <c r="MN274" i="14"/>
  <c r="MO274" i="14"/>
  <c r="MP274" i="14"/>
  <c r="MQ274" i="14"/>
  <c r="MR274" i="14"/>
  <c r="MS274" i="14"/>
  <c r="MT274" i="14"/>
  <c r="MU274" i="14"/>
  <c r="MV274" i="14"/>
  <c r="MW274" i="14"/>
  <c r="MX274" i="14"/>
  <c r="MY274" i="14"/>
  <c r="MZ274" i="14"/>
  <c r="NA274" i="14"/>
  <c r="NB274" i="14"/>
  <c r="NC274" i="14"/>
  <c r="ND274" i="14"/>
  <c r="NE274" i="14"/>
  <c r="NF274" i="14"/>
  <c r="NG274" i="14"/>
  <c r="NH274" i="14"/>
  <c r="NI274" i="14"/>
  <c r="NJ274" i="14"/>
  <c r="NK274" i="14"/>
  <c r="NL274" i="14"/>
  <c r="NM274" i="14"/>
  <c r="NN274" i="14"/>
  <c r="NO274" i="14"/>
  <c r="NP274" i="14"/>
  <c r="NQ274" i="14"/>
  <c r="NR274" i="14"/>
  <c r="NS274" i="14"/>
  <c r="NT274" i="14"/>
  <c r="NU274" i="14"/>
  <c r="NV274" i="14"/>
  <c r="NW274" i="14"/>
  <c r="NX274" i="14"/>
  <c r="NY274" i="14"/>
  <c r="NZ274" i="14"/>
  <c r="OA274" i="14"/>
  <c r="OB274" i="14"/>
  <c r="OC274" i="14"/>
  <c r="OD274" i="14"/>
  <c r="OE274" i="14"/>
  <c r="OF274" i="14"/>
  <c r="OG274" i="14"/>
  <c r="OH274" i="14"/>
  <c r="OI274" i="14"/>
  <c r="OJ274" i="14"/>
  <c r="OK274" i="14"/>
  <c r="OL274" i="14"/>
  <c r="OM274" i="14"/>
  <c r="ON274" i="14"/>
  <c r="OO274" i="14"/>
  <c r="OP274" i="14"/>
  <c r="OQ274" i="14"/>
  <c r="OR274" i="14"/>
  <c r="KN275" i="14"/>
  <c r="KP275" i="14"/>
  <c r="KQ275" i="14"/>
  <c r="LA275" i="14"/>
  <c r="LB275" i="14"/>
  <c r="LC275" i="14"/>
  <c r="LD275" i="14"/>
  <c r="LE275" i="14"/>
  <c r="LF275" i="14"/>
  <c r="LG275" i="14"/>
  <c r="LH275" i="14"/>
  <c r="LI275" i="14"/>
  <c r="LJ275" i="14"/>
  <c r="LK275" i="14"/>
  <c r="LL275" i="14"/>
  <c r="LM275" i="14"/>
  <c r="LN275" i="14"/>
  <c r="LO275" i="14"/>
  <c r="LP275" i="14"/>
  <c r="LQ275" i="14"/>
  <c r="LR275" i="14"/>
  <c r="LS275" i="14"/>
  <c r="LT275" i="14"/>
  <c r="LU275" i="14"/>
  <c r="LV275" i="14"/>
  <c r="LW275" i="14"/>
  <c r="LX275" i="14"/>
  <c r="LY275" i="14"/>
  <c r="LZ275" i="14"/>
  <c r="MA275" i="14"/>
  <c r="MB275" i="14"/>
  <c r="MC275" i="14"/>
  <c r="MD275" i="14"/>
  <c r="ME275" i="14"/>
  <c r="MF275" i="14"/>
  <c r="MG275" i="14"/>
  <c r="MH275" i="14"/>
  <c r="MI275" i="14"/>
  <c r="MJ275" i="14"/>
  <c r="MK275" i="14"/>
  <c r="ML275" i="14"/>
  <c r="MM275" i="14"/>
  <c r="MN275" i="14"/>
  <c r="MO275" i="14"/>
  <c r="MP275" i="14"/>
  <c r="MQ275" i="14"/>
  <c r="MR275" i="14"/>
  <c r="MS275" i="14"/>
  <c r="MT275" i="14"/>
  <c r="MU275" i="14"/>
  <c r="MV275" i="14"/>
  <c r="MW275" i="14"/>
  <c r="MX275" i="14"/>
  <c r="MY275" i="14"/>
  <c r="MZ275" i="14"/>
  <c r="NA275" i="14"/>
  <c r="NB275" i="14"/>
  <c r="NC275" i="14"/>
  <c r="ND275" i="14"/>
  <c r="NE275" i="14"/>
  <c r="NF275" i="14"/>
  <c r="NG275" i="14"/>
  <c r="NH275" i="14"/>
  <c r="NI275" i="14"/>
  <c r="NJ275" i="14"/>
  <c r="NK275" i="14"/>
  <c r="NL275" i="14"/>
  <c r="NM275" i="14"/>
  <c r="NN275" i="14"/>
  <c r="NO275" i="14"/>
  <c r="NP275" i="14"/>
  <c r="NQ275" i="14"/>
  <c r="NR275" i="14"/>
  <c r="NS275" i="14"/>
  <c r="NT275" i="14"/>
  <c r="NU275" i="14"/>
  <c r="NV275" i="14"/>
  <c r="NW275" i="14"/>
  <c r="NX275" i="14"/>
  <c r="NY275" i="14"/>
  <c r="NZ275" i="14"/>
  <c r="OA275" i="14"/>
  <c r="OB275" i="14"/>
  <c r="OC275" i="14"/>
  <c r="OD275" i="14"/>
  <c r="OE275" i="14"/>
  <c r="OF275" i="14"/>
  <c r="OG275" i="14"/>
  <c r="OH275" i="14"/>
  <c r="OI275" i="14"/>
  <c r="OJ275" i="14"/>
  <c r="OK275" i="14"/>
  <c r="OL275" i="14"/>
  <c r="OM275" i="14"/>
  <c r="ON275" i="14"/>
  <c r="OO275" i="14"/>
  <c r="OP275" i="14"/>
  <c r="OQ275" i="14"/>
  <c r="OR275" i="14"/>
  <c r="KN276" i="14"/>
  <c r="KP276" i="14"/>
  <c r="KQ276" i="14"/>
  <c r="LA276" i="14"/>
  <c r="LB276" i="14"/>
  <c r="LC276" i="14"/>
  <c r="LD276" i="14"/>
  <c r="LE276" i="14"/>
  <c r="LF276" i="14"/>
  <c r="LG276" i="14"/>
  <c r="LH276" i="14"/>
  <c r="LI276" i="14"/>
  <c r="LJ276" i="14"/>
  <c r="LK276" i="14"/>
  <c r="LL276" i="14"/>
  <c r="LM276" i="14"/>
  <c r="LN276" i="14"/>
  <c r="LO276" i="14"/>
  <c r="LP276" i="14"/>
  <c r="LQ276" i="14"/>
  <c r="LR276" i="14"/>
  <c r="LS276" i="14"/>
  <c r="LT276" i="14"/>
  <c r="LU276" i="14"/>
  <c r="LV276" i="14"/>
  <c r="LW276" i="14"/>
  <c r="LX276" i="14"/>
  <c r="LY276" i="14"/>
  <c r="LZ276" i="14"/>
  <c r="MA276" i="14"/>
  <c r="MB276" i="14"/>
  <c r="MC276" i="14"/>
  <c r="MD276" i="14"/>
  <c r="ME276" i="14"/>
  <c r="MF276" i="14"/>
  <c r="MG276" i="14"/>
  <c r="MH276" i="14"/>
  <c r="MI276" i="14"/>
  <c r="MJ276" i="14"/>
  <c r="MK276" i="14"/>
  <c r="ML276" i="14"/>
  <c r="MM276" i="14"/>
  <c r="MN276" i="14"/>
  <c r="MO276" i="14"/>
  <c r="MP276" i="14"/>
  <c r="MQ276" i="14"/>
  <c r="MR276" i="14"/>
  <c r="MS276" i="14"/>
  <c r="MT276" i="14"/>
  <c r="MU276" i="14"/>
  <c r="MV276" i="14"/>
  <c r="MW276" i="14"/>
  <c r="MX276" i="14"/>
  <c r="MY276" i="14"/>
  <c r="MZ276" i="14"/>
  <c r="NA276" i="14"/>
  <c r="NB276" i="14"/>
  <c r="NC276" i="14"/>
  <c r="ND276" i="14"/>
  <c r="NE276" i="14"/>
  <c r="NF276" i="14"/>
  <c r="NG276" i="14"/>
  <c r="NH276" i="14"/>
  <c r="NI276" i="14"/>
  <c r="NJ276" i="14"/>
  <c r="NK276" i="14"/>
  <c r="NL276" i="14"/>
  <c r="NM276" i="14"/>
  <c r="NN276" i="14"/>
  <c r="NO276" i="14"/>
  <c r="NP276" i="14"/>
  <c r="NQ276" i="14"/>
  <c r="NR276" i="14"/>
  <c r="NS276" i="14"/>
  <c r="NT276" i="14"/>
  <c r="NU276" i="14"/>
  <c r="NV276" i="14"/>
  <c r="NW276" i="14"/>
  <c r="NX276" i="14"/>
  <c r="NY276" i="14"/>
  <c r="NZ276" i="14"/>
  <c r="OA276" i="14"/>
  <c r="OB276" i="14"/>
  <c r="OC276" i="14"/>
  <c r="OD276" i="14"/>
  <c r="OE276" i="14"/>
  <c r="OF276" i="14"/>
  <c r="OG276" i="14"/>
  <c r="OH276" i="14"/>
  <c r="OI276" i="14"/>
  <c r="OJ276" i="14"/>
  <c r="OK276" i="14"/>
  <c r="OL276" i="14"/>
  <c r="OM276" i="14"/>
  <c r="ON276" i="14"/>
  <c r="OO276" i="14"/>
  <c r="OP276" i="14"/>
  <c r="OQ276" i="14"/>
  <c r="OR276" i="14"/>
  <c r="KN277" i="14"/>
  <c r="KP277" i="14"/>
  <c r="KQ277" i="14"/>
  <c r="LA277" i="14"/>
  <c r="LB277" i="14"/>
  <c r="LC277" i="14"/>
  <c r="LD277" i="14"/>
  <c r="LE277" i="14"/>
  <c r="LF277" i="14"/>
  <c r="LG277" i="14"/>
  <c r="LH277" i="14"/>
  <c r="LI277" i="14"/>
  <c r="LJ277" i="14"/>
  <c r="LK277" i="14"/>
  <c r="LL277" i="14"/>
  <c r="LM277" i="14"/>
  <c r="LN277" i="14"/>
  <c r="LO277" i="14"/>
  <c r="LP277" i="14"/>
  <c r="LQ277" i="14"/>
  <c r="LR277" i="14"/>
  <c r="LS277" i="14"/>
  <c r="LT277" i="14"/>
  <c r="LU277" i="14"/>
  <c r="LV277" i="14"/>
  <c r="LW277" i="14"/>
  <c r="LX277" i="14"/>
  <c r="LY277" i="14"/>
  <c r="LZ277" i="14"/>
  <c r="MA277" i="14"/>
  <c r="MB277" i="14"/>
  <c r="MC277" i="14"/>
  <c r="MD277" i="14"/>
  <c r="ME277" i="14"/>
  <c r="MF277" i="14"/>
  <c r="MG277" i="14"/>
  <c r="MH277" i="14"/>
  <c r="MI277" i="14"/>
  <c r="MJ277" i="14"/>
  <c r="MK277" i="14"/>
  <c r="ML277" i="14"/>
  <c r="MM277" i="14"/>
  <c r="MN277" i="14"/>
  <c r="MO277" i="14"/>
  <c r="MP277" i="14"/>
  <c r="MQ277" i="14"/>
  <c r="OZ277" i="14" s="1"/>
  <c r="MR277" i="14"/>
  <c r="MS277" i="14"/>
  <c r="MT277" i="14"/>
  <c r="MU277" i="14"/>
  <c r="MV277" i="14"/>
  <c r="MW277" i="14"/>
  <c r="MX277" i="14"/>
  <c r="MY277" i="14"/>
  <c r="MZ277" i="14"/>
  <c r="NA277" i="14"/>
  <c r="NB277" i="14"/>
  <c r="NC277" i="14"/>
  <c r="ND277" i="14"/>
  <c r="NE277" i="14"/>
  <c r="NF277" i="14"/>
  <c r="NG277" i="14"/>
  <c r="NH277" i="14"/>
  <c r="NI277" i="14"/>
  <c r="NJ277" i="14"/>
  <c r="NK277" i="14"/>
  <c r="NL277" i="14"/>
  <c r="NM277" i="14"/>
  <c r="NN277" i="14"/>
  <c r="NO277" i="14"/>
  <c r="NP277" i="14"/>
  <c r="NQ277" i="14"/>
  <c r="NR277" i="14"/>
  <c r="NS277" i="14"/>
  <c r="NT277" i="14"/>
  <c r="NU277" i="14"/>
  <c r="NV277" i="14"/>
  <c r="NW277" i="14"/>
  <c r="NX277" i="14"/>
  <c r="NY277" i="14"/>
  <c r="NZ277" i="14"/>
  <c r="OA277" i="14"/>
  <c r="OB277" i="14"/>
  <c r="OC277" i="14"/>
  <c r="OD277" i="14"/>
  <c r="OE277" i="14"/>
  <c r="OF277" i="14"/>
  <c r="OG277" i="14"/>
  <c r="OH277" i="14"/>
  <c r="OI277" i="14"/>
  <c r="OJ277" i="14"/>
  <c r="OK277" i="14"/>
  <c r="OL277" i="14"/>
  <c r="OM277" i="14"/>
  <c r="ON277" i="14"/>
  <c r="OO277" i="14"/>
  <c r="OP277" i="14"/>
  <c r="OQ277" i="14"/>
  <c r="OR277" i="14"/>
  <c r="KN278" i="14"/>
  <c r="KP278" i="14"/>
  <c r="KQ278" i="14"/>
  <c r="LA278" i="14"/>
  <c r="LB278" i="14"/>
  <c r="LC278" i="14"/>
  <c r="LD278" i="14"/>
  <c r="LE278" i="14"/>
  <c r="LF278" i="14"/>
  <c r="LG278" i="14"/>
  <c r="LH278" i="14"/>
  <c r="LI278" i="14"/>
  <c r="LJ278" i="14"/>
  <c r="LK278" i="14"/>
  <c r="LL278" i="14"/>
  <c r="LM278" i="14"/>
  <c r="LN278" i="14"/>
  <c r="LO278" i="14"/>
  <c r="LP278" i="14"/>
  <c r="LQ278" i="14"/>
  <c r="LR278" i="14"/>
  <c r="LS278" i="14"/>
  <c r="LT278" i="14"/>
  <c r="LU278" i="14"/>
  <c r="LV278" i="14"/>
  <c r="LW278" i="14"/>
  <c r="LX278" i="14"/>
  <c r="LY278" i="14"/>
  <c r="LZ278" i="14"/>
  <c r="MA278" i="14"/>
  <c r="MB278" i="14"/>
  <c r="MC278" i="14"/>
  <c r="MD278" i="14"/>
  <c r="ME278" i="14"/>
  <c r="MF278" i="14"/>
  <c r="MG278" i="14"/>
  <c r="MH278" i="14"/>
  <c r="MI278" i="14"/>
  <c r="MJ278" i="14"/>
  <c r="MK278" i="14"/>
  <c r="ML278" i="14"/>
  <c r="MM278" i="14"/>
  <c r="MN278" i="14"/>
  <c r="MO278" i="14"/>
  <c r="MP278" i="14"/>
  <c r="MQ278" i="14"/>
  <c r="MR278" i="14"/>
  <c r="MS278" i="14"/>
  <c r="MT278" i="14"/>
  <c r="MU278" i="14"/>
  <c r="MV278" i="14"/>
  <c r="MW278" i="14"/>
  <c r="MX278" i="14"/>
  <c r="MY278" i="14"/>
  <c r="MZ278" i="14"/>
  <c r="NA278" i="14"/>
  <c r="NB278" i="14"/>
  <c r="NC278" i="14"/>
  <c r="ND278" i="14"/>
  <c r="NE278" i="14"/>
  <c r="NF278" i="14"/>
  <c r="NG278" i="14"/>
  <c r="NH278" i="14"/>
  <c r="NI278" i="14"/>
  <c r="NJ278" i="14"/>
  <c r="NK278" i="14"/>
  <c r="NL278" i="14"/>
  <c r="NM278" i="14"/>
  <c r="NN278" i="14"/>
  <c r="NO278" i="14"/>
  <c r="NP278" i="14"/>
  <c r="NQ278" i="14"/>
  <c r="NR278" i="14"/>
  <c r="NS278" i="14"/>
  <c r="NT278" i="14"/>
  <c r="NU278" i="14"/>
  <c r="NV278" i="14"/>
  <c r="NW278" i="14"/>
  <c r="NX278" i="14"/>
  <c r="NY278" i="14"/>
  <c r="NZ278" i="14"/>
  <c r="OA278" i="14"/>
  <c r="OB278" i="14"/>
  <c r="OC278" i="14"/>
  <c r="OD278" i="14"/>
  <c r="OE278" i="14"/>
  <c r="OF278" i="14"/>
  <c r="OG278" i="14"/>
  <c r="OH278" i="14"/>
  <c r="OI278" i="14"/>
  <c r="OJ278" i="14"/>
  <c r="OK278" i="14"/>
  <c r="OL278" i="14"/>
  <c r="OM278" i="14"/>
  <c r="ON278" i="14"/>
  <c r="OO278" i="14"/>
  <c r="OP278" i="14"/>
  <c r="OQ278" i="14"/>
  <c r="OR278" i="14"/>
  <c r="KN279" i="14"/>
  <c r="KP279" i="14"/>
  <c r="KQ279" i="14"/>
  <c r="LA279" i="14"/>
  <c r="LB279" i="14"/>
  <c r="LC279" i="14"/>
  <c r="LD279" i="14"/>
  <c r="LE279" i="14"/>
  <c r="LF279" i="14"/>
  <c r="LG279" i="14"/>
  <c r="LH279" i="14"/>
  <c r="LI279" i="14"/>
  <c r="LJ279" i="14"/>
  <c r="LK279" i="14"/>
  <c r="LL279" i="14"/>
  <c r="LM279" i="14"/>
  <c r="LN279" i="14"/>
  <c r="LO279" i="14"/>
  <c r="LP279" i="14"/>
  <c r="LQ279" i="14"/>
  <c r="LR279" i="14"/>
  <c r="LS279" i="14"/>
  <c r="LT279" i="14"/>
  <c r="LU279" i="14"/>
  <c r="LV279" i="14"/>
  <c r="LW279" i="14"/>
  <c r="LX279" i="14"/>
  <c r="LY279" i="14"/>
  <c r="LZ279" i="14"/>
  <c r="MA279" i="14"/>
  <c r="MB279" i="14"/>
  <c r="MC279" i="14"/>
  <c r="MD279" i="14"/>
  <c r="ME279" i="14"/>
  <c r="MF279" i="14"/>
  <c r="MG279" i="14"/>
  <c r="MH279" i="14"/>
  <c r="MI279" i="14"/>
  <c r="MJ279" i="14"/>
  <c r="MK279" i="14"/>
  <c r="ML279" i="14"/>
  <c r="MM279" i="14"/>
  <c r="MN279" i="14"/>
  <c r="MO279" i="14"/>
  <c r="MP279" i="14"/>
  <c r="MQ279" i="14"/>
  <c r="MR279" i="14"/>
  <c r="MS279" i="14"/>
  <c r="MT279" i="14"/>
  <c r="MU279" i="14"/>
  <c r="MV279" i="14"/>
  <c r="MW279" i="14"/>
  <c r="MX279" i="14"/>
  <c r="MY279" i="14"/>
  <c r="MZ279" i="14"/>
  <c r="NA279" i="14"/>
  <c r="NB279" i="14"/>
  <c r="NC279" i="14"/>
  <c r="ND279" i="14"/>
  <c r="NE279" i="14"/>
  <c r="NF279" i="14"/>
  <c r="NG279" i="14"/>
  <c r="NH279" i="14"/>
  <c r="NI279" i="14"/>
  <c r="NJ279" i="14"/>
  <c r="NK279" i="14"/>
  <c r="NL279" i="14"/>
  <c r="NM279" i="14"/>
  <c r="NN279" i="14"/>
  <c r="NO279" i="14"/>
  <c r="NP279" i="14"/>
  <c r="NQ279" i="14"/>
  <c r="NR279" i="14"/>
  <c r="NS279" i="14"/>
  <c r="NT279" i="14"/>
  <c r="NU279" i="14"/>
  <c r="NV279" i="14"/>
  <c r="NW279" i="14"/>
  <c r="NX279" i="14"/>
  <c r="NY279" i="14"/>
  <c r="NZ279" i="14"/>
  <c r="OA279" i="14"/>
  <c r="OB279" i="14"/>
  <c r="OC279" i="14"/>
  <c r="OD279" i="14"/>
  <c r="OE279" i="14"/>
  <c r="OF279" i="14"/>
  <c r="OG279" i="14"/>
  <c r="OH279" i="14"/>
  <c r="OI279" i="14"/>
  <c r="OJ279" i="14"/>
  <c r="OK279" i="14"/>
  <c r="OL279" i="14"/>
  <c r="OM279" i="14"/>
  <c r="ON279" i="14"/>
  <c r="OO279" i="14"/>
  <c r="OP279" i="14"/>
  <c r="OQ279" i="14"/>
  <c r="OR279" i="14"/>
  <c r="KN280" i="14"/>
  <c r="KP280" i="14"/>
  <c r="KQ280" i="14"/>
  <c r="LA280" i="14"/>
  <c r="LB280" i="14"/>
  <c r="LC280" i="14"/>
  <c r="LD280" i="14"/>
  <c r="LE280" i="14"/>
  <c r="LF280" i="14"/>
  <c r="LG280" i="14"/>
  <c r="LH280" i="14"/>
  <c r="LI280" i="14"/>
  <c r="LJ280" i="14"/>
  <c r="LK280" i="14"/>
  <c r="LL280" i="14"/>
  <c r="LM280" i="14"/>
  <c r="LN280" i="14"/>
  <c r="LO280" i="14"/>
  <c r="LP280" i="14"/>
  <c r="LQ280" i="14"/>
  <c r="LR280" i="14"/>
  <c r="LS280" i="14"/>
  <c r="LT280" i="14"/>
  <c r="LU280" i="14"/>
  <c r="LV280" i="14"/>
  <c r="LW280" i="14"/>
  <c r="LX280" i="14"/>
  <c r="LY280" i="14"/>
  <c r="LZ280" i="14"/>
  <c r="MA280" i="14"/>
  <c r="MB280" i="14"/>
  <c r="MC280" i="14"/>
  <c r="MD280" i="14"/>
  <c r="ME280" i="14"/>
  <c r="MF280" i="14"/>
  <c r="MG280" i="14"/>
  <c r="MH280" i="14"/>
  <c r="MI280" i="14"/>
  <c r="MJ280" i="14"/>
  <c r="MK280" i="14"/>
  <c r="ML280" i="14"/>
  <c r="MM280" i="14"/>
  <c r="MN280" i="14"/>
  <c r="MO280" i="14"/>
  <c r="MP280" i="14"/>
  <c r="MQ280" i="14"/>
  <c r="MR280" i="14"/>
  <c r="MS280" i="14"/>
  <c r="MT280" i="14"/>
  <c r="MU280" i="14"/>
  <c r="MV280" i="14"/>
  <c r="MW280" i="14"/>
  <c r="MX280" i="14"/>
  <c r="MY280" i="14"/>
  <c r="MZ280" i="14"/>
  <c r="NA280" i="14"/>
  <c r="NB280" i="14"/>
  <c r="NC280" i="14"/>
  <c r="ND280" i="14"/>
  <c r="NE280" i="14"/>
  <c r="NF280" i="14"/>
  <c r="NG280" i="14"/>
  <c r="NH280" i="14"/>
  <c r="NI280" i="14"/>
  <c r="NJ280" i="14"/>
  <c r="NK280" i="14"/>
  <c r="NL280" i="14"/>
  <c r="NM280" i="14"/>
  <c r="NN280" i="14"/>
  <c r="NO280" i="14"/>
  <c r="NP280" i="14"/>
  <c r="NQ280" i="14"/>
  <c r="NR280" i="14"/>
  <c r="NS280" i="14"/>
  <c r="NT280" i="14"/>
  <c r="NU280" i="14"/>
  <c r="NV280" i="14"/>
  <c r="NW280" i="14"/>
  <c r="NX280" i="14"/>
  <c r="NY280" i="14"/>
  <c r="NZ280" i="14"/>
  <c r="OA280" i="14"/>
  <c r="OB280" i="14"/>
  <c r="OC280" i="14"/>
  <c r="OD280" i="14"/>
  <c r="OE280" i="14"/>
  <c r="OF280" i="14"/>
  <c r="OG280" i="14"/>
  <c r="OH280" i="14"/>
  <c r="OI280" i="14"/>
  <c r="OJ280" i="14"/>
  <c r="OK280" i="14"/>
  <c r="OL280" i="14"/>
  <c r="OM280" i="14"/>
  <c r="ON280" i="14"/>
  <c r="OO280" i="14"/>
  <c r="OP280" i="14"/>
  <c r="OQ280" i="14"/>
  <c r="OR280" i="14"/>
  <c r="KN281" i="14"/>
  <c r="KP281" i="14"/>
  <c r="KQ281" i="14"/>
  <c r="LA281" i="14"/>
  <c r="LB281" i="14"/>
  <c r="LC281" i="14"/>
  <c r="LD281" i="14"/>
  <c r="LE281" i="14"/>
  <c r="LF281" i="14"/>
  <c r="LG281" i="14"/>
  <c r="LH281" i="14"/>
  <c r="LI281" i="14"/>
  <c r="LJ281" i="14"/>
  <c r="LK281" i="14"/>
  <c r="LL281" i="14"/>
  <c r="LM281" i="14"/>
  <c r="LN281" i="14"/>
  <c r="LO281" i="14"/>
  <c r="LP281" i="14"/>
  <c r="LQ281" i="14"/>
  <c r="LR281" i="14"/>
  <c r="LS281" i="14"/>
  <c r="LT281" i="14"/>
  <c r="LU281" i="14"/>
  <c r="LV281" i="14"/>
  <c r="LW281" i="14"/>
  <c r="LX281" i="14"/>
  <c r="LY281" i="14"/>
  <c r="LZ281" i="14"/>
  <c r="MA281" i="14"/>
  <c r="MB281" i="14"/>
  <c r="MC281" i="14"/>
  <c r="MD281" i="14"/>
  <c r="ME281" i="14"/>
  <c r="MF281" i="14"/>
  <c r="MG281" i="14"/>
  <c r="MH281" i="14"/>
  <c r="MI281" i="14"/>
  <c r="MJ281" i="14"/>
  <c r="MK281" i="14"/>
  <c r="ML281" i="14"/>
  <c r="MM281" i="14"/>
  <c r="MN281" i="14"/>
  <c r="MO281" i="14"/>
  <c r="MP281" i="14"/>
  <c r="MQ281" i="14"/>
  <c r="MR281" i="14"/>
  <c r="MS281" i="14"/>
  <c r="MT281" i="14"/>
  <c r="MU281" i="14"/>
  <c r="MV281" i="14"/>
  <c r="MW281" i="14"/>
  <c r="MX281" i="14"/>
  <c r="MY281" i="14"/>
  <c r="MZ281" i="14"/>
  <c r="NA281" i="14"/>
  <c r="NB281" i="14"/>
  <c r="NC281" i="14"/>
  <c r="ND281" i="14"/>
  <c r="NE281" i="14"/>
  <c r="NF281" i="14"/>
  <c r="NG281" i="14"/>
  <c r="NH281" i="14"/>
  <c r="NI281" i="14"/>
  <c r="NJ281" i="14"/>
  <c r="NK281" i="14"/>
  <c r="NL281" i="14"/>
  <c r="NM281" i="14"/>
  <c r="NN281" i="14"/>
  <c r="NO281" i="14"/>
  <c r="NP281" i="14"/>
  <c r="NQ281" i="14"/>
  <c r="NR281" i="14"/>
  <c r="NS281" i="14"/>
  <c r="NT281" i="14"/>
  <c r="NU281" i="14"/>
  <c r="NV281" i="14"/>
  <c r="NW281" i="14"/>
  <c r="NX281" i="14"/>
  <c r="NY281" i="14"/>
  <c r="NZ281" i="14"/>
  <c r="OA281" i="14"/>
  <c r="OB281" i="14"/>
  <c r="OC281" i="14"/>
  <c r="OD281" i="14"/>
  <c r="OE281" i="14"/>
  <c r="OF281" i="14"/>
  <c r="OG281" i="14"/>
  <c r="OH281" i="14"/>
  <c r="OI281" i="14"/>
  <c r="OJ281" i="14"/>
  <c r="OK281" i="14"/>
  <c r="OL281" i="14"/>
  <c r="OM281" i="14"/>
  <c r="ON281" i="14"/>
  <c r="OO281" i="14"/>
  <c r="OP281" i="14"/>
  <c r="OQ281" i="14"/>
  <c r="OR281" i="14"/>
  <c r="KN282" i="14"/>
  <c r="KP282" i="14"/>
  <c r="KQ282" i="14"/>
  <c r="LA282" i="14"/>
  <c r="LB282" i="14"/>
  <c r="LC282" i="14"/>
  <c r="LD282" i="14"/>
  <c r="LE282" i="14"/>
  <c r="LF282" i="14"/>
  <c r="LG282" i="14"/>
  <c r="LH282" i="14"/>
  <c r="LI282" i="14"/>
  <c r="LJ282" i="14"/>
  <c r="LK282" i="14"/>
  <c r="LL282" i="14"/>
  <c r="LM282" i="14"/>
  <c r="LN282" i="14"/>
  <c r="LO282" i="14"/>
  <c r="LP282" i="14"/>
  <c r="LQ282" i="14"/>
  <c r="LR282" i="14"/>
  <c r="LS282" i="14"/>
  <c r="LT282" i="14"/>
  <c r="LU282" i="14"/>
  <c r="LV282" i="14"/>
  <c r="LW282" i="14"/>
  <c r="LX282" i="14"/>
  <c r="LY282" i="14"/>
  <c r="LZ282" i="14"/>
  <c r="MA282" i="14"/>
  <c r="MB282" i="14"/>
  <c r="MC282" i="14"/>
  <c r="MD282" i="14"/>
  <c r="ME282" i="14"/>
  <c r="MF282" i="14"/>
  <c r="MG282" i="14"/>
  <c r="MH282" i="14"/>
  <c r="MI282" i="14"/>
  <c r="MJ282" i="14"/>
  <c r="MK282" i="14"/>
  <c r="ML282" i="14"/>
  <c r="MM282" i="14"/>
  <c r="MN282" i="14"/>
  <c r="MO282" i="14"/>
  <c r="MP282" i="14"/>
  <c r="MQ282" i="14"/>
  <c r="MR282" i="14"/>
  <c r="MS282" i="14"/>
  <c r="MT282" i="14"/>
  <c r="MU282" i="14"/>
  <c r="MV282" i="14"/>
  <c r="MW282" i="14"/>
  <c r="MX282" i="14"/>
  <c r="MY282" i="14"/>
  <c r="MZ282" i="14"/>
  <c r="NA282" i="14"/>
  <c r="NB282" i="14"/>
  <c r="NC282" i="14"/>
  <c r="ND282" i="14"/>
  <c r="NE282" i="14"/>
  <c r="NF282" i="14"/>
  <c r="NG282" i="14"/>
  <c r="NH282" i="14"/>
  <c r="NI282" i="14"/>
  <c r="NJ282" i="14"/>
  <c r="NK282" i="14"/>
  <c r="NL282" i="14"/>
  <c r="NM282" i="14"/>
  <c r="NN282" i="14"/>
  <c r="NO282" i="14"/>
  <c r="NP282" i="14"/>
  <c r="NQ282" i="14"/>
  <c r="NR282" i="14"/>
  <c r="NS282" i="14"/>
  <c r="NT282" i="14"/>
  <c r="NU282" i="14"/>
  <c r="NV282" i="14"/>
  <c r="NW282" i="14"/>
  <c r="NX282" i="14"/>
  <c r="NY282" i="14"/>
  <c r="NZ282" i="14"/>
  <c r="OA282" i="14"/>
  <c r="OB282" i="14"/>
  <c r="OC282" i="14"/>
  <c r="OD282" i="14"/>
  <c r="OE282" i="14"/>
  <c r="OF282" i="14"/>
  <c r="OG282" i="14"/>
  <c r="OH282" i="14"/>
  <c r="OI282" i="14"/>
  <c r="OJ282" i="14"/>
  <c r="OK282" i="14"/>
  <c r="OL282" i="14"/>
  <c r="OM282" i="14"/>
  <c r="ON282" i="14"/>
  <c r="OO282" i="14"/>
  <c r="OP282" i="14"/>
  <c r="OQ282" i="14"/>
  <c r="OR282" i="14"/>
  <c r="KN283" i="14"/>
  <c r="KP283" i="14"/>
  <c r="KQ283" i="14"/>
  <c r="LA283" i="14"/>
  <c r="LB283" i="14"/>
  <c r="LC283" i="14"/>
  <c r="LD283" i="14"/>
  <c r="LE283" i="14"/>
  <c r="LF283" i="14"/>
  <c r="LG283" i="14"/>
  <c r="LH283" i="14"/>
  <c r="LI283" i="14"/>
  <c r="LJ283" i="14"/>
  <c r="LK283" i="14"/>
  <c r="LL283" i="14"/>
  <c r="LM283" i="14"/>
  <c r="LN283" i="14"/>
  <c r="LO283" i="14"/>
  <c r="LP283" i="14"/>
  <c r="LQ283" i="14"/>
  <c r="LR283" i="14"/>
  <c r="LS283" i="14"/>
  <c r="LT283" i="14"/>
  <c r="LU283" i="14"/>
  <c r="LV283" i="14"/>
  <c r="LW283" i="14"/>
  <c r="LX283" i="14"/>
  <c r="LY283" i="14"/>
  <c r="LZ283" i="14"/>
  <c r="MA283" i="14"/>
  <c r="MB283" i="14"/>
  <c r="MC283" i="14"/>
  <c r="MD283" i="14"/>
  <c r="ME283" i="14"/>
  <c r="MF283" i="14"/>
  <c r="MG283" i="14"/>
  <c r="MH283" i="14"/>
  <c r="MI283" i="14"/>
  <c r="MJ283" i="14"/>
  <c r="MK283" i="14"/>
  <c r="ML283" i="14"/>
  <c r="MM283" i="14"/>
  <c r="MN283" i="14"/>
  <c r="MO283" i="14"/>
  <c r="MP283" i="14"/>
  <c r="MQ283" i="14"/>
  <c r="MR283" i="14"/>
  <c r="MS283" i="14"/>
  <c r="MT283" i="14"/>
  <c r="MU283" i="14"/>
  <c r="MV283" i="14"/>
  <c r="MW283" i="14"/>
  <c r="MX283" i="14"/>
  <c r="MY283" i="14"/>
  <c r="MZ283" i="14"/>
  <c r="NA283" i="14"/>
  <c r="NB283" i="14"/>
  <c r="NC283" i="14"/>
  <c r="ND283" i="14"/>
  <c r="NE283" i="14"/>
  <c r="NF283" i="14"/>
  <c r="NG283" i="14"/>
  <c r="NH283" i="14"/>
  <c r="NI283" i="14"/>
  <c r="NJ283" i="14"/>
  <c r="NK283" i="14"/>
  <c r="NL283" i="14"/>
  <c r="NM283" i="14"/>
  <c r="NN283" i="14"/>
  <c r="NO283" i="14"/>
  <c r="NP283" i="14"/>
  <c r="NQ283" i="14"/>
  <c r="NR283" i="14"/>
  <c r="NS283" i="14"/>
  <c r="NT283" i="14"/>
  <c r="NU283" i="14"/>
  <c r="NV283" i="14"/>
  <c r="NW283" i="14"/>
  <c r="NX283" i="14"/>
  <c r="NY283" i="14"/>
  <c r="NZ283" i="14"/>
  <c r="OA283" i="14"/>
  <c r="OB283" i="14"/>
  <c r="OC283" i="14"/>
  <c r="OD283" i="14"/>
  <c r="OE283" i="14"/>
  <c r="OF283" i="14"/>
  <c r="OG283" i="14"/>
  <c r="OH283" i="14"/>
  <c r="OI283" i="14"/>
  <c r="OJ283" i="14"/>
  <c r="OK283" i="14"/>
  <c r="OL283" i="14"/>
  <c r="OM283" i="14"/>
  <c r="ON283" i="14"/>
  <c r="OO283" i="14"/>
  <c r="OP283" i="14"/>
  <c r="OQ283" i="14"/>
  <c r="OR283" i="14"/>
  <c r="KN284" i="14"/>
  <c r="KP284" i="14"/>
  <c r="KQ284" i="14"/>
  <c r="LA284" i="14"/>
  <c r="LB284" i="14"/>
  <c r="LC284" i="14"/>
  <c r="LD284" i="14"/>
  <c r="LE284" i="14"/>
  <c r="LF284" i="14"/>
  <c r="LG284" i="14"/>
  <c r="LH284" i="14"/>
  <c r="LI284" i="14"/>
  <c r="LJ284" i="14"/>
  <c r="LK284" i="14"/>
  <c r="LL284" i="14"/>
  <c r="LM284" i="14"/>
  <c r="LN284" i="14"/>
  <c r="LO284" i="14"/>
  <c r="LP284" i="14"/>
  <c r="LQ284" i="14"/>
  <c r="LR284" i="14"/>
  <c r="LS284" i="14"/>
  <c r="LT284" i="14"/>
  <c r="LU284" i="14"/>
  <c r="LV284" i="14"/>
  <c r="LW284" i="14"/>
  <c r="LX284" i="14"/>
  <c r="LY284" i="14"/>
  <c r="LZ284" i="14"/>
  <c r="MA284" i="14"/>
  <c r="MB284" i="14"/>
  <c r="MC284" i="14"/>
  <c r="MD284" i="14"/>
  <c r="ME284" i="14"/>
  <c r="MF284" i="14"/>
  <c r="MG284" i="14"/>
  <c r="MH284" i="14"/>
  <c r="MI284" i="14"/>
  <c r="MJ284" i="14"/>
  <c r="MK284" i="14"/>
  <c r="ML284" i="14"/>
  <c r="MM284" i="14"/>
  <c r="MN284" i="14"/>
  <c r="MO284" i="14"/>
  <c r="MP284" i="14"/>
  <c r="MQ284" i="14"/>
  <c r="MR284" i="14"/>
  <c r="MS284" i="14"/>
  <c r="MT284" i="14"/>
  <c r="MU284" i="14"/>
  <c r="MV284" i="14"/>
  <c r="MW284" i="14"/>
  <c r="MX284" i="14"/>
  <c r="MY284" i="14"/>
  <c r="MZ284" i="14"/>
  <c r="NA284" i="14"/>
  <c r="NB284" i="14"/>
  <c r="NC284" i="14"/>
  <c r="ND284" i="14"/>
  <c r="NE284" i="14"/>
  <c r="NF284" i="14"/>
  <c r="NG284" i="14"/>
  <c r="NH284" i="14"/>
  <c r="NI284" i="14"/>
  <c r="NJ284" i="14"/>
  <c r="NK284" i="14"/>
  <c r="NL284" i="14"/>
  <c r="NM284" i="14"/>
  <c r="NN284" i="14"/>
  <c r="NO284" i="14"/>
  <c r="NP284" i="14"/>
  <c r="NQ284" i="14"/>
  <c r="NR284" i="14"/>
  <c r="NS284" i="14"/>
  <c r="NT284" i="14"/>
  <c r="NU284" i="14"/>
  <c r="NV284" i="14"/>
  <c r="NW284" i="14"/>
  <c r="NX284" i="14"/>
  <c r="NY284" i="14"/>
  <c r="NZ284" i="14"/>
  <c r="OA284" i="14"/>
  <c r="OB284" i="14"/>
  <c r="OC284" i="14"/>
  <c r="OD284" i="14"/>
  <c r="OE284" i="14"/>
  <c r="OF284" i="14"/>
  <c r="OG284" i="14"/>
  <c r="OH284" i="14"/>
  <c r="OI284" i="14"/>
  <c r="OJ284" i="14"/>
  <c r="OK284" i="14"/>
  <c r="OL284" i="14"/>
  <c r="OM284" i="14"/>
  <c r="ON284" i="14"/>
  <c r="OO284" i="14"/>
  <c r="OP284" i="14"/>
  <c r="OQ284" i="14"/>
  <c r="OR284" i="14"/>
  <c r="KN285" i="14"/>
  <c r="KP285" i="14"/>
  <c r="KQ285" i="14"/>
  <c r="LA285" i="14"/>
  <c r="LB285" i="14"/>
  <c r="LC285" i="14"/>
  <c r="LD285" i="14"/>
  <c r="LE285" i="14"/>
  <c r="LF285" i="14"/>
  <c r="LG285" i="14"/>
  <c r="LH285" i="14"/>
  <c r="LI285" i="14"/>
  <c r="LJ285" i="14"/>
  <c r="LK285" i="14"/>
  <c r="LL285" i="14"/>
  <c r="LM285" i="14"/>
  <c r="LN285" i="14"/>
  <c r="LO285" i="14"/>
  <c r="LP285" i="14"/>
  <c r="LQ285" i="14"/>
  <c r="LR285" i="14"/>
  <c r="LS285" i="14"/>
  <c r="LT285" i="14"/>
  <c r="LU285" i="14"/>
  <c r="LV285" i="14"/>
  <c r="LW285" i="14"/>
  <c r="LX285" i="14"/>
  <c r="LY285" i="14"/>
  <c r="LZ285" i="14"/>
  <c r="MA285" i="14"/>
  <c r="MB285" i="14"/>
  <c r="MC285" i="14"/>
  <c r="MD285" i="14"/>
  <c r="ME285" i="14"/>
  <c r="MF285" i="14"/>
  <c r="MG285" i="14"/>
  <c r="MH285" i="14"/>
  <c r="MI285" i="14"/>
  <c r="MJ285" i="14"/>
  <c r="MK285" i="14"/>
  <c r="ML285" i="14"/>
  <c r="MM285" i="14"/>
  <c r="MN285" i="14"/>
  <c r="MO285" i="14"/>
  <c r="MP285" i="14"/>
  <c r="MQ285" i="14"/>
  <c r="MR285" i="14"/>
  <c r="MS285" i="14"/>
  <c r="MT285" i="14"/>
  <c r="MU285" i="14"/>
  <c r="MV285" i="14"/>
  <c r="MW285" i="14"/>
  <c r="MX285" i="14"/>
  <c r="MY285" i="14"/>
  <c r="MZ285" i="14"/>
  <c r="NA285" i="14"/>
  <c r="NB285" i="14"/>
  <c r="NC285" i="14"/>
  <c r="ND285" i="14"/>
  <c r="NE285" i="14"/>
  <c r="NF285" i="14"/>
  <c r="NG285" i="14"/>
  <c r="NH285" i="14"/>
  <c r="NI285" i="14"/>
  <c r="NJ285" i="14"/>
  <c r="NK285" i="14"/>
  <c r="NL285" i="14"/>
  <c r="NM285" i="14"/>
  <c r="NN285" i="14"/>
  <c r="NO285" i="14"/>
  <c r="NP285" i="14"/>
  <c r="NQ285" i="14"/>
  <c r="NR285" i="14"/>
  <c r="NS285" i="14"/>
  <c r="NT285" i="14"/>
  <c r="NU285" i="14"/>
  <c r="NV285" i="14"/>
  <c r="NW285" i="14"/>
  <c r="NX285" i="14"/>
  <c r="NY285" i="14"/>
  <c r="NZ285" i="14"/>
  <c r="OA285" i="14"/>
  <c r="OB285" i="14"/>
  <c r="OC285" i="14"/>
  <c r="OD285" i="14"/>
  <c r="OE285" i="14"/>
  <c r="OF285" i="14"/>
  <c r="OG285" i="14"/>
  <c r="OH285" i="14"/>
  <c r="OI285" i="14"/>
  <c r="OJ285" i="14"/>
  <c r="OK285" i="14"/>
  <c r="OL285" i="14"/>
  <c r="OM285" i="14"/>
  <c r="ON285" i="14"/>
  <c r="OO285" i="14"/>
  <c r="OP285" i="14"/>
  <c r="OQ285" i="14"/>
  <c r="OR285" i="14"/>
  <c r="KN286" i="14"/>
  <c r="KP286" i="14"/>
  <c r="KQ286" i="14"/>
  <c r="LA286" i="14"/>
  <c r="LB286" i="14"/>
  <c r="LC286" i="14"/>
  <c r="LD286" i="14"/>
  <c r="LE286" i="14"/>
  <c r="LF286" i="14"/>
  <c r="LG286" i="14"/>
  <c r="LH286" i="14"/>
  <c r="LI286" i="14"/>
  <c r="LJ286" i="14"/>
  <c r="LK286" i="14"/>
  <c r="LL286" i="14"/>
  <c r="LM286" i="14"/>
  <c r="LN286" i="14"/>
  <c r="LO286" i="14"/>
  <c r="LP286" i="14"/>
  <c r="LQ286" i="14"/>
  <c r="LR286" i="14"/>
  <c r="LS286" i="14"/>
  <c r="LT286" i="14"/>
  <c r="LU286" i="14"/>
  <c r="LV286" i="14"/>
  <c r="LW286" i="14"/>
  <c r="LX286" i="14"/>
  <c r="LY286" i="14"/>
  <c r="LZ286" i="14"/>
  <c r="MA286" i="14"/>
  <c r="MB286" i="14"/>
  <c r="MC286" i="14"/>
  <c r="MD286" i="14"/>
  <c r="ME286" i="14"/>
  <c r="MF286" i="14"/>
  <c r="MG286" i="14"/>
  <c r="MH286" i="14"/>
  <c r="MI286" i="14"/>
  <c r="MJ286" i="14"/>
  <c r="MK286" i="14"/>
  <c r="ML286" i="14"/>
  <c r="MM286" i="14"/>
  <c r="MN286" i="14"/>
  <c r="MO286" i="14"/>
  <c r="MP286" i="14"/>
  <c r="MQ286" i="14"/>
  <c r="MR286" i="14"/>
  <c r="MS286" i="14"/>
  <c r="MT286" i="14"/>
  <c r="MU286" i="14"/>
  <c r="MV286" i="14"/>
  <c r="MW286" i="14"/>
  <c r="MX286" i="14"/>
  <c r="MY286" i="14"/>
  <c r="MZ286" i="14"/>
  <c r="NA286" i="14"/>
  <c r="NB286" i="14"/>
  <c r="NC286" i="14"/>
  <c r="ND286" i="14"/>
  <c r="NE286" i="14"/>
  <c r="NF286" i="14"/>
  <c r="NG286" i="14"/>
  <c r="NH286" i="14"/>
  <c r="NI286" i="14"/>
  <c r="NJ286" i="14"/>
  <c r="NK286" i="14"/>
  <c r="NL286" i="14"/>
  <c r="NM286" i="14"/>
  <c r="NN286" i="14"/>
  <c r="NO286" i="14"/>
  <c r="NP286" i="14"/>
  <c r="NQ286" i="14"/>
  <c r="NR286" i="14"/>
  <c r="NS286" i="14"/>
  <c r="NT286" i="14"/>
  <c r="NU286" i="14"/>
  <c r="NV286" i="14"/>
  <c r="NW286" i="14"/>
  <c r="NX286" i="14"/>
  <c r="NY286" i="14"/>
  <c r="NZ286" i="14"/>
  <c r="OA286" i="14"/>
  <c r="OB286" i="14"/>
  <c r="OC286" i="14"/>
  <c r="OD286" i="14"/>
  <c r="OE286" i="14"/>
  <c r="OF286" i="14"/>
  <c r="OG286" i="14"/>
  <c r="OH286" i="14"/>
  <c r="OI286" i="14"/>
  <c r="OJ286" i="14"/>
  <c r="OK286" i="14"/>
  <c r="OL286" i="14"/>
  <c r="OM286" i="14"/>
  <c r="ON286" i="14"/>
  <c r="OO286" i="14"/>
  <c r="OP286" i="14"/>
  <c r="OQ286" i="14"/>
  <c r="OR286" i="14"/>
  <c r="KN287" i="14"/>
  <c r="KP287" i="14"/>
  <c r="KQ287" i="14"/>
  <c r="LA287" i="14"/>
  <c r="LB287" i="14"/>
  <c r="LC287" i="14"/>
  <c r="LD287" i="14"/>
  <c r="LE287" i="14"/>
  <c r="LF287" i="14"/>
  <c r="LG287" i="14"/>
  <c r="LH287" i="14"/>
  <c r="LI287" i="14"/>
  <c r="LJ287" i="14"/>
  <c r="LK287" i="14"/>
  <c r="LL287" i="14"/>
  <c r="LM287" i="14"/>
  <c r="LN287" i="14"/>
  <c r="LO287" i="14"/>
  <c r="LP287" i="14"/>
  <c r="LQ287" i="14"/>
  <c r="LR287" i="14"/>
  <c r="LS287" i="14"/>
  <c r="LT287" i="14"/>
  <c r="LU287" i="14"/>
  <c r="LV287" i="14"/>
  <c r="LW287" i="14"/>
  <c r="LX287" i="14"/>
  <c r="LY287" i="14"/>
  <c r="LZ287" i="14"/>
  <c r="MA287" i="14"/>
  <c r="MB287" i="14"/>
  <c r="MC287" i="14"/>
  <c r="MD287" i="14"/>
  <c r="ME287" i="14"/>
  <c r="MF287" i="14"/>
  <c r="MG287" i="14"/>
  <c r="MH287" i="14"/>
  <c r="MI287" i="14"/>
  <c r="MJ287" i="14"/>
  <c r="MK287" i="14"/>
  <c r="ML287" i="14"/>
  <c r="MM287" i="14"/>
  <c r="MN287" i="14"/>
  <c r="MO287" i="14"/>
  <c r="MP287" i="14"/>
  <c r="MQ287" i="14"/>
  <c r="MR287" i="14"/>
  <c r="MS287" i="14"/>
  <c r="MT287" i="14"/>
  <c r="MU287" i="14"/>
  <c r="MV287" i="14"/>
  <c r="MW287" i="14"/>
  <c r="MX287" i="14"/>
  <c r="MY287" i="14"/>
  <c r="MZ287" i="14"/>
  <c r="NA287" i="14"/>
  <c r="NB287" i="14"/>
  <c r="NC287" i="14"/>
  <c r="ND287" i="14"/>
  <c r="NE287" i="14"/>
  <c r="NF287" i="14"/>
  <c r="NG287" i="14"/>
  <c r="NH287" i="14"/>
  <c r="NI287" i="14"/>
  <c r="NJ287" i="14"/>
  <c r="NK287" i="14"/>
  <c r="NL287" i="14"/>
  <c r="NM287" i="14"/>
  <c r="NN287" i="14"/>
  <c r="NO287" i="14"/>
  <c r="NP287" i="14"/>
  <c r="NQ287" i="14"/>
  <c r="NR287" i="14"/>
  <c r="NS287" i="14"/>
  <c r="NT287" i="14"/>
  <c r="NU287" i="14"/>
  <c r="NV287" i="14"/>
  <c r="NW287" i="14"/>
  <c r="NX287" i="14"/>
  <c r="NY287" i="14"/>
  <c r="NZ287" i="14"/>
  <c r="OA287" i="14"/>
  <c r="OB287" i="14"/>
  <c r="OC287" i="14"/>
  <c r="OD287" i="14"/>
  <c r="OE287" i="14"/>
  <c r="OF287" i="14"/>
  <c r="OG287" i="14"/>
  <c r="OH287" i="14"/>
  <c r="OI287" i="14"/>
  <c r="OJ287" i="14"/>
  <c r="OK287" i="14"/>
  <c r="OL287" i="14"/>
  <c r="OM287" i="14"/>
  <c r="ON287" i="14"/>
  <c r="OO287" i="14"/>
  <c r="OP287" i="14"/>
  <c r="OQ287" i="14"/>
  <c r="OR287" i="14"/>
  <c r="KN288" i="14"/>
  <c r="KP288" i="14"/>
  <c r="KQ288" i="14"/>
  <c r="LA288" i="14"/>
  <c r="LB288" i="14"/>
  <c r="LC288" i="14"/>
  <c r="LD288" i="14"/>
  <c r="LE288" i="14"/>
  <c r="LF288" i="14"/>
  <c r="LG288" i="14"/>
  <c r="LH288" i="14"/>
  <c r="LI288" i="14"/>
  <c r="LJ288" i="14"/>
  <c r="LK288" i="14"/>
  <c r="LL288" i="14"/>
  <c r="LM288" i="14"/>
  <c r="LN288" i="14"/>
  <c r="LO288" i="14"/>
  <c r="LP288" i="14"/>
  <c r="LQ288" i="14"/>
  <c r="LR288" i="14"/>
  <c r="LS288" i="14"/>
  <c r="LT288" i="14"/>
  <c r="LU288" i="14"/>
  <c r="LV288" i="14"/>
  <c r="LW288" i="14"/>
  <c r="LX288" i="14"/>
  <c r="LY288" i="14"/>
  <c r="LZ288" i="14"/>
  <c r="MA288" i="14"/>
  <c r="MB288" i="14"/>
  <c r="MC288" i="14"/>
  <c r="MD288" i="14"/>
  <c r="ME288" i="14"/>
  <c r="MF288" i="14"/>
  <c r="MG288" i="14"/>
  <c r="MH288" i="14"/>
  <c r="MI288" i="14"/>
  <c r="MJ288" i="14"/>
  <c r="MK288" i="14"/>
  <c r="ML288" i="14"/>
  <c r="MM288" i="14"/>
  <c r="MN288" i="14"/>
  <c r="MO288" i="14"/>
  <c r="MP288" i="14"/>
  <c r="MQ288" i="14"/>
  <c r="MR288" i="14"/>
  <c r="MS288" i="14"/>
  <c r="MT288" i="14"/>
  <c r="MU288" i="14"/>
  <c r="MV288" i="14"/>
  <c r="MW288" i="14"/>
  <c r="MX288" i="14"/>
  <c r="MY288" i="14"/>
  <c r="MZ288" i="14"/>
  <c r="NA288" i="14"/>
  <c r="NB288" i="14"/>
  <c r="NC288" i="14"/>
  <c r="ND288" i="14"/>
  <c r="NE288" i="14"/>
  <c r="NF288" i="14"/>
  <c r="NG288" i="14"/>
  <c r="NH288" i="14"/>
  <c r="NI288" i="14"/>
  <c r="NJ288" i="14"/>
  <c r="NK288" i="14"/>
  <c r="NL288" i="14"/>
  <c r="NM288" i="14"/>
  <c r="NN288" i="14"/>
  <c r="NO288" i="14"/>
  <c r="NP288" i="14"/>
  <c r="NQ288" i="14"/>
  <c r="NR288" i="14"/>
  <c r="NS288" i="14"/>
  <c r="NT288" i="14"/>
  <c r="NU288" i="14"/>
  <c r="NV288" i="14"/>
  <c r="NW288" i="14"/>
  <c r="NX288" i="14"/>
  <c r="NY288" i="14"/>
  <c r="NZ288" i="14"/>
  <c r="OA288" i="14"/>
  <c r="OB288" i="14"/>
  <c r="OC288" i="14"/>
  <c r="OD288" i="14"/>
  <c r="OE288" i="14"/>
  <c r="OF288" i="14"/>
  <c r="OG288" i="14"/>
  <c r="OH288" i="14"/>
  <c r="OI288" i="14"/>
  <c r="OJ288" i="14"/>
  <c r="OK288" i="14"/>
  <c r="OL288" i="14"/>
  <c r="OM288" i="14"/>
  <c r="ON288" i="14"/>
  <c r="OO288" i="14"/>
  <c r="OP288" i="14"/>
  <c r="OQ288" i="14"/>
  <c r="OR288" i="14"/>
  <c r="KN289" i="14"/>
  <c r="KP289" i="14"/>
  <c r="KQ289" i="14"/>
  <c r="LA289" i="14"/>
  <c r="LB289" i="14"/>
  <c r="LC289" i="14"/>
  <c r="LD289" i="14"/>
  <c r="LE289" i="14"/>
  <c r="LF289" i="14"/>
  <c r="LG289" i="14"/>
  <c r="LH289" i="14"/>
  <c r="LI289" i="14"/>
  <c r="LJ289" i="14"/>
  <c r="LK289" i="14"/>
  <c r="LL289" i="14"/>
  <c r="LM289" i="14"/>
  <c r="LN289" i="14"/>
  <c r="LO289" i="14"/>
  <c r="LP289" i="14"/>
  <c r="LQ289" i="14"/>
  <c r="LR289" i="14"/>
  <c r="LS289" i="14"/>
  <c r="LT289" i="14"/>
  <c r="LU289" i="14"/>
  <c r="LV289" i="14"/>
  <c r="LW289" i="14"/>
  <c r="LX289" i="14"/>
  <c r="LY289" i="14"/>
  <c r="LZ289" i="14"/>
  <c r="MA289" i="14"/>
  <c r="MB289" i="14"/>
  <c r="MC289" i="14"/>
  <c r="MD289" i="14"/>
  <c r="ME289" i="14"/>
  <c r="MF289" i="14"/>
  <c r="MG289" i="14"/>
  <c r="MH289" i="14"/>
  <c r="MI289" i="14"/>
  <c r="MJ289" i="14"/>
  <c r="MK289" i="14"/>
  <c r="ML289" i="14"/>
  <c r="MM289" i="14"/>
  <c r="MN289" i="14"/>
  <c r="MO289" i="14"/>
  <c r="MP289" i="14"/>
  <c r="MQ289" i="14"/>
  <c r="MR289" i="14"/>
  <c r="MS289" i="14"/>
  <c r="MT289" i="14"/>
  <c r="MU289" i="14"/>
  <c r="MV289" i="14"/>
  <c r="MW289" i="14"/>
  <c r="MX289" i="14"/>
  <c r="MY289" i="14"/>
  <c r="MZ289" i="14"/>
  <c r="NA289" i="14"/>
  <c r="NB289" i="14"/>
  <c r="NC289" i="14"/>
  <c r="ND289" i="14"/>
  <c r="NE289" i="14"/>
  <c r="NF289" i="14"/>
  <c r="NG289" i="14"/>
  <c r="NH289" i="14"/>
  <c r="NI289" i="14"/>
  <c r="NJ289" i="14"/>
  <c r="NK289" i="14"/>
  <c r="NL289" i="14"/>
  <c r="NM289" i="14"/>
  <c r="NN289" i="14"/>
  <c r="NO289" i="14"/>
  <c r="NP289" i="14"/>
  <c r="NQ289" i="14"/>
  <c r="NR289" i="14"/>
  <c r="NS289" i="14"/>
  <c r="NT289" i="14"/>
  <c r="NU289" i="14"/>
  <c r="NV289" i="14"/>
  <c r="NW289" i="14"/>
  <c r="NX289" i="14"/>
  <c r="NY289" i="14"/>
  <c r="NZ289" i="14"/>
  <c r="OA289" i="14"/>
  <c r="OB289" i="14"/>
  <c r="OC289" i="14"/>
  <c r="OD289" i="14"/>
  <c r="OE289" i="14"/>
  <c r="OF289" i="14"/>
  <c r="OG289" i="14"/>
  <c r="OH289" i="14"/>
  <c r="OI289" i="14"/>
  <c r="OJ289" i="14"/>
  <c r="OK289" i="14"/>
  <c r="OL289" i="14"/>
  <c r="OM289" i="14"/>
  <c r="ON289" i="14"/>
  <c r="OO289" i="14"/>
  <c r="OP289" i="14"/>
  <c r="OQ289" i="14"/>
  <c r="OR289" i="14"/>
  <c r="KN290" i="14"/>
  <c r="KP290" i="14"/>
  <c r="KQ290" i="14"/>
  <c r="LA290" i="14"/>
  <c r="LB290" i="14"/>
  <c r="LC290" i="14"/>
  <c r="LD290" i="14"/>
  <c r="LE290" i="14"/>
  <c r="LF290" i="14"/>
  <c r="LG290" i="14"/>
  <c r="LH290" i="14"/>
  <c r="LI290" i="14"/>
  <c r="LJ290" i="14"/>
  <c r="LK290" i="14"/>
  <c r="LL290" i="14"/>
  <c r="LM290" i="14"/>
  <c r="LN290" i="14"/>
  <c r="LO290" i="14"/>
  <c r="LP290" i="14"/>
  <c r="LQ290" i="14"/>
  <c r="LR290" i="14"/>
  <c r="LS290" i="14"/>
  <c r="LT290" i="14"/>
  <c r="LU290" i="14"/>
  <c r="LV290" i="14"/>
  <c r="LW290" i="14"/>
  <c r="LX290" i="14"/>
  <c r="LY290" i="14"/>
  <c r="LZ290" i="14"/>
  <c r="MA290" i="14"/>
  <c r="MB290" i="14"/>
  <c r="MC290" i="14"/>
  <c r="MD290" i="14"/>
  <c r="ME290" i="14"/>
  <c r="MF290" i="14"/>
  <c r="MG290" i="14"/>
  <c r="MH290" i="14"/>
  <c r="MI290" i="14"/>
  <c r="MJ290" i="14"/>
  <c r="MK290" i="14"/>
  <c r="ML290" i="14"/>
  <c r="MM290" i="14"/>
  <c r="MN290" i="14"/>
  <c r="MO290" i="14"/>
  <c r="MP290" i="14"/>
  <c r="MQ290" i="14"/>
  <c r="MR290" i="14"/>
  <c r="MS290" i="14"/>
  <c r="MT290" i="14"/>
  <c r="MU290" i="14"/>
  <c r="MV290" i="14"/>
  <c r="MW290" i="14"/>
  <c r="MX290" i="14"/>
  <c r="MY290" i="14"/>
  <c r="MZ290" i="14"/>
  <c r="NA290" i="14"/>
  <c r="NB290" i="14"/>
  <c r="NC290" i="14"/>
  <c r="ND290" i="14"/>
  <c r="NE290" i="14"/>
  <c r="NF290" i="14"/>
  <c r="NG290" i="14"/>
  <c r="NH290" i="14"/>
  <c r="NI290" i="14"/>
  <c r="NJ290" i="14"/>
  <c r="NK290" i="14"/>
  <c r="NL290" i="14"/>
  <c r="NM290" i="14"/>
  <c r="NN290" i="14"/>
  <c r="NO290" i="14"/>
  <c r="NP290" i="14"/>
  <c r="NQ290" i="14"/>
  <c r="NR290" i="14"/>
  <c r="NS290" i="14"/>
  <c r="NT290" i="14"/>
  <c r="NU290" i="14"/>
  <c r="NV290" i="14"/>
  <c r="NW290" i="14"/>
  <c r="NX290" i="14"/>
  <c r="NY290" i="14"/>
  <c r="NZ290" i="14"/>
  <c r="OA290" i="14"/>
  <c r="OB290" i="14"/>
  <c r="OC290" i="14"/>
  <c r="OD290" i="14"/>
  <c r="OE290" i="14"/>
  <c r="OF290" i="14"/>
  <c r="OG290" i="14"/>
  <c r="OH290" i="14"/>
  <c r="OI290" i="14"/>
  <c r="OJ290" i="14"/>
  <c r="OK290" i="14"/>
  <c r="OL290" i="14"/>
  <c r="OM290" i="14"/>
  <c r="ON290" i="14"/>
  <c r="OO290" i="14"/>
  <c r="OP290" i="14"/>
  <c r="OQ290" i="14"/>
  <c r="OR290" i="14"/>
  <c r="KN291" i="14"/>
  <c r="KP291" i="14"/>
  <c r="KQ291" i="14"/>
  <c r="LA291" i="14"/>
  <c r="LB291" i="14"/>
  <c r="LC291" i="14"/>
  <c r="LD291" i="14"/>
  <c r="LE291" i="14"/>
  <c r="LF291" i="14"/>
  <c r="LG291" i="14"/>
  <c r="LH291" i="14"/>
  <c r="LI291" i="14"/>
  <c r="LJ291" i="14"/>
  <c r="LK291" i="14"/>
  <c r="LL291" i="14"/>
  <c r="LM291" i="14"/>
  <c r="LN291" i="14"/>
  <c r="LO291" i="14"/>
  <c r="LP291" i="14"/>
  <c r="LQ291" i="14"/>
  <c r="LR291" i="14"/>
  <c r="LS291" i="14"/>
  <c r="LT291" i="14"/>
  <c r="LU291" i="14"/>
  <c r="LV291" i="14"/>
  <c r="LW291" i="14"/>
  <c r="LX291" i="14"/>
  <c r="LY291" i="14"/>
  <c r="LZ291" i="14"/>
  <c r="MA291" i="14"/>
  <c r="MB291" i="14"/>
  <c r="MC291" i="14"/>
  <c r="MD291" i="14"/>
  <c r="ME291" i="14"/>
  <c r="MF291" i="14"/>
  <c r="MG291" i="14"/>
  <c r="MH291" i="14"/>
  <c r="MI291" i="14"/>
  <c r="MJ291" i="14"/>
  <c r="MK291" i="14"/>
  <c r="ML291" i="14"/>
  <c r="MM291" i="14"/>
  <c r="MN291" i="14"/>
  <c r="MO291" i="14"/>
  <c r="MP291" i="14"/>
  <c r="MQ291" i="14"/>
  <c r="MR291" i="14"/>
  <c r="MS291" i="14"/>
  <c r="MT291" i="14"/>
  <c r="MU291" i="14"/>
  <c r="MV291" i="14"/>
  <c r="MW291" i="14"/>
  <c r="MX291" i="14"/>
  <c r="MY291" i="14"/>
  <c r="MZ291" i="14"/>
  <c r="NA291" i="14"/>
  <c r="NB291" i="14"/>
  <c r="NC291" i="14"/>
  <c r="ND291" i="14"/>
  <c r="NE291" i="14"/>
  <c r="NF291" i="14"/>
  <c r="NG291" i="14"/>
  <c r="NH291" i="14"/>
  <c r="NI291" i="14"/>
  <c r="NJ291" i="14"/>
  <c r="NK291" i="14"/>
  <c r="NL291" i="14"/>
  <c r="NM291" i="14"/>
  <c r="NN291" i="14"/>
  <c r="NO291" i="14"/>
  <c r="NP291" i="14"/>
  <c r="NQ291" i="14"/>
  <c r="NR291" i="14"/>
  <c r="NS291" i="14"/>
  <c r="NT291" i="14"/>
  <c r="NU291" i="14"/>
  <c r="NV291" i="14"/>
  <c r="NW291" i="14"/>
  <c r="NX291" i="14"/>
  <c r="NY291" i="14"/>
  <c r="NZ291" i="14"/>
  <c r="OA291" i="14"/>
  <c r="OB291" i="14"/>
  <c r="OC291" i="14"/>
  <c r="OD291" i="14"/>
  <c r="OE291" i="14"/>
  <c r="OF291" i="14"/>
  <c r="OG291" i="14"/>
  <c r="OH291" i="14"/>
  <c r="OI291" i="14"/>
  <c r="OJ291" i="14"/>
  <c r="OK291" i="14"/>
  <c r="OL291" i="14"/>
  <c r="OM291" i="14"/>
  <c r="ON291" i="14"/>
  <c r="OO291" i="14"/>
  <c r="OP291" i="14"/>
  <c r="OQ291" i="14"/>
  <c r="OR291" i="14"/>
  <c r="KN292" i="14"/>
  <c r="KP292" i="14"/>
  <c r="KQ292" i="14"/>
  <c r="LA292" i="14"/>
  <c r="LB292" i="14"/>
  <c r="LC292" i="14"/>
  <c r="LD292" i="14"/>
  <c r="LE292" i="14"/>
  <c r="LF292" i="14"/>
  <c r="LG292" i="14"/>
  <c r="LH292" i="14"/>
  <c r="LI292" i="14"/>
  <c r="LJ292" i="14"/>
  <c r="LK292" i="14"/>
  <c r="LL292" i="14"/>
  <c r="LM292" i="14"/>
  <c r="LN292" i="14"/>
  <c r="LO292" i="14"/>
  <c r="LP292" i="14"/>
  <c r="LQ292" i="14"/>
  <c r="LR292" i="14"/>
  <c r="LS292" i="14"/>
  <c r="LT292" i="14"/>
  <c r="LU292" i="14"/>
  <c r="LV292" i="14"/>
  <c r="LW292" i="14"/>
  <c r="LX292" i="14"/>
  <c r="LY292" i="14"/>
  <c r="LZ292" i="14"/>
  <c r="MA292" i="14"/>
  <c r="MB292" i="14"/>
  <c r="MC292" i="14"/>
  <c r="MD292" i="14"/>
  <c r="ME292" i="14"/>
  <c r="MF292" i="14"/>
  <c r="MG292" i="14"/>
  <c r="MH292" i="14"/>
  <c r="MI292" i="14"/>
  <c r="MJ292" i="14"/>
  <c r="MK292" i="14"/>
  <c r="ML292" i="14"/>
  <c r="MM292" i="14"/>
  <c r="MN292" i="14"/>
  <c r="MO292" i="14"/>
  <c r="MP292" i="14"/>
  <c r="MQ292" i="14"/>
  <c r="MR292" i="14"/>
  <c r="MS292" i="14"/>
  <c r="MT292" i="14"/>
  <c r="MU292" i="14"/>
  <c r="MV292" i="14"/>
  <c r="MW292" i="14"/>
  <c r="MX292" i="14"/>
  <c r="MY292" i="14"/>
  <c r="MZ292" i="14"/>
  <c r="NA292" i="14"/>
  <c r="NB292" i="14"/>
  <c r="NC292" i="14"/>
  <c r="ND292" i="14"/>
  <c r="NE292" i="14"/>
  <c r="NF292" i="14"/>
  <c r="NG292" i="14"/>
  <c r="NH292" i="14"/>
  <c r="NI292" i="14"/>
  <c r="NJ292" i="14"/>
  <c r="NK292" i="14"/>
  <c r="NL292" i="14"/>
  <c r="NM292" i="14"/>
  <c r="NN292" i="14"/>
  <c r="NO292" i="14"/>
  <c r="NP292" i="14"/>
  <c r="NQ292" i="14"/>
  <c r="NR292" i="14"/>
  <c r="NS292" i="14"/>
  <c r="NT292" i="14"/>
  <c r="NU292" i="14"/>
  <c r="NV292" i="14"/>
  <c r="NW292" i="14"/>
  <c r="NX292" i="14"/>
  <c r="NY292" i="14"/>
  <c r="NZ292" i="14"/>
  <c r="OA292" i="14"/>
  <c r="OB292" i="14"/>
  <c r="OC292" i="14"/>
  <c r="OD292" i="14"/>
  <c r="OE292" i="14"/>
  <c r="OF292" i="14"/>
  <c r="OG292" i="14"/>
  <c r="OH292" i="14"/>
  <c r="OI292" i="14"/>
  <c r="OJ292" i="14"/>
  <c r="OK292" i="14"/>
  <c r="OL292" i="14"/>
  <c r="OM292" i="14"/>
  <c r="ON292" i="14"/>
  <c r="OO292" i="14"/>
  <c r="OP292" i="14"/>
  <c r="OQ292" i="14"/>
  <c r="OR292" i="14"/>
  <c r="KN293" i="14"/>
  <c r="KP293" i="14"/>
  <c r="KQ293" i="14"/>
  <c r="LA293" i="14"/>
  <c r="LB293" i="14"/>
  <c r="LC293" i="14"/>
  <c r="LD293" i="14"/>
  <c r="LE293" i="14"/>
  <c r="LF293" i="14"/>
  <c r="LG293" i="14"/>
  <c r="LH293" i="14"/>
  <c r="LI293" i="14"/>
  <c r="LJ293" i="14"/>
  <c r="LK293" i="14"/>
  <c r="LL293" i="14"/>
  <c r="LM293" i="14"/>
  <c r="LN293" i="14"/>
  <c r="LO293" i="14"/>
  <c r="LP293" i="14"/>
  <c r="LQ293" i="14"/>
  <c r="LR293" i="14"/>
  <c r="LS293" i="14"/>
  <c r="LT293" i="14"/>
  <c r="LU293" i="14"/>
  <c r="LV293" i="14"/>
  <c r="LW293" i="14"/>
  <c r="LX293" i="14"/>
  <c r="LY293" i="14"/>
  <c r="LZ293" i="14"/>
  <c r="MA293" i="14"/>
  <c r="MB293" i="14"/>
  <c r="MC293" i="14"/>
  <c r="MD293" i="14"/>
  <c r="ME293" i="14"/>
  <c r="MF293" i="14"/>
  <c r="MG293" i="14"/>
  <c r="MH293" i="14"/>
  <c r="MI293" i="14"/>
  <c r="MJ293" i="14"/>
  <c r="MK293" i="14"/>
  <c r="ML293" i="14"/>
  <c r="MM293" i="14"/>
  <c r="MN293" i="14"/>
  <c r="MO293" i="14"/>
  <c r="MP293" i="14"/>
  <c r="MQ293" i="14"/>
  <c r="MR293" i="14"/>
  <c r="MS293" i="14"/>
  <c r="MT293" i="14"/>
  <c r="MU293" i="14"/>
  <c r="MV293" i="14"/>
  <c r="MW293" i="14"/>
  <c r="MX293" i="14"/>
  <c r="MY293" i="14"/>
  <c r="MZ293" i="14"/>
  <c r="NA293" i="14"/>
  <c r="NB293" i="14"/>
  <c r="NC293" i="14"/>
  <c r="ND293" i="14"/>
  <c r="NE293" i="14"/>
  <c r="NF293" i="14"/>
  <c r="NG293" i="14"/>
  <c r="NH293" i="14"/>
  <c r="NI293" i="14"/>
  <c r="NJ293" i="14"/>
  <c r="NK293" i="14"/>
  <c r="NL293" i="14"/>
  <c r="NM293" i="14"/>
  <c r="NN293" i="14"/>
  <c r="NO293" i="14"/>
  <c r="NP293" i="14"/>
  <c r="NQ293" i="14"/>
  <c r="NR293" i="14"/>
  <c r="NS293" i="14"/>
  <c r="NT293" i="14"/>
  <c r="NU293" i="14"/>
  <c r="NV293" i="14"/>
  <c r="NW293" i="14"/>
  <c r="NX293" i="14"/>
  <c r="NY293" i="14"/>
  <c r="NZ293" i="14"/>
  <c r="OA293" i="14"/>
  <c r="OB293" i="14"/>
  <c r="OC293" i="14"/>
  <c r="OD293" i="14"/>
  <c r="OE293" i="14"/>
  <c r="OF293" i="14"/>
  <c r="OG293" i="14"/>
  <c r="OH293" i="14"/>
  <c r="OI293" i="14"/>
  <c r="OJ293" i="14"/>
  <c r="OK293" i="14"/>
  <c r="OL293" i="14"/>
  <c r="OM293" i="14"/>
  <c r="ON293" i="14"/>
  <c r="OO293" i="14"/>
  <c r="OP293" i="14"/>
  <c r="OQ293" i="14"/>
  <c r="OR293" i="14"/>
  <c r="KN294" i="14"/>
  <c r="KP294" i="14"/>
  <c r="KQ294" i="14"/>
  <c r="LA294" i="14"/>
  <c r="LB294" i="14"/>
  <c r="LC294" i="14"/>
  <c r="LD294" i="14"/>
  <c r="LE294" i="14"/>
  <c r="LF294" i="14"/>
  <c r="LG294" i="14"/>
  <c r="LH294" i="14"/>
  <c r="LI294" i="14"/>
  <c r="LJ294" i="14"/>
  <c r="LK294" i="14"/>
  <c r="LL294" i="14"/>
  <c r="LM294" i="14"/>
  <c r="LN294" i="14"/>
  <c r="LO294" i="14"/>
  <c r="LP294" i="14"/>
  <c r="LQ294" i="14"/>
  <c r="LR294" i="14"/>
  <c r="LS294" i="14"/>
  <c r="LT294" i="14"/>
  <c r="LU294" i="14"/>
  <c r="LV294" i="14"/>
  <c r="LW294" i="14"/>
  <c r="LX294" i="14"/>
  <c r="LY294" i="14"/>
  <c r="LZ294" i="14"/>
  <c r="MA294" i="14"/>
  <c r="MB294" i="14"/>
  <c r="MC294" i="14"/>
  <c r="MD294" i="14"/>
  <c r="ME294" i="14"/>
  <c r="MF294" i="14"/>
  <c r="MG294" i="14"/>
  <c r="MH294" i="14"/>
  <c r="MI294" i="14"/>
  <c r="MJ294" i="14"/>
  <c r="MK294" i="14"/>
  <c r="ML294" i="14"/>
  <c r="MM294" i="14"/>
  <c r="MN294" i="14"/>
  <c r="MO294" i="14"/>
  <c r="MP294" i="14"/>
  <c r="MQ294" i="14"/>
  <c r="MR294" i="14"/>
  <c r="MS294" i="14"/>
  <c r="MT294" i="14"/>
  <c r="MU294" i="14"/>
  <c r="MV294" i="14"/>
  <c r="MW294" i="14"/>
  <c r="MX294" i="14"/>
  <c r="MY294" i="14"/>
  <c r="MZ294" i="14"/>
  <c r="NA294" i="14"/>
  <c r="NB294" i="14"/>
  <c r="NC294" i="14"/>
  <c r="ND294" i="14"/>
  <c r="NE294" i="14"/>
  <c r="NF294" i="14"/>
  <c r="NG294" i="14"/>
  <c r="NH294" i="14"/>
  <c r="NI294" i="14"/>
  <c r="NJ294" i="14"/>
  <c r="NK294" i="14"/>
  <c r="NL294" i="14"/>
  <c r="NM294" i="14"/>
  <c r="NN294" i="14"/>
  <c r="NO294" i="14"/>
  <c r="NP294" i="14"/>
  <c r="NQ294" i="14"/>
  <c r="NR294" i="14"/>
  <c r="NS294" i="14"/>
  <c r="NT294" i="14"/>
  <c r="NU294" i="14"/>
  <c r="NV294" i="14"/>
  <c r="NW294" i="14"/>
  <c r="NX294" i="14"/>
  <c r="NY294" i="14"/>
  <c r="NZ294" i="14"/>
  <c r="OA294" i="14"/>
  <c r="OB294" i="14"/>
  <c r="OC294" i="14"/>
  <c r="OD294" i="14"/>
  <c r="OE294" i="14"/>
  <c r="OF294" i="14"/>
  <c r="OG294" i="14"/>
  <c r="OH294" i="14"/>
  <c r="OI294" i="14"/>
  <c r="OJ294" i="14"/>
  <c r="OK294" i="14"/>
  <c r="OL294" i="14"/>
  <c r="OM294" i="14"/>
  <c r="ON294" i="14"/>
  <c r="OO294" i="14"/>
  <c r="OP294" i="14"/>
  <c r="OQ294" i="14"/>
  <c r="OR294" i="14"/>
  <c r="KN295" i="14"/>
  <c r="KP295" i="14"/>
  <c r="KQ295" i="14"/>
  <c r="LA295" i="14"/>
  <c r="LB295" i="14"/>
  <c r="LC295" i="14"/>
  <c r="LD295" i="14"/>
  <c r="LE295" i="14"/>
  <c r="LF295" i="14"/>
  <c r="LG295" i="14"/>
  <c r="LH295" i="14"/>
  <c r="LI295" i="14"/>
  <c r="LJ295" i="14"/>
  <c r="LK295" i="14"/>
  <c r="LL295" i="14"/>
  <c r="LM295" i="14"/>
  <c r="LN295" i="14"/>
  <c r="LO295" i="14"/>
  <c r="LP295" i="14"/>
  <c r="LQ295" i="14"/>
  <c r="LR295" i="14"/>
  <c r="LS295" i="14"/>
  <c r="LT295" i="14"/>
  <c r="LU295" i="14"/>
  <c r="LV295" i="14"/>
  <c r="LW295" i="14"/>
  <c r="LX295" i="14"/>
  <c r="LY295" i="14"/>
  <c r="LZ295" i="14"/>
  <c r="MA295" i="14"/>
  <c r="MB295" i="14"/>
  <c r="MC295" i="14"/>
  <c r="MD295" i="14"/>
  <c r="ME295" i="14"/>
  <c r="MF295" i="14"/>
  <c r="MG295" i="14"/>
  <c r="MH295" i="14"/>
  <c r="MI295" i="14"/>
  <c r="MJ295" i="14"/>
  <c r="MK295" i="14"/>
  <c r="ML295" i="14"/>
  <c r="MM295" i="14"/>
  <c r="MN295" i="14"/>
  <c r="MO295" i="14"/>
  <c r="MP295" i="14"/>
  <c r="MQ295" i="14"/>
  <c r="MR295" i="14"/>
  <c r="MS295" i="14"/>
  <c r="MT295" i="14"/>
  <c r="MU295" i="14"/>
  <c r="MV295" i="14"/>
  <c r="MW295" i="14"/>
  <c r="MX295" i="14"/>
  <c r="MY295" i="14"/>
  <c r="MZ295" i="14"/>
  <c r="NA295" i="14"/>
  <c r="NB295" i="14"/>
  <c r="NC295" i="14"/>
  <c r="ND295" i="14"/>
  <c r="NE295" i="14"/>
  <c r="NF295" i="14"/>
  <c r="NG295" i="14"/>
  <c r="NH295" i="14"/>
  <c r="NI295" i="14"/>
  <c r="NJ295" i="14"/>
  <c r="NK295" i="14"/>
  <c r="NL295" i="14"/>
  <c r="NM295" i="14"/>
  <c r="NN295" i="14"/>
  <c r="NO295" i="14"/>
  <c r="NP295" i="14"/>
  <c r="NQ295" i="14"/>
  <c r="NR295" i="14"/>
  <c r="NS295" i="14"/>
  <c r="NT295" i="14"/>
  <c r="NU295" i="14"/>
  <c r="NV295" i="14"/>
  <c r="NW295" i="14"/>
  <c r="NX295" i="14"/>
  <c r="NY295" i="14"/>
  <c r="NZ295" i="14"/>
  <c r="OA295" i="14"/>
  <c r="OB295" i="14"/>
  <c r="OC295" i="14"/>
  <c r="OD295" i="14"/>
  <c r="OE295" i="14"/>
  <c r="OF295" i="14"/>
  <c r="OG295" i="14"/>
  <c r="OH295" i="14"/>
  <c r="OI295" i="14"/>
  <c r="OJ295" i="14"/>
  <c r="OK295" i="14"/>
  <c r="OL295" i="14"/>
  <c r="OM295" i="14"/>
  <c r="ON295" i="14"/>
  <c r="OO295" i="14"/>
  <c r="OP295" i="14"/>
  <c r="OQ295" i="14"/>
  <c r="OR295" i="14"/>
  <c r="KN296" i="14"/>
  <c r="KP296" i="14"/>
  <c r="KQ296" i="14"/>
  <c r="LA296" i="14"/>
  <c r="LB296" i="14"/>
  <c r="LC296" i="14"/>
  <c r="LD296" i="14"/>
  <c r="LE296" i="14"/>
  <c r="LF296" i="14"/>
  <c r="LG296" i="14"/>
  <c r="LH296" i="14"/>
  <c r="LI296" i="14"/>
  <c r="LJ296" i="14"/>
  <c r="LK296" i="14"/>
  <c r="LL296" i="14"/>
  <c r="LM296" i="14"/>
  <c r="LN296" i="14"/>
  <c r="LO296" i="14"/>
  <c r="LP296" i="14"/>
  <c r="LQ296" i="14"/>
  <c r="LR296" i="14"/>
  <c r="LS296" i="14"/>
  <c r="LT296" i="14"/>
  <c r="LU296" i="14"/>
  <c r="LV296" i="14"/>
  <c r="LW296" i="14"/>
  <c r="LX296" i="14"/>
  <c r="LY296" i="14"/>
  <c r="LZ296" i="14"/>
  <c r="MA296" i="14"/>
  <c r="MB296" i="14"/>
  <c r="MC296" i="14"/>
  <c r="MD296" i="14"/>
  <c r="ME296" i="14"/>
  <c r="MF296" i="14"/>
  <c r="MG296" i="14"/>
  <c r="MH296" i="14"/>
  <c r="MI296" i="14"/>
  <c r="MJ296" i="14"/>
  <c r="MK296" i="14"/>
  <c r="ML296" i="14"/>
  <c r="MM296" i="14"/>
  <c r="MN296" i="14"/>
  <c r="MO296" i="14"/>
  <c r="MP296" i="14"/>
  <c r="MQ296" i="14"/>
  <c r="MR296" i="14"/>
  <c r="MS296" i="14"/>
  <c r="MT296" i="14"/>
  <c r="MU296" i="14"/>
  <c r="MV296" i="14"/>
  <c r="MW296" i="14"/>
  <c r="MX296" i="14"/>
  <c r="MY296" i="14"/>
  <c r="MZ296" i="14"/>
  <c r="NA296" i="14"/>
  <c r="NB296" i="14"/>
  <c r="NC296" i="14"/>
  <c r="ND296" i="14"/>
  <c r="NE296" i="14"/>
  <c r="NF296" i="14"/>
  <c r="NG296" i="14"/>
  <c r="NH296" i="14"/>
  <c r="NI296" i="14"/>
  <c r="NJ296" i="14"/>
  <c r="NK296" i="14"/>
  <c r="NL296" i="14"/>
  <c r="NM296" i="14"/>
  <c r="NN296" i="14"/>
  <c r="NO296" i="14"/>
  <c r="NP296" i="14"/>
  <c r="NQ296" i="14"/>
  <c r="NR296" i="14"/>
  <c r="NS296" i="14"/>
  <c r="NT296" i="14"/>
  <c r="NU296" i="14"/>
  <c r="NV296" i="14"/>
  <c r="NW296" i="14"/>
  <c r="NX296" i="14"/>
  <c r="NY296" i="14"/>
  <c r="NZ296" i="14"/>
  <c r="OA296" i="14"/>
  <c r="OB296" i="14"/>
  <c r="OC296" i="14"/>
  <c r="OD296" i="14"/>
  <c r="OE296" i="14"/>
  <c r="OF296" i="14"/>
  <c r="OG296" i="14"/>
  <c r="OH296" i="14"/>
  <c r="OI296" i="14"/>
  <c r="OJ296" i="14"/>
  <c r="OK296" i="14"/>
  <c r="OL296" i="14"/>
  <c r="OM296" i="14"/>
  <c r="ON296" i="14"/>
  <c r="OO296" i="14"/>
  <c r="OP296" i="14"/>
  <c r="OQ296" i="14"/>
  <c r="OR296" i="14"/>
  <c r="KN297" i="14"/>
  <c r="KP297" i="14"/>
  <c r="KQ297" i="14"/>
  <c r="LA297" i="14"/>
  <c r="LB297" i="14"/>
  <c r="LC297" i="14"/>
  <c r="LD297" i="14"/>
  <c r="LE297" i="14"/>
  <c r="LF297" i="14"/>
  <c r="LG297" i="14"/>
  <c r="LH297" i="14"/>
  <c r="LI297" i="14"/>
  <c r="LJ297" i="14"/>
  <c r="LK297" i="14"/>
  <c r="LL297" i="14"/>
  <c r="LM297" i="14"/>
  <c r="LN297" i="14"/>
  <c r="LO297" i="14"/>
  <c r="LP297" i="14"/>
  <c r="LQ297" i="14"/>
  <c r="LR297" i="14"/>
  <c r="LS297" i="14"/>
  <c r="LT297" i="14"/>
  <c r="LU297" i="14"/>
  <c r="LV297" i="14"/>
  <c r="LW297" i="14"/>
  <c r="LX297" i="14"/>
  <c r="LY297" i="14"/>
  <c r="LZ297" i="14"/>
  <c r="MA297" i="14"/>
  <c r="MB297" i="14"/>
  <c r="MC297" i="14"/>
  <c r="MD297" i="14"/>
  <c r="ME297" i="14"/>
  <c r="MF297" i="14"/>
  <c r="MG297" i="14"/>
  <c r="MH297" i="14"/>
  <c r="MI297" i="14"/>
  <c r="MJ297" i="14"/>
  <c r="MK297" i="14"/>
  <c r="ML297" i="14"/>
  <c r="MM297" i="14"/>
  <c r="MN297" i="14"/>
  <c r="MO297" i="14"/>
  <c r="MP297" i="14"/>
  <c r="MQ297" i="14"/>
  <c r="OZ297" i="14" s="1"/>
  <c r="MR297" i="14"/>
  <c r="MS297" i="14"/>
  <c r="MT297" i="14"/>
  <c r="MU297" i="14"/>
  <c r="MV297" i="14"/>
  <c r="MW297" i="14"/>
  <c r="MX297" i="14"/>
  <c r="MY297" i="14"/>
  <c r="MZ297" i="14"/>
  <c r="NA297" i="14"/>
  <c r="NB297" i="14"/>
  <c r="NC297" i="14"/>
  <c r="ND297" i="14"/>
  <c r="NE297" i="14"/>
  <c r="NF297" i="14"/>
  <c r="NG297" i="14"/>
  <c r="NH297" i="14"/>
  <c r="NI297" i="14"/>
  <c r="NJ297" i="14"/>
  <c r="NK297" i="14"/>
  <c r="NL297" i="14"/>
  <c r="NM297" i="14"/>
  <c r="NN297" i="14"/>
  <c r="NO297" i="14"/>
  <c r="NP297" i="14"/>
  <c r="NQ297" i="14"/>
  <c r="NR297" i="14"/>
  <c r="NS297" i="14"/>
  <c r="NT297" i="14"/>
  <c r="NU297" i="14"/>
  <c r="NV297" i="14"/>
  <c r="NW297" i="14"/>
  <c r="NX297" i="14"/>
  <c r="NY297" i="14"/>
  <c r="NZ297" i="14"/>
  <c r="OA297" i="14"/>
  <c r="OB297" i="14"/>
  <c r="OC297" i="14"/>
  <c r="OD297" i="14"/>
  <c r="OE297" i="14"/>
  <c r="OF297" i="14"/>
  <c r="OG297" i="14"/>
  <c r="OH297" i="14"/>
  <c r="OI297" i="14"/>
  <c r="OJ297" i="14"/>
  <c r="OK297" i="14"/>
  <c r="OL297" i="14"/>
  <c r="OM297" i="14"/>
  <c r="ON297" i="14"/>
  <c r="OO297" i="14"/>
  <c r="OP297" i="14"/>
  <c r="OQ297" i="14"/>
  <c r="OR297" i="14"/>
  <c r="KN298" i="14"/>
  <c r="KP298" i="14"/>
  <c r="KQ298" i="14"/>
  <c r="LA298" i="14"/>
  <c r="LB298" i="14"/>
  <c r="LC298" i="14"/>
  <c r="LD298" i="14"/>
  <c r="LE298" i="14"/>
  <c r="LF298" i="14"/>
  <c r="LG298" i="14"/>
  <c r="LH298" i="14"/>
  <c r="LI298" i="14"/>
  <c r="LJ298" i="14"/>
  <c r="LK298" i="14"/>
  <c r="LL298" i="14"/>
  <c r="LM298" i="14"/>
  <c r="LN298" i="14"/>
  <c r="LO298" i="14"/>
  <c r="LP298" i="14"/>
  <c r="LQ298" i="14"/>
  <c r="LR298" i="14"/>
  <c r="LS298" i="14"/>
  <c r="LT298" i="14"/>
  <c r="LU298" i="14"/>
  <c r="LV298" i="14"/>
  <c r="LW298" i="14"/>
  <c r="LX298" i="14"/>
  <c r="LY298" i="14"/>
  <c r="LZ298" i="14"/>
  <c r="MA298" i="14"/>
  <c r="MB298" i="14"/>
  <c r="MC298" i="14"/>
  <c r="MD298" i="14"/>
  <c r="ME298" i="14"/>
  <c r="MF298" i="14"/>
  <c r="MG298" i="14"/>
  <c r="MH298" i="14"/>
  <c r="MI298" i="14"/>
  <c r="MJ298" i="14"/>
  <c r="MK298" i="14"/>
  <c r="ML298" i="14"/>
  <c r="MM298" i="14"/>
  <c r="MN298" i="14"/>
  <c r="MO298" i="14"/>
  <c r="MP298" i="14"/>
  <c r="MQ298" i="14"/>
  <c r="MR298" i="14"/>
  <c r="MS298" i="14"/>
  <c r="MT298" i="14"/>
  <c r="MU298" i="14"/>
  <c r="MV298" i="14"/>
  <c r="MW298" i="14"/>
  <c r="MX298" i="14"/>
  <c r="MY298" i="14"/>
  <c r="MZ298" i="14"/>
  <c r="NA298" i="14"/>
  <c r="NB298" i="14"/>
  <c r="NC298" i="14"/>
  <c r="ND298" i="14"/>
  <c r="NE298" i="14"/>
  <c r="NF298" i="14"/>
  <c r="NG298" i="14"/>
  <c r="NH298" i="14"/>
  <c r="NI298" i="14"/>
  <c r="NJ298" i="14"/>
  <c r="NK298" i="14"/>
  <c r="NL298" i="14"/>
  <c r="NM298" i="14"/>
  <c r="NN298" i="14"/>
  <c r="NO298" i="14"/>
  <c r="NP298" i="14"/>
  <c r="NQ298" i="14"/>
  <c r="NR298" i="14"/>
  <c r="NS298" i="14"/>
  <c r="NT298" i="14"/>
  <c r="NU298" i="14"/>
  <c r="NV298" i="14"/>
  <c r="NW298" i="14"/>
  <c r="NX298" i="14"/>
  <c r="NY298" i="14"/>
  <c r="NZ298" i="14"/>
  <c r="OA298" i="14"/>
  <c r="OB298" i="14"/>
  <c r="OC298" i="14"/>
  <c r="OD298" i="14"/>
  <c r="OE298" i="14"/>
  <c r="OF298" i="14"/>
  <c r="OG298" i="14"/>
  <c r="OH298" i="14"/>
  <c r="OI298" i="14"/>
  <c r="OJ298" i="14"/>
  <c r="OK298" i="14"/>
  <c r="OL298" i="14"/>
  <c r="OM298" i="14"/>
  <c r="ON298" i="14"/>
  <c r="OO298" i="14"/>
  <c r="OP298" i="14"/>
  <c r="OQ298" i="14"/>
  <c r="OR298" i="14"/>
  <c r="KN299" i="14"/>
  <c r="KP299" i="14"/>
  <c r="KQ299" i="14"/>
  <c r="LA299" i="14"/>
  <c r="LB299" i="14"/>
  <c r="LC299" i="14"/>
  <c r="LD299" i="14"/>
  <c r="LE299" i="14"/>
  <c r="LF299" i="14"/>
  <c r="LG299" i="14"/>
  <c r="LH299" i="14"/>
  <c r="LI299" i="14"/>
  <c r="LJ299" i="14"/>
  <c r="LK299" i="14"/>
  <c r="LL299" i="14"/>
  <c r="LM299" i="14"/>
  <c r="LN299" i="14"/>
  <c r="LO299" i="14"/>
  <c r="LP299" i="14"/>
  <c r="LQ299" i="14"/>
  <c r="LR299" i="14"/>
  <c r="LS299" i="14"/>
  <c r="LT299" i="14"/>
  <c r="LU299" i="14"/>
  <c r="LV299" i="14"/>
  <c r="LW299" i="14"/>
  <c r="LX299" i="14"/>
  <c r="LY299" i="14"/>
  <c r="LZ299" i="14"/>
  <c r="MA299" i="14"/>
  <c r="MB299" i="14"/>
  <c r="MC299" i="14"/>
  <c r="MD299" i="14"/>
  <c r="ME299" i="14"/>
  <c r="MF299" i="14"/>
  <c r="MG299" i="14"/>
  <c r="MH299" i="14"/>
  <c r="MI299" i="14"/>
  <c r="MJ299" i="14"/>
  <c r="MK299" i="14"/>
  <c r="ML299" i="14"/>
  <c r="MM299" i="14"/>
  <c r="MN299" i="14"/>
  <c r="MO299" i="14"/>
  <c r="MP299" i="14"/>
  <c r="MQ299" i="14"/>
  <c r="MR299" i="14"/>
  <c r="MS299" i="14"/>
  <c r="MT299" i="14"/>
  <c r="MU299" i="14"/>
  <c r="MV299" i="14"/>
  <c r="MW299" i="14"/>
  <c r="MX299" i="14"/>
  <c r="MY299" i="14"/>
  <c r="MZ299" i="14"/>
  <c r="NA299" i="14"/>
  <c r="NB299" i="14"/>
  <c r="NC299" i="14"/>
  <c r="ND299" i="14"/>
  <c r="NE299" i="14"/>
  <c r="NF299" i="14"/>
  <c r="NG299" i="14"/>
  <c r="NH299" i="14"/>
  <c r="NI299" i="14"/>
  <c r="NJ299" i="14"/>
  <c r="NK299" i="14"/>
  <c r="NL299" i="14"/>
  <c r="NM299" i="14"/>
  <c r="NN299" i="14"/>
  <c r="NO299" i="14"/>
  <c r="NP299" i="14"/>
  <c r="NQ299" i="14"/>
  <c r="NR299" i="14"/>
  <c r="NS299" i="14"/>
  <c r="NT299" i="14"/>
  <c r="NU299" i="14"/>
  <c r="NV299" i="14"/>
  <c r="NW299" i="14"/>
  <c r="NX299" i="14"/>
  <c r="NY299" i="14"/>
  <c r="NZ299" i="14"/>
  <c r="OA299" i="14"/>
  <c r="OB299" i="14"/>
  <c r="OC299" i="14"/>
  <c r="OD299" i="14"/>
  <c r="OE299" i="14"/>
  <c r="OF299" i="14"/>
  <c r="OG299" i="14"/>
  <c r="OH299" i="14"/>
  <c r="OI299" i="14"/>
  <c r="OJ299" i="14"/>
  <c r="OK299" i="14"/>
  <c r="OL299" i="14"/>
  <c r="OM299" i="14"/>
  <c r="ON299" i="14"/>
  <c r="OO299" i="14"/>
  <c r="OP299" i="14"/>
  <c r="OQ299" i="14"/>
  <c r="OR299" i="14"/>
  <c r="KN300" i="14"/>
  <c r="KP300" i="14"/>
  <c r="KQ300" i="14"/>
  <c r="LA300" i="14"/>
  <c r="LB300" i="14"/>
  <c r="LC300" i="14"/>
  <c r="LD300" i="14"/>
  <c r="LE300" i="14"/>
  <c r="LF300" i="14"/>
  <c r="LG300" i="14"/>
  <c r="LH300" i="14"/>
  <c r="LI300" i="14"/>
  <c r="LJ300" i="14"/>
  <c r="LK300" i="14"/>
  <c r="LL300" i="14"/>
  <c r="LM300" i="14"/>
  <c r="LN300" i="14"/>
  <c r="OX300" i="14" s="1"/>
  <c r="LO300" i="14"/>
  <c r="LP300" i="14"/>
  <c r="LQ300" i="14"/>
  <c r="LR300" i="14"/>
  <c r="LS300" i="14"/>
  <c r="LT300" i="14"/>
  <c r="LU300" i="14"/>
  <c r="LV300" i="14"/>
  <c r="LW300" i="14"/>
  <c r="LX300" i="14"/>
  <c r="LY300" i="14"/>
  <c r="LZ300" i="14"/>
  <c r="MA300" i="14"/>
  <c r="MB300" i="14"/>
  <c r="MC300" i="14"/>
  <c r="MD300" i="14"/>
  <c r="ME300" i="14"/>
  <c r="MF300" i="14"/>
  <c r="MG300" i="14"/>
  <c r="MH300" i="14"/>
  <c r="MI300" i="14"/>
  <c r="MJ300" i="14"/>
  <c r="MK300" i="14"/>
  <c r="ML300" i="14"/>
  <c r="MM300" i="14"/>
  <c r="MN300" i="14"/>
  <c r="MO300" i="14"/>
  <c r="MP300" i="14"/>
  <c r="MQ300" i="14"/>
  <c r="MR300" i="14"/>
  <c r="MS300" i="14"/>
  <c r="MT300" i="14"/>
  <c r="MU300" i="14"/>
  <c r="MV300" i="14"/>
  <c r="MW300" i="14"/>
  <c r="MX300" i="14"/>
  <c r="MY300" i="14"/>
  <c r="MZ300" i="14"/>
  <c r="NA300" i="14"/>
  <c r="NB300" i="14"/>
  <c r="NC300" i="14"/>
  <c r="ND300" i="14"/>
  <c r="NE300" i="14"/>
  <c r="NF300" i="14"/>
  <c r="NG300" i="14"/>
  <c r="NH300" i="14"/>
  <c r="NI300" i="14"/>
  <c r="NJ300" i="14"/>
  <c r="NK300" i="14"/>
  <c r="NL300" i="14"/>
  <c r="NM300" i="14"/>
  <c r="NN300" i="14"/>
  <c r="NO300" i="14"/>
  <c r="NP300" i="14"/>
  <c r="NQ300" i="14"/>
  <c r="NR300" i="14"/>
  <c r="NS300" i="14"/>
  <c r="NT300" i="14"/>
  <c r="NU300" i="14"/>
  <c r="NV300" i="14"/>
  <c r="NW300" i="14"/>
  <c r="NX300" i="14"/>
  <c r="NY300" i="14"/>
  <c r="NZ300" i="14"/>
  <c r="OA300" i="14"/>
  <c r="OB300" i="14"/>
  <c r="OC300" i="14"/>
  <c r="OD300" i="14"/>
  <c r="OE300" i="14"/>
  <c r="OF300" i="14"/>
  <c r="OG300" i="14"/>
  <c r="OH300" i="14"/>
  <c r="OI300" i="14"/>
  <c r="OJ300" i="14"/>
  <c r="OK300" i="14"/>
  <c r="OL300" i="14"/>
  <c r="OM300" i="14"/>
  <c r="ON300" i="14"/>
  <c r="OO300" i="14"/>
  <c r="OP300" i="14"/>
  <c r="OQ300" i="14"/>
  <c r="OR300" i="14"/>
  <c r="KN301" i="14"/>
  <c r="KP301" i="14"/>
  <c r="KQ301" i="14"/>
  <c r="LA301" i="14"/>
  <c r="LB301" i="14"/>
  <c r="LC301" i="14"/>
  <c r="LD301" i="14"/>
  <c r="LE301" i="14"/>
  <c r="LF301" i="14"/>
  <c r="LG301" i="14"/>
  <c r="LH301" i="14"/>
  <c r="LI301" i="14"/>
  <c r="LJ301" i="14"/>
  <c r="LK301" i="14"/>
  <c r="LL301" i="14"/>
  <c r="LM301" i="14"/>
  <c r="LN301" i="14"/>
  <c r="LO301" i="14"/>
  <c r="LP301" i="14"/>
  <c r="LQ301" i="14"/>
  <c r="LR301" i="14"/>
  <c r="LS301" i="14"/>
  <c r="LT301" i="14"/>
  <c r="LU301" i="14"/>
  <c r="LV301" i="14"/>
  <c r="LW301" i="14"/>
  <c r="LX301" i="14"/>
  <c r="LY301" i="14"/>
  <c r="LZ301" i="14"/>
  <c r="MA301" i="14"/>
  <c r="MB301" i="14"/>
  <c r="MC301" i="14"/>
  <c r="MD301" i="14"/>
  <c r="ME301" i="14"/>
  <c r="MF301" i="14"/>
  <c r="MG301" i="14"/>
  <c r="MH301" i="14"/>
  <c r="MI301" i="14"/>
  <c r="MJ301" i="14"/>
  <c r="MK301" i="14"/>
  <c r="ML301" i="14"/>
  <c r="MM301" i="14"/>
  <c r="MN301" i="14"/>
  <c r="MO301" i="14"/>
  <c r="MP301" i="14"/>
  <c r="MQ301" i="14"/>
  <c r="MR301" i="14"/>
  <c r="MS301" i="14"/>
  <c r="MT301" i="14"/>
  <c r="MU301" i="14"/>
  <c r="MV301" i="14"/>
  <c r="MW301" i="14"/>
  <c r="MX301" i="14"/>
  <c r="MY301" i="14"/>
  <c r="MZ301" i="14"/>
  <c r="NA301" i="14"/>
  <c r="NB301" i="14"/>
  <c r="NC301" i="14"/>
  <c r="ND301" i="14"/>
  <c r="NE301" i="14"/>
  <c r="NF301" i="14"/>
  <c r="NG301" i="14"/>
  <c r="NH301" i="14"/>
  <c r="NI301" i="14"/>
  <c r="NJ301" i="14"/>
  <c r="NK301" i="14"/>
  <c r="NL301" i="14"/>
  <c r="NM301" i="14"/>
  <c r="NN301" i="14"/>
  <c r="NO301" i="14"/>
  <c r="NP301" i="14"/>
  <c r="NQ301" i="14"/>
  <c r="NR301" i="14"/>
  <c r="NS301" i="14"/>
  <c r="NT301" i="14"/>
  <c r="NU301" i="14"/>
  <c r="NV301" i="14"/>
  <c r="NW301" i="14"/>
  <c r="NX301" i="14"/>
  <c r="NY301" i="14"/>
  <c r="NZ301" i="14"/>
  <c r="OA301" i="14"/>
  <c r="OB301" i="14"/>
  <c r="OC301" i="14"/>
  <c r="OD301" i="14"/>
  <c r="OE301" i="14"/>
  <c r="OF301" i="14"/>
  <c r="OG301" i="14"/>
  <c r="OH301" i="14"/>
  <c r="OI301" i="14"/>
  <c r="OJ301" i="14"/>
  <c r="OK301" i="14"/>
  <c r="OL301" i="14"/>
  <c r="OM301" i="14"/>
  <c r="ON301" i="14"/>
  <c r="OO301" i="14"/>
  <c r="OP301" i="14"/>
  <c r="OQ301" i="14"/>
  <c r="OR301" i="14"/>
  <c r="KN302" i="14"/>
  <c r="KP302" i="14"/>
  <c r="KQ302" i="14"/>
  <c r="LA302" i="14"/>
  <c r="LB302" i="14"/>
  <c r="LC302" i="14"/>
  <c r="LD302" i="14"/>
  <c r="LE302" i="14"/>
  <c r="LF302" i="14"/>
  <c r="LG302" i="14"/>
  <c r="LH302" i="14"/>
  <c r="LI302" i="14"/>
  <c r="LJ302" i="14"/>
  <c r="LK302" i="14"/>
  <c r="LL302" i="14"/>
  <c r="LM302" i="14"/>
  <c r="LN302" i="14"/>
  <c r="LO302" i="14"/>
  <c r="LP302" i="14"/>
  <c r="LQ302" i="14"/>
  <c r="LR302" i="14"/>
  <c r="LS302" i="14"/>
  <c r="LT302" i="14"/>
  <c r="LU302" i="14"/>
  <c r="LV302" i="14"/>
  <c r="LW302" i="14"/>
  <c r="LX302" i="14"/>
  <c r="LY302" i="14"/>
  <c r="LZ302" i="14"/>
  <c r="MA302" i="14"/>
  <c r="MB302" i="14"/>
  <c r="MC302" i="14"/>
  <c r="MD302" i="14"/>
  <c r="ME302" i="14"/>
  <c r="MF302" i="14"/>
  <c r="MG302" i="14"/>
  <c r="MH302" i="14"/>
  <c r="MI302" i="14"/>
  <c r="MJ302" i="14"/>
  <c r="MK302" i="14"/>
  <c r="ML302" i="14"/>
  <c r="MM302" i="14"/>
  <c r="MN302" i="14"/>
  <c r="MO302" i="14"/>
  <c r="MP302" i="14"/>
  <c r="MQ302" i="14"/>
  <c r="MR302" i="14"/>
  <c r="MS302" i="14"/>
  <c r="MT302" i="14"/>
  <c r="MU302" i="14"/>
  <c r="MV302" i="14"/>
  <c r="MW302" i="14"/>
  <c r="MX302" i="14"/>
  <c r="MY302" i="14"/>
  <c r="MZ302" i="14"/>
  <c r="NA302" i="14"/>
  <c r="NB302" i="14"/>
  <c r="NC302" i="14"/>
  <c r="ND302" i="14"/>
  <c r="NE302" i="14"/>
  <c r="NF302" i="14"/>
  <c r="NG302" i="14"/>
  <c r="NH302" i="14"/>
  <c r="NI302" i="14"/>
  <c r="NJ302" i="14"/>
  <c r="NK302" i="14"/>
  <c r="NL302" i="14"/>
  <c r="NM302" i="14"/>
  <c r="NN302" i="14"/>
  <c r="NO302" i="14"/>
  <c r="NP302" i="14"/>
  <c r="NQ302" i="14"/>
  <c r="NR302" i="14"/>
  <c r="NS302" i="14"/>
  <c r="NT302" i="14"/>
  <c r="NU302" i="14"/>
  <c r="NV302" i="14"/>
  <c r="NW302" i="14"/>
  <c r="NX302" i="14"/>
  <c r="NY302" i="14"/>
  <c r="NZ302" i="14"/>
  <c r="OA302" i="14"/>
  <c r="OB302" i="14"/>
  <c r="OC302" i="14"/>
  <c r="OD302" i="14"/>
  <c r="OE302" i="14"/>
  <c r="OF302" i="14"/>
  <c r="OG302" i="14"/>
  <c r="OH302" i="14"/>
  <c r="OI302" i="14"/>
  <c r="OJ302" i="14"/>
  <c r="OK302" i="14"/>
  <c r="OL302" i="14"/>
  <c r="OM302" i="14"/>
  <c r="ON302" i="14"/>
  <c r="OO302" i="14"/>
  <c r="OP302" i="14"/>
  <c r="OQ302" i="14"/>
  <c r="OR302" i="14"/>
  <c r="KN303" i="14"/>
  <c r="KP303" i="14"/>
  <c r="KQ303" i="14"/>
  <c r="LA303" i="14"/>
  <c r="LB303" i="14"/>
  <c r="LC303" i="14"/>
  <c r="LD303" i="14"/>
  <c r="LE303" i="14"/>
  <c r="LF303" i="14"/>
  <c r="LG303" i="14"/>
  <c r="LH303" i="14"/>
  <c r="LI303" i="14"/>
  <c r="LJ303" i="14"/>
  <c r="LK303" i="14"/>
  <c r="LL303" i="14"/>
  <c r="LM303" i="14"/>
  <c r="LN303" i="14"/>
  <c r="LO303" i="14"/>
  <c r="LP303" i="14"/>
  <c r="LQ303" i="14"/>
  <c r="LR303" i="14"/>
  <c r="LS303" i="14"/>
  <c r="LT303" i="14"/>
  <c r="LU303" i="14"/>
  <c r="LV303" i="14"/>
  <c r="LW303" i="14"/>
  <c r="LX303" i="14"/>
  <c r="LY303" i="14"/>
  <c r="LZ303" i="14"/>
  <c r="MA303" i="14"/>
  <c r="MB303" i="14"/>
  <c r="MC303" i="14"/>
  <c r="MD303" i="14"/>
  <c r="ME303" i="14"/>
  <c r="MF303" i="14"/>
  <c r="MG303" i="14"/>
  <c r="MH303" i="14"/>
  <c r="MI303" i="14"/>
  <c r="MJ303" i="14"/>
  <c r="MK303" i="14"/>
  <c r="ML303" i="14"/>
  <c r="MM303" i="14"/>
  <c r="MN303" i="14"/>
  <c r="MO303" i="14"/>
  <c r="MP303" i="14"/>
  <c r="MQ303" i="14"/>
  <c r="MR303" i="14"/>
  <c r="MS303" i="14"/>
  <c r="MT303" i="14"/>
  <c r="MU303" i="14"/>
  <c r="MV303" i="14"/>
  <c r="MW303" i="14"/>
  <c r="MX303" i="14"/>
  <c r="MY303" i="14"/>
  <c r="MZ303" i="14"/>
  <c r="NA303" i="14"/>
  <c r="NB303" i="14"/>
  <c r="NC303" i="14"/>
  <c r="ND303" i="14"/>
  <c r="NE303" i="14"/>
  <c r="NF303" i="14"/>
  <c r="NG303" i="14"/>
  <c r="NH303" i="14"/>
  <c r="NI303" i="14"/>
  <c r="NJ303" i="14"/>
  <c r="NK303" i="14"/>
  <c r="NL303" i="14"/>
  <c r="NM303" i="14"/>
  <c r="NN303" i="14"/>
  <c r="NO303" i="14"/>
  <c r="NP303" i="14"/>
  <c r="NQ303" i="14"/>
  <c r="NR303" i="14"/>
  <c r="NS303" i="14"/>
  <c r="NT303" i="14"/>
  <c r="NU303" i="14"/>
  <c r="NV303" i="14"/>
  <c r="NW303" i="14"/>
  <c r="NX303" i="14"/>
  <c r="NY303" i="14"/>
  <c r="NZ303" i="14"/>
  <c r="OA303" i="14"/>
  <c r="OB303" i="14"/>
  <c r="OC303" i="14"/>
  <c r="OD303" i="14"/>
  <c r="OE303" i="14"/>
  <c r="OF303" i="14"/>
  <c r="OG303" i="14"/>
  <c r="OH303" i="14"/>
  <c r="OI303" i="14"/>
  <c r="OJ303" i="14"/>
  <c r="OK303" i="14"/>
  <c r="OL303" i="14"/>
  <c r="OM303" i="14"/>
  <c r="ON303" i="14"/>
  <c r="OO303" i="14"/>
  <c r="OP303" i="14"/>
  <c r="OQ303" i="14"/>
  <c r="OR303" i="14"/>
  <c r="KN304" i="14"/>
  <c r="KP304" i="14"/>
  <c r="KQ304" i="14"/>
  <c r="LA304" i="14"/>
  <c r="LB304" i="14"/>
  <c r="LC304" i="14"/>
  <c r="LD304" i="14"/>
  <c r="LE304" i="14"/>
  <c r="LF304" i="14"/>
  <c r="LG304" i="14"/>
  <c r="LH304" i="14"/>
  <c r="LI304" i="14"/>
  <c r="LJ304" i="14"/>
  <c r="LK304" i="14"/>
  <c r="LL304" i="14"/>
  <c r="LM304" i="14"/>
  <c r="LN304" i="14"/>
  <c r="LO304" i="14"/>
  <c r="LP304" i="14"/>
  <c r="LQ304" i="14"/>
  <c r="LR304" i="14"/>
  <c r="LS304" i="14"/>
  <c r="LT304" i="14"/>
  <c r="LU304" i="14"/>
  <c r="LV304" i="14"/>
  <c r="LW304" i="14"/>
  <c r="LX304" i="14"/>
  <c r="LY304" i="14"/>
  <c r="LZ304" i="14"/>
  <c r="MA304" i="14"/>
  <c r="MB304" i="14"/>
  <c r="MC304" i="14"/>
  <c r="MD304" i="14"/>
  <c r="ME304" i="14"/>
  <c r="MF304" i="14"/>
  <c r="MG304" i="14"/>
  <c r="MH304" i="14"/>
  <c r="MI304" i="14"/>
  <c r="MJ304" i="14"/>
  <c r="MK304" i="14"/>
  <c r="ML304" i="14"/>
  <c r="MM304" i="14"/>
  <c r="MN304" i="14"/>
  <c r="MO304" i="14"/>
  <c r="MP304" i="14"/>
  <c r="MQ304" i="14"/>
  <c r="MR304" i="14"/>
  <c r="MS304" i="14"/>
  <c r="MT304" i="14"/>
  <c r="MU304" i="14"/>
  <c r="MV304" i="14"/>
  <c r="MW304" i="14"/>
  <c r="MX304" i="14"/>
  <c r="MY304" i="14"/>
  <c r="MZ304" i="14"/>
  <c r="NA304" i="14"/>
  <c r="NB304" i="14"/>
  <c r="NC304" i="14"/>
  <c r="ND304" i="14"/>
  <c r="NE304" i="14"/>
  <c r="NF304" i="14"/>
  <c r="NG304" i="14"/>
  <c r="NH304" i="14"/>
  <c r="NI304" i="14"/>
  <c r="NJ304" i="14"/>
  <c r="NK304" i="14"/>
  <c r="NL304" i="14"/>
  <c r="NM304" i="14"/>
  <c r="NN304" i="14"/>
  <c r="NO304" i="14"/>
  <c r="NP304" i="14"/>
  <c r="NQ304" i="14"/>
  <c r="NR304" i="14"/>
  <c r="NS304" i="14"/>
  <c r="NT304" i="14"/>
  <c r="NU304" i="14"/>
  <c r="NV304" i="14"/>
  <c r="NW304" i="14"/>
  <c r="NX304" i="14"/>
  <c r="NY304" i="14"/>
  <c r="NZ304" i="14"/>
  <c r="OA304" i="14"/>
  <c r="OB304" i="14"/>
  <c r="OC304" i="14"/>
  <c r="OD304" i="14"/>
  <c r="OE304" i="14"/>
  <c r="OF304" i="14"/>
  <c r="OG304" i="14"/>
  <c r="OH304" i="14"/>
  <c r="OI304" i="14"/>
  <c r="OJ304" i="14"/>
  <c r="OK304" i="14"/>
  <c r="OL304" i="14"/>
  <c r="OM304" i="14"/>
  <c r="ON304" i="14"/>
  <c r="OO304" i="14"/>
  <c r="OP304" i="14"/>
  <c r="OQ304" i="14"/>
  <c r="OR304" i="14"/>
  <c r="KN305" i="14"/>
  <c r="KP305" i="14"/>
  <c r="KQ305" i="14"/>
  <c r="LA305" i="14"/>
  <c r="LB305" i="14"/>
  <c r="LC305" i="14"/>
  <c r="LD305" i="14"/>
  <c r="LE305" i="14"/>
  <c r="LF305" i="14"/>
  <c r="LG305" i="14"/>
  <c r="LH305" i="14"/>
  <c r="LI305" i="14"/>
  <c r="LJ305" i="14"/>
  <c r="LK305" i="14"/>
  <c r="LL305" i="14"/>
  <c r="LM305" i="14"/>
  <c r="LN305" i="14"/>
  <c r="LO305" i="14"/>
  <c r="LP305" i="14"/>
  <c r="LQ305" i="14"/>
  <c r="LR305" i="14"/>
  <c r="LS305" i="14"/>
  <c r="LT305" i="14"/>
  <c r="LU305" i="14"/>
  <c r="LV305" i="14"/>
  <c r="LW305" i="14"/>
  <c r="LX305" i="14"/>
  <c r="LY305" i="14"/>
  <c r="LZ305" i="14"/>
  <c r="MA305" i="14"/>
  <c r="MB305" i="14"/>
  <c r="MC305" i="14"/>
  <c r="MD305" i="14"/>
  <c r="ME305" i="14"/>
  <c r="MF305" i="14"/>
  <c r="MG305" i="14"/>
  <c r="MH305" i="14"/>
  <c r="MI305" i="14"/>
  <c r="MJ305" i="14"/>
  <c r="MK305" i="14"/>
  <c r="ML305" i="14"/>
  <c r="MM305" i="14"/>
  <c r="MN305" i="14"/>
  <c r="MO305" i="14"/>
  <c r="MP305" i="14"/>
  <c r="MQ305" i="14"/>
  <c r="OZ305" i="14" s="1"/>
  <c r="MR305" i="14"/>
  <c r="MS305" i="14"/>
  <c r="MT305" i="14"/>
  <c r="MU305" i="14"/>
  <c r="MV305" i="14"/>
  <c r="MW305" i="14"/>
  <c r="MX305" i="14"/>
  <c r="MY305" i="14"/>
  <c r="MZ305" i="14"/>
  <c r="NA305" i="14"/>
  <c r="NB305" i="14"/>
  <c r="NC305" i="14"/>
  <c r="ND305" i="14"/>
  <c r="NE305" i="14"/>
  <c r="NF305" i="14"/>
  <c r="NG305" i="14"/>
  <c r="NH305" i="14"/>
  <c r="NI305" i="14"/>
  <c r="NJ305" i="14"/>
  <c r="NK305" i="14"/>
  <c r="NL305" i="14"/>
  <c r="NM305" i="14"/>
  <c r="NN305" i="14"/>
  <c r="NO305" i="14"/>
  <c r="NP305" i="14"/>
  <c r="NQ305" i="14"/>
  <c r="NR305" i="14"/>
  <c r="NS305" i="14"/>
  <c r="NT305" i="14"/>
  <c r="NU305" i="14"/>
  <c r="NV305" i="14"/>
  <c r="NW305" i="14"/>
  <c r="NX305" i="14"/>
  <c r="NY305" i="14"/>
  <c r="NZ305" i="14"/>
  <c r="OA305" i="14"/>
  <c r="OB305" i="14"/>
  <c r="OC305" i="14"/>
  <c r="OD305" i="14"/>
  <c r="OE305" i="14"/>
  <c r="OF305" i="14"/>
  <c r="OG305" i="14"/>
  <c r="OH305" i="14"/>
  <c r="OI305" i="14"/>
  <c r="OJ305" i="14"/>
  <c r="OK305" i="14"/>
  <c r="OL305" i="14"/>
  <c r="OM305" i="14"/>
  <c r="ON305" i="14"/>
  <c r="OO305" i="14"/>
  <c r="OP305" i="14"/>
  <c r="OQ305" i="14"/>
  <c r="OR305" i="14"/>
  <c r="OV214" i="14" l="1"/>
  <c r="OV190" i="14"/>
  <c r="OY188" i="14"/>
  <c r="OY184" i="14"/>
  <c r="OU152" i="14"/>
  <c r="OZ120" i="14"/>
  <c r="OV104" i="14"/>
  <c r="OY48" i="14"/>
  <c r="OZ35" i="14"/>
  <c r="OV233" i="14"/>
  <c r="OV229" i="14"/>
  <c r="OW223" i="14"/>
  <c r="OV215" i="14"/>
  <c r="OX191" i="14"/>
  <c r="OU172" i="14"/>
  <c r="OU164" i="14"/>
  <c r="OW153" i="14"/>
  <c r="OW145" i="14"/>
  <c r="OW137" i="14"/>
  <c r="OW133" i="14"/>
  <c r="OX113" i="14"/>
  <c r="OX105" i="14"/>
  <c r="OW84" i="14"/>
  <c r="OW82" i="14"/>
  <c r="OT78" i="14"/>
  <c r="OW59" i="14"/>
  <c r="OW49" i="14"/>
  <c r="OV216" i="14"/>
  <c r="OY192" i="14"/>
  <c r="OV186" i="14"/>
  <c r="OV182" i="14"/>
  <c r="OZ146" i="14"/>
  <c r="OZ118" i="14"/>
  <c r="OZ114" i="14"/>
  <c r="OV112" i="14"/>
  <c r="OW79" i="14"/>
  <c r="OS52" i="14"/>
  <c r="OT274" i="14"/>
  <c r="OZ255" i="14"/>
  <c r="OV255" i="14"/>
  <c r="OZ303" i="14"/>
  <c r="OZ301" i="14"/>
  <c r="OV271" i="14"/>
  <c r="OT256" i="14"/>
  <c r="OT272" i="14"/>
  <c r="OY272" i="14"/>
  <c r="OU257" i="14"/>
  <c r="OZ253" i="14"/>
  <c r="OU273" i="14"/>
  <c r="OZ269" i="14"/>
  <c r="OT268" i="14"/>
  <c r="OU267" i="14"/>
  <c r="OZ265" i="14"/>
  <c r="OY260" i="14"/>
  <c r="OT254" i="14"/>
  <c r="OY254" i="14"/>
  <c r="OY235" i="14"/>
  <c r="OY227" i="14"/>
  <c r="OV225" i="14"/>
  <c r="OS183" i="14"/>
  <c r="OY178" i="14"/>
  <c r="OX278" i="14"/>
  <c r="OY266" i="14"/>
  <c r="OV261" i="14"/>
  <c r="OU259" i="14"/>
  <c r="OZ257" i="14"/>
  <c r="OT252" i="14"/>
  <c r="OS240" i="14"/>
  <c r="OS236" i="14"/>
  <c r="OX232" i="14"/>
  <c r="OX228" i="14"/>
  <c r="OV223" i="14"/>
  <c r="OV222" i="14"/>
  <c r="OV221" i="14"/>
  <c r="OV219" i="14"/>
  <c r="OS187" i="14"/>
  <c r="OX183" i="14"/>
  <c r="OS181" i="14"/>
  <c r="OY166" i="14"/>
  <c r="OS165" i="14"/>
  <c r="OW161" i="14"/>
  <c r="OV160" i="14"/>
  <c r="OV155" i="14"/>
  <c r="OU154" i="14"/>
  <c r="OZ150" i="14"/>
  <c r="OW149" i="14"/>
  <c r="OZ144" i="14"/>
  <c r="OW139" i="14"/>
  <c r="OZ138" i="14"/>
  <c r="OZ130" i="14"/>
  <c r="OZ126" i="14"/>
  <c r="OZ124" i="14"/>
  <c r="OX111" i="14"/>
  <c r="OX101" i="14"/>
  <c r="OZ96" i="14"/>
  <c r="OW89" i="14"/>
  <c r="OU84" i="14"/>
  <c r="OW77" i="14"/>
  <c r="OT44" i="14"/>
  <c r="OZ41" i="14"/>
  <c r="OU251" i="14"/>
  <c r="OV247" i="14"/>
  <c r="OV243" i="14"/>
  <c r="OV239" i="14"/>
  <c r="OY231" i="14"/>
  <c r="OV172" i="14"/>
  <c r="OY160" i="14"/>
  <c r="OW157" i="14"/>
  <c r="OW151" i="14"/>
  <c r="OU148" i="14"/>
  <c r="OW147" i="14"/>
  <c r="OU146" i="14"/>
  <c r="OW143" i="14"/>
  <c r="OX131" i="14"/>
  <c r="OX123" i="14"/>
  <c r="OZ112" i="14"/>
  <c r="OU88" i="14"/>
  <c r="OW81" i="14"/>
  <c r="OX298" i="14"/>
  <c r="OU275" i="14"/>
  <c r="OV269" i="14"/>
  <c r="OT260" i="14"/>
  <c r="OY256" i="14"/>
  <c r="OS248" i="14"/>
  <c r="OS244" i="14"/>
  <c r="OZ299" i="14"/>
  <c r="OZ295" i="14"/>
  <c r="OZ279" i="14"/>
  <c r="OZ273" i="14"/>
  <c r="OZ271" i="14"/>
  <c r="OT270" i="14"/>
  <c r="OU269" i="14"/>
  <c r="OV267" i="14"/>
  <c r="OY264" i="14"/>
  <c r="OU261" i="14"/>
  <c r="OY258" i="14"/>
  <c r="OU253" i="14"/>
  <c r="OZ251" i="14"/>
  <c r="OV249" i="14"/>
  <c r="OV245" i="14"/>
  <c r="OV241" i="14"/>
  <c r="OV237" i="14"/>
  <c r="OV235" i="14"/>
  <c r="OY233" i="14"/>
  <c r="OV231" i="14"/>
  <c r="OY229" i="14"/>
  <c r="OV227" i="14"/>
  <c r="OY225" i="14"/>
  <c r="OV224" i="14"/>
  <c r="OW221" i="14"/>
  <c r="OV217" i="14"/>
  <c r="OX187" i="14"/>
  <c r="OS185" i="14"/>
  <c r="OY182" i="14"/>
  <c r="OS173" i="14"/>
  <c r="OU158" i="14"/>
  <c r="OS157" i="14"/>
  <c r="OZ155" i="14"/>
  <c r="OZ154" i="14"/>
  <c r="OW135" i="14"/>
  <c r="OZ134" i="14"/>
  <c r="OX127" i="14"/>
  <c r="OZ122" i="14"/>
  <c r="OZ104" i="14"/>
  <c r="OU86" i="14"/>
  <c r="OY84" i="14"/>
  <c r="OT84" i="14"/>
  <c r="OS58" i="14"/>
  <c r="OS56" i="14"/>
  <c r="OY44" i="14"/>
  <c r="OX296" i="14"/>
  <c r="OX280" i="14"/>
  <c r="OX276" i="14"/>
  <c r="OY268" i="14"/>
  <c r="OT266" i="14"/>
  <c r="OZ263" i="14"/>
  <c r="OT262" i="14"/>
  <c r="OV259" i="14"/>
  <c r="OS250" i="14"/>
  <c r="OS246" i="14"/>
  <c r="OS242" i="14"/>
  <c r="OS238" i="14"/>
  <c r="OX234" i="14"/>
  <c r="OX230" i="14"/>
  <c r="OX226" i="14"/>
  <c r="OW215" i="14"/>
  <c r="OX214" i="14"/>
  <c r="OX213" i="14"/>
  <c r="OS189" i="14"/>
  <c r="OS179" i="14"/>
  <c r="OS177" i="14"/>
  <c r="OV164" i="14"/>
  <c r="OS161" i="14"/>
  <c r="OX159" i="14"/>
  <c r="OZ152" i="14"/>
  <c r="OU150" i="14"/>
  <c r="OU144" i="14"/>
  <c r="OU142" i="14"/>
  <c r="OX103" i="14"/>
  <c r="OW87" i="14"/>
  <c r="OV75" i="14"/>
  <c r="OV73" i="14"/>
  <c r="OS71" i="14"/>
  <c r="OS62" i="14"/>
  <c r="OW47" i="14"/>
  <c r="OY46" i="14"/>
  <c r="OZ43" i="14"/>
  <c r="OY42" i="14"/>
  <c r="OZ29" i="14"/>
  <c r="OZ11" i="14"/>
  <c r="OU305" i="14"/>
  <c r="OV305" i="14"/>
  <c r="OU303" i="14"/>
  <c r="OV303" i="14"/>
  <c r="OU301" i="14"/>
  <c r="OV301" i="14"/>
  <c r="OX294" i="14"/>
  <c r="OV293" i="14"/>
  <c r="OZ293" i="14"/>
  <c r="OT292" i="14"/>
  <c r="OX292" i="14"/>
  <c r="OV291" i="14"/>
  <c r="OZ291" i="14"/>
  <c r="OT290" i="14"/>
  <c r="OX290" i="14"/>
  <c r="OV289" i="14"/>
  <c r="OZ289" i="14"/>
  <c r="OX288" i="14"/>
  <c r="OZ287" i="14"/>
  <c r="OX286" i="14"/>
  <c r="OZ285" i="14"/>
  <c r="OX284" i="14"/>
  <c r="OZ283" i="14"/>
  <c r="OX282" i="14"/>
  <c r="OZ281" i="14"/>
  <c r="OU304" i="14"/>
  <c r="OT304" i="14"/>
  <c r="OU302" i="14"/>
  <c r="OT302" i="14"/>
  <c r="OX304" i="14"/>
  <c r="OX302" i="14"/>
  <c r="OU300" i="14"/>
  <c r="OU297" i="14"/>
  <c r="OU296" i="14"/>
  <c r="OU295" i="14"/>
  <c r="OU294" i="14"/>
  <c r="OU293" i="14"/>
  <c r="OU292" i="14"/>
  <c r="OU291" i="14"/>
  <c r="OU290" i="14"/>
  <c r="OU289" i="14"/>
  <c r="OU288" i="14"/>
  <c r="OU287" i="14"/>
  <c r="OU286" i="14"/>
  <c r="OU285" i="14"/>
  <c r="OU284" i="14"/>
  <c r="OU283" i="14"/>
  <c r="OU282" i="14"/>
  <c r="OU281" i="14"/>
  <c r="OU280" i="14"/>
  <c r="OU279" i="14"/>
  <c r="OU278" i="14"/>
  <c r="OU277" i="14"/>
  <c r="OU276" i="14"/>
  <c r="OZ275" i="14"/>
  <c r="OW275" i="14"/>
  <c r="OS273" i="14"/>
  <c r="OU271" i="14"/>
  <c r="OS268" i="14"/>
  <c r="OZ267" i="14"/>
  <c r="OW267" i="14"/>
  <c r="OS265" i="14"/>
  <c r="OU263" i="14"/>
  <c r="OZ259" i="14"/>
  <c r="OW259" i="14"/>
  <c r="OS257" i="14"/>
  <c r="OU255" i="14"/>
  <c r="OV253" i="14"/>
  <c r="OY252" i="14"/>
  <c r="OW251" i="14"/>
  <c r="OZ249" i="14"/>
  <c r="OZ247" i="14"/>
  <c r="OZ245" i="14"/>
  <c r="OZ243" i="14"/>
  <c r="OZ241" i="14"/>
  <c r="OZ239" i="14"/>
  <c r="OZ237" i="14"/>
  <c r="OZ235" i="14"/>
  <c r="OZ233" i="14"/>
  <c r="OZ231" i="14"/>
  <c r="OZ229" i="14"/>
  <c r="OZ227" i="14"/>
  <c r="OZ225" i="14"/>
  <c r="OS215" i="14"/>
  <c r="OU214" i="14"/>
  <c r="OZ210" i="14"/>
  <c r="OS209" i="14"/>
  <c r="OX209" i="14"/>
  <c r="OZ206" i="14"/>
  <c r="OU299" i="14"/>
  <c r="OU298" i="14"/>
  <c r="OT298" i="14"/>
  <c r="OV297" i="14"/>
  <c r="OT296" i="14"/>
  <c r="OV295" i="14"/>
  <c r="OT294" i="14"/>
  <c r="OT288" i="14"/>
  <c r="OV287" i="14"/>
  <c r="OT286" i="14"/>
  <c r="OV285" i="14"/>
  <c r="OT284" i="14"/>
  <c r="OV283" i="14"/>
  <c r="OT282" i="14"/>
  <c r="OV281" i="14"/>
  <c r="OT280" i="14"/>
  <c r="OV279" i="14"/>
  <c r="OT278" i="14"/>
  <c r="OV277" i="14"/>
  <c r="OT276" i="14"/>
  <c r="OV275" i="14"/>
  <c r="OY274" i="14"/>
  <c r="OS274" i="14"/>
  <c r="OW273" i="14"/>
  <c r="OS271" i="14"/>
  <c r="OW265" i="14"/>
  <c r="OS263" i="14"/>
  <c r="OS258" i="14"/>
  <c r="OW257" i="14"/>
  <c r="OS255" i="14"/>
  <c r="OV251" i="14"/>
  <c r="OX250" i="14"/>
  <c r="OW250" i="14"/>
  <c r="OY249" i="14"/>
  <c r="OX248" i="14"/>
  <c r="OW248" i="14"/>
  <c r="OY247" i="14"/>
  <c r="OX246" i="14"/>
  <c r="OW246" i="14"/>
  <c r="OY245" i="14"/>
  <c r="OX244" i="14"/>
  <c r="OW244" i="14"/>
  <c r="OY243" i="14"/>
  <c r="OX242" i="14"/>
  <c r="OW242" i="14"/>
  <c r="OY241" i="14"/>
  <c r="OX240" i="14"/>
  <c r="OW240" i="14"/>
  <c r="OY239" i="14"/>
  <c r="OX238" i="14"/>
  <c r="OW238" i="14"/>
  <c r="OY237" i="14"/>
  <c r="OX236" i="14"/>
  <c r="OW236" i="14"/>
  <c r="OW234" i="14"/>
  <c r="OW232" i="14"/>
  <c r="OW230" i="14"/>
  <c r="OW228" i="14"/>
  <c r="OW226" i="14"/>
  <c r="OT222" i="14"/>
  <c r="OS221" i="14"/>
  <c r="OW219" i="14"/>
  <c r="OS217" i="14"/>
  <c r="OY214" i="14"/>
  <c r="OU212" i="14"/>
  <c r="OV212" i="14"/>
  <c r="OY212" i="14"/>
  <c r="OU208" i="14"/>
  <c r="OV208" i="14"/>
  <c r="OY208" i="14"/>
  <c r="OT300" i="14"/>
  <c r="OV299" i="14"/>
  <c r="OS305" i="14"/>
  <c r="OS303" i="14"/>
  <c r="OS301" i="14"/>
  <c r="OS299" i="14"/>
  <c r="OS297" i="14"/>
  <c r="OS295" i="14"/>
  <c r="OS293" i="14"/>
  <c r="OS291" i="14"/>
  <c r="OS289" i="14"/>
  <c r="OS287" i="14"/>
  <c r="OS285" i="14"/>
  <c r="OS283" i="14"/>
  <c r="OS281" i="14"/>
  <c r="OS279" i="14"/>
  <c r="OS277" i="14"/>
  <c r="OV273" i="14"/>
  <c r="OW271" i="14"/>
  <c r="OS269" i="14"/>
  <c r="OV265" i="14"/>
  <c r="OW263" i="14"/>
  <c r="OS261" i="14"/>
  <c r="OT258" i="14"/>
  <c r="OV257" i="14"/>
  <c r="OW255" i="14"/>
  <c r="OS253" i="14"/>
  <c r="OT250" i="14"/>
  <c r="OT248" i="14"/>
  <c r="OT246" i="14"/>
  <c r="OT244" i="14"/>
  <c r="OT242" i="14"/>
  <c r="OT240" i="14"/>
  <c r="OT238" i="14"/>
  <c r="OT236" i="14"/>
  <c r="OS234" i="14"/>
  <c r="OT234" i="14"/>
  <c r="OS232" i="14"/>
  <c r="OT232" i="14"/>
  <c r="OS230" i="14"/>
  <c r="OT230" i="14"/>
  <c r="OS228" i="14"/>
  <c r="OT228" i="14"/>
  <c r="OS226" i="14"/>
  <c r="OT226" i="14"/>
  <c r="OS223" i="14"/>
  <c r="OV218" i="14"/>
  <c r="OS214" i="14"/>
  <c r="OZ212" i="14"/>
  <c r="OS211" i="14"/>
  <c r="OX211" i="14"/>
  <c r="OZ208" i="14"/>
  <c r="OS207" i="14"/>
  <c r="OX207" i="14"/>
  <c r="OW191" i="14"/>
  <c r="OS191" i="14"/>
  <c r="OS275" i="14"/>
  <c r="OW269" i="14"/>
  <c r="OS267" i="14"/>
  <c r="OW261" i="14"/>
  <c r="OS259" i="14"/>
  <c r="OW253" i="14"/>
  <c r="OS251" i="14"/>
  <c r="OU249" i="14"/>
  <c r="OU247" i="14"/>
  <c r="OU245" i="14"/>
  <c r="OU243" i="14"/>
  <c r="OU241" i="14"/>
  <c r="OU239" i="14"/>
  <c r="OU237" i="14"/>
  <c r="OU235" i="14"/>
  <c r="OU233" i="14"/>
  <c r="OU231" i="14"/>
  <c r="OU229" i="14"/>
  <c r="OU227" i="14"/>
  <c r="OS219" i="14"/>
  <c r="OT213" i="14"/>
  <c r="OU210" i="14"/>
  <c r="OV210" i="14"/>
  <c r="OY210" i="14"/>
  <c r="OU206" i="14"/>
  <c r="OV206" i="14"/>
  <c r="OY206" i="14"/>
  <c r="OS205" i="14"/>
  <c r="OX205" i="14"/>
  <c r="OU204" i="14"/>
  <c r="OV204" i="14"/>
  <c r="OY204" i="14"/>
  <c r="OS203" i="14"/>
  <c r="OX203" i="14"/>
  <c r="OU202" i="14"/>
  <c r="OV202" i="14"/>
  <c r="OY202" i="14"/>
  <c r="OS201" i="14"/>
  <c r="OX201" i="14"/>
  <c r="OU200" i="14"/>
  <c r="OV200" i="14"/>
  <c r="OY200" i="14"/>
  <c r="OS199" i="14"/>
  <c r="OX199" i="14"/>
  <c r="OU198" i="14"/>
  <c r="OV198" i="14"/>
  <c r="OY198" i="14"/>
  <c r="OS197" i="14"/>
  <c r="OX197" i="14"/>
  <c r="OU196" i="14"/>
  <c r="OV196" i="14"/>
  <c r="OY196" i="14"/>
  <c r="OS195" i="14"/>
  <c r="OX195" i="14"/>
  <c r="OU194" i="14"/>
  <c r="OV194" i="14"/>
  <c r="OY194" i="14"/>
  <c r="OS193" i="14"/>
  <c r="OX193" i="14"/>
  <c r="OZ204" i="14"/>
  <c r="OZ202" i="14"/>
  <c r="OZ200" i="14"/>
  <c r="OZ198" i="14"/>
  <c r="OZ196" i="14"/>
  <c r="OZ194" i="14"/>
  <c r="OS192" i="14"/>
  <c r="OT191" i="14"/>
  <c r="OU190" i="14"/>
  <c r="OS188" i="14"/>
  <c r="OT187" i="14"/>
  <c r="OU186" i="14"/>
  <c r="OS184" i="14"/>
  <c r="OT183" i="14"/>
  <c r="OU182" i="14"/>
  <c r="OS180" i="14"/>
  <c r="OT179" i="14"/>
  <c r="OX171" i="14"/>
  <c r="OS171" i="14"/>
  <c r="OZ170" i="14"/>
  <c r="OV170" i="14"/>
  <c r="OV168" i="14"/>
  <c r="OX163" i="14"/>
  <c r="OS163" i="14"/>
  <c r="OZ162" i="14"/>
  <c r="OU162" i="14"/>
  <c r="OV162" i="14"/>
  <c r="OW213" i="14"/>
  <c r="OS212" i="14"/>
  <c r="OW211" i="14"/>
  <c r="OS210" i="14"/>
  <c r="OW209" i="14"/>
  <c r="OS208" i="14"/>
  <c r="OW207" i="14"/>
  <c r="OS206" i="14"/>
  <c r="OW205" i="14"/>
  <c r="OS204" i="14"/>
  <c r="OW203" i="14"/>
  <c r="OS202" i="14"/>
  <c r="OW201" i="14"/>
  <c r="OS200" i="14"/>
  <c r="OW199" i="14"/>
  <c r="OS198" i="14"/>
  <c r="OW197" i="14"/>
  <c r="OS196" i="14"/>
  <c r="OW195" i="14"/>
  <c r="OS194" i="14"/>
  <c r="OW193" i="14"/>
  <c r="OV192" i="14"/>
  <c r="OX189" i="14"/>
  <c r="OW189" i="14"/>
  <c r="OV188" i="14"/>
  <c r="OX185" i="14"/>
  <c r="OW185" i="14"/>
  <c r="OV184" i="14"/>
  <c r="OX181" i="14"/>
  <c r="OV180" i="14"/>
  <c r="OT177" i="14"/>
  <c r="OS176" i="14"/>
  <c r="OV176" i="14"/>
  <c r="OW173" i="14"/>
  <c r="OX173" i="14"/>
  <c r="OW171" i="14"/>
  <c r="OS169" i="14"/>
  <c r="OW165" i="14"/>
  <c r="OX165" i="14"/>
  <c r="OW163" i="14"/>
  <c r="OT211" i="14"/>
  <c r="OT209" i="14"/>
  <c r="OT207" i="14"/>
  <c r="OT205" i="14"/>
  <c r="OT203" i="14"/>
  <c r="OT201" i="14"/>
  <c r="OT199" i="14"/>
  <c r="OT197" i="14"/>
  <c r="OT195" i="14"/>
  <c r="OT193" i="14"/>
  <c r="OU192" i="14"/>
  <c r="OY190" i="14"/>
  <c r="OS190" i="14"/>
  <c r="OT189" i="14"/>
  <c r="OU188" i="14"/>
  <c r="OY186" i="14"/>
  <c r="OS186" i="14"/>
  <c r="OT185" i="14"/>
  <c r="OU184" i="14"/>
  <c r="OS182" i="14"/>
  <c r="OT181" i="14"/>
  <c r="OS178" i="14"/>
  <c r="OS175" i="14"/>
  <c r="OZ174" i="14"/>
  <c r="OV174" i="14"/>
  <c r="OY170" i="14"/>
  <c r="OX167" i="14"/>
  <c r="OS167" i="14"/>
  <c r="OZ166" i="14"/>
  <c r="OV166" i="14"/>
  <c r="OW187" i="14"/>
  <c r="OW183" i="14"/>
  <c r="OW169" i="14"/>
  <c r="OX169" i="14"/>
  <c r="OT175" i="14"/>
  <c r="OS174" i="14"/>
  <c r="OT171" i="14"/>
  <c r="OS170" i="14"/>
  <c r="OT167" i="14"/>
  <c r="OS166" i="14"/>
  <c r="OT163" i="14"/>
  <c r="OS162" i="14"/>
  <c r="OX161" i="14"/>
  <c r="OS159" i="14"/>
  <c r="OT159" i="14"/>
  <c r="OV158" i="14"/>
  <c r="OS158" i="14"/>
  <c r="OX157" i="14"/>
  <c r="OZ148" i="14"/>
  <c r="OT139" i="14"/>
  <c r="OT135" i="14"/>
  <c r="OS114" i="14"/>
  <c r="OV114" i="14"/>
  <c r="OV108" i="14"/>
  <c r="OX107" i="14"/>
  <c r="OZ100" i="14"/>
  <c r="OW94" i="14"/>
  <c r="OW90" i="14"/>
  <c r="OY86" i="14"/>
  <c r="OT86" i="14"/>
  <c r="OW86" i="14"/>
  <c r="OU82" i="14"/>
  <c r="OY82" i="14"/>
  <c r="OT82" i="14"/>
  <c r="OU80" i="14"/>
  <c r="OY80" i="14"/>
  <c r="OT80" i="14"/>
  <c r="OU174" i="14"/>
  <c r="OY172" i="14"/>
  <c r="OZ172" i="14"/>
  <c r="OU170" i="14"/>
  <c r="OY168" i="14"/>
  <c r="OZ168" i="14"/>
  <c r="OU166" i="14"/>
  <c r="OY164" i="14"/>
  <c r="OZ164" i="14"/>
  <c r="OZ160" i="14"/>
  <c r="OU140" i="14"/>
  <c r="OU136" i="14"/>
  <c r="OS132" i="14"/>
  <c r="OS128" i="14"/>
  <c r="OX121" i="14"/>
  <c r="OS106" i="14"/>
  <c r="OV106" i="14"/>
  <c r="OX99" i="14"/>
  <c r="OT92" i="14"/>
  <c r="OW92" i="14"/>
  <c r="OW85" i="14"/>
  <c r="OZ192" i="14"/>
  <c r="OZ190" i="14"/>
  <c r="OZ188" i="14"/>
  <c r="OZ186" i="14"/>
  <c r="OZ184" i="14"/>
  <c r="OZ182" i="14"/>
  <c r="OZ180" i="14"/>
  <c r="OZ178" i="14"/>
  <c r="OZ176" i="14"/>
  <c r="OT173" i="14"/>
  <c r="OS172" i="14"/>
  <c r="OT169" i="14"/>
  <c r="OS168" i="14"/>
  <c r="OT165" i="14"/>
  <c r="OS164" i="14"/>
  <c r="OT161" i="14"/>
  <c r="OS160" i="14"/>
  <c r="OT157" i="14"/>
  <c r="OW141" i="14"/>
  <c r="OZ140" i="14"/>
  <c r="OT137" i="14"/>
  <c r="OZ136" i="14"/>
  <c r="OT133" i="14"/>
  <c r="OZ132" i="14"/>
  <c r="OX129" i="14"/>
  <c r="OZ128" i="14"/>
  <c r="OX125" i="14"/>
  <c r="OZ116" i="14"/>
  <c r="OZ110" i="14"/>
  <c r="OZ106" i="14"/>
  <c r="OS98" i="14"/>
  <c r="OV98" i="14"/>
  <c r="OW95" i="14"/>
  <c r="OU94" i="14"/>
  <c r="OW93" i="14"/>
  <c r="OU92" i="14"/>
  <c r="OW78" i="14"/>
  <c r="OZ158" i="14"/>
  <c r="OZ142" i="14"/>
  <c r="OU138" i="14"/>
  <c r="OU134" i="14"/>
  <c r="OV130" i="14"/>
  <c r="OV126" i="14"/>
  <c r="OX119" i="14"/>
  <c r="OX117" i="14"/>
  <c r="OX115" i="14"/>
  <c r="OX109" i="14"/>
  <c r="OZ108" i="14"/>
  <c r="OZ102" i="14"/>
  <c r="OW88" i="14"/>
  <c r="OW83" i="14"/>
  <c r="OT69" i="14"/>
  <c r="OW69" i="14"/>
  <c r="OV66" i="14"/>
  <c r="OY66" i="14"/>
  <c r="OV49" i="14"/>
  <c r="OW40" i="14"/>
  <c r="OT40" i="14"/>
  <c r="OZ25" i="14"/>
  <c r="OV13" i="14"/>
  <c r="OZ9" i="14"/>
  <c r="OZ7" i="14"/>
  <c r="OV122" i="14"/>
  <c r="OV118" i="14"/>
  <c r="OS108" i="14"/>
  <c r="OS100" i="14"/>
  <c r="OT94" i="14"/>
  <c r="OT88" i="14"/>
  <c r="OT67" i="14"/>
  <c r="OW67" i="14"/>
  <c r="OS64" i="14"/>
  <c r="OS60" i="14"/>
  <c r="OW51" i="14"/>
  <c r="OS49" i="14"/>
  <c r="OX40" i="14"/>
  <c r="OV37" i="14"/>
  <c r="OZ33" i="14"/>
  <c r="OZ31" i="14"/>
  <c r="OV21" i="14"/>
  <c r="OS110" i="14"/>
  <c r="OS102" i="14"/>
  <c r="OV100" i="14"/>
  <c r="OT90" i="14"/>
  <c r="OU76" i="14"/>
  <c r="OY76" i="14"/>
  <c r="OX74" i="14"/>
  <c r="OX72" i="14"/>
  <c r="OW63" i="14"/>
  <c r="OZ45" i="14"/>
  <c r="OU43" i="14"/>
  <c r="OU41" i="14"/>
  <c r="OV39" i="14"/>
  <c r="OV29" i="14"/>
  <c r="OZ15" i="14"/>
  <c r="OZ13" i="14"/>
  <c r="OV132" i="14"/>
  <c r="OS130" i="14"/>
  <c r="OV128" i="14"/>
  <c r="OS126" i="14"/>
  <c r="OV124" i="14"/>
  <c r="OV120" i="14"/>
  <c r="OV116" i="14"/>
  <c r="OS112" i="14"/>
  <c r="OV110" i="14"/>
  <c r="OS104" i="14"/>
  <c r="OV102" i="14"/>
  <c r="OS96" i="14"/>
  <c r="OU78" i="14"/>
  <c r="OY78" i="14"/>
  <c r="OT76" i="14"/>
  <c r="OU74" i="14"/>
  <c r="OU72" i="14"/>
  <c r="OS69" i="14"/>
  <c r="OS67" i="14"/>
  <c r="OS54" i="14"/>
  <c r="OZ47" i="14"/>
  <c r="OU45" i="14"/>
  <c r="OW43" i="14"/>
  <c r="OW41" i="14"/>
  <c r="OZ39" i="14"/>
  <c r="OZ37" i="14"/>
  <c r="OV35" i="14"/>
  <c r="OZ23" i="14"/>
  <c r="OZ21" i="14"/>
  <c r="OZ17" i="14"/>
  <c r="OV11" i="14"/>
  <c r="OV27" i="14"/>
  <c r="OV19" i="14"/>
  <c r="OS75" i="14"/>
  <c r="OS73" i="14"/>
  <c r="OT71" i="14"/>
  <c r="OV68" i="14"/>
  <c r="OS47" i="14"/>
  <c r="OS45" i="14"/>
  <c r="OV33" i="14"/>
  <c r="OV25" i="14"/>
  <c r="OV17" i="14"/>
  <c r="OV7" i="14"/>
  <c r="OV70" i="14"/>
  <c r="OY68" i="14"/>
  <c r="OT49" i="14"/>
  <c r="OS43" i="14"/>
  <c r="OS41" i="14"/>
  <c r="OU39" i="14"/>
  <c r="OV31" i="14"/>
  <c r="OV23" i="14"/>
  <c r="OV15" i="14"/>
  <c r="OV9" i="14"/>
  <c r="OV272" i="14"/>
  <c r="OZ272" i="14"/>
  <c r="OV266" i="14"/>
  <c r="OZ266" i="14"/>
  <c r="OV264" i="14"/>
  <c r="OZ264" i="14"/>
  <c r="OV262" i="14"/>
  <c r="OZ262" i="14"/>
  <c r="OV260" i="14"/>
  <c r="OZ260" i="14"/>
  <c r="OV252" i="14"/>
  <c r="OZ252" i="14"/>
  <c r="OX220" i="14"/>
  <c r="OV270" i="14"/>
  <c r="OZ270" i="14"/>
  <c r="OV256" i="14"/>
  <c r="OZ256" i="14"/>
  <c r="OV254" i="14"/>
  <c r="OZ254" i="14"/>
  <c r="OS156" i="14"/>
  <c r="OW156" i="14"/>
  <c r="OT156" i="14"/>
  <c r="OX156" i="14"/>
  <c r="OY156" i="14"/>
  <c r="OZ156" i="14"/>
  <c r="OU156" i="14"/>
  <c r="OT91" i="14"/>
  <c r="OX91" i="14"/>
  <c r="OS91" i="14"/>
  <c r="OY91" i="14"/>
  <c r="OU91" i="14"/>
  <c r="OZ91" i="14"/>
  <c r="OV91" i="14"/>
  <c r="OW91" i="14"/>
  <c r="OT53" i="14"/>
  <c r="OX53" i="14"/>
  <c r="OY53" i="14"/>
  <c r="OS53" i="14"/>
  <c r="OU53" i="14"/>
  <c r="OW53" i="14"/>
  <c r="OV50" i="14"/>
  <c r="OZ50" i="14"/>
  <c r="OS50" i="14"/>
  <c r="OW50" i="14"/>
  <c r="OU50" i="14"/>
  <c r="OY50" i="14"/>
  <c r="OU38" i="14"/>
  <c r="OY38" i="14"/>
  <c r="OV38" i="14"/>
  <c r="OZ38" i="14"/>
  <c r="OS38" i="14"/>
  <c r="OW38" i="14"/>
  <c r="OT38" i="14"/>
  <c r="OX38" i="14"/>
  <c r="OU30" i="14"/>
  <c r="OY30" i="14"/>
  <c r="OV30" i="14"/>
  <c r="OZ30" i="14"/>
  <c r="OS30" i="14"/>
  <c r="OW30" i="14"/>
  <c r="OT30" i="14"/>
  <c r="OX30" i="14"/>
  <c r="OU22" i="14"/>
  <c r="OY22" i="14"/>
  <c r="OV22" i="14"/>
  <c r="OZ22" i="14"/>
  <c r="OS22" i="14"/>
  <c r="OW22" i="14"/>
  <c r="OT22" i="14"/>
  <c r="OX22" i="14"/>
  <c r="OU14" i="14"/>
  <c r="OY14" i="14"/>
  <c r="OV14" i="14"/>
  <c r="OZ14" i="14"/>
  <c r="OS14" i="14"/>
  <c r="OW14" i="14"/>
  <c r="OT14" i="14"/>
  <c r="OX14" i="14"/>
  <c r="OT6" i="14"/>
  <c r="OX6" i="14"/>
  <c r="OY305" i="14"/>
  <c r="OW304" i="14"/>
  <c r="OS304" i="14"/>
  <c r="OY303" i="14"/>
  <c r="OW302" i="14"/>
  <c r="OS302" i="14"/>
  <c r="OY301" i="14"/>
  <c r="OW300" i="14"/>
  <c r="OS300" i="14"/>
  <c r="OY299" i="14"/>
  <c r="OW298" i="14"/>
  <c r="OS298" i="14"/>
  <c r="OY297" i="14"/>
  <c r="OW296" i="14"/>
  <c r="OS296" i="14"/>
  <c r="OY295" i="14"/>
  <c r="OW294" i="14"/>
  <c r="OS294" i="14"/>
  <c r="OY293" i="14"/>
  <c r="OW292" i="14"/>
  <c r="OS292" i="14"/>
  <c r="OY291" i="14"/>
  <c r="OW290" i="14"/>
  <c r="OS290" i="14"/>
  <c r="OY289" i="14"/>
  <c r="OW288" i="14"/>
  <c r="OS288" i="14"/>
  <c r="OY287" i="14"/>
  <c r="OW286" i="14"/>
  <c r="OS286" i="14"/>
  <c r="OY285" i="14"/>
  <c r="OW284" i="14"/>
  <c r="OS284" i="14"/>
  <c r="OY283" i="14"/>
  <c r="OW282" i="14"/>
  <c r="OS282" i="14"/>
  <c r="OY281" i="14"/>
  <c r="OW280" i="14"/>
  <c r="OS280" i="14"/>
  <c r="OY279" i="14"/>
  <c r="OW278" i="14"/>
  <c r="OS278" i="14"/>
  <c r="OY277" i="14"/>
  <c r="OW276" i="14"/>
  <c r="OS276" i="14"/>
  <c r="OY275" i="14"/>
  <c r="OX274" i="14"/>
  <c r="OY273" i="14"/>
  <c r="OX272" i="14"/>
  <c r="OS272" i="14"/>
  <c r="OY271" i="14"/>
  <c r="OX270" i="14"/>
  <c r="OS270" i="14"/>
  <c r="OY269" i="14"/>
  <c r="OX268" i="14"/>
  <c r="OY267" i="14"/>
  <c r="OX266" i="14"/>
  <c r="OS266" i="14"/>
  <c r="OY265" i="14"/>
  <c r="OX264" i="14"/>
  <c r="OS264" i="14"/>
  <c r="OY263" i="14"/>
  <c r="OX262" i="14"/>
  <c r="OS262" i="14"/>
  <c r="OY261" i="14"/>
  <c r="OX260" i="14"/>
  <c r="OS260" i="14"/>
  <c r="OY259" i="14"/>
  <c r="OX258" i="14"/>
  <c r="OY257" i="14"/>
  <c r="OX256" i="14"/>
  <c r="OS256" i="14"/>
  <c r="OY255" i="14"/>
  <c r="OX254" i="14"/>
  <c r="OS254" i="14"/>
  <c r="OY253" i="14"/>
  <c r="OX252" i="14"/>
  <c r="OS252" i="14"/>
  <c r="OY251" i="14"/>
  <c r="OU225" i="14"/>
  <c r="OT224" i="14"/>
  <c r="OX222" i="14"/>
  <c r="OT216" i="14"/>
  <c r="OV156" i="14"/>
  <c r="OV274" i="14"/>
  <c r="OZ274" i="14"/>
  <c r="OV268" i="14"/>
  <c r="OZ268" i="14"/>
  <c r="OV258" i="14"/>
  <c r="OZ258" i="14"/>
  <c r="OX305" i="14"/>
  <c r="OT305" i="14"/>
  <c r="OZ304" i="14"/>
  <c r="OV304" i="14"/>
  <c r="OX303" i="14"/>
  <c r="OT303" i="14"/>
  <c r="OZ302" i="14"/>
  <c r="OV302" i="14"/>
  <c r="OX301" i="14"/>
  <c r="OT301" i="14"/>
  <c r="OZ300" i="14"/>
  <c r="OV300" i="14"/>
  <c r="OX299" i="14"/>
  <c r="OT299" i="14"/>
  <c r="OZ298" i="14"/>
  <c r="OV298" i="14"/>
  <c r="OX297" i="14"/>
  <c r="OT297" i="14"/>
  <c r="OZ296" i="14"/>
  <c r="OV296" i="14"/>
  <c r="OX295" i="14"/>
  <c r="OT295" i="14"/>
  <c r="OZ294" i="14"/>
  <c r="OV294" i="14"/>
  <c r="OX293" i="14"/>
  <c r="OT293" i="14"/>
  <c r="OZ292" i="14"/>
  <c r="OV292" i="14"/>
  <c r="OX291" i="14"/>
  <c r="OT291" i="14"/>
  <c r="OZ290" i="14"/>
  <c r="OV290" i="14"/>
  <c r="OX289" i="14"/>
  <c r="OT289" i="14"/>
  <c r="OZ288" i="14"/>
  <c r="OV288" i="14"/>
  <c r="OX287" i="14"/>
  <c r="OT287" i="14"/>
  <c r="OZ286" i="14"/>
  <c r="OV286" i="14"/>
  <c r="OX285" i="14"/>
  <c r="OT285" i="14"/>
  <c r="OZ284" i="14"/>
  <c r="OV284" i="14"/>
  <c r="OX283" i="14"/>
  <c r="OT283" i="14"/>
  <c r="OZ282" i="14"/>
  <c r="OV282" i="14"/>
  <c r="OX281" i="14"/>
  <c r="OT281" i="14"/>
  <c r="OZ280" i="14"/>
  <c r="OV280" i="14"/>
  <c r="OX279" i="14"/>
  <c r="OT279" i="14"/>
  <c r="OZ278" i="14"/>
  <c r="OV278" i="14"/>
  <c r="OX277" i="14"/>
  <c r="OT277" i="14"/>
  <c r="OZ276" i="14"/>
  <c r="OV276" i="14"/>
  <c r="OT275" i="14"/>
  <c r="OX275" i="14"/>
  <c r="OW274" i="14"/>
  <c r="OT273" i="14"/>
  <c r="OX273" i="14"/>
  <c r="OW272" i="14"/>
  <c r="OT271" i="14"/>
  <c r="OX271" i="14"/>
  <c r="OW270" i="14"/>
  <c r="OT269" i="14"/>
  <c r="OX269" i="14"/>
  <c r="OW268" i="14"/>
  <c r="OT267" i="14"/>
  <c r="OX267" i="14"/>
  <c r="OW266" i="14"/>
  <c r="OT265" i="14"/>
  <c r="OX265" i="14"/>
  <c r="OW264" i="14"/>
  <c r="OT263" i="14"/>
  <c r="OX263" i="14"/>
  <c r="OW262" i="14"/>
  <c r="OT261" i="14"/>
  <c r="OX261" i="14"/>
  <c r="OW260" i="14"/>
  <c r="OT259" i="14"/>
  <c r="OX259" i="14"/>
  <c r="OW258" i="14"/>
  <c r="OT257" i="14"/>
  <c r="OX257" i="14"/>
  <c r="OW256" i="14"/>
  <c r="OT255" i="14"/>
  <c r="OX255" i="14"/>
  <c r="OW254" i="14"/>
  <c r="OT253" i="14"/>
  <c r="OX253" i="14"/>
  <c r="OW252" i="14"/>
  <c r="OT251" i="14"/>
  <c r="OX251" i="14"/>
  <c r="OU250" i="14"/>
  <c r="OY250" i="14"/>
  <c r="OV250" i="14"/>
  <c r="OZ250" i="14"/>
  <c r="OS249" i="14"/>
  <c r="OW249" i="14"/>
  <c r="OT249" i="14"/>
  <c r="OX249" i="14"/>
  <c r="OU248" i="14"/>
  <c r="OY248" i="14"/>
  <c r="OV248" i="14"/>
  <c r="OZ248" i="14"/>
  <c r="OS247" i="14"/>
  <c r="OW247" i="14"/>
  <c r="OT247" i="14"/>
  <c r="OX247" i="14"/>
  <c r="OU246" i="14"/>
  <c r="OY246" i="14"/>
  <c r="OV246" i="14"/>
  <c r="OZ246" i="14"/>
  <c r="OS245" i="14"/>
  <c r="OW245" i="14"/>
  <c r="OT245" i="14"/>
  <c r="OX245" i="14"/>
  <c r="OU244" i="14"/>
  <c r="OY244" i="14"/>
  <c r="OV244" i="14"/>
  <c r="OZ244" i="14"/>
  <c r="OS243" i="14"/>
  <c r="OW243" i="14"/>
  <c r="OT243" i="14"/>
  <c r="OX243" i="14"/>
  <c r="OU242" i="14"/>
  <c r="OY242" i="14"/>
  <c r="OV242" i="14"/>
  <c r="OZ242" i="14"/>
  <c r="OS241" i="14"/>
  <c r="OW241" i="14"/>
  <c r="OT241" i="14"/>
  <c r="OX241" i="14"/>
  <c r="OU240" i="14"/>
  <c r="OY240" i="14"/>
  <c r="OV240" i="14"/>
  <c r="OZ240" i="14"/>
  <c r="OS239" i="14"/>
  <c r="OW239" i="14"/>
  <c r="OT239" i="14"/>
  <c r="OX239" i="14"/>
  <c r="OU238" i="14"/>
  <c r="OY238" i="14"/>
  <c r="OV238" i="14"/>
  <c r="OZ238" i="14"/>
  <c r="OS237" i="14"/>
  <c r="OW237" i="14"/>
  <c r="OT237" i="14"/>
  <c r="OX237" i="14"/>
  <c r="OU236" i="14"/>
  <c r="OY236" i="14"/>
  <c r="OV236" i="14"/>
  <c r="OZ236" i="14"/>
  <c r="OS235" i="14"/>
  <c r="OW235" i="14"/>
  <c r="OT235" i="14"/>
  <c r="OX235" i="14"/>
  <c r="OU234" i="14"/>
  <c r="OY234" i="14"/>
  <c r="OV234" i="14"/>
  <c r="OZ234" i="14"/>
  <c r="OS233" i="14"/>
  <c r="OW233" i="14"/>
  <c r="OT233" i="14"/>
  <c r="OX233" i="14"/>
  <c r="OU232" i="14"/>
  <c r="OY232" i="14"/>
  <c r="OV232" i="14"/>
  <c r="OZ232" i="14"/>
  <c r="OS231" i="14"/>
  <c r="OW231" i="14"/>
  <c r="OT231" i="14"/>
  <c r="OX231" i="14"/>
  <c r="OU230" i="14"/>
  <c r="OY230" i="14"/>
  <c r="OV230" i="14"/>
  <c r="OZ230" i="14"/>
  <c r="OS229" i="14"/>
  <c r="OW229" i="14"/>
  <c r="OT229" i="14"/>
  <c r="OX229" i="14"/>
  <c r="OU228" i="14"/>
  <c r="OY228" i="14"/>
  <c r="OV228" i="14"/>
  <c r="OZ228" i="14"/>
  <c r="OS227" i="14"/>
  <c r="OW227" i="14"/>
  <c r="OT227" i="14"/>
  <c r="OX227" i="14"/>
  <c r="OU226" i="14"/>
  <c r="OY226" i="14"/>
  <c r="OV226" i="14"/>
  <c r="OZ226" i="14"/>
  <c r="OS225" i="14"/>
  <c r="OX224" i="14"/>
  <c r="OV220" i="14"/>
  <c r="OT218" i="14"/>
  <c r="OX216" i="14"/>
  <c r="OW305" i="14"/>
  <c r="OY304" i="14"/>
  <c r="OW303" i="14"/>
  <c r="OY302" i="14"/>
  <c r="OW301" i="14"/>
  <c r="OY300" i="14"/>
  <c r="OW299" i="14"/>
  <c r="OY298" i="14"/>
  <c r="OW297" i="14"/>
  <c r="OY296" i="14"/>
  <c r="OW295" i="14"/>
  <c r="OY294" i="14"/>
  <c r="OW293" i="14"/>
  <c r="OY292" i="14"/>
  <c r="OW291" i="14"/>
  <c r="OY290" i="14"/>
  <c r="OW289" i="14"/>
  <c r="OY288" i="14"/>
  <c r="OW287" i="14"/>
  <c r="OY286" i="14"/>
  <c r="OW285" i="14"/>
  <c r="OY284" i="14"/>
  <c r="OW283" i="14"/>
  <c r="OY282" i="14"/>
  <c r="OW281" i="14"/>
  <c r="OY280" i="14"/>
  <c r="OW279" i="14"/>
  <c r="OY278" i="14"/>
  <c r="OW277" i="14"/>
  <c r="OY276" i="14"/>
  <c r="OU274" i="14"/>
  <c r="OU272" i="14"/>
  <c r="OU270" i="14"/>
  <c r="OU268" i="14"/>
  <c r="OU266" i="14"/>
  <c r="OU264" i="14"/>
  <c r="OU262" i="14"/>
  <c r="OU260" i="14"/>
  <c r="OU258" i="14"/>
  <c r="OU256" i="14"/>
  <c r="OU254" i="14"/>
  <c r="OU252" i="14"/>
  <c r="OT220" i="14"/>
  <c r="OX218" i="14"/>
  <c r="OX225" i="14"/>
  <c r="OT225" i="14"/>
  <c r="OZ224" i="14"/>
  <c r="OU224" i="14"/>
  <c r="OS224" i="14"/>
  <c r="OW224" i="14"/>
  <c r="OZ223" i="14"/>
  <c r="OT223" i="14"/>
  <c r="OU223" i="14"/>
  <c r="OY223" i="14"/>
  <c r="OZ222" i="14"/>
  <c r="OU222" i="14"/>
  <c r="OS222" i="14"/>
  <c r="OW222" i="14"/>
  <c r="OZ221" i="14"/>
  <c r="OT221" i="14"/>
  <c r="OU221" i="14"/>
  <c r="OY221" i="14"/>
  <c r="OZ220" i="14"/>
  <c r="OU220" i="14"/>
  <c r="OS220" i="14"/>
  <c r="OW220" i="14"/>
  <c r="OZ219" i="14"/>
  <c r="OT219" i="14"/>
  <c r="OU219" i="14"/>
  <c r="OY219" i="14"/>
  <c r="OZ218" i="14"/>
  <c r="OU218" i="14"/>
  <c r="OS218" i="14"/>
  <c r="OW218" i="14"/>
  <c r="OZ217" i="14"/>
  <c r="OT217" i="14"/>
  <c r="OU217" i="14"/>
  <c r="OY217" i="14"/>
  <c r="OZ216" i="14"/>
  <c r="OU216" i="14"/>
  <c r="OS216" i="14"/>
  <c r="OW216" i="14"/>
  <c r="OZ215" i="14"/>
  <c r="OT215" i="14"/>
  <c r="OU215" i="14"/>
  <c r="OY215" i="14"/>
  <c r="OZ214" i="14"/>
  <c r="OW181" i="14"/>
  <c r="OU180" i="14"/>
  <c r="OW179" i="14"/>
  <c r="OU178" i="14"/>
  <c r="OW177" i="14"/>
  <c r="OU176" i="14"/>
  <c r="OW175" i="14"/>
  <c r="OU155" i="14"/>
  <c r="OY155" i="14"/>
  <c r="OW155" i="14"/>
  <c r="OS155" i="14"/>
  <c r="OX155" i="14"/>
  <c r="OU153" i="14"/>
  <c r="OY153" i="14"/>
  <c r="OV153" i="14"/>
  <c r="OZ153" i="14"/>
  <c r="OX153" i="14"/>
  <c r="OS153" i="14"/>
  <c r="OU151" i="14"/>
  <c r="OY151" i="14"/>
  <c r="OV151" i="14"/>
  <c r="OZ151" i="14"/>
  <c r="OX151" i="14"/>
  <c r="OS151" i="14"/>
  <c r="OU149" i="14"/>
  <c r="OY149" i="14"/>
  <c r="OV149" i="14"/>
  <c r="OZ149" i="14"/>
  <c r="OX149" i="14"/>
  <c r="OS149" i="14"/>
  <c r="OU147" i="14"/>
  <c r="OY147" i="14"/>
  <c r="OV147" i="14"/>
  <c r="OZ147" i="14"/>
  <c r="OX147" i="14"/>
  <c r="OS147" i="14"/>
  <c r="OU145" i="14"/>
  <c r="OY145" i="14"/>
  <c r="OV145" i="14"/>
  <c r="OZ145" i="14"/>
  <c r="OX145" i="14"/>
  <c r="OS145" i="14"/>
  <c r="OU143" i="14"/>
  <c r="OY143" i="14"/>
  <c r="OV143" i="14"/>
  <c r="OZ143" i="14"/>
  <c r="OX143" i="14"/>
  <c r="OS143" i="14"/>
  <c r="OU141" i="14"/>
  <c r="OY141" i="14"/>
  <c r="OV141" i="14"/>
  <c r="OZ141" i="14"/>
  <c r="OX141" i="14"/>
  <c r="OS141" i="14"/>
  <c r="OW225" i="14"/>
  <c r="OY224" i="14"/>
  <c r="OX223" i="14"/>
  <c r="OY222" i="14"/>
  <c r="OX221" i="14"/>
  <c r="OY220" i="14"/>
  <c r="OX219" i="14"/>
  <c r="OY218" i="14"/>
  <c r="OX217" i="14"/>
  <c r="OY216" i="14"/>
  <c r="OX215" i="14"/>
  <c r="OT214" i="14"/>
  <c r="OU213" i="14"/>
  <c r="OY213" i="14"/>
  <c r="OV213" i="14"/>
  <c r="OZ213" i="14"/>
  <c r="OT212" i="14"/>
  <c r="OX212" i="14"/>
  <c r="OU211" i="14"/>
  <c r="OY211" i="14"/>
  <c r="OV211" i="14"/>
  <c r="OZ211" i="14"/>
  <c r="OT210" i="14"/>
  <c r="OX210" i="14"/>
  <c r="OU209" i="14"/>
  <c r="OY209" i="14"/>
  <c r="OV209" i="14"/>
  <c r="OZ209" i="14"/>
  <c r="OT208" i="14"/>
  <c r="OX208" i="14"/>
  <c r="OU207" i="14"/>
  <c r="OY207" i="14"/>
  <c r="OV207" i="14"/>
  <c r="OZ207" i="14"/>
  <c r="OT206" i="14"/>
  <c r="OX206" i="14"/>
  <c r="OU205" i="14"/>
  <c r="OY205" i="14"/>
  <c r="OV205" i="14"/>
  <c r="OZ205" i="14"/>
  <c r="OT204" i="14"/>
  <c r="OX204" i="14"/>
  <c r="OU203" i="14"/>
  <c r="OY203" i="14"/>
  <c r="OV203" i="14"/>
  <c r="OZ203" i="14"/>
  <c r="OT202" i="14"/>
  <c r="OX202" i="14"/>
  <c r="OU201" i="14"/>
  <c r="OY201" i="14"/>
  <c r="OV201" i="14"/>
  <c r="OZ201" i="14"/>
  <c r="OT200" i="14"/>
  <c r="OX200" i="14"/>
  <c r="OU199" i="14"/>
  <c r="OY199" i="14"/>
  <c r="OV199" i="14"/>
  <c r="OZ199" i="14"/>
  <c r="OT198" i="14"/>
  <c r="OX198" i="14"/>
  <c r="OU197" i="14"/>
  <c r="OY197" i="14"/>
  <c r="OV197" i="14"/>
  <c r="OZ197" i="14"/>
  <c r="OT196" i="14"/>
  <c r="OX196" i="14"/>
  <c r="OU195" i="14"/>
  <c r="OY195" i="14"/>
  <c r="OV195" i="14"/>
  <c r="OZ195" i="14"/>
  <c r="OT194" i="14"/>
  <c r="OX194" i="14"/>
  <c r="OU193" i="14"/>
  <c r="OY193" i="14"/>
  <c r="OV193" i="14"/>
  <c r="OZ193" i="14"/>
  <c r="OT192" i="14"/>
  <c r="OX192" i="14"/>
  <c r="OU191" i="14"/>
  <c r="OY191" i="14"/>
  <c r="OV191" i="14"/>
  <c r="OZ191" i="14"/>
  <c r="OT190" i="14"/>
  <c r="OX190" i="14"/>
  <c r="OU189" i="14"/>
  <c r="OY189" i="14"/>
  <c r="OV189" i="14"/>
  <c r="OZ189" i="14"/>
  <c r="OT188" i="14"/>
  <c r="OX188" i="14"/>
  <c r="OU187" i="14"/>
  <c r="OY187" i="14"/>
  <c r="OV187" i="14"/>
  <c r="OZ187" i="14"/>
  <c r="OT186" i="14"/>
  <c r="OX186" i="14"/>
  <c r="OU185" i="14"/>
  <c r="OY185" i="14"/>
  <c r="OV185" i="14"/>
  <c r="OZ185" i="14"/>
  <c r="OT184" i="14"/>
  <c r="OX184" i="14"/>
  <c r="OU183" i="14"/>
  <c r="OY183" i="14"/>
  <c r="OV183" i="14"/>
  <c r="OZ183" i="14"/>
  <c r="OT182" i="14"/>
  <c r="OX182" i="14"/>
  <c r="OU181" i="14"/>
  <c r="OY181" i="14"/>
  <c r="OV181" i="14"/>
  <c r="OZ181" i="14"/>
  <c r="OT180" i="14"/>
  <c r="OX180" i="14"/>
  <c r="OU179" i="14"/>
  <c r="OY179" i="14"/>
  <c r="OV179" i="14"/>
  <c r="OZ179" i="14"/>
  <c r="OT178" i="14"/>
  <c r="OX178" i="14"/>
  <c r="OU177" i="14"/>
  <c r="OY177" i="14"/>
  <c r="OV177" i="14"/>
  <c r="OZ177" i="14"/>
  <c r="OT176" i="14"/>
  <c r="OX176" i="14"/>
  <c r="OU175" i="14"/>
  <c r="OY175" i="14"/>
  <c r="OV175" i="14"/>
  <c r="OZ175" i="14"/>
  <c r="OT174" i="14"/>
  <c r="OX174" i="14"/>
  <c r="OU173" i="14"/>
  <c r="OY173" i="14"/>
  <c r="OV173" i="14"/>
  <c r="OZ173" i="14"/>
  <c r="OT172" i="14"/>
  <c r="OX172" i="14"/>
  <c r="OU171" i="14"/>
  <c r="OY171" i="14"/>
  <c r="OV171" i="14"/>
  <c r="OZ171" i="14"/>
  <c r="OT170" i="14"/>
  <c r="OX170" i="14"/>
  <c r="OU169" i="14"/>
  <c r="OY169" i="14"/>
  <c r="OV169" i="14"/>
  <c r="OZ169" i="14"/>
  <c r="OT168" i="14"/>
  <c r="OX168" i="14"/>
  <c r="OU167" i="14"/>
  <c r="OY167" i="14"/>
  <c r="OV167" i="14"/>
  <c r="OZ167" i="14"/>
  <c r="OT166" i="14"/>
  <c r="OX166" i="14"/>
  <c r="OU165" i="14"/>
  <c r="OY165" i="14"/>
  <c r="OV165" i="14"/>
  <c r="OZ165" i="14"/>
  <c r="OT164" i="14"/>
  <c r="OX164" i="14"/>
  <c r="OU163" i="14"/>
  <c r="OY163" i="14"/>
  <c r="OV163" i="14"/>
  <c r="OZ163" i="14"/>
  <c r="OT162" i="14"/>
  <c r="OX162" i="14"/>
  <c r="OU161" i="14"/>
  <c r="OY161" i="14"/>
  <c r="OV161" i="14"/>
  <c r="OZ161" i="14"/>
  <c r="OT160" i="14"/>
  <c r="OX160" i="14"/>
  <c r="OU159" i="14"/>
  <c r="OY159" i="14"/>
  <c r="OV159" i="14"/>
  <c r="OZ159" i="14"/>
  <c r="OT158" i="14"/>
  <c r="OX158" i="14"/>
  <c r="OU157" i="14"/>
  <c r="OY157" i="14"/>
  <c r="OV157" i="14"/>
  <c r="OZ157" i="14"/>
  <c r="OT155" i="14"/>
  <c r="OT153" i="14"/>
  <c r="OT151" i="14"/>
  <c r="OT149" i="14"/>
  <c r="OT147" i="14"/>
  <c r="OT145" i="14"/>
  <c r="OT143" i="14"/>
  <c r="OT141" i="14"/>
  <c r="OT154" i="14"/>
  <c r="OX154" i="14"/>
  <c r="OV154" i="14"/>
  <c r="OY154" i="14"/>
  <c r="OT152" i="14"/>
  <c r="OX152" i="14"/>
  <c r="OV152" i="14"/>
  <c r="OY152" i="14"/>
  <c r="OT150" i="14"/>
  <c r="OX150" i="14"/>
  <c r="OV150" i="14"/>
  <c r="OY150" i="14"/>
  <c r="OT148" i="14"/>
  <c r="OX148" i="14"/>
  <c r="OV148" i="14"/>
  <c r="OY148" i="14"/>
  <c r="OT146" i="14"/>
  <c r="OX146" i="14"/>
  <c r="OV146" i="14"/>
  <c r="OY146" i="14"/>
  <c r="OT144" i="14"/>
  <c r="OX144" i="14"/>
  <c r="OV144" i="14"/>
  <c r="OY144" i="14"/>
  <c r="OT142" i="14"/>
  <c r="OX142" i="14"/>
  <c r="OV142" i="14"/>
  <c r="OY142" i="14"/>
  <c r="OT140" i="14"/>
  <c r="OX140" i="14"/>
  <c r="OU139" i="14"/>
  <c r="OY139" i="14"/>
  <c r="OV139" i="14"/>
  <c r="OZ139" i="14"/>
  <c r="OT138" i="14"/>
  <c r="OX138" i="14"/>
  <c r="OU137" i="14"/>
  <c r="OY137" i="14"/>
  <c r="OV137" i="14"/>
  <c r="OZ137" i="14"/>
  <c r="OT136" i="14"/>
  <c r="OX136" i="14"/>
  <c r="OU135" i="14"/>
  <c r="OY135" i="14"/>
  <c r="OV135" i="14"/>
  <c r="OZ135" i="14"/>
  <c r="OT134" i="14"/>
  <c r="OX134" i="14"/>
  <c r="OU133" i="14"/>
  <c r="OY133" i="14"/>
  <c r="OV133" i="14"/>
  <c r="OZ133" i="14"/>
  <c r="OU131" i="14"/>
  <c r="OY131" i="14"/>
  <c r="OV131" i="14"/>
  <c r="OZ131" i="14"/>
  <c r="OS131" i="14"/>
  <c r="OW131" i="14"/>
  <c r="OU129" i="14"/>
  <c r="OY129" i="14"/>
  <c r="OV129" i="14"/>
  <c r="OZ129" i="14"/>
  <c r="OS129" i="14"/>
  <c r="OW129" i="14"/>
  <c r="OU127" i="14"/>
  <c r="OY127" i="14"/>
  <c r="OV127" i="14"/>
  <c r="OZ127" i="14"/>
  <c r="OS127" i="14"/>
  <c r="OW127" i="14"/>
  <c r="OU125" i="14"/>
  <c r="OY125" i="14"/>
  <c r="OV125" i="14"/>
  <c r="OZ125" i="14"/>
  <c r="OS125" i="14"/>
  <c r="OW125" i="14"/>
  <c r="OU123" i="14"/>
  <c r="OY123" i="14"/>
  <c r="OV123" i="14"/>
  <c r="OZ123" i="14"/>
  <c r="OS123" i="14"/>
  <c r="OW123" i="14"/>
  <c r="OU121" i="14"/>
  <c r="OY121" i="14"/>
  <c r="OV121" i="14"/>
  <c r="OZ121" i="14"/>
  <c r="OS121" i="14"/>
  <c r="OW121" i="14"/>
  <c r="OU119" i="14"/>
  <c r="OY119" i="14"/>
  <c r="OV119" i="14"/>
  <c r="OZ119" i="14"/>
  <c r="OS119" i="14"/>
  <c r="OW119" i="14"/>
  <c r="OU117" i="14"/>
  <c r="OY117" i="14"/>
  <c r="OV117" i="14"/>
  <c r="OZ117" i="14"/>
  <c r="OS117" i="14"/>
  <c r="OW117" i="14"/>
  <c r="OU115" i="14"/>
  <c r="OY115" i="14"/>
  <c r="OV115" i="14"/>
  <c r="OZ115" i="14"/>
  <c r="OS115" i="14"/>
  <c r="OW115" i="14"/>
  <c r="OU113" i="14"/>
  <c r="OY113" i="14"/>
  <c r="OV113" i="14"/>
  <c r="OZ113" i="14"/>
  <c r="OS113" i="14"/>
  <c r="OW113" i="14"/>
  <c r="OU111" i="14"/>
  <c r="OY111" i="14"/>
  <c r="OV111" i="14"/>
  <c r="OZ111" i="14"/>
  <c r="OS111" i="14"/>
  <c r="OW111" i="14"/>
  <c r="OU109" i="14"/>
  <c r="OY109" i="14"/>
  <c r="OV109" i="14"/>
  <c r="OZ109" i="14"/>
  <c r="OS109" i="14"/>
  <c r="OW109" i="14"/>
  <c r="OU107" i="14"/>
  <c r="OY107" i="14"/>
  <c r="OV107" i="14"/>
  <c r="OZ107" i="14"/>
  <c r="OS107" i="14"/>
  <c r="OW107" i="14"/>
  <c r="OU105" i="14"/>
  <c r="OY105" i="14"/>
  <c r="OV105" i="14"/>
  <c r="OZ105" i="14"/>
  <c r="OS105" i="14"/>
  <c r="OW105" i="14"/>
  <c r="OU103" i="14"/>
  <c r="OY103" i="14"/>
  <c r="OV103" i="14"/>
  <c r="OZ103" i="14"/>
  <c r="OS103" i="14"/>
  <c r="OW103" i="14"/>
  <c r="OU101" i="14"/>
  <c r="OY101" i="14"/>
  <c r="OV101" i="14"/>
  <c r="OZ101" i="14"/>
  <c r="OS101" i="14"/>
  <c r="OW101" i="14"/>
  <c r="OU99" i="14"/>
  <c r="OY99" i="14"/>
  <c r="OV99" i="14"/>
  <c r="OZ99" i="14"/>
  <c r="OS99" i="14"/>
  <c r="OW99" i="14"/>
  <c r="OU97" i="14"/>
  <c r="OY97" i="14"/>
  <c r="OV97" i="14"/>
  <c r="OZ97" i="14"/>
  <c r="OS97" i="14"/>
  <c r="OW97" i="14"/>
  <c r="OT93" i="14"/>
  <c r="OX93" i="14"/>
  <c r="OS93" i="14"/>
  <c r="OY93" i="14"/>
  <c r="OU93" i="14"/>
  <c r="OZ93" i="14"/>
  <c r="OV93" i="14"/>
  <c r="OT85" i="14"/>
  <c r="OX85" i="14"/>
  <c r="OS85" i="14"/>
  <c r="OY85" i="14"/>
  <c r="OU85" i="14"/>
  <c r="OZ85" i="14"/>
  <c r="OV85" i="14"/>
  <c r="OT57" i="14"/>
  <c r="OX57" i="14"/>
  <c r="OY57" i="14"/>
  <c r="OS57" i="14"/>
  <c r="OU57" i="14"/>
  <c r="OW57" i="14"/>
  <c r="OY140" i="14"/>
  <c r="OS139" i="14"/>
  <c r="OY138" i="14"/>
  <c r="OS137" i="14"/>
  <c r="OY136" i="14"/>
  <c r="OS135" i="14"/>
  <c r="OY134" i="14"/>
  <c r="OS133" i="14"/>
  <c r="OT131" i="14"/>
  <c r="OT129" i="14"/>
  <c r="OT127" i="14"/>
  <c r="OT125" i="14"/>
  <c r="OT123" i="14"/>
  <c r="OT121" i="14"/>
  <c r="OT119" i="14"/>
  <c r="OT117" i="14"/>
  <c r="OT115" i="14"/>
  <c r="OT113" i="14"/>
  <c r="OT111" i="14"/>
  <c r="OT109" i="14"/>
  <c r="OT107" i="14"/>
  <c r="OT105" i="14"/>
  <c r="OT103" i="14"/>
  <c r="OT101" i="14"/>
  <c r="OT99" i="14"/>
  <c r="OT97" i="14"/>
  <c r="OT95" i="14"/>
  <c r="OX95" i="14"/>
  <c r="OS95" i="14"/>
  <c r="OY95" i="14"/>
  <c r="OU95" i="14"/>
  <c r="OZ95" i="14"/>
  <c r="OV95" i="14"/>
  <c r="OT87" i="14"/>
  <c r="OX87" i="14"/>
  <c r="OS87" i="14"/>
  <c r="OY87" i="14"/>
  <c r="OU87" i="14"/>
  <c r="OZ87" i="14"/>
  <c r="OV87" i="14"/>
  <c r="OT83" i="14"/>
  <c r="OX83" i="14"/>
  <c r="OS83" i="14"/>
  <c r="OY83" i="14"/>
  <c r="OU83" i="14"/>
  <c r="OZ83" i="14"/>
  <c r="OV83" i="14"/>
  <c r="OT81" i="14"/>
  <c r="OX81" i="14"/>
  <c r="OS81" i="14"/>
  <c r="OY81" i="14"/>
  <c r="OU81" i="14"/>
  <c r="OZ81" i="14"/>
  <c r="OV81" i="14"/>
  <c r="OT79" i="14"/>
  <c r="OX79" i="14"/>
  <c r="OS79" i="14"/>
  <c r="OY79" i="14"/>
  <c r="OU79" i="14"/>
  <c r="OZ79" i="14"/>
  <c r="OV79" i="14"/>
  <c r="OT77" i="14"/>
  <c r="OX77" i="14"/>
  <c r="OS77" i="14"/>
  <c r="OY77" i="14"/>
  <c r="OU77" i="14"/>
  <c r="OZ77" i="14"/>
  <c r="OV77" i="14"/>
  <c r="OT61" i="14"/>
  <c r="OX61" i="14"/>
  <c r="OY61" i="14"/>
  <c r="OS61" i="14"/>
  <c r="OU61" i="14"/>
  <c r="OW61" i="14"/>
  <c r="OW214" i="14"/>
  <c r="OW212" i="14"/>
  <c r="OW210" i="14"/>
  <c r="OW208" i="14"/>
  <c r="OW206" i="14"/>
  <c r="OW204" i="14"/>
  <c r="OW202" i="14"/>
  <c r="OW200" i="14"/>
  <c r="OW198" i="14"/>
  <c r="OW196" i="14"/>
  <c r="OW194" i="14"/>
  <c r="OW192" i="14"/>
  <c r="OW190" i="14"/>
  <c r="OW188" i="14"/>
  <c r="OW186" i="14"/>
  <c r="OW184" i="14"/>
  <c r="OW182" i="14"/>
  <c r="OW180" i="14"/>
  <c r="OW178" i="14"/>
  <c r="OW176" i="14"/>
  <c r="OW174" i="14"/>
  <c r="OW172" i="14"/>
  <c r="OW170" i="14"/>
  <c r="OW168" i="14"/>
  <c r="OW166" i="14"/>
  <c r="OW164" i="14"/>
  <c r="OW162" i="14"/>
  <c r="OW160" i="14"/>
  <c r="OW158" i="14"/>
  <c r="OS154" i="14"/>
  <c r="OS152" i="14"/>
  <c r="OS150" i="14"/>
  <c r="OS148" i="14"/>
  <c r="OS146" i="14"/>
  <c r="OS144" i="14"/>
  <c r="OS142" i="14"/>
  <c r="OV140" i="14"/>
  <c r="OS140" i="14"/>
  <c r="OX139" i="14"/>
  <c r="OV138" i="14"/>
  <c r="OS138" i="14"/>
  <c r="OX137" i="14"/>
  <c r="OV136" i="14"/>
  <c r="OS136" i="14"/>
  <c r="OX135" i="14"/>
  <c r="OV134" i="14"/>
  <c r="OS134" i="14"/>
  <c r="OX133" i="14"/>
  <c r="OT132" i="14"/>
  <c r="OX132" i="14"/>
  <c r="OU132" i="14"/>
  <c r="OY132" i="14"/>
  <c r="OT130" i="14"/>
  <c r="OX130" i="14"/>
  <c r="OU130" i="14"/>
  <c r="OY130" i="14"/>
  <c r="OT128" i="14"/>
  <c r="OX128" i="14"/>
  <c r="OU128" i="14"/>
  <c r="OY128" i="14"/>
  <c r="OT126" i="14"/>
  <c r="OX126" i="14"/>
  <c r="OU126" i="14"/>
  <c r="OY126" i="14"/>
  <c r="OS124" i="14"/>
  <c r="OW124" i="14"/>
  <c r="OT124" i="14"/>
  <c r="OX124" i="14"/>
  <c r="OU124" i="14"/>
  <c r="OY124" i="14"/>
  <c r="OS122" i="14"/>
  <c r="OW122" i="14"/>
  <c r="OT122" i="14"/>
  <c r="OX122" i="14"/>
  <c r="OU122" i="14"/>
  <c r="OY122" i="14"/>
  <c r="OS120" i="14"/>
  <c r="OW120" i="14"/>
  <c r="OT120" i="14"/>
  <c r="OX120" i="14"/>
  <c r="OU120" i="14"/>
  <c r="OY120" i="14"/>
  <c r="OS118" i="14"/>
  <c r="OW118" i="14"/>
  <c r="OT118" i="14"/>
  <c r="OX118" i="14"/>
  <c r="OU118" i="14"/>
  <c r="OY118" i="14"/>
  <c r="OS116" i="14"/>
  <c r="OW116" i="14"/>
  <c r="OT116" i="14"/>
  <c r="OX116" i="14"/>
  <c r="OU116" i="14"/>
  <c r="OY116" i="14"/>
  <c r="OT114" i="14"/>
  <c r="OX114" i="14"/>
  <c r="OU114" i="14"/>
  <c r="OY114" i="14"/>
  <c r="OT112" i="14"/>
  <c r="OX112" i="14"/>
  <c r="OU112" i="14"/>
  <c r="OY112" i="14"/>
  <c r="OT110" i="14"/>
  <c r="OX110" i="14"/>
  <c r="OU110" i="14"/>
  <c r="OY110" i="14"/>
  <c r="OT108" i="14"/>
  <c r="OX108" i="14"/>
  <c r="OU108" i="14"/>
  <c r="OY108" i="14"/>
  <c r="OT106" i="14"/>
  <c r="OX106" i="14"/>
  <c r="OU106" i="14"/>
  <c r="OY106" i="14"/>
  <c r="OT104" i="14"/>
  <c r="OX104" i="14"/>
  <c r="OU104" i="14"/>
  <c r="OY104" i="14"/>
  <c r="OT102" i="14"/>
  <c r="OX102" i="14"/>
  <c r="OU102" i="14"/>
  <c r="OY102" i="14"/>
  <c r="OT100" i="14"/>
  <c r="OX100" i="14"/>
  <c r="OU100" i="14"/>
  <c r="OY100" i="14"/>
  <c r="OT98" i="14"/>
  <c r="OX98" i="14"/>
  <c r="OU98" i="14"/>
  <c r="OY98" i="14"/>
  <c r="OT96" i="14"/>
  <c r="OX96" i="14"/>
  <c r="OU96" i="14"/>
  <c r="OY96" i="14"/>
  <c r="OT89" i="14"/>
  <c r="OX89" i="14"/>
  <c r="OS89" i="14"/>
  <c r="OY89" i="14"/>
  <c r="OU89" i="14"/>
  <c r="OZ89" i="14"/>
  <c r="OV89" i="14"/>
  <c r="OV65" i="14"/>
  <c r="OZ65" i="14"/>
  <c r="OW65" i="14"/>
  <c r="OS65" i="14"/>
  <c r="OX65" i="14"/>
  <c r="OT65" i="14"/>
  <c r="OY65" i="14"/>
  <c r="OU65" i="14"/>
  <c r="OU6" i="14"/>
  <c r="OT70" i="14"/>
  <c r="OX70" i="14"/>
  <c r="OT68" i="14"/>
  <c r="OX68" i="14"/>
  <c r="OT66" i="14"/>
  <c r="OX66" i="14"/>
  <c r="OW64" i="14"/>
  <c r="OY64" i="14"/>
  <c r="OW60" i="14"/>
  <c r="OY60" i="14"/>
  <c r="OW56" i="14"/>
  <c r="OY56" i="14"/>
  <c r="OW52" i="14"/>
  <c r="OY52" i="14"/>
  <c r="OV42" i="14"/>
  <c r="OZ42" i="14"/>
  <c r="OU42" i="14"/>
  <c r="OW42" i="14"/>
  <c r="OS42" i="14"/>
  <c r="OX42" i="14"/>
  <c r="OT42" i="14"/>
  <c r="OY94" i="14"/>
  <c r="OV94" i="14"/>
  <c r="OZ94" i="14"/>
  <c r="OY92" i="14"/>
  <c r="OV92" i="14"/>
  <c r="OZ92" i="14"/>
  <c r="OY90" i="14"/>
  <c r="OV90" i="14"/>
  <c r="OZ90" i="14"/>
  <c r="OY88" i="14"/>
  <c r="OV88" i="14"/>
  <c r="OZ88" i="14"/>
  <c r="OV86" i="14"/>
  <c r="OZ86" i="14"/>
  <c r="OV84" i="14"/>
  <c r="OZ84" i="14"/>
  <c r="OV82" i="14"/>
  <c r="OZ82" i="14"/>
  <c r="OV80" i="14"/>
  <c r="OZ80" i="14"/>
  <c r="OV78" i="14"/>
  <c r="OZ78" i="14"/>
  <c r="OV76" i="14"/>
  <c r="OZ76" i="14"/>
  <c r="OT75" i="14"/>
  <c r="OX75" i="14"/>
  <c r="OU75" i="14"/>
  <c r="OY75" i="14"/>
  <c r="OV74" i="14"/>
  <c r="OZ74" i="14"/>
  <c r="OS74" i="14"/>
  <c r="OW74" i="14"/>
  <c r="OT73" i="14"/>
  <c r="OX73" i="14"/>
  <c r="OU73" i="14"/>
  <c r="OY73" i="14"/>
  <c r="OV72" i="14"/>
  <c r="OZ72" i="14"/>
  <c r="OS72" i="14"/>
  <c r="OW72" i="14"/>
  <c r="OT63" i="14"/>
  <c r="OX63" i="14"/>
  <c r="OY63" i="14"/>
  <c r="OS63" i="14"/>
  <c r="OU63" i="14"/>
  <c r="OT59" i="14"/>
  <c r="OX59" i="14"/>
  <c r="OY59" i="14"/>
  <c r="OS59" i="14"/>
  <c r="OU59" i="14"/>
  <c r="OT55" i="14"/>
  <c r="OX55" i="14"/>
  <c r="OY55" i="14"/>
  <c r="OS55" i="14"/>
  <c r="OU55" i="14"/>
  <c r="OT51" i="14"/>
  <c r="OX51" i="14"/>
  <c r="OY51" i="14"/>
  <c r="OS51" i="14"/>
  <c r="OU51" i="14"/>
  <c r="OU34" i="14"/>
  <c r="OY34" i="14"/>
  <c r="OV34" i="14"/>
  <c r="OZ34" i="14"/>
  <c r="OS34" i="14"/>
  <c r="OW34" i="14"/>
  <c r="OT34" i="14"/>
  <c r="OX34" i="14"/>
  <c r="OU26" i="14"/>
  <c r="OY26" i="14"/>
  <c r="OV26" i="14"/>
  <c r="OZ26" i="14"/>
  <c r="OS26" i="14"/>
  <c r="OW26" i="14"/>
  <c r="OT26" i="14"/>
  <c r="OX26" i="14"/>
  <c r="OU18" i="14"/>
  <c r="OY18" i="14"/>
  <c r="OV18" i="14"/>
  <c r="OZ18" i="14"/>
  <c r="OS18" i="14"/>
  <c r="OW18" i="14"/>
  <c r="OT18" i="14"/>
  <c r="OX18" i="14"/>
  <c r="OU10" i="14"/>
  <c r="OY10" i="14"/>
  <c r="OV10" i="14"/>
  <c r="OZ10" i="14"/>
  <c r="OS10" i="14"/>
  <c r="OW10" i="14"/>
  <c r="OT10" i="14"/>
  <c r="OX10" i="14"/>
  <c r="OW154" i="14"/>
  <c r="OW152" i="14"/>
  <c r="OW150" i="14"/>
  <c r="OW148" i="14"/>
  <c r="OW146" i="14"/>
  <c r="OW144" i="14"/>
  <c r="OW142" i="14"/>
  <c r="OW140" i="14"/>
  <c r="OW138" i="14"/>
  <c r="OW136" i="14"/>
  <c r="OW134" i="14"/>
  <c r="OW132" i="14"/>
  <c r="OW130" i="14"/>
  <c r="OW128" i="14"/>
  <c r="OW126" i="14"/>
  <c r="OW114" i="14"/>
  <c r="OW112" i="14"/>
  <c r="OW110" i="14"/>
  <c r="OW108" i="14"/>
  <c r="OW106" i="14"/>
  <c r="OW104" i="14"/>
  <c r="OW102" i="14"/>
  <c r="OW100" i="14"/>
  <c r="OW98" i="14"/>
  <c r="OW96" i="14"/>
  <c r="OX94" i="14"/>
  <c r="OS94" i="14"/>
  <c r="OX92" i="14"/>
  <c r="OS92" i="14"/>
  <c r="OX90" i="14"/>
  <c r="OS90" i="14"/>
  <c r="OX88" i="14"/>
  <c r="OS88" i="14"/>
  <c r="OX86" i="14"/>
  <c r="OS86" i="14"/>
  <c r="OX84" i="14"/>
  <c r="OS84" i="14"/>
  <c r="OX82" i="14"/>
  <c r="OS82" i="14"/>
  <c r="OX80" i="14"/>
  <c r="OS80" i="14"/>
  <c r="OX78" i="14"/>
  <c r="OS78" i="14"/>
  <c r="OX76" i="14"/>
  <c r="OS76" i="14"/>
  <c r="OW75" i="14"/>
  <c r="OT74" i="14"/>
  <c r="OW73" i="14"/>
  <c r="OT72" i="14"/>
  <c r="OV71" i="14"/>
  <c r="OZ71" i="14"/>
  <c r="OU70" i="14"/>
  <c r="OV69" i="14"/>
  <c r="OZ69" i="14"/>
  <c r="OU68" i="14"/>
  <c r="OV67" i="14"/>
  <c r="OZ67" i="14"/>
  <c r="OU66" i="14"/>
  <c r="OW62" i="14"/>
  <c r="OY62" i="14"/>
  <c r="OW58" i="14"/>
  <c r="OY58" i="14"/>
  <c r="OW54" i="14"/>
  <c r="OY54" i="14"/>
  <c r="OX64" i="14"/>
  <c r="OT64" i="14"/>
  <c r="OV63" i="14"/>
  <c r="OT62" i="14"/>
  <c r="OV61" i="14"/>
  <c r="OT60" i="14"/>
  <c r="OV59" i="14"/>
  <c r="OT58" i="14"/>
  <c r="OV57" i="14"/>
  <c r="OT56" i="14"/>
  <c r="OV55" i="14"/>
  <c r="OT54" i="14"/>
  <c r="OV53" i="14"/>
  <c r="OT52" i="14"/>
  <c r="OV51" i="14"/>
  <c r="OV48" i="14"/>
  <c r="OU48" i="14"/>
  <c r="OZ48" i="14"/>
  <c r="OW48" i="14"/>
  <c r="OS48" i="14"/>
  <c r="OX48" i="14"/>
  <c r="OY71" i="14"/>
  <c r="OU71" i="14"/>
  <c r="OW70" i="14"/>
  <c r="OS70" i="14"/>
  <c r="OY69" i="14"/>
  <c r="OU69" i="14"/>
  <c r="OW68" i="14"/>
  <c r="OS68" i="14"/>
  <c r="OY67" i="14"/>
  <c r="OU67" i="14"/>
  <c r="OW66" i="14"/>
  <c r="OS66" i="14"/>
  <c r="OV64" i="14"/>
  <c r="OZ64" i="14"/>
  <c r="OV62" i="14"/>
  <c r="OZ62" i="14"/>
  <c r="OV60" i="14"/>
  <c r="OZ60" i="14"/>
  <c r="OV58" i="14"/>
  <c r="OZ58" i="14"/>
  <c r="OV56" i="14"/>
  <c r="OZ56" i="14"/>
  <c r="OV54" i="14"/>
  <c r="OZ54" i="14"/>
  <c r="OV52" i="14"/>
  <c r="OZ52" i="14"/>
  <c r="OU49" i="14"/>
  <c r="OY49" i="14"/>
  <c r="OT48" i="14"/>
  <c r="OV46" i="14"/>
  <c r="OZ46" i="14"/>
  <c r="OU46" i="14"/>
  <c r="OW46" i="14"/>
  <c r="OS46" i="14"/>
  <c r="OX46" i="14"/>
  <c r="OU36" i="14"/>
  <c r="OY36" i="14"/>
  <c r="OV36" i="14"/>
  <c r="OZ36" i="14"/>
  <c r="OS36" i="14"/>
  <c r="OW36" i="14"/>
  <c r="OT36" i="14"/>
  <c r="OU32" i="14"/>
  <c r="OY32" i="14"/>
  <c r="OV32" i="14"/>
  <c r="OZ32" i="14"/>
  <c r="OS32" i="14"/>
  <c r="OW32" i="14"/>
  <c r="OT32" i="14"/>
  <c r="OU28" i="14"/>
  <c r="OY28" i="14"/>
  <c r="OV28" i="14"/>
  <c r="OZ28" i="14"/>
  <c r="OS28" i="14"/>
  <c r="OW28" i="14"/>
  <c r="OT28" i="14"/>
  <c r="OU24" i="14"/>
  <c r="OY24" i="14"/>
  <c r="OV24" i="14"/>
  <c r="OZ24" i="14"/>
  <c r="OS24" i="14"/>
  <c r="OW24" i="14"/>
  <c r="OT24" i="14"/>
  <c r="OU20" i="14"/>
  <c r="OY20" i="14"/>
  <c r="OV20" i="14"/>
  <c r="OZ20" i="14"/>
  <c r="OS20" i="14"/>
  <c r="OW20" i="14"/>
  <c r="OT20" i="14"/>
  <c r="OU16" i="14"/>
  <c r="OY16" i="14"/>
  <c r="OV16" i="14"/>
  <c r="OZ16" i="14"/>
  <c r="OS16" i="14"/>
  <c r="OW16" i="14"/>
  <c r="OT16" i="14"/>
  <c r="OU12" i="14"/>
  <c r="OY12" i="14"/>
  <c r="OV12" i="14"/>
  <c r="OZ12" i="14"/>
  <c r="OS12" i="14"/>
  <c r="OW12" i="14"/>
  <c r="OT12" i="14"/>
  <c r="OU8" i="14"/>
  <c r="OY8" i="14"/>
  <c r="OV8" i="14"/>
  <c r="OZ8" i="14"/>
  <c r="OS8" i="14"/>
  <c r="OW8" i="14"/>
  <c r="OT8" i="14"/>
  <c r="OX71" i="14"/>
  <c r="OZ70" i="14"/>
  <c r="OX69" i="14"/>
  <c r="OZ68" i="14"/>
  <c r="OX67" i="14"/>
  <c r="OZ66" i="14"/>
  <c r="OU64" i="14"/>
  <c r="OU62" i="14"/>
  <c r="OU60" i="14"/>
  <c r="OU58" i="14"/>
  <c r="OU56" i="14"/>
  <c r="OU54" i="14"/>
  <c r="OU52" i="14"/>
  <c r="OT50" i="14"/>
  <c r="OT46" i="14"/>
  <c r="OV44" i="14"/>
  <c r="OZ44" i="14"/>
  <c r="OU44" i="14"/>
  <c r="OW44" i="14"/>
  <c r="OS44" i="14"/>
  <c r="OX44" i="14"/>
  <c r="OX36" i="14"/>
  <c r="OX32" i="14"/>
  <c r="OX28" i="14"/>
  <c r="OX24" i="14"/>
  <c r="OX20" i="14"/>
  <c r="OX16" i="14"/>
  <c r="OX12" i="14"/>
  <c r="OX8" i="14"/>
  <c r="OZ63" i="14"/>
  <c r="OX62" i="14"/>
  <c r="OZ61" i="14"/>
  <c r="OX60" i="14"/>
  <c r="OZ59" i="14"/>
  <c r="OX58" i="14"/>
  <c r="OZ57" i="14"/>
  <c r="OX56" i="14"/>
  <c r="OZ55" i="14"/>
  <c r="OX54" i="14"/>
  <c r="OZ53" i="14"/>
  <c r="OX52" i="14"/>
  <c r="OZ51" i="14"/>
  <c r="OX50" i="14"/>
  <c r="OZ49" i="14"/>
  <c r="OY47" i="14"/>
  <c r="OY45" i="14"/>
  <c r="OY43" i="14"/>
  <c r="OY41" i="14"/>
  <c r="OT47" i="14"/>
  <c r="OX47" i="14"/>
  <c r="OT45" i="14"/>
  <c r="OX45" i="14"/>
  <c r="OT43" i="14"/>
  <c r="OX43" i="14"/>
  <c r="OT41" i="14"/>
  <c r="OX41" i="14"/>
  <c r="OU40" i="14"/>
  <c r="OY40" i="14"/>
  <c r="OV40" i="14"/>
  <c r="OZ40" i="14"/>
  <c r="OS39" i="14"/>
  <c r="OW39" i="14"/>
  <c r="OT39" i="14"/>
  <c r="OX39" i="14"/>
  <c r="OS37" i="14"/>
  <c r="OW37" i="14"/>
  <c r="OT37" i="14"/>
  <c r="OX37" i="14"/>
  <c r="OU37" i="14"/>
  <c r="OY37" i="14"/>
  <c r="OS35" i="14"/>
  <c r="OW35" i="14"/>
  <c r="OT35" i="14"/>
  <c r="OX35" i="14"/>
  <c r="OU35" i="14"/>
  <c r="OY35" i="14"/>
  <c r="OS33" i="14"/>
  <c r="OW33" i="14"/>
  <c r="OT33" i="14"/>
  <c r="OX33" i="14"/>
  <c r="OU33" i="14"/>
  <c r="OY33" i="14"/>
  <c r="OS31" i="14"/>
  <c r="OW31" i="14"/>
  <c r="OT31" i="14"/>
  <c r="OX31" i="14"/>
  <c r="OU31" i="14"/>
  <c r="OY31" i="14"/>
  <c r="OS29" i="14"/>
  <c r="OW29" i="14"/>
  <c r="OT29" i="14"/>
  <c r="OX29" i="14"/>
  <c r="OU29" i="14"/>
  <c r="OY29" i="14"/>
  <c r="OS27" i="14"/>
  <c r="OW27" i="14"/>
  <c r="OT27" i="14"/>
  <c r="OX27" i="14"/>
  <c r="OU27" i="14"/>
  <c r="OY27" i="14"/>
  <c r="OS25" i="14"/>
  <c r="OW25" i="14"/>
  <c r="OT25" i="14"/>
  <c r="OX25" i="14"/>
  <c r="OU25" i="14"/>
  <c r="OY25" i="14"/>
  <c r="OS23" i="14"/>
  <c r="OW23" i="14"/>
  <c r="OT23" i="14"/>
  <c r="OX23" i="14"/>
  <c r="OU23" i="14"/>
  <c r="OY23" i="14"/>
  <c r="OS21" i="14"/>
  <c r="OW21" i="14"/>
  <c r="OT21" i="14"/>
  <c r="OX21" i="14"/>
  <c r="OU21" i="14"/>
  <c r="OY21" i="14"/>
  <c r="OS19" i="14"/>
  <c r="OW19" i="14"/>
  <c r="OT19" i="14"/>
  <c r="OX19" i="14"/>
  <c r="OU19" i="14"/>
  <c r="OY19" i="14"/>
  <c r="OS17" i="14"/>
  <c r="OW17" i="14"/>
  <c r="OT17" i="14"/>
  <c r="OX17" i="14"/>
  <c r="OU17" i="14"/>
  <c r="OY17" i="14"/>
  <c r="OS15" i="14"/>
  <c r="OW15" i="14"/>
  <c r="OT15" i="14"/>
  <c r="OX15" i="14"/>
  <c r="OU15" i="14"/>
  <c r="OY15" i="14"/>
  <c r="OS13" i="14"/>
  <c r="OW13" i="14"/>
  <c r="OT13" i="14"/>
  <c r="OX13" i="14"/>
  <c r="OU13" i="14"/>
  <c r="OY13" i="14"/>
  <c r="OS11" i="14"/>
  <c r="OW11" i="14"/>
  <c r="OT11" i="14"/>
  <c r="OX11" i="14"/>
  <c r="OU11" i="14"/>
  <c r="OY11" i="14"/>
  <c r="OS9" i="14"/>
  <c r="OW9" i="14"/>
  <c r="OT9" i="14"/>
  <c r="OX9" i="14"/>
  <c r="OU9" i="14"/>
  <c r="OY9" i="14"/>
  <c r="OS7" i="14"/>
  <c r="OW7" i="14"/>
  <c r="OT7" i="14"/>
  <c r="OX7" i="14"/>
  <c r="OU7" i="14"/>
  <c r="OY7" i="14"/>
  <c r="OX49" i="14"/>
  <c r="OV47" i="14"/>
  <c r="OV45" i="14"/>
  <c r="OV43" i="14"/>
  <c r="OV41" i="14"/>
  <c r="OS40" i="14"/>
  <c r="OY39" i="14"/>
  <c r="OW6" i="14"/>
  <c r="OS6" i="14"/>
  <c r="OZ6" i="14"/>
  <c r="OV6" i="14"/>
  <c r="OY6" i="14"/>
  <c r="OR5" i="14"/>
  <c r="OQ5" i="14"/>
  <c r="OP5" i="14"/>
  <c r="OO5" i="14"/>
  <c r="ON5" i="14"/>
  <c r="OM5" i="14"/>
  <c r="OL5" i="14"/>
  <c r="OK5" i="14"/>
  <c r="OJ5" i="14"/>
  <c r="OI5" i="14"/>
  <c r="OH5" i="14"/>
  <c r="OG5" i="14"/>
  <c r="OF5" i="14"/>
  <c r="OE5" i="14"/>
  <c r="OD5" i="14"/>
  <c r="OC5" i="14"/>
  <c r="OB5" i="14"/>
  <c r="OA5" i="14"/>
  <c r="NZ5" i="14"/>
  <c r="NY5" i="14"/>
  <c r="NX5" i="14"/>
  <c r="NW5" i="14"/>
  <c r="NV5" i="14"/>
  <c r="NU5" i="14"/>
  <c r="NT5" i="14"/>
  <c r="NS5" i="14"/>
  <c r="NR5" i="14"/>
  <c r="NQ5" i="14"/>
  <c r="NP5" i="14"/>
  <c r="NO5" i="14"/>
  <c r="NN5" i="14"/>
  <c r="NM5" i="14"/>
  <c r="NL5" i="14"/>
  <c r="NK5" i="14"/>
  <c r="NJ5" i="14"/>
  <c r="NI5" i="14"/>
  <c r="NH5" i="14"/>
  <c r="NG5" i="14"/>
  <c r="NF5" i="14"/>
  <c r="NE5" i="14"/>
  <c r="ND5" i="14"/>
  <c r="NC5" i="14"/>
  <c r="NB5" i="14"/>
  <c r="NA5" i="14"/>
  <c r="MZ5" i="14"/>
  <c r="MY5" i="14"/>
  <c r="MX5" i="14"/>
  <c r="MW5" i="14"/>
  <c r="MV5" i="14"/>
  <c r="MU5" i="14"/>
  <c r="MT5" i="14"/>
  <c r="MS5" i="14"/>
  <c r="MR5" i="14"/>
  <c r="MQ5" i="14"/>
  <c r="MP5" i="14"/>
  <c r="MO5" i="14"/>
  <c r="MN5" i="14"/>
  <c r="MM5" i="14"/>
  <c r="ML5" i="14"/>
  <c r="MK5" i="14"/>
  <c r="MJ5" i="14"/>
  <c r="MI5" i="14"/>
  <c r="MH5" i="14"/>
  <c r="MG5" i="14"/>
  <c r="MF5" i="14"/>
  <c r="ME5" i="14"/>
  <c r="MD5" i="14"/>
  <c r="MC5" i="14"/>
  <c r="MB5" i="14"/>
  <c r="MA5" i="14"/>
  <c r="LZ5" i="14"/>
  <c r="LY5" i="14"/>
  <c r="LX5" i="14"/>
  <c r="LW5" i="14"/>
  <c r="LV5" i="14"/>
  <c r="LU5" i="14"/>
  <c r="LT5" i="14"/>
  <c r="LS5" i="14"/>
  <c r="LR5" i="14"/>
  <c r="LQ5" i="14"/>
  <c r="LP5" i="14"/>
  <c r="LO5" i="14"/>
  <c r="LN5" i="14"/>
  <c r="LM5" i="14"/>
  <c r="LL5" i="14"/>
  <c r="LK5" i="14"/>
  <c r="LJ5" i="14"/>
  <c r="LI5" i="14"/>
  <c r="LH5" i="14"/>
  <c r="LG5" i="14"/>
  <c r="LF5" i="14"/>
  <c r="LE5" i="14"/>
  <c r="LD5" i="14"/>
  <c r="LC5" i="14"/>
  <c r="LB5" i="14"/>
  <c r="LA5" i="14"/>
  <c r="KP5" i="14"/>
  <c r="KN5" i="14"/>
  <c r="OZ5" i="14" l="1"/>
  <c r="OV5" i="14"/>
  <c r="OY5" i="14"/>
  <c r="OU5" i="14"/>
  <c r="OX5" i="14"/>
  <c r="OT5" i="14"/>
  <c r="OW5" i="14"/>
  <c r="OS5" i="14"/>
  <c r="GF6" i="14"/>
  <c r="KO6" i="14" s="1"/>
  <c r="GF7" i="14"/>
  <c r="KO7" i="14" s="1"/>
  <c r="GF8" i="14"/>
  <c r="KO8" i="14" s="1"/>
  <c r="GF9" i="14"/>
  <c r="KO9" i="14" s="1"/>
  <c r="GF10" i="14"/>
  <c r="KO10" i="14" s="1"/>
  <c r="GF11" i="14"/>
  <c r="KO11" i="14" s="1"/>
  <c r="GF12" i="14"/>
  <c r="KO12" i="14" s="1"/>
  <c r="GF13" i="14"/>
  <c r="KO13" i="14" s="1"/>
  <c r="GF14" i="14"/>
  <c r="KO14" i="14" s="1"/>
  <c r="GF15" i="14"/>
  <c r="KO15" i="14" s="1"/>
  <c r="GF16" i="14"/>
  <c r="KO16" i="14" s="1"/>
  <c r="GF17" i="14"/>
  <c r="KO17" i="14" s="1"/>
  <c r="GF18" i="14"/>
  <c r="KO18" i="14" s="1"/>
  <c r="GF19" i="14"/>
  <c r="KO19" i="14" s="1"/>
  <c r="GF20" i="14"/>
  <c r="KO20" i="14" s="1"/>
  <c r="GF21" i="14"/>
  <c r="KO21" i="14" s="1"/>
  <c r="GF22" i="14"/>
  <c r="KO22" i="14" s="1"/>
  <c r="GF23" i="14"/>
  <c r="KO23" i="14" s="1"/>
  <c r="GF24" i="14"/>
  <c r="KO24" i="14" s="1"/>
  <c r="GF25" i="14"/>
  <c r="KO25" i="14" s="1"/>
  <c r="GF26" i="14"/>
  <c r="KO26" i="14" s="1"/>
  <c r="GF27" i="14"/>
  <c r="KO27" i="14" s="1"/>
  <c r="GF28" i="14"/>
  <c r="KO28" i="14" s="1"/>
  <c r="GF29" i="14"/>
  <c r="KO29" i="14" s="1"/>
  <c r="GF30" i="14"/>
  <c r="KO30" i="14" s="1"/>
  <c r="GF31" i="14"/>
  <c r="KO31" i="14" s="1"/>
  <c r="GF32" i="14"/>
  <c r="KO32" i="14" s="1"/>
  <c r="GF33" i="14"/>
  <c r="KO33" i="14" s="1"/>
  <c r="GF34" i="14"/>
  <c r="KO34" i="14" s="1"/>
  <c r="GF35" i="14"/>
  <c r="KO35" i="14" s="1"/>
  <c r="GF36" i="14"/>
  <c r="KO36" i="14" s="1"/>
  <c r="GF37" i="14"/>
  <c r="KO37" i="14" s="1"/>
  <c r="GF38" i="14"/>
  <c r="KO38" i="14" s="1"/>
  <c r="GF39" i="14"/>
  <c r="KO39" i="14" s="1"/>
  <c r="GF40" i="14"/>
  <c r="KO40" i="14" s="1"/>
  <c r="GF41" i="14"/>
  <c r="KO41" i="14" s="1"/>
  <c r="GF42" i="14"/>
  <c r="KO42" i="14" s="1"/>
  <c r="GF43" i="14"/>
  <c r="KO43" i="14" s="1"/>
  <c r="GF44" i="14"/>
  <c r="KO44" i="14" s="1"/>
  <c r="GF45" i="14"/>
  <c r="KO45" i="14" s="1"/>
  <c r="GF46" i="14"/>
  <c r="KO46" i="14" s="1"/>
  <c r="GF47" i="14"/>
  <c r="KO47" i="14" s="1"/>
  <c r="GF48" i="14"/>
  <c r="KO48" i="14" s="1"/>
  <c r="GF49" i="14"/>
  <c r="KO49" i="14" s="1"/>
  <c r="GF50" i="14"/>
  <c r="KO50" i="14" s="1"/>
  <c r="GF51" i="14"/>
  <c r="KO51" i="14" s="1"/>
  <c r="GF52" i="14"/>
  <c r="KO52" i="14" s="1"/>
  <c r="GF53" i="14"/>
  <c r="KO53" i="14" s="1"/>
  <c r="GF54" i="14"/>
  <c r="KO54" i="14" s="1"/>
  <c r="GF55" i="14"/>
  <c r="KO55" i="14" s="1"/>
  <c r="GF56" i="14"/>
  <c r="KO56" i="14" s="1"/>
  <c r="GF57" i="14"/>
  <c r="KO57" i="14" s="1"/>
  <c r="GF58" i="14"/>
  <c r="KO58" i="14" s="1"/>
  <c r="GF59" i="14"/>
  <c r="KO59" i="14" s="1"/>
  <c r="GF60" i="14"/>
  <c r="KO60" i="14" s="1"/>
  <c r="GF61" i="14"/>
  <c r="KO61" i="14" s="1"/>
  <c r="GF62" i="14"/>
  <c r="KO62" i="14" s="1"/>
  <c r="GF63" i="14"/>
  <c r="KO63" i="14" s="1"/>
  <c r="GF64" i="14"/>
  <c r="KO64" i="14" s="1"/>
  <c r="GF65" i="14"/>
  <c r="KO65" i="14" s="1"/>
  <c r="GF66" i="14"/>
  <c r="KO66" i="14" s="1"/>
  <c r="GF67" i="14"/>
  <c r="KO67" i="14" s="1"/>
  <c r="GF68" i="14"/>
  <c r="KO68" i="14" s="1"/>
  <c r="GF69" i="14"/>
  <c r="KO69" i="14" s="1"/>
  <c r="GF70" i="14"/>
  <c r="KO70" i="14" s="1"/>
  <c r="GF71" i="14"/>
  <c r="KO71" i="14" s="1"/>
  <c r="GF72" i="14"/>
  <c r="KO72" i="14" s="1"/>
  <c r="GF73" i="14"/>
  <c r="KO73" i="14" s="1"/>
  <c r="GF74" i="14"/>
  <c r="KO74" i="14" s="1"/>
  <c r="GF75" i="14"/>
  <c r="KO75" i="14" s="1"/>
  <c r="GF76" i="14"/>
  <c r="KO76" i="14" s="1"/>
  <c r="GF77" i="14"/>
  <c r="KO77" i="14" s="1"/>
  <c r="GF78" i="14"/>
  <c r="KO78" i="14" s="1"/>
  <c r="GF79" i="14"/>
  <c r="KO79" i="14" s="1"/>
  <c r="GF80" i="14"/>
  <c r="KO80" i="14" s="1"/>
  <c r="GF81" i="14"/>
  <c r="KO81" i="14" s="1"/>
  <c r="GF82" i="14"/>
  <c r="KO82" i="14" s="1"/>
  <c r="GF83" i="14"/>
  <c r="KO83" i="14" s="1"/>
  <c r="GF84" i="14"/>
  <c r="KO84" i="14" s="1"/>
  <c r="GF85" i="14"/>
  <c r="KO85" i="14" s="1"/>
  <c r="GF86" i="14"/>
  <c r="KO86" i="14" s="1"/>
  <c r="GF87" i="14"/>
  <c r="KO87" i="14" s="1"/>
  <c r="GF88" i="14"/>
  <c r="KO88" i="14" s="1"/>
  <c r="GF89" i="14"/>
  <c r="KO89" i="14" s="1"/>
  <c r="GF90" i="14"/>
  <c r="KO90" i="14" s="1"/>
  <c r="GF91" i="14"/>
  <c r="KO91" i="14" s="1"/>
  <c r="GF92" i="14"/>
  <c r="KO92" i="14" s="1"/>
  <c r="GF93" i="14"/>
  <c r="KO93" i="14" s="1"/>
  <c r="GF94" i="14"/>
  <c r="KO94" i="14" s="1"/>
  <c r="GF95" i="14"/>
  <c r="KO95" i="14" s="1"/>
  <c r="GF96" i="14"/>
  <c r="KO96" i="14" s="1"/>
  <c r="GF97" i="14"/>
  <c r="KO97" i="14" s="1"/>
  <c r="GF98" i="14"/>
  <c r="KO98" i="14" s="1"/>
  <c r="GF99" i="14"/>
  <c r="KO99" i="14" s="1"/>
  <c r="GF100" i="14"/>
  <c r="KO100" i="14" s="1"/>
  <c r="GF101" i="14"/>
  <c r="KO101" i="14" s="1"/>
  <c r="GF102" i="14"/>
  <c r="KO102" i="14" s="1"/>
  <c r="GF103" i="14"/>
  <c r="KO103" i="14" s="1"/>
  <c r="GF104" i="14"/>
  <c r="KO104" i="14" s="1"/>
  <c r="GF105" i="14"/>
  <c r="KO105" i="14" s="1"/>
  <c r="GF106" i="14"/>
  <c r="KO106" i="14" s="1"/>
  <c r="GF107" i="14"/>
  <c r="KO107" i="14" s="1"/>
  <c r="GF108" i="14"/>
  <c r="KO108" i="14" s="1"/>
  <c r="GF109" i="14"/>
  <c r="KO109" i="14" s="1"/>
  <c r="GF110" i="14"/>
  <c r="KO110" i="14" s="1"/>
  <c r="GF111" i="14"/>
  <c r="KO111" i="14" s="1"/>
  <c r="GF112" i="14"/>
  <c r="KO112" i="14" s="1"/>
  <c r="GF113" i="14"/>
  <c r="KO113" i="14" s="1"/>
  <c r="GF114" i="14"/>
  <c r="KO114" i="14" s="1"/>
  <c r="GF115" i="14"/>
  <c r="KO115" i="14" s="1"/>
  <c r="GF116" i="14"/>
  <c r="KO116" i="14" s="1"/>
  <c r="GF117" i="14"/>
  <c r="KO117" i="14" s="1"/>
  <c r="GF118" i="14"/>
  <c r="KO118" i="14" s="1"/>
  <c r="GF119" i="14"/>
  <c r="KO119" i="14" s="1"/>
  <c r="GF120" i="14"/>
  <c r="KO120" i="14" s="1"/>
  <c r="GF121" i="14"/>
  <c r="KO121" i="14" s="1"/>
  <c r="GF122" i="14"/>
  <c r="KO122" i="14" s="1"/>
  <c r="GF123" i="14"/>
  <c r="KO123" i="14" s="1"/>
  <c r="GF124" i="14"/>
  <c r="KO124" i="14" s="1"/>
  <c r="GF125" i="14"/>
  <c r="KO125" i="14" s="1"/>
  <c r="GF126" i="14"/>
  <c r="KO126" i="14" s="1"/>
  <c r="GF127" i="14"/>
  <c r="KO127" i="14" s="1"/>
  <c r="GF128" i="14"/>
  <c r="KO128" i="14" s="1"/>
  <c r="GF129" i="14"/>
  <c r="KO129" i="14" s="1"/>
  <c r="GF130" i="14"/>
  <c r="KO130" i="14" s="1"/>
  <c r="GF131" i="14"/>
  <c r="KO131" i="14" s="1"/>
  <c r="GF132" i="14"/>
  <c r="KO132" i="14" s="1"/>
  <c r="GF133" i="14"/>
  <c r="KO133" i="14" s="1"/>
  <c r="GF134" i="14"/>
  <c r="KO134" i="14" s="1"/>
  <c r="GF135" i="14"/>
  <c r="KO135" i="14" s="1"/>
  <c r="GF136" i="14"/>
  <c r="KO136" i="14" s="1"/>
  <c r="GF137" i="14"/>
  <c r="KO137" i="14" s="1"/>
  <c r="GF138" i="14"/>
  <c r="KO138" i="14" s="1"/>
  <c r="GF139" i="14"/>
  <c r="KO139" i="14" s="1"/>
  <c r="GF140" i="14"/>
  <c r="KO140" i="14" s="1"/>
  <c r="GF141" i="14"/>
  <c r="KO141" i="14" s="1"/>
  <c r="GF142" i="14"/>
  <c r="KO142" i="14" s="1"/>
  <c r="GF143" i="14"/>
  <c r="KO143" i="14" s="1"/>
  <c r="GF144" i="14"/>
  <c r="KO144" i="14" s="1"/>
  <c r="GF145" i="14"/>
  <c r="KO145" i="14" s="1"/>
  <c r="GF146" i="14"/>
  <c r="KO146" i="14" s="1"/>
  <c r="GF147" i="14"/>
  <c r="KO147" i="14" s="1"/>
  <c r="GF148" i="14"/>
  <c r="KO148" i="14" s="1"/>
  <c r="GF149" i="14"/>
  <c r="KO149" i="14" s="1"/>
  <c r="GF150" i="14"/>
  <c r="KO150" i="14" s="1"/>
  <c r="GF151" i="14"/>
  <c r="KO151" i="14" s="1"/>
  <c r="GF152" i="14"/>
  <c r="KO152" i="14" s="1"/>
  <c r="GF153" i="14"/>
  <c r="KO153" i="14" s="1"/>
  <c r="GF154" i="14"/>
  <c r="KO154" i="14" s="1"/>
  <c r="GF155" i="14"/>
  <c r="KO155" i="14" s="1"/>
  <c r="GF156" i="14"/>
  <c r="KO156" i="14" s="1"/>
  <c r="GF157" i="14"/>
  <c r="KO157" i="14" s="1"/>
  <c r="GF158" i="14"/>
  <c r="KO158" i="14" s="1"/>
  <c r="GF159" i="14"/>
  <c r="KO159" i="14" s="1"/>
  <c r="GF160" i="14"/>
  <c r="KO160" i="14" s="1"/>
  <c r="GF161" i="14"/>
  <c r="KO161" i="14" s="1"/>
  <c r="GF162" i="14"/>
  <c r="KO162" i="14" s="1"/>
  <c r="GF163" i="14"/>
  <c r="KO163" i="14" s="1"/>
  <c r="GF164" i="14"/>
  <c r="KO164" i="14" s="1"/>
  <c r="GF165" i="14"/>
  <c r="KO165" i="14" s="1"/>
  <c r="GF166" i="14"/>
  <c r="KO166" i="14" s="1"/>
  <c r="GF167" i="14"/>
  <c r="KO167" i="14" s="1"/>
  <c r="GF168" i="14"/>
  <c r="KO168" i="14" s="1"/>
  <c r="GF169" i="14"/>
  <c r="KO169" i="14" s="1"/>
  <c r="GF170" i="14"/>
  <c r="KO170" i="14" s="1"/>
  <c r="GF171" i="14"/>
  <c r="KO171" i="14" s="1"/>
  <c r="GF172" i="14"/>
  <c r="KO172" i="14" s="1"/>
  <c r="GF173" i="14"/>
  <c r="KO173" i="14" s="1"/>
  <c r="GF174" i="14"/>
  <c r="KO174" i="14" s="1"/>
  <c r="GF175" i="14"/>
  <c r="KO175" i="14" s="1"/>
  <c r="GF176" i="14"/>
  <c r="KO176" i="14" s="1"/>
  <c r="GF177" i="14"/>
  <c r="KO177" i="14" s="1"/>
  <c r="GF178" i="14"/>
  <c r="KO178" i="14" s="1"/>
  <c r="GF179" i="14"/>
  <c r="KO179" i="14" s="1"/>
  <c r="GF180" i="14"/>
  <c r="KO180" i="14" s="1"/>
  <c r="GF181" i="14"/>
  <c r="KO181" i="14" s="1"/>
  <c r="GF182" i="14"/>
  <c r="KO182" i="14" s="1"/>
  <c r="GF183" i="14"/>
  <c r="KO183" i="14" s="1"/>
  <c r="GF184" i="14"/>
  <c r="KO184" i="14" s="1"/>
  <c r="GF185" i="14"/>
  <c r="KO185" i="14" s="1"/>
  <c r="GF186" i="14"/>
  <c r="KO186" i="14" s="1"/>
  <c r="GF187" i="14"/>
  <c r="KO187" i="14" s="1"/>
  <c r="GF188" i="14"/>
  <c r="KO188" i="14" s="1"/>
  <c r="GF189" i="14"/>
  <c r="KO189" i="14" s="1"/>
  <c r="GF190" i="14"/>
  <c r="KO190" i="14" s="1"/>
  <c r="GF191" i="14"/>
  <c r="KO191" i="14" s="1"/>
  <c r="GF192" i="14"/>
  <c r="KO192" i="14" s="1"/>
  <c r="GF193" i="14"/>
  <c r="KO193" i="14" s="1"/>
  <c r="GF194" i="14"/>
  <c r="KO194" i="14" s="1"/>
  <c r="GF195" i="14"/>
  <c r="KO195" i="14" s="1"/>
  <c r="GF196" i="14"/>
  <c r="KO196" i="14" s="1"/>
  <c r="GF197" i="14"/>
  <c r="KO197" i="14" s="1"/>
  <c r="GF198" i="14"/>
  <c r="KO198" i="14" s="1"/>
  <c r="GF199" i="14"/>
  <c r="KO199" i="14" s="1"/>
  <c r="GF200" i="14"/>
  <c r="KO200" i="14" s="1"/>
  <c r="GF201" i="14"/>
  <c r="KO201" i="14" s="1"/>
  <c r="GF202" i="14"/>
  <c r="KO202" i="14" s="1"/>
  <c r="GF203" i="14"/>
  <c r="KO203" i="14" s="1"/>
  <c r="GF204" i="14"/>
  <c r="KO204" i="14" s="1"/>
  <c r="GF205" i="14"/>
  <c r="KO205" i="14" s="1"/>
  <c r="GF206" i="14"/>
  <c r="KO206" i="14" s="1"/>
  <c r="GF207" i="14"/>
  <c r="KO207" i="14" s="1"/>
  <c r="GF208" i="14"/>
  <c r="KO208" i="14" s="1"/>
  <c r="GF209" i="14"/>
  <c r="KO209" i="14" s="1"/>
  <c r="GF210" i="14"/>
  <c r="KO210" i="14" s="1"/>
  <c r="GF211" i="14"/>
  <c r="KO211" i="14" s="1"/>
  <c r="GF212" i="14"/>
  <c r="KO212" i="14" s="1"/>
  <c r="GF213" i="14"/>
  <c r="KO213" i="14" s="1"/>
  <c r="GF214" i="14"/>
  <c r="KO214" i="14" s="1"/>
  <c r="GF215" i="14"/>
  <c r="KO215" i="14" s="1"/>
  <c r="GF216" i="14"/>
  <c r="KO216" i="14" s="1"/>
  <c r="GF217" i="14"/>
  <c r="KO217" i="14" s="1"/>
  <c r="GF218" i="14"/>
  <c r="KO218" i="14" s="1"/>
  <c r="GF219" i="14"/>
  <c r="KO219" i="14" s="1"/>
  <c r="GF220" i="14"/>
  <c r="KO220" i="14" s="1"/>
  <c r="GF221" i="14"/>
  <c r="KO221" i="14" s="1"/>
  <c r="GF222" i="14"/>
  <c r="KO222" i="14" s="1"/>
  <c r="GF223" i="14"/>
  <c r="KO223" i="14" s="1"/>
  <c r="GF224" i="14"/>
  <c r="KO224" i="14" s="1"/>
  <c r="GF225" i="14"/>
  <c r="KO225" i="14" s="1"/>
  <c r="GF226" i="14"/>
  <c r="KO226" i="14" s="1"/>
  <c r="GF227" i="14"/>
  <c r="KO227" i="14" s="1"/>
  <c r="GF228" i="14"/>
  <c r="KO228" i="14" s="1"/>
  <c r="GF229" i="14"/>
  <c r="KO229" i="14" s="1"/>
  <c r="GF230" i="14"/>
  <c r="KO230" i="14" s="1"/>
  <c r="GF231" i="14"/>
  <c r="KO231" i="14" s="1"/>
  <c r="GF232" i="14"/>
  <c r="KO232" i="14" s="1"/>
  <c r="GF233" i="14"/>
  <c r="KO233" i="14" s="1"/>
  <c r="GF234" i="14"/>
  <c r="KO234" i="14" s="1"/>
  <c r="GF235" i="14"/>
  <c r="KO235" i="14" s="1"/>
  <c r="GF236" i="14"/>
  <c r="KO236" i="14" s="1"/>
  <c r="GF237" i="14"/>
  <c r="KO237" i="14" s="1"/>
  <c r="GF238" i="14"/>
  <c r="KO238" i="14" s="1"/>
  <c r="GF239" i="14"/>
  <c r="KO239" i="14" s="1"/>
  <c r="GF240" i="14"/>
  <c r="KO240" i="14" s="1"/>
  <c r="GF241" i="14"/>
  <c r="KO241" i="14" s="1"/>
  <c r="GF242" i="14"/>
  <c r="KO242" i="14" s="1"/>
  <c r="GF243" i="14"/>
  <c r="KO243" i="14" s="1"/>
  <c r="GF244" i="14"/>
  <c r="KO244" i="14" s="1"/>
  <c r="GF245" i="14"/>
  <c r="KO245" i="14" s="1"/>
  <c r="GF246" i="14"/>
  <c r="KO246" i="14" s="1"/>
  <c r="GF247" i="14"/>
  <c r="KO247" i="14" s="1"/>
  <c r="GF248" i="14"/>
  <c r="KO248" i="14" s="1"/>
  <c r="GF249" i="14"/>
  <c r="KO249" i="14" s="1"/>
  <c r="GF250" i="14"/>
  <c r="KO250" i="14" s="1"/>
  <c r="GF251" i="14"/>
  <c r="KO251" i="14" s="1"/>
  <c r="GF252" i="14"/>
  <c r="KO252" i="14" s="1"/>
  <c r="GF253" i="14"/>
  <c r="KO253" i="14" s="1"/>
  <c r="GF254" i="14"/>
  <c r="KO254" i="14" s="1"/>
  <c r="GF255" i="14"/>
  <c r="KO255" i="14" s="1"/>
  <c r="GF256" i="14"/>
  <c r="KO256" i="14" s="1"/>
  <c r="GF257" i="14"/>
  <c r="KO257" i="14" s="1"/>
  <c r="GF258" i="14"/>
  <c r="KO258" i="14" s="1"/>
  <c r="GF259" i="14"/>
  <c r="KO259" i="14" s="1"/>
  <c r="GF260" i="14"/>
  <c r="KO260" i="14" s="1"/>
  <c r="GF261" i="14"/>
  <c r="KO261" i="14" s="1"/>
  <c r="GF262" i="14"/>
  <c r="KO262" i="14" s="1"/>
  <c r="GF263" i="14"/>
  <c r="KO263" i="14" s="1"/>
  <c r="GF264" i="14"/>
  <c r="KO264" i="14" s="1"/>
  <c r="GF265" i="14"/>
  <c r="KO265" i="14" s="1"/>
  <c r="GF266" i="14"/>
  <c r="KO266" i="14" s="1"/>
  <c r="GF267" i="14"/>
  <c r="KO267" i="14" s="1"/>
  <c r="GF268" i="14"/>
  <c r="KO268" i="14" s="1"/>
  <c r="GF269" i="14"/>
  <c r="KO269" i="14" s="1"/>
  <c r="GF270" i="14"/>
  <c r="KO270" i="14" s="1"/>
  <c r="GF271" i="14"/>
  <c r="KO271" i="14" s="1"/>
  <c r="GF272" i="14"/>
  <c r="KO272" i="14" s="1"/>
  <c r="GF273" i="14"/>
  <c r="KO273" i="14" s="1"/>
  <c r="GF274" i="14"/>
  <c r="KO274" i="14" s="1"/>
  <c r="GF275" i="14"/>
  <c r="KO275" i="14" s="1"/>
  <c r="GF276" i="14"/>
  <c r="KO276" i="14" s="1"/>
  <c r="GF277" i="14"/>
  <c r="KO277" i="14" s="1"/>
  <c r="GF278" i="14"/>
  <c r="KO278" i="14" s="1"/>
  <c r="GF279" i="14"/>
  <c r="KO279" i="14" s="1"/>
  <c r="GF280" i="14"/>
  <c r="KO280" i="14" s="1"/>
  <c r="GF281" i="14"/>
  <c r="KO281" i="14" s="1"/>
  <c r="GF282" i="14"/>
  <c r="KO282" i="14" s="1"/>
  <c r="GF283" i="14"/>
  <c r="KO283" i="14" s="1"/>
  <c r="GF284" i="14"/>
  <c r="KO284" i="14" s="1"/>
  <c r="GF285" i="14"/>
  <c r="KO285" i="14" s="1"/>
  <c r="GF286" i="14"/>
  <c r="KO286" i="14" s="1"/>
  <c r="GF287" i="14"/>
  <c r="KO287" i="14" s="1"/>
  <c r="GF288" i="14"/>
  <c r="KO288" i="14" s="1"/>
  <c r="GF289" i="14"/>
  <c r="KO289" i="14" s="1"/>
  <c r="GF290" i="14"/>
  <c r="KO290" i="14" s="1"/>
  <c r="GF291" i="14"/>
  <c r="KO291" i="14" s="1"/>
  <c r="GF292" i="14"/>
  <c r="KO292" i="14" s="1"/>
  <c r="GF293" i="14"/>
  <c r="KO293" i="14" s="1"/>
  <c r="GF294" i="14"/>
  <c r="KO294" i="14" s="1"/>
  <c r="GF295" i="14"/>
  <c r="KO295" i="14" s="1"/>
  <c r="GF296" i="14"/>
  <c r="KO296" i="14" s="1"/>
  <c r="GF297" i="14"/>
  <c r="KO297" i="14" s="1"/>
  <c r="GF298" i="14"/>
  <c r="KO298" i="14" s="1"/>
  <c r="GF299" i="14"/>
  <c r="KO299" i="14" s="1"/>
  <c r="GF300" i="14"/>
  <c r="KO300" i="14" s="1"/>
  <c r="GF301" i="14"/>
  <c r="KO301" i="14" s="1"/>
  <c r="GF302" i="14"/>
  <c r="KO302" i="14" s="1"/>
  <c r="GF303" i="14"/>
  <c r="KO303" i="14" s="1"/>
  <c r="GF304" i="14"/>
  <c r="KO304" i="14" s="1"/>
  <c r="GF305" i="14"/>
  <c r="KO305" i="14" s="1"/>
  <c r="GF5" i="14"/>
  <c r="KO5" i="14" s="1"/>
  <c r="AH4" i="14" l="1"/>
  <c r="AG4" i="14"/>
  <c r="DU29" i="24" l="1"/>
  <c r="DT29" i="24"/>
  <c r="DS29" i="24"/>
  <c r="DR29" i="24"/>
  <c r="DQ29" i="24"/>
  <c r="DP29" i="24"/>
  <c r="DM29" i="24"/>
  <c r="DL29" i="24"/>
  <c r="DK29" i="24"/>
  <c r="DJ29" i="24"/>
  <c r="DI29" i="24"/>
  <c r="DH29" i="24"/>
  <c r="DG29" i="24"/>
  <c r="DF29" i="24"/>
  <c r="DE29" i="24"/>
  <c r="DB29" i="24" l="1"/>
  <c r="DA29" i="24"/>
  <c r="CZ29" i="24"/>
  <c r="CY29" i="24"/>
  <c r="CX29" i="24"/>
  <c r="CW29" i="24"/>
  <c r="CV29" i="24"/>
  <c r="CU29" i="24"/>
  <c r="CT29" i="24"/>
  <c r="CQ29" i="24"/>
  <c r="CP29" i="24"/>
  <c r="CO29" i="24"/>
  <c r="CN29" i="24"/>
  <c r="CM29" i="24"/>
  <c r="CL29" i="24"/>
  <c r="CK29" i="24"/>
  <c r="CJ29" i="24"/>
  <c r="CI29" i="24"/>
  <c r="CF29" i="24"/>
  <c r="CE29" i="24"/>
  <c r="CD29" i="24"/>
  <c r="CC29" i="24"/>
  <c r="CB29" i="24"/>
  <c r="CA29" i="24"/>
  <c r="BZ29" i="24"/>
  <c r="BY29" i="24"/>
  <c r="BX29" i="24"/>
  <c r="BU29" i="24"/>
  <c r="BT29" i="24"/>
  <c r="BS29" i="24"/>
  <c r="BR29" i="24"/>
  <c r="BQ29" i="24"/>
  <c r="BP29" i="24"/>
  <c r="BM29" i="24"/>
  <c r="BO29" i="24"/>
  <c r="BN29" i="24"/>
  <c r="BJ29" i="24"/>
  <c r="BI29" i="24"/>
  <c r="BH29" i="24"/>
  <c r="BG29" i="24"/>
  <c r="BF29" i="24"/>
  <c r="BE29" i="24"/>
  <c r="BD29" i="24"/>
  <c r="BC29" i="24"/>
  <c r="BB29" i="24"/>
  <c r="AZ29" i="24"/>
  <c r="AY29" i="24"/>
  <c r="AX29" i="24"/>
  <c r="AW29" i="24"/>
  <c r="AV29" i="24"/>
  <c r="AU29" i="24"/>
  <c r="AT29" i="24"/>
  <c r="AS29" i="24"/>
  <c r="AR29" i="24"/>
  <c r="AP29" i="24"/>
  <c r="AO29" i="24"/>
  <c r="AN29" i="24"/>
  <c r="AM29" i="24"/>
  <c r="AL29" i="24"/>
  <c r="AK29" i="24"/>
  <c r="AJ29" i="24"/>
  <c r="AI29" i="24"/>
  <c r="AH29" i="24"/>
  <c r="AF29" i="24"/>
  <c r="AE29" i="24"/>
  <c r="AD29" i="24"/>
  <c r="C75" i="3" l="1"/>
  <c r="D28" i="3" l="1"/>
  <c r="D7" i="3" l="1"/>
  <c r="B3" i="3" s="1"/>
  <c r="R66" i="24" l="1"/>
  <c r="P66" i="24"/>
  <c r="R65" i="24"/>
  <c r="P65" i="24"/>
  <c r="R64" i="24"/>
  <c r="P64" i="24"/>
  <c r="R63" i="24"/>
  <c r="P63" i="24"/>
  <c r="R54" i="24"/>
  <c r="P54" i="24"/>
  <c r="R53" i="24"/>
  <c r="P53" i="24"/>
  <c r="R52" i="24"/>
  <c r="P52" i="24"/>
  <c r="R51" i="24"/>
  <c r="P51" i="24"/>
  <c r="R42" i="24"/>
  <c r="P42" i="24"/>
  <c r="B81" i="24" s="1"/>
  <c r="R41" i="24"/>
  <c r="P41" i="24"/>
  <c r="R40" i="24"/>
  <c r="P40" i="24"/>
  <c r="R39" i="24"/>
  <c r="P39" i="24"/>
  <c r="L68" i="24"/>
  <c r="H68" i="24"/>
  <c r="D68" i="24"/>
  <c r="L55" i="24"/>
  <c r="H55" i="24"/>
  <c r="D55" i="24"/>
  <c r="L42" i="24"/>
  <c r="H42" i="24"/>
  <c r="L66" i="24"/>
  <c r="H66" i="24"/>
  <c r="D66" i="24"/>
  <c r="L53" i="24"/>
  <c r="H53" i="24"/>
  <c r="D53" i="24"/>
  <c r="L40" i="24"/>
  <c r="H40" i="24"/>
  <c r="D40" i="24"/>
  <c r="D42" i="24"/>
  <c r="J79" i="24"/>
  <c r="J78" i="24"/>
  <c r="DO29" i="24"/>
  <c r="DN29" i="24"/>
  <c r="DD29" i="24"/>
  <c r="DC29" i="24"/>
  <c r="CS29" i="24"/>
  <c r="CR29" i="24"/>
  <c r="CH29" i="24"/>
  <c r="CG29" i="24"/>
  <c r="BW29" i="24"/>
  <c r="BV29" i="24"/>
  <c r="BL29" i="24"/>
  <c r="BK29" i="24"/>
  <c r="BA29" i="24"/>
  <c r="AQ29" i="24"/>
  <c r="AG29" i="24"/>
  <c r="T29" i="24"/>
  <c r="S29" i="24"/>
  <c r="F81" i="24" l="1"/>
  <c r="F79" i="24"/>
  <c r="F80" i="24"/>
  <c r="B79" i="24"/>
  <c r="F78" i="24"/>
  <c r="B78" i="24"/>
  <c r="B80" i="24"/>
  <c r="Q29" i="24"/>
  <c r="O29" i="24"/>
  <c r="J80" i="24" l="1"/>
  <c r="J81" i="24" s="1"/>
  <c r="B88" i="3" l="1"/>
  <c r="C110" i="3" l="1"/>
  <c r="E113" i="3" l="1"/>
  <c r="C113" i="3"/>
  <c r="B113" i="3"/>
  <c r="D113" i="3"/>
  <c r="B99" i="3"/>
  <c r="B95" i="3"/>
  <c r="AJ4" i="14" l="1"/>
  <c r="AI4" i="14" l="1"/>
  <c r="B11" i="18" l="1"/>
  <c r="B10" i="18"/>
  <c r="B9" i="18"/>
  <c r="B7" i="18"/>
  <c r="B6" i="18"/>
  <c r="B5" i="18"/>
  <c r="B27" i="15" l="1"/>
  <c r="B26" i="15" l="1"/>
  <c r="W4" i="14"/>
  <c r="T4" i="14"/>
  <c r="Q4" i="14"/>
  <c r="L4" i="14"/>
  <c r="R4" i="14"/>
  <c r="AR4" i="14"/>
  <c r="AS4" i="14"/>
  <c r="AT4" i="14"/>
  <c r="AV4" i="14"/>
  <c r="AX4" i="14"/>
  <c r="BE4" i="14"/>
  <c r="BJ4" i="14"/>
  <c r="BK4" i="14"/>
  <c r="BL4" i="14"/>
  <c r="BN4" i="14"/>
  <c r="FE4" i="14"/>
  <c r="EJ4" i="14"/>
  <c r="EH4" i="14"/>
  <c r="EG4" i="14"/>
  <c r="EF4" i="14"/>
  <c r="EE4" i="14"/>
  <c r="EC4" i="14"/>
  <c r="DY4" i="14"/>
  <c r="DZ4" i="14" s="1"/>
  <c r="BP4" i="14"/>
  <c r="C23" i="3" l="1"/>
  <c r="B28" i="15" l="1"/>
  <c r="AX6" i="14" l="1"/>
  <c r="GC6" i="14" s="1"/>
  <c r="KL6" i="14" s="1"/>
  <c r="AX7" i="14"/>
  <c r="GC7" i="14" s="1"/>
  <c r="KL7" i="14" s="1"/>
  <c r="AX8" i="14"/>
  <c r="GC8" i="14" s="1"/>
  <c r="KL8" i="14" s="1"/>
  <c r="AX9" i="14"/>
  <c r="GC9" i="14" s="1"/>
  <c r="KL9" i="14" s="1"/>
  <c r="AX10" i="14"/>
  <c r="GC10" i="14" s="1"/>
  <c r="KL10" i="14" s="1"/>
  <c r="AX11" i="14"/>
  <c r="GC11" i="14" s="1"/>
  <c r="KL11" i="14" s="1"/>
  <c r="AX12" i="14"/>
  <c r="GC12" i="14" s="1"/>
  <c r="KL12" i="14" s="1"/>
  <c r="AX13" i="14"/>
  <c r="GC13" i="14" s="1"/>
  <c r="KL13" i="14" s="1"/>
  <c r="AX14" i="14"/>
  <c r="GC14" i="14" s="1"/>
  <c r="KL14" i="14" s="1"/>
  <c r="AX15" i="14"/>
  <c r="GC15" i="14" s="1"/>
  <c r="KL15" i="14" s="1"/>
  <c r="AX16" i="14"/>
  <c r="GC16" i="14" s="1"/>
  <c r="KL16" i="14" s="1"/>
  <c r="AX17" i="14"/>
  <c r="GC17" i="14" s="1"/>
  <c r="KL17" i="14" s="1"/>
  <c r="AX18" i="14"/>
  <c r="GC18" i="14" s="1"/>
  <c r="KL18" i="14" s="1"/>
  <c r="AX19" i="14"/>
  <c r="GC19" i="14" s="1"/>
  <c r="KL19" i="14" s="1"/>
  <c r="AX20" i="14"/>
  <c r="GC20" i="14" s="1"/>
  <c r="KL20" i="14" s="1"/>
  <c r="AX21" i="14"/>
  <c r="GC21" i="14" s="1"/>
  <c r="KL21" i="14" s="1"/>
  <c r="AX22" i="14"/>
  <c r="GC22" i="14" s="1"/>
  <c r="KL22" i="14" s="1"/>
  <c r="AX23" i="14"/>
  <c r="GC23" i="14" s="1"/>
  <c r="KL23" i="14" s="1"/>
  <c r="AX24" i="14"/>
  <c r="GC24" i="14" s="1"/>
  <c r="KL24" i="14" s="1"/>
  <c r="AX25" i="14"/>
  <c r="GC25" i="14" s="1"/>
  <c r="KL25" i="14" s="1"/>
  <c r="AX26" i="14"/>
  <c r="GC26" i="14" s="1"/>
  <c r="KL26" i="14" s="1"/>
  <c r="AX27" i="14"/>
  <c r="GC27" i="14" s="1"/>
  <c r="KL27" i="14" s="1"/>
  <c r="AX28" i="14"/>
  <c r="GC28" i="14" s="1"/>
  <c r="KL28" i="14" s="1"/>
  <c r="AX29" i="14"/>
  <c r="GC29" i="14" s="1"/>
  <c r="KL29" i="14" s="1"/>
  <c r="AX30" i="14"/>
  <c r="GC30" i="14" s="1"/>
  <c r="KL30" i="14" s="1"/>
  <c r="AX31" i="14"/>
  <c r="GC31" i="14" s="1"/>
  <c r="KL31" i="14" s="1"/>
  <c r="AX32" i="14"/>
  <c r="GC32" i="14" s="1"/>
  <c r="KL32" i="14" s="1"/>
  <c r="AX33" i="14"/>
  <c r="GC33" i="14" s="1"/>
  <c r="KL33" i="14" s="1"/>
  <c r="AX34" i="14"/>
  <c r="GC34" i="14" s="1"/>
  <c r="KL34" i="14" s="1"/>
  <c r="AX35" i="14"/>
  <c r="GC35" i="14" s="1"/>
  <c r="KL35" i="14" s="1"/>
  <c r="AX36" i="14"/>
  <c r="GC36" i="14" s="1"/>
  <c r="KL36" i="14" s="1"/>
  <c r="AX37" i="14"/>
  <c r="GC37" i="14" s="1"/>
  <c r="KL37" i="14" s="1"/>
  <c r="AX38" i="14"/>
  <c r="GC38" i="14" s="1"/>
  <c r="KL38" i="14" s="1"/>
  <c r="AX39" i="14"/>
  <c r="GC39" i="14" s="1"/>
  <c r="KL39" i="14" s="1"/>
  <c r="AX40" i="14"/>
  <c r="GC40" i="14" s="1"/>
  <c r="KL40" i="14" s="1"/>
  <c r="AX41" i="14"/>
  <c r="GC41" i="14" s="1"/>
  <c r="KL41" i="14" s="1"/>
  <c r="AX42" i="14"/>
  <c r="GC42" i="14" s="1"/>
  <c r="KL42" i="14" s="1"/>
  <c r="AX43" i="14"/>
  <c r="GC43" i="14" s="1"/>
  <c r="KL43" i="14" s="1"/>
  <c r="AX44" i="14"/>
  <c r="GC44" i="14" s="1"/>
  <c r="KL44" i="14" s="1"/>
  <c r="AX45" i="14"/>
  <c r="GC45" i="14" s="1"/>
  <c r="KL45" i="14" s="1"/>
  <c r="AX46" i="14"/>
  <c r="GC46" i="14" s="1"/>
  <c r="KL46" i="14" s="1"/>
  <c r="AX47" i="14"/>
  <c r="GC47" i="14" s="1"/>
  <c r="KL47" i="14" s="1"/>
  <c r="AX48" i="14"/>
  <c r="GC48" i="14" s="1"/>
  <c r="KL48" i="14" s="1"/>
  <c r="AX49" i="14"/>
  <c r="GC49" i="14" s="1"/>
  <c r="KL49" i="14" s="1"/>
  <c r="AX50" i="14"/>
  <c r="GC50" i="14" s="1"/>
  <c r="KL50" i="14" s="1"/>
  <c r="AX51" i="14"/>
  <c r="GC51" i="14" s="1"/>
  <c r="KL51" i="14" s="1"/>
  <c r="AX52" i="14"/>
  <c r="GC52" i="14" s="1"/>
  <c r="KL52" i="14" s="1"/>
  <c r="AX53" i="14"/>
  <c r="GC53" i="14" s="1"/>
  <c r="KL53" i="14" s="1"/>
  <c r="AX54" i="14"/>
  <c r="GC54" i="14" s="1"/>
  <c r="KL54" i="14" s="1"/>
  <c r="AX55" i="14"/>
  <c r="GC55" i="14" s="1"/>
  <c r="KL55" i="14" s="1"/>
  <c r="AX56" i="14"/>
  <c r="GC56" i="14" s="1"/>
  <c r="KL56" i="14" s="1"/>
  <c r="AX57" i="14"/>
  <c r="GC57" i="14" s="1"/>
  <c r="KL57" i="14" s="1"/>
  <c r="AX58" i="14"/>
  <c r="GC58" i="14" s="1"/>
  <c r="KL58" i="14" s="1"/>
  <c r="AX59" i="14"/>
  <c r="GC59" i="14" s="1"/>
  <c r="KL59" i="14" s="1"/>
  <c r="AX60" i="14"/>
  <c r="GC60" i="14" s="1"/>
  <c r="KL60" i="14" s="1"/>
  <c r="AX61" i="14"/>
  <c r="GC61" i="14" s="1"/>
  <c r="KL61" i="14" s="1"/>
  <c r="AX62" i="14"/>
  <c r="GC62" i="14" s="1"/>
  <c r="KL62" i="14" s="1"/>
  <c r="AX63" i="14"/>
  <c r="GC63" i="14" s="1"/>
  <c r="KL63" i="14" s="1"/>
  <c r="AX64" i="14"/>
  <c r="GC64" i="14" s="1"/>
  <c r="KL64" i="14" s="1"/>
  <c r="AX65" i="14"/>
  <c r="GC65" i="14" s="1"/>
  <c r="KL65" i="14" s="1"/>
  <c r="AX66" i="14"/>
  <c r="GC66" i="14" s="1"/>
  <c r="KL66" i="14" s="1"/>
  <c r="AX67" i="14"/>
  <c r="GC67" i="14" s="1"/>
  <c r="KL67" i="14" s="1"/>
  <c r="AX68" i="14"/>
  <c r="GC68" i="14" s="1"/>
  <c r="KL68" i="14" s="1"/>
  <c r="AX69" i="14"/>
  <c r="GC69" i="14" s="1"/>
  <c r="KL69" i="14" s="1"/>
  <c r="AX70" i="14"/>
  <c r="GC70" i="14" s="1"/>
  <c r="KL70" i="14" s="1"/>
  <c r="AX71" i="14"/>
  <c r="GC71" i="14" s="1"/>
  <c r="KL71" i="14" s="1"/>
  <c r="AX72" i="14"/>
  <c r="GC72" i="14" s="1"/>
  <c r="KL72" i="14" s="1"/>
  <c r="AX73" i="14"/>
  <c r="GC73" i="14" s="1"/>
  <c r="KL73" i="14" s="1"/>
  <c r="AX74" i="14"/>
  <c r="GC74" i="14" s="1"/>
  <c r="KL74" i="14" s="1"/>
  <c r="AX75" i="14"/>
  <c r="GC75" i="14" s="1"/>
  <c r="KL75" i="14" s="1"/>
  <c r="AX76" i="14"/>
  <c r="GC76" i="14" s="1"/>
  <c r="KL76" i="14" s="1"/>
  <c r="AX77" i="14"/>
  <c r="GC77" i="14" s="1"/>
  <c r="KL77" i="14" s="1"/>
  <c r="AX78" i="14"/>
  <c r="GC78" i="14" s="1"/>
  <c r="KL78" i="14" s="1"/>
  <c r="AX79" i="14"/>
  <c r="GC79" i="14" s="1"/>
  <c r="KL79" i="14" s="1"/>
  <c r="AX80" i="14"/>
  <c r="GC80" i="14" s="1"/>
  <c r="KL80" i="14" s="1"/>
  <c r="AX81" i="14"/>
  <c r="GC81" i="14" s="1"/>
  <c r="KL81" i="14" s="1"/>
  <c r="AX82" i="14"/>
  <c r="GC82" i="14" s="1"/>
  <c r="KL82" i="14" s="1"/>
  <c r="AX83" i="14"/>
  <c r="GC83" i="14" s="1"/>
  <c r="KL83" i="14" s="1"/>
  <c r="AX84" i="14"/>
  <c r="GC84" i="14" s="1"/>
  <c r="KL84" i="14" s="1"/>
  <c r="AX85" i="14"/>
  <c r="GC85" i="14" s="1"/>
  <c r="KL85" i="14" s="1"/>
  <c r="AX86" i="14"/>
  <c r="GC86" i="14" s="1"/>
  <c r="KL86" i="14" s="1"/>
  <c r="AX87" i="14"/>
  <c r="GC87" i="14" s="1"/>
  <c r="KL87" i="14" s="1"/>
  <c r="AX88" i="14"/>
  <c r="GC88" i="14" s="1"/>
  <c r="KL88" i="14" s="1"/>
  <c r="AX89" i="14"/>
  <c r="GC89" i="14" s="1"/>
  <c r="KL89" i="14" s="1"/>
  <c r="AX90" i="14"/>
  <c r="GC90" i="14" s="1"/>
  <c r="KL90" i="14" s="1"/>
  <c r="AX91" i="14"/>
  <c r="GC91" i="14" s="1"/>
  <c r="KL91" i="14" s="1"/>
  <c r="AX92" i="14"/>
  <c r="GC92" i="14" s="1"/>
  <c r="KL92" i="14" s="1"/>
  <c r="AX93" i="14"/>
  <c r="GC93" i="14" s="1"/>
  <c r="KL93" i="14" s="1"/>
  <c r="AX94" i="14"/>
  <c r="GC94" i="14" s="1"/>
  <c r="KL94" i="14" s="1"/>
  <c r="AX95" i="14"/>
  <c r="GC95" i="14" s="1"/>
  <c r="KL95" i="14" s="1"/>
  <c r="AX96" i="14"/>
  <c r="GC96" i="14" s="1"/>
  <c r="KL96" i="14" s="1"/>
  <c r="AX97" i="14"/>
  <c r="GC97" i="14" s="1"/>
  <c r="KL97" i="14" s="1"/>
  <c r="AX98" i="14"/>
  <c r="GC98" i="14" s="1"/>
  <c r="KL98" i="14" s="1"/>
  <c r="AX99" i="14"/>
  <c r="GC99" i="14" s="1"/>
  <c r="KL99" i="14" s="1"/>
  <c r="AX100" i="14"/>
  <c r="GC100" i="14" s="1"/>
  <c r="KL100" i="14" s="1"/>
  <c r="AX101" i="14"/>
  <c r="GC101" i="14" s="1"/>
  <c r="KL101" i="14" s="1"/>
  <c r="AX102" i="14"/>
  <c r="GC102" i="14" s="1"/>
  <c r="KL102" i="14" s="1"/>
  <c r="AX103" i="14"/>
  <c r="GC103" i="14" s="1"/>
  <c r="KL103" i="14" s="1"/>
  <c r="AX104" i="14"/>
  <c r="GC104" i="14" s="1"/>
  <c r="KL104" i="14" s="1"/>
  <c r="AX105" i="14"/>
  <c r="GC105" i="14" s="1"/>
  <c r="KL105" i="14" s="1"/>
  <c r="AX106" i="14"/>
  <c r="GC106" i="14" s="1"/>
  <c r="KL106" i="14" s="1"/>
  <c r="AX107" i="14"/>
  <c r="GC107" i="14" s="1"/>
  <c r="KL107" i="14" s="1"/>
  <c r="AX108" i="14"/>
  <c r="GC108" i="14" s="1"/>
  <c r="KL108" i="14" s="1"/>
  <c r="AX109" i="14"/>
  <c r="GC109" i="14" s="1"/>
  <c r="KL109" i="14" s="1"/>
  <c r="AX110" i="14"/>
  <c r="GC110" i="14" s="1"/>
  <c r="KL110" i="14" s="1"/>
  <c r="AX111" i="14"/>
  <c r="GC111" i="14" s="1"/>
  <c r="KL111" i="14" s="1"/>
  <c r="AX112" i="14"/>
  <c r="GC112" i="14" s="1"/>
  <c r="KL112" i="14" s="1"/>
  <c r="AX113" i="14"/>
  <c r="GC113" i="14" s="1"/>
  <c r="KL113" i="14" s="1"/>
  <c r="AX114" i="14"/>
  <c r="GC114" i="14" s="1"/>
  <c r="KL114" i="14" s="1"/>
  <c r="AX115" i="14"/>
  <c r="GC115" i="14" s="1"/>
  <c r="KL115" i="14" s="1"/>
  <c r="AX116" i="14"/>
  <c r="GC116" i="14" s="1"/>
  <c r="KL116" i="14" s="1"/>
  <c r="AX117" i="14"/>
  <c r="GC117" i="14" s="1"/>
  <c r="KL117" i="14" s="1"/>
  <c r="AX118" i="14"/>
  <c r="GC118" i="14" s="1"/>
  <c r="KL118" i="14" s="1"/>
  <c r="AX119" i="14"/>
  <c r="GC119" i="14" s="1"/>
  <c r="KL119" i="14" s="1"/>
  <c r="AX120" i="14"/>
  <c r="GC120" i="14" s="1"/>
  <c r="KL120" i="14" s="1"/>
  <c r="AX121" i="14"/>
  <c r="GC121" i="14" s="1"/>
  <c r="KL121" i="14" s="1"/>
  <c r="AX122" i="14"/>
  <c r="GC122" i="14" s="1"/>
  <c r="KL122" i="14" s="1"/>
  <c r="AX123" i="14"/>
  <c r="GC123" i="14" s="1"/>
  <c r="KL123" i="14" s="1"/>
  <c r="AX124" i="14"/>
  <c r="GC124" i="14" s="1"/>
  <c r="KL124" i="14" s="1"/>
  <c r="AX125" i="14"/>
  <c r="GC125" i="14" s="1"/>
  <c r="KL125" i="14" s="1"/>
  <c r="AX126" i="14"/>
  <c r="GC126" i="14" s="1"/>
  <c r="KL126" i="14" s="1"/>
  <c r="AX127" i="14"/>
  <c r="GC127" i="14" s="1"/>
  <c r="KL127" i="14" s="1"/>
  <c r="AX128" i="14"/>
  <c r="GC128" i="14" s="1"/>
  <c r="KL128" i="14" s="1"/>
  <c r="AX129" i="14"/>
  <c r="GC129" i="14" s="1"/>
  <c r="KL129" i="14" s="1"/>
  <c r="AX130" i="14"/>
  <c r="GC130" i="14" s="1"/>
  <c r="KL130" i="14" s="1"/>
  <c r="AX131" i="14"/>
  <c r="GC131" i="14" s="1"/>
  <c r="KL131" i="14" s="1"/>
  <c r="AX132" i="14"/>
  <c r="GC132" i="14" s="1"/>
  <c r="KL132" i="14" s="1"/>
  <c r="AX133" i="14"/>
  <c r="GC133" i="14" s="1"/>
  <c r="KL133" i="14" s="1"/>
  <c r="AX134" i="14"/>
  <c r="GC134" i="14" s="1"/>
  <c r="KL134" i="14" s="1"/>
  <c r="AX135" i="14"/>
  <c r="GC135" i="14" s="1"/>
  <c r="KL135" i="14" s="1"/>
  <c r="AX136" i="14"/>
  <c r="GC136" i="14" s="1"/>
  <c r="KL136" i="14" s="1"/>
  <c r="AX137" i="14"/>
  <c r="GC137" i="14" s="1"/>
  <c r="KL137" i="14" s="1"/>
  <c r="AX138" i="14"/>
  <c r="GC138" i="14" s="1"/>
  <c r="KL138" i="14" s="1"/>
  <c r="AX139" i="14"/>
  <c r="GC139" i="14" s="1"/>
  <c r="KL139" i="14" s="1"/>
  <c r="AX140" i="14"/>
  <c r="GC140" i="14" s="1"/>
  <c r="KL140" i="14" s="1"/>
  <c r="AX141" i="14"/>
  <c r="GC141" i="14" s="1"/>
  <c r="KL141" i="14" s="1"/>
  <c r="AX142" i="14"/>
  <c r="GC142" i="14" s="1"/>
  <c r="KL142" i="14" s="1"/>
  <c r="AX143" i="14"/>
  <c r="GC143" i="14" s="1"/>
  <c r="KL143" i="14" s="1"/>
  <c r="AX144" i="14"/>
  <c r="GC144" i="14" s="1"/>
  <c r="KL144" i="14" s="1"/>
  <c r="AX145" i="14"/>
  <c r="GC145" i="14" s="1"/>
  <c r="KL145" i="14" s="1"/>
  <c r="AX146" i="14"/>
  <c r="GC146" i="14" s="1"/>
  <c r="KL146" i="14" s="1"/>
  <c r="AX147" i="14"/>
  <c r="GC147" i="14" s="1"/>
  <c r="KL147" i="14" s="1"/>
  <c r="AX148" i="14"/>
  <c r="GC148" i="14" s="1"/>
  <c r="KL148" i="14" s="1"/>
  <c r="AX149" i="14"/>
  <c r="GC149" i="14" s="1"/>
  <c r="KL149" i="14" s="1"/>
  <c r="AX150" i="14"/>
  <c r="GC150" i="14" s="1"/>
  <c r="KL150" i="14" s="1"/>
  <c r="AX151" i="14"/>
  <c r="GC151" i="14" s="1"/>
  <c r="KL151" i="14" s="1"/>
  <c r="AX152" i="14"/>
  <c r="GC152" i="14" s="1"/>
  <c r="KL152" i="14" s="1"/>
  <c r="AX153" i="14"/>
  <c r="GC153" i="14" s="1"/>
  <c r="KL153" i="14" s="1"/>
  <c r="AX154" i="14"/>
  <c r="GC154" i="14" s="1"/>
  <c r="KL154" i="14" s="1"/>
  <c r="AX155" i="14"/>
  <c r="GC155" i="14" s="1"/>
  <c r="KL155" i="14" s="1"/>
  <c r="AX156" i="14"/>
  <c r="GC156" i="14" s="1"/>
  <c r="KL156" i="14" s="1"/>
  <c r="AX157" i="14"/>
  <c r="GC157" i="14" s="1"/>
  <c r="KL157" i="14" s="1"/>
  <c r="AX158" i="14"/>
  <c r="GC158" i="14" s="1"/>
  <c r="KL158" i="14" s="1"/>
  <c r="AX159" i="14"/>
  <c r="GC159" i="14" s="1"/>
  <c r="KL159" i="14" s="1"/>
  <c r="AX160" i="14"/>
  <c r="GC160" i="14" s="1"/>
  <c r="KL160" i="14" s="1"/>
  <c r="AX161" i="14"/>
  <c r="GC161" i="14" s="1"/>
  <c r="KL161" i="14" s="1"/>
  <c r="AX162" i="14"/>
  <c r="GC162" i="14" s="1"/>
  <c r="KL162" i="14" s="1"/>
  <c r="AX163" i="14"/>
  <c r="GC163" i="14" s="1"/>
  <c r="KL163" i="14" s="1"/>
  <c r="AX164" i="14"/>
  <c r="GC164" i="14" s="1"/>
  <c r="KL164" i="14" s="1"/>
  <c r="AX165" i="14"/>
  <c r="GC165" i="14" s="1"/>
  <c r="KL165" i="14" s="1"/>
  <c r="AX166" i="14"/>
  <c r="GC166" i="14" s="1"/>
  <c r="KL166" i="14" s="1"/>
  <c r="AX167" i="14"/>
  <c r="GC167" i="14" s="1"/>
  <c r="KL167" i="14" s="1"/>
  <c r="AX168" i="14"/>
  <c r="GC168" i="14" s="1"/>
  <c r="KL168" i="14" s="1"/>
  <c r="AX169" i="14"/>
  <c r="GC169" i="14" s="1"/>
  <c r="KL169" i="14" s="1"/>
  <c r="AX170" i="14"/>
  <c r="GC170" i="14" s="1"/>
  <c r="KL170" i="14" s="1"/>
  <c r="AX171" i="14"/>
  <c r="GC171" i="14" s="1"/>
  <c r="KL171" i="14" s="1"/>
  <c r="AX172" i="14"/>
  <c r="GC172" i="14" s="1"/>
  <c r="KL172" i="14" s="1"/>
  <c r="AX173" i="14"/>
  <c r="GC173" i="14" s="1"/>
  <c r="KL173" i="14" s="1"/>
  <c r="AX174" i="14"/>
  <c r="GC174" i="14" s="1"/>
  <c r="KL174" i="14" s="1"/>
  <c r="AX175" i="14"/>
  <c r="GC175" i="14" s="1"/>
  <c r="KL175" i="14" s="1"/>
  <c r="AX176" i="14"/>
  <c r="GC176" i="14" s="1"/>
  <c r="KL176" i="14" s="1"/>
  <c r="AX177" i="14"/>
  <c r="GC177" i="14" s="1"/>
  <c r="KL177" i="14" s="1"/>
  <c r="AX178" i="14"/>
  <c r="GC178" i="14" s="1"/>
  <c r="KL178" i="14" s="1"/>
  <c r="AX179" i="14"/>
  <c r="GC179" i="14" s="1"/>
  <c r="KL179" i="14" s="1"/>
  <c r="AX180" i="14"/>
  <c r="GC180" i="14" s="1"/>
  <c r="KL180" i="14" s="1"/>
  <c r="AX181" i="14"/>
  <c r="GC181" i="14" s="1"/>
  <c r="KL181" i="14" s="1"/>
  <c r="AX182" i="14"/>
  <c r="GC182" i="14" s="1"/>
  <c r="KL182" i="14" s="1"/>
  <c r="AX183" i="14"/>
  <c r="GC183" i="14" s="1"/>
  <c r="KL183" i="14" s="1"/>
  <c r="AX184" i="14"/>
  <c r="GC184" i="14" s="1"/>
  <c r="KL184" i="14" s="1"/>
  <c r="AX185" i="14"/>
  <c r="GC185" i="14" s="1"/>
  <c r="KL185" i="14" s="1"/>
  <c r="AX186" i="14"/>
  <c r="GC186" i="14" s="1"/>
  <c r="KL186" i="14" s="1"/>
  <c r="AX187" i="14"/>
  <c r="GC187" i="14" s="1"/>
  <c r="KL187" i="14" s="1"/>
  <c r="AX188" i="14"/>
  <c r="GC188" i="14" s="1"/>
  <c r="KL188" i="14" s="1"/>
  <c r="AX189" i="14"/>
  <c r="GC189" i="14" s="1"/>
  <c r="KL189" i="14" s="1"/>
  <c r="AX190" i="14"/>
  <c r="GC190" i="14" s="1"/>
  <c r="KL190" i="14" s="1"/>
  <c r="AX191" i="14"/>
  <c r="GC191" i="14" s="1"/>
  <c r="KL191" i="14" s="1"/>
  <c r="AX192" i="14"/>
  <c r="GC192" i="14" s="1"/>
  <c r="KL192" i="14" s="1"/>
  <c r="AX193" i="14"/>
  <c r="GC193" i="14" s="1"/>
  <c r="KL193" i="14" s="1"/>
  <c r="AX194" i="14"/>
  <c r="GC194" i="14" s="1"/>
  <c r="KL194" i="14" s="1"/>
  <c r="AX195" i="14"/>
  <c r="GC195" i="14" s="1"/>
  <c r="KL195" i="14" s="1"/>
  <c r="AX196" i="14"/>
  <c r="GC196" i="14" s="1"/>
  <c r="KL196" i="14" s="1"/>
  <c r="AX197" i="14"/>
  <c r="GC197" i="14" s="1"/>
  <c r="KL197" i="14" s="1"/>
  <c r="AX198" i="14"/>
  <c r="GC198" i="14" s="1"/>
  <c r="KL198" i="14" s="1"/>
  <c r="AX199" i="14"/>
  <c r="GC199" i="14" s="1"/>
  <c r="KL199" i="14" s="1"/>
  <c r="AX200" i="14"/>
  <c r="GC200" i="14" s="1"/>
  <c r="KL200" i="14" s="1"/>
  <c r="AX201" i="14"/>
  <c r="GC201" i="14" s="1"/>
  <c r="KL201" i="14" s="1"/>
  <c r="AX202" i="14"/>
  <c r="GC202" i="14" s="1"/>
  <c r="KL202" i="14" s="1"/>
  <c r="AX203" i="14"/>
  <c r="GC203" i="14" s="1"/>
  <c r="KL203" i="14" s="1"/>
  <c r="AX204" i="14"/>
  <c r="GC204" i="14" s="1"/>
  <c r="KL204" i="14" s="1"/>
  <c r="AX205" i="14"/>
  <c r="GC205" i="14" s="1"/>
  <c r="KL205" i="14" s="1"/>
  <c r="AX206" i="14"/>
  <c r="GC206" i="14" s="1"/>
  <c r="KL206" i="14" s="1"/>
  <c r="AX207" i="14"/>
  <c r="GC207" i="14" s="1"/>
  <c r="KL207" i="14" s="1"/>
  <c r="AX208" i="14"/>
  <c r="GC208" i="14" s="1"/>
  <c r="KL208" i="14" s="1"/>
  <c r="AX209" i="14"/>
  <c r="GC209" i="14" s="1"/>
  <c r="KL209" i="14" s="1"/>
  <c r="AX210" i="14"/>
  <c r="GC210" i="14" s="1"/>
  <c r="KL210" i="14" s="1"/>
  <c r="AX211" i="14"/>
  <c r="GC211" i="14" s="1"/>
  <c r="KL211" i="14" s="1"/>
  <c r="AX212" i="14"/>
  <c r="GC212" i="14" s="1"/>
  <c r="KL212" i="14" s="1"/>
  <c r="AX213" i="14"/>
  <c r="GC213" i="14" s="1"/>
  <c r="KL213" i="14" s="1"/>
  <c r="AX214" i="14"/>
  <c r="GC214" i="14" s="1"/>
  <c r="KL214" i="14" s="1"/>
  <c r="AX215" i="14"/>
  <c r="GC215" i="14" s="1"/>
  <c r="KL215" i="14" s="1"/>
  <c r="AX216" i="14"/>
  <c r="GC216" i="14" s="1"/>
  <c r="KL216" i="14" s="1"/>
  <c r="AX217" i="14"/>
  <c r="GC217" i="14" s="1"/>
  <c r="KL217" i="14" s="1"/>
  <c r="AX218" i="14"/>
  <c r="GC218" i="14" s="1"/>
  <c r="KL218" i="14" s="1"/>
  <c r="AX219" i="14"/>
  <c r="GC219" i="14" s="1"/>
  <c r="KL219" i="14" s="1"/>
  <c r="AX220" i="14"/>
  <c r="GC220" i="14" s="1"/>
  <c r="KL220" i="14" s="1"/>
  <c r="AX221" i="14"/>
  <c r="GC221" i="14" s="1"/>
  <c r="KL221" i="14" s="1"/>
  <c r="AX222" i="14"/>
  <c r="GC222" i="14" s="1"/>
  <c r="KL222" i="14" s="1"/>
  <c r="AX223" i="14"/>
  <c r="GC223" i="14" s="1"/>
  <c r="KL223" i="14" s="1"/>
  <c r="AX224" i="14"/>
  <c r="GC224" i="14" s="1"/>
  <c r="KL224" i="14" s="1"/>
  <c r="AX225" i="14"/>
  <c r="GC225" i="14" s="1"/>
  <c r="KL225" i="14" s="1"/>
  <c r="AX226" i="14"/>
  <c r="GC226" i="14" s="1"/>
  <c r="KL226" i="14" s="1"/>
  <c r="AX227" i="14"/>
  <c r="GC227" i="14" s="1"/>
  <c r="KL227" i="14" s="1"/>
  <c r="AX228" i="14"/>
  <c r="GC228" i="14" s="1"/>
  <c r="KL228" i="14" s="1"/>
  <c r="AX229" i="14"/>
  <c r="GC229" i="14" s="1"/>
  <c r="KL229" i="14" s="1"/>
  <c r="AX230" i="14"/>
  <c r="GC230" i="14" s="1"/>
  <c r="KL230" i="14" s="1"/>
  <c r="AX231" i="14"/>
  <c r="GC231" i="14" s="1"/>
  <c r="KL231" i="14" s="1"/>
  <c r="AX232" i="14"/>
  <c r="GC232" i="14" s="1"/>
  <c r="KL232" i="14" s="1"/>
  <c r="AX233" i="14"/>
  <c r="GC233" i="14" s="1"/>
  <c r="KL233" i="14" s="1"/>
  <c r="AX234" i="14"/>
  <c r="GC234" i="14" s="1"/>
  <c r="KL234" i="14" s="1"/>
  <c r="AX235" i="14"/>
  <c r="GC235" i="14" s="1"/>
  <c r="KL235" i="14" s="1"/>
  <c r="AX236" i="14"/>
  <c r="GC236" i="14" s="1"/>
  <c r="KL236" i="14" s="1"/>
  <c r="AX237" i="14"/>
  <c r="GC237" i="14" s="1"/>
  <c r="KL237" i="14" s="1"/>
  <c r="AX238" i="14"/>
  <c r="GC238" i="14" s="1"/>
  <c r="KL238" i="14" s="1"/>
  <c r="AX239" i="14"/>
  <c r="GC239" i="14" s="1"/>
  <c r="KL239" i="14" s="1"/>
  <c r="AX240" i="14"/>
  <c r="GC240" i="14" s="1"/>
  <c r="KL240" i="14" s="1"/>
  <c r="AX241" i="14"/>
  <c r="GC241" i="14" s="1"/>
  <c r="KL241" i="14" s="1"/>
  <c r="AX242" i="14"/>
  <c r="GC242" i="14" s="1"/>
  <c r="KL242" i="14" s="1"/>
  <c r="AX243" i="14"/>
  <c r="GC243" i="14" s="1"/>
  <c r="KL243" i="14" s="1"/>
  <c r="AX244" i="14"/>
  <c r="GC244" i="14" s="1"/>
  <c r="KL244" i="14" s="1"/>
  <c r="AX245" i="14"/>
  <c r="GC245" i="14" s="1"/>
  <c r="KL245" i="14" s="1"/>
  <c r="AX246" i="14"/>
  <c r="GC246" i="14" s="1"/>
  <c r="KL246" i="14" s="1"/>
  <c r="AX247" i="14"/>
  <c r="GC247" i="14" s="1"/>
  <c r="KL247" i="14" s="1"/>
  <c r="AX248" i="14"/>
  <c r="GC248" i="14" s="1"/>
  <c r="KL248" i="14" s="1"/>
  <c r="AX249" i="14"/>
  <c r="GC249" i="14" s="1"/>
  <c r="KL249" i="14" s="1"/>
  <c r="AX250" i="14"/>
  <c r="GC250" i="14" s="1"/>
  <c r="KL250" i="14" s="1"/>
  <c r="AX251" i="14"/>
  <c r="GC251" i="14" s="1"/>
  <c r="KL251" i="14" s="1"/>
  <c r="AX252" i="14"/>
  <c r="GC252" i="14" s="1"/>
  <c r="KL252" i="14" s="1"/>
  <c r="AX253" i="14"/>
  <c r="GC253" i="14" s="1"/>
  <c r="KL253" i="14" s="1"/>
  <c r="AX254" i="14"/>
  <c r="GC254" i="14" s="1"/>
  <c r="KL254" i="14" s="1"/>
  <c r="AX255" i="14"/>
  <c r="GC255" i="14" s="1"/>
  <c r="KL255" i="14" s="1"/>
  <c r="AX256" i="14"/>
  <c r="GC256" i="14" s="1"/>
  <c r="KL256" i="14" s="1"/>
  <c r="AX257" i="14"/>
  <c r="GC257" i="14" s="1"/>
  <c r="KL257" i="14" s="1"/>
  <c r="AX258" i="14"/>
  <c r="GC258" i="14" s="1"/>
  <c r="KL258" i="14" s="1"/>
  <c r="AX259" i="14"/>
  <c r="GC259" i="14" s="1"/>
  <c r="KL259" i="14" s="1"/>
  <c r="AX260" i="14"/>
  <c r="GC260" i="14" s="1"/>
  <c r="KL260" i="14" s="1"/>
  <c r="AX261" i="14"/>
  <c r="GC261" i="14" s="1"/>
  <c r="KL261" i="14" s="1"/>
  <c r="AX262" i="14"/>
  <c r="GC262" i="14" s="1"/>
  <c r="KL262" i="14" s="1"/>
  <c r="AX263" i="14"/>
  <c r="GC263" i="14" s="1"/>
  <c r="KL263" i="14" s="1"/>
  <c r="AX264" i="14"/>
  <c r="GC264" i="14" s="1"/>
  <c r="KL264" i="14" s="1"/>
  <c r="AX265" i="14"/>
  <c r="GC265" i="14" s="1"/>
  <c r="KL265" i="14" s="1"/>
  <c r="AX266" i="14"/>
  <c r="GC266" i="14" s="1"/>
  <c r="KL266" i="14" s="1"/>
  <c r="AX267" i="14"/>
  <c r="GC267" i="14" s="1"/>
  <c r="KL267" i="14" s="1"/>
  <c r="AX268" i="14"/>
  <c r="GC268" i="14" s="1"/>
  <c r="KL268" i="14" s="1"/>
  <c r="AX269" i="14"/>
  <c r="GC269" i="14" s="1"/>
  <c r="KL269" i="14" s="1"/>
  <c r="AX270" i="14"/>
  <c r="GC270" i="14" s="1"/>
  <c r="KL270" i="14" s="1"/>
  <c r="AX271" i="14"/>
  <c r="GC271" i="14" s="1"/>
  <c r="KL271" i="14" s="1"/>
  <c r="AX272" i="14"/>
  <c r="GC272" i="14" s="1"/>
  <c r="KL272" i="14" s="1"/>
  <c r="AX273" i="14"/>
  <c r="GC273" i="14" s="1"/>
  <c r="KL273" i="14" s="1"/>
  <c r="AX274" i="14"/>
  <c r="GC274" i="14" s="1"/>
  <c r="KL274" i="14" s="1"/>
  <c r="AX275" i="14"/>
  <c r="GC275" i="14" s="1"/>
  <c r="KL275" i="14" s="1"/>
  <c r="AX276" i="14"/>
  <c r="GC276" i="14" s="1"/>
  <c r="KL276" i="14" s="1"/>
  <c r="AX277" i="14"/>
  <c r="GC277" i="14" s="1"/>
  <c r="KL277" i="14" s="1"/>
  <c r="AX278" i="14"/>
  <c r="GC278" i="14" s="1"/>
  <c r="KL278" i="14" s="1"/>
  <c r="AX279" i="14"/>
  <c r="GC279" i="14" s="1"/>
  <c r="KL279" i="14" s="1"/>
  <c r="AX280" i="14"/>
  <c r="GC280" i="14" s="1"/>
  <c r="KL280" i="14" s="1"/>
  <c r="AX281" i="14"/>
  <c r="GC281" i="14" s="1"/>
  <c r="KL281" i="14" s="1"/>
  <c r="AX282" i="14"/>
  <c r="GC282" i="14" s="1"/>
  <c r="KL282" i="14" s="1"/>
  <c r="AX283" i="14"/>
  <c r="GC283" i="14" s="1"/>
  <c r="KL283" i="14" s="1"/>
  <c r="AX284" i="14"/>
  <c r="GC284" i="14" s="1"/>
  <c r="KL284" i="14" s="1"/>
  <c r="AX285" i="14"/>
  <c r="GC285" i="14" s="1"/>
  <c r="KL285" i="14" s="1"/>
  <c r="AX286" i="14"/>
  <c r="GC286" i="14" s="1"/>
  <c r="KL286" i="14" s="1"/>
  <c r="AX287" i="14"/>
  <c r="GC287" i="14" s="1"/>
  <c r="KL287" i="14" s="1"/>
  <c r="AX288" i="14"/>
  <c r="GC288" i="14" s="1"/>
  <c r="KL288" i="14" s="1"/>
  <c r="AX289" i="14"/>
  <c r="GC289" i="14" s="1"/>
  <c r="KL289" i="14" s="1"/>
  <c r="AX290" i="14"/>
  <c r="GC290" i="14" s="1"/>
  <c r="KL290" i="14" s="1"/>
  <c r="AX291" i="14"/>
  <c r="GC291" i="14" s="1"/>
  <c r="KL291" i="14" s="1"/>
  <c r="AX292" i="14"/>
  <c r="GC292" i="14" s="1"/>
  <c r="KL292" i="14" s="1"/>
  <c r="AX293" i="14"/>
  <c r="GC293" i="14" s="1"/>
  <c r="KL293" i="14" s="1"/>
  <c r="AX294" i="14"/>
  <c r="GC294" i="14" s="1"/>
  <c r="KL294" i="14" s="1"/>
  <c r="AX295" i="14"/>
  <c r="GC295" i="14" s="1"/>
  <c r="KL295" i="14" s="1"/>
  <c r="AX296" i="14"/>
  <c r="GC296" i="14" s="1"/>
  <c r="KL296" i="14" s="1"/>
  <c r="AX297" i="14"/>
  <c r="GC297" i="14" s="1"/>
  <c r="KL297" i="14" s="1"/>
  <c r="AX298" i="14"/>
  <c r="GC298" i="14" s="1"/>
  <c r="KL298" i="14" s="1"/>
  <c r="AX299" i="14"/>
  <c r="GC299" i="14" s="1"/>
  <c r="KL299" i="14" s="1"/>
  <c r="AX300" i="14"/>
  <c r="GC300" i="14" s="1"/>
  <c r="KL300" i="14" s="1"/>
  <c r="AX301" i="14"/>
  <c r="GC301" i="14" s="1"/>
  <c r="KL301" i="14" s="1"/>
  <c r="AX302" i="14"/>
  <c r="GC302" i="14" s="1"/>
  <c r="KL302" i="14" s="1"/>
  <c r="AX303" i="14"/>
  <c r="GC303" i="14" s="1"/>
  <c r="KL303" i="14" s="1"/>
  <c r="AX304" i="14"/>
  <c r="GC304" i="14" s="1"/>
  <c r="KL304" i="14" s="1"/>
  <c r="AX305" i="14"/>
  <c r="GC305" i="14" s="1"/>
  <c r="KL305" i="14" s="1"/>
  <c r="AX5" i="14"/>
  <c r="GC5" i="14" s="1"/>
  <c r="KL5" i="14" s="1"/>
  <c r="E4" i="14" l="1"/>
  <c r="B4" i="14"/>
  <c r="D4" i="14"/>
  <c r="F32" i="3" l="1"/>
  <c r="D10" i="18"/>
  <c r="D11" i="18"/>
  <c r="D9" i="18"/>
  <c r="D6" i="18"/>
  <c r="D7" i="18"/>
  <c r="D5" i="18"/>
  <c r="C10" i="18"/>
  <c r="C11" i="18"/>
  <c r="C9" i="18"/>
  <c r="C6" i="18"/>
  <c r="C7" i="18"/>
  <c r="B19" i="17"/>
  <c r="E16" i="15" l="1"/>
  <c r="AO6" i="14" l="1"/>
  <c r="AO7" i="14"/>
  <c r="AO8" i="14"/>
  <c r="AO9" i="14"/>
  <c r="AO10"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301" i="14"/>
  <c r="AO302" i="14"/>
  <c r="AO303" i="14"/>
  <c r="AO304" i="14"/>
  <c r="AO305" i="14"/>
  <c r="AO5" i="14"/>
  <c r="AN6" i="14"/>
  <c r="AN7" i="14"/>
  <c r="AN8" i="14"/>
  <c r="AN9" i="14"/>
  <c r="AN10" i="14"/>
  <c r="AN11" i="14"/>
  <c r="AN12" i="14"/>
  <c r="AN13" i="14"/>
  <c r="AN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EI4" i="14"/>
  <c r="FV4" i="14" l="1"/>
  <c r="FD14" i="14"/>
  <c r="GD14" i="14" s="1"/>
  <c r="KM14" i="14" s="1"/>
  <c r="FD15" i="14"/>
  <c r="GD15" i="14" s="1"/>
  <c r="KM15" i="14" s="1"/>
  <c r="FD16" i="14"/>
  <c r="GD16" i="14" s="1"/>
  <c r="KM16" i="14" s="1"/>
  <c r="FD17" i="14"/>
  <c r="GD17" i="14" s="1"/>
  <c r="KM17" i="14" s="1"/>
  <c r="FD18" i="14"/>
  <c r="GD18" i="14" s="1"/>
  <c r="KM18" i="14" s="1"/>
  <c r="FD19" i="14"/>
  <c r="GD19" i="14" s="1"/>
  <c r="KM19" i="14" s="1"/>
  <c r="FD20" i="14"/>
  <c r="GD20" i="14" s="1"/>
  <c r="KM20" i="14" s="1"/>
  <c r="FD21" i="14"/>
  <c r="GD21" i="14" s="1"/>
  <c r="KM21" i="14" s="1"/>
  <c r="FD22" i="14"/>
  <c r="GD22" i="14" s="1"/>
  <c r="KM22" i="14" s="1"/>
  <c r="FD23" i="14"/>
  <c r="GD23" i="14" s="1"/>
  <c r="KM23" i="14" s="1"/>
  <c r="FD24" i="14"/>
  <c r="GD24" i="14" s="1"/>
  <c r="KM24" i="14" s="1"/>
  <c r="FD25" i="14"/>
  <c r="GD25" i="14" s="1"/>
  <c r="KM25" i="14" s="1"/>
  <c r="FD26" i="14"/>
  <c r="GD26" i="14" s="1"/>
  <c r="KM26" i="14" s="1"/>
  <c r="FD27" i="14"/>
  <c r="GD27" i="14" s="1"/>
  <c r="KM27" i="14" s="1"/>
  <c r="FD28" i="14"/>
  <c r="GD28" i="14" s="1"/>
  <c r="KM28" i="14" s="1"/>
  <c r="FD29" i="14"/>
  <c r="GD29" i="14" s="1"/>
  <c r="KM29" i="14" s="1"/>
  <c r="FD30" i="14"/>
  <c r="GD30" i="14" s="1"/>
  <c r="KM30" i="14" s="1"/>
  <c r="FD31" i="14"/>
  <c r="GD31" i="14" s="1"/>
  <c r="KM31" i="14" s="1"/>
  <c r="FD32" i="14"/>
  <c r="GD32" i="14" s="1"/>
  <c r="KM32" i="14" s="1"/>
  <c r="FD33" i="14"/>
  <c r="GD33" i="14" s="1"/>
  <c r="KM33" i="14" s="1"/>
  <c r="FD34" i="14"/>
  <c r="GD34" i="14" s="1"/>
  <c r="KM34" i="14" s="1"/>
  <c r="FD35" i="14"/>
  <c r="GD35" i="14" s="1"/>
  <c r="KM35" i="14" s="1"/>
  <c r="FD36" i="14"/>
  <c r="GD36" i="14" s="1"/>
  <c r="KM36" i="14" s="1"/>
  <c r="FD37" i="14"/>
  <c r="GD37" i="14" s="1"/>
  <c r="KM37" i="14" s="1"/>
  <c r="FD38" i="14"/>
  <c r="GD38" i="14" s="1"/>
  <c r="KM38" i="14" s="1"/>
  <c r="FD39" i="14"/>
  <c r="GD39" i="14" s="1"/>
  <c r="KM39" i="14" s="1"/>
  <c r="FD40" i="14"/>
  <c r="GD40" i="14" s="1"/>
  <c r="KM40" i="14" s="1"/>
  <c r="FD41" i="14"/>
  <c r="GD41" i="14" s="1"/>
  <c r="KM41" i="14" s="1"/>
  <c r="FD42" i="14"/>
  <c r="GD42" i="14" s="1"/>
  <c r="KM42" i="14" s="1"/>
  <c r="FD43" i="14"/>
  <c r="GD43" i="14" s="1"/>
  <c r="KM43" i="14" s="1"/>
  <c r="FD44" i="14"/>
  <c r="GD44" i="14" s="1"/>
  <c r="KM44" i="14" s="1"/>
  <c r="FD45" i="14"/>
  <c r="GD45" i="14" s="1"/>
  <c r="KM45" i="14" s="1"/>
  <c r="FD46" i="14"/>
  <c r="GD46" i="14" s="1"/>
  <c r="KM46" i="14" s="1"/>
  <c r="FD47" i="14"/>
  <c r="GD47" i="14" s="1"/>
  <c r="KM47" i="14" s="1"/>
  <c r="FD48" i="14"/>
  <c r="GD48" i="14" s="1"/>
  <c r="KM48" i="14" s="1"/>
  <c r="FD49" i="14"/>
  <c r="GD49" i="14" s="1"/>
  <c r="KM49" i="14" s="1"/>
  <c r="FD50" i="14"/>
  <c r="GD50" i="14" s="1"/>
  <c r="KM50" i="14" s="1"/>
  <c r="FD51" i="14"/>
  <c r="GD51" i="14" s="1"/>
  <c r="KM51" i="14" s="1"/>
  <c r="FD52" i="14"/>
  <c r="GD52" i="14" s="1"/>
  <c r="KM52" i="14" s="1"/>
  <c r="FD53" i="14"/>
  <c r="GD53" i="14" s="1"/>
  <c r="KM53" i="14" s="1"/>
  <c r="FD54" i="14"/>
  <c r="GD54" i="14" s="1"/>
  <c r="KM54" i="14" s="1"/>
  <c r="FD55" i="14"/>
  <c r="GD55" i="14" s="1"/>
  <c r="KM55" i="14" s="1"/>
  <c r="FD56" i="14"/>
  <c r="GD56" i="14" s="1"/>
  <c r="KM56" i="14" s="1"/>
  <c r="FD57" i="14"/>
  <c r="GD57" i="14" s="1"/>
  <c r="KM57" i="14" s="1"/>
  <c r="FD58" i="14"/>
  <c r="GD58" i="14" s="1"/>
  <c r="KM58" i="14" s="1"/>
  <c r="FD59" i="14"/>
  <c r="GD59" i="14" s="1"/>
  <c r="KM59" i="14" s="1"/>
  <c r="FD60" i="14"/>
  <c r="GD60" i="14" s="1"/>
  <c r="KM60" i="14" s="1"/>
  <c r="FD61" i="14"/>
  <c r="GD61" i="14" s="1"/>
  <c r="KM61" i="14" s="1"/>
  <c r="FD62" i="14"/>
  <c r="GD62" i="14" s="1"/>
  <c r="KM62" i="14" s="1"/>
  <c r="FD63" i="14"/>
  <c r="GD63" i="14" s="1"/>
  <c r="KM63" i="14" s="1"/>
  <c r="FD64" i="14"/>
  <c r="GD64" i="14" s="1"/>
  <c r="KM64" i="14" s="1"/>
  <c r="FD65" i="14"/>
  <c r="GD65" i="14" s="1"/>
  <c r="KM65" i="14" s="1"/>
  <c r="FD66" i="14"/>
  <c r="GD66" i="14" s="1"/>
  <c r="KM66" i="14" s="1"/>
  <c r="FD67" i="14"/>
  <c r="GD67" i="14" s="1"/>
  <c r="KM67" i="14" s="1"/>
  <c r="FD68" i="14"/>
  <c r="GD68" i="14" s="1"/>
  <c r="KM68" i="14" s="1"/>
  <c r="FD69" i="14"/>
  <c r="GD69" i="14" s="1"/>
  <c r="KM69" i="14" s="1"/>
  <c r="FD70" i="14"/>
  <c r="GD70" i="14" s="1"/>
  <c r="KM70" i="14" s="1"/>
  <c r="FD71" i="14"/>
  <c r="GD71" i="14" s="1"/>
  <c r="KM71" i="14" s="1"/>
  <c r="FD72" i="14"/>
  <c r="GD72" i="14" s="1"/>
  <c r="KM72" i="14" s="1"/>
  <c r="FD73" i="14"/>
  <c r="GD73" i="14" s="1"/>
  <c r="KM73" i="14" s="1"/>
  <c r="FD74" i="14"/>
  <c r="GD74" i="14" s="1"/>
  <c r="KM74" i="14" s="1"/>
  <c r="FD75" i="14"/>
  <c r="GD75" i="14" s="1"/>
  <c r="KM75" i="14" s="1"/>
  <c r="FD76" i="14"/>
  <c r="GD76" i="14" s="1"/>
  <c r="KM76" i="14" s="1"/>
  <c r="FD77" i="14"/>
  <c r="GD77" i="14" s="1"/>
  <c r="KM77" i="14" s="1"/>
  <c r="FD78" i="14"/>
  <c r="GD78" i="14" s="1"/>
  <c r="KM78" i="14" s="1"/>
  <c r="FD79" i="14"/>
  <c r="GD79" i="14" s="1"/>
  <c r="KM79" i="14" s="1"/>
  <c r="FD80" i="14"/>
  <c r="GD80" i="14" s="1"/>
  <c r="KM80" i="14" s="1"/>
  <c r="FD81" i="14"/>
  <c r="GD81" i="14" s="1"/>
  <c r="KM81" i="14" s="1"/>
  <c r="FD82" i="14"/>
  <c r="GD82" i="14" s="1"/>
  <c r="KM82" i="14" s="1"/>
  <c r="FD83" i="14"/>
  <c r="GD83" i="14" s="1"/>
  <c r="KM83" i="14" s="1"/>
  <c r="FD84" i="14"/>
  <c r="GD84" i="14" s="1"/>
  <c r="KM84" i="14" s="1"/>
  <c r="FD85" i="14"/>
  <c r="GD85" i="14" s="1"/>
  <c r="KM85" i="14" s="1"/>
  <c r="FD86" i="14"/>
  <c r="GD86" i="14" s="1"/>
  <c r="KM86" i="14" s="1"/>
  <c r="FD87" i="14"/>
  <c r="GD87" i="14" s="1"/>
  <c r="KM87" i="14" s="1"/>
  <c r="FD88" i="14"/>
  <c r="GD88" i="14" s="1"/>
  <c r="KM88" i="14" s="1"/>
  <c r="FD89" i="14"/>
  <c r="GD89" i="14" s="1"/>
  <c r="KM89" i="14" s="1"/>
  <c r="FD90" i="14"/>
  <c r="GD90" i="14" s="1"/>
  <c r="KM90" i="14" s="1"/>
  <c r="FD91" i="14"/>
  <c r="GD91" i="14" s="1"/>
  <c r="KM91" i="14" s="1"/>
  <c r="FD92" i="14"/>
  <c r="GD92" i="14" s="1"/>
  <c r="KM92" i="14" s="1"/>
  <c r="FD93" i="14"/>
  <c r="GD93" i="14" s="1"/>
  <c r="KM93" i="14" s="1"/>
  <c r="FD94" i="14"/>
  <c r="GD94" i="14" s="1"/>
  <c r="KM94" i="14" s="1"/>
  <c r="FD95" i="14"/>
  <c r="GD95" i="14" s="1"/>
  <c r="KM95" i="14" s="1"/>
  <c r="FD96" i="14"/>
  <c r="GD96" i="14" s="1"/>
  <c r="KM96" i="14" s="1"/>
  <c r="FD97" i="14"/>
  <c r="GD97" i="14" s="1"/>
  <c r="KM97" i="14" s="1"/>
  <c r="FD98" i="14"/>
  <c r="GD98" i="14" s="1"/>
  <c r="KM98" i="14" s="1"/>
  <c r="FD99" i="14"/>
  <c r="GD99" i="14" s="1"/>
  <c r="KM99" i="14" s="1"/>
  <c r="FD100" i="14"/>
  <c r="GD100" i="14" s="1"/>
  <c r="KM100" i="14" s="1"/>
  <c r="FD101" i="14"/>
  <c r="GD101" i="14" s="1"/>
  <c r="KM101" i="14" s="1"/>
  <c r="FD102" i="14"/>
  <c r="GD102" i="14" s="1"/>
  <c r="KM102" i="14" s="1"/>
  <c r="FD103" i="14"/>
  <c r="GD103" i="14" s="1"/>
  <c r="KM103" i="14" s="1"/>
  <c r="FD104" i="14"/>
  <c r="GD104" i="14" s="1"/>
  <c r="KM104" i="14" s="1"/>
  <c r="FD105" i="14"/>
  <c r="GD105" i="14" s="1"/>
  <c r="KM105" i="14" s="1"/>
  <c r="FD106" i="14"/>
  <c r="GD106" i="14" s="1"/>
  <c r="KM106" i="14" s="1"/>
  <c r="FD107" i="14"/>
  <c r="GD107" i="14" s="1"/>
  <c r="KM107" i="14" s="1"/>
  <c r="FD108" i="14"/>
  <c r="GD108" i="14" s="1"/>
  <c r="KM108" i="14" s="1"/>
  <c r="FD109" i="14"/>
  <c r="GD109" i="14" s="1"/>
  <c r="KM109" i="14" s="1"/>
  <c r="FD110" i="14"/>
  <c r="GD110" i="14" s="1"/>
  <c r="KM110" i="14" s="1"/>
  <c r="FD111" i="14"/>
  <c r="GD111" i="14" s="1"/>
  <c r="KM111" i="14" s="1"/>
  <c r="FD112" i="14"/>
  <c r="GD112" i="14" s="1"/>
  <c r="KM112" i="14" s="1"/>
  <c r="FD113" i="14"/>
  <c r="GD113" i="14" s="1"/>
  <c r="KM113" i="14" s="1"/>
  <c r="FD114" i="14"/>
  <c r="GD114" i="14" s="1"/>
  <c r="KM114" i="14" s="1"/>
  <c r="FD115" i="14"/>
  <c r="GD115" i="14" s="1"/>
  <c r="KM115" i="14" s="1"/>
  <c r="FD116" i="14"/>
  <c r="GD116" i="14" s="1"/>
  <c r="KM116" i="14" s="1"/>
  <c r="FD117" i="14"/>
  <c r="GD117" i="14" s="1"/>
  <c r="KM117" i="14" s="1"/>
  <c r="FD118" i="14"/>
  <c r="GD118" i="14" s="1"/>
  <c r="KM118" i="14" s="1"/>
  <c r="FD119" i="14"/>
  <c r="GD119" i="14" s="1"/>
  <c r="KM119" i="14" s="1"/>
  <c r="FD120" i="14"/>
  <c r="GD120" i="14" s="1"/>
  <c r="KM120" i="14" s="1"/>
  <c r="FD121" i="14"/>
  <c r="GD121" i="14" s="1"/>
  <c r="KM121" i="14" s="1"/>
  <c r="FD122" i="14"/>
  <c r="GD122" i="14" s="1"/>
  <c r="KM122" i="14" s="1"/>
  <c r="FD123" i="14"/>
  <c r="GD123" i="14" s="1"/>
  <c r="KM123" i="14" s="1"/>
  <c r="FD124" i="14"/>
  <c r="GD124" i="14" s="1"/>
  <c r="KM124" i="14" s="1"/>
  <c r="FD125" i="14"/>
  <c r="GD125" i="14" s="1"/>
  <c r="KM125" i="14" s="1"/>
  <c r="FD126" i="14"/>
  <c r="GD126" i="14" s="1"/>
  <c r="KM126" i="14" s="1"/>
  <c r="FD127" i="14"/>
  <c r="GD127" i="14" s="1"/>
  <c r="KM127" i="14" s="1"/>
  <c r="FD128" i="14"/>
  <c r="GD128" i="14" s="1"/>
  <c r="KM128" i="14" s="1"/>
  <c r="FD129" i="14"/>
  <c r="GD129" i="14" s="1"/>
  <c r="KM129" i="14" s="1"/>
  <c r="FD130" i="14"/>
  <c r="GD130" i="14" s="1"/>
  <c r="KM130" i="14" s="1"/>
  <c r="FD131" i="14"/>
  <c r="GD131" i="14" s="1"/>
  <c r="KM131" i="14" s="1"/>
  <c r="FD132" i="14"/>
  <c r="GD132" i="14" s="1"/>
  <c r="KM132" i="14" s="1"/>
  <c r="FD133" i="14"/>
  <c r="GD133" i="14" s="1"/>
  <c r="KM133" i="14" s="1"/>
  <c r="FD134" i="14"/>
  <c r="GD134" i="14" s="1"/>
  <c r="KM134" i="14" s="1"/>
  <c r="FD135" i="14"/>
  <c r="GD135" i="14" s="1"/>
  <c r="KM135" i="14" s="1"/>
  <c r="FD136" i="14"/>
  <c r="GD136" i="14" s="1"/>
  <c r="KM136" i="14" s="1"/>
  <c r="FD137" i="14"/>
  <c r="GD137" i="14" s="1"/>
  <c r="KM137" i="14" s="1"/>
  <c r="FD138" i="14"/>
  <c r="GD138" i="14" s="1"/>
  <c r="KM138" i="14" s="1"/>
  <c r="FD139" i="14"/>
  <c r="GD139" i="14" s="1"/>
  <c r="KM139" i="14" s="1"/>
  <c r="FD140" i="14"/>
  <c r="GD140" i="14" s="1"/>
  <c r="KM140" i="14" s="1"/>
  <c r="FD141" i="14"/>
  <c r="GD141" i="14" s="1"/>
  <c r="KM141" i="14" s="1"/>
  <c r="FD142" i="14"/>
  <c r="GD142" i="14" s="1"/>
  <c r="KM142" i="14" s="1"/>
  <c r="FD143" i="14"/>
  <c r="GD143" i="14" s="1"/>
  <c r="KM143" i="14" s="1"/>
  <c r="FD144" i="14"/>
  <c r="GD144" i="14" s="1"/>
  <c r="KM144" i="14" s="1"/>
  <c r="FD145" i="14"/>
  <c r="GD145" i="14" s="1"/>
  <c r="KM145" i="14" s="1"/>
  <c r="FD146" i="14"/>
  <c r="GD146" i="14" s="1"/>
  <c r="KM146" i="14" s="1"/>
  <c r="FD147" i="14"/>
  <c r="GD147" i="14" s="1"/>
  <c r="KM147" i="14" s="1"/>
  <c r="FD148" i="14"/>
  <c r="GD148" i="14" s="1"/>
  <c r="KM148" i="14" s="1"/>
  <c r="FD149" i="14"/>
  <c r="GD149" i="14" s="1"/>
  <c r="KM149" i="14" s="1"/>
  <c r="FD150" i="14"/>
  <c r="GD150" i="14" s="1"/>
  <c r="KM150" i="14" s="1"/>
  <c r="FD151" i="14"/>
  <c r="GD151" i="14" s="1"/>
  <c r="KM151" i="14" s="1"/>
  <c r="FD152" i="14"/>
  <c r="GD152" i="14" s="1"/>
  <c r="KM152" i="14" s="1"/>
  <c r="FD153" i="14"/>
  <c r="GD153" i="14" s="1"/>
  <c r="KM153" i="14" s="1"/>
  <c r="FD154" i="14"/>
  <c r="GD154" i="14" s="1"/>
  <c r="KM154" i="14" s="1"/>
  <c r="FD155" i="14"/>
  <c r="GD155" i="14" s="1"/>
  <c r="KM155" i="14" s="1"/>
  <c r="FD156" i="14"/>
  <c r="GD156" i="14" s="1"/>
  <c r="KM156" i="14" s="1"/>
  <c r="FD157" i="14"/>
  <c r="GD157" i="14" s="1"/>
  <c r="KM157" i="14" s="1"/>
  <c r="FD158" i="14"/>
  <c r="GD158" i="14" s="1"/>
  <c r="KM158" i="14" s="1"/>
  <c r="FD159" i="14"/>
  <c r="GD159" i="14" s="1"/>
  <c r="KM159" i="14" s="1"/>
  <c r="FD160" i="14"/>
  <c r="GD160" i="14" s="1"/>
  <c r="KM160" i="14" s="1"/>
  <c r="FD161" i="14"/>
  <c r="GD161" i="14" s="1"/>
  <c r="KM161" i="14" s="1"/>
  <c r="FD162" i="14"/>
  <c r="GD162" i="14" s="1"/>
  <c r="KM162" i="14" s="1"/>
  <c r="FD163" i="14"/>
  <c r="GD163" i="14" s="1"/>
  <c r="KM163" i="14" s="1"/>
  <c r="FD164" i="14"/>
  <c r="GD164" i="14" s="1"/>
  <c r="KM164" i="14" s="1"/>
  <c r="FD165" i="14"/>
  <c r="GD165" i="14" s="1"/>
  <c r="KM165" i="14" s="1"/>
  <c r="FD166" i="14"/>
  <c r="GD166" i="14" s="1"/>
  <c r="KM166" i="14" s="1"/>
  <c r="FD167" i="14"/>
  <c r="GD167" i="14" s="1"/>
  <c r="KM167" i="14" s="1"/>
  <c r="FD168" i="14"/>
  <c r="GD168" i="14" s="1"/>
  <c r="KM168" i="14" s="1"/>
  <c r="FD169" i="14"/>
  <c r="GD169" i="14" s="1"/>
  <c r="KM169" i="14" s="1"/>
  <c r="FD170" i="14"/>
  <c r="GD170" i="14" s="1"/>
  <c r="KM170" i="14" s="1"/>
  <c r="FD171" i="14"/>
  <c r="GD171" i="14" s="1"/>
  <c r="KM171" i="14" s="1"/>
  <c r="FD172" i="14"/>
  <c r="GD172" i="14" s="1"/>
  <c r="KM172" i="14" s="1"/>
  <c r="FD173" i="14"/>
  <c r="GD173" i="14" s="1"/>
  <c r="KM173" i="14" s="1"/>
  <c r="FD174" i="14"/>
  <c r="GD174" i="14" s="1"/>
  <c r="KM174" i="14" s="1"/>
  <c r="FD175" i="14"/>
  <c r="GD175" i="14" s="1"/>
  <c r="KM175" i="14" s="1"/>
  <c r="FD176" i="14"/>
  <c r="GD176" i="14" s="1"/>
  <c r="KM176" i="14" s="1"/>
  <c r="FD177" i="14"/>
  <c r="GD177" i="14" s="1"/>
  <c r="KM177" i="14" s="1"/>
  <c r="FD178" i="14"/>
  <c r="GD178" i="14" s="1"/>
  <c r="KM178" i="14" s="1"/>
  <c r="FD179" i="14"/>
  <c r="GD179" i="14" s="1"/>
  <c r="KM179" i="14" s="1"/>
  <c r="FD180" i="14"/>
  <c r="GD180" i="14" s="1"/>
  <c r="KM180" i="14" s="1"/>
  <c r="FD181" i="14"/>
  <c r="GD181" i="14" s="1"/>
  <c r="KM181" i="14" s="1"/>
  <c r="FD182" i="14"/>
  <c r="GD182" i="14" s="1"/>
  <c r="KM182" i="14" s="1"/>
  <c r="FD183" i="14"/>
  <c r="GD183" i="14" s="1"/>
  <c r="KM183" i="14" s="1"/>
  <c r="FD184" i="14"/>
  <c r="GD184" i="14" s="1"/>
  <c r="KM184" i="14" s="1"/>
  <c r="FD185" i="14"/>
  <c r="GD185" i="14" s="1"/>
  <c r="KM185" i="14" s="1"/>
  <c r="FD186" i="14"/>
  <c r="GD186" i="14" s="1"/>
  <c r="KM186" i="14" s="1"/>
  <c r="FD187" i="14"/>
  <c r="GD187" i="14" s="1"/>
  <c r="KM187" i="14" s="1"/>
  <c r="FD188" i="14"/>
  <c r="GD188" i="14" s="1"/>
  <c r="KM188" i="14" s="1"/>
  <c r="FD189" i="14"/>
  <c r="GD189" i="14" s="1"/>
  <c r="KM189" i="14" s="1"/>
  <c r="FD190" i="14"/>
  <c r="GD190" i="14" s="1"/>
  <c r="KM190" i="14" s="1"/>
  <c r="FD191" i="14"/>
  <c r="GD191" i="14" s="1"/>
  <c r="KM191" i="14" s="1"/>
  <c r="FD192" i="14"/>
  <c r="GD192" i="14" s="1"/>
  <c r="KM192" i="14" s="1"/>
  <c r="FD193" i="14"/>
  <c r="GD193" i="14" s="1"/>
  <c r="KM193" i="14" s="1"/>
  <c r="FD194" i="14"/>
  <c r="GD194" i="14" s="1"/>
  <c r="KM194" i="14" s="1"/>
  <c r="FD195" i="14"/>
  <c r="GD195" i="14" s="1"/>
  <c r="KM195" i="14" s="1"/>
  <c r="FD196" i="14"/>
  <c r="GD196" i="14" s="1"/>
  <c r="KM196" i="14" s="1"/>
  <c r="FD197" i="14"/>
  <c r="GD197" i="14" s="1"/>
  <c r="KM197" i="14" s="1"/>
  <c r="FD198" i="14"/>
  <c r="GD198" i="14" s="1"/>
  <c r="KM198" i="14" s="1"/>
  <c r="FD199" i="14"/>
  <c r="GD199" i="14" s="1"/>
  <c r="KM199" i="14" s="1"/>
  <c r="FD200" i="14"/>
  <c r="GD200" i="14" s="1"/>
  <c r="KM200" i="14" s="1"/>
  <c r="FD201" i="14"/>
  <c r="GD201" i="14" s="1"/>
  <c r="KM201" i="14" s="1"/>
  <c r="FD202" i="14"/>
  <c r="GD202" i="14" s="1"/>
  <c r="KM202" i="14" s="1"/>
  <c r="FD203" i="14"/>
  <c r="GD203" i="14" s="1"/>
  <c r="KM203" i="14" s="1"/>
  <c r="FD204" i="14"/>
  <c r="GD204" i="14" s="1"/>
  <c r="KM204" i="14" s="1"/>
  <c r="FD205" i="14"/>
  <c r="GD205" i="14" s="1"/>
  <c r="KM205" i="14" s="1"/>
  <c r="FD206" i="14"/>
  <c r="GD206" i="14" s="1"/>
  <c r="KM206" i="14" s="1"/>
  <c r="FD207" i="14"/>
  <c r="GD207" i="14" s="1"/>
  <c r="KM207" i="14" s="1"/>
  <c r="FD208" i="14"/>
  <c r="GD208" i="14" s="1"/>
  <c r="KM208" i="14" s="1"/>
  <c r="FD209" i="14"/>
  <c r="GD209" i="14" s="1"/>
  <c r="KM209" i="14" s="1"/>
  <c r="FD210" i="14"/>
  <c r="GD210" i="14" s="1"/>
  <c r="KM210" i="14" s="1"/>
  <c r="FD211" i="14"/>
  <c r="GD211" i="14" s="1"/>
  <c r="KM211" i="14" s="1"/>
  <c r="FD212" i="14"/>
  <c r="GD212" i="14" s="1"/>
  <c r="KM212" i="14" s="1"/>
  <c r="FD213" i="14"/>
  <c r="GD213" i="14" s="1"/>
  <c r="KM213" i="14" s="1"/>
  <c r="FD214" i="14"/>
  <c r="GD214" i="14" s="1"/>
  <c r="KM214" i="14" s="1"/>
  <c r="FD215" i="14"/>
  <c r="GD215" i="14" s="1"/>
  <c r="KM215" i="14" s="1"/>
  <c r="FD216" i="14"/>
  <c r="GD216" i="14" s="1"/>
  <c r="KM216" i="14" s="1"/>
  <c r="FD217" i="14"/>
  <c r="GD217" i="14" s="1"/>
  <c r="KM217" i="14" s="1"/>
  <c r="FD218" i="14"/>
  <c r="GD218" i="14" s="1"/>
  <c r="KM218" i="14" s="1"/>
  <c r="FD219" i="14"/>
  <c r="GD219" i="14" s="1"/>
  <c r="KM219" i="14" s="1"/>
  <c r="FD220" i="14"/>
  <c r="GD220" i="14" s="1"/>
  <c r="KM220" i="14" s="1"/>
  <c r="FD221" i="14"/>
  <c r="GD221" i="14" s="1"/>
  <c r="KM221" i="14" s="1"/>
  <c r="FD222" i="14"/>
  <c r="GD222" i="14" s="1"/>
  <c r="KM222" i="14" s="1"/>
  <c r="FD223" i="14"/>
  <c r="GD223" i="14" s="1"/>
  <c r="KM223" i="14" s="1"/>
  <c r="FD224" i="14"/>
  <c r="GD224" i="14" s="1"/>
  <c r="KM224" i="14" s="1"/>
  <c r="FD225" i="14"/>
  <c r="GD225" i="14" s="1"/>
  <c r="KM225" i="14" s="1"/>
  <c r="FD226" i="14"/>
  <c r="GD226" i="14" s="1"/>
  <c r="KM226" i="14" s="1"/>
  <c r="FD227" i="14"/>
  <c r="GD227" i="14" s="1"/>
  <c r="KM227" i="14" s="1"/>
  <c r="FD228" i="14"/>
  <c r="GD228" i="14" s="1"/>
  <c r="KM228" i="14" s="1"/>
  <c r="FD229" i="14"/>
  <c r="GD229" i="14" s="1"/>
  <c r="KM229" i="14" s="1"/>
  <c r="FD230" i="14"/>
  <c r="GD230" i="14" s="1"/>
  <c r="KM230" i="14" s="1"/>
  <c r="FD231" i="14"/>
  <c r="GD231" i="14" s="1"/>
  <c r="KM231" i="14" s="1"/>
  <c r="FD232" i="14"/>
  <c r="GD232" i="14" s="1"/>
  <c r="KM232" i="14" s="1"/>
  <c r="FD233" i="14"/>
  <c r="GD233" i="14" s="1"/>
  <c r="KM233" i="14" s="1"/>
  <c r="FD234" i="14"/>
  <c r="GD234" i="14" s="1"/>
  <c r="KM234" i="14" s="1"/>
  <c r="FD235" i="14"/>
  <c r="GD235" i="14" s="1"/>
  <c r="KM235" i="14" s="1"/>
  <c r="FD236" i="14"/>
  <c r="GD236" i="14" s="1"/>
  <c r="KM236" i="14" s="1"/>
  <c r="FD237" i="14"/>
  <c r="GD237" i="14" s="1"/>
  <c r="KM237" i="14" s="1"/>
  <c r="FD238" i="14"/>
  <c r="GD238" i="14" s="1"/>
  <c r="KM238" i="14" s="1"/>
  <c r="FD239" i="14"/>
  <c r="GD239" i="14" s="1"/>
  <c r="KM239" i="14" s="1"/>
  <c r="FD240" i="14"/>
  <c r="GD240" i="14" s="1"/>
  <c r="KM240" i="14" s="1"/>
  <c r="FD241" i="14"/>
  <c r="GD241" i="14" s="1"/>
  <c r="KM241" i="14" s="1"/>
  <c r="FD242" i="14"/>
  <c r="GD242" i="14" s="1"/>
  <c r="KM242" i="14" s="1"/>
  <c r="FD243" i="14"/>
  <c r="GD243" i="14" s="1"/>
  <c r="KM243" i="14" s="1"/>
  <c r="FD244" i="14"/>
  <c r="GD244" i="14" s="1"/>
  <c r="KM244" i="14" s="1"/>
  <c r="FD245" i="14"/>
  <c r="GD245" i="14" s="1"/>
  <c r="KM245" i="14" s="1"/>
  <c r="FD246" i="14"/>
  <c r="GD246" i="14" s="1"/>
  <c r="KM246" i="14" s="1"/>
  <c r="FD247" i="14"/>
  <c r="GD247" i="14" s="1"/>
  <c r="KM247" i="14" s="1"/>
  <c r="FD248" i="14"/>
  <c r="GD248" i="14" s="1"/>
  <c r="KM248" i="14" s="1"/>
  <c r="FD249" i="14"/>
  <c r="GD249" i="14" s="1"/>
  <c r="KM249" i="14" s="1"/>
  <c r="FD250" i="14"/>
  <c r="GD250" i="14" s="1"/>
  <c r="KM250" i="14" s="1"/>
  <c r="FD251" i="14"/>
  <c r="GD251" i="14" s="1"/>
  <c r="KM251" i="14" s="1"/>
  <c r="FD252" i="14"/>
  <c r="GD252" i="14" s="1"/>
  <c r="KM252" i="14" s="1"/>
  <c r="FD253" i="14"/>
  <c r="GD253" i="14" s="1"/>
  <c r="KM253" i="14" s="1"/>
  <c r="FD254" i="14"/>
  <c r="GD254" i="14" s="1"/>
  <c r="KM254" i="14" s="1"/>
  <c r="FD255" i="14"/>
  <c r="GD255" i="14" s="1"/>
  <c r="KM255" i="14" s="1"/>
  <c r="FD256" i="14"/>
  <c r="GD256" i="14" s="1"/>
  <c r="KM256" i="14" s="1"/>
  <c r="FD257" i="14"/>
  <c r="GD257" i="14" s="1"/>
  <c r="KM257" i="14" s="1"/>
  <c r="FD258" i="14"/>
  <c r="GD258" i="14" s="1"/>
  <c r="KM258" i="14" s="1"/>
  <c r="FD259" i="14"/>
  <c r="GD259" i="14" s="1"/>
  <c r="KM259" i="14" s="1"/>
  <c r="FD260" i="14"/>
  <c r="GD260" i="14" s="1"/>
  <c r="KM260" i="14" s="1"/>
  <c r="FD261" i="14"/>
  <c r="GD261" i="14" s="1"/>
  <c r="KM261" i="14" s="1"/>
  <c r="FD262" i="14"/>
  <c r="GD262" i="14" s="1"/>
  <c r="KM262" i="14" s="1"/>
  <c r="FD263" i="14"/>
  <c r="GD263" i="14" s="1"/>
  <c r="KM263" i="14" s="1"/>
  <c r="FD264" i="14"/>
  <c r="GD264" i="14" s="1"/>
  <c r="KM264" i="14" s="1"/>
  <c r="FD265" i="14"/>
  <c r="GD265" i="14" s="1"/>
  <c r="KM265" i="14" s="1"/>
  <c r="FD266" i="14"/>
  <c r="GD266" i="14" s="1"/>
  <c r="KM266" i="14" s="1"/>
  <c r="FD267" i="14"/>
  <c r="GD267" i="14" s="1"/>
  <c r="KM267" i="14" s="1"/>
  <c r="FD268" i="14"/>
  <c r="GD268" i="14" s="1"/>
  <c r="KM268" i="14" s="1"/>
  <c r="FD269" i="14"/>
  <c r="GD269" i="14" s="1"/>
  <c r="KM269" i="14" s="1"/>
  <c r="FD270" i="14"/>
  <c r="GD270" i="14" s="1"/>
  <c r="KM270" i="14" s="1"/>
  <c r="FD271" i="14"/>
  <c r="GD271" i="14" s="1"/>
  <c r="KM271" i="14" s="1"/>
  <c r="FD272" i="14"/>
  <c r="GD272" i="14" s="1"/>
  <c r="KM272" i="14" s="1"/>
  <c r="FD273" i="14"/>
  <c r="GD273" i="14" s="1"/>
  <c r="KM273" i="14" s="1"/>
  <c r="FD274" i="14"/>
  <c r="GD274" i="14" s="1"/>
  <c r="KM274" i="14" s="1"/>
  <c r="FD275" i="14"/>
  <c r="GD275" i="14" s="1"/>
  <c r="KM275" i="14" s="1"/>
  <c r="FD276" i="14"/>
  <c r="GD276" i="14" s="1"/>
  <c r="KM276" i="14" s="1"/>
  <c r="FD277" i="14"/>
  <c r="GD277" i="14" s="1"/>
  <c r="KM277" i="14" s="1"/>
  <c r="FD278" i="14"/>
  <c r="GD278" i="14" s="1"/>
  <c r="KM278" i="14" s="1"/>
  <c r="FD279" i="14"/>
  <c r="GD279" i="14" s="1"/>
  <c r="KM279" i="14" s="1"/>
  <c r="FD280" i="14"/>
  <c r="GD280" i="14" s="1"/>
  <c r="KM280" i="14" s="1"/>
  <c r="FD281" i="14"/>
  <c r="GD281" i="14" s="1"/>
  <c r="KM281" i="14" s="1"/>
  <c r="FD282" i="14"/>
  <c r="GD282" i="14" s="1"/>
  <c r="KM282" i="14" s="1"/>
  <c r="FD283" i="14"/>
  <c r="GD283" i="14" s="1"/>
  <c r="KM283" i="14" s="1"/>
  <c r="FD284" i="14"/>
  <c r="GD284" i="14" s="1"/>
  <c r="KM284" i="14" s="1"/>
  <c r="FD285" i="14"/>
  <c r="GD285" i="14" s="1"/>
  <c r="KM285" i="14" s="1"/>
  <c r="FD286" i="14"/>
  <c r="GD286" i="14" s="1"/>
  <c r="KM286" i="14" s="1"/>
  <c r="FD287" i="14"/>
  <c r="GD287" i="14" s="1"/>
  <c r="KM287" i="14" s="1"/>
  <c r="FD288" i="14"/>
  <c r="GD288" i="14" s="1"/>
  <c r="KM288" i="14" s="1"/>
  <c r="FD289" i="14"/>
  <c r="GD289" i="14" s="1"/>
  <c r="KM289" i="14" s="1"/>
  <c r="FD290" i="14"/>
  <c r="GD290" i="14" s="1"/>
  <c r="KM290" i="14" s="1"/>
  <c r="FD291" i="14"/>
  <c r="GD291" i="14" s="1"/>
  <c r="KM291" i="14" s="1"/>
  <c r="FD292" i="14"/>
  <c r="GD292" i="14" s="1"/>
  <c r="KM292" i="14" s="1"/>
  <c r="FD293" i="14"/>
  <c r="GD293" i="14" s="1"/>
  <c r="KM293" i="14" s="1"/>
  <c r="FD294" i="14"/>
  <c r="GD294" i="14" s="1"/>
  <c r="KM294" i="14" s="1"/>
  <c r="FD295" i="14"/>
  <c r="GD295" i="14" s="1"/>
  <c r="KM295" i="14" s="1"/>
  <c r="FD296" i="14"/>
  <c r="GD296" i="14" s="1"/>
  <c r="KM296" i="14" s="1"/>
  <c r="FD297" i="14"/>
  <c r="GD297" i="14" s="1"/>
  <c r="KM297" i="14" s="1"/>
  <c r="FD298" i="14"/>
  <c r="GD298" i="14" s="1"/>
  <c r="KM298" i="14" s="1"/>
  <c r="FD299" i="14"/>
  <c r="GD299" i="14" s="1"/>
  <c r="KM299" i="14" s="1"/>
  <c r="FD300" i="14"/>
  <c r="GD300" i="14" s="1"/>
  <c r="KM300" i="14" s="1"/>
  <c r="FD301" i="14"/>
  <c r="GD301" i="14" s="1"/>
  <c r="KM301" i="14" s="1"/>
  <c r="FD302" i="14"/>
  <c r="GD302" i="14" s="1"/>
  <c r="KM302" i="14" s="1"/>
  <c r="FD303" i="14"/>
  <c r="GD303" i="14" s="1"/>
  <c r="KM303" i="14" s="1"/>
  <c r="FD304" i="14"/>
  <c r="GD304" i="14" s="1"/>
  <c r="KM304" i="14" s="1"/>
  <c r="FD305" i="14"/>
  <c r="GD305" i="14" s="1"/>
  <c r="KM305" i="14" s="1"/>
  <c r="DX6" i="14"/>
  <c r="DX7" i="14"/>
  <c r="DX8" i="14"/>
  <c r="DX9" i="14"/>
  <c r="DX10" i="14"/>
  <c r="DX11" i="14"/>
  <c r="DX12" i="14"/>
  <c r="DX13" i="14"/>
  <c r="DX14" i="14"/>
  <c r="DX15" i="14"/>
  <c r="DX16" i="14"/>
  <c r="DX17" i="14"/>
  <c r="DX18" i="14"/>
  <c r="DX19" i="14"/>
  <c r="DX20" i="14"/>
  <c r="DX21" i="14"/>
  <c r="DX22" i="14"/>
  <c r="DX23" i="14"/>
  <c r="DX24" i="14"/>
  <c r="DX25" i="14"/>
  <c r="DX26" i="14"/>
  <c r="DX27" i="14"/>
  <c r="DX28" i="14"/>
  <c r="DX29" i="14"/>
  <c r="DX30" i="14"/>
  <c r="DX31" i="14"/>
  <c r="DX32" i="14"/>
  <c r="DX33" i="14"/>
  <c r="DX34" i="14"/>
  <c r="DX35" i="14"/>
  <c r="DX36" i="14"/>
  <c r="DX37" i="14"/>
  <c r="DX38" i="14"/>
  <c r="DX39" i="14"/>
  <c r="DX40" i="14"/>
  <c r="DX41" i="14"/>
  <c r="DX42" i="14"/>
  <c r="DX43" i="14"/>
  <c r="DX44" i="14"/>
  <c r="DX45" i="14"/>
  <c r="DX46" i="14"/>
  <c r="DX47" i="14"/>
  <c r="DX48" i="14"/>
  <c r="DX49" i="14"/>
  <c r="DX50" i="14"/>
  <c r="DX51" i="14"/>
  <c r="DX52" i="14"/>
  <c r="DX53" i="14"/>
  <c r="DX54" i="14"/>
  <c r="DX55" i="14"/>
  <c r="DX56" i="14"/>
  <c r="DX57" i="14"/>
  <c r="DX58" i="14"/>
  <c r="DX59" i="14"/>
  <c r="DX60" i="14"/>
  <c r="DX61" i="14"/>
  <c r="DX62" i="14"/>
  <c r="DX63" i="14"/>
  <c r="DX64" i="14"/>
  <c r="DX65" i="14"/>
  <c r="DX66" i="14"/>
  <c r="DX67" i="14"/>
  <c r="DX68" i="14"/>
  <c r="DX69" i="14"/>
  <c r="DX70" i="14"/>
  <c r="DX71" i="14"/>
  <c r="DX72" i="14"/>
  <c r="DX73" i="14"/>
  <c r="DX74" i="14"/>
  <c r="DX75" i="14"/>
  <c r="DX76" i="14"/>
  <c r="DX77" i="14"/>
  <c r="DX78" i="14"/>
  <c r="DX79" i="14"/>
  <c r="DX80" i="14"/>
  <c r="DX81" i="14"/>
  <c r="DX82" i="14"/>
  <c r="DX83" i="14"/>
  <c r="DX84" i="14"/>
  <c r="DX85" i="14"/>
  <c r="DX86" i="14"/>
  <c r="DX87" i="14"/>
  <c r="DX88" i="14"/>
  <c r="DX89" i="14"/>
  <c r="DX90" i="14"/>
  <c r="DX91" i="14"/>
  <c r="DX92" i="14"/>
  <c r="DX93" i="14"/>
  <c r="DX94" i="14"/>
  <c r="DX95" i="14"/>
  <c r="DX96" i="14"/>
  <c r="DX97" i="14"/>
  <c r="DX98" i="14"/>
  <c r="DX99" i="14"/>
  <c r="DX100" i="14"/>
  <c r="DX101" i="14"/>
  <c r="DX102" i="14"/>
  <c r="DX103" i="14"/>
  <c r="DX104" i="14"/>
  <c r="DX105" i="14"/>
  <c r="DX106" i="14"/>
  <c r="DX107" i="14"/>
  <c r="DX108" i="14"/>
  <c r="DX109" i="14"/>
  <c r="DX110" i="14"/>
  <c r="DX111" i="14"/>
  <c r="DX112" i="14"/>
  <c r="DX113" i="14"/>
  <c r="DX114" i="14"/>
  <c r="DX115" i="14"/>
  <c r="DX116" i="14"/>
  <c r="DX117" i="14"/>
  <c r="DX118" i="14"/>
  <c r="DX119" i="14"/>
  <c r="DX120" i="14"/>
  <c r="DX121" i="14"/>
  <c r="DX122" i="14"/>
  <c r="DX123" i="14"/>
  <c r="DX124" i="14"/>
  <c r="DX125" i="14"/>
  <c r="DX126" i="14"/>
  <c r="DX127" i="14"/>
  <c r="DX128" i="14"/>
  <c r="DX129" i="14"/>
  <c r="DX130" i="14"/>
  <c r="DX131" i="14"/>
  <c r="DX132" i="14"/>
  <c r="DX133" i="14"/>
  <c r="DX134" i="14"/>
  <c r="DX135" i="14"/>
  <c r="DX136" i="14"/>
  <c r="DX137" i="14"/>
  <c r="DX138" i="14"/>
  <c r="DX139" i="14"/>
  <c r="DX140" i="14"/>
  <c r="DX141" i="14"/>
  <c r="DX142" i="14"/>
  <c r="DX143" i="14"/>
  <c r="DX144" i="14"/>
  <c r="DX145" i="14"/>
  <c r="DX146" i="14"/>
  <c r="DX147" i="14"/>
  <c r="DX148" i="14"/>
  <c r="DX149" i="14"/>
  <c r="DX150" i="14"/>
  <c r="DX151" i="14"/>
  <c r="DX152" i="14"/>
  <c r="DX153" i="14"/>
  <c r="DX154" i="14"/>
  <c r="DX155" i="14"/>
  <c r="DX156" i="14"/>
  <c r="DX157" i="14"/>
  <c r="DX158" i="14"/>
  <c r="DX159" i="14"/>
  <c r="DX160" i="14"/>
  <c r="DX161" i="14"/>
  <c r="DX162" i="14"/>
  <c r="DX163" i="14"/>
  <c r="DX164" i="14"/>
  <c r="DX165" i="14"/>
  <c r="DX166" i="14"/>
  <c r="DX167" i="14"/>
  <c r="DX168" i="14"/>
  <c r="DX169" i="14"/>
  <c r="DX170" i="14"/>
  <c r="DX171" i="14"/>
  <c r="DX172" i="14"/>
  <c r="DX173" i="14"/>
  <c r="DX174" i="14"/>
  <c r="DX175" i="14"/>
  <c r="DX176" i="14"/>
  <c r="DX177" i="14"/>
  <c r="DX178" i="14"/>
  <c r="DX179" i="14"/>
  <c r="DX180" i="14"/>
  <c r="DX181" i="14"/>
  <c r="DX182" i="14"/>
  <c r="DX183" i="14"/>
  <c r="DX184" i="14"/>
  <c r="DX185" i="14"/>
  <c r="DX186" i="14"/>
  <c r="DX187" i="14"/>
  <c r="DX188" i="14"/>
  <c r="DX189" i="14"/>
  <c r="DX190" i="14"/>
  <c r="DX191" i="14"/>
  <c r="DX192" i="14"/>
  <c r="DX193" i="14"/>
  <c r="DX194" i="14"/>
  <c r="DX195" i="14"/>
  <c r="DX196" i="14"/>
  <c r="DX197" i="14"/>
  <c r="DX198" i="14"/>
  <c r="DX199" i="14"/>
  <c r="DX200" i="14"/>
  <c r="DX201" i="14"/>
  <c r="DX202" i="14"/>
  <c r="DX203" i="14"/>
  <c r="DX204" i="14"/>
  <c r="DX205" i="14"/>
  <c r="DX206" i="14"/>
  <c r="DX207" i="14"/>
  <c r="DX208" i="14"/>
  <c r="DX209" i="14"/>
  <c r="DX210" i="14"/>
  <c r="DX211" i="14"/>
  <c r="DX212" i="14"/>
  <c r="DX213" i="14"/>
  <c r="DX214" i="14"/>
  <c r="DX215" i="14"/>
  <c r="DX216" i="14"/>
  <c r="DX217" i="14"/>
  <c r="DX218" i="14"/>
  <c r="DX219" i="14"/>
  <c r="DX220" i="14"/>
  <c r="DX221" i="14"/>
  <c r="DX222" i="14"/>
  <c r="DX223" i="14"/>
  <c r="DX224" i="14"/>
  <c r="DX225" i="14"/>
  <c r="DX226" i="14"/>
  <c r="DX227" i="14"/>
  <c r="DX228" i="14"/>
  <c r="DX229" i="14"/>
  <c r="DX230" i="14"/>
  <c r="DX231" i="14"/>
  <c r="DX232" i="14"/>
  <c r="DX233" i="14"/>
  <c r="DX234" i="14"/>
  <c r="DX235" i="14"/>
  <c r="DX236" i="14"/>
  <c r="DX237" i="14"/>
  <c r="DX238" i="14"/>
  <c r="DX239" i="14"/>
  <c r="DX240" i="14"/>
  <c r="DX241" i="14"/>
  <c r="DX242" i="14"/>
  <c r="DX243" i="14"/>
  <c r="DX244" i="14"/>
  <c r="DX245" i="14"/>
  <c r="DX246" i="14"/>
  <c r="DX247" i="14"/>
  <c r="DX248" i="14"/>
  <c r="DX249" i="14"/>
  <c r="DX250" i="14"/>
  <c r="DX251" i="14"/>
  <c r="DX252" i="14"/>
  <c r="DX253" i="14"/>
  <c r="DX254" i="14"/>
  <c r="DX255" i="14"/>
  <c r="DX256" i="14"/>
  <c r="DX257" i="14"/>
  <c r="DX258" i="14"/>
  <c r="DX259" i="14"/>
  <c r="DX260" i="14"/>
  <c r="DX261" i="14"/>
  <c r="DX262" i="14"/>
  <c r="DX263" i="14"/>
  <c r="DX264" i="14"/>
  <c r="DX265" i="14"/>
  <c r="DX266" i="14"/>
  <c r="DX267" i="14"/>
  <c r="DX268" i="14"/>
  <c r="DX269" i="14"/>
  <c r="DX270" i="14"/>
  <c r="DX271" i="14"/>
  <c r="DX272" i="14"/>
  <c r="DX273" i="14"/>
  <c r="DX274" i="14"/>
  <c r="DX275" i="14"/>
  <c r="DX276" i="14"/>
  <c r="DX277" i="14"/>
  <c r="DX278" i="14"/>
  <c r="DX279" i="14"/>
  <c r="DX280" i="14"/>
  <c r="DX281" i="14"/>
  <c r="DX282" i="14"/>
  <c r="DX283" i="14"/>
  <c r="DX284" i="14"/>
  <c r="DX285" i="14"/>
  <c r="DX286" i="14"/>
  <c r="DX287" i="14"/>
  <c r="DX288" i="14"/>
  <c r="DX289" i="14"/>
  <c r="DX290" i="14"/>
  <c r="DX291" i="14"/>
  <c r="DX292" i="14"/>
  <c r="DX293" i="14"/>
  <c r="DX294" i="14"/>
  <c r="DX295" i="14"/>
  <c r="DX296" i="14"/>
  <c r="DX297" i="14"/>
  <c r="DX298" i="14"/>
  <c r="DX299" i="14"/>
  <c r="DX300" i="14"/>
  <c r="DX301" i="14"/>
  <c r="DX302" i="14"/>
  <c r="DX303" i="14"/>
  <c r="DX304" i="14"/>
  <c r="DX305" i="14"/>
  <c r="DX5" i="14"/>
  <c r="BO4" i="14"/>
  <c r="BM4" i="14"/>
  <c r="FF4" i="14"/>
  <c r="EK4" i="14"/>
  <c r="DX4" i="14"/>
  <c r="BQ4" i="14"/>
  <c r="BF4" i="14"/>
  <c r="BD4" i="14"/>
  <c r="EM6" i="14"/>
  <c r="EM7" i="14"/>
  <c r="EM8" i="14"/>
  <c r="EM9" i="14"/>
  <c r="EM10" i="14"/>
  <c r="EM11" i="14"/>
  <c r="EM12" i="14"/>
  <c r="EM13" i="14"/>
  <c r="EM14" i="14"/>
  <c r="EM15" i="14"/>
  <c r="EM16" i="14"/>
  <c r="EM17" i="14"/>
  <c r="EM18" i="14"/>
  <c r="EM19" i="14"/>
  <c r="EM20" i="14"/>
  <c r="EM21" i="14"/>
  <c r="EM22" i="14"/>
  <c r="EM23" i="14"/>
  <c r="EM24" i="14"/>
  <c r="EM25" i="14"/>
  <c r="EM26" i="14"/>
  <c r="EM27" i="14"/>
  <c r="EM28" i="14"/>
  <c r="EM29" i="14"/>
  <c r="EM30" i="14"/>
  <c r="EM31" i="14"/>
  <c r="EM32" i="14"/>
  <c r="EM33" i="14"/>
  <c r="EM34" i="14"/>
  <c r="EM35" i="14"/>
  <c r="EM36" i="14"/>
  <c r="EM37" i="14"/>
  <c r="EM38" i="14"/>
  <c r="EM39" i="14"/>
  <c r="EM40" i="14"/>
  <c r="EM41" i="14"/>
  <c r="EM42" i="14"/>
  <c r="EM43" i="14"/>
  <c r="EM44" i="14"/>
  <c r="EM45" i="14"/>
  <c r="EM46" i="14"/>
  <c r="EM47" i="14"/>
  <c r="EM48" i="14"/>
  <c r="EM49" i="14"/>
  <c r="EM50" i="14"/>
  <c r="EM51" i="14"/>
  <c r="EM52" i="14"/>
  <c r="EM53" i="14"/>
  <c r="EM54" i="14"/>
  <c r="EM55" i="14"/>
  <c r="EM56" i="14"/>
  <c r="EM57" i="14"/>
  <c r="EM58" i="14"/>
  <c r="EM59" i="14"/>
  <c r="EM60" i="14"/>
  <c r="EM61" i="14"/>
  <c r="EM62" i="14"/>
  <c r="EM63" i="14"/>
  <c r="EM64" i="14"/>
  <c r="EM65" i="14"/>
  <c r="EM66" i="14"/>
  <c r="EM67" i="14"/>
  <c r="EM68" i="14"/>
  <c r="EM69" i="14"/>
  <c r="EM70" i="14"/>
  <c r="EM71" i="14"/>
  <c r="EM72" i="14"/>
  <c r="EM73" i="14"/>
  <c r="EM74" i="14"/>
  <c r="EM75" i="14"/>
  <c r="EM76" i="14"/>
  <c r="EM77" i="14"/>
  <c r="EM78" i="14"/>
  <c r="EM79" i="14"/>
  <c r="EM80" i="14"/>
  <c r="EM81" i="14"/>
  <c r="EM82" i="14"/>
  <c r="EM83" i="14"/>
  <c r="EM84" i="14"/>
  <c r="EM85" i="14"/>
  <c r="EM86" i="14"/>
  <c r="EM87" i="14"/>
  <c r="EM88" i="14"/>
  <c r="EM89" i="14"/>
  <c r="EM90" i="14"/>
  <c r="EM91" i="14"/>
  <c r="EM92" i="14"/>
  <c r="EM93" i="14"/>
  <c r="EM94" i="14"/>
  <c r="EM95" i="14"/>
  <c r="EM96" i="14"/>
  <c r="EM97" i="14"/>
  <c r="EM98" i="14"/>
  <c r="EM99" i="14"/>
  <c r="EM100" i="14"/>
  <c r="EM101" i="14"/>
  <c r="EM102" i="14"/>
  <c r="EM103" i="14"/>
  <c r="EM104" i="14"/>
  <c r="EM105" i="14"/>
  <c r="EM106" i="14"/>
  <c r="EM107" i="14"/>
  <c r="EM108" i="14"/>
  <c r="EM109" i="14"/>
  <c r="EM110" i="14"/>
  <c r="EM111" i="14"/>
  <c r="EM112" i="14"/>
  <c r="EM113" i="14"/>
  <c r="EM114" i="14"/>
  <c r="EM115" i="14"/>
  <c r="EM116" i="14"/>
  <c r="EM117" i="14"/>
  <c r="EM118" i="14"/>
  <c r="EM119" i="14"/>
  <c r="EM120" i="14"/>
  <c r="EM121" i="14"/>
  <c r="EM122" i="14"/>
  <c r="EM123" i="14"/>
  <c r="EM124" i="14"/>
  <c r="EM125" i="14"/>
  <c r="EM126" i="14"/>
  <c r="EM127" i="14"/>
  <c r="EM128" i="14"/>
  <c r="EM129" i="14"/>
  <c r="EM130" i="14"/>
  <c r="EM131" i="14"/>
  <c r="EM132" i="14"/>
  <c r="EM133" i="14"/>
  <c r="EM134" i="14"/>
  <c r="EM135" i="14"/>
  <c r="EM136" i="14"/>
  <c r="EM137" i="14"/>
  <c r="EM138" i="14"/>
  <c r="EM139" i="14"/>
  <c r="EM140" i="14"/>
  <c r="EM141" i="14"/>
  <c r="EM142" i="14"/>
  <c r="EM143" i="14"/>
  <c r="EM144" i="14"/>
  <c r="EM145" i="14"/>
  <c r="EM146" i="14"/>
  <c r="EM147" i="14"/>
  <c r="EM148" i="14"/>
  <c r="EM149" i="14"/>
  <c r="EM150" i="14"/>
  <c r="EM151" i="14"/>
  <c r="EM152" i="14"/>
  <c r="EM153" i="14"/>
  <c r="EM154" i="14"/>
  <c r="EM155" i="14"/>
  <c r="EM156" i="14"/>
  <c r="EM157" i="14"/>
  <c r="EM158" i="14"/>
  <c r="EM159" i="14"/>
  <c r="EM160" i="14"/>
  <c r="EM161" i="14"/>
  <c r="EM162" i="14"/>
  <c r="EM163" i="14"/>
  <c r="EM164" i="14"/>
  <c r="EM165" i="14"/>
  <c r="EM166" i="14"/>
  <c r="EM167" i="14"/>
  <c r="EM168" i="14"/>
  <c r="EM169" i="14"/>
  <c r="EM170" i="14"/>
  <c r="EM171" i="14"/>
  <c r="EM172" i="14"/>
  <c r="EM173" i="14"/>
  <c r="EM174" i="14"/>
  <c r="EM175" i="14"/>
  <c r="EM176" i="14"/>
  <c r="EM177" i="14"/>
  <c r="EM178" i="14"/>
  <c r="EM179" i="14"/>
  <c r="EM180" i="14"/>
  <c r="EM181" i="14"/>
  <c r="EM182" i="14"/>
  <c r="EM183" i="14"/>
  <c r="EM184" i="14"/>
  <c r="EM185" i="14"/>
  <c r="EM186" i="14"/>
  <c r="EM187" i="14"/>
  <c r="EM188" i="14"/>
  <c r="EM189" i="14"/>
  <c r="EM190" i="14"/>
  <c r="EM191" i="14"/>
  <c r="EM192" i="14"/>
  <c r="EM193" i="14"/>
  <c r="EM194" i="14"/>
  <c r="EM195" i="14"/>
  <c r="EM196" i="14"/>
  <c r="EM197" i="14"/>
  <c r="EM198" i="14"/>
  <c r="EM199" i="14"/>
  <c r="EM200" i="14"/>
  <c r="EM201" i="14"/>
  <c r="EM202" i="14"/>
  <c r="EM203" i="14"/>
  <c r="EM204" i="14"/>
  <c r="EM205" i="14"/>
  <c r="EM206" i="14"/>
  <c r="EM207" i="14"/>
  <c r="EM208" i="14"/>
  <c r="EM209" i="14"/>
  <c r="EM210" i="14"/>
  <c r="EM211" i="14"/>
  <c r="EM212" i="14"/>
  <c r="EM213" i="14"/>
  <c r="EM214" i="14"/>
  <c r="EM215" i="14"/>
  <c r="EM216" i="14"/>
  <c r="EM217" i="14"/>
  <c r="EM218" i="14"/>
  <c r="EM219" i="14"/>
  <c r="EM220" i="14"/>
  <c r="EM221" i="14"/>
  <c r="EM222" i="14"/>
  <c r="EM223" i="14"/>
  <c r="EM224" i="14"/>
  <c r="EM225" i="14"/>
  <c r="EM226" i="14"/>
  <c r="EM227" i="14"/>
  <c r="EM228" i="14"/>
  <c r="EM229" i="14"/>
  <c r="EM230" i="14"/>
  <c r="EM231" i="14"/>
  <c r="EM232" i="14"/>
  <c r="EM233" i="14"/>
  <c r="EM234" i="14"/>
  <c r="EM235" i="14"/>
  <c r="EM236" i="14"/>
  <c r="EM237" i="14"/>
  <c r="EM238" i="14"/>
  <c r="EM239" i="14"/>
  <c r="EM240" i="14"/>
  <c r="EM241" i="14"/>
  <c r="EM242" i="14"/>
  <c r="EM243" i="14"/>
  <c r="EM244" i="14"/>
  <c r="EM245" i="14"/>
  <c r="EM246" i="14"/>
  <c r="EM247" i="14"/>
  <c r="EM248" i="14"/>
  <c r="EM249" i="14"/>
  <c r="EM250" i="14"/>
  <c r="EM251" i="14"/>
  <c r="EM252" i="14"/>
  <c r="EM253" i="14"/>
  <c r="EM254" i="14"/>
  <c r="EM255" i="14"/>
  <c r="EM256" i="14"/>
  <c r="EM257" i="14"/>
  <c r="EM258" i="14"/>
  <c r="EM259" i="14"/>
  <c r="EM260" i="14"/>
  <c r="EM261" i="14"/>
  <c r="EM262" i="14"/>
  <c r="EM263" i="14"/>
  <c r="EM264" i="14"/>
  <c r="EM265" i="14"/>
  <c r="EM266" i="14"/>
  <c r="EM267" i="14"/>
  <c r="EM268" i="14"/>
  <c r="EM269" i="14"/>
  <c r="EM270" i="14"/>
  <c r="EM271" i="14"/>
  <c r="EM272" i="14"/>
  <c r="EM273" i="14"/>
  <c r="EM274" i="14"/>
  <c r="EM275" i="14"/>
  <c r="EM276" i="14"/>
  <c r="EM277" i="14"/>
  <c r="EM278" i="14"/>
  <c r="EM279" i="14"/>
  <c r="EM280" i="14"/>
  <c r="EM281" i="14"/>
  <c r="EM282" i="14"/>
  <c r="EM283" i="14"/>
  <c r="EM284" i="14"/>
  <c r="EM285" i="14"/>
  <c r="EM286" i="14"/>
  <c r="EM287" i="14"/>
  <c r="EM288" i="14"/>
  <c r="EM289" i="14"/>
  <c r="EM290" i="14"/>
  <c r="EM291" i="14"/>
  <c r="EM292" i="14"/>
  <c r="EM293" i="14"/>
  <c r="EM294" i="14"/>
  <c r="EM295" i="14"/>
  <c r="EM296" i="14"/>
  <c r="EM297" i="14"/>
  <c r="EM298" i="14"/>
  <c r="EM299" i="14"/>
  <c r="EM300" i="14"/>
  <c r="EM301" i="14"/>
  <c r="EM302" i="14"/>
  <c r="EM303" i="14"/>
  <c r="EM304" i="14"/>
  <c r="EM305" i="14"/>
  <c r="EM5" i="14"/>
  <c r="BF6" i="14"/>
  <c r="BF7" i="14"/>
  <c r="BF13" i="14"/>
  <c r="BF14" i="14"/>
  <c r="BF15" i="14"/>
  <c r="BF16" i="14"/>
  <c r="BF17" i="14"/>
  <c r="BF18" i="14"/>
  <c r="BF19" i="14"/>
  <c r="BF20" i="14"/>
  <c r="BF21" i="14"/>
  <c r="BF22" i="14"/>
  <c r="BF23" i="14"/>
  <c r="BF24" i="14"/>
  <c r="BF25" i="14"/>
  <c r="BF26" i="14"/>
  <c r="BF27" i="14"/>
  <c r="BF28" i="14"/>
  <c r="BF29" i="14"/>
  <c r="BF30" i="14"/>
  <c r="BF31" i="14"/>
  <c r="BF32" i="14"/>
  <c r="BF33" i="14"/>
  <c r="BF34" i="14"/>
  <c r="BF35" i="14"/>
  <c r="BF36" i="14"/>
  <c r="BF37" i="14"/>
  <c r="BF38" i="14"/>
  <c r="BF39" i="14"/>
  <c r="BF40" i="14"/>
  <c r="BF41" i="14"/>
  <c r="BF42" i="14"/>
  <c r="BF43" i="14"/>
  <c r="BF44" i="14"/>
  <c r="BF45" i="14"/>
  <c r="BF46" i="14"/>
  <c r="BF47" i="14"/>
  <c r="BF48" i="14"/>
  <c r="BF49" i="14"/>
  <c r="BF50" i="14"/>
  <c r="BF51" i="14"/>
  <c r="BF52" i="14"/>
  <c r="BF53" i="14"/>
  <c r="BF54" i="14"/>
  <c r="BF55" i="14"/>
  <c r="BF56" i="14"/>
  <c r="BF57" i="14"/>
  <c r="BF58" i="14"/>
  <c r="BF59" i="14"/>
  <c r="BF60" i="14"/>
  <c r="BF61" i="14"/>
  <c r="BF62" i="14"/>
  <c r="BF63" i="14"/>
  <c r="BF64" i="14"/>
  <c r="BF65" i="14"/>
  <c r="BF66" i="14"/>
  <c r="BF67" i="14"/>
  <c r="BF68" i="14"/>
  <c r="BF69" i="14"/>
  <c r="BF70" i="14"/>
  <c r="BF71" i="14"/>
  <c r="BF72" i="14"/>
  <c r="BF73" i="14"/>
  <c r="BF74" i="14"/>
  <c r="BF75" i="14"/>
  <c r="BF76" i="14"/>
  <c r="BF77" i="14"/>
  <c r="BF78" i="14"/>
  <c r="BF79" i="14"/>
  <c r="BF80" i="14"/>
  <c r="BF81" i="14"/>
  <c r="BF82" i="14"/>
  <c r="BF83" i="14"/>
  <c r="BF84" i="14"/>
  <c r="BF85" i="14"/>
  <c r="BF86" i="14"/>
  <c r="BF87" i="14"/>
  <c r="BF88" i="14"/>
  <c r="BF89" i="14"/>
  <c r="BF90" i="14"/>
  <c r="BF91" i="14"/>
  <c r="BF92" i="14"/>
  <c r="BF93" i="14"/>
  <c r="BF94" i="14"/>
  <c r="BF95" i="14"/>
  <c r="BF96" i="14"/>
  <c r="BF97" i="14"/>
  <c r="BF98" i="14"/>
  <c r="BF99" i="14"/>
  <c r="BF100" i="14"/>
  <c r="BF101" i="14"/>
  <c r="BF102" i="14"/>
  <c r="BF103" i="14"/>
  <c r="BF104" i="14"/>
  <c r="BF105" i="14"/>
  <c r="BF106" i="14"/>
  <c r="BF107" i="14"/>
  <c r="BF108" i="14"/>
  <c r="BF109" i="14"/>
  <c r="BF110" i="14"/>
  <c r="BF111" i="14"/>
  <c r="BF112" i="14"/>
  <c r="BF113" i="14"/>
  <c r="BF114" i="14"/>
  <c r="BF115" i="14"/>
  <c r="BF116" i="14"/>
  <c r="BF117" i="14"/>
  <c r="BF118" i="14"/>
  <c r="BF119" i="14"/>
  <c r="BF120" i="14"/>
  <c r="BF121" i="14"/>
  <c r="BF122" i="14"/>
  <c r="BF123" i="14"/>
  <c r="BF124" i="14"/>
  <c r="BF125" i="14"/>
  <c r="BF126" i="14"/>
  <c r="BF127" i="14"/>
  <c r="BF128" i="14"/>
  <c r="BF129" i="14"/>
  <c r="BF130" i="14"/>
  <c r="BF131" i="14"/>
  <c r="BF132" i="14"/>
  <c r="BF133" i="14"/>
  <c r="BF134" i="14"/>
  <c r="BF135" i="14"/>
  <c r="BF136" i="14"/>
  <c r="BF137" i="14"/>
  <c r="BF138" i="14"/>
  <c r="BF139" i="14"/>
  <c r="BF140" i="14"/>
  <c r="BF141" i="14"/>
  <c r="BF142" i="14"/>
  <c r="BF143" i="14"/>
  <c r="BF144" i="14"/>
  <c r="BF145" i="14"/>
  <c r="BF146" i="14"/>
  <c r="BF147" i="14"/>
  <c r="BF148" i="14"/>
  <c r="BF149" i="14"/>
  <c r="BF150" i="14"/>
  <c r="BF151" i="14"/>
  <c r="BF152" i="14"/>
  <c r="BF153" i="14"/>
  <c r="BF154" i="14"/>
  <c r="BF155" i="14"/>
  <c r="BF156" i="14"/>
  <c r="BF157" i="14"/>
  <c r="BF158" i="14"/>
  <c r="BF159" i="14"/>
  <c r="BF160" i="14"/>
  <c r="BF161" i="14"/>
  <c r="BF162" i="14"/>
  <c r="BF163" i="14"/>
  <c r="BF164" i="14"/>
  <c r="BF165" i="14"/>
  <c r="BF166" i="14"/>
  <c r="BF167" i="14"/>
  <c r="BF168" i="14"/>
  <c r="BF169" i="14"/>
  <c r="BF170" i="14"/>
  <c r="BF171" i="14"/>
  <c r="BF172" i="14"/>
  <c r="BF173" i="14"/>
  <c r="BF174" i="14"/>
  <c r="BF175" i="14"/>
  <c r="BF176" i="14"/>
  <c r="BF177" i="14"/>
  <c r="BF178" i="14"/>
  <c r="BF179" i="14"/>
  <c r="BF180" i="14"/>
  <c r="BF181" i="14"/>
  <c r="BF182" i="14"/>
  <c r="BF183" i="14"/>
  <c r="BF184" i="14"/>
  <c r="BF185" i="14"/>
  <c r="BF186" i="14"/>
  <c r="BF187" i="14"/>
  <c r="BF188" i="14"/>
  <c r="BF189" i="14"/>
  <c r="BF190" i="14"/>
  <c r="BF191" i="14"/>
  <c r="BF192" i="14"/>
  <c r="BF193" i="14"/>
  <c r="BF194" i="14"/>
  <c r="BF195" i="14"/>
  <c r="BF196" i="14"/>
  <c r="BF197" i="14"/>
  <c r="BF198" i="14"/>
  <c r="BF199" i="14"/>
  <c r="BF200" i="14"/>
  <c r="BF201" i="14"/>
  <c r="BF202" i="14"/>
  <c r="BF203" i="14"/>
  <c r="BF204" i="14"/>
  <c r="BF205" i="14"/>
  <c r="BF206" i="14"/>
  <c r="BF207" i="14"/>
  <c r="BF208" i="14"/>
  <c r="BF209" i="14"/>
  <c r="BF210" i="14"/>
  <c r="BF211" i="14"/>
  <c r="BF212" i="14"/>
  <c r="BF213" i="14"/>
  <c r="BF214" i="14"/>
  <c r="BF215" i="14"/>
  <c r="BF216" i="14"/>
  <c r="BF217" i="14"/>
  <c r="BF218" i="14"/>
  <c r="BF219" i="14"/>
  <c r="BF220" i="14"/>
  <c r="BF221" i="14"/>
  <c r="BF222" i="14"/>
  <c r="BF223" i="14"/>
  <c r="BF224" i="14"/>
  <c r="BF225" i="14"/>
  <c r="BF226" i="14"/>
  <c r="BF227" i="14"/>
  <c r="BF228" i="14"/>
  <c r="BF229" i="14"/>
  <c r="BF230" i="14"/>
  <c r="BF231" i="14"/>
  <c r="BF232" i="14"/>
  <c r="BF233" i="14"/>
  <c r="BF234" i="14"/>
  <c r="BF235" i="14"/>
  <c r="BF236" i="14"/>
  <c r="BF237" i="14"/>
  <c r="BF238" i="14"/>
  <c r="BF239" i="14"/>
  <c r="BF240" i="14"/>
  <c r="BF241" i="14"/>
  <c r="BF242" i="14"/>
  <c r="BF243" i="14"/>
  <c r="BF244" i="14"/>
  <c r="BF245" i="14"/>
  <c r="BF246" i="14"/>
  <c r="BF247" i="14"/>
  <c r="BF248" i="14"/>
  <c r="BF249" i="14"/>
  <c r="BF250" i="14"/>
  <c r="BF251" i="14"/>
  <c r="BF252" i="14"/>
  <c r="BF253" i="14"/>
  <c r="BF254" i="14"/>
  <c r="BF255" i="14"/>
  <c r="BF256" i="14"/>
  <c r="BF257" i="14"/>
  <c r="BF258" i="14"/>
  <c r="BF259" i="14"/>
  <c r="BF260" i="14"/>
  <c r="BF261" i="14"/>
  <c r="BF262" i="14"/>
  <c r="BF263" i="14"/>
  <c r="BF264" i="14"/>
  <c r="BF265" i="14"/>
  <c r="BF266" i="14"/>
  <c r="BF267" i="14"/>
  <c r="BF268" i="14"/>
  <c r="BF269" i="14"/>
  <c r="BF270" i="14"/>
  <c r="BF271" i="14"/>
  <c r="BF272" i="14"/>
  <c r="BF273" i="14"/>
  <c r="BF274" i="14"/>
  <c r="BF275" i="14"/>
  <c r="BF276" i="14"/>
  <c r="BF277" i="14"/>
  <c r="BF278" i="14"/>
  <c r="BF279" i="14"/>
  <c r="BF280" i="14"/>
  <c r="BF281" i="14"/>
  <c r="BF282" i="14"/>
  <c r="BF283" i="14"/>
  <c r="BF284" i="14"/>
  <c r="BF285" i="14"/>
  <c r="BF286" i="14"/>
  <c r="BF287" i="14"/>
  <c r="BF288" i="14"/>
  <c r="BF289" i="14"/>
  <c r="BF290" i="14"/>
  <c r="BF291" i="14"/>
  <c r="BF292" i="14"/>
  <c r="BF293" i="14"/>
  <c r="BF294" i="14"/>
  <c r="BF295" i="14"/>
  <c r="BF296" i="14"/>
  <c r="BF297" i="14"/>
  <c r="BF298" i="14"/>
  <c r="BF299" i="14"/>
  <c r="BF300" i="14"/>
  <c r="BF301" i="14"/>
  <c r="BF302" i="14"/>
  <c r="BF303" i="14"/>
  <c r="BF304" i="14"/>
  <c r="BF305" i="14"/>
  <c r="BF5" i="14"/>
  <c r="BD6" i="14"/>
  <c r="BD7" i="14"/>
  <c r="BD8" i="14"/>
  <c r="BD9" i="14"/>
  <c r="BD10" i="14"/>
  <c r="BD11" i="14"/>
  <c r="BD12" i="14"/>
  <c r="BD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D5" i="14"/>
  <c r="C5" i="18" l="1"/>
  <c r="E21" i="15" s="1"/>
  <c r="FN4" i="14" l="1"/>
  <c r="FD4" i="14"/>
  <c r="EM4" i="14"/>
  <c r="BB4" i="14"/>
  <c r="AY4" i="14"/>
  <c r="AW4" i="14"/>
  <c r="AU4" i="14"/>
  <c r="Y4" i="14"/>
  <c r="S4" i="14"/>
  <c r="AP4" i="14"/>
  <c r="P4" i="14"/>
  <c r="FD8" i="14" l="1"/>
  <c r="GD8" i="14" s="1"/>
  <c r="KM8" i="14" s="1"/>
  <c r="FD12" i="14"/>
  <c r="GD12" i="14" s="1"/>
  <c r="KM12" i="14" s="1"/>
  <c r="FD9" i="14"/>
  <c r="GD9" i="14" s="1"/>
  <c r="KM9" i="14" s="1"/>
  <c r="FD13" i="14"/>
  <c r="GD13" i="14" s="1"/>
  <c r="KM13" i="14" s="1"/>
  <c r="FD6" i="14"/>
  <c r="GD6" i="14" s="1"/>
  <c r="KM6" i="14" s="1"/>
  <c r="FD10" i="14"/>
  <c r="GD10" i="14" s="1"/>
  <c r="KM10" i="14" s="1"/>
  <c r="FD5" i="14"/>
  <c r="GD5" i="14" s="1"/>
  <c r="KM5" i="14" s="1"/>
  <c r="FD7" i="14"/>
  <c r="GD7" i="14" s="1"/>
  <c r="KM7" i="14" s="1"/>
  <c r="FD11" i="14"/>
  <c r="GD11" i="14" s="1"/>
  <c r="KM11" i="14" s="1"/>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6" i="14"/>
  <c r="J7" i="14"/>
  <c r="J8" i="14"/>
  <c r="J9" i="14"/>
  <c r="J10" i="14"/>
  <c r="J11" i="14"/>
  <c r="J12" i="14"/>
  <c r="J13" i="14"/>
  <c r="J14" i="14"/>
  <c r="J15" i="14"/>
  <c r="J16" i="14"/>
  <c r="J5" i="14"/>
  <c r="N5" i="14"/>
  <c r="Q16" i="14" l="1"/>
  <c r="AH16" i="14"/>
  <c r="AG16" i="14"/>
  <c r="Q15" i="14"/>
  <c r="AG15" i="14"/>
  <c r="AH15" i="14"/>
  <c r="Q303" i="14"/>
  <c r="AH303" i="14"/>
  <c r="AG303" i="14"/>
  <c r="Q295" i="14"/>
  <c r="AH295" i="14"/>
  <c r="AG295" i="14"/>
  <c r="Q287" i="14"/>
  <c r="AH287" i="14"/>
  <c r="AG287" i="14"/>
  <c r="Q279" i="14"/>
  <c r="AH279" i="14"/>
  <c r="AG279" i="14"/>
  <c r="Q267" i="14"/>
  <c r="AG267" i="14"/>
  <c r="AH267" i="14"/>
  <c r="Q259" i="14"/>
  <c r="AH259" i="14"/>
  <c r="AG259" i="14"/>
  <c r="Q251" i="14"/>
  <c r="AG251" i="14"/>
  <c r="AH251" i="14"/>
  <c r="Q239" i="14"/>
  <c r="AG239" i="14"/>
  <c r="AH239" i="14"/>
  <c r="Q231" i="14"/>
  <c r="AH231" i="14"/>
  <c r="AG231" i="14"/>
  <c r="Q219" i="14"/>
  <c r="AG219" i="14"/>
  <c r="AH219" i="14"/>
  <c r="Q211" i="14"/>
  <c r="AH211" i="14"/>
  <c r="AG211" i="14"/>
  <c r="Q203" i="14"/>
  <c r="AG203" i="14"/>
  <c r="AH203" i="14"/>
  <c r="Q195" i="14"/>
  <c r="AH195" i="14"/>
  <c r="AG195" i="14"/>
  <c r="Q187" i="14"/>
  <c r="AG187" i="14"/>
  <c r="AH187" i="14"/>
  <c r="Q179" i="14"/>
  <c r="AH179" i="14"/>
  <c r="AG179" i="14"/>
  <c r="Q167" i="14"/>
  <c r="AH167" i="14"/>
  <c r="AG167" i="14"/>
  <c r="Q159" i="14"/>
  <c r="AG159" i="14"/>
  <c r="AH159" i="14"/>
  <c r="Q151" i="14"/>
  <c r="AH151" i="14"/>
  <c r="AG151" i="14"/>
  <c r="Q139" i="14"/>
  <c r="AG139" i="14"/>
  <c r="AH139" i="14"/>
  <c r="Q131" i="14"/>
  <c r="AH131" i="14"/>
  <c r="AG131" i="14"/>
  <c r="Q123" i="14"/>
  <c r="AG123" i="14"/>
  <c r="AH123" i="14"/>
  <c r="Q111" i="14"/>
  <c r="AG111" i="14"/>
  <c r="AH111" i="14"/>
  <c r="Q103" i="14"/>
  <c r="AH103" i="14"/>
  <c r="AG103" i="14"/>
  <c r="Q91" i="14"/>
  <c r="AG91" i="14"/>
  <c r="AH91" i="14"/>
  <c r="Q83" i="14"/>
  <c r="AH83" i="14"/>
  <c r="AG83" i="14"/>
  <c r="Q75" i="14"/>
  <c r="AG75" i="14"/>
  <c r="AH75" i="14"/>
  <c r="Q67" i="14"/>
  <c r="AH67" i="14"/>
  <c r="AG67" i="14"/>
  <c r="Q59" i="14"/>
  <c r="AG59" i="14"/>
  <c r="AH59" i="14"/>
  <c r="Q47" i="14"/>
  <c r="AG47" i="14"/>
  <c r="AH47" i="14"/>
  <c r="Q39" i="14"/>
  <c r="AH39" i="14"/>
  <c r="AG39" i="14"/>
  <c r="Q31" i="14"/>
  <c r="AG31" i="14"/>
  <c r="AH31" i="14"/>
  <c r="Q23" i="14"/>
  <c r="AH23" i="14"/>
  <c r="AG23" i="14"/>
  <c r="Q19" i="14"/>
  <c r="AH19" i="14"/>
  <c r="AG19" i="14"/>
  <c r="Q14" i="14"/>
  <c r="AG14" i="14"/>
  <c r="AH14" i="14"/>
  <c r="Q10" i="14"/>
  <c r="AG10" i="14"/>
  <c r="AH10" i="14"/>
  <c r="Q6" i="14"/>
  <c r="AG6" i="14"/>
  <c r="AH6" i="14"/>
  <c r="Q298" i="14"/>
  <c r="AH298" i="14"/>
  <c r="AG298" i="14"/>
  <c r="Q294" i="14"/>
  <c r="AH294" i="14"/>
  <c r="AG294" i="14"/>
  <c r="Q290" i="14"/>
  <c r="AH290" i="14"/>
  <c r="AG290" i="14"/>
  <c r="Q286" i="14"/>
  <c r="AH286" i="14"/>
  <c r="AG286" i="14"/>
  <c r="Q282" i="14"/>
  <c r="AH282" i="14"/>
  <c r="AG282" i="14"/>
  <c r="Q278" i="14"/>
  <c r="AH278" i="14"/>
  <c r="AG278" i="14"/>
  <c r="Q274" i="14"/>
  <c r="AH274" i="14"/>
  <c r="AG274" i="14"/>
  <c r="Q270" i="14"/>
  <c r="AH270" i="14"/>
  <c r="AG270" i="14"/>
  <c r="Q266" i="14"/>
  <c r="AH266" i="14"/>
  <c r="AG266" i="14"/>
  <c r="Q262" i="14"/>
  <c r="AH262" i="14"/>
  <c r="AG262" i="14"/>
  <c r="Q258" i="14"/>
  <c r="AH258" i="14"/>
  <c r="AG258" i="14"/>
  <c r="Q254" i="14"/>
  <c r="AH254" i="14"/>
  <c r="AG254" i="14"/>
  <c r="Q250" i="14"/>
  <c r="AH250" i="14"/>
  <c r="AG250" i="14"/>
  <c r="Q246" i="14"/>
  <c r="AH246" i="14"/>
  <c r="AG246" i="14"/>
  <c r="Q242" i="14"/>
  <c r="AH242" i="14"/>
  <c r="AG242" i="14"/>
  <c r="Q238" i="14"/>
  <c r="AH238" i="14"/>
  <c r="AG238" i="14"/>
  <c r="Q234" i="14"/>
  <c r="AH234" i="14"/>
  <c r="AG234" i="14"/>
  <c r="Q230" i="14"/>
  <c r="AH230" i="14"/>
  <c r="AG230" i="14"/>
  <c r="Q226" i="14"/>
  <c r="AH226" i="14"/>
  <c r="AG226" i="14"/>
  <c r="Q222" i="14"/>
  <c r="AH222" i="14"/>
  <c r="AG222" i="14"/>
  <c r="Q218" i="14"/>
  <c r="AH218" i="14"/>
  <c r="AG218" i="14"/>
  <c r="Q214" i="14"/>
  <c r="AH214" i="14"/>
  <c r="AG214" i="14"/>
  <c r="Q210" i="14"/>
  <c r="AH210" i="14"/>
  <c r="AG210" i="14"/>
  <c r="Q206" i="14"/>
  <c r="AH206" i="14"/>
  <c r="AG206" i="14"/>
  <c r="Q202" i="14"/>
  <c r="AH202" i="14"/>
  <c r="AG202" i="14"/>
  <c r="Q198" i="14"/>
  <c r="AH198" i="14"/>
  <c r="AG198" i="14"/>
  <c r="Q194" i="14"/>
  <c r="AH194" i="14"/>
  <c r="AG194" i="14"/>
  <c r="Q190" i="14"/>
  <c r="AH190" i="14"/>
  <c r="AG190" i="14"/>
  <c r="Q186" i="14"/>
  <c r="AH186" i="14"/>
  <c r="AG186" i="14"/>
  <c r="Q182" i="14"/>
  <c r="AH182" i="14"/>
  <c r="AG182" i="14"/>
  <c r="Q178" i="14"/>
  <c r="AH178" i="14"/>
  <c r="AG178" i="14"/>
  <c r="Q174" i="14"/>
  <c r="AH174" i="14"/>
  <c r="AG174" i="14"/>
  <c r="Q170" i="14"/>
  <c r="AH170" i="14"/>
  <c r="AG170" i="14"/>
  <c r="Q166" i="14"/>
  <c r="AH166" i="14"/>
  <c r="AG166" i="14"/>
  <c r="Q162" i="14"/>
  <c r="AH162" i="14"/>
  <c r="AG162" i="14"/>
  <c r="Q158" i="14"/>
  <c r="AH158" i="14"/>
  <c r="AG158" i="14"/>
  <c r="Q154" i="14"/>
  <c r="AH154" i="14"/>
  <c r="AG154" i="14"/>
  <c r="Q150" i="14"/>
  <c r="AH150" i="14"/>
  <c r="AG150" i="14"/>
  <c r="Q146" i="14"/>
  <c r="AH146" i="14"/>
  <c r="AG146" i="14"/>
  <c r="Q142" i="14"/>
  <c r="AH142" i="14"/>
  <c r="AG142" i="14"/>
  <c r="Q138" i="14"/>
  <c r="AH138" i="14"/>
  <c r="AG138" i="14"/>
  <c r="Q134" i="14"/>
  <c r="AH134" i="14"/>
  <c r="AG134" i="14"/>
  <c r="Q130" i="14"/>
  <c r="AH130" i="14"/>
  <c r="AG130" i="14"/>
  <c r="Q126" i="14"/>
  <c r="AH126" i="14"/>
  <c r="AG126" i="14"/>
  <c r="Q122" i="14"/>
  <c r="AH122" i="14"/>
  <c r="AG122" i="14"/>
  <c r="Q118" i="14"/>
  <c r="AH118" i="14"/>
  <c r="AG118" i="14"/>
  <c r="Q114" i="14"/>
  <c r="AH114" i="14"/>
  <c r="AG114" i="14"/>
  <c r="Q110" i="14"/>
  <c r="AH110" i="14"/>
  <c r="AG110" i="14"/>
  <c r="Q106" i="14"/>
  <c r="AH106" i="14"/>
  <c r="AG106" i="14"/>
  <c r="Q102" i="14"/>
  <c r="AH102" i="14"/>
  <c r="AG102" i="14"/>
  <c r="Q98" i="14"/>
  <c r="AH98" i="14"/>
  <c r="AG98" i="14"/>
  <c r="Q94" i="14"/>
  <c r="AH94" i="14"/>
  <c r="AG94" i="14"/>
  <c r="Q90" i="14"/>
  <c r="AH90" i="14"/>
  <c r="AG90" i="14"/>
  <c r="Q86" i="14"/>
  <c r="AH86" i="14"/>
  <c r="AG86" i="14"/>
  <c r="Q82" i="14"/>
  <c r="AH82" i="14"/>
  <c r="AG82" i="14"/>
  <c r="Q78" i="14"/>
  <c r="AH78" i="14"/>
  <c r="AG78" i="14"/>
  <c r="Q74" i="14"/>
  <c r="AH74" i="14"/>
  <c r="AG74" i="14"/>
  <c r="Q70" i="14"/>
  <c r="AH70" i="14"/>
  <c r="AG70" i="14"/>
  <c r="Q66" i="14"/>
  <c r="AH66" i="14"/>
  <c r="AG66" i="14"/>
  <c r="Q62" i="14"/>
  <c r="AH62" i="14"/>
  <c r="AG62" i="14"/>
  <c r="Q58" i="14"/>
  <c r="AH58" i="14"/>
  <c r="AG58" i="14"/>
  <c r="Q54" i="14"/>
  <c r="AH54" i="14"/>
  <c r="AG54" i="14"/>
  <c r="Q50" i="14"/>
  <c r="AH50" i="14"/>
  <c r="AG50" i="14"/>
  <c r="Q46" i="14"/>
  <c r="AH46" i="14"/>
  <c r="AG46" i="14"/>
  <c r="Q42" i="14"/>
  <c r="AG42" i="14"/>
  <c r="AH42" i="14"/>
  <c r="Q38" i="14"/>
  <c r="AG38" i="14"/>
  <c r="AH38" i="14"/>
  <c r="Q34" i="14"/>
  <c r="AG34" i="14"/>
  <c r="AH34" i="14"/>
  <c r="Q30" i="14"/>
  <c r="AG30" i="14"/>
  <c r="AH30" i="14"/>
  <c r="Q26" i="14"/>
  <c r="AG26" i="14"/>
  <c r="AH26" i="14"/>
  <c r="Q22" i="14"/>
  <c r="AG22" i="14"/>
  <c r="AH22" i="14"/>
  <c r="Q18" i="14"/>
  <c r="AG18" i="14"/>
  <c r="AH18" i="14"/>
  <c r="Q12" i="14"/>
  <c r="AH12" i="14"/>
  <c r="AG12" i="14"/>
  <c r="Q11" i="14"/>
  <c r="AG11" i="14"/>
  <c r="AH11" i="14"/>
  <c r="Q7" i="14"/>
  <c r="AH7" i="14"/>
  <c r="AG7" i="14"/>
  <c r="Q299" i="14"/>
  <c r="AH299" i="14"/>
  <c r="AG299" i="14"/>
  <c r="Q291" i="14"/>
  <c r="AH291" i="14"/>
  <c r="AG291" i="14"/>
  <c r="Q283" i="14"/>
  <c r="AG283" i="14"/>
  <c r="AH283" i="14"/>
  <c r="Q275" i="14"/>
  <c r="AH275" i="14"/>
  <c r="AG275" i="14"/>
  <c r="Q271" i="14"/>
  <c r="AG271" i="14"/>
  <c r="AH271" i="14"/>
  <c r="Q263" i="14"/>
  <c r="AH263" i="14"/>
  <c r="AG263" i="14"/>
  <c r="Q255" i="14"/>
  <c r="AG255" i="14"/>
  <c r="AH255" i="14"/>
  <c r="Q247" i="14"/>
  <c r="AH247" i="14"/>
  <c r="AG247" i="14"/>
  <c r="Q243" i="14"/>
  <c r="AH243" i="14"/>
  <c r="AG243" i="14"/>
  <c r="Q235" i="14"/>
  <c r="AG235" i="14"/>
  <c r="AH235" i="14"/>
  <c r="Q227" i="14"/>
  <c r="AH227" i="14"/>
  <c r="AG227" i="14"/>
  <c r="Q223" i="14"/>
  <c r="AG223" i="14"/>
  <c r="AH223" i="14"/>
  <c r="Q215" i="14"/>
  <c r="AH215" i="14"/>
  <c r="AG215" i="14"/>
  <c r="Q207" i="14"/>
  <c r="AG207" i="14"/>
  <c r="AH207" i="14"/>
  <c r="Q199" i="14"/>
  <c r="AH199" i="14"/>
  <c r="AG199" i="14"/>
  <c r="Q191" i="14"/>
  <c r="AG191" i="14"/>
  <c r="AH191" i="14"/>
  <c r="Q183" i="14"/>
  <c r="AH183" i="14"/>
  <c r="AG183" i="14"/>
  <c r="Q175" i="14"/>
  <c r="AG175" i="14"/>
  <c r="AH175" i="14"/>
  <c r="Q171" i="14"/>
  <c r="AG171" i="14"/>
  <c r="AH171" i="14"/>
  <c r="Q163" i="14"/>
  <c r="AH163" i="14"/>
  <c r="AG163" i="14"/>
  <c r="Q155" i="14"/>
  <c r="AG155" i="14"/>
  <c r="AH155" i="14"/>
  <c r="Q147" i="14"/>
  <c r="AH147" i="14"/>
  <c r="AG147" i="14"/>
  <c r="Q143" i="14"/>
  <c r="AG143" i="14"/>
  <c r="AH143" i="14"/>
  <c r="Q135" i="14"/>
  <c r="AH135" i="14"/>
  <c r="AG135" i="14"/>
  <c r="Q127" i="14"/>
  <c r="AG127" i="14"/>
  <c r="AH127" i="14"/>
  <c r="Q119" i="14"/>
  <c r="AH119" i="14"/>
  <c r="AG119" i="14"/>
  <c r="Q115" i="14"/>
  <c r="AH115" i="14"/>
  <c r="AG115" i="14"/>
  <c r="Q107" i="14"/>
  <c r="AG107" i="14"/>
  <c r="AH107" i="14"/>
  <c r="Q99" i="14"/>
  <c r="AH99" i="14"/>
  <c r="AG99" i="14"/>
  <c r="Q95" i="14"/>
  <c r="AG95" i="14"/>
  <c r="AH95" i="14"/>
  <c r="Q87" i="14"/>
  <c r="AH87" i="14"/>
  <c r="AG87" i="14"/>
  <c r="Q79" i="14"/>
  <c r="AG79" i="14"/>
  <c r="AH79" i="14"/>
  <c r="Q71" i="14"/>
  <c r="AH71" i="14"/>
  <c r="AG71" i="14"/>
  <c r="Q63" i="14"/>
  <c r="AG63" i="14"/>
  <c r="AH63" i="14"/>
  <c r="Q55" i="14"/>
  <c r="AH55" i="14"/>
  <c r="AG55" i="14"/>
  <c r="Q51" i="14"/>
  <c r="AH51" i="14"/>
  <c r="AG51" i="14"/>
  <c r="Q43" i="14"/>
  <c r="AG43" i="14"/>
  <c r="AH43" i="14"/>
  <c r="Q35" i="14"/>
  <c r="AH35" i="14"/>
  <c r="AG35" i="14"/>
  <c r="Q27" i="14"/>
  <c r="AG27" i="14"/>
  <c r="AH27" i="14"/>
  <c r="Q302" i="14"/>
  <c r="AH302" i="14"/>
  <c r="AG302" i="14"/>
  <c r="Q5" i="14"/>
  <c r="AH5" i="14"/>
  <c r="AG5" i="14"/>
  <c r="Q13" i="14"/>
  <c r="AH13" i="14"/>
  <c r="AG13" i="14"/>
  <c r="Q9" i="14"/>
  <c r="AH9" i="14"/>
  <c r="AG9" i="14"/>
  <c r="Q305" i="14"/>
  <c r="AH305" i="14"/>
  <c r="AG305" i="14"/>
  <c r="Q301" i="14"/>
  <c r="AH301" i="14"/>
  <c r="AG301" i="14"/>
  <c r="Q297" i="14"/>
  <c r="AH297" i="14"/>
  <c r="AG297" i="14"/>
  <c r="Q293" i="14"/>
  <c r="AH293" i="14"/>
  <c r="AG293" i="14"/>
  <c r="Q289" i="14"/>
  <c r="AH289" i="14"/>
  <c r="AG289" i="14"/>
  <c r="Q285" i="14"/>
  <c r="AH285" i="14"/>
  <c r="AG285" i="14"/>
  <c r="Q281" i="14"/>
  <c r="AH281" i="14"/>
  <c r="AG281" i="14"/>
  <c r="Q277" i="14"/>
  <c r="AH277" i="14"/>
  <c r="AG277" i="14"/>
  <c r="Q273" i="14"/>
  <c r="AH273" i="14"/>
  <c r="AG273" i="14"/>
  <c r="Q269" i="14"/>
  <c r="AH269" i="14"/>
  <c r="AG269" i="14"/>
  <c r="Q265" i="14"/>
  <c r="AH265" i="14"/>
  <c r="AG265" i="14"/>
  <c r="Q261" i="14"/>
  <c r="AH261" i="14"/>
  <c r="AG261" i="14"/>
  <c r="Q257" i="14"/>
  <c r="AH257" i="14"/>
  <c r="AG257" i="14"/>
  <c r="Q253" i="14"/>
  <c r="AH253" i="14"/>
  <c r="AG253" i="14"/>
  <c r="Q249" i="14"/>
  <c r="AH249" i="14"/>
  <c r="AG249" i="14"/>
  <c r="Q245" i="14"/>
  <c r="AH245" i="14"/>
  <c r="AG245" i="14"/>
  <c r="Q241" i="14"/>
  <c r="AH241" i="14"/>
  <c r="AG241" i="14"/>
  <c r="Q237" i="14"/>
  <c r="AH237" i="14"/>
  <c r="AG237" i="14"/>
  <c r="Q233" i="14"/>
  <c r="AH233" i="14"/>
  <c r="AG233" i="14"/>
  <c r="Q229" i="14"/>
  <c r="AH229" i="14"/>
  <c r="AG229" i="14"/>
  <c r="Q225" i="14"/>
  <c r="AH225" i="14"/>
  <c r="AG225" i="14"/>
  <c r="Q221" i="14"/>
  <c r="AH221" i="14"/>
  <c r="AG221" i="14"/>
  <c r="Q217" i="14"/>
  <c r="AH217" i="14"/>
  <c r="AG217" i="14"/>
  <c r="Q213" i="14"/>
  <c r="AH213" i="14"/>
  <c r="AG213" i="14"/>
  <c r="Q209" i="14"/>
  <c r="AH209" i="14"/>
  <c r="AG209" i="14"/>
  <c r="Q205" i="14"/>
  <c r="AH205" i="14"/>
  <c r="AG205" i="14"/>
  <c r="Q201" i="14"/>
  <c r="AH201" i="14"/>
  <c r="AG201" i="14"/>
  <c r="Q197" i="14"/>
  <c r="AH197" i="14"/>
  <c r="AG197" i="14"/>
  <c r="Q193" i="14"/>
  <c r="AH193" i="14"/>
  <c r="AG193" i="14"/>
  <c r="Q189" i="14"/>
  <c r="AH189" i="14"/>
  <c r="AG189" i="14"/>
  <c r="Q185" i="14"/>
  <c r="AH185" i="14"/>
  <c r="AG185" i="14"/>
  <c r="Q181" i="14"/>
  <c r="AH181" i="14"/>
  <c r="AG181" i="14"/>
  <c r="Q177" i="14"/>
  <c r="AH177" i="14"/>
  <c r="AG177" i="14"/>
  <c r="Q173" i="14"/>
  <c r="AH173" i="14"/>
  <c r="AG173" i="14"/>
  <c r="Q169" i="14"/>
  <c r="AH169" i="14"/>
  <c r="AG169" i="14"/>
  <c r="Q165" i="14"/>
  <c r="AH165" i="14"/>
  <c r="AG165" i="14"/>
  <c r="Q161" i="14"/>
  <c r="AH161" i="14"/>
  <c r="AG161" i="14"/>
  <c r="Q157" i="14"/>
  <c r="AH157" i="14"/>
  <c r="AG157" i="14"/>
  <c r="Q153" i="14"/>
  <c r="AH153" i="14"/>
  <c r="AG153" i="14"/>
  <c r="Q149" i="14"/>
  <c r="AH149" i="14"/>
  <c r="AG149" i="14"/>
  <c r="Q145" i="14"/>
  <c r="AH145" i="14"/>
  <c r="AG145" i="14"/>
  <c r="Q141" i="14"/>
  <c r="AH141" i="14"/>
  <c r="AG141" i="14"/>
  <c r="Q137" i="14"/>
  <c r="AH137" i="14"/>
  <c r="AG137" i="14"/>
  <c r="Q133" i="14"/>
  <c r="AH133" i="14"/>
  <c r="AG133" i="14"/>
  <c r="Q129" i="14"/>
  <c r="AH129" i="14"/>
  <c r="AG129" i="14"/>
  <c r="Q125" i="14"/>
  <c r="AH125" i="14"/>
  <c r="AG125" i="14"/>
  <c r="Q121" i="14"/>
  <c r="AH121" i="14"/>
  <c r="AG121" i="14"/>
  <c r="Q117" i="14"/>
  <c r="AH117" i="14"/>
  <c r="AG117" i="14"/>
  <c r="Q113" i="14"/>
  <c r="AH113" i="14"/>
  <c r="AG113" i="14"/>
  <c r="Q109" i="14"/>
  <c r="AH109" i="14"/>
  <c r="AG109" i="14"/>
  <c r="Q105" i="14"/>
  <c r="AH105" i="14"/>
  <c r="AG105" i="14"/>
  <c r="Q101" i="14"/>
  <c r="AH101" i="14"/>
  <c r="AG101" i="14"/>
  <c r="Q97" i="14"/>
  <c r="AH97" i="14"/>
  <c r="AG97" i="14"/>
  <c r="Q93" i="14"/>
  <c r="AH93" i="14"/>
  <c r="AG93" i="14"/>
  <c r="Q89" i="14"/>
  <c r="AH89" i="14"/>
  <c r="AG89" i="14"/>
  <c r="Q85" i="14"/>
  <c r="AH85" i="14"/>
  <c r="AG85" i="14"/>
  <c r="Q81" i="14"/>
  <c r="AH81" i="14"/>
  <c r="AG81" i="14"/>
  <c r="Q77" i="14"/>
  <c r="AH77" i="14"/>
  <c r="AG77" i="14"/>
  <c r="Q73" i="14"/>
  <c r="AH73" i="14"/>
  <c r="AG73" i="14"/>
  <c r="Q69" i="14"/>
  <c r="AH69" i="14"/>
  <c r="AG69" i="14"/>
  <c r="Q65" i="14"/>
  <c r="AH65" i="14"/>
  <c r="AG65" i="14"/>
  <c r="Q61" i="14"/>
  <c r="AH61" i="14"/>
  <c r="AG61" i="14"/>
  <c r="Q57" i="14"/>
  <c r="AH57" i="14"/>
  <c r="AG57" i="14"/>
  <c r="Q53" i="14"/>
  <c r="AH53" i="14"/>
  <c r="AG53" i="14"/>
  <c r="Q49" i="14"/>
  <c r="AH49" i="14"/>
  <c r="AG49" i="14"/>
  <c r="Q45" i="14"/>
  <c r="AH45" i="14"/>
  <c r="AG45" i="14"/>
  <c r="Q41" i="14"/>
  <c r="AH41" i="14"/>
  <c r="AG41" i="14"/>
  <c r="Q37" i="14"/>
  <c r="AH37" i="14"/>
  <c r="AG37" i="14"/>
  <c r="Q33" i="14"/>
  <c r="AH33" i="14"/>
  <c r="AG33" i="14"/>
  <c r="Q29" i="14"/>
  <c r="AH29" i="14"/>
  <c r="AG29" i="14"/>
  <c r="Q25" i="14"/>
  <c r="AH25" i="14"/>
  <c r="AG25" i="14"/>
  <c r="Q21" i="14"/>
  <c r="AH21" i="14"/>
  <c r="AG21" i="14"/>
  <c r="Q17" i="14"/>
  <c r="AH17" i="14"/>
  <c r="AG17" i="14"/>
  <c r="Q8" i="14"/>
  <c r="AH8" i="14"/>
  <c r="AG8" i="14"/>
  <c r="Q304" i="14"/>
  <c r="AH304" i="14"/>
  <c r="AG304" i="14"/>
  <c r="Q300" i="14"/>
  <c r="AH300" i="14"/>
  <c r="AG300" i="14"/>
  <c r="Q296" i="14"/>
  <c r="AH296" i="14"/>
  <c r="AG296" i="14"/>
  <c r="Q292" i="14"/>
  <c r="AH292" i="14"/>
  <c r="AG292" i="14"/>
  <c r="Q288" i="14"/>
  <c r="AH288" i="14"/>
  <c r="AG288" i="14"/>
  <c r="Q284" i="14"/>
  <c r="AH284" i="14"/>
  <c r="AG284" i="14"/>
  <c r="Q280" i="14"/>
  <c r="AH280" i="14"/>
  <c r="AG280" i="14"/>
  <c r="Q276" i="14"/>
  <c r="AH276" i="14"/>
  <c r="AG276" i="14"/>
  <c r="Q272" i="14"/>
  <c r="AH272" i="14"/>
  <c r="AG272" i="14"/>
  <c r="Q268" i="14"/>
  <c r="AH268" i="14"/>
  <c r="AG268" i="14"/>
  <c r="Q264" i="14"/>
  <c r="AH264" i="14"/>
  <c r="AG264" i="14"/>
  <c r="Q260" i="14"/>
  <c r="AH260" i="14"/>
  <c r="AG260" i="14"/>
  <c r="Q256" i="14"/>
  <c r="AH256" i="14"/>
  <c r="AG256" i="14"/>
  <c r="Q252" i="14"/>
  <c r="AH252" i="14"/>
  <c r="AG252" i="14"/>
  <c r="Q248" i="14"/>
  <c r="AH248" i="14"/>
  <c r="AG248" i="14"/>
  <c r="Q244" i="14"/>
  <c r="AH244" i="14"/>
  <c r="AG244" i="14"/>
  <c r="Q240" i="14"/>
  <c r="AH240" i="14"/>
  <c r="AG240" i="14"/>
  <c r="Q236" i="14"/>
  <c r="AH236" i="14"/>
  <c r="AG236" i="14"/>
  <c r="Q232" i="14"/>
  <c r="AH232" i="14"/>
  <c r="AG232" i="14"/>
  <c r="Q228" i="14"/>
  <c r="AH228" i="14"/>
  <c r="AG228" i="14"/>
  <c r="Q224" i="14"/>
  <c r="AH224" i="14"/>
  <c r="AG224" i="14"/>
  <c r="Q220" i="14"/>
  <c r="AH220" i="14"/>
  <c r="AG220" i="14"/>
  <c r="Q216" i="14"/>
  <c r="AH216" i="14"/>
  <c r="AG216" i="14"/>
  <c r="Q212" i="14"/>
  <c r="AH212" i="14"/>
  <c r="AG212" i="14"/>
  <c r="Q208" i="14"/>
  <c r="AH208" i="14"/>
  <c r="AG208" i="14"/>
  <c r="Q204" i="14"/>
  <c r="AH204" i="14"/>
  <c r="AG204" i="14"/>
  <c r="Q200" i="14"/>
  <c r="AH200" i="14"/>
  <c r="AG200" i="14"/>
  <c r="Q196" i="14"/>
  <c r="AH196" i="14"/>
  <c r="AG196" i="14"/>
  <c r="Q192" i="14"/>
  <c r="AH192" i="14"/>
  <c r="AG192" i="14"/>
  <c r="Q188" i="14"/>
  <c r="AH188" i="14"/>
  <c r="AG188" i="14"/>
  <c r="Q184" i="14"/>
  <c r="AH184" i="14"/>
  <c r="AG184" i="14"/>
  <c r="Q180" i="14"/>
  <c r="AH180" i="14"/>
  <c r="AG180" i="14"/>
  <c r="Q176" i="14"/>
  <c r="AH176" i="14"/>
  <c r="AG176" i="14"/>
  <c r="Q172" i="14"/>
  <c r="AH172" i="14"/>
  <c r="AG172" i="14"/>
  <c r="Q168" i="14"/>
  <c r="AH168" i="14"/>
  <c r="AG168" i="14"/>
  <c r="Q164" i="14"/>
  <c r="AH164" i="14"/>
  <c r="AG164" i="14"/>
  <c r="Q160" i="14"/>
  <c r="AH160" i="14"/>
  <c r="AG160" i="14"/>
  <c r="Q156" i="14"/>
  <c r="AH156" i="14"/>
  <c r="AG156" i="14"/>
  <c r="Q152" i="14"/>
  <c r="AH152" i="14"/>
  <c r="AG152" i="14"/>
  <c r="Q148" i="14"/>
  <c r="AH148" i="14"/>
  <c r="AG148" i="14"/>
  <c r="Q144" i="14"/>
  <c r="AH144" i="14"/>
  <c r="AG144" i="14"/>
  <c r="Q140" i="14"/>
  <c r="AH140" i="14"/>
  <c r="AG140" i="14"/>
  <c r="Q136" i="14"/>
  <c r="AH136" i="14"/>
  <c r="AG136" i="14"/>
  <c r="Q132" i="14"/>
  <c r="AH132" i="14"/>
  <c r="AG132" i="14"/>
  <c r="Q128" i="14"/>
  <c r="AH128" i="14"/>
  <c r="AG128" i="14"/>
  <c r="Q124" i="14"/>
  <c r="AH124" i="14"/>
  <c r="AG124" i="14"/>
  <c r="Q120" i="14"/>
  <c r="AH120" i="14"/>
  <c r="AG120" i="14"/>
  <c r="Q116" i="14"/>
  <c r="AH116" i="14"/>
  <c r="AG116" i="14"/>
  <c r="Q112" i="14"/>
  <c r="AH112" i="14"/>
  <c r="AG112" i="14"/>
  <c r="Q108" i="14"/>
  <c r="AH108" i="14"/>
  <c r="AG108" i="14"/>
  <c r="Q104" i="14"/>
  <c r="AH104" i="14"/>
  <c r="AG104" i="14"/>
  <c r="Q100" i="14"/>
  <c r="AH100" i="14"/>
  <c r="AG100" i="14"/>
  <c r="Q96" i="14"/>
  <c r="AH96" i="14"/>
  <c r="AG96" i="14"/>
  <c r="Q92" i="14"/>
  <c r="AH92" i="14"/>
  <c r="AG92" i="14"/>
  <c r="Q88" i="14"/>
  <c r="AH88" i="14"/>
  <c r="AG88" i="14"/>
  <c r="Q84" i="14"/>
  <c r="AH84" i="14"/>
  <c r="AG84" i="14"/>
  <c r="Q80" i="14"/>
  <c r="AH80" i="14"/>
  <c r="AG80" i="14"/>
  <c r="Q76" i="14"/>
  <c r="AH76" i="14"/>
  <c r="AG76" i="14"/>
  <c r="Q72" i="14"/>
  <c r="AH72" i="14"/>
  <c r="AG72" i="14"/>
  <c r="Q68" i="14"/>
  <c r="AH68" i="14"/>
  <c r="AG68" i="14"/>
  <c r="Q64" i="14"/>
  <c r="AH64" i="14"/>
  <c r="AG64" i="14"/>
  <c r="Q60" i="14"/>
  <c r="AH60" i="14"/>
  <c r="AG60" i="14"/>
  <c r="Q56" i="14"/>
  <c r="AH56" i="14"/>
  <c r="AG56" i="14"/>
  <c r="Q52" i="14"/>
  <c r="AH52" i="14"/>
  <c r="AG52" i="14"/>
  <c r="Q48" i="14"/>
  <c r="AH48" i="14"/>
  <c r="AG48" i="14"/>
  <c r="Q44" i="14"/>
  <c r="AH44" i="14"/>
  <c r="AG44" i="14"/>
  <c r="Q40" i="14"/>
  <c r="AH40" i="14"/>
  <c r="AG40" i="14"/>
  <c r="Q36" i="14"/>
  <c r="AH36" i="14"/>
  <c r="AG36" i="14"/>
  <c r="Q32" i="14"/>
  <c r="AH32" i="14"/>
  <c r="AG32" i="14"/>
  <c r="Q28" i="14"/>
  <c r="AH28" i="14"/>
  <c r="AG28" i="14"/>
  <c r="Q24" i="14"/>
  <c r="AH24" i="14"/>
  <c r="AG24" i="14"/>
  <c r="Q20" i="14"/>
  <c r="AH20" i="14"/>
  <c r="AG20" i="14"/>
  <c r="FR15" i="14"/>
  <c r="AM15" i="14"/>
  <c r="AK15" i="14"/>
  <c r="AL15" i="14"/>
  <c r="M15" i="14"/>
  <c r="EK15" i="14"/>
  <c r="EI15" i="14"/>
  <c r="AM11" i="14"/>
  <c r="AK11" i="14"/>
  <c r="AL11" i="14"/>
  <c r="M11" i="14"/>
  <c r="EK11" i="14"/>
  <c r="EI11" i="14"/>
  <c r="AM303" i="14"/>
  <c r="AK303" i="14"/>
  <c r="AL303" i="14"/>
  <c r="M303" i="14"/>
  <c r="EK303" i="14"/>
  <c r="EI303" i="14"/>
  <c r="AM295" i="14"/>
  <c r="AK295" i="14"/>
  <c r="AL295" i="14"/>
  <c r="M295" i="14"/>
  <c r="EK295" i="14"/>
  <c r="EI295" i="14"/>
  <c r="AM287" i="14"/>
  <c r="AK287" i="14"/>
  <c r="AL287" i="14"/>
  <c r="M287" i="14"/>
  <c r="EK287" i="14"/>
  <c r="EI287" i="14"/>
  <c r="AM279" i="14"/>
  <c r="AK279" i="14"/>
  <c r="AL279" i="14"/>
  <c r="M279" i="14"/>
  <c r="EK279" i="14"/>
  <c r="EI279" i="14"/>
  <c r="AM271" i="14"/>
  <c r="AK271" i="14"/>
  <c r="AL271" i="14"/>
  <c r="M271" i="14"/>
  <c r="EK271" i="14"/>
  <c r="EI271" i="14"/>
  <c r="AM263" i="14"/>
  <c r="AK263" i="14"/>
  <c r="AL263" i="14"/>
  <c r="M263" i="14"/>
  <c r="EK263" i="14"/>
  <c r="EI263" i="14"/>
  <c r="AM255" i="14"/>
  <c r="AK255" i="14"/>
  <c r="AL255" i="14"/>
  <c r="M255" i="14"/>
  <c r="EK255" i="14"/>
  <c r="EI255" i="14"/>
  <c r="AM247" i="14"/>
  <c r="AK247" i="14"/>
  <c r="AL247" i="14"/>
  <c r="M247" i="14"/>
  <c r="EK247" i="14"/>
  <c r="EI247" i="14"/>
  <c r="AM243" i="14"/>
  <c r="AK243" i="14"/>
  <c r="AL243" i="14"/>
  <c r="M243" i="14"/>
  <c r="EK243" i="14"/>
  <c r="EI243" i="14"/>
  <c r="AM239" i="14"/>
  <c r="AK239" i="14"/>
  <c r="AL239" i="14"/>
  <c r="M239" i="14"/>
  <c r="EK239" i="14"/>
  <c r="EI239" i="14"/>
  <c r="AM235" i="14"/>
  <c r="AK235" i="14"/>
  <c r="AL235" i="14"/>
  <c r="M235" i="14"/>
  <c r="EK235" i="14"/>
  <c r="EI235" i="14"/>
  <c r="AM231" i="14"/>
  <c r="AK231" i="14"/>
  <c r="AL231" i="14"/>
  <c r="M231" i="14"/>
  <c r="EK231" i="14"/>
  <c r="EI231" i="14"/>
  <c r="AM223" i="14"/>
  <c r="AK223" i="14"/>
  <c r="AL223" i="14"/>
  <c r="M223" i="14"/>
  <c r="EK223" i="14"/>
  <c r="EI223" i="14"/>
  <c r="AM219" i="14"/>
  <c r="AK219" i="14"/>
  <c r="AL219" i="14"/>
  <c r="M219" i="14"/>
  <c r="EK219" i="14"/>
  <c r="EI219" i="14"/>
  <c r="AM215" i="14"/>
  <c r="AK215" i="14"/>
  <c r="AL215" i="14"/>
  <c r="M215" i="14"/>
  <c r="EK215" i="14"/>
  <c r="EI215" i="14"/>
  <c r="AM211" i="14"/>
  <c r="AK211" i="14"/>
  <c r="AL211" i="14"/>
  <c r="M211" i="14"/>
  <c r="EK211" i="14"/>
  <c r="EI211" i="14"/>
  <c r="AM207" i="14"/>
  <c r="AK207" i="14"/>
  <c r="AL207" i="14"/>
  <c r="M207" i="14"/>
  <c r="EK207" i="14"/>
  <c r="EI207" i="14"/>
  <c r="AM203" i="14"/>
  <c r="AK203" i="14"/>
  <c r="AL203" i="14"/>
  <c r="M203" i="14"/>
  <c r="EK203" i="14"/>
  <c r="EI203" i="14"/>
  <c r="AM199" i="14"/>
  <c r="AK199" i="14"/>
  <c r="AL199" i="14"/>
  <c r="M199" i="14"/>
  <c r="EK199" i="14"/>
  <c r="EI199" i="14"/>
  <c r="AM195" i="14"/>
  <c r="AK195" i="14"/>
  <c r="AL195" i="14"/>
  <c r="M195" i="14"/>
  <c r="EK195" i="14"/>
  <c r="EI195" i="14"/>
  <c r="AM191" i="14"/>
  <c r="AK191" i="14"/>
  <c r="AL191" i="14"/>
  <c r="M191" i="14"/>
  <c r="EK191" i="14"/>
  <c r="EI191" i="14"/>
  <c r="AM187" i="14"/>
  <c r="AK187" i="14"/>
  <c r="AL187" i="14"/>
  <c r="M187" i="14"/>
  <c r="EK187" i="14"/>
  <c r="EI187" i="14"/>
  <c r="AM183" i="14"/>
  <c r="AK183" i="14"/>
  <c r="AL183" i="14"/>
  <c r="M183" i="14"/>
  <c r="EK183" i="14"/>
  <c r="EI183" i="14"/>
  <c r="AM179" i="14"/>
  <c r="AK179" i="14"/>
  <c r="AL179" i="14"/>
  <c r="M179" i="14"/>
  <c r="EK179" i="14"/>
  <c r="EI179" i="14"/>
  <c r="AM175" i="14"/>
  <c r="AK175" i="14"/>
  <c r="AL175" i="14"/>
  <c r="M175" i="14"/>
  <c r="EK175" i="14"/>
  <c r="EI175" i="14"/>
  <c r="AM171" i="14"/>
  <c r="AK171" i="14"/>
  <c r="AL171" i="14"/>
  <c r="M171" i="14"/>
  <c r="EK171" i="14"/>
  <c r="EI171" i="14"/>
  <c r="AM167" i="14"/>
  <c r="AK167" i="14"/>
  <c r="AL167" i="14"/>
  <c r="M167" i="14"/>
  <c r="EK167" i="14"/>
  <c r="EI167" i="14"/>
  <c r="AM163" i="14"/>
  <c r="AL163" i="14"/>
  <c r="M163" i="14"/>
  <c r="AK163" i="14"/>
  <c r="EK163" i="14"/>
  <c r="EI163" i="14"/>
  <c r="AM159" i="14"/>
  <c r="AK159" i="14"/>
  <c r="AL159" i="14"/>
  <c r="M159" i="14"/>
  <c r="EK159" i="14"/>
  <c r="EI159" i="14"/>
  <c r="AM155" i="14"/>
  <c r="AL155" i="14"/>
  <c r="M155" i="14"/>
  <c r="AK155" i="14"/>
  <c r="EK155" i="14"/>
  <c r="EI155" i="14"/>
  <c r="AM151" i="14"/>
  <c r="AK151" i="14"/>
  <c r="AL151" i="14"/>
  <c r="M151" i="14"/>
  <c r="EK151" i="14"/>
  <c r="EI151" i="14"/>
  <c r="AM147" i="14"/>
  <c r="AL147" i="14"/>
  <c r="AK147" i="14"/>
  <c r="M147" i="14"/>
  <c r="EK147" i="14"/>
  <c r="EI147" i="14"/>
  <c r="AM143" i="14"/>
  <c r="AK143" i="14"/>
  <c r="AL143" i="14"/>
  <c r="M143" i="14"/>
  <c r="EK143" i="14"/>
  <c r="EI143" i="14"/>
  <c r="AM139" i="14"/>
  <c r="AK139" i="14"/>
  <c r="AL139" i="14"/>
  <c r="M139" i="14"/>
  <c r="EK139" i="14"/>
  <c r="EI139" i="14"/>
  <c r="AM135" i="14"/>
  <c r="AK135" i="14"/>
  <c r="AL135" i="14"/>
  <c r="M135" i="14"/>
  <c r="EK135" i="14"/>
  <c r="EI135" i="14"/>
  <c r="AM131" i="14"/>
  <c r="AK131" i="14"/>
  <c r="AL131" i="14"/>
  <c r="M131" i="14"/>
  <c r="EK131" i="14"/>
  <c r="EI131" i="14"/>
  <c r="AM127" i="14"/>
  <c r="AK127" i="14"/>
  <c r="AL127" i="14"/>
  <c r="M127" i="14"/>
  <c r="EK127" i="14"/>
  <c r="EI127" i="14"/>
  <c r="AM119" i="14"/>
  <c r="AK119" i="14"/>
  <c r="AL119" i="14"/>
  <c r="M119" i="14"/>
  <c r="EK119" i="14"/>
  <c r="EI119" i="14"/>
  <c r="AM111" i="14"/>
  <c r="AK111" i="14"/>
  <c r="AL111" i="14"/>
  <c r="M111" i="14"/>
  <c r="EK111" i="14"/>
  <c r="EI111" i="14"/>
  <c r="AM103" i="14"/>
  <c r="AK103" i="14"/>
  <c r="AL103" i="14"/>
  <c r="M103" i="14"/>
  <c r="EK103" i="14"/>
  <c r="EI103" i="14"/>
  <c r="AM95" i="14"/>
  <c r="AK95" i="14"/>
  <c r="AL95" i="14"/>
  <c r="M95" i="14"/>
  <c r="EK95" i="14"/>
  <c r="EI95" i="14"/>
  <c r="AM87" i="14"/>
  <c r="AK87" i="14"/>
  <c r="AL87" i="14"/>
  <c r="M87" i="14"/>
  <c r="EK87" i="14"/>
  <c r="EI87" i="14"/>
  <c r="AM75" i="14"/>
  <c r="AK75" i="14"/>
  <c r="AL75" i="14"/>
  <c r="M75" i="14"/>
  <c r="EK75" i="14"/>
  <c r="EI75" i="14"/>
  <c r="AM67" i="14"/>
  <c r="AK67" i="14"/>
  <c r="AL67" i="14"/>
  <c r="M67" i="14"/>
  <c r="EK67" i="14"/>
  <c r="EI67" i="14"/>
  <c r="AM59" i="14"/>
  <c r="AK59" i="14"/>
  <c r="AL59" i="14"/>
  <c r="M59" i="14"/>
  <c r="EK59" i="14"/>
  <c r="EI59" i="14"/>
  <c r="AM51" i="14"/>
  <c r="AK51" i="14"/>
  <c r="AL51" i="14"/>
  <c r="M51" i="14"/>
  <c r="EK51" i="14"/>
  <c r="EI51" i="14"/>
  <c r="AM43" i="14"/>
  <c r="AK43" i="14"/>
  <c r="AL43" i="14"/>
  <c r="M43" i="14"/>
  <c r="EK43" i="14"/>
  <c r="EI43" i="14"/>
  <c r="AM39" i="14"/>
  <c r="AK39" i="14"/>
  <c r="M39" i="14"/>
  <c r="AL39" i="14"/>
  <c r="EK39" i="14"/>
  <c r="EI39" i="14"/>
  <c r="AM35" i="14"/>
  <c r="AK35" i="14"/>
  <c r="AL35" i="14"/>
  <c r="M35" i="14"/>
  <c r="EK35" i="14"/>
  <c r="EI35" i="14"/>
  <c r="AM31" i="14"/>
  <c r="AK31" i="14"/>
  <c r="AL31" i="14"/>
  <c r="M31" i="14"/>
  <c r="EK31" i="14"/>
  <c r="EI31" i="14"/>
  <c r="AM27" i="14"/>
  <c r="AK27" i="14"/>
  <c r="AL27" i="14"/>
  <c r="M27" i="14"/>
  <c r="EK27" i="14"/>
  <c r="EI27" i="14"/>
  <c r="AM23" i="14"/>
  <c r="AK23" i="14"/>
  <c r="AL23" i="14"/>
  <c r="M23" i="14"/>
  <c r="EK23" i="14"/>
  <c r="EI23" i="14"/>
  <c r="AM19" i="14"/>
  <c r="AK19" i="14"/>
  <c r="AL19" i="14"/>
  <c r="M19" i="14"/>
  <c r="EK19" i="14"/>
  <c r="EI19" i="14"/>
  <c r="AM10" i="14"/>
  <c r="AK10" i="14"/>
  <c r="AL10" i="14"/>
  <c r="EK10" i="14"/>
  <c r="EI10" i="14"/>
  <c r="M10" i="14"/>
  <c r="AM302" i="14"/>
  <c r="AK302" i="14"/>
  <c r="AL302" i="14"/>
  <c r="M302" i="14"/>
  <c r="EK302" i="14"/>
  <c r="EI302" i="14"/>
  <c r="AM294" i="14"/>
  <c r="AK294" i="14"/>
  <c r="AL294" i="14"/>
  <c r="M294" i="14"/>
  <c r="EK294" i="14"/>
  <c r="EI294" i="14"/>
  <c r="AM286" i="14"/>
  <c r="AK286" i="14"/>
  <c r="AL286" i="14"/>
  <c r="M286" i="14"/>
  <c r="EK286" i="14"/>
  <c r="EI286" i="14"/>
  <c r="AM278" i="14"/>
  <c r="AK278" i="14"/>
  <c r="AL278" i="14"/>
  <c r="M278" i="14"/>
  <c r="EK278" i="14"/>
  <c r="EI278" i="14"/>
  <c r="AM270" i="14"/>
  <c r="AK270" i="14"/>
  <c r="M270" i="14"/>
  <c r="EK270" i="14"/>
  <c r="AL270" i="14"/>
  <c r="EI270" i="14"/>
  <c r="AM262" i="14"/>
  <c r="AK262" i="14"/>
  <c r="AL262" i="14"/>
  <c r="M262" i="14"/>
  <c r="EK262" i="14"/>
  <c r="EI262" i="14"/>
  <c r="AM254" i="14"/>
  <c r="AK254" i="14"/>
  <c r="M254" i="14"/>
  <c r="EK254" i="14"/>
  <c r="EI254" i="14"/>
  <c r="AL254" i="14"/>
  <c r="AM246" i="14"/>
  <c r="AK246" i="14"/>
  <c r="AL246" i="14"/>
  <c r="M246" i="14"/>
  <c r="EK246" i="14"/>
  <c r="EI246" i="14"/>
  <c r="AM238" i="14"/>
  <c r="AK238" i="14"/>
  <c r="M238" i="14"/>
  <c r="EK238" i="14"/>
  <c r="EI238" i="14"/>
  <c r="AL238" i="14"/>
  <c r="AM230" i="14"/>
  <c r="AK230" i="14"/>
  <c r="AL230" i="14"/>
  <c r="M230" i="14"/>
  <c r="EK230" i="14"/>
  <c r="EI230" i="14"/>
  <c r="AM226" i="14"/>
  <c r="AK226" i="14"/>
  <c r="AL226" i="14"/>
  <c r="M226" i="14"/>
  <c r="EK226" i="14"/>
  <c r="EI226" i="14"/>
  <c r="AM222" i="14"/>
  <c r="AK222" i="14"/>
  <c r="AL222" i="14"/>
  <c r="EK222" i="14"/>
  <c r="EI222" i="14"/>
  <c r="M222" i="14"/>
  <c r="AM218" i="14"/>
  <c r="AK218" i="14"/>
  <c r="AL218" i="14"/>
  <c r="M218" i="14"/>
  <c r="EK218" i="14"/>
  <c r="EI218" i="14"/>
  <c r="AM214" i="14"/>
  <c r="AK214" i="14"/>
  <c r="AL214" i="14"/>
  <c r="EK214" i="14"/>
  <c r="EI214" i="14"/>
  <c r="M214" i="14"/>
  <c r="AM206" i="14"/>
  <c r="AK206" i="14"/>
  <c r="AL206" i="14"/>
  <c r="EK206" i="14"/>
  <c r="M206" i="14"/>
  <c r="EI206" i="14"/>
  <c r="AM202" i="14"/>
  <c r="AK202" i="14"/>
  <c r="AL202" i="14"/>
  <c r="M202" i="14"/>
  <c r="EK202" i="14"/>
  <c r="EI202" i="14"/>
  <c r="AM198" i="14"/>
  <c r="AK198" i="14"/>
  <c r="AL198" i="14"/>
  <c r="EK198" i="14"/>
  <c r="EI198" i="14"/>
  <c r="M198" i="14"/>
  <c r="AM194" i="14"/>
  <c r="AK194" i="14"/>
  <c r="AL194" i="14"/>
  <c r="M194" i="14"/>
  <c r="EK194" i="14"/>
  <c r="EI194" i="14"/>
  <c r="AM190" i="14"/>
  <c r="AK190" i="14"/>
  <c r="AL190" i="14"/>
  <c r="M190" i="14"/>
  <c r="EK190" i="14"/>
  <c r="EI190" i="14"/>
  <c r="AM186" i="14"/>
  <c r="AK186" i="14"/>
  <c r="AL186" i="14"/>
  <c r="EK186" i="14"/>
  <c r="EI186" i="14"/>
  <c r="M186" i="14"/>
  <c r="AM182" i="14"/>
  <c r="AK182" i="14"/>
  <c r="AL182" i="14"/>
  <c r="EK182" i="14"/>
  <c r="M182" i="14"/>
  <c r="EI182" i="14"/>
  <c r="AM178" i="14"/>
  <c r="AK178" i="14"/>
  <c r="AL178" i="14"/>
  <c r="M178" i="14"/>
  <c r="EK178" i="14"/>
  <c r="EI178" i="14"/>
  <c r="AM174" i="14"/>
  <c r="AK174" i="14"/>
  <c r="AL174" i="14"/>
  <c r="M174" i="14"/>
  <c r="EK174" i="14"/>
  <c r="EI174" i="14"/>
  <c r="AM170" i="14"/>
  <c r="AK170" i="14"/>
  <c r="AL170" i="14"/>
  <c r="EK170" i="14"/>
  <c r="EI170" i="14"/>
  <c r="M170" i="14"/>
  <c r="AM166" i="14"/>
  <c r="AK166" i="14"/>
  <c r="AL166" i="14"/>
  <c r="EK166" i="14"/>
  <c r="M166" i="14"/>
  <c r="EI166" i="14"/>
  <c r="AM162" i="14"/>
  <c r="AK162" i="14"/>
  <c r="AL162" i="14"/>
  <c r="M162" i="14"/>
  <c r="EK162" i="14"/>
  <c r="EI162" i="14"/>
  <c r="AM158" i="14"/>
  <c r="AK158" i="14"/>
  <c r="AL158" i="14"/>
  <c r="M158" i="14"/>
  <c r="EK158" i="14"/>
  <c r="EI158" i="14"/>
  <c r="AM154" i="14"/>
  <c r="AK154" i="14"/>
  <c r="AL154" i="14"/>
  <c r="EK154" i="14"/>
  <c r="M154" i="14"/>
  <c r="EI154" i="14"/>
  <c r="AM150" i="14"/>
  <c r="AK150" i="14"/>
  <c r="AL150" i="14"/>
  <c r="EK150" i="14"/>
  <c r="M150" i="14"/>
  <c r="EI150" i="14"/>
  <c r="AM146" i="14"/>
  <c r="AK146" i="14"/>
  <c r="AL146" i="14"/>
  <c r="M146" i="14"/>
  <c r="EK146" i="14"/>
  <c r="EI146" i="14"/>
  <c r="AM142" i="14"/>
  <c r="AK142" i="14"/>
  <c r="AL142" i="14"/>
  <c r="M142" i="14"/>
  <c r="EK142" i="14"/>
  <c r="EI142" i="14"/>
  <c r="AM138" i="14"/>
  <c r="AK138" i="14"/>
  <c r="AL138" i="14"/>
  <c r="EK138" i="14"/>
  <c r="EI138" i="14"/>
  <c r="M138" i="14"/>
  <c r="AM134" i="14"/>
  <c r="AK134" i="14"/>
  <c r="AL134" i="14"/>
  <c r="EK134" i="14"/>
  <c r="M134" i="14"/>
  <c r="EI134" i="14"/>
  <c r="AM130" i="14"/>
  <c r="AK130" i="14"/>
  <c r="AL130" i="14"/>
  <c r="M130" i="14"/>
  <c r="EK130" i="14"/>
  <c r="EI130" i="14"/>
  <c r="AM126" i="14"/>
  <c r="AK126" i="14"/>
  <c r="AL126" i="14"/>
  <c r="M126" i="14"/>
  <c r="EK126" i="14"/>
  <c r="EI126" i="14"/>
  <c r="AM122" i="14"/>
  <c r="AK122" i="14"/>
  <c r="AL122" i="14"/>
  <c r="EK122" i="14"/>
  <c r="EI122" i="14"/>
  <c r="M122" i="14"/>
  <c r="AM118" i="14"/>
  <c r="AK118" i="14"/>
  <c r="AL118" i="14"/>
  <c r="EK118" i="14"/>
  <c r="M118" i="14"/>
  <c r="EI118" i="14"/>
  <c r="AM114" i="14"/>
  <c r="AK114" i="14"/>
  <c r="AL114" i="14"/>
  <c r="M114" i="14"/>
  <c r="EK114" i="14"/>
  <c r="EI114" i="14"/>
  <c r="AM110" i="14"/>
  <c r="AK110" i="14"/>
  <c r="AL110" i="14"/>
  <c r="M110" i="14"/>
  <c r="EK110" i="14"/>
  <c r="EI110" i="14"/>
  <c r="AM106" i="14"/>
  <c r="AK106" i="14"/>
  <c r="AL106" i="14"/>
  <c r="EK106" i="14"/>
  <c r="EI106" i="14"/>
  <c r="M106" i="14"/>
  <c r="AM102" i="14"/>
  <c r="AK102" i="14"/>
  <c r="AL102" i="14"/>
  <c r="EK102" i="14"/>
  <c r="M102" i="14"/>
  <c r="EI102" i="14"/>
  <c r="AM98" i="14"/>
  <c r="AK98" i="14"/>
  <c r="AL98" i="14"/>
  <c r="M98" i="14"/>
  <c r="EK98" i="14"/>
  <c r="EI98" i="14"/>
  <c r="AM94" i="14"/>
  <c r="AK94" i="14"/>
  <c r="AL94" i="14"/>
  <c r="M94" i="14"/>
  <c r="EK94" i="14"/>
  <c r="EI94" i="14"/>
  <c r="AM90" i="14"/>
  <c r="AK90" i="14"/>
  <c r="AL90" i="14"/>
  <c r="EK90" i="14"/>
  <c r="M90" i="14"/>
  <c r="EI90" i="14"/>
  <c r="AM86" i="14"/>
  <c r="AK86" i="14"/>
  <c r="AL86" i="14"/>
  <c r="EK86" i="14"/>
  <c r="M86" i="14"/>
  <c r="EI86" i="14"/>
  <c r="AM82" i="14"/>
  <c r="AK82" i="14"/>
  <c r="AL82" i="14"/>
  <c r="M82" i="14"/>
  <c r="EK82" i="14"/>
  <c r="EI82" i="14"/>
  <c r="AM78" i="14"/>
  <c r="AK78" i="14"/>
  <c r="AL78" i="14"/>
  <c r="M78" i="14"/>
  <c r="EK78" i="14"/>
  <c r="EI78" i="14"/>
  <c r="AM74" i="14"/>
  <c r="AK74" i="14"/>
  <c r="AL74" i="14"/>
  <c r="EK74" i="14"/>
  <c r="EI74" i="14"/>
  <c r="M74" i="14"/>
  <c r="AM70" i="14"/>
  <c r="AK70" i="14"/>
  <c r="AL70" i="14"/>
  <c r="EK70" i="14"/>
  <c r="M70" i="14"/>
  <c r="EI70" i="14"/>
  <c r="AM66" i="14"/>
  <c r="AK66" i="14"/>
  <c r="AL66" i="14"/>
  <c r="M66" i="14"/>
  <c r="EK66" i="14"/>
  <c r="EI66" i="14"/>
  <c r="AM62" i="14"/>
  <c r="AK62" i="14"/>
  <c r="AL62" i="14"/>
  <c r="M62" i="14"/>
  <c r="EK62" i="14"/>
  <c r="EI62" i="14"/>
  <c r="AM58" i="14"/>
  <c r="AK58" i="14"/>
  <c r="AL58" i="14"/>
  <c r="EK58" i="14"/>
  <c r="EI58" i="14"/>
  <c r="M58" i="14"/>
  <c r="AM54" i="14"/>
  <c r="AK54" i="14"/>
  <c r="AL54" i="14"/>
  <c r="EK54" i="14"/>
  <c r="M54" i="14"/>
  <c r="EI54" i="14"/>
  <c r="AM50" i="14"/>
  <c r="AK50" i="14"/>
  <c r="AL50" i="14"/>
  <c r="M50" i="14"/>
  <c r="EK50" i="14"/>
  <c r="EI50" i="14"/>
  <c r="AM46" i="14"/>
  <c r="AK46" i="14"/>
  <c r="AL46" i="14"/>
  <c r="M46" i="14"/>
  <c r="EK46" i="14"/>
  <c r="EI46" i="14"/>
  <c r="AM42" i="14"/>
  <c r="AK42" i="14"/>
  <c r="AL42" i="14"/>
  <c r="EK42" i="14"/>
  <c r="EI42" i="14"/>
  <c r="M42" i="14"/>
  <c r="AM38" i="14"/>
  <c r="AK38" i="14"/>
  <c r="AL38" i="14"/>
  <c r="EK38" i="14"/>
  <c r="M38" i="14"/>
  <c r="EI38" i="14"/>
  <c r="AM34" i="14"/>
  <c r="AK34" i="14"/>
  <c r="AL34" i="14"/>
  <c r="M34" i="14"/>
  <c r="EK34" i="14"/>
  <c r="EI34" i="14"/>
  <c r="AM30" i="14"/>
  <c r="AK30" i="14"/>
  <c r="AL30" i="14"/>
  <c r="M30" i="14"/>
  <c r="EK30" i="14"/>
  <c r="EI30" i="14"/>
  <c r="AM26" i="14"/>
  <c r="AK26" i="14"/>
  <c r="AL26" i="14"/>
  <c r="EK26" i="14"/>
  <c r="M26" i="14"/>
  <c r="EI26" i="14"/>
  <c r="AM22" i="14"/>
  <c r="AK22" i="14"/>
  <c r="AL22" i="14"/>
  <c r="EK22" i="14"/>
  <c r="M22" i="14"/>
  <c r="EI22" i="14"/>
  <c r="AM18" i="14"/>
  <c r="AK18" i="14"/>
  <c r="AL18" i="14"/>
  <c r="M18" i="14"/>
  <c r="EK18" i="14"/>
  <c r="EI18" i="14"/>
  <c r="AM5" i="14"/>
  <c r="AL5" i="14"/>
  <c r="AK5" i="14"/>
  <c r="AM13" i="14"/>
  <c r="AL13" i="14"/>
  <c r="AK13" i="14"/>
  <c r="M13" i="14"/>
  <c r="EK13" i="14"/>
  <c r="EI13" i="14"/>
  <c r="AM9" i="14"/>
  <c r="AK9" i="14"/>
  <c r="AL9" i="14"/>
  <c r="M9" i="14"/>
  <c r="EK9" i="14"/>
  <c r="EI9" i="14"/>
  <c r="AM305" i="14"/>
  <c r="AK305" i="14"/>
  <c r="M305" i="14"/>
  <c r="EK305" i="14"/>
  <c r="AL305" i="14"/>
  <c r="EI305" i="14"/>
  <c r="AM301" i="14"/>
  <c r="AK301" i="14"/>
  <c r="AL301" i="14"/>
  <c r="M301" i="14"/>
  <c r="EK301" i="14"/>
  <c r="EI301" i="14"/>
  <c r="AM297" i="14"/>
  <c r="AK297" i="14"/>
  <c r="M297" i="14"/>
  <c r="EK297" i="14"/>
  <c r="AL297" i="14"/>
  <c r="EI297" i="14"/>
  <c r="AM293" i="14"/>
  <c r="AK293" i="14"/>
  <c r="AL293" i="14"/>
  <c r="M293" i="14"/>
  <c r="EK293" i="14"/>
  <c r="EI293" i="14"/>
  <c r="AM289" i="14"/>
  <c r="AK289" i="14"/>
  <c r="M289" i="14"/>
  <c r="EK289" i="14"/>
  <c r="AL289" i="14"/>
  <c r="EI289" i="14"/>
  <c r="AM285" i="14"/>
  <c r="AK285" i="14"/>
  <c r="AL285" i="14"/>
  <c r="M285" i="14"/>
  <c r="EK285" i="14"/>
  <c r="EI285" i="14"/>
  <c r="AM281" i="14"/>
  <c r="AK281" i="14"/>
  <c r="M281" i="14"/>
  <c r="EK281" i="14"/>
  <c r="AL281" i="14"/>
  <c r="EI281" i="14"/>
  <c r="AM277" i="14"/>
  <c r="AK277" i="14"/>
  <c r="AL277" i="14"/>
  <c r="M277" i="14"/>
  <c r="EK277" i="14"/>
  <c r="EI277" i="14"/>
  <c r="AM273" i="14"/>
  <c r="AK273" i="14"/>
  <c r="AL273" i="14"/>
  <c r="M273" i="14"/>
  <c r="EK273" i="14"/>
  <c r="EI273" i="14"/>
  <c r="AM269" i="14"/>
  <c r="AK269" i="14"/>
  <c r="AL269" i="14"/>
  <c r="M269" i="14"/>
  <c r="EK269" i="14"/>
  <c r="EI269" i="14"/>
  <c r="AM265" i="14"/>
  <c r="AK265" i="14"/>
  <c r="AL265" i="14"/>
  <c r="M265" i="14"/>
  <c r="EK265" i="14"/>
  <c r="EI265" i="14"/>
  <c r="AM261" i="14"/>
  <c r="AK261" i="14"/>
  <c r="AL261" i="14"/>
  <c r="M261" i="14"/>
  <c r="EK261" i="14"/>
  <c r="EI261" i="14"/>
  <c r="AM257" i="14"/>
  <c r="AK257" i="14"/>
  <c r="AL257" i="14"/>
  <c r="M257" i="14"/>
  <c r="EK257" i="14"/>
  <c r="EI257" i="14"/>
  <c r="AM253" i="14"/>
  <c r="AK253" i="14"/>
  <c r="AL253" i="14"/>
  <c r="M253" i="14"/>
  <c r="EK253" i="14"/>
  <c r="EI253" i="14"/>
  <c r="AM249" i="14"/>
  <c r="AK249" i="14"/>
  <c r="AL249" i="14"/>
  <c r="M249" i="14"/>
  <c r="EK249" i="14"/>
  <c r="EI249" i="14"/>
  <c r="AM245" i="14"/>
  <c r="AK245" i="14"/>
  <c r="AL245" i="14"/>
  <c r="M245" i="14"/>
  <c r="EK245" i="14"/>
  <c r="EI245" i="14"/>
  <c r="AM241" i="14"/>
  <c r="AK241" i="14"/>
  <c r="AL241" i="14"/>
  <c r="M241" i="14"/>
  <c r="EK241" i="14"/>
  <c r="EI241" i="14"/>
  <c r="AM237" i="14"/>
  <c r="AK237" i="14"/>
  <c r="AL237" i="14"/>
  <c r="M237" i="14"/>
  <c r="EK237" i="14"/>
  <c r="EI237" i="14"/>
  <c r="AM233" i="14"/>
  <c r="AK233" i="14"/>
  <c r="AL233" i="14"/>
  <c r="M233" i="14"/>
  <c r="EK233" i="14"/>
  <c r="EI233" i="14"/>
  <c r="AM229" i="14"/>
  <c r="AK229" i="14"/>
  <c r="AL229" i="14"/>
  <c r="M229" i="14"/>
  <c r="EK229" i="14"/>
  <c r="EI229" i="14"/>
  <c r="AM225" i="14"/>
  <c r="AK225" i="14"/>
  <c r="AL225" i="14"/>
  <c r="M225" i="14"/>
  <c r="EK225" i="14"/>
  <c r="EI225" i="14"/>
  <c r="AM221" i="14"/>
  <c r="AK221" i="14"/>
  <c r="AL221" i="14"/>
  <c r="M221" i="14"/>
  <c r="EK221" i="14"/>
  <c r="EI221" i="14"/>
  <c r="AM217" i="14"/>
  <c r="AK217" i="14"/>
  <c r="AL217" i="14"/>
  <c r="M217" i="14"/>
  <c r="EK217" i="14"/>
  <c r="EI217" i="14"/>
  <c r="AM213" i="14"/>
  <c r="AK213" i="14"/>
  <c r="AL213" i="14"/>
  <c r="M213" i="14"/>
  <c r="EK213" i="14"/>
  <c r="EI213" i="14"/>
  <c r="AM209" i="14"/>
  <c r="AK209" i="14"/>
  <c r="AL209" i="14"/>
  <c r="M209" i="14"/>
  <c r="EK209" i="14"/>
  <c r="EI209" i="14"/>
  <c r="AM205" i="14"/>
  <c r="AK205" i="14"/>
  <c r="AL205" i="14"/>
  <c r="M205" i="14"/>
  <c r="EK205" i="14"/>
  <c r="EI205" i="14"/>
  <c r="AM201" i="14"/>
  <c r="AK201" i="14"/>
  <c r="AL201" i="14"/>
  <c r="M201" i="14"/>
  <c r="EK201" i="14"/>
  <c r="EI201" i="14"/>
  <c r="AM197" i="14"/>
  <c r="AK197" i="14"/>
  <c r="AL197" i="14"/>
  <c r="M197" i="14"/>
  <c r="EK197" i="14"/>
  <c r="EI197" i="14"/>
  <c r="AM193" i="14"/>
  <c r="AK193" i="14"/>
  <c r="AL193" i="14"/>
  <c r="M193" i="14"/>
  <c r="EK193" i="14"/>
  <c r="EI193" i="14"/>
  <c r="AM189" i="14"/>
  <c r="AK189" i="14"/>
  <c r="AL189" i="14"/>
  <c r="M189" i="14"/>
  <c r="EK189" i="14"/>
  <c r="EI189" i="14"/>
  <c r="AM185" i="14"/>
  <c r="AK185" i="14"/>
  <c r="AL185" i="14"/>
  <c r="M185" i="14"/>
  <c r="EK185" i="14"/>
  <c r="EI185" i="14"/>
  <c r="AM181" i="14"/>
  <c r="AK181" i="14"/>
  <c r="AL181" i="14"/>
  <c r="M181" i="14"/>
  <c r="EK181" i="14"/>
  <c r="EI181" i="14"/>
  <c r="AM177" i="14"/>
  <c r="AK177" i="14"/>
  <c r="AL177" i="14"/>
  <c r="M177" i="14"/>
  <c r="EK177" i="14"/>
  <c r="EI177" i="14"/>
  <c r="AM173" i="14"/>
  <c r="AK173" i="14"/>
  <c r="AL173" i="14"/>
  <c r="M173" i="14"/>
  <c r="EK173" i="14"/>
  <c r="EI173" i="14"/>
  <c r="AM169" i="14"/>
  <c r="AK169" i="14"/>
  <c r="AL169" i="14"/>
  <c r="M169" i="14"/>
  <c r="EK169" i="14"/>
  <c r="EI169" i="14"/>
  <c r="AM165" i="14"/>
  <c r="AK165" i="14"/>
  <c r="AL165" i="14"/>
  <c r="M165" i="14"/>
  <c r="EK165" i="14"/>
  <c r="EI165" i="14"/>
  <c r="AM161" i="14"/>
  <c r="AK161" i="14"/>
  <c r="AL161" i="14"/>
  <c r="M161" i="14"/>
  <c r="EK161" i="14"/>
  <c r="EI161" i="14"/>
  <c r="AM157" i="14"/>
  <c r="AK157" i="14"/>
  <c r="M157" i="14"/>
  <c r="EK157" i="14"/>
  <c r="AL157" i="14"/>
  <c r="EI157" i="14"/>
  <c r="AM153" i="14"/>
  <c r="AK153" i="14"/>
  <c r="AL153" i="14"/>
  <c r="M153" i="14"/>
  <c r="EK153" i="14"/>
  <c r="EI153" i="14"/>
  <c r="AM149" i="14"/>
  <c r="AL149" i="14"/>
  <c r="AK149" i="14"/>
  <c r="M149" i="14"/>
  <c r="EK149" i="14"/>
  <c r="EI149" i="14"/>
  <c r="AM145" i="14"/>
  <c r="AK145" i="14"/>
  <c r="AL145" i="14"/>
  <c r="M145" i="14"/>
  <c r="EK145" i="14"/>
  <c r="EI145" i="14"/>
  <c r="AM141" i="14"/>
  <c r="AK141" i="14"/>
  <c r="AL141" i="14"/>
  <c r="M141" i="14"/>
  <c r="EK141" i="14"/>
  <c r="EI141" i="14"/>
  <c r="AM137" i="14"/>
  <c r="AK137" i="14"/>
  <c r="AL137" i="14"/>
  <c r="M137" i="14"/>
  <c r="EK137" i="14"/>
  <c r="EI137" i="14"/>
  <c r="AM133" i="14"/>
  <c r="AK133" i="14"/>
  <c r="AL133" i="14"/>
  <c r="M133" i="14"/>
  <c r="EK133" i="14"/>
  <c r="EI133" i="14"/>
  <c r="AM129" i="14"/>
  <c r="AK129" i="14"/>
  <c r="AL129" i="14"/>
  <c r="M129" i="14"/>
  <c r="EK129" i="14"/>
  <c r="EI129" i="14"/>
  <c r="AM125" i="14"/>
  <c r="AK125" i="14"/>
  <c r="AL125" i="14"/>
  <c r="M125" i="14"/>
  <c r="EK125" i="14"/>
  <c r="EI125" i="14"/>
  <c r="AM121" i="14"/>
  <c r="AK121" i="14"/>
  <c r="AL121" i="14"/>
  <c r="M121" i="14"/>
  <c r="EK121" i="14"/>
  <c r="EI121" i="14"/>
  <c r="AM117" i="14"/>
  <c r="AK117" i="14"/>
  <c r="AL117" i="14"/>
  <c r="M117" i="14"/>
  <c r="EK117" i="14"/>
  <c r="EI117" i="14"/>
  <c r="AM113" i="14"/>
  <c r="AK113" i="14"/>
  <c r="AL113" i="14"/>
  <c r="M113" i="14"/>
  <c r="EK113" i="14"/>
  <c r="EI113" i="14"/>
  <c r="AM109" i="14"/>
  <c r="AK109" i="14"/>
  <c r="AL109" i="14"/>
  <c r="M109" i="14"/>
  <c r="EK109" i="14"/>
  <c r="EI109" i="14"/>
  <c r="AM105" i="14"/>
  <c r="AK105" i="14"/>
  <c r="AL105" i="14"/>
  <c r="M105" i="14"/>
  <c r="EK105" i="14"/>
  <c r="EI105" i="14"/>
  <c r="AM101" i="14"/>
  <c r="AK101" i="14"/>
  <c r="AL101" i="14"/>
  <c r="M101" i="14"/>
  <c r="EK101" i="14"/>
  <c r="EI101" i="14"/>
  <c r="AM97" i="14"/>
  <c r="AK97" i="14"/>
  <c r="AL97" i="14"/>
  <c r="M97" i="14"/>
  <c r="EK97" i="14"/>
  <c r="EI97" i="14"/>
  <c r="AM93" i="14"/>
  <c r="AK93" i="14"/>
  <c r="AL93" i="14"/>
  <c r="M93" i="14"/>
  <c r="EK93" i="14"/>
  <c r="EI93" i="14"/>
  <c r="AM89" i="14"/>
  <c r="AK89" i="14"/>
  <c r="AL89" i="14"/>
  <c r="M89" i="14"/>
  <c r="EK89" i="14"/>
  <c r="EI89" i="14"/>
  <c r="AM85" i="14"/>
  <c r="AK85" i="14"/>
  <c r="AL85" i="14"/>
  <c r="M85" i="14"/>
  <c r="EK85" i="14"/>
  <c r="EI85" i="14"/>
  <c r="AM81" i="14"/>
  <c r="AK81" i="14"/>
  <c r="AL81" i="14"/>
  <c r="M81" i="14"/>
  <c r="EK81" i="14"/>
  <c r="EI81" i="14"/>
  <c r="AM77" i="14"/>
  <c r="AK77" i="14"/>
  <c r="AL77" i="14"/>
  <c r="M77" i="14"/>
  <c r="EK77" i="14"/>
  <c r="EI77" i="14"/>
  <c r="AM73" i="14"/>
  <c r="AK73" i="14"/>
  <c r="AL73" i="14"/>
  <c r="M73" i="14"/>
  <c r="EK73" i="14"/>
  <c r="EI73" i="14"/>
  <c r="AM69" i="14"/>
  <c r="AK69" i="14"/>
  <c r="AL69" i="14"/>
  <c r="M69" i="14"/>
  <c r="EK69" i="14"/>
  <c r="EI69" i="14"/>
  <c r="AM65" i="14"/>
  <c r="AK65" i="14"/>
  <c r="AL65" i="14"/>
  <c r="M65" i="14"/>
  <c r="EK65" i="14"/>
  <c r="EI65" i="14"/>
  <c r="AM61" i="14"/>
  <c r="AK61" i="14"/>
  <c r="AL61" i="14"/>
  <c r="M61" i="14"/>
  <c r="EK61" i="14"/>
  <c r="EI61" i="14"/>
  <c r="AM57" i="14"/>
  <c r="AK57" i="14"/>
  <c r="AL57" i="14"/>
  <c r="M57" i="14"/>
  <c r="EK57" i="14"/>
  <c r="EI57" i="14"/>
  <c r="AM53" i="14"/>
  <c r="AK53" i="14"/>
  <c r="AL53" i="14"/>
  <c r="M53" i="14"/>
  <c r="EK53" i="14"/>
  <c r="EI53" i="14"/>
  <c r="AM49" i="14"/>
  <c r="AK49" i="14"/>
  <c r="AL49" i="14"/>
  <c r="M49" i="14"/>
  <c r="EK49" i="14"/>
  <c r="EI49" i="14"/>
  <c r="AM45" i="14"/>
  <c r="AK45" i="14"/>
  <c r="AL45" i="14"/>
  <c r="M45" i="14"/>
  <c r="EK45" i="14"/>
  <c r="EI45" i="14"/>
  <c r="AM41" i="14"/>
  <c r="AK41" i="14"/>
  <c r="AL41" i="14"/>
  <c r="M41" i="14"/>
  <c r="EK41" i="14"/>
  <c r="EI41" i="14"/>
  <c r="AM37" i="14"/>
  <c r="AL37" i="14"/>
  <c r="AK37" i="14"/>
  <c r="M37" i="14"/>
  <c r="EK37" i="14"/>
  <c r="EI37" i="14"/>
  <c r="AM33" i="14"/>
  <c r="AK33" i="14"/>
  <c r="AL33" i="14"/>
  <c r="M33" i="14"/>
  <c r="EK33" i="14"/>
  <c r="EI33" i="14"/>
  <c r="AM29" i="14"/>
  <c r="AL29" i="14"/>
  <c r="AK29" i="14"/>
  <c r="M29" i="14"/>
  <c r="EK29" i="14"/>
  <c r="EI29" i="14"/>
  <c r="AM25" i="14"/>
  <c r="AK25" i="14"/>
  <c r="AL25" i="14"/>
  <c r="M25" i="14"/>
  <c r="EK25" i="14"/>
  <c r="EI25" i="14"/>
  <c r="AM21" i="14"/>
  <c r="AL21" i="14"/>
  <c r="AK21" i="14"/>
  <c r="M21" i="14"/>
  <c r="EK21" i="14"/>
  <c r="EI21" i="14"/>
  <c r="AM17" i="14"/>
  <c r="AK17" i="14"/>
  <c r="AL17" i="14"/>
  <c r="M17" i="14"/>
  <c r="EK17" i="14"/>
  <c r="EI17" i="14"/>
  <c r="AM7" i="14"/>
  <c r="AK7" i="14"/>
  <c r="M7" i="14"/>
  <c r="AL7" i="14"/>
  <c r="EI7" i="14"/>
  <c r="EK7" i="14"/>
  <c r="AM299" i="14"/>
  <c r="AK299" i="14"/>
  <c r="M299" i="14"/>
  <c r="EK299" i="14"/>
  <c r="EI299" i="14"/>
  <c r="AL299" i="14"/>
  <c r="AM291" i="14"/>
  <c r="AK291" i="14"/>
  <c r="M291" i="14"/>
  <c r="EK291" i="14"/>
  <c r="EI291" i="14"/>
  <c r="AL291" i="14"/>
  <c r="AM283" i="14"/>
  <c r="AK283" i="14"/>
  <c r="M283" i="14"/>
  <c r="EK283" i="14"/>
  <c r="EI283" i="14"/>
  <c r="AL283" i="14"/>
  <c r="AM275" i="14"/>
  <c r="AK275" i="14"/>
  <c r="AL275" i="14"/>
  <c r="M275" i="14"/>
  <c r="EK275" i="14"/>
  <c r="EI275" i="14"/>
  <c r="AM267" i="14"/>
  <c r="AK267" i="14"/>
  <c r="AL267" i="14"/>
  <c r="M267" i="14"/>
  <c r="EK267" i="14"/>
  <c r="EI267" i="14"/>
  <c r="AM259" i="14"/>
  <c r="AK259" i="14"/>
  <c r="AL259" i="14"/>
  <c r="M259" i="14"/>
  <c r="EK259" i="14"/>
  <c r="EI259" i="14"/>
  <c r="AM251" i="14"/>
  <c r="AK251" i="14"/>
  <c r="AL251" i="14"/>
  <c r="M251" i="14"/>
  <c r="EK251" i="14"/>
  <c r="EI251" i="14"/>
  <c r="AM227" i="14"/>
  <c r="AK227" i="14"/>
  <c r="AL227" i="14"/>
  <c r="M227" i="14"/>
  <c r="EK227" i="14"/>
  <c r="EI227" i="14"/>
  <c r="AM123" i="14"/>
  <c r="AK123" i="14"/>
  <c r="AL123" i="14"/>
  <c r="M123" i="14"/>
  <c r="EK123" i="14"/>
  <c r="EI123" i="14"/>
  <c r="AM115" i="14"/>
  <c r="AK115" i="14"/>
  <c r="AL115" i="14"/>
  <c r="M115" i="14"/>
  <c r="EK115" i="14"/>
  <c r="EI115" i="14"/>
  <c r="AM107" i="14"/>
  <c r="AK107" i="14"/>
  <c r="AL107" i="14"/>
  <c r="M107" i="14"/>
  <c r="EK107" i="14"/>
  <c r="EI107" i="14"/>
  <c r="AM99" i="14"/>
  <c r="AK99" i="14"/>
  <c r="AL99" i="14"/>
  <c r="M99" i="14"/>
  <c r="EK99" i="14"/>
  <c r="EI99" i="14"/>
  <c r="AM91" i="14"/>
  <c r="AK91" i="14"/>
  <c r="AL91" i="14"/>
  <c r="M91" i="14"/>
  <c r="EK91" i="14"/>
  <c r="EI91" i="14"/>
  <c r="AM83" i="14"/>
  <c r="AK83" i="14"/>
  <c r="AL83" i="14"/>
  <c r="M83" i="14"/>
  <c r="EK83" i="14"/>
  <c r="EI83" i="14"/>
  <c r="AM79" i="14"/>
  <c r="AK79" i="14"/>
  <c r="AL79" i="14"/>
  <c r="M79" i="14"/>
  <c r="EK79" i="14"/>
  <c r="EI79" i="14"/>
  <c r="AM71" i="14"/>
  <c r="AK71" i="14"/>
  <c r="AL71" i="14"/>
  <c r="M71" i="14"/>
  <c r="EK71" i="14"/>
  <c r="EI71" i="14"/>
  <c r="AM63" i="14"/>
  <c r="AK63" i="14"/>
  <c r="AL63" i="14"/>
  <c r="M63" i="14"/>
  <c r="EK63" i="14"/>
  <c r="EI63" i="14"/>
  <c r="AM55" i="14"/>
  <c r="AK55" i="14"/>
  <c r="AL55" i="14"/>
  <c r="M55" i="14"/>
  <c r="EK55" i="14"/>
  <c r="EI55" i="14"/>
  <c r="AM47" i="14"/>
  <c r="AK47" i="14"/>
  <c r="AL47" i="14"/>
  <c r="M47" i="14"/>
  <c r="EK47" i="14"/>
  <c r="EI47" i="14"/>
  <c r="AM14" i="14"/>
  <c r="AK14" i="14"/>
  <c r="AL14" i="14"/>
  <c r="M14" i="14"/>
  <c r="EK14" i="14"/>
  <c r="EI14" i="14"/>
  <c r="AM6" i="14"/>
  <c r="AK6" i="14"/>
  <c r="AL6" i="14"/>
  <c r="EK6" i="14"/>
  <c r="M6" i="14"/>
  <c r="EI6" i="14"/>
  <c r="AM298" i="14"/>
  <c r="AK298" i="14"/>
  <c r="AL298" i="14"/>
  <c r="M298" i="14"/>
  <c r="EK298" i="14"/>
  <c r="EI298" i="14"/>
  <c r="AM290" i="14"/>
  <c r="AK290" i="14"/>
  <c r="AL290" i="14"/>
  <c r="M290" i="14"/>
  <c r="EK290" i="14"/>
  <c r="EI290" i="14"/>
  <c r="AM282" i="14"/>
  <c r="AK282" i="14"/>
  <c r="AL282" i="14"/>
  <c r="M282" i="14"/>
  <c r="EK282" i="14"/>
  <c r="EI282" i="14"/>
  <c r="AM274" i="14"/>
  <c r="AK274" i="14"/>
  <c r="AL274" i="14"/>
  <c r="M274" i="14"/>
  <c r="EK274" i="14"/>
  <c r="EI274" i="14"/>
  <c r="AM266" i="14"/>
  <c r="AK266" i="14"/>
  <c r="M266" i="14"/>
  <c r="EK266" i="14"/>
  <c r="AL266" i="14"/>
  <c r="EI266" i="14"/>
  <c r="AM258" i="14"/>
  <c r="AK258" i="14"/>
  <c r="AL258" i="14"/>
  <c r="M258" i="14"/>
  <c r="EK258" i="14"/>
  <c r="EI258" i="14"/>
  <c r="AM250" i="14"/>
  <c r="AK250" i="14"/>
  <c r="M250" i="14"/>
  <c r="EK250" i="14"/>
  <c r="AL250" i="14"/>
  <c r="EI250" i="14"/>
  <c r="AM242" i="14"/>
  <c r="AK242" i="14"/>
  <c r="AL242" i="14"/>
  <c r="M242" i="14"/>
  <c r="EK242" i="14"/>
  <c r="EI242" i="14"/>
  <c r="AM234" i="14"/>
  <c r="AK234" i="14"/>
  <c r="AL234" i="14"/>
  <c r="M234" i="14"/>
  <c r="EK234" i="14"/>
  <c r="EI234" i="14"/>
  <c r="AM210" i="14"/>
  <c r="AK210" i="14"/>
  <c r="AL210" i="14"/>
  <c r="M210" i="14"/>
  <c r="EK210" i="14"/>
  <c r="EI210" i="14"/>
  <c r="AM16" i="14"/>
  <c r="AK16" i="14"/>
  <c r="AL16" i="14"/>
  <c r="M16" i="14"/>
  <c r="EK16" i="14"/>
  <c r="EI16" i="14"/>
  <c r="AM12" i="14"/>
  <c r="AK12" i="14"/>
  <c r="AL12" i="14"/>
  <c r="M12" i="14"/>
  <c r="EK12" i="14"/>
  <c r="EI12" i="14"/>
  <c r="AM8" i="14"/>
  <c r="AK8" i="14"/>
  <c r="AL8" i="14"/>
  <c r="M8" i="14"/>
  <c r="EI8" i="14"/>
  <c r="EK8" i="14"/>
  <c r="AM304" i="14"/>
  <c r="AK304" i="14"/>
  <c r="AL304" i="14"/>
  <c r="EK304" i="14"/>
  <c r="M304" i="14"/>
  <c r="EI304" i="14"/>
  <c r="AK300" i="14"/>
  <c r="AL300" i="14"/>
  <c r="AM300" i="14"/>
  <c r="EK300" i="14"/>
  <c r="M300" i="14"/>
  <c r="EI300" i="14"/>
  <c r="AM296" i="14"/>
  <c r="AK296" i="14"/>
  <c r="AL296" i="14"/>
  <c r="M296" i="14"/>
  <c r="EI296" i="14"/>
  <c r="EK296" i="14"/>
  <c r="AM292" i="14"/>
  <c r="AK292" i="14"/>
  <c r="AL292" i="14"/>
  <c r="EK292" i="14"/>
  <c r="EI292" i="14"/>
  <c r="M292" i="14"/>
  <c r="AM288" i="14"/>
  <c r="AK288" i="14"/>
  <c r="AL288" i="14"/>
  <c r="EK288" i="14"/>
  <c r="M288" i="14"/>
  <c r="EI288" i="14"/>
  <c r="AM284" i="14"/>
  <c r="AK284" i="14"/>
  <c r="AL284" i="14"/>
  <c r="EK284" i="14"/>
  <c r="M284" i="14"/>
  <c r="EI284" i="14"/>
  <c r="AM280" i="14"/>
  <c r="AK280" i="14"/>
  <c r="AL280" i="14"/>
  <c r="M280" i="14"/>
  <c r="EI280" i="14"/>
  <c r="EK280" i="14"/>
  <c r="AM276" i="14"/>
  <c r="AK276" i="14"/>
  <c r="AL276" i="14"/>
  <c r="EK276" i="14"/>
  <c r="EI276" i="14"/>
  <c r="M276" i="14"/>
  <c r="AM272" i="14"/>
  <c r="AK272" i="14"/>
  <c r="AL272" i="14"/>
  <c r="EK272" i="14"/>
  <c r="M272" i="14"/>
  <c r="EI272" i="14"/>
  <c r="AK268" i="14"/>
  <c r="AL268" i="14"/>
  <c r="AM268" i="14"/>
  <c r="EK268" i="14"/>
  <c r="M268" i="14"/>
  <c r="EI268" i="14"/>
  <c r="AM264" i="14"/>
  <c r="AK264" i="14"/>
  <c r="AL264" i="14"/>
  <c r="M264" i="14"/>
  <c r="EI264" i="14"/>
  <c r="EK264" i="14"/>
  <c r="AM260" i="14"/>
  <c r="AK260" i="14"/>
  <c r="AL260" i="14"/>
  <c r="EK260" i="14"/>
  <c r="EI260" i="14"/>
  <c r="M260" i="14"/>
  <c r="AM256" i="14"/>
  <c r="AK256" i="14"/>
  <c r="AL256" i="14"/>
  <c r="EK256" i="14"/>
  <c r="M256" i="14"/>
  <c r="EI256" i="14"/>
  <c r="AM252" i="14"/>
  <c r="AK252" i="14"/>
  <c r="AL252" i="14"/>
  <c r="EK252" i="14"/>
  <c r="M252" i="14"/>
  <c r="EI252" i="14"/>
  <c r="AM248" i="14"/>
  <c r="AK248" i="14"/>
  <c r="AL248" i="14"/>
  <c r="M248" i="14"/>
  <c r="EI248" i="14"/>
  <c r="EK248" i="14"/>
  <c r="AM244" i="14"/>
  <c r="AK244" i="14"/>
  <c r="AL244" i="14"/>
  <c r="EK244" i="14"/>
  <c r="EI244" i="14"/>
  <c r="M244" i="14"/>
  <c r="AM240" i="14"/>
  <c r="AK240" i="14"/>
  <c r="AL240" i="14"/>
  <c r="EK240" i="14"/>
  <c r="M240" i="14"/>
  <c r="EI240" i="14"/>
  <c r="AK236" i="14"/>
  <c r="AM236" i="14"/>
  <c r="AL236" i="14"/>
  <c r="EK236" i="14"/>
  <c r="M236" i="14"/>
  <c r="EI236" i="14"/>
  <c r="AM232" i="14"/>
  <c r="AK232" i="14"/>
  <c r="AL232" i="14"/>
  <c r="M232" i="14"/>
  <c r="EI232" i="14"/>
  <c r="EK232" i="14"/>
  <c r="AM228" i="14"/>
  <c r="AK228" i="14"/>
  <c r="AL228" i="14"/>
  <c r="EK228" i="14"/>
  <c r="EI228" i="14"/>
  <c r="M228" i="14"/>
  <c r="AM224" i="14"/>
  <c r="AK224" i="14"/>
  <c r="M224" i="14"/>
  <c r="AL224" i="14"/>
  <c r="EK224" i="14"/>
  <c r="EI224" i="14"/>
  <c r="AM220" i="14"/>
  <c r="AK220" i="14"/>
  <c r="AL220" i="14"/>
  <c r="M220" i="14"/>
  <c r="EK220" i="14"/>
  <c r="EI220" i="14"/>
  <c r="AM216" i="14"/>
  <c r="AK216" i="14"/>
  <c r="AL216" i="14"/>
  <c r="M216" i="14"/>
  <c r="EI216" i="14"/>
  <c r="EK216" i="14"/>
  <c r="AM212" i="14"/>
  <c r="AK212" i="14"/>
  <c r="AL212" i="14"/>
  <c r="M212" i="14"/>
  <c r="EK212" i="14"/>
  <c r="EI212" i="14"/>
  <c r="AM208" i="14"/>
  <c r="AK208" i="14"/>
  <c r="M208" i="14"/>
  <c r="AL208" i="14"/>
  <c r="EK208" i="14"/>
  <c r="EI208" i="14"/>
  <c r="AK204" i="14"/>
  <c r="AM204" i="14"/>
  <c r="AL204" i="14"/>
  <c r="M204" i="14"/>
  <c r="EK204" i="14"/>
  <c r="EI204" i="14"/>
  <c r="AM200" i="14"/>
  <c r="AK200" i="14"/>
  <c r="M200" i="14"/>
  <c r="AL200" i="14"/>
  <c r="EI200" i="14"/>
  <c r="EK200" i="14"/>
  <c r="AM196" i="14"/>
  <c r="AK196" i="14"/>
  <c r="AL196" i="14"/>
  <c r="M196" i="14"/>
  <c r="EK196" i="14"/>
  <c r="EI196" i="14"/>
  <c r="AM192" i="14"/>
  <c r="AK192" i="14"/>
  <c r="M192" i="14"/>
  <c r="AL192" i="14"/>
  <c r="EK192" i="14"/>
  <c r="EI192" i="14"/>
  <c r="AM188" i="14"/>
  <c r="AK188" i="14"/>
  <c r="AL188" i="14"/>
  <c r="M188" i="14"/>
  <c r="EK188" i="14"/>
  <c r="EI188" i="14"/>
  <c r="AM184" i="14"/>
  <c r="AK184" i="14"/>
  <c r="M184" i="14"/>
  <c r="AL184" i="14"/>
  <c r="EI184" i="14"/>
  <c r="EK184" i="14"/>
  <c r="AM180" i="14"/>
  <c r="AK180" i="14"/>
  <c r="AL180" i="14"/>
  <c r="M180" i="14"/>
  <c r="EK180" i="14"/>
  <c r="EI180" i="14"/>
  <c r="AM176" i="14"/>
  <c r="AK176" i="14"/>
  <c r="M176" i="14"/>
  <c r="AL176" i="14"/>
  <c r="EK176" i="14"/>
  <c r="EI176" i="14"/>
  <c r="AM172" i="14"/>
  <c r="AK172" i="14"/>
  <c r="AL172" i="14"/>
  <c r="M172" i="14"/>
  <c r="EK172" i="14"/>
  <c r="EI172" i="14"/>
  <c r="AK168" i="14"/>
  <c r="M168" i="14"/>
  <c r="AL168" i="14"/>
  <c r="EI168" i="14"/>
  <c r="AM168" i="14"/>
  <c r="EK168" i="14"/>
  <c r="AM164" i="14"/>
  <c r="AK164" i="14"/>
  <c r="AL164" i="14"/>
  <c r="M164" i="14"/>
  <c r="EK164" i="14"/>
  <c r="EI164" i="14"/>
  <c r="AM160" i="14"/>
  <c r="AK160" i="14"/>
  <c r="AL160" i="14"/>
  <c r="M160" i="14"/>
  <c r="EK160" i="14"/>
  <c r="EI160" i="14"/>
  <c r="AM156" i="14"/>
  <c r="AK156" i="14"/>
  <c r="AL156" i="14"/>
  <c r="M156" i="14"/>
  <c r="EK156" i="14"/>
  <c r="EI156" i="14"/>
  <c r="AM152" i="14"/>
  <c r="AK152" i="14"/>
  <c r="AL152" i="14"/>
  <c r="M152" i="14"/>
  <c r="EI152" i="14"/>
  <c r="EK152" i="14"/>
  <c r="AM148" i="14"/>
  <c r="AK148" i="14"/>
  <c r="AL148" i="14"/>
  <c r="M148" i="14"/>
  <c r="EK148" i="14"/>
  <c r="EI148" i="14"/>
  <c r="AM144" i="14"/>
  <c r="AK144" i="14"/>
  <c r="M144" i="14"/>
  <c r="AL144" i="14"/>
  <c r="EK144" i="14"/>
  <c r="EI144" i="14"/>
  <c r="AM140" i="14"/>
  <c r="AK140" i="14"/>
  <c r="AL140" i="14"/>
  <c r="M140" i="14"/>
  <c r="EK140" i="14"/>
  <c r="EI140" i="14"/>
  <c r="AM136" i="14"/>
  <c r="AK136" i="14"/>
  <c r="M136" i="14"/>
  <c r="AL136" i="14"/>
  <c r="EI136" i="14"/>
  <c r="EK136" i="14"/>
  <c r="AM132" i="14"/>
  <c r="AK132" i="14"/>
  <c r="AL132" i="14"/>
  <c r="M132" i="14"/>
  <c r="EK132" i="14"/>
  <c r="EI132" i="14"/>
  <c r="AM128" i="14"/>
  <c r="AK128" i="14"/>
  <c r="AL128" i="14"/>
  <c r="M128" i="14"/>
  <c r="EK128" i="14"/>
  <c r="EI128" i="14"/>
  <c r="AM124" i="14"/>
  <c r="AK124" i="14"/>
  <c r="AL124" i="14"/>
  <c r="M124" i="14"/>
  <c r="EK124" i="14"/>
  <c r="EI124" i="14"/>
  <c r="AM120" i="14"/>
  <c r="AK120" i="14"/>
  <c r="AL120" i="14"/>
  <c r="M120" i="14"/>
  <c r="EI120" i="14"/>
  <c r="EK120" i="14"/>
  <c r="AM116" i="14"/>
  <c r="AK116" i="14"/>
  <c r="AL116" i="14"/>
  <c r="M116" i="14"/>
  <c r="EI116" i="14"/>
  <c r="EK116" i="14"/>
  <c r="AM112" i="14"/>
  <c r="AK112" i="14"/>
  <c r="M112" i="14"/>
  <c r="EK112" i="14"/>
  <c r="AL112" i="14"/>
  <c r="EI112" i="14"/>
  <c r="AM108" i="14"/>
  <c r="AK108" i="14"/>
  <c r="AL108" i="14"/>
  <c r="M108" i="14"/>
  <c r="EK108" i="14"/>
  <c r="EI108" i="14"/>
  <c r="AM104" i="14"/>
  <c r="AK104" i="14"/>
  <c r="M104" i="14"/>
  <c r="AL104" i="14"/>
  <c r="EK104" i="14"/>
  <c r="EI104" i="14"/>
  <c r="AM100" i="14"/>
  <c r="AK100" i="14"/>
  <c r="AL100" i="14"/>
  <c r="M100" i="14"/>
  <c r="EI100" i="14"/>
  <c r="EK100" i="14"/>
  <c r="AM96" i="14"/>
  <c r="AK96" i="14"/>
  <c r="AL96" i="14"/>
  <c r="M96" i="14"/>
  <c r="EK96" i="14"/>
  <c r="EI96" i="14"/>
  <c r="AM92" i="14"/>
  <c r="AK92" i="14"/>
  <c r="AL92" i="14"/>
  <c r="M92" i="14"/>
  <c r="EK92" i="14"/>
  <c r="EI92" i="14"/>
  <c r="AM88" i="14"/>
  <c r="AK88" i="14"/>
  <c r="AL88" i="14"/>
  <c r="M88" i="14"/>
  <c r="EI88" i="14"/>
  <c r="EK88" i="14"/>
  <c r="AM84" i="14"/>
  <c r="AK84" i="14"/>
  <c r="AL84" i="14"/>
  <c r="M84" i="14"/>
  <c r="EI84" i="14"/>
  <c r="EK84" i="14"/>
  <c r="AM80" i="14"/>
  <c r="AK80" i="14"/>
  <c r="M80" i="14"/>
  <c r="AL80" i="14"/>
  <c r="EK80" i="14"/>
  <c r="EI80" i="14"/>
  <c r="AM76" i="14"/>
  <c r="AK76" i="14"/>
  <c r="AL76" i="14"/>
  <c r="M76" i="14"/>
  <c r="EK76" i="14"/>
  <c r="EI76" i="14"/>
  <c r="AM72" i="14"/>
  <c r="AK72" i="14"/>
  <c r="M72" i="14"/>
  <c r="AL72" i="14"/>
  <c r="EK72" i="14"/>
  <c r="EI72" i="14"/>
  <c r="AM68" i="14"/>
  <c r="AK68" i="14"/>
  <c r="AL68" i="14"/>
  <c r="M68" i="14"/>
  <c r="EI68" i="14"/>
  <c r="EK68" i="14"/>
  <c r="AM64" i="14"/>
  <c r="AK64" i="14"/>
  <c r="AL64" i="14"/>
  <c r="M64" i="14"/>
  <c r="EK64" i="14"/>
  <c r="EI64" i="14"/>
  <c r="AM60" i="14"/>
  <c r="AK60" i="14"/>
  <c r="AL60" i="14"/>
  <c r="M60" i="14"/>
  <c r="EK60" i="14"/>
  <c r="EI60" i="14"/>
  <c r="AM56" i="14"/>
  <c r="AK56" i="14"/>
  <c r="AL56" i="14"/>
  <c r="M56" i="14"/>
  <c r="EI56" i="14"/>
  <c r="EK56" i="14"/>
  <c r="AM52" i="14"/>
  <c r="AK52" i="14"/>
  <c r="AL52" i="14"/>
  <c r="M52" i="14"/>
  <c r="EI52" i="14"/>
  <c r="EK52" i="14"/>
  <c r="AM48" i="14"/>
  <c r="AK48" i="14"/>
  <c r="M48" i="14"/>
  <c r="AL48" i="14"/>
  <c r="EK48" i="14"/>
  <c r="EI48" i="14"/>
  <c r="AM44" i="14"/>
  <c r="AK44" i="14"/>
  <c r="AL44" i="14"/>
  <c r="M44" i="14"/>
  <c r="EK44" i="14"/>
  <c r="EI44" i="14"/>
  <c r="AM40" i="14"/>
  <c r="AK40" i="14"/>
  <c r="AL40" i="14"/>
  <c r="M40" i="14"/>
  <c r="EK40" i="14"/>
  <c r="EI40" i="14"/>
  <c r="AM36" i="14"/>
  <c r="AK36" i="14"/>
  <c r="AL36" i="14"/>
  <c r="M36" i="14"/>
  <c r="EI36" i="14"/>
  <c r="EK36" i="14"/>
  <c r="AM32" i="14"/>
  <c r="AK32" i="14"/>
  <c r="AL32" i="14"/>
  <c r="M32" i="14"/>
  <c r="EK32" i="14"/>
  <c r="EI32" i="14"/>
  <c r="AM28" i="14"/>
  <c r="AK28" i="14"/>
  <c r="AL28" i="14"/>
  <c r="M28" i="14"/>
  <c r="EK28" i="14"/>
  <c r="EI28" i="14"/>
  <c r="AM24" i="14"/>
  <c r="AK24" i="14"/>
  <c r="AL24" i="14"/>
  <c r="M24" i="14"/>
  <c r="EI24" i="14"/>
  <c r="EK24" i="14"/>
  <c r="AM20" i="14"/>
  <c r="AK20" i="14"/>
  <c r="AL20" i="14"/>
  <c r="M20" i="14"/>
  <c r="EI20" i="14"/>
  <c r="EK20" i="14"/>
  <c r="M5" i="14"/>
  <c r="EK5" i="14"/>
  <c r="EI5" i="14"/>
  <c r="FR14" i="14"/>
  <c r="FV14" i="14"/>
  <c r="BO14" i="14"/>
  <c r="BM14" i="14"/>
  <c r="K14" i="14"/>
  <c r="AW14" i="14"/>
  <c r="AU14" i="14"/>
  <c r="FR10" i="14"/>
  <c r="BO10" i="14"/>
  <c r="FV10" i="14"/>
  <c r="BM10" i="14"/>
  <c r="K10" i="14"/>
  <c r="AW10" i="14"/>
  <c r="AU10" i="14"/>
  <c r="FR302" i="14"/>
  <c r="FV302" i="14"/>
  <c r="BO302" i="14"/>
  <c r="BM302" i="14"/>
  <c r="K302" i="14"/>
  <c r="AU302" i="14"/>
  <c r="AW302" i="14"/>
  <c r="FR294" i="14"/>
  <c r="FV294" i="14"/>
  <c r="BO294" i="14"/>
  <c r="BM294" i="14"/>
  <c r="K294" i="14"/>
  <c r="AW294" i="14"/>
  <c r="AU294" i="14"/>
  <c r="FR286" i="14"/>
  <c r="FV286" i="14"/>
  <c r="K286" i="14"/>
  <c r="BO286" i="14"/>
  <c r="AU286" i="14"/>
  <c r="BM286" i="14"/>
  <c r="AW286" i="14"/>
  <c r="FR278" i="14"/>
  <c r="BO278" i="14"/>
  <c r="FV278" i="14"/>
  <c r="BM278" i="14"/>
  <c r="AU278" i="14"/>
  <c r="K278" i="14"/>
  <c r="AW278" i="14"/>
  <c r="FR270" i="14"/>
  <c r="FV270" i="14"/>
  <c r="BO270" i="14"/>
  <c r="BM270" i="14"/>
  <c r="K270" i="14"/>
  <c r="AU270" i="14"/>
  <c r="AW270" i="14"/>
  <c r="FR262" i="14"/>
  <c r="BO262" i="14"/>
  <c r="FV262" i="14"/>
  <c r="BM262" i="14"/>
  <c r="K262" i="14"/>
  <c r="AW262" i="14"/>
  <c r="AU262" i="14"/>
  <c r="FR254" i="14"/>
  <c r="FV254" i="14"/>
  <c r="BO254" i="14"/>
  <c r="K254" i="14"/>
  <c r="BM254" i="14"/>
  <c r="AU254" i="14"/>
  <c r="AW254" i="14"/>
  <c r="FR246" i="14"/>
  <c r="BO246" i="14"/>
  <c r="FV246" i="14"/>
  <c r="BM246" i="14"/>
  <c r="AU246" i="14"/>
  <c r="K246" i="14"/>
  <c r="AW246" i="14"/>
  <c r="FR238" i="14"/>
  <c r="FV238" i="14"/>
  <c r="BO238" i="14"/>
  <c r="BM238" i="14"/>
  <c r="K238" i="14"/>
  <c r="AU238" i="14"/>
  <c r="AW238" i="14"/>
  <c r="FR230" i="14"/>
  <c r="BO230" i="14"/>
  <c r="FV230" i="14"/>
  <c r="BM230" i="14"/>
  <c r="K230" i="14"/>
  <c r="AW230" i="14"/>
  <c r="AU230" i="14"/>
  <c r="FR222" i="14"/>
  <c r="FV222" i="14"/>
  <c r="BO222" i="14"/>
  <c r="K222" i="14"/>
  <c r="BM222" i="14"/>
  <c r="AU222" i="14"/>
  <c r="AW222" i="14"/>
  <c r="FR214" i="14"/>
  <c r="BO214" i="14"/>
  <c r="FV214" i="14"/>
  <c r="BM214" i="14"/>
  <c r="K214" i="14"/>
  <c r="AW214" i="14"/>
  <c r="AU214" i="14"/>
  <c r="FR206" i="14"/>
  <c r="FV206" i="14"/>
  <c r="BO206" i="14"/>
  <c r="BM206" i="14"/>
  <c r="K206" i="14"/>
  <c r="AU206" i="14"/>
  <c r="AW206" i="14"/>
  <c r="FR198" i="14"/>
  <c r="BO198" i="14"/>
  <c r="FV198" i="14"/>
  <c r="BM198" i="14"/>
  <c r="K198" i="14"/>
  <c r="AW198" i="14"/>
  <c r="AU198" i="14"/>
  <c r="FR190" i="14"/>
  <c r="FV190" i="14"/>
  <c r="BO190" i="14"/>
  <c r="K190" i="14"/>
  <c r="BM190" i="14"/>
  <c r="AU190" i="14"/>
  <c r="AW190" i="14"/>
  <c r="FR182" i="14"/>
  <c r="BO182" i="14"/>
  <c r="FV182" i="14"/>
  <c r="BM182" i="14"/>
  <c r="K182" i="14"/>
  <c r="AW182" i="14"/>
  <c r="AU182" i="14"/>
  <c r="FR174" i="14"/>
  <c r="FV174" i="14"/>
  <c r="BO174" i="14"/>
  <c r="BM174" i="14"/>
  <c r="K174" i="14"/>
  <c r="AU174" i="14"/>
  <c r="AW174" i="14"/>
  <c r="FR166" i="14"/>
  <c r="BO166" i="14"/>
  <c r="FV166" i="14"/>
  <c r="BM166" i="14"/>
  <c r="AW166" i="14"/>
  <c r="K166" i="14"/>
  <c r="AU166" i="14"/>
  <c r="FR158" i="14"/>
  <c r="FV158" i="14"/>
  <c r="BO158" i="14"/>
  <c r="K158" i="14"/>
  <c r="AW158" i="14"/>
  <c r="AU158" i="14"/>
  <c r="BM158" i="14"/>
  <c r="FR150" i="14"/>
  <c r="BO150" i="14"/>
  <c r="FV150" i="14"/>
  <c r="AW150" i="14"/>
  <c r="BM150" i="14"/>
  <c r="K150" i="14"/>
  <c r="AU150" i="14"/>
  <c r="FR142" i="14"/>
  <c r="FV142" i="14"/>
  <c r="BO142" i="14"/>
  <c r="K142" i="14"/>
  <c r="BM142" i="14"/>
  <c r="AU142" i="14"/>
  <c r="AW142" i="14"/>
  <c r="FR134" i="14"/>
  <c r="BO134" i="14"/>
  <c r="FV134" i="14"/>
  <c r="AW134" i="14"/>
  <c r="BM134" i="14"/>
  <c r="K134" i="14"/>
  <c r="AU134" i="14"/>
  <c r="FR126" i="14"/>
  <c r="FV126" i="14"/>
  <c r="BO126" i="14"/>
  <c r="K126" i="14"/>
  <c r="AW126" i="14"/>
  <c r="BM126" i="14"/>
  <c r="AU126" i="14"/>
  <c r="FR118" i="14"/>
  <c r="BO118" i="14"/>
  <c r="FV118" i="14"/>
  <c r="AW118" i="14"/>
  <c r="BM118" i="14"/>
  <c r="K118" i="14"/>
  <c r="AU118" i="14"/>
  <c r="FR110" i="14"/>
  <c r="FV110" i="14"/>
  <c r="BO110" i="14"/>
  <c r="K110" i="14"/>
  <c r="AW110" i="14"/>
  <c r="BM110" i="14"/>
  <c r="AU110" i="14"/>
  <c r="FR102" i="14"/>
  <c r="BO102" i="14"/>
  <c r="FV102" i="14"/>
  <c r="AW102" i="14"/>
  <c r="BM102" i="14"/>
  <c r="AU102" i="14"/>
  <c r="K102" i="14"/>
  <c r="FR94" i="14"/>
  <c r="FV94" i="14"/>
  <c r="BO94" i="14"/>
  <c r="K94" i="14"/>
  <c r="AW94" i="14"/>
  <c r="AU94" i="14"/>
  <c r="BM94" i="14"/>
  <c r="FR86" i="14"/>
  <c r="BO86" i="14"/>
  <c r="FV86" i="14"/>
  <c r="AW86" i="14"/>
  <c r="BM86" i="14"/>
  <c r="K86" i="14"/>
  <c r="AU86" i="14"/>
  <c r="FR78" i="14"/>
  <c r="FV78" i="14"/>
  <c r="BO78" i="14"/>
  <c r="K78" i="14"/>
  <c r="BM78" i="14"/>
  <c r="AU78" i="14"/>
  <c r="AW78" i="14"/>
  <c r="FR70" i="14"/>
  <c r="BO70" i="14"/>
  <c r="FV70" i="14"/>
  <c r="AW70" i="14"/>
  <c r="BM70" i="14"/>
  <c r="AU70" i="14"/>
  <c r="K70" i="14"/>
  <c r="FR62" i="14"/>
  <c r="FV62" i="14"/>
  <c r="BO62" i="14"/>
  <c r="BM62" i="14"/>
  <c r="K62" i="14"/>
  <c r="AW62" i="14"/>
  <c r="AU62" i="14"/>
  <c r="FR54" i="14"/>
  <c r="BO54" i="14"/>
  <c r="FV54" i="14"/>
  <c r="AW54" i="14"/>
  <c r="K54" i="14"/>
  <c r="AU54" i="14"/>
  <c r="BM54" i="14"/>
  <c r="FR46" i="14"/>
  <c r="FV46" i="14"/>
  <c r="BO46" i="14"/>
  <c r="BM46" i="14"/>
  <c r="K46" i="14"/>
  <c r="AW46" i="14"/>
  <c r="AU46" i="14"/>
  <c r="FR38" i="14"/>
  <c r="BO38" i="14"/>
  <c r="FV38" i="14"/>
  <c r="AW38" i="14"/>
  <c r="BM38" i="14"/>
  <c r="AU38" i="14"/>
  <c r="K38" i="14"/>
  <c r="FR30" i="14"/>
  <c r="FV30" i="14"/>
  <c r="BO30" i="14"/>
  <c r="BM30" i="14"/>
  <c r="K30" i="14"/>
  <c r="AW30" i="14"/>
  <c r="AU30" i="14"/>
  <c r="FR22" i="14"/>
  <c r="FV22" i="14"/>
  <c r="BO22" i="14"/>
  <c r="AW22" i="14"/>
  <c r="BM22" i="14"/>
  <c r="K22" i="14"/>
  <c r="AU22" i="14"/>
  <c r="FR209" i="14"/>
  <c r="FV209" i="14"/>
  <c r="BO209" i="14"/>
  <c r="BM209" i="14"/>
  <c r="AW209" i="14"/>
  <c r="K209" i="14"/>
  <c r="AU209" i="14"/>
  <c r="FR201" i="14"/>
  <c r="FV201" i="14"/>
  <c r="BO201" i="14"/>
  <c r="BM201" i="14"/>
  <c r="K201" i="14"/>
  <c r="AW201" i="14"/>
  <c r="AU201" i="14"/>
  <c r="FR193" i="14"/>
  <c r="FV193" i="14"/>
  <c r="BO193" i="14"/>
  <c r="BM193" i="14"/>
  <c r="AW193" i="14"/>
  <c r="K193" i="14"/>
  <c r="AU193" i="14"/>
  <c r="FR185" i="14"/>
  <c r="FV185" i="14"/>
  <c r="BO185" i="14"/>
  <c r="BM185" i="14"/>
  <c r="K185" i="14"/>
  <c r="AW185" i="14"/>
  <c r="AU185" i="14"/>
  <c r="FR173" i="14"/>
  <c r="FV173" i="14"/>
  <c r="BO173" i="14"/>
  <c r="BM173" i="14"/>
  <c r="K173" i="14"/>
  <c r="AU173" i="14"/>
  <c r="AW173" i="14"/>
  <c r="FR165" i="14"/>
  <c r="FV165" i="14"/>
  <c r="BO165" i="14"/>
  <c r="BM165" i="14"/>
  <c r="K165" i="14"/>
  <c r="AU165" i="14"/>
  <c r="AW165" i="14"/>
  <c r="FR157" i="14"/>
  <c r="FV157" i="14"/>
  <c r="BO157" i="14"/>
  <c r="BM157" i="14"/>
  <c r="K157" i="14"/>
  <c r="AW157" i="14"/>
  <c r="AU157" i="14"/>
  <c r="FR149" i="14"/>
  <c r="FV149" i="14"/>
  <c r="BO149" i="14"/>
  <c r="BM149" i="14"/>
  <c r="K149" i="14"/>
  <c r="AW149" i="14"/>
  <c r="AU149" i="14"/>
  <c r="FR141" i="14"/>
  <c r="FV141" i="14"/>
  <c r="BO141" i="14"/>
  <c r="BM141" i="14"/>
  <c r="K141" i="14"/>
  <c r="AW141" i="14"/>
  <c r="AU141" i="14"/>
  <c r="FR133" i="14"/>
  <c r="FV133" i="14"/>
  <c r="BO133" i="14"/>
  <c r="BM133" i="14"/>
  <c r="AU133" i="14"/>
  <c r="K133" i="14"/>
  <c r="AW133" i="14"/>
  <c r="FR125" i="14"/>
  <c r="FV125" i="14"/>
  <c r="BO125" i="14"/>
  <c r="BM125" i="14"/>
  <c r="K125" i="14"/>
  <c r="AW125" i="14"/>
  <c r="AU125" i="14"/>
  <c r="FR117" i="14"/>
  <c r="FV117" i="14"/>
  <c r="BO117" i="14"/>
  <c r="BM117" i="14"/>
  <c r="K117" i="14"/>
  <c r="AU117" i="14"/>
  <c r="AW117" i="14"/>
  <c r="FR109" i="14"/>
  <c r="FV109" i="14"/>
  <c r="BO109" i="14"/>
  <c r="BM109" i="14"/>
  <c r="K109" i="14"/>
  <c r="AW109" i="14"/>
  <c r="AU109" i="14"/>
  <c r="FR101" i="14"/>
  <c r="FV101" i="14"/>
  <c r="BO101" i="14"/>
  <c r="BM101" i="14"/>
  <c r="AU101" i="14"/>
  <c r="K101" i="14"/>
  <c r="AW101" i="14"/>
  <c r="FR93" i="14"/>
  <c r="FV93" i="14"/>
  <c r="BO93" i="14"/>
  <c r="BM93" i="14"/>
  <c r="K93" i="14"/>
  <c r="AW93" i="14"/>
  <c r="AU93" i="14"/>
  <c r="FR85" i="14"/>
  <c r="FV85" i="14"/>
  <c r="BO85" i="14"/>
  <c r="BM85" i="14"/>
  <c r="K85" i="14"/>
  <c r="AU85" i="14"/>
  <c r="AW85" i="14"/>
  <c r="FR77" i="14"/>
  <c r="FV77" i="14"/>
  <c r="BO77" i="14"/>
  <c r="BM77" i="14"/>
  <c r="K77" i="14"/>
  <c r="AW77" i="14"/>
  <c r="AU77" i="14"/>
  <c r="FR69" i="14"/>
  <c r="FV69" i="14"/>
  <c r="BO69" i="14"/>
  <c r="BM69" i="14"/>
  <c r="AU69" i="14"/>
  <c r="AW69" i="14"/>
  <c r="K69" i="14"/>
  <c r="FR61" i="14"/>
  <c r="FV61" i="14"/>
  <c r="BO61" i="14"/>
  <c r="BM61" i="14"/>
  <c r="K61" i="14"/>
  <c r="AW61" i="14"/>
  <c r="AU61" i="14"/>
  <c r="FR53" i="14"/>
  <c r="FV53" i="14"/>
  <c r="BO53" i="14"/>
  <c r="BM53" i="14"/>
  <c r="K53" i="14"/>
  <c r="AU53" i="14"/>
  <c r="AW53" i="14"/>
  <c r="FR45" i="14"/>
  <c r="FV45" i="14"/>
  <c r="BO45" i="14"/>
  <c r="BM45" i="14"/>
  <c r="K45" i="14"/>
  <c r="AW45" i="14"/>
  <c r="AU45" i="14"/>
  <c r="FR37" i="14"/>
  <c r="FV37" i="14"/>
  <c r="BO37" i="14"/>
  <c r="BM37" i="14"/>
  <c r="AU37" i="14"/>
  <c r="K37" i="14"/>
  <c r="AW37" i="14"/>
  <c r="FR29" i="14"/>
  <c r="FV29" i="14"/>
  <c r="BO29" i="14"/>
  <c r="BM29" i="14"/>
  <c r="K29" i="14"/>
  <c r="AW29" i="14"/>
  <c r="AU29" i="14"/>
  <c r="FR21" i="14"/>
  <c r="FV21" i="14"/>
  <c r="BO21" i="14"/>
  <c r="BM21" i="14"/>
  <c r="K21" i="14"/>
  <c r="AU21" i="14"/>
  <c r="AW21" i="14"/>
  <c r="FR16" i="14"/>
  <c r="FV16" i="14"/>
  <c r="BM16" i="14"/>
  <c r="BO16" i="14"/>
  <c r="AU16" i="14"/>
  <c r="K16" i="14"/>
  <c r="AW16" i="14"/>
  <c r="FR12" i="14"/>
  <c r="FV12" i="14"/>
  <c r="BO12" i="14"/>
  <c r="BM12" i="14"/>
  <c r="AW12" i="14"/>
  <c r="AU12" i="14"/>
  <c r="K12" i="14"/>
  <c r="FV8" i="14"/>
  <c r="BO8" i="14"/>
  <c r="BM8" i="14"/>
  <c r="FR304" i="14"/>
  <c r="FV304" i="14"/>
  <c r="BO304" i="14"/>
  <c r="BM304" i="14"/>
  <c r="AW304" i="14"/>
  <c r="K304" i="14"/>
  <c r="AU304" i="14"/>
  <c r="FR300" i="14"/>
  <c r="FV300" i="14"/>
  <c r="BO300" i="14"/>
  <c r="BM300" i="14"/>
  <c r="AW300" i="14"/>
  <c r="AU300" i="14"/>
  <c r="K300" i="14"/>
  <c r="FR296" i="14"/>
  <c r="FV296" i="14"/>
  <c r="BO296" i="14"/>
  <c r="K296" i="14"/>
  <c r="AW296" i="14"/>
  <c r="AU296" i="14"/>
  <c r="BM296" i="14"/>
  <c r="FR292" i="14"/>
  <c r="FV292" i="14"/>
  <c r="BO292" i="14"/>
  <c r="BM292" i="14"/>
  <c r="K292" i="14"/>
  <c r="AW292" i="14"/>
  <c r="AU292" i="14"/>
  <c r="FR288" i="14"/>
  <c r="FV288" i="14"/>
  <c r="BO288" i="14"/>
  <c r="BM288" i="14"/>
  <c r="AW288" i="14"/>
  <c r="K288" i="14"/>
  <c r="AU288" i="14"/>
  <c r="FR284" i="14"/>
  <c r="FV284" i="14"/>
  <c r="BO284" i="14"/>
  <c r="AW284" i="14"/>
  <c r="BM284" i="14"/>
  <c r="K284" i="14"/>
  <c r="AU284" i="14"/>
  <c r="FR280" i="14"/>
  <c r="FV280" i="14"/>
  <c r="BO280" i="14"/>
  <c r="K280" i="14"/>
  <c r="BM280" i="14"/>
  <c r="AW280" i="14"/>
  <c r="AU280" i="14"/>
  <c r="FR276" i="14"/>
  <c r="FV276" i="14"/>
  <c r="BO276" i="14"/>
  <c r="BM276" i="14"/>
  <c r="K276" i="14"/>
  <c r="AW276" i="14"/>
  <c r="AU276" i="14"/>
  <c r="FR272" i="14"/>
  <c r="FV272" i="14"/>
  <c r="BM272" i="14"/>
  <c r="BO272" i="14"/>
  <c r="AW272" i="14"/>
  <c r="K272" i="14"/>
  <c r="AU272" i="14"/>
  <c r="FR268" i="14"/>
  <c r="FV268" i="14"/>
  <c r="BO268" i="14"/>
  <c r="BM268" i="14"/>
  <c r="AW268" i="14"/>
  <c r="AU268" i="14"/>
  <c r="K268" i="14"/>
  <c r="FR264" i="14"/>
  <c r="FV264" i="14"/>
  <c r="BO264" i="14"/>
  <c r="K264" i="14"/>
  <c r="AW264" i="14"/>
  <c r="AU264" i="14"/>
  <c r="BM264" i="14"/>
  <c r="FR260" i="14"/>
  <c r="FV260" i="14"/>
  <c r="BO260" i="14"/>
  <c r="BM260" i="14"/>
  <c r="K260" i="14"/>
  <c r="AW260" i="14"/>
  <c r="AU260" i="14"/>
  <c r="FR256" i="14"/>
  <c r="FV256" i="14"/>
  <c r="BO256" i="14"/>
  <c r="BM256" i="14"/>
  <c r="AW256" i="14"/>
  <c r="K256" i="14"/>
  <c r="AU256" i="14"/>
  <c r="FR252" i="14"/>
  <c r="FV252" i="14"/>
  <c r="BO252" i="14"/>
  <c r="AW252" i="14"/>
  <c r="BM252" i="14"/>
  <c r="K252" i="14"/>
  <c r="AU252" i="14"/>
  <c r="FR248" i="14"/>
  <c r="FV248" i="14"/>
  <c r="BO248" i="14"/>
  <c r="K248" i="14"/>
  <c r="BM248" i="14"/>
  <c r="AW248" i="14"/>
  <c r="AU248" i="14"/>
  <c r="FR244" i="14"/>
  <c r="FV244" i="14"/>
  <c r="BO244" i="14"/>
  <c r="BM244" i="14"/>
  <c r="K244" i="14"/>
  <c r="AW244" i="14"/>
  <c r="AU244" i="14"/>
  <c r="FR240" i="14"/>
  <c r="FV240" i="14"/>
  <c r="BO240" i="14"/>
  <c r="BM240" i="14"/>
  <c r="AW240" i="14"/>
  <c r="K240" i="14"/>
  <c r="AU240" i="14"/>
  <c r="FR236" i="14"/>
  <c r="FV236" i="14"/>
  <c r="BO236" i="14"/>
  <c r="BM236" i="14"/>
  <c r="AW236" i="14"/>
  <c r="AU236" i="14"/>
  <c r="K236" i="14"/>
  <c r="FR232" i="14"/>
  <c r="FV232" i="14"/>
  <c r="BO232" i="14"/>
  <c r="K232" i="14"/>
  <c r="AW232" i="14"/>
  <c r="AU232" i="14"/>
  <c r="BM232" i="14"/>
  <c r="FR228" i="14"/>
  <c r="FV228" i="14"/>
  <c r="BO228" i="14"/>
  <c r="BM228" i="14"/>
  <c r="K228" i="14"/>
  <c r="AW228" i="14"/>
  <c r="AU228" i="14"/>
  <c r="FR224" i="14"/>
  <c r="FV224" i="14"/>
  <c r="BO224" i="14"/>
  <c r="BM224" i="14"/>
  <c r="AW224" i="14"/>
  <c r="K224" i="14"/>
  <c r="AU224" i="14"/>
  <c r="FR220" i="14"/>
  <c r="FV220" i="14"/>
  <c r="BO220" i="14"/>
  <c r="AW220" i="14"/>
  <c r="BM220" i="14"/>
  <c r="K220" i="14"/>
  <c r="AU220" i="14"/>
  <c r="FR216" i="14"/>
  <c r="FV216" i="14"/>
  <c r="BO216" i="14"/>
  <c r="K216" i="14"/>
  <c r="BM216" i="14"/>
  <c r="AW216" i="14"/>
  <c r="AU216" i="14"/>
  <c r="FR212" i="14"/>
  <c r="FV212" i="14"/>
  <c r="BO212" i="14"/>
  <c r="BM212" i="14"/>
  <c r="K212" i="14"/>
  <c r="AW212" i="14"/>
  <c r="AU212" i="14"/>
  <c r="FR208" i="14"/>
  <c r="FV208" i="14"/>
  <c r="BO208" i="14"/>
  <c r="BM208" i="14"/>
  <c r="AW208" i="14"/>
  <c r="K208" i="14"/>
  <c r="AU208" i="14"/>
  <c r="FR204" i="14"/>
  <c r="FV204" i="14"/>
  <c r="BO204" i="14"/>
  <c r="BM204" i="14"/>
  <c r="AW204" i="14"/>
  <c r="K204" i="14"/>
  <c r="AU204" i="14"/>
  <c r="FR200" i="14"/>
  <c r="FV200" i="14"/>
  <c r="BO200" i="14"/>
  <c r="K200" i="14"/>
  <c r="AW200" i="14"/>
  <c r="AU200" i="14"/>
  <c r="BM200" i="14"/>
  <c r="FR196" i="14"/>
  <c r="FV196" i="14"/>
  <c r="BO196" i="14"/>
  <c r="BM196" i="14"/>
  <c r="K196" i="14"/>
  <c r="AW196" i="14"/>
  <c r="AU196" i="14"/>
  <c r="FR192" i="14"/>
  <c r="FV192" i="14"/>
  <c r="BO192" i="14"/>
  <c r="BM192" i="14"/>
  <c r="AW192" i="14"/>
  <c r="K192" i="14"/>
  <c r="AU192" i="14"/>
  <c r="FR188" i="14"/>
  <c r="FV188" i="14"/>
  <c r="BO188" i="14"/>
  <c r="AW188" i="14"/>
  <c r="BM188" i="14"/>
  <c r="K188" i="14"/>
  <c r="AU188" i="14"/>
  <c r="FR184" i="14"/>
  <c r="FV184" i="14"/>
  <c r="BO184" i="14"/>
  <c r="K184" i="14"/>
  <c r="BM184" i="14"/>
  <c r="AW184" i="14"/>
  <c r="AU184" i="14"/>
  <c r="FR180" i="14"/>
  <c r="FV180" i="14"/>
  <c r="BO180" i="14"/>
  <c r="BM180" i="14"/>
  <c r="K180" i="14"/>
  <c r="AW180" i="14"/>
  <c r="AU180" i="14"/>
  <c r="FR176" i="14"/>
  <c r="FV176" i="14"/>
  <c r="BO176" i="14"/>
  <c r="BM176" i="14"/>
  <c r="AW176" i="14"/>
  <c r="K176" i="14"/>
  <c r="AU176" i="14"/>
  <c r="FR172" i="14"/>
  <c r="FV172" i="14"/>
  <c r="BO172" i="14"/>
  <c r="BM172" i="14"/>
  <c r="AW172" i="14"/>
  <c r="K172" i="14"/>
  <c r="AU172" i="14"/>
  <c r="FR168" i="14"/>
  <c r="FV168" i="14"/>
  <c r="BO168" i="14"/>
  <c r="K168" i="14"/>
  <c r="AW168" i="14"/>
  <c r="AU168" i="14"/>
  <c r="BM168" i="14"/>
  <c r="FR164" i="14"/>
  <c r="FV164" i="14"/>
  <c r="BO164" i="14"/>
  <c r="BM164" i="14"/>
  <c r="K164" i="14"/>
  <c r="AW164" i="14"/>
  <c r="AU164" i="14"/>
  <c r="FR160" i="14"/>
  <c r="FV160" i="14"/>
  <c r="BO160" i="14"/>
  <c r="BM160" i="14"/>
  <c r="K160" i="14"/>
  <c r="AW160" i="14"/>
  <c r="AU160" i="14"/>
  <c r="FR156" i="14"/>
  <c r="FV156" i="14"/>
  <c r="BO156" i="14"/>
  <c r="AW156" i="14"/>
  <c r="BM156" i="14"/>
  <c r="K156" i="14"/>
  <c r="AU156" i="14"/>
  <c r="FR152" i="14"/>
  <c r="FV152" i="14"/>
  <c r="BO152" i="14"/>
  <c r="BM152" i="14"/>
  <c r="K152" i="14"/>
  <c r="AW152" i="14"/>
  <c r="AU152" i="14"/>
  <c r="FR148" i="14"/>
  <c r="FV148" i="14"/>
  <c r="BO148" i="14"/>
  <c r="BM148" i="14"/>
  <c r="K148" i="14"/>
  <c r="AW148" i="14"/>
  <c r="AU148" i="14"/>
  <c r="FR144" i="14"/>
  <c r="FV144" i="14"/>
  <c r="BO144" i="14"/>
  <c r="BM144" i="14"/>
  <c r="K144" i="14"/>
  <c r="AU144" i="14"/>
  <c r="AW144" i="14"/>
  <c r="FR140" i="14"/>
  <c r="FV140" i="14"/>
  <c r="BO140" i="14"/>
  <c r="AW140" i="14"/>
  <c r="BM140" i="14"/>
  <c r="K140" i="14"/>
  <c r="AU140" i="14"/>
  <c r="FR136" i="14"/>
  <c r="FV136" i="14"/>
  <c r="BO136" i="14"/>
  <c r="BM136" i="14"/>
  <c r="K136" i="14"/>
  <c r="AW136" i="14"/>
  <c r="AU136" i="14"/>
  <c r="FR132" i="14"/>
  <c r="FV132" i="14"/>
  <c r="BO132" i="14"/>
  <c r="BM132" i="14"/>
  <c r="K132" i="14"/>
  <c r="AW132" i="14"/>
  <c r="AU132" i="14"/>
  <c r="FR128" i="14"/>
  <c r="FV128" i="14"/>
  <c r="BO128" i="14"/>
  <c r="BM128" i="14"/>
  <c r="K128" i="14"/>
  <c r="AW128" i="14"/>
  <c r="AU128" i="14"/>
  <c r="FR124" i="14"/>
  <c r="FV124" i="14"/>
  <c r="BO124" i="14"/>
  <c r="AW124" i="14"/>
  <c r="AU124" i="14"/>
  <c r="BM124" i="14"/>
  <c r="K124" i="14"/>
  <c r="FR120" i="14"/>
  <c r="FV120" i="14"/>
  <c r="BO120" i="14"/>
  <c r="BM120" i="14"/>
  <c r="K120" i="14"/>
  <c r="AW120" i="14"/>
  <c r="AU120" i="14"/>
  <c r="FR116" i="14"/>
  <c r="FV116" i="14"/>
  <c r="BO116" i="14"/>
  <c r="BM116" i="14"/>
  <c r="AU116" i="14"/>
  <c r="K116" i="14"/>
  <c r="AW116" i="14"/>
  <c r="FR112" i="14"/>
  <c r="FV112" i="14"/>
  <c r="BO112" i="14"/>
  <c r="BM112" i="14"/>
  <c r="AU112" i="14"/>
  <c r="K112" i="14"/>
  <c r="AW112" i="14"/>
  <c r="FR108" i="14"/>
  <c r="FV108" i="14"/>
  <c r="BO108" i="14"/>
  <c r="AW108" i="14"/>
  <c r="AU108" i="14"/>
  <c r="BM108" i="14"/>
  <c r="K108" i="14"/>
  <c r="FR104" i="14"/>
  <c r="FV104" i="14"/>
  <c r="BO104" i="14"/>
  <c r="BM104" i="14"/>
  <c r="K104" i="14"/>
  <c r="AW104" i="14"/>
  <c r="AU104" i="14"/>
  <c r="FR100" i="14"/>
  <c r="FV100" i="14"/>
  <c r="BO100" i="14"/>
  <c r="BM100" i="14"/>
  <c r="AU100" i="14"/>
  <c r="K100" i="14"/>
  <c r="AW100" i="14"/>
  <c r="FR96" i="14"/>
  <c r="FV96" i="14"/>
  <c r="BO96" i="14"/>
  <c r="BM96" i="14"/>
  <c r="AU96" i="14"/>
  <c r="K96" i="14"/>
  <c r="AW96" i="14"/>
  <c r="FR92" i="14"/>
  <c r="FV92" i="14"/>
  <c r="BO92" i="14"/>
  <c r="AW92" i="14"/>
  <c r="AU92" i="14"/>
  <c r="BM92" i="14"/>
  <c r="K92" i="14"/>
  <c r="FR88" i="14"/>
  <c r="FV88" i="14"/>
  <c r="BO88" i="14"/>
  <c r="BM88" i="14"/>
  <c r="K88" i="14"/>
  <c r="AW88" i="14"/>
  <c r="AU88" i="14"/>
  <c r="FR84" i="14"/>
  <c r="FV84" i="14"/>
  <c r="BO84" i="14"/>
  <c r="BM84" i="14"/>
  <c r="AU84" i="14"/>
  <c r="K84" i="14"/>
  <c r="AW84" i="14"/>
  <c r="FR80" i="14"/>
  <c r="FV80" i="14"/>
  <c r="BO80" i="14"/>
  <c r="BM80" i="14"/>
  <c r="AU80" i="14"/>
  <c r="K80" i="14"/>
  <c r="AW80" i="14"/>
  <c r="FR76" i="14"/>
  <c r="FV76" i="14"/>
  <c r="BO76" i="14"/>
  <c r="AW76" i="14"/>
  <c r="AU76" i="14"/>
  <c r="BM76" i="14"/>
  <c r="K76" i="14"/>
  <c r="FR72" i="14"/>
  <c r="FV72" i="14"/>
  <c r="BO72" i="14"/>
  <c r="BM72" i="14"/>
  <c r="K72" i="14"/>
  <c r="AW72" i="14"/>
  <c r="AU72" i="14"/>
  <c r="FR68" i="14"/>
  <c r="FV68" i="14"/>
  <c r="BO68" i="14"/>
  <c r="BM68" i="14"/>
  <c r="K68" i="14"/>
  <c r="AU68" i="14"/>
  <c r="AW68" i="14"/>
  <c r="FR64" i="14"/>
  <c r="FV64" i="14"/>
  <c r="BM64" i="14"/>
  <c r="BO64" i="14"/>
  <c r="AU64" i="14"/>
  <c r="K64" i="14"/>
  <c r="AW64" i="14"/>
  <c r="FR60" i="14"/>
  <c r="FV60" i="14"/>
  <c r="BO60" i="14"/>
  <c r="BM60" i="14"/>
  <c r="AW60" i="14"/>
  <c r="AU60" i="14"/>
  <c r="K60" i="14"/>
  <c r="FR56" i="14"/>
  <c r="FV56" i="14"/>
  <c r="BM56" i="14"/>
  <c r="BO56" i="14"/>
  <c r="K56" i="14"/>
  <c r="AW56" i="14"/>
  <c r="AU56" i="14"/>
  <c r="FR52" i="14"/>
  <c r="FV52" i="14"/>
  <c r="BO52" i="14"/>
  <c r="BM52" i="14"/>
  <c r="K52" i="14"/>
  <c r="AU52" i="14"/>
  <c r="AW52" i="14"/>
  <c r="FR48" i="14"/>
  <c r="FV48" i="14"/>
  <c r="BM48" i="14"/>
  <c r="BO48" i="14"/>
  <c r="AU48" i="14"/>
  <c r="K48" i="14"/>
  <c r="AW48" i="14"/>
  <c r="FR44" i="14"/>
  <c r="FV44" i="14"/>
  <c r="BO44" i="14"/>
  <c r="BM44" i="14"/>
  <c r="AW44" i="14"/>
  <c r="AU44" i="14"/>
  <c r="K44" i="14"/>
  <c r="FR40" i="14"/>
  <c r="FV40" i="14"/>
  <c r="BM40" i="14"/>
  <c r="BO40" i="14"/>
  <c r="K40" i="14"/>
  <c r="AW40" i="14"/>
  <c r="AU40" i="14"/>
  <c r="FR36" i="14"/>
  <c r="FV36" i="14"/>
  <c r="BO36" i="14"/>
  <c r="BM36" i="14"/>
  <c r="K36" i="14"/>
  <c r="AU36" i="14"/>
  <c r="AW36" i="14"/>
  <c r="FR32" i="14"/>
  <c r="FV32" i="14"/>
  <c r="BO32" i="14"/>
  <c r="BM32" i="14"/>
  <c r="AU32" i="14"/>
  <c r="K32" i="14"/>
  <c r="AW32" i="14"/>
  <c r="FR28" i="14"/>
  <c r="FV28" i="14"/>
  <c r="BO28" i="14"/>
  <c r="BM28" i="14"/>
  <c r="AW28" i="14"/>
  <c r="AU28" i="14"/>
  <c r="K28" i="14"/>
  <c r="FR24" i="14"/>
  <c r="FV24" i="14"/>
  <c r="BO24" i="14"/>
  <c r="BM24" i="14"/>
  <c r="K24" i="14"/>
  <c r="AW24" i="14"/>
  <c r="AU24" i="14"/>
  <c r="FR20" i="14"/>
  <c r="FV20" i="14"/>
  <c r="BO20" i="14"/>
  <c r="BM20" i="14"/>
  <c r="K20" i="14"/>
  <c r="AU20" i="14"/>
  <c r="AW20" i="14"/>
  <c r="FR6" i="14"/>
  <c r="FV6" i="14"/>
  <c r="BO6" i="14"/>
  <c r="BM6" i="14"/>
  <c r="K6" i="14"/>
  <c r="AW6" i="14"/>
  <c r="AU6" i="14"/>
  <c r="FR298" i="14"/>
  <c r="FV298" i="14"/>
  <c r="BM298" i="14"/>
  <c r="BO298" i="14"/>
  <c r="K298" i="14"/>
  <c r="AU298" i="14"/>
  <c r="AW298" i="14"/>
  <c r="FR290" i="14"/>
  <c r="FV290" i="14"/>
  <c r="BM290" i="14"/>
  <c r="K290" i="14"/>
  <c r="AU290" i="14"/>
  <c r="BO290" i="14"/>
  <c r="AW290" i="14"/>
  <c r="FR282" i="14"/>
  <c r="FV282" i="14"/>
  <c r="BM282" i="14"/>
  <c r="BO282" i="14"/>
  <c r="K282" i="14"/>
  <c r="AU282" i="14"/>
  <c r="AW282" i="14"/>
  <c r="FR274" i="14"/>
  <c r="BO274" i="14"/>
  <c r="FV274" i="14"/>
  <c r="K274" i="14"/>
  <c r="BM274" i="14"/>
  <c r="AU274" i="14"/>
  <c r="AW274" i="14"/>
  <c r="FR266" i="14"/>
  <c r="FV266" i="14"/>
  <c r="BO266" i="14"/>
  <c r="BM266" i="14"/>
  <c r="K266" i="14"/>
  <c r="AU266" i="14"/>
  <c r="AW266" i="14"/>
  <c r="FR258" i="14"/>
  <c r="BO258" i="14"/>
  <c r="FV258" i="14"/>
  <c r="BM258" i="14"/>
  <c r="K258" i="14"/>
  <c r="AU258" i="14"/>
  <c r="AW258" i="14"/>
  <c r="FR250" i="14"/>
  <c r="FV250" i="14"/>
  <c r="BO250" i="14"/>
  <c r="BM250" i="14"/>
  <c r="AW250" i="14"/>
  <c r="K250" i="14"/>
  <c r="AU250" i="14"/>
  <c r="FR242" i="14"/>
  <c r="BO242" i="14"/>
  <c r="FV242" i="14"/>
  <c r="K242" i="14"/>
  <c r="AU242" i="14"/>
  <c r="BM242" i="14"/>
  <c r="AW242" i="14"/>
  <c r="FR234" i="14"/>
  <c r="FV234" i="14"/>
  <c r="BO234" i="14"/>
  <c r="BM234" i="14"/>
  <c r="K234" i="14"/>
  <c r="AU234" i="14"/>
  <c r="AW234" i="14"/>
  <c r="FR226" i="14"/>
  <c r="BO226" i="14"/>
  <c r="FV226" i="14"/>
  <c r="BM226" i="14"/>
  <c r="K226" i="14"/>
  <c r="AU226" i="14"/>
  <c r="AW226" i="14"/>
  <c r="FR218" i="14"/>
  <c r="FV218" i="14"/>
  <c r="BO218" i="14"/>
  <c r="BM218" i="14"/>
  <c r="AU218" i="14"/>
  <c r="AW218" i="14"/>
  <c r="K218" i="14"/>
  <c r="FR210" i="14"/>
  <c r="BO210" i="14"/>
  <c r="FV210" i="14"/>
  <c r="K210" i="14"/>
  <c r="BM210" i="14"/>
  <c r="AU210" i="14"/>
  <c r="AW210" i="14"/>
  <c r="FR202" i="14"/>
  <c r="FV202" i="14"/>
  <c r="BO202" i="14"/>
  <c r="BM202" i="14"/>
  <c r="K202" i="14"/>
  <c r="AW202" i="14"/>
  <c r="AU202" i="14"/>
  <c r="FR194" i="14"/>
  <c r="BO194" i="14"/>
  <c r="FV194" i="14"/>
  <c r="BM194" i="14"/>
  <c r="K194" i="14"/>
  <c r="AU194" i="14"/>
  <c r="AW194" i="14"/>
  <c r="FR186" i="14"/>
  <c r="FV186" i="14"/>
  <c r="BO186" i="14"/>
  <c r="BM186" i="14"/>
  <c r="AW186" i="14"/>
  <c r="K186" i="14"/>
  <c r="AU186" i="14"/>
  <c r="FR178" i="14"/>
  <c r="BO178" i="14"/>
  <c r="FV178" i="14"/>
  <c r="K178" i="14"/>
  <c r="AU178" i="14"/>
  <c r="AW178" i="14"/>
  <c r="BM178" i="14"/>
  <c r="FR170" i="14"/>
  <c r="FV170" i="14"/>
  <c r="BO170" i="14"/>
  <c r="BM170" i="14"/>
  <c r="K170" i="14"/>
  <c r="AW170" i="14"/>
  <c r="AU170" i="14"/>
  <c r="FR162" i="14"/>
  <c r="BO162" i="14"/>
  <c r="FV162" i="14"/>
  <c r="BM162" i="14"/>
  <c r="K162" i="14"/>
  <c r="AW162" i="14"/>
  <c r="AU162" i="14"/>
  <c r="FR154" i="14"/>
  <c r="FV154" i="14"/>
  <c r="BO154" i="14"/>
  <c r="BM154" i="14"/>
  <c r="AU154" i="14"/>
  <c r="K154" i="14"/>
  <c r="AW154" i="14"/>
  <c r="FR146" i="14"/>
  <c r="BO146" i="14"/>
  <c r="FV146" i="14"/>
  <c r="BM146" i="14"/>
  <c r="K146" i="14"/>
  <c r="AW146" i="14"/>
  <c r="AU146" i="14"/>
  <c r="FR138" i="14"/>
  <c r="FV138" i="14"/>
  <c r="BO138" i="14"/>
  <c r="BM138" i="14"/>
  <c r="K138" i="14"/>
  <c r="AU138" i="14"/>
  <c r="AW138" i="14"/>
  <c r="FR130" i="14"/>
  <c r="BO130" i="14"/>
  <c r="FV130" i="14"/>
  <c r="BM130" i="14"/>
  <c r="K130" i="14"/>
  <c r="AW130" i="14"/>
  <c r="AU130" i="14"/>
  <c r="FR122" i="14"/>
  <c r="FV122" i="14"/>
  <c r="BO122" i="14"/>
  <c r="BM122" i="14"/>
  <c r="K122" i="14"/>
  <c r="AW122" i="14"/>
  <c r="AU122" i="14"/>
  <c r="FR114" i="14"/>
  <c r="BO114" i="14"/>
  <c r="BM114" i="14"/>
  <c r="FV114" i="14"/>
  <c r="K114" i="14"/>
  <c r="AW114" i="14"/>
  <c r="AU114" i="14"/>
  <c r="FR106" i="14"/>
  <c r="FV106" i="14"/>
  <c r="BO106" i="14"/>
  <c r="BM106" i="14"/>
  <c r="K106" i="14"/>
  <c r="AW106" i="14"/>
  <c r="AU106" i="14"/>
  <c r="FR98" i="14"/>
  <c r="BO98" i="14"/>
  <c r="FV98" i="14"/>
  <c r="BM98" i="14"/>
  <c r="K98" i="14"/>
  <c r="AW98" i="14"/>
  <c r="AU98" i="14"/>
  <c r="FR90" i="14"/>
  <c r="FV90" i="14"/>
  <c r="BO90" i="14"/>
  <c r="BM90" i="14"/>
  <c r="K90" i="14"/>
  <c r="AW90" i="14"/>
  <c r="AU90" i="14"/>
  <c r="FR82" i="14"/>
  <c r="BO82" i="14"/>
  <c r="FV82" i="14"/>
  <c r="BM82" i="14"/>
  <c r="K82" i="14"/>
  <c r="AW82" i="14"/>
  <c r="AU82" i="14"/>
  <c r="FR74" i="14"/>
  <c r="FV74" i="14"/>
  <c r="BO74" i="14"/>
  <c r="BM74" i="14"/>
  <c r="K74" i="14"/>
  <c r="AW74" i="14"/>
  <c r="AU74" i="14"/>
  <c r="FR66" i="14"/>
  <c r="BO66" i="14"/>
  <c r="FV66" i="14"/>
  <c r="BM66" i="14"/>
  <c r="K66" i="14"/>
  <c r="AW66" i="14"/>
  <c r="AU66" i="14"/>
  <c r="FR58" i="14"/>
  <c r="FV58" i="14"/>
  <c r="BO58" i="14"/>
  <c r="BM58" i="14"/>
  <c r="K58" i="14"/>
  <c r="AW58" i="14"/>
  <c r="AU58" i="14"/>
  <c r="FR50" i="14"/>
  <c r="BO50" i="14"/>
  <c r="K50" i="14"/>
  <c r="FV50" i="14"/>
  <c r="AW50" i="14"/>
  <c r="BM50" i="14"/>
  <c r="AU50" i="14"/>
  <c r="FR42" i="14"/>
  <c r="FV42" i="14"/>
  <c r="BO42" i="14"/>
  <c r="BM42" i="14"/>
  <c r="K42" i="14"/>
  <c r="AW42" i="14"/>
  <c r="AU42" i="14"/>
  <c r="FR34" i="14"/>
  <c r="BO34" i="14"/>
  <c r="FV34" i="14"/>
  <c r="BM34" i="14"/>
  <c r="K34" i="14"/>
  <c r="AW34" i="14"/>
  <c r="AU34" i="14"/>
  <c r="FR26" i="14"/>
  <c r="BO26" i="14"/>
  <c r="FV26" i="14"/>
  <c r="BM26" i="14"/>
  <c r="K26" i="14"/>
  <c r="AW26" i="14"/>
  <c r="AU26" i="14"/>
  <c r="FR18" i="14"/>
  <c r="BO18" i="14"/>
  <c r="FV18" i="14"/>
  <c r="K18" i="14"/>
  <c r="AW18" i="14"/>
  <c r="BM18" i="14"/>
  <c r="AU18" i="14"/>
  <c r="FR5" i="14"/>
  <c r="FV5" i="14"/>
  <c r="K5" i="14"/>
  <c r="BO5" i="14"/>
  <c r="AU5" i="14"/>
  <c r="AW5" i="14"/>
  <c r="BM5" i="14"/>
  <c r="FR13" i="14"/>
  <c r="FV13" i="14"/>
  <c r="BO13" i="14"/>
  <c r="BM13" i="14"/>
  <c r="K13" i="14"/>
  <c r="AW13" i="14"/>
  <c r="AU13" i="14"/>
  <c r="FR9" i="14"/>
  <c r="FV9" i="14"/>
  <c r="BO9" i="14"/>
  <c r="BM9" i="14"/>
  <c r="K9" i="14"/>
  <c r="AW9" i="14"/>
  <c r="AU9" i="14"/>
  <c r="FR305" i="14"/>
  <c r="FV305" i="14"/>
  <c r="BO305" i="14"/>
  <c r="BM305" i="14"/>
  <c r="AW305" i="14"/>
  <c r="K305" i="14"/>
  <c r="AU305" i="14"/>
  <c r="FR301" i="14"/>
  <c r="FV301" i="14"/>
  <c r="BO301" i="14"/>
  <c r="BM301" i="14"/>
  <c r="K301" i="14"/>
  <c r="AU301" i="14"/>
  <c r="AW301" i="14"/>
  <c r="FR297" i="14"/>
  <c r="FV297" i="14"/>
  <c r="BO297" i="14"/>
  <c r="BM297" i="14"/>
  <c r="K297" i="14"/>
  <c r="AW297" i="14"/>
  <c r="AU297" i="14"/>
  <c r="FR293" i="14"/>
  <c r="FV293" i="14"/>
  <c r="BO293" i="14"/>
  <c r="BM293" i="14"/>
  <c r="AU293" i="14"/>
  <c r="K293" i="14"/>
  <c r="AW293" i="14"/>
  <c r="FR289" i="14"/>
  <c r="FV289" i="14"/>
  <c r="BO289" i="14"/>
  <c r="BM289" i="14"/>
  <c r="AW289" i="14"/>
  <c r="AU289" i="14"/>
  <c r="K289" i="14"/>
  <c r="FR285" i="14"/>
  <c r="FV285" i="14"/>
  <c r="BO285" i="14"/>
  <c r="BM285" i="14"/>
  <c r="K285" i="14"/>
  <c r="AU285" i="14"/>
  <c r="AW285" i="14"/>
  <c r="FR281" i="14"/>
  <c r="FV281" i="14"/>
  <c r="BO281" i="14"/>
  <c r="BM281" i="14"/>
  <c r="K281" i="14"/>
  <c r="AW281" i="14"/>
  <c r="AU281" i="14"/>
  <c r="FR277" i="14"/>
  <c r="FV277" i="14"/>
  <c r="BM277" i="14"/>
  <c r="BO277" i="14"/>
  <c r="K277" i="14"/>
  <c r="AW277" i="14"/>
  <c r="AU277" i="14"/>
  <c r="FR273" i="14"/>
  <c r="FV273" i="14"/>
  <c r="BO273" i="14"/>
  <c r="BM273" i="14"/>
  <c r="AW273" i="14"/>
  <c r="K273" i="14"/>
  <c r="AU273" i="14"/>
  <c r="FR269" i="14"/>
  <c r="FV269" i="14"/>
  <c r="BO269" i="14"/>
  <c r="BM269" i="14"/>
  <c r="K269" i="14"/>
  <c r="AU269" i="14"/>
  <c r="AW269" i="14"/>
  <c r="FR265" i="14"/>
  <c r="FV265" i="14"/>
  <c r="BO265" i="14"/>
  <c r="BM265" i="14"/>
  <c r="K265" i="14"/>
  <c r="AW265" i="14"/>
  <c r="AU265" i="14"/>
  <c r="FR261" i="14"/>
  <c r="FV261" i="14"/>
  <c r="BM261" i="14"/>
  <c r="BO261" i="14"/>
  <c r="K261" i="14"/>
  <c r="AW261" i="14"/>
  <c r="AU261" i="14"/>
  <c r="FR257" i="14"/>
  <c r="FV257" i="14"/>
  <c r="BO257" i="14"/>
  <c r="BM257" i="14"/>
  <c r="AW257" i="14"/>
  <c r="AU257" i="14"/>
  <c r="K257" i="14"/>
  <c r="FR253" i="14"/>
  <c r="FV253" i="14"/>
  <c r="BO253" i="14"/>
  <c r="BM253" i="14"/>
  <c r="K253" i="14"/>
  <c r="AU253" i="14"/>
  <c r="AW253" i="14"/>
  <c r="FR249" i="14"/>
  <c r="FV249" i="14"/>
  <c r="BO249" i="14"/>
  <c r="BM249" i="14"/>
  <c r="K249" i="14"/>
  <c r="AW249" i="14"/>
  <c r="AU249" i="14"/>
  <c r="FR245" i="14"/>
  <c r="FV245" i="14"/>
  <c r="BM245" i="14"/>
  <c r="BO245" i="14"/>
  <c r="K245" i="14"/>
  <c r="AU245" i="14"/>
  <c r="AW245" i="14"/>
  <c r="FR241" i="14"/>
  <c r="FV241" i="14"/>
  <c r="BO241" i="14"/>
  <c r="BM241" i="14"/>
  <c r="AW241" i="14"/>
  <c r="K241" i="14"/>
  <c r="AU241" i="14"/>
  <c r="FR237" i="14"/>
  <c r="FV237" i="14"/>
  <c r="BO237" i="14"/>
  <c r="BM237" i="14"/>
  <c r="K237" i="14"/>
  <c r="AU237" i="14"/>
  <c r="AW237" i="14"/>
  <c r="FR233" i="14"/>
  <c r="FV233" i="14"/>
  <c r="BO233" i="14"/>
  <c r="BM233" i="14"/>
  <c r="K233" i="14"/>
  <c r="AW233" i="14"/>
  <c r="AU233" i="14"/>
  <c r="FR229" i="14"/>
  <c r="FV229" i="14"/>
  <c r="BO229" i="14"/>
  <c r="BM229" i="14"/>
  <c r="K229" i="14"/>
  <c r="AU229" i="14"/>
  <c r="AW229" i="14"/>
  <c r="FR225" i="14"/>
  <c r="FV225" i="14"/>
  <c r="BO225" i="14"/>
  <c r="BM225" i="14"/>
  <c r="AW225" i="14"/>
  <c r="AU225" i="14"/>
  <c r="K225" i="14"/>
  <c r="FR221" i="14"/>
  <c r="FV221" i="14"/>
  <c r="BO221" i="14"/>
  <c r="BM221" i="14"/>
  <c r="K221" i="14"/>
  <c r="AU221" i="14"/>
  <c r="AW221" i="14"/>
  <c r="FR217" i="14"/>
  <c r="FV217" i="14"/>
  <c r="BO217" i="14"/>
  <c r="BM217" i="14"/>
  <c r="K217" i="14"/>
  <c r="AW217" i="14"/>
  <c r="AU217" i="14"/>
  <c r="FR213" i="14"/>
  <c r="FV213" i="14"/>
  <c r="BO213" i="14"/>
  <c r="BM213" i="14"/>
  <c r="K213" i="14"/>
  <c r="AW213" i="14"/>
  <c r="AU213" i="14"/>
  <c r="FR205" i="14"/>
  <c r="FV205" i="14"/>
  <c r="BO205" i="14"/>
  <c r="BM205" i="14"/>
  <c r="K205" i="14"/>
  <c r="AU205" i="14"/>
  <c r="AW205" i="14"/>
  <c r="FR197" i="14"/>
  <c r="FV197" i="14"/>
  <c r="BO197" i="14"/>
  <c r="BM197" i="14"/>
  <c r="K197" i="14"/>
  <c r="AW197" i="14"/>
  <c r="AU197" i="14"/>
  <c r="FR189" i="14"/>
  <c r="FV189" i="14"/>
  <c r="BO189" i="14"/>
  <c r="BM189" i="14"/>
  <c r="K189" i="14"/>
  <c r="AU189" i="14"/>
  <c r="AW189" i="14"/>
  <c r="FR181" i="14"/>
  <c r="FV181" i="14"/>
  <c r="BO181" i="14"/>
  <c r="BM181" i="14"/>
  <c r="K181" i="14"/>
  <c r="AW181" i="14"/>
  <c r="AU181" i="14"/>
  <c r="FR177" i="14"/>
  <c r="FV177" i="14"/>
  <c r="BO177" i="14"/>
  <c r="BM177" i="14"/>
  <c r="AW177" i="14"/>
  <c r="AU177" i="14"/>
  <c r="K177" i="14"/>
  <c r="FR169" i="14"/>
  <c r="FV169" i="14"/>
  <c r="BO169" i="14"/>
  <c r="BM169" i="14"/>
  <c r="K169" i="14"/>
  <c r="AW169" i="14"/>
  <c r="AU169" i="14"/>
  <c r="FR161" i="14"/>
  <c r="FV161" i="14"/>
  <c r="BO161" i="14"/>
  <c r="BM161" i="14"/>
  <c r="AW161" i="14"/>
  <c r="K161" i="14"/>
  <c r="AU161" i="14"/>
  <c r="FR153" i="14"/>
  <c r="FV153" i="14"/>
  <c r="BO153" i="14"/>
  <c r="BM153" i="14"/>
  <c r="K153" i="14"/>
  <c r="AW153" i="14"/>
  <c r="AU153" i="14"/>
  <c r="FR145" i="14"/>
  <c r="FV145" i="14"/>
  <c r="BO145" i="14"/>
  <c r="BM145" i="14"/>
  <c r="AW145" i="14"/>
  <c r="K145" i="14"/>
  <c r="AU145" i="14"/>
  <c r="FR137" i="14"/>
  <c r="FV137" i="14"/>
  <c r="BO137" i="14"/>
  <c r="BM137" i="14"/>
  <c r="K137" i="14"/>
  <c r="AW137" i="14"/>
  <c r="AU137" i="14"/>
  <c r="FR129" i="14"/>
  <c r="FV129" i="14"/>
  <c r="BO129" i="14"/>
  <c r="BM129" i="14"/>
  <c r="AW129" i="14"/>
  <c r="K129" i="14"/>
  <c r="AU129" i="14"/>
  <c r="FR121" i="14"/>
  <c r="FV121" i="14"/>
  <c r="BO121" i="14"/>
  <c r="BM121" i="14"/>
  <c r="K121" i="14"/>
  <c r="AU121" i="14"/>
  <c r="AW121" i="14"/>
  <c r="FR113" i="14"/>
  <c r="FV113" i="14"/>
  <c r="BO113" i="14"/>
  <c r="BM113" i="14"/>
  <c r="AW113" i="14"/>
  <c r="AU113" i="14"/>
  <c r="K113" i="14"/>
  <c r="FR105" i="14"/>
  <c r="FV105" i="14"/>
  <c r="BO105" i="14"/>
  <c r="BM105" i="14"/>
  <c r="K105" i="14"/>
  <c r="AW105" i="14"/>
  <c r="AU105" i="14"/>
  <c r="FR97" i="14"/>
  <c r="FV97" i="14"/>
  <c r="BO97" i="14"/>
  <c r="BM97" i="14"/>
  <c r="AW97" i="14"/>
  <c r="K97" i="14"/>
  <c r="AU97" i="14"/>
  <c r="FR89" i="14"/>
  <c r="FV89" i="14"/>
  <c r="BO89" i="14"/>
  <c r="BM89" i="14"/>
  <c r="K89" i="14"/>
  <c r="AW89" i="14"/>
  <c r="AU89" i="14"/>
  <c r="FR81" i="14"/>
  <c r="FV81" i="14"/>
  <c r="BO81" i="14"/>
  <c r="BM81" i="14"/>
  <c r="AW81" i="14"/>
  <c r="AU81" i="14"/>
  <c r="K81" i="14"/>
  <c r="FR73" i="14"/>
  <c r="FV73" i="14"/>
  <c r="BO73" i="14"/>
  <c r="BM73" i="14"/>
  <c r="K73" i="14"/>
  <c r="AW73" i="14"/>
  <c r="AU73" i="14"/>
  <c r="FR65" i="14"/>
  <c r="FV65" i="14"/>
  <c r="BO65" i="14"/>
  <c r="BM65" i="14"/>
  <c r="AW65" i="14"/>
  <c r="K65" i="14"/>
  <c r="AU65" i="14"/>
  <c r="FR57" i="14"/>
  <c r="FV57" i="14"/>
  <c r="BO57" i="14"/>
  <c r="BM57" i="14"/>
  <c r="K57" i="14"/>
  <c r="AU57" i="14"/>
  <c r="AW57" i="14"/>
  <c r="FR49" i="14"/>
  <c r="FV49" i="14"/>
  <c r="BO49" i="14"/>
  <c r="BM49" i="14"/>
  <c r="AW49" i="14"/>
  <c r="AU49" i="14"/>
  <c r="K49" i="14"/>
  <c r="FR41" i="14"/>
  <c r="FV41" i="14"/>
  <c r="BO41" i="14"/>
  <c r="BM41" i="14"/>
  <c r="K41" i="14"/>
  <c r="AW41" i="14"/>
  <c r="AU41" i="14"/>
  <c r="FR33" i="14"/>
  <c r="FV33" i="14"/>
  <c r="BO33" i="14"/>
  <c r="BM33" i="14"/>
  <c r="AW33" i="14"/>
  <c r="AU33" i="14"/>
  <c r="K33" i="14"/>
  <c r="FR25" i="14"/>
  <c r="FV25" i="14"/>
  <c r="BO25" i="14"/>
  <c r="BM25" i="14"/>
  <c r="K25" i="14"/>
  <c r="AW25" i="14"/>
  <c r="AU25" i="14"/>
  <c r="FR17" i="14"/>
  <c r="FV17" i="14"/>
  <c r="BO17" i="14"/>
  <c r="BM17" i="14"/>
  <c r="AW17" i="14"/>
  <c r="AU17" i="14"/>
  <c r="K17" i="14"/>
  <c r="BO15" i="14"/>
  <c r="FV15" i="14"/>
  <c r="BM15" i="14"/>
  <c r="K15" i="14"/>
  <c r="AW15" i="14"/>
  <c r="AU15" i="14"/>
  <c r="FR11" i="14"/>
  <c r="FV11" i="14"/>
  <c r="K11" i="14"/>
  <c r="AW11" i="14"/>
  <c r="AU11" i="14"/>
  <c r="BO11" i="14"/>
  <c r="BM11" i="14"/>
  <c r="FR7" i="14"/>
  <c r="FV7" i="14"/>
  <c r="BO7" i="14"/>
  <c r="BM7" i="14"/>
  <c r="K7" i="14"/>
  <c r="AW7" i="14"/>
  <c r="AU7" i="14"/>
  <c r="FR303" i="14"/>
  <c r="FV303" i="14"/>
  <c r="BO303" i="14"/>
  <c r="BM303" i="14"/>
  <c r="K303" i="14"/>
  <c r="AW303" i="14"/>
  <c r="AU303" i="14"/>
  <c r="FR299" i="14"/>
  <c r="FV299" i="14"/>
  <c r="BO299" i="14"/>
  <c r="K299" i="14"/>
  <c r="BM299" i="14"/>
  <c r="AW299" i="14"/>
  <c r="AU299" i="14"/>
  <c r="FR295" i="14"/>
  <c r="FV295" i="14"/>
  <c r="BO295" i="14"/>
  <c r="K295" i="14"/>
  <c r="AW295" i="14"/>
  <c r="AU295" i="14"/>
  <c r="BM295" i="14"/>
  <c r="FR291" i="14"/>
  <c r="FV291" i="14"/>
  <c r="BO291" i="14"/>
  <c r="K291" i="14"/>
  <c r="AW291" i="14"/>
  <c r="AU291" i="14"/>
  <c r="BM291" i="14"/>
  <c r="FR287" i="14"/>
  <c r="FV287" i="14"/>
  <c r="BO287" i="14"/>
  <c r="BM287" i="14"/>
  <c r="K287" i="14"/>
  <c r="AW287" i="14"/>
  <c r="AU287" i="14"/>
  <c r="FR283" i="14"/>
  <c r="FV283" i="14"/>
  <c r="BO283" i="14"/>
  <c r="K283" i="14"/>
  <c r="BM283" i="14"/>
  <c r="AW283" i="14"/>
  <c r="AU283" i="14"/>
  <c r="FR279" i="14"/>
  <c r="FV279" i="14"/>
  <c r="BO279" i="14"/>
  <c r="K279" i="14"/>
  <c r="BM279" i="14"/>
  <c r="AW279" i="14"/>
  <c r="AU279" i="14"/>
  <c r="FR275" i="14"/>
  <c r="FV275" i="14"/>
  <c r="BO275" i="14"/>
  <c r="K275" i="14"/>
  <c r="AW275" i="14"/>
  <c r="AU275" i="14"/>
  <c r="BM275" i="14"/>
  <c r="FR271" i="14"/>
  <c r="FV271" i="14"/>
  <c r="BO271" i="14"/>
  <c r="BM271" i="14"/>
  <c r="K271" i="14"/>
  <c r="AW271" i="14"/>
  <c r="AU271" i="14"/>
  <c r="FR267" i="14"/>
  <c r="FV267" i="14"/>
  <c r="K267" i="14"/>
  <c r="BM267" i="14"/>
  <c r="BO267" i="14"/>
  <c r="AW267" i="14"/>
  <c r="AU267" i="14"/>
  <c r="FR263" i="14"/>
  <c r="FV263" i="14"/>
  <c r="BO263" i="14"/>
  <c r="K263" i="14"/>
  <c r="AW263" i="14"/>
  <c r="AU263" i="14"/>
  <c r="BM263" i="14"/>
  <c r="FR259" i="14"/>
  <c r="FV259" i="14"/>
  <c r="BO259" i="14"/>
  <c r="K259" i="14"/>
  <c r="AW259" i="14"/>
  <c r="AU259" i="14"/>
  <c r="BM259" i="14"/>
  <c r="FR255" i="14"/>
  <c r="FV255" i="14"/>
  <c r="BO255" i="14"/>
  <c r="BM255" i="14"/>
  <c r="K255" i="14"/>
  <c r="AW255" i="14"/>
  <c r="AU255" i="14"/>
  <c r="FR251" i="14"/>
  <c r="FV251" i="14"/>
  <c r="K251" i="14"/>
  <c r="BM251" i="14"/>
  <c r="AW251" i="14"/>
  <c r="AU251" i="14"/>
  <c r="BO251" i="14"/>
  <c r="FR247" i="14"/>
  <c r="FV247" i="14"/>
  <c r="BO247" i="14"/>
  <c r="K247" i="14"/>
  <c r="BM247" i="14"/>
  <c r="AW247" i="14"/>
  <c r="AU247" i="14"/>
  <c r="FR243" i="14"/>
  <c r="FV243" i="14"/>
  <c r="BO243" i="14"/>
  <c r="K243" i="14"/>
  <c r="AW243" i="14"/>
  <c r="AU243" i="14"/>
  <c r="BM243" i="14"/>
  <c r="FR239" i="14"/>
  <c r="FV239" i="14"/>
  <c r="BO239" i="14"/>
  <c r="BM239" i="14"/>
  <c r="K239" i="14"/>
  <c r="AW239" i="14"/>
  <c r="AU239" i="14"/>
  <c r="FR235" i="14"/>
  <c r="FV235" i="14"/>
  <c r="BO235" i="14"/>
  <c r="K235" i="14"/>
  <c r="BM235" i="14"/>
  <c r="AW235" i="14"/>
  <c r="AU235" i="14"/>
  <c r="FR231" i="14"/>
  <c r="FV231" i="14"/>
  <c r="BO231" i="14"/>
  <c r="K231" i="14"/>
  <c r="AW231" i="14"/>
  <c r="AU231" i="14"/>
  <c r="BM231" i="14"/>
  <c r="FR227" i="14"/>
  <c r="FV227" i="14"/>
  <c r="K227" i="14"/>
  <c r="AW227" i="14"/>
  <c r="AU227" i="14"/>
  <c r="BO227" i="14"/>
  <c r="BM227" i="14"/>
  <c r="FR223" i="14"/>
  <c r="FV223" i="14"/>
  <c r="BO223" i="14"/>
  <c r="BM223" i="14"/>
  <c r="K223" i="14"/>
  <c r="AW223" i="14"/>
  <c r="AU223" i="14"/>
  <c r="FR219" i="14"/>
  <c r="FV219" i="14"/>
  <c r="K219" i="14"/>
  <c r="BM219" i="14"/>
  <c r="BO219" i="14"/>
  <c r="AW219" i="14"/>
  <c r="AU219" i="14"/>
  <c r="FR215" i="14"/>
  <c r="FV215" i="14"/>
  <c r="BO215" i="14"/>
  <c r="K215" i="14"/>
  <c r="BM215" i="14"/>
  <c r="AW215" i="14"/>
  <c r="AU215" i="14"/>
  <c r="FR211" i="14"/>
  <c r="FV211" i="14"/>
  <c r="K211" i="14"/>
  <c r="BO211" i="14"/>
  <c r="AW211" i="14"/>
  <c r="AU211" i="14"/>
  <c r="BM211" i="14"/>
  <c r="FR207" i="14"/>
  <c r="FV207" i="14"/>
  <c r="BO207" i="14"/>
  <c r="BM207" i="14"/>
  <c r="K207" i="14"/>
  <c r="AW207" i="14"/>
  <c r="AU207" i="14"/>
  <c r="FR203" i="14"/>
  <c r="FV203" i="14"/>
  <c r="BO203" i="14"/>
  <c r="K203" i="14"/>
  <c r="BM203" i="14"/>
  <c r="AW203" i="14"/>
  <c r="AU203" i="14"/>
  <c r="FR199" i="14"/>
  <c r="FV199" i="14"/>
  <c r="BO199" i="14"/>
  <c r="K199" i="14"/>
  <c r="AW199" i="14"/>
  <c r="AU199" i="14"/>
  <c r="BM199" i="14"/>
  <c r="FR195" i="14"/>
  <c r="FV195" i="14"/>
  <c r="K195" i="14"/>
  <c r="AW195" i="14"/>
  <c r="AU195" i="14"/>
  <c r="BM195" i="14"/>
  <c r="BO195" i="14"/>
  <c r="FR191" i="14"/>
  <c r="FV191" i="14"/>
  <c r="BO191" i="14"/>
  <c r="BM191" i="14"/>
  <c r="K191" i="14"/>
  <c r="AW191" i="14"/>
  <c r="AU191" i="14"/>
  <c r="FR187" i="14"/>
  <c r="FV187" i="14"/>
  <c r="K187" i="14"/>
  <c r="BM187" i="14"/>
  <c r="AW187" i="14"/>
  <c r="AU187" i="14"/>
  <c r="BO187" i="14"/>
  <c r="FR183" i="14"/>
  <c r="FV183" i="14"/>
  <c r="BO183" i="14"/>
  <c r="K183" i="14"/>
  <c r="BM183" i="14"/>
  <c r="AW183" i="14"/>
  <c r="AU183" i="14"/>
  <c r="FR179" i="14"/>
  <c r="FV179" i="14"/>
  <c r="K179" i="14"/>
  <c r="BO179" i="14"/>
  <c r="AW179" i="14"/>
  <c r="AU179" i="14"/>
  <c r="BM179" i="14"/>
  <c r="FR175" i="14"/>
  <c r="FV175" i="14"/>
  <c r="BO175" i="14"/>
  <c r="BM175" i="14"/>
  <c r="K175" i="14"/>
  <c r="AW175" i="14"/>
  <c r="AU175" i="14"/>
  <c r="FR171" i="14"/>
  <c r="FV171" i="14"/>
  <c r="BO171" i="14"/>
  <c r="K171" i="14"/>
  <c r="BM171" i="14"/>
  <c r="AW171" i="14"/>
  <c r="AU171" i="14"/>
  <c r="FR167" i="14"/>
  <c r="FV167" i="14"/>
  <c r="BO167" i="14"/>
  <c r="K167" i="14"/>
  <c r="AW167" i="14"/>
  <c r="AU167" i="14"/>
  <c r="BM167" i="14"/>
  <c r="FR163" i="14"/>
  <c r="FV163" i="14"/>
  <c r="K163" i="14"/>
  <c r="AW163" i="14"/>
  <c r="AU163" i="14"/>
  <c r="BO163" i="14"/>
  <c r="BM163" i="14"/>
  <c r="FR159" i="14"/>
  <c r="FV159" i="14"/>
  <c r="BO159" i="14"/>
  <c r="BM159" i="14"/>
  <c r="K159" i="14"/>
  <c r="AW159" i="14"/>
  <c r="AU159" i="14"/>
  <c r="FR155" i="14"/>
  <c r="FV155" i="14"/>
  <c r="BM155" i="14"/>
  <c r="K155" i="14"/>
  <c r="AW155" i="14"/>
  <c r="BO155" i="14"/>
  <c r="AU155" i="14"/>
  <c r="FR151" i="14"/>
  <c r="FV151" i="14"/>
  <c r="BM151" i="14"/>
  <c r="BO151" i="14"/>
  <c r="K151" i="14"/>
  <c r="AW151" i="14"/>
  <c r="AU151" i="14"/>
  <c r="FR147" i="14"/>
  <c r="FV147" i="14"/>
  <c r="BM147" i="14"/>
  <c r="K147" i="14"/>
  <c r="AW147" i="14"/>
  <c r="BO147" i="14"/>
  <c r="AU147" i="14"/>
  <c r="FR143" i="14"/>
  <c r="FV143" i="14"/>
  <c r="BM143" i="14"/>
  <c r="BO143" i="14"/>
  <c r="K143" i="14"/>
  <c r="AW143" i="14"/>
  <c r="AU143" i="14"/>
  <c r="FR139" i="14"/>
  <c r="FV139" i="14"/>
  <c r="BM139" i="14"/>
  <c r="BO139" i="14"/>
  <c r="K139" i="14"/>
  <c r="AW139" i="14"/>
  <c r="AU139" i="14"/>
  <c r="FR135" i="14"/>
  <c r="FV135" i="14"/>
  <c r="BM135" i="14"/>
  <c r="BO135" i="14"/>
  <c r="K135" i="14"/>
  <c r="AW135" i="14"/>
  <c r="AU135" i="14"/>
  <c r="FR131" i="14"/>
  <c r="FV131" i="14"/>
  <c r="BM131" i="14"/>
  <c r="K131" i="14"/>
  <c r="AW131" i="14"/>
  <c r="AU131" i="14"/>
  <c r="BO131" i="14"/>
  <c r="FR127" i="14"/>
  <c r="FV127" i="14"/>
  <c r="BM127" i="14"/>
  <c r="BO127" i="14"/>
  <c r="K127" i="14"/>
  <c r="AW127" i="14"/>
  <c r="AU127" i="14"/>
  <c r="FR123" i="14"/>
  <c r="FV123" i="14"/>
  <c r="BM123" i="14"/>
  <c r="K123" i="14"/>
  <c r="AW123" i="14"/>
  <c r="AU123" i="14"/>
  <c r="BO123" i="14"/>
  <c r="FR119" i="14"/>
  <c r="FV119" i="14"/>
  <c r="BM119" i="14"/>
  <c r="BO119" i="14"/>
  <c r="K119" i="14"/>
  <c r="AW119" i="14"/>
  <c r="AU119" i="14"/>
  <c r="FR115" i="14"/>
  <c r="FV115" i="14"/>
  <c r="BM115" i="14"/>
  <c r="K115" i="14"/>
  <c r="AW115" i="14"/>
  <c r="BO115" i="14"/>
  <c r="AU115" i="14"/>
  <c r="FR111" i="14"/>
  <c r="FV111" i="14"/>
  <c r="BM111" i="14"/>
  <c r="BO111" i="14"/>
  <c r="K111" i="14"/>
  <c r="AW111" i="14"/>
  <c r="AU111" i="14"/>
  <c r="FR107" i="14"/>
  <c r="FV107" i="14"/>
  <c r="BM107" i="14"/>
  <c r="BO107" i="14"/>
  <c r="K107" i="14"/>
  <c r="AW107" i="14"/>
  <c r="AU107" i="14"/>
  <c r="FR103" i="14"/>
  <c r="FV103" i="14"/>
  <c r="BM103" i="14"/>
  <c r="BO103" i="14"/>
  <c r="K103" i="14"/>
  <c r="AW103" i="14"/>
  <c r="AU103" i="14"/>
  <c r="FR99" i="14"/>
  <c r="FV99" i="14"/>
  <c r="BM99" i="14"/>
  <c r="K99" i="14"/>
  <c r="AW99" i="14"/>
  <c r="AU99" i="14"/>
  <c r="BO99" i="14"/>
  <c r="FR95" i="14"/>
  <c r="FV95" i="14"/>
  <c r="BM95" i="14"/>
  <c r="BO95" i="14"/>
  <c r="K95" i="14"/>
  <c r="AW95" i="14"/>
  <c r="AU95" i="14"/>
  <c r="FR91" i="14"/>
  <c r="FV91" i="14"/>
  <c r="BM91" i="14"/>
  <c r="K91" i="14"/>
  <c r="AW91" i="14"/>
  <c r="BO91" i="14"/>
  <c r="AU91" i="14"/>
  <c r="FR87" i="14"/>
  <c r="FV87" i="14"/>
  <c r="BM87" i="14"/>
  <c r="BO87" i="14"/>
  <c r="K87" i="14"/>
  <c r="AW87" i="14"/>
  <c r="AU87" i="14"/>
  <c r="FR83" i="14"/>
  <c r="FV83" i="14"/>
  <c r="BM83" i="14"/>
  <c r="K83" i="14"/>
  <c r="AW83" i="14"/>
  <c r="BO83" i="14"/>
  <c r="AU83" i="14"/>
  <c r="FR79" i="14"/>
  <c r="FV79" i="14"/>
  <c r="BM79" i="14"/>
  <c r="BO79" i="14"/>
  <c r="K79" i="14"/>
  <c r="AW79" i="14"/>
  <c r="AU79" i="14"/>
  <c r="FR75" i="14"/>
  <c r="FV75" i="14"/>
  <c r="BM75" i="14"/>
  <c r="BO75" i="14"/>
  <c r="K75" i="14"/>
  <c r="AW75" i="14"/>
  <c r="AU75" i="14"/>
  <c r="FR71" i="14"/>
  <c r="FV71" i="14"/>
  <c r="BM71" i="14"/>
  <c r="BO71" i="14"/>
  <c r="K71" i="14"/>
  <c r="AW71" i="14"/>
  <c r="AU71" i="14"/>
  <c r="FR67" i="14"/>
  <c r="FV67" i="14"/>
  <c r="BM67" i="14"/>
  <c r="K67" i="14"/>
  <c r="AW67" i="14"/>
  <c r="AU67" i="14"/>
  <c r="BO67" i="14"/>
  <c r="FR63" i="14"/>
  <c r="FV63" i="14"/>
  <c r="BM63" i="14"/>
  <c r="BO63" i="14"/>
  <c r="K63" i="14"/>
  <c r="AW63" i="14"/>
  <c r="AU63" i="14"/>
  <c r="FR59" i="14"/>
  <c r="FV59" i="14"/>
  <c r="BM59" i="14"/>
  <c r="K59" i="14"/>
  <c r="AW59" i="14"/>
  <c r="AU59" i="14"/>
  <c r="BO59" i="14"/>
  <c r="FR55" i="14"/>
  <c r="FV55" i="14"/>
  <c r="BM55" i="14"/>
  <c r="BO55" i="14"/>
  <c r="K55" i="14"/>
  <c r="AW55" i="14"/>
  <c r="AU55" i="14"/>
  <c r="FR51" i="14"/>
  <c r="FV51" i="14"/>
  <c r="BM51" i="14"/>
  <c r="K51" i="14"/>
  <c r="AW51" i="14"/>
  <c r="BO51" i="14"/>
  <c r="AU51" i="14"/>
  <c r="FR47" i="14"/>
  <c r="FV47" i="14"/>
  <c r="BM47" i="14"/>
  <c r="BO47" i="14"/>
  <c r="K47" i="14"/>
  <c r="AW47" i="14"/>
  <c r="AU47" i="14"/>
  <c r="FR43" i="14"/>
  <c r="FV43" i="14"/>
  <c r="BM43" i="14"/>
  <c r="BO43" i="14"/>
  <c r="K43" i="14"/>
  <c r="AW43" i="14"/>
  <c r="AU43" i="14"/>
  <c r="FR39" i="14"/>
  <c r="FV39" i="14"/>
  <c r="BM39" i="14"/>
  <c r="BO39" i="14"/>
  <c r="K39" i="14"/>
  <c r="AW39" i="14"/>
  <c r="AU39" i="14"/>
  <c r="FR35" i="14"/>
  <c r="FV35" i="14"/>
  <c r="BM35" i="14"/>
  <c r="K35" i="14"/>
  <c r="AW35" i="14"/>
  <c r="AU35" i="14"/>
  <c r="BO35" i="14"/>
  <c r="FR31" i="14"/>
  <c r="FV31" i="14"/>
  <c r="BM31" i="14"/>
  <c r="BO31" i="14"/>
  <c r="K31" i="14"/>
  <c r="AW31" i="14"/>
  <c r="AU31" i="14"/>
  <c r="FR27" i="14"/>
  <c r="BO27" i="14"/>
  <c r="FV27" i="14"/>
  <c r="BM27" i="14"/>
  <c r="K27" i="14"/>
  <c r="AW27" i="14"/>
  <c r="AU27" i="14"/>
  <c r="FR23" i="14"/>
  <c r="BO23" i="14"/>
  <c r="FV23" i="14"/>
  <c r="BM23" i="14"/>
  <c r="K23" i="14"/>
  <c r="AW23" i="14"/>
  <c r="AU23" i="14"/>
  <c r="FR19" i="14"/>
  <c r="BO19" i="14"/>
  <c r="FV19" i="14"/>
  <c r="BM19" i="14"/>
  <c r="K19" i="14"/>
  <c r="AW19" i="14"/>
  <c r="AU19" i="14"/>
  <c r="FR8" i="14"/>
  <c r="K8" i="14"/>
  <c r="AW8" i="14"/>
  <c r="AU8" i="14"/>
  <c r="E5" i="15"/>
  <c r="B14" i="15" l="1"/>
  <c r="E22" i="15" l="1"/>
  <c r="F21" i="15"/>
  <c r="E20" i="15"/>
  <c r="E18" i="15"/>
  <c r="E7" i="15" l="1"/>
  <c r="F123" i="3" l="1"/>
  <c r="F107" i="3" l="1"/>
  <c r="ED4" i="14" s="1"/>
  <c r="C103" i="3" l="1"/>
  <c r="EB4" i="14" s="1"/>
  <c r="F101" i="3"/>
  <c r="F73" i="3"/>
  <c r="F72" i="3"/>
  <c r="C73" i="3"/>
  <c r="C72" i="3"/>
  <c r="F71" i="3"/>
  <c r="C71" i="3"/>
  <c r="C69" i="3"/>
  <c r="X4" i="14" s="1"/>
  <c r="F67" i="3"/>
  <c r="F65" i="3"/>
  <c r="F63" i="3"/>
  <c r="BI4" i="14" s="1"/>
  <c r="C57" i="3"/>
  <c r="AQ4" i="14" s="1"/>
  <c r="F56" i="3"/>
  <c r="U4" i="14" s="1"/>
  <c r="C31" i="3"/>
  <c r="O4" i="14" s="1"/>
  <c r="FO4" i="14" l="1"/>
  <c r="FO5" i="14" s="1"/>
  <c r="FO284" i="14"/>
  <c r="FO304" i="14"/>
  <c r="FO57" i="14"/>
  <c r="FO89" i="14"/>
  <c r="FO121" i="14"/>
  <c r="FO27" i="14"/>
  <c r="FO213" i="14"/>
  <c r="FO277" i="14"/>
  <c r="FO169" i="14"/>
  <c r="FO233" i="14"/>
  <c r="FO297" i="14"/>
  <c r="FO289" i="14"/>
  <c r="FO205" i="14"/>
  <c r="FO269" i="14"/>
  <c r="FO209" i="14"/>
  <c r="FO273" i="14"/>
  <c r="FO46" i="14"/>
  <c r="FO25" i="14"/>
  <c r="FO42" i="14"/>
  <c r="FO10" i="14"/>
  <c r="FO21" i="14"/>
  <c r="FO22" i="14"/>
  <c r="FO33" i="14"/>
  <c r="FO34" i="14"/>
  <c r="FO45" i="14"/>
  <c r="FO13" i="14"/>
  <c r="E106" i="3"/>
  <c r="FO29" i="14" l="1"/>
  <c r="FO17" i="14"/>
  <c r="FO38" i="14"/>
  <c r="FO26" i="14"/>
  <c r="FO41" i="14"/>
  <c r="FO305" i="14"/>
  <c r="FO161" i="14"/>
  <c r="FO253" i="14"/>
  <c r="FO189" i="14"/>
  <c r="FO257" i="14"/>
  <c r="FO281" i="14"/>
  <c r="FO217" i="14"/>
  <c r="FO153" i="14"/>
  <c r="FO261" i="14"/>
  <c r="FO197" i="14"/>
  <c r="FO145" i="14"/>
  <c r="FO113" i="14"/>
  <c r="FO81" i="14"/>
  <c r="FO49" i="14"/>
  <c r="FO300" i="14"/>
  <c r="FO280" i="14"/>
  <c r="FO260" i="14"/>
  <c r="FO236" i="14"/>
  <c r="FO216" i="14"/>
  <c r="FO196" i="14"/>
  <c r="FO164" i="14"/>
  <c r="FO132" i="14"/>
  <c r="FO100" i="14"/>
  <c r="FO68" i="14"/>
  <c r="FO8" i="14"/>
  <c r="FO303" i="14"/>
  <c r="FO239" i="14"/>
  <c r="FO175" i="14"/>
  <c r="FO111" i="14"/>
  <c r="FO47" i="14"/>
  <c r="FO262" i="14"/>
  <c r="FO198" i="14"/>
  <c r="FO134" i="14"/>
  <c r="FO70" i="14"/>
  <c r="FO265" i="14"/>
  <c r="FO137" i="14"/>
  <c r="FO252" i="14"/>
  <c r="FO125" i="14"/>
  <c r="FO118" i="14"/>
  <c r="FO14" i="14"/>
  <c r="FO301" i="14"/>
  <c r="FO237" i="14"/>
  <c r="FO173" i="14"/>
  <c r="FO225" i="14"/>
  <c r="FO201" i="14"/>
  <c r="FO193" i="14"/>
  <c r="FO245" i="14"/>
  <c r="FO181" i="14"/>
  <c r="FO105" i="14"/>
  <c r="FO73" i="14"/>
  <c r="FO35" i="14"/>
  <c r="FO296" i="14"/>
  <c r="FO276" i="14"/>
  <c r="FO232" i="14"/>
  <c r="FO212" i="14"/>
  <c r="FO188" i="14"/>
  <c r="FO156" i="14"/>
  <c r="FO124" i="14"/>
  <c r="FO92" i="14"/>
  <c r="FO60" i="14"/>
  <c r="FO287" i="14"/>
  <c r="FO223" i="14"/>
  <c r="FO159" i="14"/>
  <c r="FO95" i="14"/>
  <c r="FO15" i="14"/>
  <c r="FO246" i="14"/>
  <c r="FO182" i="14"/>
  <c r="FO54" i="14"/>
  <c r="FO18" i="14"/>
  <c r="FO6" i="14"/>
  <c r="FO37" i="14"/>
  <c r="FO9" i="14"/>
  <c r="FO30" i="14"/>
  <c r="FO241" i="14"/>
  <c r="FO285" i="14"/>
  <c r="FO221" i="14"/>
  <c r="FO157" i="14"/>
  <c r="FO177" i="14"/>
  <c r="FO249" i="14"/>
  <c r="FO185" i="14"/>
  <c r="FO293" i="14"/>
  <c r="FO229" i="14"/>
  <c r="FO165" i="14"/>
  <c r="FO129" i="14"/>
  <c r="FO97" i="14"/>
  <c r="FO65" i="14"/>
  <c r="FO11" i="14"/>
  <c r="FO292" i="14"/>
  <c r="FO268" i="14"/>
  <c r="FO248" i="14"/>
  <c r="FO228" i="14"/>
  <c r="FO204" i="14"/>
  <c r="FO180" i="14"/>
  <c r="FO148" i="14"/>
  <c r="FO116" i="14"/>
  <c r="FO84" i="14"/>
  <c r="FO52" i="14"/>
  <c r="FO93" i="14"/>
  <c r="FO271" i="14"/>
  <c r="FO207" i="14"/>
  <c r="FO143" i="14"/>
  <c r="FO79" i="14"/>
  <c r="FO294" i="14"/>
  <c r="FO230" i="14"/>
  <c r="FO166" i="14"/>
  <c r="FO102" i="14"/>
  <c r="FO28" i="14"/>
  <c r="FO264" i="14"/>
  <c r="FO244" i="14"/>
  <c r="FO220" i="14"/>
  <c r="FO200" i="14"/>
  <c r="FO172" i="14"/>
  <c r="FO140" i="14"/>
  <c r="FO108" i="14"/>
  <c r="FO76" i="14"/>
  <c r="FO40" i="14"/>
  <c r="FO61" i="14"/>
  <c r="FO255" i="14"/>
  <c r="FO191" i="14"/>
  <c r="FO127" i="14"/>
  <c r="FO63" i="14"/>
  <c r="FO278" i="14"/>
  <c r="FO214" i="14"/>
  <c r="FO150" i="14"/>
  <c r="FO86" i="14"/>
  <c r="FO184" i="14"/>
  <c r="FO168" i="14"/>
  <c r="FO152" i="14"/>
  <c r="FO136" i="14"/>
  <c r="FO120" i="14"/>
  <c r="FO104" i="14"/>
  <c r="FO88" i="14"/>
  <c r="FO72" i="14"/>
  <c r="FO56" i="14"/>
  <c r="FO32" i="14"/>
  <c r="FO149" i="14"/>
  <c r="FO117" i="14"/>
  <c r="FO85" i="14"/>
  <c r="FO53" i="14"/>
  <c r="FO299" i="14"/>
  <c r="FO283" i="14"/>
  <c r="FO267" i="14"/>
  <c r="FO251" i="14"/>
  <c r="FO235" i="14"/>
  <c r="FO219" i="14"/>
  <c r="FO203" i="14"/>
  <c r="FO187" i="14"/>
  <c r="FO171" i="14"/>
  <c r="FO155" i="14"/>
  <c r="FO139" i="14"/>
  <c r="FO123" i="14"/>
  <c r="FO107" i="14"/>
  <c r="FO91" i="14"/>
  <c r="FO75" i="14"/>
  <c r="FO59" i="14"/>
  <c r="FO39" i="14"/>
  <c r="FO7" i="14"/>
  <c r="FO290" i="14"/>
  <c r="FO274" i="14"/>
  <c r="FO258" i="14"/>
  <c r="FO242" i="14"/>
  <c r="FO226" i="14"/>
  <c r="FO210" i="14"/>
  <c r="FO194" i="14"/>
  <c r="FO178" i="14"/>
  <c r="FO162" i="14"/>
  <c r="FO146" i="14"/>
  <c r="FO130" i="14"/>
  <c r="FO114" i="14"/>
  <c r="FO98" i="14"/>
  <c r="FO82" i="14"/>
  <c r="FO66" i="14"/>
  <c r="FO50" i="14"/>
  <c r="FO20" i="14"/>
  <c r="FO24" i="14"/>
  <c r="FO141" i="14"/>
  <c r="FO109" i="14"/>
  <c r="FO77" i="14"/>
  <c r="FO43" i="14"/>
  <c r="FO295" i="14"/>
  <c r="FO279" i="14"/>
  <c r="FO263" i="14"/>
  <c r="FO247" i="14"/>
  <c r="FO231" i="14"/>
  <c r="FO215" i="14"/>
  <c r="FO199" i="14"/>
  <c r="FO183" i="14"/>
  <c r="FO167" i="14"/>
  <c r="FO151" i="14"/>
  <c r="FO135" i="14"/>
  <c r="FO119" i="14"/>
  <c r="FO103" i="14"/>
  <c r="FO87" i="14"/>
  <c r="FO71" i="14"/>
  <c r="FO55" i="14"/>
  <c r="FO31" i="14"/>
  <c r="FO302" i="14"/>
  <c r="FO286" i="14"/>
  <c r="FO270" i="14"/>
  <c r="FO254" i="14"/>
  <c r="FO238" i="14"/>
  <c r="FO222" i="14"/>
  <c r="FO206" i="14"/>
  <c r="FO190" i="14"/>
  <c r="FO174" i="14"/>
  <c r="FO158" i="14"/>
  <c r="FO142" i="14"/>
  <c r="FO126" i="14"/>
  <c r="FO110" i="14"/>
  <c r="FO94" i="14"/>
  <c r="FO78" i="14"/>
  <c r="FO62" i="14"/>
  <c r="FO44" i="14"/>
  <c r="FO12" i="14"/>
  <c r="FO288" i="14"/>
  <c r="FO272" i="14"/>
  <c r="FO256" i="14"/>
  <c r="FO240" i="14"/>
  <c r="FO224" i="14"/>
  <c r="FO208" i="14"/>
  <c r="FO192" i="14"/>
  <c r="FO176" i="14"/>
  <c r="FO160" i="14"/>
  <c r="FO144" i="14"/>
  <c r="FO128" i="14"/>
  <c r="FO112" i="14"/>
  <c r="FO96" i="14"/>
  <c r="FO80" i="14"/>
  <c r="FO64" i="14"/>
  <c r="FO48" i="14"/>
  <c r="FO16" i="14"/>
  <c r="FO133" i="14"/>
  <c r="FO101" i="14"/>
  <c r="FO69" i="14"/>
  <c r="FO19" i="14"/>
  <c r="FO291" i="14"/>
  <c r="FO275" i="14"/>
  <c r="FO259" i="14"/>
  <c r="FO243" i="14"/>
  <c r="FO227" i="14"/>
  <c r="FO211" i="14"/>
  <c r="FO195" i="14"/>
  <c r="FO179" i="14"/>
  <c r="FO163" i="14"/>
  <c r="FO147" i="14"/>
  <c r="FO131" i="14"/>
  <c r="FO115" i="14"/>
  <c r="FO99" i="14"/>
  <c r="FO83" i="14"/>
  <c r="FO67" i="14"/>
  <c r="FO51" i="14"/>
  <c r="FO23" i="14"/>
  <c r="FO298" i="14"/>
  <c r="FO282" i="14"/>
  <c r="FO266" i="14"/>
  <c r="FO250" i="14"/>
  <c r="FO234" i="14"/>
  <c r="FO218" i="14"/>
  <c r="FO202" i="14"/>
  <c r="FO186" i="14"/>
  <c r="FO170" i="14"/>
  <c r="FO154" i="14"/>
  <c r="FO138" i="14"/>
  <c r="FO122" i="14"/>
  <c r="FO106" i="14"/>
  <c r="FO90" i="14"/>
  <c r="FO74" i="14"/>
  <c r="FO58" i="14"/>
  <c r="FO36"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K21" authorId="0" shapeId="0" xr:uid="{C58D3228-C194-478C-8EB7-CEDE2A5135AA}">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<sst xmlns="http://schemas.openxmlformats.org/spreadsheetml/2006/main" count="5806" uniqueCount="3181">
  <si>
    <t>Ja</t>
  </si>
  <si>
    <t>Nein</t>
  </si>
  <si>
    <t>Artikelbezeichnung:</t>
  </si>
  <si>
    <t>Alkoholgehalt (% i.Vol.):</t>
  </si>
  <si>
    <t>Weintext:</t>
  </si>
  <si>
    <t>DPG:</t>
  </si>
  <si>
    <t>Einwegpfand 
EW-Pfand-Kz.:</t>
  </si>
  <si>
    <t>Handling</t>
  </si>
  <si>
    <t>NAN (REWE interne Artikelnr.):</t>
  </si>
  <si>
    <t>Wein Geschmackstyp:</t>
  </si>
  <si>
    <t>Angaben bei Käse:</t>
  </si>
  <si>
    <t>Nährwert (pro 100g):
durchschnittlich</t>
  </si>
  <si>
    <t>Ist der Artikel bepfandet?</t>
  </si>
  <si>
    <t>Mindestkühltemperatur:</t>
  </si>
  <si>
    <t>Angaben bei Fisch:</t>
  </si>
  <si>
    <t>Lat. Bezeichnung:</t>
  </si>
  <si>
    <t>Fanggebiet:</t>
  </si>
  <si>
    <t>Fangtechnik:</t>
  </si>
  <si>
    <t>Subfanggebiet:</t>
  </si>
  <si>
    <t xml:space="preserve">Subfangtechnik: </t>
  </si>
  <si>
    <t>Kohlenhydrate:</t>
  </si>
  <si>
    <t>Fett:</t>
  </si>
  <si>
    <t>Ballaststoffe:</t>
  </si>
  <si>
    <t>Eiweiß:</t>
  </si>
  <si>
    <t>davon Zucker:</t>
  </si>
  <si>
    <t>davon gesättigte Fettsäuren:</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</si>
  <si>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</si>
  <si>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</si>
  <si>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</si>
  <si>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</si>
  <si>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</si>
  <si>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</si>
  <si>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</si>
  <si>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</si>
  <si>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</si>
  <si>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</si>
  <si>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</si>
  <si>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</si>
  <si>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</si>
  <si>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</si>
  <si>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</si>
  <si>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</si>
  <si>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 xml:space="preserve">Verkehrsbezeichnung: </t>
  </si>
  <si>
    <t>Glutenh. Getreide</t>
  </si>
  <si>
    <t>Eier</t>
  </si>
  <si>
    <t>Erdnüsse</t>
  </si>
  <si>
    <t xml:space="preserve">Milch </t>
  </si>
  <si>
    <t>Nüsse</t>
  </si>
  <si>
    <t>Senf</t>
  </si>
  <si>
    <t>SO2/Sulfite</t>
  </si>
  <si>
    <t>Weichtiere</t>
  </si>
  <si>
    <t>Krebstiere</t>
  </si>
  <si>
    <t xml:space="preserve">Fisch </t>
  </si>
  <si>
    <t>Soja</t>
  </si>
  <si>
    <t>Laktose</t>
  </si>
  <si>
    <t>Sellerie</t>
  </si>
  <si>
    <t>Sesamsamen</t>
  </si>
  <si>
    <t xml:space="preserve">Lupine </t>
  </si>
  <si>
    <t>GVO gemäß Verordnungen (EG) 1829/2003, (EG) 1830/2003 ff.:</t>
  </si>
  <si>
    <t xml:space="preserve">Ggf. zusätzliche verpflichtende Angaben: </t>
  </si>
  <si>
    <t>Sortimentsgruppe:</t>
  </si>
  <si>
    <t>EU-Zulassungs-Nr.:</t>
  </si>
  <si>
    <t>Produktionsort:</t>
  </si>
  <si>
    <t>Ggf. Bio-Kontr.-st.-Nr.:</t>
  </si>
  <si>
    <t>Fett in Trocken-Masse 
(% i.Tr./im Milchanteil):</t>
  </si>
  <si>
    <t>Jodsalz eingesetzt:</t>
  </si>
  <si>
    <t>GVO-Futtermittel verwendet:</t>
  </si>
  <si>
    <t>Alkohol eingesetzt:</t>
  </si>
  <si>
    <t>Salz:</t>
  </si>
  <si>
    <t>Hersteller:</t>
  </si>
  <si>
    <t>Enthaltene Allergene (nach LMIV Anlage 3, z.Z. 14 Hauptallergene einschl. Laktose)</t>
  </si>
  <si>
    <t xml:space="preserve">Warengruppe: </t>
  </si>
  <si>
    <t>Marke:</t>
  </si>
  <si>
    <t>Bontext:</t>
  </si>
  <si>
    <t>Glasuranteil falls vorhanden?</t>
  </si>
  <si>
    <t>Fettgehalt absolut:</t>
  </si>
  <si>
    <t>Mengen/Gewichtsvariabel:</t>
  </si>
  <si>
    <t>Milchart (Kuh, Schaf, Ziege):</t>
  </si>
  <si>
    <t>Brennwert (in kcal):</t>
  </si>
  <si>
    <t>Brennwert (in kj):</t>
  </si>
  <si>
    <t>Ursprungsland</t>
  </si>
  <si>
    <t>Rohmilch, thermisierte 
oder pasteurisierte Milch:</t>
  </si>
  <si>
    <t>Y11 1/2 pallet</t>
  </si>
  <si>
    <t>ADL Adapter pallet</t>
  </si>
  <si>
    <t>DOL Dolly</t>
  </si>
  <si>
    <t>PL1 Brewery pallet</t>
  </si>
  <si>
    <t>PL3 Brewery pallet 1/2</t>
  </si>
  <si>
    <t>PL4 Brewery pallet 1/4</t>
  </si>
  <si>
    <t>JN</t>
  </si>
  <si>
    <t>MwSteuer</t>
  </si>
  <si>
    <t>Wassergef</t>
  </si>
  <si>
    <t>Lager</t>
  </si>
  <si>
    <t>AGZ</t>
  </si>
  <si>
    <t>Gefahren</t>
  </si>
  <si>
    <t xml:space="preserve">Preis </t>
  </si>
  <si>
    <t>Maß</t>
  </si>
  <si>
    <t>ML  Mililiter</t>
  </si>
  <si>
    <t>M  Meter</t>
  </si>
  <si>
    <t>L  Liter</t>
  </si>
  <si>
    <t>Auftau-Hinweis notwendig?</t>
  </si>
  <si>
    <t xml:space="preserve">G  </t>
  </si>
  <si>
    <t xml:space="preserve">KG  </t>
  </si>
  <si>
    <t xml:space="preserve">CD3  </t>
  </si>
  <si>
    <t xml:space="preserve">M3  </t>
  </si>
  <si>
    <t xml:space="preserve">L  </t>
  </si>
  <si>
    <t>M</t>
  </si>
  <si>
    <t>ML</t>
  </si>
  <si>
    <t>MM</t>
  </si>
  <si>
    <t>M2</t>
  </si>
  <si>
    <t>ST</t>
  </si>
  <si>
    <t>CM</t>
  </si>
  <si>
    <t>AS1</t>
  </si>
  <si>
    <t>AS3</t>
  </si>
  <si>
    <t>BA</t>
  </si>
  <si>
    <t>BB</t>
  </si>
  <si>
    <t>BC</t>
  </si>
  <si>
    <t>BD</t>
  </si>
  <si>
    <t>BE</t>
  </si>
  <si>
    <t>BEM</t>
  </si>
  <si>
    <t>BF</t>
  </si>
  <si>
    <t>BG</t>
  </si>
  <si>
    <t>BK</t>
  </si>
  <si>
    <t>BM</t>
  </si>
  <si>
    <t>BO</t>
  </si>
  <si>
    <t>BR</t>
  </si>
  <si>
    <t>BS</t>
  </si>
  <si>
    <t>BT</t>
  </si>
  <si>
    <t>BX</t>
  </si>
  <si>
    <t>CAR</t>
  </si>
  <si>
    <t>CBY</t>
  </si>
  <si>
    <t>CHS</t>
  </si>
  <si>
    <t>CI</t>
  </si>
  <si>
    <t>D99</t>
  </si>
  <si>
    <t>DIS</t>
  </si>
  <si>
    <t>DP</t>
  </si>
  <si>
    <t>DR</t>
  </si>
  <si>
    <t>DS</t>
  </si>
  <si>
    <t>DSP</t>
  </si>
  <si>
    <t>DY</t>
  </si>
  <si>
    <t>EI</t>
  </si>
  <si>
    <t>FA</t>
  </si>
  <si>
    <t>FE</t>
  </si>
  <si>
    <t>FKI</t>
  </si>
  <si>
    <t>FL</t>
  </si>
  <si>
    <t>FM</t>
  </si>
  <si>
    <t>FO</t>
  </si>
  <si>
    <t>FP</t>
  </si>
  <si>
    <t>GA</t>
  </si>
  <si>
    <t>GG</t>
  </si>
  <si>
    <t>GI</t>
  </si>
  <si>
    <t>GL</t>
  </si>
  <si>
    <t>HU</t>
  </si>
  <si>
    <t>JS</t>
  </si>
  <si>
    <t>KA</t>
  </si>
  <si>
    <t>KB</t>
  </si>
  <si>
    <t>KH</t>
  </si>
  <si>
    <t>KI</t>
  </si>
  <si>
    <t>KL1</t>
  </si>
  <si>
    <t>KL2</t>
  </si>
  <si>
    <t>KL3</t>
  </si>
  <si>
    <t>KL4</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</si>
  <si>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</si>
  <si>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</si>
  <si>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</si>
  <si>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</si>
  <si>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</si>
  <si>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</si>
  <si>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</si>
  <si>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</si>
  <si>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</si>
  <si>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</si>
  <si>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</si>
  <si>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</si>
  <si>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</si>
  <si>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</si>
  <si>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</si>
  <si>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</si>
  <si>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</si>
  <si>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</si>
  <si>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</si>
  <si>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</si>
  <si>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</si>
  <si>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</si>
  <si>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</si>
  <si>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</si>
  <si>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</si>
  <si>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</si>
  <si>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</si>
  <si>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</si>
  <si>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</si>
  <si>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</si>
  <si>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SEC</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</si>
  <si>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</si>
  <si>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</si>
  <si>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</si>
  <si>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</si>
  <si>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</si>
  <si>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</si>
  <si>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</si>
  <si>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</si>
  <si>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</si>
  <si>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</si>
  <si>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</si>
  <si>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</si>
  <si>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</si>
  <si>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</si>
  <si>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</si>
  <si>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</si>
  <si>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</si>
  <si>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</si>
  <si>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</si>
  <si>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</si>
  <si>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</si>
  <si>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</si>
  <si>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</si>
  <si>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</si>
  <si>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</si>
  <si>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</si>
  <si>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</si>
  <si>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G</t>
  </si>
  <si>
    <t>KG</t>
  </si>
  <si>
    <t>CE</t>
  </si>
  <si>
    <t>CG</t>
  </si>
  <si>
    <t>CO</t>
  </si>
  <si>
    <t>DPE</t>
  </si>
  <si>
    <t>DPL</t>
  </si>
  <si>
    <t>ECO</t>
  </si>
  <si>
    <t>FT</t>
  </si>
  <si>
    <t>IA</t>
  </si>
  <si>
    <t>IB</t>
  </si>
  <si>
    <t>IC</t>
  </si>
  <si>
    <t>ID</t>
  </si>
  <si>
    <t>KK1</t>
  </si>
  <si>
    <t>KK2</t>
  </si>
  <si>
    <t>KK3</t>
  </si>
  <si>
    <t>KK6</t>
  </si>
  <si>
    <t>KK7</t>
  </si>
  <si>
    <t>KK8</t>
  </si>
  <si>
    <t>KRT</t>
  </si>
  <si>
    <t>KST</t>
  </si>
  <si>
    <t>LG</t>
  </si>
  <si>
    <t>PD</t>
  </si>
  <si>
    <t>PE</t>
  </si>
  <si>
    <t>PT6</t>
  </si>
  <si>
    <t>PT7</t>
  </si>
  <si>
    <t>PX</t>
  </si>
  <si>
    <t>RB1</t>
  </si>
  <si>
    <t>RB2</t>
  </si>
  <si>
    <t>RB3</t>
  </si>
  <si>
    <t>RCB</t>
  </si>
  <si>
    <t>RJ</t>
  </si>
  <si>
    <t>TS</t>
  </si>
  <si>
    <t>VB1</t>
  </si>
  <si>
    <t>VB2</t>
  </si>
  <si>
    <t>VP</t>
  </si>
  <si>
    <t>Y1</t>
  </si>
  <si>
    <t>Y11</t>
  </si>
  <si>
    <t>Y12</t>
  </si>
  <si>
    <t>Y13</t>
  </si>
  <si>
    <t>Y14</t>
  </si>
  <si>
    <t>Y2</t>
  </si>
  <si>
    <t>ADL</t>
  </si>
  <si>
    <t>CP1</t>
  </si>
  <si>
    <t>CP2</t>
  </si>
  <si>
    <t>DOL</t>
  </si>
  <si>
    <t>EPL</t>
  </si>
  <si>
    <t>GDP</t>
  </si>
  <si>
    <t>IPP</t>
  </si>
  <si>
    <t>NPW</t>
  </si>
  <si>
    <t>PAL</t>
  </si>
  <si>
    <t>PB</t>
  </si>
  <si>
    <t>PL1</t>
  </si>
  <si>
    <t>PL3</t>
  </si>
  <si>
    <t>PL4</t>
  </si>
  <si>
    <t>PT4</t>
  </si>
  <si>
    <t>X9</t>
  </si>
  <si>
    <t>Y3</t>
  </si>
  <si>
    <t>YY1</t>
  </si>
  <si>
    <t>YY2</t>
  </si>
  <si>
    <t>MSC</t>
  </si>
  <si>
    <t>UTZ</t>
  </si>
  <si>
    <t>ASC</t>
  </si>
  <si>
    <t>NTL</t>
  </si>
  <si>
    <t>QZBW</t>
  </si>
  <si>
    <t>MBW</t>
  </si>
  <si>
    <t>FSP</t>
  </si>
  <si>
    <t>BioK</t>
  </si>
  <si>
    <t>TES</t>
  </si>
  <si>
    <t>Abtropfgewicht/Nettoinhalt:</t>
  </si>
  <si>
    <t>Artikeltyp</t>
  </si>
  <si>
    <t>Stücklistentyp:</t>
  </si>
  <si>
    <t>Abweichender Mengentext:</t>
  </si>
  <si>
    <t>Stücklistentyp</t>
  </si>
  <si>
    <t>D</t>
  </si>
  <si>
    <t xml:space="preserve">F </t>
  </si>
  <si>
    <t>L</t>
  </si>
  <si>
    <t>U</t>
  </si>
  <si>
    <t>A</t>
  </si>
  <si>
    <t>R</t>
  </si>
  <si>
    <t>Geschmacksrichtung:</t>
  </si>
  <si>
    <t>Weitere allgemeine Angaben:</t>
  </si>
  <si>
    <t xml:space="preserve">Zutatenverzeichnis gemäß LMKV (inkl. Quid, Allergene und Zusatzstoffe):
</t>
  </si>
  <si>
    <t xml:space="preserve">Kann Spuren von… enthalten:
</t>
  </si>
  <si>
    <t xml:space="preserve">
Artikeldatenblatt</t>
  </si>
  <si>
    <t>Zusatzinformationen Food (Ggf.auszufüllen von Lieferanten)</t>
  </si>
  <si>
    <t>Bitte auswählen</t>
  </si>
  <si>
    <t>Freistehendes Display:</t>
  </si>
  <si>
    <t>IC 14 ITF-Code</t>
  </si>
  <si>
    <t>EHI-Daten (Auszufüllen vom Lieferanten)</t>
  </si>
  <si>
    <t>Pfand (Wert):</t>
  </si>
  <si>
    <t>PDO   Geschützte Ursprungsbezeichnung</t>
  </si>
  <si>
    <t>PGI   Geschützte geografische Angabe</t>
  </si>
  <si>
    <t>TSG   Geschützte Traditionelle Spezialität</t>
  </si>
  <si>
    <t>EBL   EU-Bio-Label</t>
  </si>
  <si>
    <t>Mikrob. Lab?</t>
  </si>
  <si>
    <t>Kunststoffüberzug?</t>
  </si>
  <si>
    <t>Laktosefrei?</t>
  </si>
  <si>
    <t>Tierisch. Lab?</t>
  </si>
  <si>
    <t>Rinde zum Verzehr geeingnet?</t>
  </si>
  <si>
    <t>Von Natur aus laktosefrei?</t>
  </si>
  <si>
    <t>Reifezeit:</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</si>
  <si>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</si>
  <si>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</si>
  <si>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</si>
  <si>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</si>
  <si>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</si>
  <si>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</si>
  <si>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</si>
  <si>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</si>
  <si>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</si>
  <si>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</si>
  <si>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</si>
  <si>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</si>
  <si>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</si>
  <si>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</si>
  <si>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</si>
  <si>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</si>
  <si>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</si>
  <si>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</si>
  <si>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</si>
  <si>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</si>
  <si>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</si>
  <si>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</si>
  <si>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</si>
  <si>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</si>
  <si>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</si>
  <si>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</si>
  <si>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</si>
  <si>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</si>
  <si>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</si>
  <si>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</si>
  <si>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</si>
  <si>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</si>
  <si>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</si>
  <si>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</si>
  <si>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</si>
  <si>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</si>
  <si>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DAN</t>
  </si>
  <si>
    <t>DER</t>
  </si>
  <si>
    <t>DLG</t>
  </si>
  <si>
    <t>DML</t>
  </si>
  <si>
    <t>DPS</t>
  </si>
  <si>
    <t>EAK</t>
  </si>
  <si>
    <t>EAS</t>
  </si>
  <si>
    <t>EBL</t>
  </si>
  <si>
    <t>EBX</t>
  </si>
  <si>
    <t>ECG</t>
  </si>
  <si>
    <t>ECK</t>
  </si>
  <si>
    <t>ECL</t>
  </si>
  <si>
    <t>ECV</t>
  </si>
  <si>
    <t>EEE</t>
  </si>
  <si>
    <t>EEL</t>
  </si>
  <si>
    <t>ELO</t>
  </si>
  <si>
    <t>ELT</t>
  </si>
  <si>
    <t>EMH</t>
  </si>
  <si>
    <t>ENS</t>
  </si>
  <si>
    <t>EPK</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</si>
  <si>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</si>
  <si>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</si>
  <si>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</si>
  <si>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</si>
  <si>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</si>
  <si>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</si>
  <si>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</si>
  <si>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</si>
  <si>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</si>
  <si>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</si>
  <si>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</si>
  <si>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</si>
  <si>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</si>
  <si>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</si>
  <si>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</si>
  <si>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</si>
  <si>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</si>
  <si>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</si>
  <si>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</si>
  <si>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</si>
  <si>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</si>
  <si>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</si>
  <si>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</si>
  <si>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</si>
  <si>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</si>
  <si>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</si>
  <si>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</si>
  <si>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</si>
  <si>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</si>
  <si>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</si>
  <si>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</si>
  <si>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</si>
  <si>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</si>
  <si>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</si>
  <si>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</si>
  <si>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</si>
  <si>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</si>
  <si>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</si>
  <si>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</si>
  <si>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</si>
  <si>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</si>
  <si>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</si>
  <si>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</si>
  <si>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</si>
  <si>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</si>
  <si>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</si>
  <si>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</si>
  <si>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</si>
  <si>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</si>
  <si>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</si>
  <si>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</si>
  <si>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</si>
  <si>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</si>
  <si>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</si>
  <si>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</si>
  <si>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</si>
  <si>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</si>
  <si>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</si>
  <si>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</si>
  <si>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</si>
  <si>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</si>
  <si>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</si>
  <si>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</si>
  <si>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</si>
  <si>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</si>
  <si>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</si>
  <si>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</si>
  <si>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</si>
  <si>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</si>
  <si>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</si>
  <si>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</si>
  <si>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</si>
  <si>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</si>
  <si>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</si>
  <si>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</si>
  <si>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</si>
  <si>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</si>
  <si>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</si>
  <si>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</si>
  <si>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</si>
  <si>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</si>
  <si>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</si>
  <si>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</si>
  <si>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</si>
  <si>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</si>
  <si>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</si>
  <si>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</si>
  <si>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</si>
  <si>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</si>
  <si>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</si>
  <si>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</si>
  <si>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</si>
  <si>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</si>
  <si>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</si>
  <si>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TVG</t>
  </si>
  <si>
    <t>UEP</t>
  </si>
  <si>
    <t>ULD</t>
  </si>
  <si>
    <t>UMB</t>
  </si>
  <si>
    <t>UQF</t>
  </si>
  <si>
    <t>USD</t>
  </si>
  <si>
    <t>VEG</t>
  </si>
  <si>
    <t>VFF</t>
  </si>
  <si>
    <t>VKT</t>
  </si>
  <si>
    <t>WPL</t>
  </si>
  <si>
    <t>AIQ AISE_2005</t>
  </si>
  <si>
    <t>AIR AISE_2010</t>
  </si>
  <si>
    <t>DER PRODERM – dermatologisch bestätigt</t>
  </si>
  <si>
    <t>DML Demeter label</t>
  </si>
  <si>
    <t>DPS Dolphin Safe / Dolphin Friendly</t>
  </si>
  <si>
    <t>EAK Aus Kaup (Estonia)</t>
  </si>
  <si>
    <t>MYC my climate</t>
  </si>
  <si>
    <t>R01 Recyclingsnummer 01: PET oder PETE - Polyethylente</t>
  </si>
  <si>
    <t>R02 Recyclingsnummer 02: PE-HD - High-Density Polyethy</t>
  </si>
  <si>
    <t>R03 Recyclingsnummer 03: PVC - Polyvinylchlorid</t>
  </si>
  <si>
    <t>R04 Recyclingsnummer 04: PE-LD - Low-Density Polyethyl</t>
  </si>
  <si>
    <t>R06 Recyclingsnummer 06: PS - Polystyrol</t>
  </si>
  <si>
    <t>R20 Recyclingsnummer 20: PAP - Wellpappe</t>
  </si>
  <si>
    <t>R41 Recyclingsnummer 41: ALU - Aluminium</t>
  </si>
  <si>
    <t>R51 Recyclingsnummer 51: FOR - Kork</t>
  </si>
  <si>
    <t>R70 Recyclingsnummer 70: farbloses Glas</t>
  </si>
  <si>
    <t>R71 Recyclingsnummer 71: GL - grünes Glas</t>
  </si>
  <si>
    <t>R72 Recyclingsnummer 72: GL - braunes Glas</t>
  </si>
  <si>
    <t>SiegelE | Nicht mehr in Verwendung, stattdessen vollständige Liste der in SAP hinterlegten externen Siegel weiter oben</t>
  </si>
  <si>
    <t>Verpackungsart Basisartikel</t>
  </si>
  <si>
    <t>Masseinheit Gewicht</t>
  </si>
  <si>
    <t>Masseinheit Strecke</t>
  </si>
  <si>
    <t>JN, Bitte auswählen</t>
  </si>
  <si>
    <t>Verpackungsart Gebinde</t>
  </si>
  <si>
    <t>Siegel (extern)</t>
  </si>
  <si>
    <t>Siegel (intern)</t>
  </si>
  <si>
    <t>Verpackungsart Palette</t>
  </si>
  <si>
    <t>Nummern</t>
  </si>
  <si>
    <t>MATKL</t>
  </si>
  <si>
    <t>MAKTX</t>
  </si>
  <si>
    <t>ZZ_ZUSATZTEXT</t>
  </si>
  <si>
    <t>ZZ_BRINH</t>
  </si>
  <si>
    <t>ZZ_BRINHME</t>
  </si>
  <si>
    <t>WHERL</t>
  </si>
  <si>
    <t>WSTAW</t>
  </si>
  <si>
    <t>MAKTM1</t>
  </si>
  <si>
    <t>ZZ_VPK1</t>
  </si>
  <si>
    <t>HOEHE1</t>
  </si>
  <si>
    <t>BREIT1</t>
  </si>
  <si>
    <t>LAENG1</t>
  </si>
  <si>
    <t>MEABM1</t>
  </si>
  <si>
    <t>BRGEW1</t>
  </si>
  <si>
    <t>GEWEI1</t>
  </si>
  <si>
    <t>EAN111</t>
  </si>
  <si>
    <t>NUMTP1</t>
  </si>
  <si>
    <t>KBETR1</t>
  </si>
  <si>
    <t>LTSNR</t>
  </si>
  <si>
    <t>WAWI-Nr. 3 (Lager):</t>
  </si>
  <si>
    <t>WAWI-Nr. 2 (Lager):</t>
  </si>
  <si>
    <t>WAWI-Nr. 1 (Lieferant):</t>
  </si>
  <si>
    <t>MSTAE</t>
  </si>
  <si>
    <t>MTART</t>
  </si>
  <si>
    <t>ATTYP</t>
  </si>
  <si>
    <t>BRAND_ID</t>
  </si>
  <si>
    <t>TAKLV</t>
  </si>
  <si>
    <t>ZZ_MHDMA</t>
  </si>
  <si>
    <t>ZZ_EIGL</t>
  </si>
  <si>
    <t>VKORG</t>
  </si>
  <si>
    <t>VTWEG</t>
  </si>
  <si>
    <t>MEINS</t>
  </si>
  <si>
    <t>MEINH1</t>
  </si>
  <si>
    <t>UMREZ1</t>
  </si>
  <si>
    <t>MESUB1</t>
  </si>
  <si>
    <t>ZNAN1</t>
  </si>
  <si>
    <t>ZZ_MGTXT1</t>
  </si>
  <si>
    <t>MEINH2</t>
  </si>
  <si>
    <t>UMREZ2</t>
  </si>
  <si>
    <t>MESUB2</t>
  </si>
  <si>
    <t>ZNAN2</t>
  </si>
  <si>
    <t>MAKTM2</t>
  </si>
  <si>
    <t>ZZ_VPK2</t>
  </si>
  <si>
    <t>HOEHE2</t>
  </si>
  <si>
    <t>BREIT2</t>
  </si>
  <si>
    <t>LAENG2</t>
  </si>
  <si>
    <t>MEABM2</t>
  </si>
  <si>
    <t>BRGEW2</t>
  </si>
  <si>
    <t>GEWEI2</t>
  </si>
  <si>
    <t>EAN112</t>
  </si>
  <si>
    <t>NUMTP2</t>
  </si>
  <si>
    <t>ZZ_MGTXT2</t>
  </si>
  <si>
    <t>MEINH3</t>
  </si>
  <si>
    <t>UMREZ3</t>
  </si>
  <si>
    <t>MESUB3</t>
  </si>
  <si>
    <t>ZNAN3</t>
  </si>
  <si>
    <t>MAKTM3</t>
  </si>
  <si>
    <t>ZZ_VPK3</t>
  </si>
  <si>
    <t>HOEHE3</t>
  </si>
  <si>
    <t>BREIT3</t>
  </si>
  <si>
    <t>LAENG3</t>
  </si>
  <si>
    <t>MEABM3</t>
  </si>
  <si>
    <t>BRGEW3</t>
  </si>
  <si>
    <t>GEWEI3</t>
  </si>
  <si>
    <t>EAN113</t>
  </si>
  <si>
    <t>NUMTP3</t>
  </si>
  <si>
    <t>ZZ_MGTXT3</t>
  </si>
  <si>
    <t>MEINH6</t>
  </si>
  <si>
    <t>UMREZ6</t>
  </si>
  <si>
    <t>MESUB6</t>
  </si>
  <si>
    <t>ZZ_VPK6</t>
  </si>
  <si>
    <t>ZZ_LAGANZ6</t>
  </si>
  <si>
    <t>ZZ_HANDLING6</t>
  </si>
  <si>
    <t>ZZ_LAGSTAPEL6</t>
  </si>
  <si>
    <t>HOEHE6</t>
  </si>
  <si>
    <t>BREIT6</t>
  </si>
  <si>
    <t>LAENG6</t>
  </si>
  <si>
    <t>MEABM6</t>
  </si>
  <si>
    <t>BRGEW6</t>
  </si>
  <si>
    <t>GEWEI6</t>
  </si>
  <si>
    <t>EAN116</t>
  </si>
  <si>
    <t>NUMTP6</t>
  </si>
  <si>
    <t>LIFNR</t>
  </si>
  <si>
    <t>ZZ_LARTNR2</t>
  </si>
  <si>
    <t>ZZ_LARTNR3</t>
  </si>
  <si>
    <t>ZZ_LARTNR6</t>
  </si>
  <si>
    <t>ZZ_MHDHB</t>
  </si>
  <si>
    <t>MHDRZ</t>
  </si>
  <si>
    <t>Marke</t>
  </si>
  <si>
    <t>Kennzeichen NAN erzeugen (Ja = X)</t>
  </si>
  <si>
    <t>abweichender Mengentext</t>
  </si>
  <si>
    <t>x</t>
  </si>
  <si>
    <t>K01</t>
  </si>
  <si>
    <t>K02</t>
  </si>
  <si>
    <t>00</t>
  </si>
  <si>
    <t>ZIDE</t>
  </si>
  <si>
    <t>Waren-gruppe</t>
  </si>
  <si>
    <t>DE</t>
  </si>
  <si>
    <t>Geschäftsvorfall</t>
  </si>
  <si>
    <t>Bezugseinheit AME2</t>
  </si>
  <si>
    <t>Gefahrgutklasse</t>
  </si>
  <si>
    <t>D - Verschiedenpreisig</t>
  </si>
  <si>
    <t>AF</t>
  </si>
  <si>
    <t>A.I.S.E.</t>
  </si>
  <si>
    <t xml:space="preserve">Pro Planet </t>
  </si>
  <si>
    <t>F - Gleichpreisig</t>
  </si>
  <si>
    <t>EG</t>
  </si>
  <si>
    <t>Agence Bio</t>
  </si>
  <si>
    <t>Fairtrade Sourcing Program</t>
  </si>
  <si>
    <t>ER</t>
  </si>
  <si>
    <t>M - Mischkarton</t>
  </si>
  <si>
    <t>AL</t>
  </si>
  <si>
    <t>Agriculture Biologique - France</t>
  </si>
  <si>
    <t xml:space="preserve">Biokunststoff Verpackung </t>
  </si>
  <si>
    <t>MC</t>
  </si>
  <si>
    <t>Mehrweg</t>
  </si>
  <si>
    <t>R - Range</t>
  </si>
  <si>
    <t>DZ</t>
  </si>
  <si>
    <t>TÜV-Exclusiv-Siegel</t>
  </si>
  <si>
    <t>4.1</t>
  </si>
  <si>
    <t>U - Umverpackung</t>
  </si>
  <si>
    <t>AD</t>
  </si>
  <si>
    <t>4.2</t>
  </si>
  <si>
    <t>L - Leergut</t>
  </si>
  <si>
    <t>AO</t>
  </si>
  <si>
    <t>Alaska Seafood Marketing Institute</t>
  </si>
  <si>
    <t>4.3</t>
  </si>
  <si>
    <t>A - Vollgut-Gebinde</t>
  </si>
  <si>
    <t>AI</t>
  </si>
  <si>
    <t>Allgemeines Recycling-Symbol</t>
  </si>
  <si>
    <t>5.1</t>
  </si>
  <si>
    <t>AQ</t>
  </si>
  <si>
    <t>Alpenlachs</t>
  </si>
  <si>
    <t>5.2</t>
  </si>
  <si>
    <t>AG</t>
  </si>
  <si>
    <t>AMA-Biozeichen</t>
  </si>
  <si>
    <t>6.1</t>
  </si>
  <si>
    <t>GQ</t>
  </si>
  <si>
    <t>AMA-Biozeichen ohne Urspungsangabe</t>
  </si>
  <si>
    <t>6.2</t>
  </si>
  <si>
    <t>AR</t>
  </si>
  <si>
    <t>AMA-Gütesiegel</t>
  </si>
  <si>
    <t>AM</t>
  </si>
  <si>
    <t>ARGE Gentechnik-frei (Österreich)</t>
  </si>
  <si>
    <t>AW</t>
  </si>
  <si>
    <t>ET</t>
  </si>
  <si>
    <t>BayBio Bio-Ware</t>
  </si>
  <si>
    <t>AU</t>
  </si>
  <si>
    <t>BDIH-Logo</t>
  </si>
  <si>
    <t>AX</t>
  </si>
  <si>
    <t>Berchtesgadener Land</t>
  </si>
  <si>
    <t>AZ</t>
  </si>
  <si>
    <t>Best Aquaculture Practices</t>
  </si>
  <si>
    <t>Bio Austria-Verbandslogo</t>
  </si>
  <si>
    <t>Bio Suisse (Knospe-Logo)</t>
  </si>
  <si>
    <t>Biofisch</t>
  </si>
  <si>
    <t>Bio-Kontrollstelle</t>
  </si>
  <si>
    <t>Bioland</t>
  </si>
  <si>
    <t>Bio-Landwirtschaft Ennstal - garantiert kontrolliert</t>
  </si>
  <si>
    <t>BH</t>
  </si>
  <si>
    <t>Bio-Ring Allgäu e.V.</t>
  </si>
  <si>
    <t>BI</t>
  </si>
  <si>
    <t>Bios - Biokontrollservice Österreich</t>
  </si>
  <si>
    <t>BJ</t>
  </si>
  <si>
    <t>Bio-Siegel (Deutsch)</t>
  </si>
  <si>
    <t>BIOD</t>
  </si>
  <si>
    <t>BL</t>
  </si>
  <si>
    <t>Bitrex</t>
  </si>
  <si>
    <t>BKP1 Biokunststoff Produkt</t>
  </si>
  <si>
    <t>BKP1</t>
  </si>
  <si>
    <t>BN</t>
  </si>
  <si>
    <t>BKP2 Biokunststoff Produkt</t>
  </si>
  <si>
    <t>BKP2</t>
  </si>
  <si>
    <t>Flowpack</t>
  </si>
  <si>
    <t>BKP3 Biokunststoff Produkt</t>
  </si>
  <si>
    <t>BKP3</t>
  </si>
  <si>
    <t>BKP4 Biokunststoff Produkt</t>
  </si>
  <si>
    <t>BKP4</t>
  </si>
  <si>
    <t>BKP5 Biokunststoff Produkt</t>
  </si>
  <si>
    <t>BKP5</t>
  </si>
  <si>
    <t>BKP6 Biokunststoff Produkt</t>
  </si>
  <si>
    <t>BKP6</t>
  </si>
  <si>
    <t>BV</t>
  </si>
  <si>
    <t xml:space="preserve">BKV1 Biokunststoff Verpackung </t>
  </si>
  <si>
    <t>BKV1</t>
  </si>
  <si>
    <t>BW</t>
  </si>
  <si>
    <t xml:space="preserve">BKV2 Biokunststoff Verpackung </t>
  </si>
  <si>
    <t>BKV2</t>
  </si>
  <si>
    <t>BY</t>
  </si>
  <si>
    <t xml:space="preserve">BKV3 Biokunststoff Verpackung </t>
  </si>
  <si>
    <t>BKV3</t>
  </si>
  <si>
    <t>BZ</t>
  </si>
  <si>
    <t xml:space="preserve">BKV4 Biokunststoff Verpackung </t>
  </si>
  <si>
    <t>BKV4</t>
  </si>
  <si>
    <t>IO</t>
  </si>
  <si>
    <t xml:space="preserve">BKV5 Biokunststoff Verpackung </t>
  </si>
  <si>
    <t>BKV5</t>
  </si>
  <si>
    <t>CL</t>
  </si>
  <si>
    <t xml:space="preserve">BKV6 Biokunststoff Verpackung </t>
  </si>
  <si>
    <t>BKV6</t>
  </si>
  <si>
    <t>CN</t>
  </si>
  <si>
    <t>Blauer Engel</t>
  </si>
  <si>
    <t>CK</t>
  </si>
  <si>
    <t>Bord Bia Approved</t>
  </si>
  <si>
    <t>CR</t>
  </si>
  <si>
    <t>Bord Bia Approved - Meat Content Only</t>
  </si>
  <si>
    <t>IFC</t>
  </si>
  <si>
    <t>DK</t>
  </si>
  <si>
    <t>Bra Miljöval Label (Schwedisch)</t>
  </si>
  <si>
    <t>Deutschland</t>
  </si>
  <si>
    <t xml:space="preserve">C2C Cradle to Cradle certified </t>
  </si>
  <si>
    <t>C2C</t>
  </si>
  <si>
    <t>DM</t>
  </si>
  <si>
    <t>CE-Kennzeichnung</t>
  </si>
  <si>
    <t>DO</t>
  </si>
  <si>
    <t>Cosmebio</t>
  </si>
  <si>
    <t>DJ</t>
  </si>
  <si>
    <t>Cotton made in Africa</t>
  </si>
  <si>
    <t>EC</t>
  </si>
  <si>
    <t>Crossed grain symbol</t>
  </si>
  <si>
    <t>Dachmarke Rhön</t>
  </si>
  <si>
    <t>Danish organic logo</t>
  </si>
  <si>
    <t>EE</t>
  </si>
  <si>
    <t>EU</t>
  </si>
  <si>
    <t>DLG Prämierung</t>
  </si>
  <si>
    <t>FK</t>
  </si>
  <si>
    <t>FJ</t>
  </si>
  <si>
    <t>DTB1 Tierschutzlabel Deutscher Tierschutzbund Einstieg</t>
  </si>
  <si>
    <t>DTB1</t>
  </si>
  <si>
    <t>FI</t>
  </si>
  <si>
    <t>DTB2 Tierschutzlabel Deutscher Tierschutzbund Premium</t>
  </si>
  <si>
    <t>DTB2</t>
  </si>
  <si>
    <t>FR</t>
  </si>
  <si>
    <t>GF</t>
  </si>
  <si>
    <t>Earthsure</t>
  </si>
  <si>
    <t>PF</t>
  </si>
  <si>
    <t>ECOCERT-Kennzeichen</t>
  </si>
  <si>
    <t>Ecogarantie</t>
  </si>
  <si>
    <t>GM</t>
  </si>
  <si>
    <t>Eco-Kreis</t>
  </si>
  <si>
    <t>GE</t>
  </si>
  <si>
    <t>Ecologo</t>
  </si>
  <si>
    <t>GH</t>
  </si>
  <si>
    <t>Ecovin</t>
  </si>
  <si>
    <t>Eesti Parim Toiduaine (Estonia)</t>
  </si>
  <si>
    <t>GD</t>
  </si>
  <si>
    <t>Energielabel</t>
  </si>
  <si>
    <t>GR</t>
  </si>
  <si>
    <t>Energy Star</t>
  </si>
  <si>
    <t>Erde &amp; Saat</t>
  </si>
  <si>
    <t>GP</t>
  </si>
  <si>
    <t>Estonian eco label (Eesti ökomärk)</t>
  </si>
  <si>
    <t>GU</t>
  </si>
  <si>
    <t>EU Umweltlabel (EU Blume)</t>
  </si>
  <si>
    <t>GT</t>
  </si>
  <si>
    <t>EU-Bio-Logo</t>
  </si>
  <si>
    <t>Fair Trade</t>
  </si>
  <si>
    <t>GN</t>
  </si>
  <si>
    <t>Fairtrade-Baumwoll-Programm</t>
  </si>
  <si>
    <t>GW</t>
  </si>
  <si>
    <t>Fairtrade-Kakao-Programm</t>
  </si>
  <si>
    <t>GY</t>
  </si>
  <si>
    <t>Fairtrade-Zucker-Programm</t>
  </si>
  <si>
    <t>HT</t>
  </si>
  <si>
    <t>Flagge mit Schlüssel</t>
  </si>
  <si>
    <t>HM</t>
  </si>
  <si>
    <t>Freiland - kritische Tiermedizin geprüft</t>
  </si>
  <si>
    <t>HN</t>
  </si>
  <si>
    <t>Friend of the Sea</t>
  </si>
  <si>
    <t>HK</t>
  </si>
  <si>
    <t>FSPH FSC 100% Produkt - aus vorbildlich bewirtschafteten Wäldern</t>
  </si>
  <si>
    <t>FSPH</t>
  </si>
  <si>
    <t>IN</t>
  </si>
  <si>
    <t>FSPM FSC Mix Produkt - aus verantwortungsvollen Quellen</t>
  </si>
  <si>
    <t>FSPM</t>
  </si>
  <si>
    <t>FSPR FSC Recycled Produkt - Forest Stewardship Councel Recycled</t>
  </si>
  <si>
    <t>FSPR</t>
  </si>
  <si>
    <t>IQ</t>
  </si>
  <si>
    <t>FSVH FSC 100% Verpackung - aus vorbildlich bewirtschafteten Wäldern</t>
  </si>
  <si>
    <t>FSVH</t>
  </si>
  <si>
    <t>IR</t>
  </si>
  <si>
    <t>FSVM FSC Mix Verpackung - aus verantwortungsvollen Quellen</t>
  </si>
  <si>
    <t>FSVM</t>
  </si>
  <si>
    <t>IE</t>
  </si>
  <si>
    <t xml:space="preserve">FSVR FSC Recycled Verpackung - Forest Stewardship Councel Recycled </t>
  </si>
  <si>
    <t>FSVR</t>
  </si>
  <si>
    <t>IS</t>
  </si>
  <si>
    <t>GÄA</t>
  </si>
  <si>
    <t>IM</t>
  </si>
  <si>
    <t>Genuss Region Österreich</t>
  </si>
  <si>
    <t>IL</t>
  </si>
  <si>
    <t>Geschützte geografische Angabe</t>
  </si>
  <si>
    <t>IT</t>
  </si>
  <si>
    <t>Geschützte Traditionelle Spezialität</t>
  </si>
  <si>
    <t>JM</t>
  </si>
  <si>
    <t>Geschützte Ursprungsbezeichnung</t>
  </si>
  <si>
    <t>JP</t>
  </si>
  <si>
    <t>GGN - Certified Aquaculture</t>
  </si>
  <si>
    <t>GGN</t>
  </si>
  <si>
    <t>JE</t>
  </si>
  <si>
    <t>Global G.A.P</t>
  </si>
  <si>
    <t>JO</t>
  </si>
  <si>
    <t>Glutenfrei nach DZG</t>
  </si>
  <si>
    <t>KY</t>
  </si>
  <si>
    <t>GÖQ-Bayern</t>
  </si>
  <si>
    <t>GOTS</t>
  </si>
  <si>
    <t>GQ-Bayern</t>
  </si>
  <si>
    <t>CA</t>
  </si>
  <si>
    <t>Grüner Punkt - ARA (Verpackungskennzeichen)</t>
  </si>
  <si>
    <t>CV</t>
  </si>
  <si>
    <t>GS</t>
  </si>
  <si>
    <t>KZ</t>
  </si>
  <si>
    <t>Guaranteed Irish (Ireland)</t>
  </si>
  <si>
    <t>QA</t>
  </si>
  <si>
    <t>Gütezeichen Schleswig-Holstein</t>
  </si>
  <si>
    <t>KE</t>
  </si>
  <si>
    <t>Herz Symbol</t>
  </si>
  <si>
    <t>Heumilch (Österreich)</t>
  </si>
  <si>
    <t>ICADA</t>
  </si>
  <si>
    <t>CC</t>
  </si>
  <si>
    <t>ICEA</t>
  </si>
  <si>
    <t>Iceland Responsible Fisheries</t>
  </si>
  <si>
    <t>KM</t>
  </si>
  <si>
    <t>Identitätskennzeichen  und Genusstauglichkeitskenn</t>
  </si>
  <si>
    <t>IHTK-Siegel (ohne Tierversuche)</t>
  </si>
  <si>
    <t>HR</t>
  </si>
  <si>
    <t>Initiative Tierwohl</t>
  </si>
  <si>
    <t>ITW</t>
  </si>
  <si>
    <t>CU</t>
  </si>
  <si>
    <t>INSTITUT_FRESENIUS</t>
  </si>
  <si>
    <t>KW</t>
  </si>
  <si>
    <t>ISEAL Alliance</t>
  </si>
  <si>
    <t>LA</t>
  </si>
  <si>
    <t>IVN Naturleder</t>
  </si>
  <si>
    <t>IVN Naturtextil best</t>
  </si>
  <si>
    <t>LV</t>
  </si>
  <si>
    <t>Jod-Siegel</t>
  </si>
  <si>
    <t>LB</t>
  </si>
  <si>
    <t>KAT Tierschutzgeprüft</t>
  </si>
  <si>
    <t>LR</t>
  </si>
  <si>
    <t>Keimblatt Kennzeichen</t>
  </si>
  <si>
    <t>LY</t>
  </si>
  <si>
    <t>Krav Label (Schwedisch)</t>
  </si>
  <si>
    <t>LI</t>
  </si>
  <si>
    <t>Label des Allergie- und Asthmabunds</t>
  </si>
  <si>
    <t>LT</t>
  </si>
  <si>
    <t>Lacon - Privatinstitut für Quali erzeugter Lebens</t>
  </si>
  <si>
    <t>LU</t>
  </si>
  <si>
    <t>Ländle-Qualität</t>
  </si>
  <si>
    <t>MO</t>
  </si>
  <si>
    <t>Leaping Bunny</t>
  </si>
  <si>
    <t>MG</t>
  </si>
  <si>
    <t>Loodussõbralik toode (Estonia)</t>
  </si>
  <si>
    <t>MW</t>
  </si>
  <si>
    <t>Love Irish Food</t>
  </si>
  <si>
    <t>MY</t>
  </si>
  <si>
    <t>LVA - Lebensmittelversuchsanstalt</t>
  </si>
  <si>
    <t>MV</t>
  </si>
  <si>
    <t xml:space="preserve">M'ama Buffalo Standard </t>
  </si>
  <si>
    <t>MBF</t>
  </si>
  <si>
    <t>Markenqualität Baden-Württemberg</t>
  </si>
  <si>
    <t>MT</t>
  </si>
  <si>
    <t>MA</t>
  </si>
  <si>
    <t>MSC - Marine Stewardship Council</t>
  </si>
  <si>
    <t>MH</t>
  </si>
  <si>
    <t>MUNDUSVINI GOLD</t>
  </si>
  <si>
    <t>MQ</t>
  </si>
  <si>
    <t>MUNDUSVINI SILVER</t>
  </si>
  <si>
    <t>MR</t>
  </si>
  <si>
    <t>MU</t>
  </si>
  <si>
    <t>NaTrue-Label</t>
  </si>
  <si>
    <t>Natureplus</t>
  </si>
  <si>
    <t>MX</t>
  </si>
  <si>
    <t>Naturland</t>
  </si>
  <si>
    <t>Naturland Fair</t>
  </si>
  <si>
    <t>MD</t>
  </si>
  <si>
    <t>Neuland</t>
  </si>
  <si>
    <t>Nordisches Umweltlabel (Schwan)</t>
  </si>
  <si>
    <t>MN</t>
  </si>
  <si>
    <t>Nyckelhålet</t>
  </si>
  <si>
    <t>ME</t>
  </si>
  <si>
    <t>Offizielles Ökolabel (Sonne)</t>
  </si>
  <si>
    <t>MS</t>
  </si>
  <si>
    <t>ÖKO Box</t>
  </si>
  <si>
    <t>MZ</t>
  </si>
  <si>
    <t>Öko-Control</t>
  </si>
  <si>
    <t>Ökolabel (Marienkäfer)</t>
  </si>
  <si>
    <t>NA</t>
  </si>
  <si>
    <t>Ökologischer Kreislauf Moorbad Harbach</t>
  </si>
  <si>
    <t>NT</t>
  </si>
  <si>
    <t>Ökotest</t>
  </si>
  <si>
    <t>NR</t>
  </si>
  <si>
    <t>Öko-Tex Label</t>
  </si>
  <si>
    <t>NP</t>
  </si>
  <si>
    <t>ORBI - organisch biologisch kontrolliert - nach Dr</t>
  </si>
  <si>
    <t>BLL4310</t>
  </si>
  <si>
    <t>I01</t>
  </si>
  <si>
    <t>NC</t>
  </si>
  <si>
    <t>Österreichisches Umweltzeichen</t>
  </si>
  <si>
    <t>BLL4314</t>
  </si>
  <si>
    <t>I02</t>
  </si>
  <si>
    <t>Ozonfreundlich</t>
  </si>
  <si>
    <t>BLL4320</t>
  </si>
  <si>
    <t>I03</t>
  </si>
  <si>
    <t>NI</t>
  </si>
  <si>
    <t>BLL6408</t>
  </si>
  <si>
    <t>I04</t>
  </si>
  <si>
    <t>AN</t>
  </si>
  <si>
    <t>PEFC - recycelt Produkt</t>
  </si>
  <si>
    <t xml:space="preserve">PEPR </t>
  </si>
  <si>
    <t>BLL6410</t>
  </si>
  <si>
    <t>I05</t>
  </si>
  <si>
    <t>NL</t>
  </si>
  <si>
    <t>PEFC - recycelt Verpackung</t>
  </si>
  <si>
    <t>PEVR</t>
  </si>
  <si>
    <t>BLL6413</t>
  </si>
  <si>
    <t>I06</t>
  </si>
  <si>
    <t>NE</t>
  </si>
  <si>
    <t>PEFC - zertifiziertes Produkt</t>
  </si>
  <si>
    <t>PEPZ</t>
  </si>
  <si>
    <t>BLL6416</t>
  </si>
  <si>
    <t>I07</t>
  </si>
  <si>
    <t>NG</t>
  </si>
  <si>
    <t>PEFC - zertifizierte Verpackung</t>
  </si>
  <si>
    <t>PEVZ</t>
  </si>
  <si>
    <t>BLL6418</t>
  </si>
  <si>
    <t>I08</t>
  </si>
  <si>
    <t>NU</t>
  </si>
  <si>
    <t>BLL6420</t>
  </si>
  <si>
    <t>I09</t>
  </si>
  <si>
    <t>PET to PET</t>
  </si>
  <si>
    <t>BLL6424</t>
  </si>
  <si>
    <t>I10</t>
  </si>
  <si>
    <t>MP</t>
  </si>
  <si>
    <t>PRO Weideland</t>
  </si>
  <si>
    <t>PWL</t>
  </si>
  <si>
    <t>Produkte aus kompostierbaren Werkstoffen</t>
  </si>
  <si>
    <t>NO</t>
  </si>
  <si>
    <t>Puhas keskkond (Estonia)</t>
  </si>
  <si>
    <t>OM</t>
  </si>
  <si>
    <t>QS Zertifizierungszeichen (vom Hof bis zum Laden)</t>
  </si>
  <si>
    <t>OR</t>
  </si>
  <si>
    <t>Qualitätszeichen Baden-Württemberg</t>
  </si>
  <si>
    <t>AT</t>
  </si>
  <si>
    <t>Quality Mark (Ireland)</t>
  </si>
  <si>
    <t>PS</t>
  </si>
  <si>
    <t>PW</t>
  </si>
  <si>
    <t>PG</t>
  </si>
  <si>
    <t>PY</t>
  </si>
  <si>
    <t>PH</t>
  </si>
  <si>
    <t>PN</t>
  </si>
  <si>
    <t>PT</t>
  </si>
  <si>
    <t>PR</t>
  </si>
  <si>
    <t>RAL Gütezeichen Kerzen</t>
  </si>
  <si>
    <t>CD</t>
  </si>
  <si>
    <t>Regionalfenster</t>
  </si>
  <si>
    <t>RGF</t>
  </si>
  <si>
    <t>RE</t>
  </si>
  <si>
    <t>Regionaltheke Franken</t>
  </si>
  <si>
    <t>RW</t>
  </si>
  <si>
    <t>RFA - Rainforest Alliance Certified</t>
  </si>
  <si>
    <t>RO</t>
  </si>
  <si>
    <t xml:space="preserve">RSPO - Roundtable for Sustainable Palm Oil </t>
  </si>
  <si>
    <t>RU</t>
  </si>
  <si>
    <t>Salzburger Landwirtschaftliche Kontrolle GesmbH</t>
  </si>
  <si>
    <t>SGS Austria Controll-Co GmbH</t>
  </si>
  <si>
    <t>SLC Bauart Geprüft</t>
  </si>
  <si>
    <t>SLC Geprüfte Kinder Sicherheit</t>
  </si>
  <si>
    <t>AS</t>
  </si>
  <si>
    <t>Soil Association</t>
  </si>
  <si>
    <t>SM</t>
  </si>
  <si>
    <t>Stiftung Warentest</t>
  </si>
  <si>
    <t>SA</t>
  </si>
  <si>
    <t>Stop Climate Change</t>
  </si>
  <si>
    <t>sus: das Schweinefleisch-Kennzeichnungssystem</t>
  </si>
  <si>
    <t>CH</t>
  </si>
  <si>
    <t>The Compostable Label</t>
  </si>
  <si>
    <t>SN</t>
  </si>
  <si>
    <t>Tierschutzsiegel des dt. Tierschutzbundes</t>
  </si>
  <si>
    <t>RS</t>
  </si>
  <si>
    <t>Tracking-Code</t>
  </si>
  <si>
    <t>TRA</t>
  </si>
  <si>
    <t>CS</t>
  </si>
  <si>
    <t>Tunnustatud Eesti Maitse (Estonia)</t>
  </si>
  <si>
    <t>Tunnustatud Maitse (Estonia)</t>
  </si>
  <si>
    <t>TÜV geprüft (TÜV Süd)</t>
  </si>
  <si>
    <t>Umgekehrte Epsilon</t>
  </si>
  <si>
    <t>Umweltbaum</t>
  </si>
  <si>
    <t>SI</t>
  </si>
  <si>
    <t>Uniquelly Finnish</t>
  </si>
  <si>
    <t>Unser Land</t>
  </si>
  <si>
    <t>ES</t>
  </si>
  <si>
    <t>USDA_ORGANIC</t>
  </si>
  <si>
    <t>LK</t>
  </si>
  <si>
    <t xml:space="preserve">UTZ Certified </t>
  </si>
  <si>
    <t>SH</t>
  </si>
  <si>
    <t>Vælg Fuldkorn Først</t>
  </si>
  <si>
    <t>LC</t>
  </si>
  <si>
    <t>Vegan Label EU</t>
  </si>
  <si>
    <t>VGN</t>
  </si>
  <si>
    <t>VEGAN_SOCIETY_VEGAN_LOGO</t>
  </si>
  <si>
    <t>PM</t>
  </si>
  <si>
    <t>Verband Kontrollservice Tirol</t>
  </si>
  <si>
    <t>Vier Pfoten Anforderungen Büffelhaltung</t>
  </si>
  <si>
    <t>VPB</t>
  </si>
  <si>
    <t>VierPfoten Tierschutz kontrolliert, Silber- und Gold-Standard</t>
  </si>
  <si>
    <t>VPT</t>
  </si>
  <si>
    <t>SS</t>
  </si>
  <si>
    <t>VLOG - Ohne Gentechnik</t>
  </si>
  <si>
    <t>VLOG</t>
  </si>
  <si>
    <t>SR</t>
  </si>
  <si>
    <t>Ware aus Finnland (Blauer Schwan)</t>
  </si>
  <si>
    <t>SJ</t>
  </si>
  <si>
    <t>Weidemelk (Niederlande)</t>
  </si>
  <si>
    <t>WMNL</t>
  </si>
  <si>
    <t>CZ</t>
  </si>
  <si>
    <t>WWF's Panda label</t>
  </si>
  <si>
    <t>AE</t>
  </si>
  <si>
    <t>GB</t>
  </si>
  <si>
    <t>CX</t>
  </si>
  <si>
    <t>EH</t>
  </si>
  <si>
    <t>CF</t>
  </si>
  <si>
    <t>CY</t>
  </si>
  <si>
    <t>STL</t>
  </si>
  <si>
    <t>El Salvador</t>
  </si>
  <si>
    <t>SV</t>
  </si>
  <si>
    <t>Syrien</t>
  </si>
  <si>
    <t>SY</t>
  </si>
  <si>
    <t>Swasiland</t>
  </si>
  <si>
    <t>SZ</t>
  </si>
  <si>
    <t>Turks-,Caicosin</t>
  </si>
  <si>
    <t>TC</t>
  </si>
  <si>
    <t>Tschad</t>
  </si>
  <si>
    <t>TD</t>
  </si>
  <si>
    <t>French S.Territ</t>
  </si>
  <si>
    <t>Togo</t>
  </si>
  <si>
    <t>Thailand</t>
  </si>
  <si>
    <t>TH</t>
  </si>
  <si>
    <t>Tadschikistan</t>
  </si>
  <si>
    <t>TJ</t>
  </si>
  <si>
    <t>Tokelau-Inseln</t>
  </si>
  <si>
    <t>Osttimor</t>
  </si>
  <si>
    <t>Turkmenistan</t>
  </si>
  <si>
    <t>TM</t>
  </si>
  <si>
    <t>Tunesien</t>
  </si>
  <si>
    <t>TN</t>
  </si>
  <si>
    <t>Tonga</t>
  </si>
  <si>
    <t>Ost Timor</t>
  </si>
  <si>
    <t>Türkei</t>
  </si>
  <si>
    <t>Trinidad,Tobago</t>
  </si>
  <si>
    <t>Tuvalu</t>
  </si>
  <si>
    <t>TV</t>
  </si>
  <si>
    <t>Taiwan</t>
  </si>
  <si>
    <t>TW</t>
  </si>
  <si>
    <t>Tansania</t>
  </si>
  <si>
    <t>TZ</t>
  </si>
  <si>
    <t>Ukraine</t>
  </si>
  <si>
    <t>UA</t>
  </si>
  <si>
    <t>Uganda</t>
  </si>
  <si>
    <t>UG</t>
  </si>
  <si>
    <t>Minor Outl.Ins.</t>
  </si>
  <si>
    <t>UM</t>
  </si>
  <si>
    <t>Vereinigte Nat.</t>
  </si>
  <si>
    <t>UN</t>
  </si>
  <si>
    <t>USA</t>
  </si>
  <si>
    <t>US</t>
  </si>
  <si>
    <t>Uruguay</t>
  </si>
  <si>
    <t>UY</t>
  </si>
  <si>
    <t>Usbekistan</t>
  </si>
  <si>
    <t>UZ</t>
  </si>
  <si>
    <t>Vatikanstadt</t>
  </si>
  <si>
    <t>VA</t>
  </si>
  <si>
    <t>St. Vincent</t>
  </si>
  <si>
    <t>VC</t>
  </si>
  <si>
    <t>Venezuela</t>
  </si>
  <si>
    <t>VE</t>
  </si>
  <si>
    <t>Brit.Jungferni.</t>
  </si>
  <si>
    <t>VG</t>
  </si>
  <si>
    <t>Amer.Jungferni.</t>
  </si>
  <si>
    <t>Vietnam</t>
  </si>
  <si>
    <t>VN</t>
  </si>
  <si>
    <t>Vanuatu</t>
  </si>
  <si>
    <t>VU</t>
  </si>
  <si>
    <t>Wallis,Futuna</t>
  </si>
  <si>
    <t>Westsamoa</t>
  </si>
  <si>
    <t>WS</t>
  </si>
  <si>
    <t>Kosovo</t>
  </si>
  <si>
    <t>XK</t>
  </si>
  <si>
    <t>XS</t>
  </si>
  <si>
    <t>Jemen</t>
  </si>
  <si>
    <t>YE</t>
  </si>
  <si>
    <t>Mayotte</t>
  </si>
  <si>
    <t>YT</t>
  </si>
  <si>
    <t>Jugoslawien</t>
  </si>
  <si>
    <t>YU</t>
  </si>
  <si>
    <t>Südafrika</t>
  </si>
  <si>
    <t>ZA</t>
  </si>
  <si>
    <t>Sambia</t>
  </si>
  <si>
    <t>ZM</t>
  </si>
  <si>
    <t>ZR</t>
  </si>
  <si>
    <t>Simbabwe</t>
  </si>
  <si>
    <t>ZW</t>
  </si>
  <si>
    <t>Display</t>
  </si>
  <si>
    <t/>
  </si>
  <si>
    <t>T_POOL</t>
  </si>
  <si>
    <t>ZZ_DISPLAYTYP</t>
  </si>
  <si>
    <t>ZZ_FRDISPL</t>
  </si>
  <si>
    <t>ZZ_QS_PFLICHT</t>
  </si>
  <si>
    <t>ZZ_CHARGECL</t>
  </si>
  <si>
    <t>ZZ_CHARGE</t>
  </si>
  <si>
    <t>MERKMAL_TBM_TOPFGROESSE</t>
  </si>
  <si>
    <t>MERKMAL_TBM_FARBCODE</t>
  </si>
  <si>
    <t>MERKMAL_GD_MINDESTKUEHLTEMPERATUR</t>
  </si>
  <si>
    <t>ZZ_MULTI21</t>
  </si>
  <si>
    <t>ZZ_MULTI1</t>
  </si>
  <si>
    <t>ZZ_VORGAENGER1</t>
  </si>
  <si>
    <t>ZZ_MULTI22</t>
  </si>
  <si>
    <t>ZZ_MULTI2</t>
  </si>
  <si>
    <t>ZZ_VORGAENGER2</t>
  </si>
  <si>
    <t>ZZ_MULTI23</t>
  </si>
  <si>
    <t>ZZ_MULTI3</t>
  </si>
  <si>
    <t>ZZ_VORGAENGER3</t>
  </si>
  <si>
    <t>MEINH4</t>
  </si>
  <si>
    <t>UMREZ4</t>
  </si>
  <si>
    <t>MESUB4</t>
  </si>
  <si>
    <t>ZNAN4</t>
  </si>
  <si>
    <t>MAKTM4</t>
  </si>
  <si>
    <t>ZZ_VPK4</t>
  </si>
  <si>
    <t>HOEHE4</t>
  </si>
  <si>
    <t>BREIT4</t>
  </si>
  <si>
    <t>LAENG4</t>
  </si>
  <si>
    <t>MEABM4</t>
  </si>
  <si>
    <t>BRGEW4</t>
  </si>
  <si>
    <t>GEWEI4</t>
  </si>
  <si>
    <t>EAN114</t>
  </si>
  <si>
    <t>NUMTP4</t>
  </si>
  <si>
    <t>ZZ_MULTI24</t>
  </si>
  <si>
    <t>ZZ_MULTI4</t>
  </si>
  <si>
    <t>ZZ_MGTXT4</t>
  </si>
  <si>
    <t>ZZ_VORGAENGER4</t>
  </si>
  <si>
    <t>MEINH5</t>
  </si>
  <si>
    <t>UMREZ5</t>
  </si>
  <si>
    <t>MESUB5</t>
  </si>
  <si>
    <t>ZNAN5</t>
  </si>
  <si>
    <t>MAKTM5</t>
  </si>
  <si>
    <t>ZZ_VPK5</t>
  </si>
  <si>
    <t>HOEHE5</t>
  </si>
  <si>
    <t>BREIT5</t>
  </si>
  <si>
    <t>LAENG5</t>
  </si>
  <si>
    <t>MEABM5</t>
  </si>
  <si>
    <t>BRGEW5</t>
  </si>
  <si>
    <t>GEWEI5</t>
  </si>
  <si>
    <t>EAN115</t>
  </si>
  <si>
    <t>NUMTP5</t>
  </si>
  <si>
    <t>ZZ_MULTI25</t>
  </si>
  <si>
    <t>ZZ_MULTI5</t>
  </si>
  <si>
    <t>ZZ_MGTXT5</t>
  </si>
  <si>
    <t>ZZ_VORGAENGER5</t>
  </si>
  <si>
    <t>MAKTM6</t>
  </si>
  <si>
    <t>MEINH7</t>
  </si>
  <si>
    <t>UMREZ7</t>
  </si>
  <si>
    <t>MESUB7</t>
  </si>
  <si>
    <t>MAKTM7</t>
  </si>
  <si>
    <t>ZZ_VPK7</t>
  </si>
  <si>
    <t>ZZ_LAGANZ7</t>
  </si>
  <si>
    <t>ZZ_HANDLING7</t>
  </si>
  <si>
    <t>ZZ_LAGSTAPEL7</t>
  </si>
  <si>
    <t>HOEHE7</t>
  </si>
  <si>
    <t>BREIT7</t>
  </si>
  <si>
    <t>LAENG7</t>
  </si>
  <si>
    <t>MEABM7</t>
  </si>
  <si>
    <t>BRGEW7</t>
  </si>
  <si>
    <t>GEWEI7</t>
  </si>
  <si>
    <t>EAN117</t>
  </si>
  <si>
    <t>NUMTP7</t>
  </si>
  <si>
    <t>ZZ_LARTNR1</t>
  </si>
  <si>
    <t>ZZ_LARTNR4</t>
  </si>
  <si>
    <t>ZZ_LARTNR5</t>
  </si>
  <si>
    <t>ZZ_LARTNR7</t>
  </si>
  <si>
    <t>LACOD</t>
  </si>
  <si>
    <t>BSTME1</t>
  </si>
  <si>
    <t>ZZ_EKKOL1</t>
  </si>
  <si>
    <t>ZZ_KOUBGR1</t>
  </si>
  <si>
    <t>ZZ_KONDEH1</t>
  </si>
  <si>
    <t>BSTME2</t>
  </si>
  <si>
    <t>ZZ_EKKOL2</t>
  </si>
  <si>
    <t>ZZ_KOUBGR2</t>
  </si>
  <si>
    <t>ZZ_KONDEH2</t>
  </si>
  <si>
    <t>KBETR2</t>
  </si>
  <si>
    <t>Artikelart</t>
  </si>
  <si>
    <t>QS Artikel</t>
  </si>
  <si>
    <t>Chargenklasse</t>
  </si>
  <si>
    <t>Chargenfuehrung</t>
  </si>
  <si>
    <t>TBM_TOPFGROESSE</t>
  </si>
  <si>
    <t>TBM_FARBCODE</t>
  </si>
  <si>
    <t>GD_MINDESTKUEHLTEMPERATUR</t>
  </si>
  <si>
    <t>Zaehler fuer die Umrechnung in Basismengeneinheiten (immer UMREN = 1)</t>
  </si>
  <si>
    <t>Einheit fuer Laenge/Breite/Hoehe</t>
  </si>
  <si>
    <t>Bruttogewicht</t>
  </si>
  <si>
    <t>Gewichtseinheit</t>
  </si>
  <si>
    <t>Global Trade Item Number (GTIN)</t>
  </si>
  <si>
    <t>Multi 2</t>
  </si>
  <si>
    <t>Multi 1</t>
  </si>
  <si>
    <t>Vorgaenger NAN</t>
  </si>
  <si>
    <t>Untergeordnete Mengeneinheit (immer ST)</t>
  </si>
  <si>
    <t>Verpackungsart</t>
  </si>
  <si>
    <t>Nummerntyp der Global Trade Item Number</t>
  </si>
  <si>
    <t>Alternativmengeneinheit 3 zur Lagermengeneinheit</t>
  </si>
  <si>
    <t>Bontext (Sprache aus Anmeldesprache, Text-ID = 02, lfd. Nr = 1)</t>
  </si>
  <si>
    <t>Alternativmengeneinheit 4 zur Lagermengeneinheit</t>
  </si>
  <si>
    <t>Alternativmengeneinheit 5 zur Lagermengeneinheit</t>
  </si>
  <si>
    <t>Untergeordnete Mengeneinheit (immer selber Bezug auf Kxx wie Lxx)</t>
  </si>
  <si>
    <t>Alternativmengeneinheit 7 zur Lagermengeneinheit</t>
  </si>
  <si>
    <t>Lagerstapelfaktor</t>
  </si>
  <si>
    <t>Artikelnummer beim Lieferanten fuer AME3</t>
  </si>
  <si>
    <t>Artikelnummer beim Lieferanten fuer AME4</t>
  </si>
  <si>
    <t>Artikelnummer beim Lieferanten fuer AME5</t>
  </si>
  <si>
    <t>Artikelnummer beim Lieferanten fuer AME7</t>
  </si>
  <si>
    <t>Bestellmengeneinheit 1 fuer NAN 1</t>
  </si>
  <si>
    <t>Konditionsgruppe beim Lieferanten</t>
  </si>
  <si>
    <t>Konditionsuebergruppe</t>
  </si>
  <si>
    <t>Konditionseinheit</t>
  </si>
  <si>
    <t>LIEK</t>
  </si>
  <si>
    <t>Bestellmengeneinheit 2 fuer NAN 2</t>
  </si>
  <si>
    <t>Konditionsbetrag in EU4</t>
  </si>
  <si>
    <t>HE</t>
  </si>
  <si>
    <t>Artikelbezeichnung</t>
  </si>
  <si>
    <t>Pool-anreicherung (x = Ja)</t>
  </si>
  <si>
    <t>Frei-stehendes Display? 
(x = Ja)</t>
  </si>
  <si>
    <t>Eigen-geschaeft
(x = Ja)</t>
  </si>
  <si>
    <t>RLZ ab WE Markt (in Tagen)</t>
  </si>
  <si>
    <t>Verkaufs-organisation</t>
  </si>
  <si>
    <t>Vertriebs-weg</t>
  </si>
  <si>
    <t>NAN des Artikels</t>
  </si>
  <si>
    <t>Lieferanten-teilsortiment (LTS)</t>
  </si>
  <si>
    <t>Weiß = Kannfeld</t>
  </si>
  <si>
    <t>Grau = Verformelte Logik</t>
  </si>
  <si>
    <t>Lieferanten WAWI</t>
  </si>
  <si>
    <t>Abgang</t>
  </si>
  <si>
    <t>Warenausgangs WAWI</t>
  </si>
  <si>
    <t>Rahmenauftrag</t>
  </si>
  <si>
    <t>Lieferanten Ansprechpartner</t>
  </si>
  <si>
    <t>SUWE Auftragsnummer</t>
  </si>
  <si>
    <t>Referenz- Auftragsnummer</t>
  </si>
  <si>
    <t>EKB</t>
  </si>
  <si>
    <t>Kostenstelle</t>
  </si>
  <si>
    <t xml:space="preserve">Werbung KW </t>
  </si>
  <si>
    <t>Lieferant VL/NVL</t>
  </si>
  <si>
    <t>Abwicklung über WWS</t>
  </si>
  <si>
    <t>Incoterm (FOB, DDP,…)</t>
  </si>
  <si>
    <t>Abwicklung über Agent</t>
  </si>
  <si>
    <t>EK in Fremdwährung/ Währung</t>
  </si>
  <si>
    <t>Art der Marke</t>
  </si>
  <si>
    <t>Eigenmarke</t>
  </si>
  <si>
    <t>Name der Marke</t>
  </si>
  <si>
    <t>Retourenvereinbarung</t>
  </si>
  <si>
    <t>Muster</t>
  </si>
  <si>
    <t>SGE</t>
  </si>
  <si>
    <t>Repeat Order Nr</t>
  </si>
  <si>
    <t>Abgangsland</t>
  </si>
  <si>
    <t>Auftragsprüfung durch QON</t>
  </si>
  <si>
    <t>Produktionsstätte</t>
  </si>
  <si>
    <t>Lager (Zugangsort Klassifikation)</t>
  </si>
  <si>
    <t>TES FFU2 oder FFU3</t>
  </si>
  <si>
    <t>Zentrallagername:</t>
  </si>
  <si>
    <t>Dupro</t>
  </si>
  <si>
    <t>FRI</t>
  </si>
  <si>
    <t>NAN | SUWE-Artikelnummer</t>
  </si>
  <si>
    <t xml:space="preserve">Name Agent </t>
  </si>
  <si>
    <t>Bemerkung SCB:</t>
  </si>
  <si>
    <t>Sonstige Informationen/ zu beachtende Informationen:</t>
  </si>
  <si>
    <t>Retourenzeitraum in Tagen</t>
  </si>
  <si>
    <t>Retourenlager</t>
  </si>
  <si>
    <t>Abholfrist in Tagen</t>
  </si>
  <si>
    <t>Retourenlagerland</t>
  </si>
  <si>
    <t>Lieferbedingungen</t>
  </si>
  <si>
    <t>Wert des Einbehaltes (falls fix)</t>
  </si>
  <si>
    <t>Name</t>
  </si>
  <si>
    <t>Strasse</t>
  </si>
  <si>
    <t>Land</t>
  </si>
  <si>
    <t>Vereinbarte max. Retourenmenge in %</t>
  </si>
  <si>
    <t>Rückkaufwert %</t>
  </si>
  <si>
    <t>Sondervereinbarung</t>
  </si>
  <si>
    <t>Sonstige Informationen:</t>
  </si>
  <si>
    <t>Art</t>
  </si>
  <si>
    <t>Wert</t>
  </si>
  <si>
    <t>EUR oder %</t>
  </si>
  <si>
    <t>2. Rabatt</t>
  </si>
  <si>
    <t>3. Rabatt</t>
  </si>
  <si>
    <t>1. Muster</t>
  </si>
  <si>
    <t>Termin</t>
  </si>
  <si>
    <t>Anzahl Muster</t>
  </si>
  <si>
    <t>Art des Muster</t>
  </si>
  <si>
    <t>Empfängeradresse</t>
  </si>
  <si>
    <t>2. Muster</t>
  </si>
  <si>
    <t>3. Muster</t>
  </si>
  <si>
    <t>4. Muster</t>
  </si>
  <si>
    <t>5. Muster</t>
  </si>
  <si>
    <t>6. Muster</t>
  </si>
  <si>
    <t>Abverkaufszeitraum in Tagen</t>
  </si>
  <si>
    <t>Einbehalt Auftragswert in %</t>
  </si>
  <si>
    <t xml:space="preserve">Zahlungsziel, falls Valuta vereinbart: </t>
  </si>
  <si>
    <t>Datum der Belastung der Retoure:</t>
  </si>
  <si>
    <t>PLZ | Ort</t>
  </si>
  <si>
    <t>Rabatte/nachträgliche Vergütungen</t>
  </si>
  <si>
    <t>1. Rabatt</t>
  </si>
  <si>
    <t>1. Nachträgliche Vergütung</t>
  </si>
  <si>
    <t>2. Nachträgliche Vergütung</t>
  </si>
  <si>
    <t>3. Nachträgliche Vergütung</t>
  </si>
  <si>
    <t>Grün = Pflichtfeld Einkauf REWE Group</t>
  </si>
  <si>
    <t>Entsorgungskosten</t>
  </si>
  <si>
    <t>REWE</t>
  </si>
  <si>
    <t>BA/J/N</t>
  </si>
  <si>
    <t>J/N</t>
  </si>
  <si>
    <t>Penny, national</t>
  </si>
  <si>
    <t>VS</t>
  </si>
  <si>
    <t>REWE Center gross</t>
  </si>
  <si>
    <t>REWE Center klein &amp; gross</t>
  </si>
  <si>
    <t>B1 Discount - Baumarkt</t>
  </si>
  <si>
    <t>Toom BM</t>
  </si>
  <si>
    <t>Export Non Food International</t>
  </si>
  <si>
    <t>Hof/ Saale</t>
  </si>
  <si>
    <t>Multi SGE</t>
  </si>
  <si>
    <t>Fegro Selgros Deutschland</t>
  </si>
  <si>
    <t>Karstadt Feinkost</t>
  </si>
  <si>
    <t>REWE Für Sie</t>
  </si>
  <si>
    <t>Eigenbedarf</t>
  </si>
  <si>
    <t>PLAZA Baumarkt (Coop Kiel)</t>
  </si>
  <si>
    <t>RZAG</t>
  </si>
  <si>
    <t>Kontinental</t>
  </si>
  <si>
    <t>Übersee</t>
  </si>
  <si>
    <t>Zentrallager</t>
  </si>
  <si>
    <t>Regionallager</t>
  </si>
  <si>
    <t>Markt</t>
  </si>
  <si>
    <t>CFR</t>
  </si>
  <si>
    <t>CIF</t>
  </si>
  <si>
    <t>DAP</t>
  </si>
  <si>
    <t>DDP</t>
  </si>
  <si>
    <t>EXW</t>
  </si>
  <si>
    <t>EXW EU</t>
  </si>
  <si>
    <t>FCA</t>
  </si>
  <si>
    <t>FOB</t>
  </si>
  <si>
    <t>Fremdwährungen</t>
  </si>
  <si>
    <t>RMB</t>
  </si>
  <si>
    <t>TES FFU</t>
  </si>
  <si>
    <t>FFU 2</t>
  </si>
  <si>
    <t>FFU 3</t>
  </si>
  <si>
    <t>Incoterm</t>
  </si>
  <si>
    <t>Auftragserteilung</t>
  </si>
  <si>
    <t>Retouren</t>
  </si>
  <si>
    <t>Außendienst</t>
  </si>
  <si>
    <t>Lager Hof</t>
  </si>
  <si>
    <t>Märkte an Lieferant</t>
  </si>
  <si>
    <t>NF Retourenlager Alsheim REWE 122</t>
  </si>
  <si>
    <t>NF Retourenlager Biebesheim</t>
  </si>
  <si>
    <t>NF Retourenlager Bürstadt Penny 003</t>
  </si>
  <si>
    <t>NF Retourenlager VS Bürstadt 022</t>
  </si>
  <si>
    <t>NF Retourenlager Worms REWE 022</t>
  </si>
  <si>
    <t>REWE Center (abgeholt)</t>
  </si>
  <si>
    <t>Golden sample</t>
  </si>
  <si>
    <t>Rabatte</t>
  </si>
  <si>
    <t>Art des Musters</t>
  </si>
  <si>
    <t>Rabattart</t>
  </si>
  <si>
    <t>%</t>
  </si>
  <si>
    <t>EUR</t>
  </si>
  <si>
    <t>Aktionsrabatt</t>
  </si>
  <si>
    <t>Artikelrabatt</t>
  </si>
  <si>
    <t>Messerabatt</t>
  </si>
  <si>
    <t>Palettenrabatt</t>
  </si>
  <si>
    <t>Rechnungsrabatt</t>
  </si>
  <si>
    <t>Regionalrabatt</t>
  </si>
  <si>
    <t>Sonderrabatt</t>
  </si>
  <si>
    <t>Streckenrabatt</t>
  </si>
  <si>
    <t>Werberabatt</t>
  </si>
  <si>
    <t>Zentrallagerrabatt</t>
  </si>
  <si>
    <t>Nachträgliche Vergütungen</t>
  </si>
  <si>
    <t>Abverkaufsunterstützung</t>
  </si>
  <si>
    <t>Handlingskostenpauschale</t>
  </si>
  <si>
    <t>Nachträglicher Bonus</t>
  </si>
  <si>
    <t>Penny Vergütung</t>
  </si>
  <si>
    <t>Retourenbereinigt</t>
  </si>
  <si>
    <t>Vollsortiment</t>
  </si>
  <si>
    <t>Warenbezogene Vergütung</t>
  </si>
  <si>
    <t>Ersatzteile </t>
  </si>
  <si>
    <t>Fotomuster</t>
  </si>
  <si>
    <t>Größenmuster</t>
  </si>
  <si>
    <t>Leerverpackungen 10%</t>
  </si>
  <si>
    <t>Leerverpackungen 5%</t>
  </si>
  <si>
    <t>Originalmuster</t>
  </si>
  <si>
    <t>Originalmusterkarton</t>
  </si>
  <si>
    <t>Produktionsmuster</t>
  </si>
  <si>
    <t>Verpackungslayouts</t>
  </si>
  <si>
    <t>Verpackungsmuster</t>
  </si>
  <si>
    <t>Vorproduktionsmuster</t>
  </si>
  <si>
    <t>Z-ENV</t>
  </si>
  <si>
    <t>Hartwaren 1</t>
  </si>
  <si>
    <t>Hartwaren 2</t>
  </si>
  <si>
    <t>Hartwaren 3</t>
  </si>
  <si>
    <t>Spielwaren/Sport/Tchibo</t>
  </si>
  <si>
    <t>Textil</t>
  </si>
  <si>
    <t>Schreibwaren/DIY/Bücher</t>
  </si>
  <si>
    <t>Elektro VS</t>
  </si>
  <si>
    <t>Z-END</t>
  </si>
  <si>
    <t>Haushalt 3</t>
  </si>
  <si>
    <t>Haushalt 4</t>
  </si>
  <si>
    <t>Hartwaren 4</t>
  </si>
  <si>
    <t>Textil 1</t>
  </si>
  <si>
    <t>Textil 2</t>
  </si>
  <si>
    <t>Textil 3</t>
  </si>
  <si>
    <t>Elektro PY</t>
  </si>
  <si>
    <t>Z-ENI</t>
  </si>
  <si>
    <t>Mehrwertdienste</t>
  </si>
  <si>
    <t>Presse/Medien</t>
  </si>
  <si>
    <t>Investitionsgüter</t>
  </si>
  <si>
    <t>PY International</t>
  </si>
  <si>
    <t>-</t>
  </si>
  <si>
    <t>Kartonmenge (Anzahl VE)</t>
  </si>
  <si>
    <t>Nachtr. Vergütung | Rabatte</t>
  </si>
  <si>
    <t>Zahlungsbedingungen</t>
  </si>
  <si>
    <t>Zahlungsbedingung 1</t>
  </si>
  <si>
    <t>Zahlungsbedingung 2</t>
  </si>
  <si>
    <t>Zahlungsbedingung 3</t>
  </si>
  <si>
    <t>Zahlungsbedingung 4</t>
  </si>
  <si>
    <t>Zahlungsbedingung 5</t>
  </si>
  <si>
    <t>Zahlungsbedingung 6</t>
  </si>
  <si>
    <t>Zahlungsbedingung 7</t>
  </si>
  <si>
    <t>Zahlungsbedingung 8</t>
  </si>
  <si>
    <t>Einbehalt Wert | -Art</t>
  </si>
  <si>
    <t>Reklamationsadresse:</t>
  </si>
  <si>
    <t>Abw. Zahlungsbedingungen:</t>
  </si>
  <si>
    <t>SUWE-Auftragserteilung</t>
  </si>
  <si>
    <t>MDB-ID:</t>
  </si>
  <si>
    <t>Listen-EK in €</t>
  </si>
  <si>
    <t>EAS (Warensicherung)</t>
  </si>
  <si>
    <t>Entsorgungskennzeichen</t>
  </si>
  <si>
    <t>Incoterms</t>
  </si>
  <si>
    <t>Produktart</t>
  </si>
  <si>
    <t>Verkaufsorganisation (VK-Org.):</t>
  </si>
  <si>
    <t>I6</t>
  </si>
  <si>
    <t>UC</t>
  </si>
  <si>
    <t>ZD</t>
  </si>
  <si>
    <t>ZE</t>
  </si>
  <si>
    <t>ZI</t>
  </si>
  <si>
    <t>UME</t>
  </si>
  <si>
    <t>Nummern-typ der GTIN</t>
  </si>
  <si>
    <r>
      <t xml:space="preserve">SAP-Art.-Nr. des Artikels 
</t>
    </r>
    <r>
      <rPr>
        <b/>
        <sz val="11"/>
        <color rgb="FFFF0000"/>
        <rFont val="Calibri"/>
        <family val="2"/>
        <scheme val="minor"/>
      </rPr>
      <t>(ASDV)</t>
    </r>
  </si>
  <si>
    <t>Zaehler</t>
  </si>
  <si>
    <t>AME1</t>
  </si>
  <si>
    <t>UME zu AME1</t>
  </si>
  <si>
    <t>Basis-mengen-einheit</t>
  </si>
  <si>
    <t>Kennzeichen NAN erzeugen 
(Ja = X)</t>
  </si>
  <si>
    <t>AME2</t>
  </si>
  <si>
    <t>AME6</t>
  </si>
  <si>
    <t>Vertragssprache</t>
  </si>
  <si>
    <t>Deutsch</t>
  </si>
  <si>
    <t>Englisch</t>
  </si>
  <si>
    <t>Vertragslieferant</t>
  </si>
  <si>
    <t>Nicht-Vertragslieferant</t>
  </si>
  <si>
    <t>Abgang &amp; Produktionsstätte</t>
  </si>
  <si>
    <t>Warenbereitstellung/ETD</t>
  </si>
  <si>
    <t>z.B. Umschlag ja, zusätzliche QS- Prüfungen etc.</t>
  </si>
  <si>
    <t>TES (TÜV Exklusiv Siegel)</t>
  </si>
  <si>
    <t>Zusatztext | Vorschlag Zusatztext:</t>
  </si>
  <si>
    <t>Handelt es sich um einen Export-Artikel?</t>
  </si>
  <si>
    <t>Artikelnummer / NAN:</t>
  </si>
  <si>
    <t>Artikelbezeichnung / item-description:</t>
  </si>
  <si>
    <t>Auftrag / ordernumber:</t>
  </si>
  <si>
    <t>Kalenderwoche / promotionweek:</t>
  </si>
  <si>
    <t>Chargen-Nr./chargen-number:</t>
  </si>
  <si>
    <t>Empfänger / consignee:</t>
  </si>
  <si>
    <t xml:space="preserve">Karton EAN / carton-EAN </t>
  </si>
  <si>
    <t>Lieferant / supplier:</t>
  </si>
  <si>
    <t xml:space="preserve">REWE Zentral-AG </t>
  </si>
  <si>
    <t>Inhalt (VE) / quantity (VE) :</t>
  </si>
  <si>
    <t xml:space="preserve">Karton-Nr. / carton-number:          </t>
  </si>
  <si>
    <t>Der scanbare Barcode sollte in der oberen linken Ecke auf allen vier Seiten des Kartons angebracht werden.</t>
  </si>
  <si>
    <t>Etiketten-Vorgaben für die Gebindeeinheit 1</t>
  </si>
  <si>
    <t>Etiketten-Vorgaben für die Gebindeeinheit 2</t>
  </si>
  <si>
    <r>
      <t>Rückkaufwert in €/ Stück</t>
    </r>
    <r>
      <rPr>
        <b/>
        <sz val="12"/>
        <rFont val="Calibri"/>
        <family val="2"/>
        <scheme val="minor"/>
      </rPr>
      <t xml:space="preserve"> (nur ausfüllen bei abweichendem Rechnungspreis)</t>
    </r>
  </si>
  <si>
    <t>Lieferantenmarke</t>
  </si>
  <si>
    <t>Column1</t>
  </si>
  <si>
    <t>Bontext (maximal 16 Zeichen)2</t>
  </si>
  <si>
    <t>Multi 210</t>
  </si>
  <si>
    <t>Multi 111</t>
  </si>
  <si>
    <t>Vorgaenger NAN12</t>
  </si>
  <si>
    <t>Kennzeichen NAN erzeugen (Ja = X)13</t>
  </si>
  <si>
    <t>Hoehe14</t>
  </si>
  <si>
    <t>Breite15</t>
  </si>
  <si>
    <t>Laenge16</t>
  </si>
  <si>
    <t>Global Trade Item Number (GTIN)17</t>
  </si>
  <si>
    <t>Multi 218</t>
  </si>
  <si>
    <t>Multi 119</t>
  </si>
  <si>
    <t>abweichender Mengentext20</t>
  </si>
  <si>
    <t>Vorgaenger NAN21</t>
  </si>
  <si>
    <t>Zaehler fuer die Umrechnung in Basismengeneinheiten (immer UMREN = 1)22</t>
  </si>
  <si>
    <t>Untergeordnete Mengeneinheit (immer ST)23</t>
  </si>
  <si>
    <t>Kennzeichen NAN erzeugen (Ja = X)24</t>
  </si>
  <si>
    <t>Bontext (Sprache aus Anmeldesprache, Text-ID = 02, lfd. Nr = 1)25</t>
  </si>
  <si>
    <t>Verpackungsart26</t>
  </si>
  <si>
    <t>Hoehe27</t>
  </si>
  <si>
    <t>Breite28</t>
  </si>
  <si>
    <t>Laenge29</t>
  </si>
  <si>
    <t>Einheit fuer Laenge/Breite/Hoehe30</t>
  </si>
  <si>
    <t>Bruttogewicht31</t>
  </si>
  <si>
    <t>Gewichtseinheit32</t>
  </si>
  <si>
    <t>Global Trade Item Number (GTIN)33</t>
  </si>
  <si>
    <t>Nummerntyp der Global Trade Item Number34</t>
  </si>
  <si>
    <t>Multi 235</t>
  </si>
  <si>
    <t>Multi 136</t>
  </si>
  <si>
    <t>abweichender Mengentext37</t>
  </si>
  <si>
    <t>Vorgaenger NAN38</t>
  </si>
  <si>
    <t>Zaehler fuer die Umrechnung in Basismengeneinheiten (immer UMREN = 1)39</t>
  </si>
  <si>
    <t>Untergeordnete Mengeneinheit (immer ST)40</t>
  </si>
  <si>
    <t>Kennzeichen NAN erzeugen (Ja = X)41</t>
  </si>
  <si>
    <t>Bontext (Sprache aus Anmeldesprache, Text-ID = 02, lfd. Nr = 1)42</t>
  </si>
  <si>
    <t>Verpackungsart43</t>
  </si>
  <si>
    <t>Hoehe44</t>
  </si>
  <si>
    <t>Breite45</t>
  </si>
  <si>
    <t>Laenge46</t>
  </si>
  <si>
    <t>Einheit fuer Laenge/Breite/Hoehe47</t>
  </si>
  <si>
    <t>Bruttogewicht48</t>
  </si>
  <si>
    <t>Gewichtseinheit49</t>
  </si>
  <si>
    <t>Global Trade Item Number (GTIN)50</t>
  </si>
  <si>
    <t>Nummerntyp der Global Trade Item Number51</t>
  </si>
  <si>
    <t>Multi 252</t>
  </si>
  <si>
    <t>Multi 153</t>
  </si>
  <si>
    <t>abweichender Mengentext54</t>
  </si>
  <si>
    <t>Vorgaenger NAN55</t>
  </si>
  <si>
    <t>Global Trade Item Number (GTIN)63</t>
  </si>
  <si>
    <t>Zaehler fuer die Umrechnung in Basismengeneinheiten (immer UMREN = 1)64</t>
  </si>
  <si>
    <t>Bontext (Sprache aus Anmeldesprache, Text-ID = 02, lfd. Nr = 1)65</t>
  </si>
  <si>
    <t>Verpackungsart66</t>
  </si>
  <si>
    <t>Anzahl Lagen67</t>
  </si>
  <si>
    <t>Handling68</t>
  </si>
  <si>
    <t>Hoehe69</t>
  </si>
  <si>
    <t>Breite70</t>
  </si>
  <si>
    <t>Laenge71</t>
  </si>
  <si>
    <t>Einheit fuer Laenge/Breite/Hoehe72</t>
  </si>
  <si>
    <t>Bruttogewicht73</t>
  </si>
  <si>
    <t>Gewichtseinheit74</t>
  </si>
  <si>
    <t>Global Trade Item Number (GTIN)75</t>
  </si>
  <si>
    <t>Nummerntyp der Global Trade Item Number76</t>
  </si>
  <si>
    <t>Artikel-status</t>
  </si>
  <si>
    <t>Konditionsgruppe beim Lieferanten2</t>
  </si>
  <si>
    <t>Konditionsuebergruppe3</t>
  </si>
  <si>
    <t>Konditionseinheit4</t>
  </si>
  <si>
    <t>GTIN Typ (Stück)</t>
  </si>
  <si>
    <t>GTIN Typ (Gebinde)</t>
  </si>
  <si>
    <t>GTIN Typ (Palette)</t>
  </si>
  <si>
    <t>Verpackungsart (Einzelartikel und Gebinde)</t>
  </si>
  <si>
    <t>Grün = Pflichtfeld</t>
  </si>
  <si>
    <t>Kein Rabatt gewährt</t>
  </si>
  <si>
    <t>Keine Vergütung gewährt</t>
  </si>
  <si>
    <t>Code</t>
  </si>
  <si>
    <t>Verpackungsart (Text)</t>
  </si>
  <si>
    <t>Eigengeschäft Kennzeichen
(X=Ja,
leer=Nein)</t>
  </si>
  <si>
    <t>REWE Group internal data (to be completed by REWE Group)</t>
  </si>
  <si>
    <t>Lieferantenteilsortiment (LTS) zu WAWI-Nr. 1:</t>
  </si>
  <si>
    <t>Please select</t>
  </si>
  <si>
    <t>AQL Level:</t>
  </si>
  <si>
    <t>Container</t>
  </si>
  <si>
    <t>System:</t>
  </si>
  <si>
    <t>40' HQ container</t>
  </si>
  <si>
    <t>45' HQ container</t>
  </si>
  <si>
    <t>40' HQ</t>
  </si>
  <si>
    <t>45' HQ</t>
  </si>
  <si>
    <t>Volume (automatically calculated):</t>
  </si>
  <si>
    <t>m³</t>
  </si>
  <si>
    <t>REWE Far East</t>
  </si>
  <si>
    <t>P/W</t>
  </si>
  <si>
    <t>P</t>
  </si>
  <si>
    <t>W</t>
  </si>
  <si>
    <t>AQL Level</t>
  </si>
  <si>
    <t>0,4 / 4,0</t>
  </si>
  <si>
    <t>1,0 / 4,0</t>
  </si>
  <si>
    <t>1,5 / 4,0</t>
  </si>
  <si>
    <t>2,5 / 4,0</t>
  </si>
  <si>
    <t>Payment terms</t>
  </si>
  <si>
    <t>Socail Audit</t>
  </si>
  <si>
    <t>BSCI</t>
  </si>
  <si>
    <t>ICTI</t>
  </si>
  <si>
    <t>SA8000</t>
  </si>
  <si>
    <t>Hauptkörper - Art (FD_HK_Art)</t>
  </si>
  <si>
    <t>Verschluss - Art (FD_V_Art)</t>
  </si>
  <si>
    <t>Etikett - Art (FD_E_Art)</t>
  </si>
  <si>
    <t>Fraktionen (FD_Fraktion)</t>
  </si>
  <si>
    <t>Virgin-Material (FD_VM_)</t>
  </si>
  <si>
    <t>Sekundär-Material (FD_SM_)</t>
  </si>
  <si>
    <t>Beschichtung (FD_BS)</t>
  </si>
  <si>
    <t>Bezeichnung</t>
  </si>
  <si>
    <t>Code ADB</t>
  </si>
  <si>
    <t>Papier, Pappe, Karton</t>
  </si>
  <si>
    <t>Kunststoff</t>
  </si>
  <si>
    <t>Eisenmetalle</t>
  </si>
  <si>
    <t>Aluminium</t>
  </si>
  <si>
    <t>Glas</t>
  </si>
  <si>
    <t>Naturmaterial</t>
  </si>
  <si>
    <t>Getränkekartonverpackung</t>
  </si>
  <si>
    <t>Sonstiger Verbund</t>
  </si>
  <si>
    <t>Lookup Virgin-Material Gesamt (EN)</t>
  </si>
  <si>
    <t>Lookup Virgin-Material Gesamt (DE)</t>
  </si>
  <si>
    <t>Lookup Recyceltes Material Gesamt (EN)</t>
  </si>
  <si>
    <t>Lookup Recyceltes Material Gesamt (DE)</t>
  </si>
  <si>
    <t>Lizenzierungspflicht (gesamt)</t>
  </si>
  <si>
    <t>Frischfaser</t>
  </si>
  <si>
    <t>Altpapier (recycelt)</t>
  </si>
  <si>
    <t>Backförmchen</t>
  </si>
  <si>
    <t>Aerosol Sprühventil</t>
  </si>
  <si>
    <t>Befestigungsschnur Hangtag</t>
  </si>
  <si>
    <t>Frischfaser/Graspapier</t>
  </si>
  <si>
    <t>rPP (PCR)</t>
  </si>
  <si>
    <t>Banderole/Bund</t>
  </si>
  <si>
    <t>Agraffe</t>
  </si>
  <si>
    <t>Etikett/Aufkleber</t>
  </si>
  <si>
    <t>Altpapier (recycelt)/Graspapier (nicht recycelt)</t>
  </si>
  <si>
    <t>rPS (PCR)</t>
  </si>
  <si>
    <t>PE Beschichtung</t>
  </si>
  <si>
    <t>Becher</t>
  </si>
  <si>
    <t>Bügelverschluss</t>
  </si>
  <si>
    <t>Hangtag</t>
  </si>
  <si>
    <t>Jute</t>
  </si>
  <si>
    <t>Sonstiges Papier, Pappe, Karton</t>
  </si>
  <si>
    <t>rPE (PCR)</t>
  </si>
  <si>
    <t>PET Beschichtung</t>
  </si>
  <si>
    <t>Beutel/Flowpack</t>
  </si>
  <si>
    <t>Clip</t>
  </si>
  <si>
    <t>Pflanzenetikett (Steck)</t>
  </si>
  <si>
    <t>rPET (PCR)</t>
  </si>
  <si>
    <t>EVOH Beschichtung</t>
  </si>
  <si>
    <t>Blister/Sicherverpackung</t>
  </si>
  <si>
    <t>Flip-Top Dosierverschluss</t>
  </si>
  <si>
    <t xml:space="preserve"> </t>
  </si>
  <si>
    <t xml:space="preserve">Sonstige Rezyklat-KS (PCR) </t>
  </si>
  <si>
    <t>PVDC Beschichtung</t>
  </si>
  <si>
    <t>Clamshell</t>
  </si>
  <si>
    <t>Flip-Top Getränk/Sport Cap</t>
  </si>
  <si>
    <t>rPP/rPET (PCR)</t>
  </si>
  <si>
    <t>PVOH Beschichtung</t>
  </si>
  <si>
    <t>Dose</t>
  </si>
  <si>
    <t>Folienumschlag</t>
  </si>
  <si>
    <t>rPP/rPS (PCR)</t>
  </si>
  <si>
    <t>PA Beschichtung</t>
  </si>
  <si>
    <t>Eierkarton/Eierschachtel</t>
  </si>
  <si>
    <t>Getränkekarton-Klappverschluss</t>
  </si>
  <si>
    <t>Sonstige Virgin-KS</t>
  </si>
  <si>
    <t>rPP/rPE (PCR)</t>
  </si>
  <si>
    <t>PP Beschichtung</t>
  </si>
  <si>
    <t>Einlage</t>
  </si>
  <si>
    <t>Gleitverschluss/Zippverschluss</t>
  </si>
  <si>
    <t>Bio-PE</t>
  </si>
  <si>
    <t>rPS/rPET (PCR)</t>
  </si>
  <si>
    <t>Acryl Beschichtung</t>
  </si>
  <si>
    <t>Einlegepapier</t>
  </si>
  <si>
    <t>Hänger am Verschluss</t>
  </si>
  <si>
    <t>Bio-PP</t>
  </si>
  <si>
    <t>rPS/rPE (PCR)</t>
  </si>
  <si>
    <t>Sonstige Kunststoffe Beschichtung</t>
  </si>
  <si>
    <t>Faltschachtel</t>
  </si>
  <si>
    <t>Korken/Korkenähnlich</t>
  </si>
  <si>
    <t>PLA</t>
  </si>
  <si>
    <t>Bio-PET</t>
  </si>
  <si>
    <t>rPE/rPET (PCR)</t>
  </si>
  <si>
    <t>Aluminiumfolie Beschichtung</t>
  </si>
  <si>
    <t>Flasche</t>
  </si>
  <si>
    <t>Kronkorken</t>
  </si>
  <si>
    <t>Bio-PA</t>
  </si>
  <si>
    <t>rPA/rPE (PCR)</t>
  </si>
  <si>
    <t>Sonstige Metalle Beschichtung</t>
  </si>
  <si>
    <t>Folie</t>
  </si>
  <si>
    <t>Mahlwerk</t>
  </si>
  <si>
    <t>PHA</t>
  </si>
  <si>
    <t xml:space="preserve">Sonstige Rezyklat-KS-KS Mischkunststoffe (PCR) </t>
  </si>
  <si>
    <t>Wachs Beschichtung</t>
  </si>
  <si>
    <t>Füllmaterial</t>
  </si>
  <si>
    <t>Pumpspender</t>
  </si>
  <si>
    <t>PBS</t>
  </si>
  <si>
    <t>Stärkeblends</t>
  </si>
  <si>
    <t>Eisenmetall (recycelt)</t>
  </si>
  <si>
    <t>SiOx Plasma Beschichtung</t>
  </si>
  <si>
    <t>Getränkekarton</t>
  </si>
  <si>
    <t>Pumpzerstäuber Ventil</t>
  </si>
  <si>
    <t>Weißblech (recycelt)</t>
  </si>
  <si>
    <t>Carbon Plasma Beschichtung</t>
  </si>
  <si>
    <t>Kantenschutz</t>
  </si>
  <si>
    <t>Push &amp; Pull Verschluss</t>
  </si>
  <si>
    <t>PP/PET</t>
  </si>
  <si>
    <t>Aluminium (recycelt)</t>
  </si>
  <si>
    <t>Oxygen Scavenger</t>
  </si>
  <si>
    <t>Kapsel</t>
  </si>
  <si>
    <t>Schraubverschluss</t>
  </si>
  <si>
    <t>PP/PS</t>
  </si>
  <si>
    <t>Sonstige Bio-KS</t>
  </si>
  <si>
    <t>Glas (recycelt)</t>
  </si>
  <si>
    <t>Aktivkohle Beschichtung</t>
  </si>
  <si>
    <t>Klammer</t>
  </si>
  <si>
    <t>Siegelfolie/Deckelfolie</t>
  </si>
  <si>
    <t>PP/PE</t>
  </si>
  <si>
    <t>Baumwolle (recycelt)</t>
  </si>
  <si>
    <t>Sonstige Beschichtungen</t>
  </si>
  <si>
    <t>Kleiderbügel</t>
  </si>
  <si>
    <t>Spenderdeckel</t>
  </si>
  <si>
    <t>PS/PET</t>
  </si>
  <si>
    <t>Jute (recycelt)</t>
  </si>
  <si>
    <t>Netz</t>
  </si>
  <si>
    <t>Sprühpistole</t>
  </si>
  <si>
    <t>PS/PE</t>
  </si>
  <si>
    <t>Leinen (recycelt)</t>
  </si>
  <si>
    <t>Oberfolie</t>
  </si>
  <si>
    <t>Steigrohr</t>
  </si>
  <si>
    <t>PE/PET</t>
  </si>
  <si>
    <t>Wolle (recycelt)</t>
  </si>
  <si>
    <t>Polybeutel</t>
  </si>
  <si>
    <t>Stülpdeckel/Kappe</t>
  </si>
  <si>
    <t>PA/PE</t>
  </si>
  <si>
    <t>Agrarabfälle (recycelt)</t>
  </si>
  <si>
    <t>Tube</t>
  </si>
  <si>
    <t>Röhrchen</t>
  </si>
  <si>
    <t>Twist Off Verschluss</t>
  </si>
  <si>
    <t>Holz (recycelt)</t>
  </si>
  <si>
    <t>Rolle</t>
  </si>
  <si>
    <t>Volumensprühkopf</t>
  </si>
  <si>
    <t>Bambus (recycelt)</t>
  </si>
  <si>
    <t>Saugeinlage</t>
  </si>
  <si>
    <t>Sonstige KS/KS-Mischkunststoffe</t>
  </si>
  <si>
    <t>Kork (recycelt)</t>
  </si>
  <si>
    <t>Tray</t>
  </si>
  <si>
    <t>Schale</t>
  </si>
  <si>
    <t>Sonstige KS/Bio-KS Mischkunststoffe</t>
  </si>
  <si>
    <t>Keramik (recycelt)</t>
  </si>
  <si>
    <t>Schraubglas</t>
  </si>
  <si>
    <t>Eisenmetall</t>
  </si>
  <si>
    <t>Sonstiges recyceltes Naturmaterial</t>
  </si>
  <si>
    <t>Stiftstapelbeutel</t>
  </si>
  <si>
    <t>Weißblech</t>
  </si>
  <si>
    <t>Teller</t>
  </si>
  <si>
    <t>Topf/Trommel</t>
  </si>
  <si>
    <t>Tray/Sortiereinlage</t>
  </si>
  <si>
    <t>Baumwolle</t>
  </si>
  <si>
    <t>Tüte</t>
  </si>
  <si>
    <t>Leinen</t>
  </si>
  <si>
    <t>Unterfolie</t>
  </si>
  <si>
    <t>Wolle</t>
  </si>
  <si>
    <t>Wellelastik</t>
  </si>
  <si>
    <t>Agrarabfälle</t>
  </si>
  <si>
    <t>Holz</t>
  </si>
  <si>
    <t>Bambus</t>
  </si>
  <si>
    <t>Kork</t>
  </si>
  <si>
    <t>Keramik</t>
  </si>
  <si>
    <t>Sonstiges Naturmaterial</t>
  </si>
  <si>
    <t>PPK/PE</t>
  </si>
  <si>
    <t>PPK/PE/Alu</t>
  </si>
  <si>
    <t>PPK/Bio-KS</t>
  </si>
  <si>
    <t>PPK/Bio-KS/Alu</t>
  </si>
  <si>
    <t>Sonstige Getränkekartonverpackung</t>
  </si>
  <si>
    <t>PPK/PP</t>
  </si>
  <si>
    <t>PPK/PS</t>
  </si>
  <si>
    <t>PPK/PET</t>
  </si>
  <si>
    <t>Sonstige PPK/KS</t>
  </si>
  <si>
    <t>PS/Alu</t>
  </si>
  <si>
    <t>PE/Alu</t>
  </si>
  <si>
    <t>PET/Alu</t>
  </si>
  <si>
    <t>Sonstige KS/Alu</t>
  </si>
  <si>
    <t>Sonstige Bio-KS/Alu</t>
  </si>
  <si>
    <t>PPK/PP/Alu</t>
  </si>
  <si>
    <t>PPK/PS/Alu</t>
  </si>
  <si>
    <t>PPK/PET/Alu</t>
  </si>
  <si>
    <t>Sonstige PPK/KS/Alu</t>
  </si>
  <si>
    <t>PKK/Bio-KS/Alu</t>
  </si>
  <si>
    <t>PKK/Alu</t>
  </si>
  <si>
    <t>B/J/N</t>
  </si>
  <si>
    <t>Auswahl</t>
  </si>
  <si>
    <t>Allgemeine Daten</t>
  </si>
  <si>
    <t>Fraktionsdaten in G</t>
  </si>
  <si>
    <t>Verpackungsdaten Hauptkörper 1</t>
  </si>
  <si>
    <t>Verpackungsdaten Hauptkörper 2</t>
  </si>
  <si>
    <t>Verpackungsdaten Hauptkörper 3</t>
  </si>
  <si>
    <t>Verpackungsdaten Verschluss 1</t>
  </si>
  <si>
    <t>Verpackungsdaten Verschluss 2</t>
  </si>
  <si>
    <t>Verpackungsdaten Verschluss 3</t>
  </si>
  <si>
    <t>Verpackungsdaten Etikett 1</t>
  </si>
  <si>
    <t>Verpackungsdaten Etikett 2</t>
  </si>
  <si>
    <t>Verpackungsdaten Etikett 3</t>
  </si>
  <si>
    <t>LEA Vorgangsnummer:</t>
  </si>
  <si>
    <t>EAN11</t>
  </si>
  <si>
    <t>VALID_FROM</t>
  </si>
  <si>
    <t>VALID_TO</t>
  </si>
  <si>
    <t>IS_PACKED</t>
  </si>
  <si>
    <t>IS_RECYCLABLE</t>
  </si>
  <si>
    <t>FRACTION_MANUAL_CALC</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</si>
  <si>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</si>
  <si>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</si>
  <si>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</si>
  <si>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</si>
  <si>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</si>
  <si>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</si>
  <si>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</si>
  <si>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</si>
  <si>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</si>
  <si>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</si>
  <si>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</si>
  <si>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HK_B1_LizPflicht</t>
  </si>
  <si>
    <t>HK_B1_Virgin_Material</t>
  </si>
  <si>
    <t>HK_B1_Virgin_Anteil</t>
  </si>
  <si>
    <t>HK_B1_Sekundär_Material</t>
  </si>
  <si>
    <t>HK_B1_Sekundär_Anteil</t>
  </si>
  <si>
    <t>HK_B1_Beschichtung</t>
  </si>
  <si>
    <t>HK_B1_Beschichtung_Anteil</t>
  </si>
  <si>
    <t>HK_B2_Art</t>
  </si>
  <si>
    <t>HK_B2_Kategorie</t>
  </si>
  <si>
    <t>HK_B2_Gewicht</t>
  </si>
  <si>
    <t>HK_B2_LizPflicht</t>
  </si>
  <si>
    <t>HK_B2_Virgin_Material</t>
  </si>
  <si>
    <t>HK_B2_Virgin_Anteil</t>
  </si>
  <si>
    <t>HK_B2_Sekundär_Material</t>
  </si>
  <si>
    <t>HK_B2_Sekundär_Anteil</t>
  </si>
  <si>
    <t>HK_B2_Beschichtung</t>
  </si>
  <si>
    <t>HK_B2_Beschichtung_Anteil</t>
  </si>
  <si>
    <t>HK_B3_Art</t>
  </si>
  <si>
    <t>HK_B3_Kategorie</t>
  </si>
  <si>
    <t>HK_B3_Gewicht</t>
  </si>
  <si>
    <t>HK_B3_LizPflicht</t>
  </si>
  <si>
    <t>HK_B3_Virgin_Material</t>
  </si>
  <si>
    <t>HK_B3_Virgin_Anteil</t>
  </si>
  <si>
    <t>HK_B3_Sekundär_Material</t>
  </si>
  <si>
    <t>HK_B3_Sekundär_Anteil</t>
  </si>
  <si>
    <t>HK_B3_Beschichtung</t>
  </si>
  <si>
    <t>HK_B3_Beschichtung_Anteil</t>
  </si>
  <si>
    <t>VS_B1_Art</t>
  </si>
  <si>
    <t>VS_B1_Kategorie</t>
  </si>
  <si>
    <t>VS_B1_Gewicht</t>
  </si>
  <si>
    <t>VS_B1_LizPflicht</t>
  </si>
  <si>
    <t>VS_B1_Trennbar_vom_Hauptkörper</t>
  </si>
  <si>
    <t>VS_B1_Virgin_Material</t>
  </si>
  <si>
    <t>VS_B1_Virgin_Anteil</t>
  </si>
  <si>
    <t>VS_B1_Sekundär_Material</t>
  </si>
  <si>
    <t>VS_B1_Sekundär_Anteil</t>
  </si>
  <si>
    <t>VS_B1_Beschichtung</t>
  </si>
  <si>
    <t>VS_B1_Beschichtung_Anteil</t>
  </si>
  <si>
    <t>VS_B2_Art</t>
  </si>
  <si>
    <t>VS_B2_Kategorie</t>
  </si>
  <si>
    <t>VS_B2_Gewicht</t>
  </si>
  <si>
    <t>VS_B2_LizPflicht</t>
  </si>
  <si>
    <t>VS_B2_Trennbar_vom_Hauptkörper</t>
  </si>
  <si>
    <t>VS_B2_Virgin_Material</t>
  </si>
  <si>
    <t>VS_B2_Virgin_Anteil</t>
  </si>
  <si>
    <t>VS_B2_Sekundär_Material</t>
  </si>
  <si>
    <t>VS_B2_Sekundär_Anteil</t>
  </si>
  <si>
    <t>VS_B2_Beschichtung</t>
  </si>
  <si>
    <t>VS_B2_Beschichtung_Anteil</t>
  </si>
  <si>
    <t>VS_B3_Art</t>
  </si>
  <si>
    <t>VS_B3_Kategorie</t>
  </si>
  <si>
    <t>VS_B3_Gewicht</t>
  </si>
  <si>
    <t>VS_B3_LizPflicht</t>
  </si>
  <si>
    <t>VS_B3_Trennbar_vom_Hauptkörper</t>
  </si>
  <si>
    <t>VS_B3_Virgin_Material</t>
  </si>
  <si>
    <t>VS_B3_Virgin_Anteil</t>
  </si>
  <si>
    <t>VS_B3_Sekundär_Material</t>
  </si>
  <si>
    <t>VS_B3_Sekundär_Anteil</t>
  </si>
  <si>
    <t>VS_B3_Beschichtung</t>
  </si>
  <si>
    <t>VS_B3_Beschichtung_Anteil</t>
  </si>
  <si>
    <t>ET_B1_Art</t>
  </si>
  <si>
    <t>ET_B1_Kategorie</t>
  </si>
  <si>
    <t>ET_B1_Gewicht</t>
  </si>
  <si>
    <t>ET_B1_LizPflicht</t>
  </si>
  <si>
    <t>ET_B1_Trennbar_vom_Hauptkörper</t>
  </si>
  <si>
    <t>ET_B1_Virgin_Material</t>
  </si>
  <si>
    <t>ET_B1_Virgin_Anteil</t>
  </si>
  <si>
    <t>ET_B1_Sekundär_Material</t>
  </si>
  <si>
    <t>ET_B1_Sekundär_Anteil</t>
  </si>
  <si>
    <t>ET_B1_Beschichtung</t>
  </si>
  <si>
    <t>ET_B1_Beschichtung_Anteil</t>
  </si>
  <si>
    <t>ET_B2_Art</t>
  </si>
  <si>
    <t>ET_B2_Kategorie</t>
  </si>
  <si>
    <t>ET_B2_Gewicht</t>
  </si>
  <si>
    <t>ET_B2_LizPflicht</t>
  </si>
  <si>
    <t>ET_B2_Trennbar_vom_Hauptkörper</t>
  </si>
  <si>
    <t>ET_B2_Virgin_Material</t>
  </si>
  <si>
    <t>ET_B2_Virgin_Anteil</t>
  </si>
  <si>
    <t>ET_B2_Sekundär_Material</t>
  </si>
  <si>
    <t>ET_B2_Sekundär_Anteil</t>
  </si>
  <si>
    <t>ET_B2_Beschichtung</t>
  </si>
  <si>
    <t>ET_B2_Beschichtung_Anteil</t>
  </si>
  <si>
    <t>ET_B3_Art</t>
  </si>
  <si>
    <t>ET_B3_Kategorie</t>
  </si>
  <si>
    <t>ET_B3_Gewicht</t>
  </si>
  <si>
    <t>ET_B3_LizPflicht</t>
  </si>
  <si>
    <t>ET_B3_Trennbar_vom_Hauptkörper</t>
  </si>
  <si>
    <t>ET_B3_Virgin_Material</t>
  </si>
  <si>
    <t>ET_B3_Virgin_Anteil</t>
  </si>
  <si>
    <t>ET_B3_Sekundär_Material</t>
  </si>
  <si>
    <t>ET_B3_Sekundär_Anteil</t>
  </si>
  <si>
    <t>ET_B3_Beschichtung</t>
  </si>
  <si>
    <t>ET_B3_Beschichtung_Anteil</t>
  </si>
  <si>
    <t>Statement of Place (to be completed by the supplier)</t>
  </si>
  <si>
    <t>Contacts (to be completed by the supplier)</t>
  </si>
  <si>
    <t>ASDV-Markierung</t>
  </si>
  <si>
    <t>GTIN</t>
  </si>
  <si>
    <t>SAP Kred. Nr.</t>
  </si>
  <si>
    <t>Gültig ab</t>
  </si>
  <si>
    <t>Gültig bis</t>
  </si>
  <si>
    <t>Verpackt?</t>
  </si>
  <si>
    <t>Recyclingfähig?</t>
  </si>
  <si>
    <t>Manuelle Berechnung?</t>
  </si>
  <si>
    <t>Hauptkörper 1 - Art</t>
  </si>
  <si>
    <t>Verpackungsmaterial</t>
  </si>
  <si>
    <t>Gewicht in G</t>
  </si>
  <si>
    <t>HK Bestandteil 1 - Lizenzierungpflicht (Ja = X, Nein = )</t>
  </si>
  <si>
    <t>Virgin-Material</t>
  </si>
  <si>
    <t>Anteil in %</t>
  </si>
  <si>
    <t>Recyceltes Material</t>
  </si>
  <si>
    <t>Beschichtung</t>
  </si>
  <si>
    <t>Hauptkörper 2 - Art</t>
  </si>
  <si>
    <t>HK Bestandteil 2 - Lizenzierungpflicht (Ja = X, Nein = )</t>
  </si>
  <si>
    <t>Hauptkörper 3 - Art</t>
  </si>
  <si>
    <t>HK Bestandteil 3 - Lizenzierungspflicht (Ja = X, Nein = )</t>
  </si>
  <si>
    <t>Verschluss 1 - Art</t>
  </si>
  <si>
    <t>VS Bestandteil 1 - Lizenzierungspflicht (Ja = X, Nein = )</t>
  </si>
  <si>
    <t>VS Bestandteil 1 - Trennbar (Ja = X, Nein = )</t>
  </si>
  <si>
    <t>Verschluss 2 - Art</t>
  </si>
  <si>
    <t>VS Bestandteil 2 - Lizenzierungspflicht (Ja = X, Nein = )</t>
  </si>
  <si>
    <t>VS Bestandteil 2 - Trennbar (Ja = X, Nein = )</t>
  </si>
  <si>
    <t>Verschluss 3 - Art</t>
  </si>
  <si>
    <t>VS Bestandteil 3 - Lizenzierungspflicht (Ja = X, Nein = )</t>
  </si>
  <si>
    <t>VS Bestandteil 3 - Trennbar (Ja = X, Nein = )</t>
  </si>
  <si>
    <t>Etikett 1</t>
  </si>
  <si>
    <t>ET Bestandteil 1 - Lizenzierungspflicht (Ja = X, Nein = )</t>
  </si>
  <si>
    <t>ET Bestandteil 1 - Trennbar (Ja = X, Nein = )</t>
  </si>
  <si>
    <t>Etikett 2</t>
  </si>
  <si>
    <t>ET Bestandteil 2 - Lizenzierungspflicht (Ja = X, Nein = )</t>
  </si>
  <si>
    <t>ET Bestandteil 2 - Trennbar (Ja = X, Nein = )</t>
  </si>
  <si>
    <t>Etikett 3</t>
  </si>
  <si>
    <t>ET Bestandteil 3 - Lizenzierungspflicht (Ja = X, Nein = )</t>
  </si>
  <si>
    <t>Production facility 1</t>
  </si>
  <si>
    <t>Key-Account</t>
  </si>
  <si>
    <t>=&gt;</t>
  </si>
  <si>
    <t>&lt;=</t>
  </si>
  <si>
    <t>Name:</t>
  </si>
  <si>
    <t>Address:</t>
  </si>
  <si>
    <t>Telephone:</t>
  </si>
  <si>
    <t>REWE Audit already carried out?</t>
  </si>
  <si>
    <t>Date:</t>
  </si>
  <si>
    <t>E-Mail:</t>
  </si>
  <si>
    <t>REWE Bio-Audit already carried out?</t>
  </si>
  <si>
    <t>Production facility 2</t>
  </si>
  <si>
    <t>Product Management/Marketing</t>
  </si>
  <si>
    <t>Production facility 3</t>
  </si>
  <si>
    <t>Quality Management</t>
  </si>
  <si>
    <t>Distributor</t>
  </si>
  <si>
    <t>Timing (to be completed by the supplier)</t>
  </si>
  <si>
    <t>Distributor name:</t>
  </si>
  <si>
    <t>Date of providing final artwork to supplier:</t>
  </si>
  <si>
    <t>Date of final artwortk approval:</t>
  </si>
  <si>
    <t>Distributor address:</t>
  </si>
  <si>
    <t>Time from final artwork approval to supply availability:</t>
  </si>
  <si>
    <t>Date of first production:</t>
  </si>
  <si>
    <t>Planned product listing date/promotion week:</t>
  </si>
  <si>
    <t>Fraktionsdaten Hilfs-Rechnung</t>
  </si>
  <si>
    <t>HK-PPK</t>
  </si>
  <si>
    <t>HK-GL</t>
  </si>
  <si>
    <t>HK-KS</t>
  </si>
  <si>
    <t>HK-NM</t>
  </si>
  <si>
    <t>g</t>
  </si>
  <si>
    <t>HK-EM</t>
  </si>
  <si>
    <t>HK-GKV</t>
  </si>
  <si>
    <t>HK-AL</t>
  </si>
  <si>
    <t>HK-SV</t>
  </si>
  <si>
    <t>VS-PPK</t>
  </si>
  <si>
    <t>VS-GL</t>
  </si>
  <si>
    <t>VS-KS</t>
  </si>
  <si>
    <t>VS-NM</t>
  </si>
  <si>
    <t>VS-EM</t>
  </si>
  <si>
    <t>VS-GKV</t>
  </si>
  <si>
    <t>VS-AL</t>
  </si>
  <si>
    <t>VS-SV</t>
  </si>
  <si>
    <t>ET-PPK</t>
  </si>
  <si>
    <t>ET-GL</t>
  </si>
  <si>
    <t>ET-KS</t>
  </si>
  <si>
    <t>ET-NM</t>
  </si>
  <si>
    <t>ET-EM</t>
  </si>
  <si>
    <t>ET-GKV</t>
  </si>
  <si>
    <t>ET-AL</t>
  </si>
  <si>
    <t>ET-SV</t>
  </si>
  <si>
    <t>Paper, cardboard, paperboard:</t>
  </si>
  <si>
    <t>Glass:</t>
  </si>
  <si>
    <t>Plastics:</t>
  </si>
  <si>
    <t>Natural material:</t>
  </si>
  <si>
    <t>Ferrous metals:</t>
  </si>
  <si>
    <t>Liquid packaging board:</t>
  </si>
  <si>
    <t>Aluminium:</t>
  </si>
  <si>
    <t>Other Composite:</t>
  </si>
  <si>
    <t>Is the product considered a REWE private label product (e.g. vivess/home ideas)?</t>
  </si>
  <si>
    <t>REWE Far East - DIY</t>
  </si>
  <si>
    <t>Funktionen/Ausstattung/zugesicherte Eigenschaften:</t>
  </si>
  <si>
    <t>Mitgeliefertes Zubehör:</t>
  </si>
  <si>
    <t xml:space="preserve">Deklarationsanforderungen: </t>
  </si>
  <si>
    <t xml:space="preserve">Rechtliche Information/Zuordnung: </t>
  </si>
  <si>
    <t>Dimensionierung des Artikels und des Zubehörs:</t>
  </si>
  <si>
    <t>Materialangaben des Artikels und des Zubehörs:</t>
  </si>
  <si>
    <t>Holz: 
Holzart, Holzwerkstoff</t>
  </si>
  <si>
    <t>Papier:
Frischfaser / Recyclefaser</t>
  </si>
  <si>
    <t>Glas: 
Glastyp (z. B. VSG, ESG)</t>
  </si>
  <si>
    <t>Beschichtungen: 
Art und Dicke</t>
  </si>
  <si>
    <t>"Gemische": Art und Mengenangaben 
(z.B. Tinte, Graphit, Kerzen, Farben, Tränkflüssigkeit, …)</t>
  </si>
  <si>
    <t>Material-/Sicherheitsdatenblatt</t>
  </si>
  <si>
    <t>Sonstiges: Materialangaben zu Hauptkomponenten 
(z.B. Kokos, Keramik, Rattan, …)</t>
  </si>
  <si>
    <t>PRODUKT SPEZIFIKATION UND MATERIALZUSAMMENSETZUNG / PRODUCT SPECIFICATION AND MATERIAL COMPOSITION</t>
  </si>
  <si>
    <t xml:space="preserve">Vom Lieferanten auszufüllen / To be filled out by supplier </t>
  </si>
  <si>
    <t>Von REWE auszufüllen / To be filled out by REWE</t>
  </si>
  <si>
    <t>Qualität / quality</t>
  </si>
  <si>
    <t>Webware / woven fabric</t>
  </si>
  <si>
    <t>Qualität / Quality</t>
  </si>
  <si>
    <t>Qualität Quality</t>
  </si>
  <si>
    <t>Spinnverfahren o. Faserart / 
spinning process or fibre :</t>
  </si>
  <si>
    <t>Kettfadendichte in cm / warp thread in cm</t>
  </si>
  <si>
    <t>Teilung / pitch</t>
  </si>
  <si>
    <t>Schußfadendichte in cm / weft thead in cm</t>
  </si>
  <si>
    <t>Garnstärke / yarn count</t>
  </si>
  <si>
    <t>Kettgarnfeinheit / warp fineness</t>
  </si>
  <si>
    <t>Gewicht pro m² / weight pro m²</t>
  </si>
  <si>
    <t>Schußgarnfeinheit / weft finesses</t>
  </si>
  <si>
    <t>Ausrüstung / finishing</t>
  </si>
  <si>
    <t>Florgarnfeinheit / pile finesses</t>
  </si>
  <si>
    <t>Bindung / waeve</t>
  </si>
  <si>
    <t>Bettwaren/Kissen - Quilts and pillows</t>
  </si>
  <si>
    <t xml:space="preserve">Badteppiche-Tuftware/ Bathmats-tufteds </t>
  </si>
  <si>
    <t>Obermaterial/Bezug:  Outer shell / Cover</t>
  </si>
  <si>
    <t>Füllung / filling</t>
  </si>
  <si>
    <t>Trägermaterial/backing</t>
  </si>
  <si>
    <t>Füllgewicht / filling weight</t>
  </si>
  <si>
    <t>Bezugskonstruktion / cover structure</t>
  </si>
  <si>
    <t>Beschichtung/coating</t>
  </si>
  <si>
    <t>Bezugsstoffgewicht pro m² / cover weight pro m²</t>
  </si>
  <si>
    <t>Stückgewicht/ pc weight</t>
  </si>
  <si>
    <t>Steppung/Steppart / quilting</t>
  </si>
  <si>
    <t>Ausrüstung / finfishing</t>
  </si>
  <si>
    <t>Accessoires/Watches/Jewelery</t>
  </si>
  <si>
    <t>Schuhe/Lederwaren/Shoes/Leathergoods</t>
  </si>
  <si>
    <t>Obermaterial/Qualität:  Outer shell / Quality</t>
  </si>
  <si>
    <t>Qualität/Quality</t>
  </si>
  <si>
    <t>Uhrwerk/Clockwerk</t>
  </si>
  <si>
    <t>Obermaterial/Outer Shellfabric</t>
  </si>
  <si>
    <t xml:space="preserve">Edelstahl Art /Silber Gewicht/Steel /Silver weight </t>
  </si>
  <si>
    <t>Innenfutter/Lining</t>
  </si>
  <si>
    <t>Wasserdirchtigkeit/Waterresistance</t>
  </si>
  <si>
    <t>Decksohle/ Insole</t>
  </si>
  <si>
    <t>Laufsohle/ Outsole</t>
  </si>
  <si>
    <t>Färbung / dyeing</t>
  </si>
  <si>
    <t>Stückfärbung/piece dyeing</t>
  </si>
  <si>
    <t>garngefärbt / yarn dyed</t>
  </si>
  <si>
    <t>Druck / type of dyeing</t>
  </si>
  <si>
    <t>reaktiv / reactive</t>
  </si>
  <si>
    <t>pigment / pigment</t>
  </si>
  <si>
    <t>andere / other</t>
  </si>
  <si>
    <t>Pflegesymbole / Care symbols (bitte entsprechend anklicken/ please click on)</t>
  </si>
  <si>
    <t>Sprachausstattung / Languages on packaging for</t>
  </si>
  <si>
    <t>Germany</t>
  </si>
  <si>
    <t>Polen</t>
  </si>
  <si>
    <t>Poland</t>
  </si>
  <si>
    <t>England</t>
  </si>
  <si>
    <t>Rumänien</t>
  </si>
  <si>
    <t>Romania</t>
  </si>
  <si>
    <t>Frankreich</t>
  </si>
  <si>
    <t>France</t>
  </si>
  <si>
    <t>Russland</t>
  </si>
  <si>
    <t>Russia</t>
  </si>
  <si>
    <t>Bulgarien</t>
  </si>
  <si>
    <t>Bulgaria</t>
  </si>
  <si>
    <t>Slowakei</t>
  </si>
  <si>
    <t>Slovakia</t>
  </si>
  <si>
    <t>Italien</t>
  </si>
  <si>
    <t>Italy</t>
  </si>
  <si>
    <t>Tschechien</t>
  </si>
  <si>
    <t>Czech Republic</t>
  </si>
  <si>
    <t>Kroatien</t>
  </si>
  <si>
    <t>Croatia</t>
  </si>
  <si>
    <t>Turkey</t>
  </si>
  <si>
    <t>Lettland</t>
  </si>
  <si>
    <t>Latvia</t>
  </si>
  <si>
    <t>Ungarn</t>
  </si>
  <si>
    <t>Hungary</t>
  </si>
  <si>
    <t>Littauen</t>
  </si>
  <si>
    <t>Lithuania</t>
  </si>
  <si>
    <t>Verpackung / packaging</t>
  </si>
  <si>
    <t>Artwork</t>
  </si>
  <si>
    <t>Polybeutel mit Bildeinleger / polybag with photoinlay</t>
  </si>
  <si>
    <t>Layout Bildeinleger wird durch Lieferant erstellt/Supplier creates Layout of the Photocard</t>
  </si>
  <si>
    <t>Banderole / banderole</t>
  </si>
  <si>
    <t>Artworks zur Freigabe senden/ Supplier has to send the artwork for approval</t>
  </si>
  <si>
    <t>Faltschachtel / Folding box</t>
  </si>
  <si>
    <t>Artworks nur zur Kenntnisnahme / Artworks only for reference</t>
  </si>
  <si>
    <t>Wasserfallheaderkarte / waterfallheadercard</t>
  </si>
  <si>
    <t>Foto- &amp; Artworkkosten zu Lasten Lieferant/ Supplier has to pay the Artwork/Photo Cost</t>
  </si>
  <si>
    <t>Baumwolle / cotton in %</t>
  </si>
  <si>
    <t>mercerized / merceresiert
regeneriert / regenerated</t>
  </si>
  <si>
    <t>gekämmt / combed</t>
  </si>
  <si>
    <t>kadiert / carded</t>
  </si>
  <si>
    <t>Polyamid / polyamide in %</t>
  </si>
  <si>
    <t xml:space="preserve">     6</t>
  </si>
  <si>
    <t>6,6</t>
  </si>
  <si>
    <t>Polyester / polyester in %</t>
  </si>
  <si>
    <t>Polyacryl / polyacryl in %</t>
  </si>
  <si>
    <t>hochbausch / high ball</t>
  </si>
  <si>
    <t>soft / soft</t>
  </si>
  <si>
    <t>Wolle / wool in %</t>
  </si>
  <si>
    <t>Streichgarn / woolen spun yarn</t>
  </si>
  <si>
    <t>Kammgarn / soft yarn</t>
  </si>
  <si>
    <t>Elasthan / elasthan in %</t>
  </si>
  <si>
    <t>glatt / plain</t>
  </si>
  <si>
    <t>umsponnen / core spun</t>
  </si>
  <si>
    <t>Garnstärke / yarn strength</t>
  </si>
  <si>
    <t>Baumwolle / cotton</t>
  </si>
  <si>
    <t>Polyamid / polyamide</t>
  </si>
  <si>
    <t>Polyester / polyester</t>
  </si>
  <si>
    <t>Polyacryl / polyacryl</t>
  </si>
  <si>
    <t>Wolle / wool</t>
  </si>
  <si>
    <t>Elasthan / elasthan</t>
  </si>
  <si>
    <t>Elasthan-Garn / elastan-yarn:</t>
  </si>
  <si>
    <t>Umdrehungen pro Umwindung / turns per winding:_ _ _ _ _ _ _ _ _ _ _ _ _ _ __ _ _ _ _ _ _ _ _ _ _</t>
  </si>
  <si>
    <t xml:space="preserve">Typ / type _ _ _ _ _ _ _ _ </t>
  </si>
  <si>
    <t>nackt / bare</t>
  </si>
  <si>
    <t>einfach / single</t>
  </si>
  <si>
    <t>doppelt / double</t>
  </si>
  <si>
    <t>airjet</t>
  </si>
  <si>
    <t xml:space="preserve"> single converted</t>
  </si>
  <si>
    <t>(double converted)</t>
  </si>
  <si>
    <t>Größe / size</t>
  </si>
  <si>
    <t>Nadelanzahl je Größe / number of needles per size</t>
  </si>
  <si>
    <t>Gewicht je Größe / weight per size</t>
  </si>
  <si>
    <t>Maschenstop / stich stop</t>
  </si>
  <si>
    <t>Ja / yes</t>
  </si>
  <si>
    <t xml:space="preserve">  Nein / no</t>
  </si>
  <si>
    <t>yes</t>
  </si>
  <si>
    <t xml:space="preserve">  no</t>
  </si>
  <si>
    <t>Maschine / machine</t>
  </si>
  <si>
    <t>EZ / single cylinder (SC)</t>
  </si>
  <si>
    <t>DZ / double cylinder</t>
  </si>
  <si>
    <t>EZ-Computer / SC-Computer</t>
  </si>
  <si>
    <t>Stückfärbung / piece dyeing</t>
  </si>
  <si>
    <t>vorgebleicht / prebleached</t>
  </si>
  <si>
    <t>Schrankfärbung / cupboard dyeing</t>
  </si>
  <si>
    <t>Trommelfärbung / drum dyeing</t>
  </si>
  <si>
    <t>Färbeart / type of dyeing</t>
  </si>
  <si>
    <t xml:space="preserve"> substantiv / substantive</t>
  </si>
  <si>
    <t>Naht / seam</t>
  </si>
  <si>
    <t>Kettelnaht / looping seam</t>
  </si>
  <si>
    <t>Flachnaht / flat seam</t>
  </si>
  <si>
    <t>Maschinen-flachnaht / machine flat seam</t>
  </si>
  <si>
    <t>seam</t>
  </si>
  <si>
    <t>Rollnaht / roller seam</t>
  </si>
  <si>
    <t>Garnstärke (dtex) Stickart / 
yarn strength (dtex) typ of knitting</t>
  </si>
  <si>
    <t>micromesh / micromesh</t>
  </si>
  <si>
    <t xml:space="preserve"> glatt / plain</t>
  </si>
  <si>
    <t>Zwickel / gusset</t>
  </si>
  <si>
    <t>ohne / without</t>
  </si>
  <si>
    <t xml:space="preserve"> Rundzwickel / round gusset</t>
  </si>
  <si>
    <t>rhombus / rhombus</t>
  </si>
  <si>
    <t>gusset</t>
  </si>
  <si>
    <t>round gusset</t>
  </si>
  <si>
    <t>Sattelzwicker / yoke gusset</t>
  </si>
  <si>
    <t xml:space="preserve"> Keilzwickel  wedge gusset</t>
  </si>
  <si>
    <t>wedge gusset</t>
  </si>
  <si>
    <t>geformt / formed</t>
  </si>
  <si>
    <t>warm-/halbgeformt (kalt) / warm-/half-formed (cold)</t>
  </si>
  <si>
    <t>ausgeformt / formed in shape</t>
  </si>
  <si>
    <t>ungeformt, gewickelt, geblasen / unformed, reeled, blown</t>
  </si>
  <si>
    <t>Bund 
Cuff</t>
  </si>
  <si>
    <t>Abschluss / edge</t>
  </si>
  <si>
    <t>Rippe / rib</t>
  </si>
  <si>
    <t>plain</t>
  </si>
  <si>
    <t xml:space="preserve">  L/L</t>
  </si>
  <si>
    <t>Schaftabschluss / shaft edge</t>
  </si>
  <si>
    <t>umgelegt / turned down</t>
  </si>
  <si>
    <t>nicht umgelegt / not turned down</t>
  </si>
  <si>
    <t>turned down</t>
  </si>
  <si>
    <t>not turned down</t>
  </si>
  <si>
    <t>Hose / trousers</t>
  </si>
  <si>
    <t>Schaft / shaft</t>
  </si>
  <si>
    <t>trousers</t>
  </si>
  <si>
    <t xml:space="preserve"> L/L</t>
  </si>
  <si>
    <t>Fuß / foot</t>
  </si>
  <si>
    <t>Ferse / heel</t>
  </si>
  <si>
    <t xml:space="preserve"> Pendelferse / pendulum heel</t>
  </si>
  <si>
    <t>simuliert / simulated</t>
  </si>
  <si>
    <t>heel</t>
  </si>
  <si>
    <t>pendulum heel</t>
  </si>
  <si>
    <t>simulated</t>
  </si>
  <si>
    <t>without</t>
  </si>
  <si>
    <t>Spitze / toe</t>
  </si>
  <si>
    <t>gekettelt / looped</t>
  </si>
  <si>
    <t>genäht / sewn</t>
  </si>
  <si>
    <t>toe</t>
  </si>
  <si>
    <t>looped</t>
  </si>
  <si>
    <t>sewn</t>
  </si>
  <si>
    <t>overlook / overlook</t>
  </si>
  <si>
    <t>overlook</t>
  </si>
  <si>
    <t>Sonstiges / Miscelleous</t>
  </si>
  <si>
    <t>Satin Sheer</t>
  </si>
  <si>
    <t>Tactel</t>
  </si>
  <si>
    <t xml:space="preserve"> "drei" D / "three"-dimensional</t>
  </si>
  <si>
    <t>Nein / no</t>
  </si>
  <si>
    <t>Wirkware / knitted fabric</t>
  </si>
  <si>
    <t>Sonstiges / other</t>
  </si>
  <si>
    <r>
      <t>Es ist ausschließlich FSC-zertifiziertes Papier zu verwenden! /
It is only using FSC-certified paper !</t>
    </r>
    <r>
      <rPr>
        <b/>
        <sz val="12"/>
        <color theme="5" tint="0.39997558519241921"/>
        <rFont val="Calibri"/>
        <family val="2"/>
        <scheme val="minor"/>
      </rPr>
      <t xml:space="preserve"> (Only Penny/ VIVESS / CMIA)</t>
    </r>
  </si>
  <si>
    <t>Produktspezifikation und Materialzusammensetzung / product specification and material composition</t>
  </si>
  <si>
    <t>Kunststoff: 
Materialangaben zu allen Hauptkomponenten (z.B. PET, PVC, …)</t>
  </si>
  <si>
    <t>Metall: 
Angabe der Metallart, Werkstoffbezeichnung, (z.B. Stahl, Stahlschlüssel 
(incl. Edelstahl), Informationen zu Legierungen, z. B. UBA-Messing,…),
Oberflächenstruktur (z. B. glatt, gebürstet)</t>
  </si>
  <si>
    <t>Textil: 
Materialzusammensetzung in %, Ausrüstung (z.B. Teflonbeschichtet, …)</t>
  </si>
  <si>
    <t>Type of fabric</t>
  </si>
  <si>
    <t>Acetat</t>
  </si>
  <si>
    <t>Alfa</t>
  </si>
  <si>
    <t>Alginat</t>
  </si>
  <si>
    <t>Aramid</t>
  </si>
  <si>
    <t>Cupro</t>
  </si>
  <si>
    <t>Elasthan</t>
  </si>
  <si>
    <t>Elastodien</t>
  </si>
  <si>
    <t>Elastolefin</t>
  </si>
  <si>
    <t>Elastomultiester</t>
  </si>
  <si>
    <t>Flachs/Leinen</t>
  </si>
  <si>
    <t>Fluorfaser</t>
  </si>
  <si>
    <t>Ginster</t>
  </si>
  <si>
    <t>Glasfaser</t>
  </si>
  <si>
    <t>Hanf</t>
  </si>
  <si>
    <t>Henequen</t>
  </si>
  <si>
    <t>Kapok</t>
  </si>
  <si>
    <t>Kokos</t>
  </si>
  <si>
    <t>Lyocell</t>
  </si>
  <si>
    <t>Maguey</t>
  </si>
  <si>
    <t>Manila</t>
  </si>
  <si>
    <t>Melamin</t>
  </si>
  <si>
    <t>Modacryl</t>
  </si>
  <si>
    <t>Modal</t>
  </si>
  <si>
    <t>Polyamid/Nylon</t>
  </si>
  <si>
    <t>Polychlorid</t>
  </si>
  <si>
    <t>Polyester</t>
  </si>
  <si>
    <t>Polyethylen</t>
  </si>
  <si>
    <t>Polyharnstoff</t>
  </si>
  <si>
    <t>Polyimid</t>
  </si>
  <si>
    <t>Polylactid</t>
  </si>
  <si>
    <t>Polypropylen</t>
  </si>
  <si>
    <t>Polyurethan</t>
  </si>
  <si>
    <t>Ramie</t>
  </si>
  <si>
    <t>Regenerierte Proteinfaser</t>
  </si>
  <si>
    <t>Seide</t>
  </si>
  <si>
    <t>Sisal</t>
  </si>
  <si>
    <t>Sonstige Fasern</t>
  </si>
  <si>
    <t>Sunn</t>
  </si>
  <si>
    <t>Tierhaar</t>
  </si>
  <si>
    <t>Triacetat</t>
  </si>
  <si>
    <t>Trivinyl</t>
  </si>
  <si>
    <t>Vinylal</t>
  </si>
  <si>
    <t>Viskose</t>
  </si>
  <si>
    <t>Incoterms:</t>
  </si>
  <si>
    <t>Vertriebsweg 3 | Vertriebsweg 4</t>
  </si>
  <si>
    <t>Kreditor</t>
  </si>
  <si>
    <t>Manuelle Berechnung? (Ja = X, Nein = )</t>
  </si>
  <si>
    <t>31.12.9999</t>
  </si>
  <si>
    <t>X</t>
  </si>
  <si>
    <t>Reference information</t>
  </si>
  <si>
    <t>Referenzinformationen</t>
  </si>
  <si>
    <t>Functions/Equipment/Guaranteed features:</t>
  </si>
  <si>
    <t>Supplied accessories:</t>
  </si>
  <si>
    <t xml:space="preserve">Declaration requirements: </t>
  </si>
  <si>
    <t xml:space="preserve">Legal information/assignment: </t>
  </si>
  <si>
    <t>Operating temperature and storage temperature range:</t>
  </si>
  <si>
    <t>Betriebstemperatur- und Lagertemperaturbereich:</t>
  </si>
  <si>
    <t>Farben und Designs und Machart:</t>
  </si>
  <si>
    <t>Ausstattungshinweise 
(z.B. mit Beleuchtung, Gasdruckfeder):</t>
  </si>
  <si>
    <t>Ausführungshinweise 
(z.B. Bausatz, fertig montiert, Einsatzort, Zielgruppen):</t>
  </si>
  <si>
    <t>Verwendungszweck/bestimmungsgemäßer Gebrauch:</t>
  </si>
  <si>
    <t>Purpose/intended use:</t>
  </si>
  <si>
    <t>Instructions for use 
(e.g. kit, fully assembled, location, target groups):</t>
  </si>
  <si>
    <t>Equipment information 
(e.g. with lighting, gas pressure spring):</t>
  </si>
  <si>
    <t>Länge, Breite, Höhe (Tiefe), Durchmesser:</t>
  </si>
  <si>
    <t>Material-/ Wandstärken:</t>
  </si>
  <si>
    <t>Bemaßte Zeichnung:</t>
  </si>
  <si>
    <t>Gewicht (Hauptartikel und Zubehör):</t>
  </si>
  <si>
    <t>Flächengewicht (z.B. bei Papier):</t>
  </si>
  <si>
    <t>Volumen/Füllvolumen (z.B. bei Lagerboxen, Schüsseln, …):</t>
  </si>
  <si>
    <t>Beschichtungsarten, -dicken:</t>
  </si>
  <si>
    <t>Relevante Längen von Komponenten z.B. Elektrokabel:</t>
  </si>
  <si>
    <t>Standardisierte Größen (z. B. Dreiviertelzoll, M5 bei Schrauben):</t>
  </si>
  <si>
    <t>Length, width, height (depth), diameter:</t>
  </si>
  <si>
    <t>Material / wall thickness:</t>
  </si>
  <si>
    <t>Dimensioned drawing:</t>
  </si>
  <si>
    <t>Weight (main article and accessories):</t>
  </si>
  <si>
    <t>Grammage (e.g. for paper):</t>
  </si>
  <si>
    <t>Coating types and thicknesses:</t>
  </si>
  <si>
    <t>Volume/filling volume (e.g. for storage boxes, bowls):</t>
  </si>
  <si>
    <t>Relevant lengths of components e.g. electric cables:</t>
  </si>
  <si>
    <t>Standardized sizes (e.g. three-quarter inch, M5 for screws):</t>
  </si>
  <si>
    <t>Plastic: 
Material specifications for all main components (e.g. PET, PVC, ...)</t>
  </si>
  <si>
    <t>Wood: 
Type of wood, wood-based material</t>
  </si>
  <si>
    <t>etal: 
Specification of the type of metal, material designation, (e.g. steel, steel key [incl. stainless steel), information on alloys, e.g. UBA brass, ...), Surface structure (e.g. smooth, brushed)</t>
  </si>
  <si>
    <t>Textile: 
Material composition in %, finishing (e.g. Teflon-coated, ...)</t>
  </si>
  <si>
    <t>Paper:
Fresh fibre / Recycled fibre</t>
  </si>
  <si>
    <t>Glass: 
Glass type (e.g. VSG, ESG)</t>
  </si>
  <si>
    <t>Coatings: 
Type and thickness</t>
  </si>
  <si>
    <t>"Mixtures": type and quantities 
(e.g. ink, graphite, candles, paints, soaking liquid, ...)</t>
  </si>
  <si>
    <t>Material Safety Data Sheet</t>
  </si>
  <si>
    <t>Other: Material specifications for main components 
(e.g. coconut, ceramic, rattan, ...)</t>
  </si>
  <si>
    <t>Dimensioning of the article and accessories:</t>
  </si>
  <si>
    <t>Material specifications of the article and accessories:</t>
  </si>
  <si>
    <t>X/leer</t>
  </si>
  <si>
    <t>Masse</t>
  </si>
  <si>
    <t>_______________________________</t>
  </si>
  <si>
    <t>Getränkeverbund</t>
  </si>
  <si>
    <t>Automatische Berechnung für Warpe-Pflege</t>
  </si>
  <si>
    <t>Naturmaterialien</t>
  </si>
  <si>
    <t>PPK</t>
  </si>
  <si>
    <t>Sonst. Verbunde</t>
  </si>
  <si>
    <t>Alu</t>
  </si>
  <si>
    <t>Column2</t>
  </si>
  <si>
    <t>Baumwollanteil (in %)</t>
  </si>
  <si>
    <t>Nonfood-Inhaltsstoffe (Material, 05= Baumwolle)</t>
  </si>
  <si>
    <t>Microfieber / microfiber</t>
  </si>
  <si>
    <t>regeneriert / regenerated</t>
  </si>
  <si>
    <t>For private label products: please fill the "Production Site Template" and send to Buyer</t>
  </si>
  <si>
    <t>Andorra</t>
  </si>
  <si>
    <t>Afghanistan</t>
  </si>
  <si>
    <t>Antigua/Barbuda</t>
  </si>
  <si>
    <t>Anguilla</t>
  </si>
  <si>
    <t>Angola</t>
  </si>
  <si>
    <t>Aruba</t>
  </si>
  <si>
    <t>Åland</t>
  </si>
  <si>
    <t>Barbados</t>
  </si>
  <si>
    <t>Bahrain</t>
  </si>
  <si>
    <t>Burundi</t>
  </si>
  <si>
    <t>Benin</t>
  </si>
  <si>
    <t>Barthélemy</t>
  </si>
  <si>
    <t>Bermuda</t>
  </si>
  <si>
    <t>Brunei Drussal.</t>
  </si>
  <si>
    <t>Bahamas</t>
  </si>
  <si>
    <t>Bhutan</t>
  </si>
  <si>
    <t>Belize</t>
  </si>
  <si>
    <t>Chile</t>
  </si>
  <si>
    <t>China</t>
  </si>
  <si>
    <t>Costa Rica</t>
  </si>
  <si>
    <t>Dominica</t>
  </si>
  <si>
    <t>Ecuador</t>
  </si>
  <si>
    <t>Eritrea</t>
  </si>
  <si>
    <t>Grenada</t>
  </si>
  <si>
    <t>Guernsey</t>
  </si>
  <si>
    <t>Ghana</t>
  </si>
  <si>
    <t>Gibraltar</t>
  </si>
  <si>
    <t>Gambia</t>
  </si>
  <si>
    <t>Guinea</t>
  </si>
  <si>
    <t>Guadeloupe</t>
  </si>
  <si>
    <t>S. Sandwich Ins</t>
  </si>
  <si>
    <t>Guatemala</t>
  </si>
  <si>
    <t>Guam</t>
  </si>
  <si>
    <t>Guinea-Bissau</t>
  </si>
  <si>
    <t>Guyana</t>
  </si>
  <si>
    <t>Heard/McDon.Ins</t>
  </si>
  <si>
    <t>Honduras</t>
  </si>
  <si>
    <t>Haiti</t>
  </si>
  <si>
    <t>Israel</t>
  </si>
  <si>
    <t>Isle of Man</t>
  </si>
  <si>
    <t>Brit.Geb.Ind.Oz</t>
  </si>
  <si>
    <t>Iran</t>
  </si>
  <si>
    <t>Jersey</t>
  </si>
  <si>
    <t>Japan</t>
  </si>
  <si>
    <t>Kiribati</t>
  </si>
  <si>
    <t>Kuwait</t>
  </si>
  <si>
    <t>Laos</t>
  </si>
  <si>
    <t>Liechtenstein</t>
  </si>
  <si>
    <t>Sri Lanka</t>
  </si>
  <si>
    <t>Liberia</t>
  </si>
  <si>
    <t>Lesotho</t>
  </si>
  <si>
    <t>Monaco</t>
  </si>
  <si>
    <t>Montenegro</t>
  </si>
  <si>
    <t>Mali</t>
  </si>
  <si>
    <t>Myanmar</t>
  </si>
  <si>
    <t>Martinique</t>
  </si>
  <si>
    <t>Montserrat</t>
  </si>
  <si>
    <t>Malta</t>
  </si>
  <si>
    <t>Mauritius</t>
  </si>
  <si>
    <t>Malawi</t>
  </si>
  <si>
    <t>Malaysia</t>
  </si>
  <si>
    <t>Namibia</t>
  </si>
  <si>
    <t>Niger</t>
  </si>
  <si>
    <t>Nigeria</t>
  </si>
  <si>
    <t>Nicaragua</t>
  </si>
  <si>
    <t>Nepal</t>
  </si>
  <si>
    <t>Nauru</t>
  </si>
  <si>
    <t>NATO</t>
  </si>
  <si>
    <t>Oman</t>
  </si>
  <si>
    <t>Orange</t>
  </si>
  <si>
    <t>Panama</t>
  </si>
  <si>
    <t>Peru</t>
  </si>
  <si>
    <t>Pakistan</t>
  </si>
  <si>
    <t>StPier.,Miquel.</t>
  </si>
  <si>
    <t>Puerto Rico</t>
  </si>
  <si>
    <t>Portugal</t>
  </si>
  <si>
    <t>Palau</t>
  </si>
  <si>
    <t>Paraguay</t>
  </si>
  <si>
    <t>Reunion</t>
  </si>
  <si>
    <t>Sudan</t>
  </si>
  <si>
    <t>St. Helena</t>
  </si>
  <si>
    <t>Svalbard</t>
  </si>
  <si>
    <t>Sierra Leone</t>
  </si>
  <si>
    <t>San Marino</t>
  </si>
  <si>
    <t>Senegal</t>
  </si>
  <si>
    <t>Somalia</t>
  </si>
  <si>
    <t>Suriname</t>
  </si>
  <si>
    <t>V.06.2020-NF (DE)</t>
  </si>
  <si>
    <t>Erläuterung der Farben/Felder:</t>
  </si>
  <si>
    <t>Bearbeitungshinweis:</t>
  </si>
  <si>
    <t>Rotmarkierte Felder sind Pflichtfelder des Lieferanten.</t>
  </si>
  <si>
    <t>Grünmarkierte Felder sind Pflichtfelder des REWE Group Einkaufs.</t>
  </si>
  <si>
    <t>Weiße Felder sind bedingte Felder 
(Prüfung obliegt dem Lieferanten).</t>
  </si>
  <si>
    <t>Grauschraffierte Felder werden nicht berücksichtigt.</t>
  </si>
  <si>
    <t xml:space="preserve">Hier ist Platz für eine
Produktabbildung
(max. 1 MB).
Diese kann über
"Einfügen" -&gt; "Bilder" 
hier eingefügt werden. </t>
  </si>
  <si>
    <t>Datum des Angebots:</t>
  </si>
  <si>
    <t>Werden Artikelstammdaten über den Datenpool zur Verfügung gestellt?</t>
  </si>
  <si>
    <t>Um was für einen Geschäftsvorfall handelt es sich (z.B. Neuanlage eines Artikels)?</t>
  </si>
  <si>
    <t>Um welche Produktkategorie und welchen Beschaffungsweg handelt es sich?</t>
  </si>
  <si>
    <t>Bitte Artikeltyp auswählen:</t>
  </si>
  <si>
    <t>Artikeldatenblatt</t>
  </si>
  <si>
    <t>Rot = Pflichtfeld Lieferant</t>
  </si>
  <si>
    <t>Grau = gesperrt</t>
  </si>
  <si>
    <t>Display-Bestückung</t>
  </si>
  <si>
    <t>Kopf-artikel =X</t>
  </si>
  <si>
    <t>Artikelbezeichnung Lieferant</t>
  </si>
  <si>
    <t>GTIN des Einzelartikels auf dem Display</t>
  </si>
  <si>
    <t>Anzahl des Fußartikels auf dem Display</t>
  </si>
  <si>
    <t>Listen-EK</t>
  </si>
  <si>
    <t>UVP</t>
  </si>
  <si>
    <t>Displaytyp (nur bei weiteren Kopfartikeln)</t>
  </si>
  <si>
    <t>Artikelkurztext (Maximal 22 Zeichen, keine Umlaute &amp; Sonderzeichen)</t>
  </si>
  <si>
    <t>Zusatztext (Maximal 13 Zeichen)</t>
  </si>
  <si>
    <t>Nettofüll-menge</t>
  </si>
  <si>
    <t>Mengen-einheit der Nettofüll-menge</t>
  </si>
  <si>
    <t>Ursprungsland des Artikels (IHK-Ursprung)</t>
  </si>
  <si>
    <t>Zolltarifnummer (8-stellig) (Stat.WarenNr / Import-CodeNr f. Aussenhandel)</t>
  </si>
  <si>
    <t>Netto-gewicht
[in G]</t>
  </si>
  <si>
    <t>Bontext (maximal 16 Zeichen)</t>
  </si>
  <si>
    <t>Verpackungs-art</t>
  </si>
  <si>
    <t>Hoehe</t>
  </si>
  <si>
    <t>Breite</t>
  </si>
  <si>
    <t>Laenge</t>
  </si>
  <si>
    <t>Einheit fuer Laenge/ Breite/ Hoehe</t>
  </si>
  <si>
    <t>Brutto-gewicht</t>
  </si>
  <si>
    <t>Gewichts-einheit</t>
  </si>
  <si>
    <t>GTIN Typ
(HE=13-stellig; IC=14-stellig)</t>
  </si>
  <si>
    <t>abweichender Mengentext (maximal 8 Zeichen)</t>
  </si>
  <si>
    <t>Anzahl der Einzelartikel im Gebinde 1</t>
  </si>
  <si>
    <t>Verpackungs-art des Gebinde 1</t>
  </si>
  <si>
    <t>Hoehe des Gebinde 1</t>
  </si>
  <si>
    <t>Breite des Gebinde 1</t>
  </si>
  <si>
    <t>Laenge des Gebinde 1</t>
  </si>
  <si>
    <t>Einheit fuer Laenge/ Breite/ Hoehe des Gebinde 1</t>
  </si>
  <si>
    <t>Brutto-gewicht des Gebinde 1</t>
  </si>
  <si>
    <t>Gewichts-einheit des Gebinde 1</t>
  </si>
  <si>
    <t>GTIN (Gebinde 1)</t>
  </si>
  <si>
    <t>GTIN Typ (HE=13-stellig; IC=14-stellig)</t>
  </si>
  <si>
    <t>Anzahl Einheiten auf der Palette</t>
  </si>
  <si>
    <t>Art der Einheit auf der Palette (Stück oder Gebinde 1)</t>
  </si>
  <si>
    <t>Bontext (maximal 16 Zeichen)56</t>
  </si>
  <si>
    <t>Verpackungs-art (201 = Europalette)</t>
  </si>
  <si>
    <t>Anzahl Lagen</t>
  </si>
  <si>
    <t>Handling (0=Einweg, 1=Mehrweg, z.B. EUR-Palette)</t>
  </si>
  <si>
    <t>Lagerstapel-faktor (1=Nicht stapelbar)</t>
  </si>
  <si>
    <t>Hoehe der Palette</t>
  </si>
  <si>
    <t>Breite der Palette</t>
  </si>
  <si>
    <t>Laenge der Palette</t>
  </si>
  <si>
    <t>Einheit fuer Laenge/Breite/ Hoehe der Palette</t>
  </si>
  <si>
    <t>Brutto-gewicht der Palette</t>
  </si>
  <si>
    <t>Gewichts-einheit des Gewichts der Palette</t>
  </si>
  <si>
    <t>WAWI-Nr./ Kreditoren-Nummer
(ASDV)</t>
  </si>
  <si>
    <t>Lieferanten-Artikelnummer (Einzelartikel)</t>
  </si>
  <si>
    <t>Lieferanten-Artikelnummer (Gebinde/Karton)</t>
  </si>
  <si>
    <t>Lieferanten-Artikelnummer (Palette)</t>
  </si>
  <si>
    <t>Gesamt-haltbarkeit</t>
  </si>
  <si>
    <t>Restlaufzeit ab Produktion (in Tagen)</t>
  </si>
  <si>
    <t>Steuerklasse 
(1 =voll, 
2 = ermaessigt,
0 = keine)</t>
  </si>
  <si>
    <t>Gültig ab (Datum)</t>
  </si>
  <si>
    <t>Hauptkörper - B1 - Art</t>
  </si>
  <si>
    <t>Hauptkörper - B1 - Fraktion</t>
  </si>
  <si>
    <t>Hauptkörper - B1 - Gewicht
(in G)</t>
  </si>
  <si>
    <t>Hauptkörper - Bestandteil 1 (B1)</t>
  </si>
  <si>
    <t>Hauptkörper - B1 - Lizenzierungs-pflichtig? (X=Ja)</t>
  </si>
  <si>
    <t>Hauptkörper - B1 - Virgin Material</t>
  </si>
  <si>
    <t>Hauptkörper - B1 - Virgin Material Anteil (in %)</t>
  </si>
  <si>
    <t>Hauptkörper - B1 - Recyceltes Material</t>
  </si>
  <si>
    <t>Hauptkörper - B1 - Recyceltes Material Anteil (in %)</t>
  </si>
  <si>
    <t>Hauptkörper - B1 - Beschichtung</t>
  </si>
  <si>
    <t>Hauptkörper - B1 - Beschichtung Anteil (in %)</t>
  </si>
  <si>
    <t>Hauptkörper - B2 - Art</t>
  </si>
  <si>
    <t>Hauptkörper - B2 - Fraktion</t>
  </si>
  <si>
    <t>Hauptkörper - B2 - Gewicht
(in G)</t>
  </si>
  <si>
    <t>Hauptkörper - B2 - Lizenzierungs-pflichtig? (X=Ja)</t>
  </si>
  <si>
    <t>Hauptkörper - B2 - Virgin Material</t>
  </si>
  <si>
    <t>Hauptkörper - B2 - Virgin Material Anteil (in %)</t>
  </si>
  <si>
    <t>Hauptkörper - B2 - Recyceltes Material</t>
  </si>
  <si>
    <t>Hauptkörper - B2 - Recyceltes Material Anteil (in %)</t>
  </si>
  <si>
    <t>Hauptkörper - B2 - Beschichtung</t>
  </si>
  <si>
    <t>Hauptkörper - B2 - Beschichtung Anteil (in %)</t>
  </si>
  <si>
    <t>Hauptkörper - B3 - Art</t>
  </si>
  <si>
    <t>Hauptkörper - B3 - Fraktion</t>
  </si>
  <si>
    <t>Hauptkörper - B3 - Gewicht
(in G)</t>
  </si>
  <si>
    <t>Hauptkörper - B3 - Lizenzierungs-pflichtig? (X=Ja)</t>
  </si>
  <si>
    <t>Hauptkörper - B3 - Virgin Material</t>
  </si>
  <si>
    <t>Hauptkörper - B3 - Virgin Material Anteil (in %)</t>
  </si>
  <si>
    <t>Hauptkörper - B3 - Recyceltes Material</t>
  </si>
  <si>
    <t>Hauptkörper - B3 - Recyceltes Material Anteil (in %)</t>
  </si>
  <si>
    <t>Hauptkörper - B3 - Beschichtung</t>
  </si>
  <si>
    <t>Hauptkörper - B3 - Beschichtung Anteil (in %)</t>
  </si>
  <si>
    <t>Hauptkörper - Bestandteil 2 (B2)</t>
  </si>
  <si>
    <t>Hauptkörper - Bestandteil 3 (B3)</t>
  </si>
  <si>
    <t>Verschluss - Bestandteil 1 (B1)</t>
  </si>
  <si>
    <t>Verschluss - B1 - Art</t>
  </si>
  <si>
    <t>Verschluss - B1 - Fraktion</t>
  </si>
  <si>
    <t>Verschluss - B1 - Gewicht (in G)</t>
  </si>
  <si>
    <t>Verschluss - B1 - Lizenzierungs-pflichtig? (X=Ja)</t>
  </si>
  <si>
    <t>Verschluss - B1 - Trennbar vom Hauptkörper? (X=Ja)</t>
  </si>
  <si>
    <t>Verschluss - B1 - Virgin Material</t>
  </si>
  <si>
    <t>Verschluss - B1 - Virgin Material Anteil (in %)</t>
  </si>
  <si>
    <t>Verschluss - B1 - Recyceltes Material</t>
  </si>
  <si>
    <t>Verschluss - B1 - Recyceltes Material Anteil (in %)</t>
  </si>
  <si>
    <t>Verschluss - B1 - Beschichtung</t>
  </si>
  <si>
    <t>Verschluss - B1 - Beschichtung Anteil (in %)</t>
  </si>
  <si>
    <t>Verschluss - B2 - Art</t>
  </si>
  <si>
    <t>Verschluss - B2 - Fraktion</t>
  </si>
  <si>
    <t>Verschluss - B2 - Gewicht (in G)</t>
  </si>
  <si>
    <t>Verschluss - B2 - Lizenzierungs-pflichtig? (X=Ja)</t>
  </si>
  <si>
    <t>Verschluss - B2 - Trennbar vom Hauptkörper? (X=Ja)</t>
  </si>
  <si>
    <t>Verschluss - B2 - Virgin Material</t>
  </si>
  <si>
    <t>Verschluss - B2 - Virgin Material Anteil (in %)</t>
  </si>
  <si>
    <t>Verschluss - B2 - Recyceltes Material</t>
  </si>
  <si>
    <t>Verschluss - B2 - Recyceltes Material Anteil (in %)</t>
  </si>
  <si>
    <t>Verschluss - B2 - Beschichtung</t>
  </si>
  <si>
    <t>Verschluss - B2 - Beschichtung Anteil (in %)</t>
  </si>
  <si>
    <t>Verschluss - Bestandteil 3 (B3)</t>
  </si>
  <si>
    <t>Verschluss - Bestandteil 2 (B2)</t>
  </si>
  <si>
    <t>Verschluss - B3 - Art</t>
  </si>
  <si>
    <t>Verschluss - B3 - Fraktion</t>
  </si>
  <si>
    <t>Verschluss - B3 - Gewicht (in G)</t>
  </si>
  <si>
    <t>Verschluss - B3 - Lizenzierungs-pflichtig? (X=Ja)</t>
  </si>
  <si>
    <t>Verschluss - B3 - Trennbar vom Hauptkörper? (X=Ja)</t>
  </si>
  <si>
    <t>Verschluss - B3 - Virgin Material</t>
  </si>
  <si>
    <t>Verschluss - B3 - Virgin Material Anteil (in %)</t>
  </si>
  <si>
    <t>Verschluss - B3 - Recyceltes Material</t>
  </si>
  <si>
    <t>Verschluss - B3 - Recyceltes Material Anteil (in %)</t>
  </si>
  <si>
    <t>Verschluss - B3 - Beschichtung</t>
  </si>
  <si>
    <t>Verschluss - B3 - Beschichtung Anteil (in %)</t>
  </si>
  <si>
    <t>Etikett - B1 - Art</t>
  </si>
  <si>
    <t>Etikett - B1 - Fraktion</t>
  </si>
  <si>
    <t>Etikett - B1 - Gewicht (in G)</t>
  </si>
  <si>
    <t>Etikett - B1 - Lizenzierungs-pflichtig? (X=Ja)</t>
  </si>
  <si>
    <t>Etikett - B1 - Trennbar vom Hauptkörper? (X=Ja)</t>
  </si>
  <si>
    <t>Etikett - B1 - Virgin Material</t>
  </si>
  <si>
    <t>Etikett - B1 - Virgin Material Anteil (in %)</t>
  </si>
  <si>
    <t>Etikett - B1 - Recyceltes Material</t>
  </si>
  <si>
    <t>Etikett - B1 - Recyceltes Material Anteil (in %)</t>
  </si>
  <si>
    <t>Etikett - B1 - Beschichtung</t>
  </si>
  <si>
    <t>Etikett - B1 - Beschichtung Anteil (in %)</t>
  </si>
  <si>
    <t>Etikett - Bestandteil 1 (B1)</t>
  </si>
  <si>
    <t>Etikett - Bestandteil 2 (B2)</t>
  </si>
  <si>
    <t>Etikett - Bestandteil 3 (B3)</t>
  </si>
  <si>
    <t>Etikett - B2 - Art</t>
  </si>
  <si>
    <t>Etikett - B2 - Fraktion</t>
  </si>
  <si>
    <t>Etikett - B2 - Gewicht (in G)</t>
  </si>
  <si>
    <t>Etikett - B2 - Lizenzierungs-pflichtig? (X=Ja)</t>
  </si>
  <si>
    <t>Etikett - B2 - Trennbar vom Hauptkörper? (X=Ja)</t>
  </si>
  <si>
    <t>Etikett - B2 - Virgin Material</t>
  </si>
  <si>
    <t>Etikett - B2 - Virgin Material Anteil (in %)</t>
  </si>
  <si>
    <t>Etikett - B2 - Recyceltes Material</t>
  </si>
  <si>
    <t>Etikett - B2 - Recyceltes Material Anteil (in %)</t>
  </si>
  <si>
    <t>Etikett - B2 - Beschichtung</t>
  </si>
  <si>
    <t>Etikett - B2 - Beschichtung Anteil (in %)</t>
  </si>
  <si>
    <t>Etikett - B3 - Art</t>
  </si>
  <si>
    <t>Etikett - B3 - Fraktion</t>
  </si>
  <si>
    <t>Etikett - B3 - Gewicht (in G)</t>
  </si>
  <si>
    <t>Etikett - B3 - Lizenzierungs-pflichtig? (X=Ja)</t>
  </si>
  <si>
    <t>Etikett - B3 - Trennbar vom Hauptkörper? (X=Ja)</t>
  </si>
  <si>
    <t>Etikett - B3 - Virgin Material</t>
  </si>
  <si>
    <t>Etikett - B3 - Virgin Material Anteil (in %)</t>
  </si>
  <si>
    <t>Etikett - B3 - Recyceltes Material</t>
  </si>
  <si>
    <t>Etikett - B3 - Recyceltes Material Anteil (in %)</t>
  </si>
  <si>
    <t>Etikett - B3 - Beschichtung</t>
  </si>
  <si>
    <t>Etikett - B3 - Beschichtung Anteil (in %)</t>
  </si>
  <si>
    <t>Artikel verpackt? 
(X=Ja)</t>
  </si>
  <si>
    <t>Verpackung recyclingfähig?</t>
  </si>
  <si>
    <t>Verpackung recyclingfähig?
(X=Ja)</t>
  </si>
  <si>
    <t>Übergreifende Daten - Teil 1</t>
  </si>
  <si>
    <t>Einzelartikel/Verkaufseinheit/Konsumenteneinheit</t>
  </si>
  <si>
    <t>Gebinde1/Umkarton/Versandeinheit (falls vorhanden)</t>
  </si>
  <si>
    <t>Palette/Ladungsträger des Einzelartikels (falls vorhanden)</t>
  </si>
  <si>
    <t>Übergreifende Daten - Teil 2</t>
  </si>
  <si>
    <t>Verpackungsangaben des Einzelartikels/der Konsumenteneinheit</t>
  </si>
  <si>
    <r>
      <t xml:space="preserve">Dieser Abschnitt ist </t>
    </r>
    <r>
      <rPr>
        <b/>
        <u/>
        <sz val="14"/>
        <color rgb="FFFFFF00"/>
        <rFont val="Calibri"/>
        <family val="2"/>
        <scheme val="minor"/>
      </rPr>
      <t>verpflichtend</t>
    </r>
    <r>
      <rPr>
        <sz val="14"/>
        <color rgb="FFFFFF00"/>
        <rFont val="Calibri"/>
        <family val="2"/>
        <scheme val="minor"/>
      </rPr>
      <t xml:space="preserve"> für alle Eigenmarken-Artikel auszufüllen.
Alle </t>
    </r>
    <r>
      <rPr>
        <b/>
        <u/>
        <sz val="14"/>
        <color rgb="FFFFFF00"/>
        <rFont val="Calibri"/>
        <family val="2"/>
        <scheme val="minor"/>
      </rPr>
      <t>rotmarkierten Felder</t>
    </r>
    <r>
      <rPr>
        <sz val="14"/>
        <color rgb="FFFFFF00"/>
        <rFont val="Calibri"/>
        <family val="2"/>
        <scheme val="minor"/>
      </rPr>
      <t xml:space="preserve"> müssen bearbeitet werden. </t>
    </r>
    <r>
      <rPr>
        <b/>
        <u/>
        <sz val="14"/>
        <color rgb="FFFFFF00"/>
        <rFont val="Calibri"/>
        <family val="2"/>
        <scheme val="minor"/>
      </rPr>
      <t>Grauschraffierte Felder</t>
    </r>
    <r>
      <rPr>
        <sz val="14"/>
        <color rgb="FFFFFF00"/>
        <rFont val="Calibri"/>
        <family val="2"/>
        <scheme val="minor"/>
      </rPr>
      <t xml:space="preserve"> sind nicht zu befüllen.</t>
    </r>
  </si>
  <si>
    <r>
      <t xml:space="preserve">Sollten Sie bei einem Feld nicht wissen was eingetragen werden soll, </t>
    </r>
    <r>
      <rPr>
        <b/>
        <u/>
        <sz val="14"/>
        <color rgb="FFFFFF00"/>
        <rFont val="Calibri"/>
        <family val="2"/>
        <scheme val="minor"/>
      </rPr>
      <t>klicken Sie bitte in die Zelle</t>
    </r>
    <r>
      <rPr>
        <sz val="14"/>
        <color rgb="FFFFFF00"/>
        <rFont val="Calibri"/>
        <family val="2"/>
        <scheme val="minor"/>
      </rPr>
      <t xml:space="preserve"> in der ein Wert eingetragen bzw. ausgewählt werden soll. Dann erscheint häufig ein </t>
    </r>
    <r>
      <rPr>
        <b/>
        <u/>
        <sz val="14"/>
        <color rgb="FFFFFF00"/>
        <rFont val="Calibri"/>
        <family val="2"/>
        <scheme val="minor"/>
      </rPr>
      <t>gelbes Hinweisfeld</t>
    </r>
    <r>
      <rPr>
        <sz val="14"/>
        <color rgb="FFFFFF00"/>
        <rFont val="Calibri"/>
        <family val="2"/>
        <scheme val="minor"/>
      </rPr>
      <t xml:space="preserve"> mit weiteren Erläuterungen. </t>
    </r>
  </si>
  <si>
    <t>Sollte dies nicht weiterhelfen, ziehen Sie bitte die Ausfüllhilfe für Eigenmarken (klick hier) zu Rate.</t>
  </si>
  <si>
    <t xml:space="preserve"> Besteht eine Komponente aus mehreren Bestandteilen, ist der äußere oder größere Bestandteil
 als "Bestandteil 1" anzugeben.</t>
  </si>
  <si>
    <t>Balken</t>
  </si>
  <si>
    <t>BALLEN</t>
  </si>
  <si>
    <t>Banderole, Hülse</t>
  </si>
  <si>
    <t>Becken</t>
  </si>
  <si>
    <t>Beutel</t>
  </si>
  <si>
    <t>Beutel- flach</t>
  </si>
  <si>
    <t>Beutel- standfähig</t>
  </si>
  <si>
    <t>Bocksbeutel</t>
  </si>
  <si>
    <t>Bodenaufsteller</t>
  </si>
  <si>
    <t>BOGEN</t>
  </si>
  <si>
    <t>Box</t>
  </si>
  <si>
    <t>BRIEF</t>
  </si>
  <si>
    <t>Bügelflaschen-Kasten</t>
  </si>
  <si>
    <t>Bund</t>
  </si>
  <si>
    <t>Casing</t>
  </si>
  <si>
    <t>Chalice</t>
  </si>
  <si>
    <t>CONTAINER</t>
  </si>
  <si>
    <t>DISPLAY</t>
  </si>
  <si>
    <t>Display-Packung</t>
  </si>
  <si>
    <t>DISPLAY-PALLET</t>
  </si>
  <si>
    <t>Doppelpackung</t>
  </si>
  <si>
    <t>Dosenpackung</t>
  </si>
  <si>
    <t>Eimer</t>
  </si>
  <si>
    <t>EURO-CONTAINER</t>
  </si>
  <si>
    <t>Fass</t>
  </si>
  <si>
    <t>Flaschenkiste</t>
  </si>
  <si>
    <t>Foliert</t>
  </si>
  <si>
    <t>Foodtainer</t>
  </si>
  <si>
    <t>Foodtainer- Einweg</t>
  </si>
  <si>
    <t>Foodtainer- Mehrweg</t>
  </si>
  <si>
    <t>GARNITUR</t>
  </si>
  <si>
    <t>Gasballon</t>
  </si>
  <si>
    <t>Getränkekiste</t>
  </si>
  <si>
    <t>Girsack</t>
  </si>
  <si>
    <t>Glasröhrchen</t>
  </si>
  <si>
    <t>Großgebinde</t>
  </si>
  <si>
    <t>Holzkasten</t>
  </si>
  <si>
    <t>IFCO-Kiste</t>
  </si>
  <si>
    <t>Jutesack</t>
  </si>
  <si>
    <t>Kanister</t>
  </si>
  <si>
    <t>Kanne</t>
  </si>
  <si>
    <t>Karton</t>
  </si>
  <si>
    <t>Kiste</t>
  </si>
  <si>
    <t>Klarsichtpackung</t>
  </si>
  <si>
    <t>Kleiderständer</t>
  </si>
  <si>
    <t>Korb</t>
  </si>
  <si>
    <t>KRUG</t>
  </si>
  <si>
    <t>KUEBEL</t>
  </si>
  <si>
    <t>Longneck-Flaschen-Kasten</t>
  </si>
  <si>
    <t>Lose</t>
  </si>
  <si>
    <t>Luftverpackt</t>
  </si>
  <si>
    <t>Mini- Kiste</t>
  </si>
  <si>
    <t>Modified Atmosphere Packaging (MAP)</t>
  </si>
  <si>
    <t>Mould</t>
  </si>
  <si>
    <t>Nachfüllbeutel</t>
  </si>
  <si>
    <t>Nachfüllflasche</t>
  </si>
  <si>
    <t>Packung</t>
  </si>
  <si>
    <t>PET-Flaschen-Kasten</t>
  </si>
  <si>
    <t>PET-Flaschen-Packung</t>
  </si>
  <si>
    <t>PLATTE</t>
  </si>
  <si>
    <t>POLY-BEUTEL</t>
  </si>
  <si>
    <t>Portionspackung</t>
  </si>
  <si>
    <t>Rack / Gestell</t>
  </si>
  <si>
    <t>RETAIL PALLET</t>
  </si>
  <si>
    <t>Riegel</t>
  </si>
  <si>
    <t>RING</t>
  </si>
  <si>
    <t>Sack</t>
  </si>
  <si>
    <t>Sammelpackung</t>
  </si>
  <si>
    <t>SB- verpackt</t>
  </si>
  <si>
    <t>Schachtel</t>
  </si>
  <si>
    <t>SIXPACK</t>
  </si>
  <si>
    <t>Spender</t>
  </si>
  <si>
    <t>Spitztüte</t>
  </si>
  <si>
    <t>Sprühdose</t>
  </si>
  <si>
    <t>Spule</t>
  </si>
  <si>
    <t>Standard Stein Stapel</t>
  </si>
  <si>
    <t>Stange</t>
  </si>
  <si>
    <t>Tafel</t>
  </si>
  <si>
    <t>Tank 10 l</t>
  </si>
  <si>
    <t>Tank 30 l</t>
  </si>
  <si>
    <t>TASCHENPACKUNG</t>
  </si>
  <si>
    <t>Tiegel im Karton</t>
  </si>
  <si>
    <t>Tonne</t>
  </si>
  <si>
    <t>Topf- extra groß</t>
  </si>
  <si>
    <t>Topf- groß</t>
  </si>
  <si>
    <t>Topf- klein</t>
  </si>
  <si>
    <t>Tragepackung</t>
  </si>
  <si>
    <t>Träger</t>
  </si>
  <si>
    <t>Trommel</t>
  </si>
  <si>
    <t>Truhe</t>
  </si>
  <si>
    <t>Tube, aufgestellt</t>
  </si>
  <si>
    <t>UNVERPACKT</t>
  </si>
  <si>
    <t>Vakuum-Plopp Verpackung</t>
  </si>
  <si>
    <t>Versehen mit einer Artikelsicherung</t>
  </si>
  <si>
    <t>VORRATSPAKET</t>
  </si>
  <si>
    <t>WANNE</t>
  </si>
  <si>
    <t>Wannenartiger Behälter mit Deckel</t>
  </si>
  <si>
    <t>Waschladung</t>
  </si>
  <si>
    <t>Wickler</t>
  </si>
  <si>
    <t>Würfel</t>
  </si>
  <si>
    <t>Zweiseit. Käfig auf Rädern mit Haltegurt</t>
  </si>
  <si>
    <t>CHEP - EUROBOX</t>
  </si>
  <si>
    <t>CHEP - GITTERBOX</t>
  </si>
  <si>
    <t>Cell plate</t>
  </si>
  <si>
    <t>Cellplate 0,33 l</t>
  </si>
  <si>
    <t>Cellplate 0,5 l</t>
  </si>
  <si>
    <t>Cellplate 1,0 l</t>
  </si>
  <si>
    <t>Cellplate 1,5 l</t>
  </si>
  <si>
    <t>BRAUEREIPALETTE 1000X1200 MM</t>
  </si>
  <si>
    <t>Palette</t>
  </si>
  <si>
    <t>Palette auf Rollen mit hochgezogenen Sei</t>
  </si>
  <si>
    <t>Palettenaufsatzrahmen, modular, 80 cm x</t>
  </si>
  <si>
    <t>PFANDSTEIGEN, GROSS:   600X400X125</t>
  </si>
  <si>
    <t>PFANDSTEIGEN, GROSS:   600X400X200</t>
  </si>
  <si>
    <t>PFANDSTEIGEN, GROSS:   600X400X300</t>
  </si>
  <si>
    <t>PFANDSTEIGEN, KLEIN:  400X300X125</t>
  </si>
  <si>
    <t>PFANDSTEIGEN, KLEIN:  400X300X200</t>
  </si>
  <si>
    <t>PFANDSTEIGEN, KLEIN:  400X300X300</t>
  </si>
  <si>
    <t>REWE- ohne Verpackung</t>
  </si>
  <si>
    <t>REWE- Stück</t>
  </si>
  <si>
    <t>REWE: DISPLAY</t>
  </si>
  <si>
    <t>REWE: DUESSELDORFER. PALETTE</t>
  </si>
  <si>
    <t>REWE: KARTON</t>
  </si>
  <si>
    <t>REWE: KILOGRAMM</t>
  </si>
  <si>
    <t>REWE: KISTE</t>
  </si>
  <si>
    <t>REWE: LAGE</t>
  </si>
  <si>
    <t>TRIPLETT 1000X1200 MM</t>
  </si>
  <si>
    <t>Verpackung, Display, Holz</t>
  </si>
  <si>
    <t>Verpackung, Display, Metall</t>
  </si>
  <si>
    <t>Verpackung, Display, Pappe</t>
  </si>
  <si>
    <t>Verpackung, Display, Plastik</t>
  </si>
  <si>
    <t>600X400 BANATAINER</t>
  </si>
  <si>
    <t>600X400 COMBITAINER (VERKAUFSBEHAELTER)</t>
  </si>
  <si>
    <t>810X670X1350 ROLLBEHAELTER</t>
  </si>
  <si>
    <t>810X720X1350 ROLLBEHAELTER (CONTAINER)</t>
  </si>
  <si>
    <t>1/1 CHEP Palette</t>
  </si>
  <si>
    <t>1/2 CHEP PALETTE</t>
  </si>
  <si>
    <t>1/2 pallet</t>
  </si>
  <si>
    <t>1/4 CHEP PALETTE</t>
  </si>
  <si>
    <t>1/4 pallet</t>
  </si>
  <si>
    <t xml:space="preserve">Preis pro Stück </t>
  </si>
  <si>
    <t>HE 13-stellige Hersteller-GTIN</t>
  </si>
  <si>
    <t>Einzelartikel</t>
  </si>
  <si>
    <t>Preis pro kg</t>
  </si>
  <si>
    <t>HK 08 Hersteller-Kurz-GTIN</t>
  </si>
  <si>
    <t>UC 12 UPC-A (Universal Product Code)       </t>
  </si>
  <si>
    <t>VC 07 UPC-E (Universal Product Code)       </t>
  </si>
  <si>
    <t>ZE REWE eigene GTIN 13stellig        </t>
  </si>
  <si>
    <t>ZI 99 Instore-Kurz-GTIN              </t>
  </si>
  <si>
    <t xml:space="preserve">G  Gramm </t>
  </si>
  <si>
    <t>I6 ITF-Code - 16stellig</t>
  </si>
  <si>
    <t>KG  Kilogramm</t>
  </si>
  <si>
    <t>CD3  Kubikdezimeter</t>
  </si>
  <si>
    <t>M3  Kubikmeter</t>
  </si>
  <si>
    <t>ZD Dummy Instore-EAN (int. Vergabe mögl.)</t>
  </si>
  <si>
    <t>MM  Milimeter</t>
  </si>
  <si>
    <t xml:space="preserve">M2  Quadratmeter </t>
  </si>
  <si>
    <t xml:space="preserve">ST  Stück </t>
  </si>
  <si>
    <t xml:space="preserve">CM  Zentimeter </t>
  </si>
  <si>
    <t>Volle MwSt (19%)</t>
  </si>
  <si>
    <t>Ermäßigte MwSt (7%)</t>
  </si>
  <si>
    <t>Ägypten</t>
  </si>
  <si>
    <t>Ohne</t>
  </si>
  <si>
    <t>Albanien</t>
  </si>
  <si>
    <t>Algerien</t>
  </si>
  <si>
    <t>Antarktis</t>
  </si>
  <si>
    <t>Äquatorialguine</t>
  </si>
  <si>
    <t>Argentinien</t>
  </si>
  <si>
    <t>Armenien</t>
  </si>
  <si>
    <t>Aserbaidschan</t>
  </si>
  <si>
    <t>Äthiopien</t>
  </si>
  <si>
    <t>Australien</t>
  </si>
  <si>
    <t>Bangladesch</t>
  </si>
  <si>
    <t>Belgien</t>
  </si>
  <si>
    <t>Bolivien</t>
  </si>
  <si>
    <t>Bosnien-Herz.</t>
  </si>
  <si>
    <t>Botsuana</t>
  </si>
  <si>
    <t>Bouvet Inseln</t>
  </si>
  <si>
    <t>Brasilien</t>
  </si>
  <si>
    <t>Burkina-Faso</t>
  </si>
  <si>
    <t>Cookinseln</t>
  </si>
  <si>
    <t>Dänemark</t>
  </si>
  <si>
    <t>Dominik. Rep.</t>
  </si>
  <si>
    <t>Dschibuti</t>
  </si>
  <si>
    <t>Elfenbeinküste</t>
  </si>
  <si>
    <t>Estland</t>
  </si>
  <si>
    <t>Europäische U.</t>
  </si>
  <si>
    <t>Falklandinseln</t>
  </si>
  <si>
    <t>Färöer</t>
  </si>
  <si>
    <t>Fidschi</t>
  </si>
  <si>
    <t>Finnland</t>
  </si>
  <si>
    <t>Französ.Guayana</t>
  </si>
  <si>
    <t>FranzPolynesien</t>
  </si>
  <si>
    <t>Gabun</t>
  </si>
  <si>
    <t>Georgien</t>
  </si>
  <si>
    <t>Griechenland</t>
  </si>
  <si>
    <t>Grönland</t>
  </si>
  <si>
    <t>Hongkong</t>
  </si>
  <si>
    <t>Indien</t>
  </si>
  <si>
    <t>Indonesien</t>
  </si>
  <si>
    <t>Irak</t>
  </si>
  <si>
    <t>Irland</t>
  </si>
  <si>
    <t>Island</t>
  </si>
  <si>
    <t>Jamaika</t>
  </si>
  <si>
    <t>Jordanien</t>
  </si>
  <si>
    <t>Kaimaninseln</t>
  </si>
  <si>
    <t>Kambodscha</t>
  </si>
  <si>
    <t>Kamerun</t>
  </si>
  <si>
    <t>Kanada</t>
  </si>
  <si>
    <t>Kap Verde</t>
  </si>
  <si>
    <t>Kasachstan</t>
  </si>
  <si>
    <t>Katar</t>
  </si>
  <si>
    <t>Kenia</t>
  </si>
  <si>
    <t>Kirgisistan</t>
  </si>
  <si>
    <t>Kokosinseln</t>
  </si>
  <si>
    <t>Kolumbien</t>
  </si>
  <si>
    <t>Komoren</t>
  </si>
  <si>
    <t>Kongo</t>
  </si>
  <si>
    <t>Kuba</t>
  </si>
  <si>
    <t>Libanon</t>
  </si>
  <si>
    <t>Libyen</t>
  </si>
  <si>
    <t>Litauen</t>
  </si>
  <si>
    <t>Luxemburg</t>
  </si>
  <si>
    <t>Macau</t>
  </si>
  <si>
    <t>Madagaskar</t>
  </si>
  <si>
    <t>Malediven</t>
  </si>
  <si>
    <t>Marokko</t>
  </si>
  <si>
    <t>Marshall-Insel</t>
  </si>
  <si>
    <t>Mauretanien</t>
  </si>
  <si>
    <t>Mazedonien</t>
  </si>
  <si>
    <t>Mexiko</t>
  </si>
  <si>
    <t>Mikronesien</t>
  </si>
  <si>
    <t>Moldau</t>
  </si>
  <si>
    <t>Mongolei</t>
  </si>
  <si>
    <t>Mosambik</t>
  </si>
  <si>
    <t>Neukaledonien</t>
  </si>
  <si>
    <t>Neuseeland</t>
  </si>
  <si>
    <t>Niederl.Antill.</t>
  </si>
  <si>
    <t>Niederlande</t>
  </si>
  <si>
    <t>Niue-Inseln</t>
  </si>
  <si>
    <t>Nordkorea</t>
  </si>
  <si>
    <t>Nördl. Marianen</t>
  </si>
  <si>
    <t>Norfolkinseln</t>
  </si>
  <si>
    <t>Norwegen</t>
  </si>
  <si>
    <t>Österreich</t>
  </si>
  <si>
    <t>Palästina</t>
  </si>
  <si>
    <t>Papua-Neuguinea</t>
  </si>
  <si>
    <t>Philippinen</t>
  </si>
  <si>
    <t>Pitcairn Inseln</t>
  </si>
  <si>
    <t>Republik Kongo</t>
  </si>
  <si>
    <t>Ruanda</t>
  </si>
  <si>
    <t>Russische Foed.</t>
  </si>
  <si>
    <t>S.Tome,Principe</t>
  </si>
  <si>
    <t>Salomonen</t>
  </si>
  <si>
    <t>Samoa, Amerikan</t>
  </si>
  <si>
    <t>Saudi-Arabien</t>
  </si>
  <si>
    <t>Schweden</t>
  </si>
  <si>
    <t>Schweiz</t>
  </si>
  <si>
    <t>Serbien</t>
  </si>
  <si>
    <t>Serbien/Monten.</t>
  </si>
  <si>
    <t>Seychellen</t>
  </si>
  <si>
    <t>Singapur</t>
  </si>
  <si>
    <t>Slowenien</t>
  </si>
  <si>
    <t>Spanien</t>
  </si>
  <si>
    <t>St. Lucia</t>
  </si>
  <si>
    <t>St.Kitts&amp;Nevis</t>
  </si>
  <si>
    <t>Südkorea</t>
  </si>
  <si>
    <t>Südsudan</t>
  </si>
  <si>
    <t>Tschechische Re</t>
  </si>
  <si>
    <t>Ver.Arab.Emir.</t>
  </si>
  <si>
    <t>Verein. Königr.</t>
  </si>
  <si>
    <t>Weihnachtsinsel</t>
  </si>
  <si>
    <t>Weissrussland</t>
  </si>
  <si>
    <t>West Sahara</t>
  </si>
  <si>
    <t>Zentralaf. Rep.</t>
  </si>
  <si>
    <t>Zypern</t>
  </si>
  <si>
    <t>Artikel ist für kein Label/Siegel qualifiziert</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</si>
  <si>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</si>
  <si>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</si>
  <si>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</si>
  <si>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</si>
  <si>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</si>
  <si>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</si>
  <si>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</si>
  <si>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</si>
  <si>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</si>
  <si>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211 PALETTE 800X1000 MM</t>
  </si>
  <si>
    <t>212 PALETTE 600X1000 MM</t>
  </si>
  <si>
    <t>37 PALET.EPAL 1 - 1/1 EURO-PALET.800X1200 MM</t>
  </si>
  <si>
    <t>50 Individuell gefertigte Plattform</t>
  </si>
  <si>
    <t>CP1 Holzpalette 100x120 cm, Höhe 138 mm</t>
  </si>
  <si>
    <t>CP2 Holzpalette 800 x 1200 mm</t>
  </si>
  <si>
    <t>DPE Display-Packung</t>
  </si>
  <si>
    <t>EPL Brewery Europallet</t>
  </si>
  <si>
    <t>GDP GDB-PALETTE 1100X1070 MM BRUNNENEINHEITSKASTEN 0,7L</t>
  </si>
  <si>
    <t>IA Verpackung, Display, Holz</t>
  </si>
  <si>
    <t>IB Verpackung, Display, Pappe</t>
  </si>
  <si>
    <t>IC Verpackung, Display, Plastik</t>
  </si>
  <si>
    <t>ID Verpackung, Display, Metall</t>
  </si>
  <si>
    <t>IPP Halbpalette IPP - Mietpalette / Eigengewicht 11 kg (800x600 MM)</t>
  </si>
  <si>
    <t>NPW NICHT PALETTIERTE WARE</t>
  </si>
  <si>
    <t>PAL Palettierte Ware</t>
  </si>
  <si>
    <t>PB Palettenbox</t>
  </si>
  <si>
    <t>PD Palettenaufsatzrahmen, modular, 80 cm x 100 cm</t>
  </si>
  <si>
    <t>PE Palettenaufsatzrahmen, modular, 80 cm x 120 cm</t>
  </si>
  <si>
    <t>PL PLATTE</t>
  </si>
  <si>
    <t>PT4 PALETTE 1200X1200 MM</t>
  </si>
  <si>
    <t>PT6 TRIPLETT 1000X1200 MM</t>
  </si>
  <si>
    <t>PT7 BRAUEREIPALETTE 1000X1200 MM</t>
  </si>
  <si>
    <t>PX Palette</t>
  </si>
  <si>
    <t>RB3 Palette auf Rollen mit hochgezogenen Seiten, 81x60x16 cm (LxBxH)</t>
  </si>
  <si>
    <t>RCB Zweiseit. Käfig auf Rädern mit Haltegurt, 900x770x1513 cm (LxBxH)</t>
  </si>
  <si>
    <t>X9 Palette 100 x 110 cm</t>
  </si>
  <si>
    <t>Y1 1/4 CHEP PALETTE</t>
  </si>
  <si>
    <t>Y12 1/4 pallet</t>
  </si>
  <si>
    <t>Y2 1/2 CHEP PALETTE</t>
  </si>
  <si>
    <t>Y3 1/1 CHEP Palette</t>
  </si>
  <si>
    <t>YY1 1/4 Chep Palette  600 x 400 mm</t>
  </si>
  <si>
    <t>YY2 1/2 chep pallet (600x800mm)</t>
  </si>
  <si>
    <t>Einwegladungsträger</t>
  </si>
  <si>
    <t>Mehrwegladungsträger</t>
  </si>
  <si>
    <t>E Explosionsgefährlich</t>
  </si>
  <si>
    <t>1 leicht gefährdend</t>
  </si>
  <si>
    <t>1 Explosive Gefahrstoffe</t>
  </si>
  <si>
    <t>01 Fest</t>
  </si>
  <si>
    <t>F Leichtentzündlich</t>
  </si>
  <si>
    <t>2 gefährdend</t>
  </si>
  <si>
    <t>10 Brennbare Flüssigkeiten</t>
  </si>
  <si>
    <t>02 Flüssig</t>
  </si>
  <si>
    <t>F+ Hochentzündlich</t>
  </si>
  <si>
    <t>3 sehr gefährdend</t>
  </si>
  <si>
    <t>11 Brennbare Feststoffe</t>
  </si>
  <si>
    <t>03 Gasförmig</t>
  </si>
  <si>
    <t>N Umweltgefährlich</t>
  </si>
  <si>
    <t>12 Nichtbrennbare Flüssigkeiten</t>
  </si>
  <si>
    <t>04 Mischformen</t>
  </si>
  <si>
    <t>O Brandfördernd</t>
  </si>
  <si>
    <t>13 Nichtbrennbare Feststoffe</t>
  </si>
  <si>
    <t>05 Kühlende oder dispergierende Gase</t>
  </si>
  <si>
    <t>T Giftig</t>
  </si>
  <si>
    <t>2A Gase</t>
  </si>
  <si>
    <t>06 Gekühlte Flüssigkeit</t>
  </si>
  <si>
    <t>T+ Sehr giftig</t>
  </si>
  <si>
    <t>2B Aerosole</t>
  </si>
  <si>
    <t>Xi Reizend</t>
  </si>
  <si>
    <t>3 Entzündbare Flüssigkeiten</t>
  </si>
  <si>
    <t>Xn Gesundheitsschädlich</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</si>
  <si>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</si>
  <si>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</si>
  <si>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</si>
  <si>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</si>
  <si>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</si>
  <si>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</si>
  <si>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</si>
  <si>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</si>
  <si>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</si>
  <si>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</si>
  <si>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</si>
  <si>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</si>
  <si>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</si>
  <si>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</si>
  <si>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</si>
  <si>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</si>
  <si>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</si>
  <si>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</si>
  <si>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Artikelneuanlage</t>
  </si>
  <si>
    <t>Wiederholer (nur Auftrag)</t>
  </si>
  <si>
    <t>Änderung eines bestehenden Artikels</t>
  </si>
  <si>
    <t>Gebinde/Palette hinzufügen</t>
  </si>
  <si>
    <t>Gebindeeinheit 1</t>
  </si>
  <si>
    <t>Gebindeeinheit 2</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</si>
  <si>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</si>
  <si>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</si>
  <si>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</si>
  <si>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</si>
  <si>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</si>
  <si>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</si>
  <si>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</si>
  <si>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</si>
  <si>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</si>
  <si>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</si>
  <si>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</si>
  <si>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</si>
  <si>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</si>
  <si>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Lieferant</t>
  </si>
  <si>
    <t>Keiner</t>
  </si>
  <si>
    <t>Kontinental - Hartwaren</t>
  </si>
  <si>
    <t>Kontinental - Elektro</t>
  </si>
  <si>
    <t>Kontinental - Textil</t>
  </si>
  <si>
    <t>Trifft nicht zu</t>
  </si>
  <si>
    <t>nicht verfügbar</t>
  </si>
  <si>
    <t>andere:</t>
  </si>
  <si>
    <t>Kein Virgin-Anteil, nur recyceltes Material</t>
  </si>
  <si>
    <t>Kein recycelter Anteil, nur Virgin-Material</t>
  </si>
  <si>
    <t>Keine</t>
  </si>
  <si>
    <t>Neuanlage mit Verpackungsangaben</t>
  </si>
  <si>
    <t>Nachlieferung Verpackungsangaben</t>
  </si>
  <si>
    <t>Änderung bestehender Verpackungsangaben</t>
  </si>
  <si>
    <t>Gesamte Verpackung ist Lizenzierungspflichtig</t>
  </si>
  <si>
    <t>Gesamte Verpackung ist nicht Lizenzierungspflichtig</t>
  </si>
  <si>
    <t>Ein Teil der Verpackung ist nicht Lizenzierungspflichtig</t>
  </si>
  <si>
    <t>&gt;&gt; Optionen für Papier, Pappe, Karton</t>
  </si>
  <si>
    <t>&gt;&gt; Optionen für Kunststoff</t>
  </si>
  <si>
    <t>&gt;&gt; Optionen für Eisenmetall</t>
  </si>
  <si>
    <t>&gt;&gt; Optionen für Aluminium</t>
  </si>
  <si>
    <t>&gt;&gt; Optionen für Glas</t>
  </si>
  <si>
    <t>&gt;&gt; Optionen für Naturmaterial</t>
  </si>
  <si>
    <t>&gt;&gt; Optionen für Getränkekartonverpackung</t>
  </si>
  <si>
    <t>&gt;&gt; Optionen für Sonstiger Verbund</t>
  </si>
  <si>
    <t>Konditionen</t>
  </si>
  <si>
    <t>Artikeldaten</t>
  </si>
  <si>
    <t>Lieferantendaten</t>
  </si>
  <si>
    <t>Gebindeeinheit 2 (z.B. Masterkarton)</t>
  </si>
  <si>
    <t>Sonstige Angaben zum Artikel</t>
  </si>
  <si>
    <t>Logistikdaten</t>
  </si>
  <si>
    <t>Einzelartikel - Netto (nur Artikel)</t>
  </si>
  <si>
    <t>Ladungsträger (z.B. Palette)</t>
  </si>
  <si>
    <t>Gefahrgut/-stoff - Falls zutreffend ist das Sicherheitsdatenblatt zwingend beizufügen</t>
  </si>
  <si>
    <t>Batterien</t>
  </si>
  <si>
    <t>Weiterführende Artikelspezifikation für den Einkauf (z.B. Beschichtung von Produkten o.Ä. Informationen, die nicht in das Artikeldatenblatt eingepflegt werden konnten):</t>
  </si>
  <si>
    <t>Weitere Angebotsparameter</t>
  </si>
  <si>
    <t>Fraktionsdaten (nur Toom Baumarkt)</t>
  </si>
  <si>
    <t>REWE-interne Daten</t>
  </si>
  <si>
    <t>Listen-EK Lieferant (WAWI 1):</t>
  </si>
  <si>
    <t>Unverbindliche Preisempfehlung (UVP):</t>
  </si>
  <si>
    <t>Lieferant Name:</t>
  </si>
  <si>
    <t>Lieferant GLN (global location number):</t>
  </si>
  <si>
    <t>Produkt Markenname</t>
  </si>
  <si>
    <t>Produktbezeichnung</t>
  </si>
  <si>
    <t>Lieferantenartikelnummer</t>
  </si>
  <si>
    <t>GTIN des Basisartikels (EAN):</t>
  </si>
  <si>
    <t xml:space="preserve">Nettofüllmenge: </t>
  </si>
  <si>
    <t>Verpackungsart (VPK):</t>
  </si>
  <si>
    <t>EAS/Warensicherung vom Lieferant:</t>
  </si>
  <si>
    <t>GTIN-Typ:</t>
  </si>
  <si>
    <t>Maßeinheit:</t>
  </si>
  <si>
    <t>Kabellänge (in CM):</t>
  </si>
  <si>
    <t>Garantie (in Monaten):</t>
  </si>
  <si>
    <t>Textil: Baumwollanteil in % (falls zutreffend):</t>
  </si>
  <si>
    <t>Detox Wassertestbericht (2nd-tier factory)?</t>
  </si>
  <si>
    <t>Zahlungsbedingungen:</t>
  </si>
  <si>
    <t>Mindestbestellmenge:</t>
  </si>
  <si>
    <t>Social-Audit für Produktionsstandort verfügbar?</t>
  </si>
  <si>
    <t>Preis pro Stück (USD)</t>
  </si>
  <si>
    <t>Preis pro Stück (RMB)</t>
  </si>
  <si>
    <t>Preis pro Stück (EUR)</t>
  </si>
  <si>
    <t>Preise gültig bis:</t>
  </si>
  <si>
    <t>Lieferant Adresse:</t>
  </si>
  <si>
    <t>Produktionsstätte Rex number:</t>
  </si>
  <si>
    <t>Produktionsstätte Adresse:</t>
  </si>
  <si>
    <t>Inverkehrbringer auf Verpackung (Name, Adresse):</t>
  </si>
  <si>
    <t>Hafen und Land der Verladung</t>
  </si>
  <si>
    <t>Zollpräferenznummer (P/W) | Nummer (4 digits)</t>
  </si>
  <si>
    <t>Neogrid Referenznummer (ERN):</t>
  </si>
  <si>
    <t>Lieferant - Ansprechpartner - Name:</t>
  </si>
  <si>
    <t>Lieferant - Ansprechpartner - Telefonnummer:</t>
  </si>
  <si>
    <t>Lieferant - Ansprechpartner - E-Mail-Adresse:</t>
  </si>
  <si>
    <t>Gebinde vorhanden?:</t>
  </si>
  <si>
    <t>GTIN der Mengeneinheit (EAN):</t>
  </si>
  <si>
    <t>Mengeneinheit (VE):</t>
  </si>
  <si>
    <t>Weiteres Gebinde vorhanden?:</t>
  </si>
  <si>
    <t>Verpackungsart der Mengeneinheit:</t>
  </si>
  <si>
    <t>Was ist in diesem Gebinde enthalten?</t>
  </si>
  <si>
    <t>Mehrwertsteuersatz:</t>
  </si>
  <si>
    <t>Intrastat-/Zolltarifnummer (8 Stellen | 3 Stellen)</t>
  </si>
  <si>
    <t>Interne-Label/Siegel:</t>
  </si>
  <si>
    <t>Externe-Label/Siegel:</t>
  </si>
  <si>
    <t>PAP (Produktanforderungsprofil)?</t>
  </si>
  <si>
    <t>Ist die Produktverpackung lizenzierungspflichtig?</t>
  </si>
  <si>
    <t>Wer trägt die Entsorgungskosten der Verpackung?</t>
  </si>
  <si>
    <t>Restlaufzeit 
(ab Wareneingang in Tagen):</t>
  </si>
  <si>
    <t>Restlaufzeit
(ab Produktion in Tagen):</t>
  </si>
  <si>
    <t>Bruttogewicht:</t>
  </si>
  <si>
    <t>Breite:</t>
  </si>
  <si>
    <t>Nettogewicht:</t>
  </si>
  <si>
    <t>Volumen (automatisch berechnet):</t>
  </si>
  <si>
    <t>Höhe:</t>
  </si>
  <si>
    <t>Tiefe/Länge:</t>
  </si>
  <si>
    <t>Tara (automatisch berechnet) - nur für DIY</t>
  </si>
  <si>
    <t>Ladungsträger vorhanden?:</t>
  </si>
  <si>
    <t>Pal.-GTIN (EAN):</t>
  </si>
  <si>
    <t>Pal.-Kz.:</t>
  </si>
  <si>
    <t>Anzahl Verpackungseinheiten 
(pro Palette):</t>
  </si>
  <si>
    <t>Lagen
(pro Palette):</t>
  </si>
  <si>
    <t>Transportstapelfaktor
(pro Palette):</t>
  </si>
  <si>
    <t>Welche Gebindeeinheit ist auf der Palette?</t>
  </si>
  <si>
    <t>Berechnete Anzahl der Einzelartikel 
(pro Palette):</t>
  </si>
  <si>
    <t>Handling der Paletten:</t>
  </si>
  <si>
    <t>Lagerstapelfaktor
(pro Palette):</t>
  </si>
  <si>
    <t>Bezugseinheit für die Containerbeladung?</t>
  </si>
  <si>
    <t>Containertyp:</t>
  </si>
  <si>
    <t>Beladung (Anzahl Bezugseinheit):</t>
  </si>
  <si>
    <t>Gewicht (in kg, automatisch berechnet):</t>
  </si>
  <si>
    <t>Bitte beachten Sie die folgenden GS1 Vorgaben für die Angaben der Maße:</t>
  </si>
  <si>
    <r>
      <rPr>
        <b/>
        <sz val="12"/>
        <color theme="1"/>
        <rFont val="Calibri"/>
        <family val="2"/>
        <scheme val="minor"/>
      </rPr>
      <t xml:space="preserve">Weitere Informationen zu den GS1 Abmessungsregeln: </t>
    </r>
    <r>
      <rPr>
        <sz val="12"/>
        <color theme="1"/>
        <rFont val="Calibri"/>
        <family val="2"/>
        <scheme val="minor"/>
      </rPr>
      <t xml:space="preserve">
https://www.gs1-germany.de/common/downloads/gs1_tech/2038_gdsn-abmessungsregeln.pdf</t>
    </r>
  </si>
  <si>
    <r>
      <rPr>
        <b/>
        <sz val="12"/>
        <color theme="1"/>
        <rFont val="Calibri"/>
        <family val="2"/>
        <scheme val="minor"/>
      </rPr>
      <t>Gebindeeinheit</t>
    </r>
    <r>
      <rPr>
        <sz val="12"/>
        <color theme="1"/>
        <rFont val="Calibri"/>
        <family val="2"/>
        <scheme val="minor"/>
      </rPr>
      <t xml:space="preserve">: (Zunächst muss die Grundfläche definiert werden) 
Die Grundfläche ist die normale Unterseite (Standfläche). Die Grundfläche wird vom Lieferanten definiert.
</t>
    </r>
    <r>
      <rPr>
        <u/>
        <sz val="12"/>
        <color theme="1"/>
        <rFont val="Calibri"/>
        <family val="2"/>
        <scheme val="minor"/>
      </rPr>
      <t>Höhe</t>
    </r>
    <r>
      <rPr>
        <sz val="12"/>
        <color theme="1"/>
        <rFont val="Calibri"/>
        <family val="2"/>
        <scheme val="minor"/>
      </rPr>
      <t xml:space="preserve">: Maß der Handelseinheit von unten bis oben
</t>
    </r>
    <r>
      <rPr>
        <u/>
        <sz val="12"/>
        <color theme="1"/>
        <rFont val="Calibri"/>
        <family val="2"/>
        <scheme val="minor"/>
      </rPr>
      <t>Breite</t>
    </r>
    <r>
      <rPr>
        <sz val="12"/>
        <color theme="1"/>
        <rFont val="Calibri"/>
        <family val="2"/>
        <scheme val="minor"/>
      </rPr>
      <t xml:space="preserve">: Kürzeste Seite der Grundfläche der Handelseinheit
</t>
    </r>
    <r>
      <rPr>
        <u/>
        <sz val="12"/>
        <color theme="1"/>
        <rFont val="Calibri"/>
        <family val="2"/>
        <scheme val="minor"/>
      </rPr>
      <t>Tiefe</t>
    </r>
    <r>
      <rPr>
        <sz val="12"/>
        <color theme="1"/>
        <rFont val="Calibri"/>
        <family val="2"/>
        <scheme val="minor"/>
      </rPr>
      <t xml:space="preserve"> (*Länge): Längste Seite der Grundfläche der Handelseinheit</t>
    </r>
  </si>
  <si>
    <r>
      <rPr>
        <b/>
        <sz val="12"/>
        <color theme="1"/>
        <rFont val="Calibri"/>
        <family val="2"/>
        <scheme val="minor"/>
      </rPr>
      <t>Einzelartikel</t>
    </r>
    <r>
      <rPr>
        <sz val="12"/>
        <color theme="1"/>
        <rFont val="Calibri"/>
        <family val="2"/>
        <scheme val="minor"/>
      </rPr>
      <t xml:space="preserve">: (Zunächst muss die Vorderseite bestimmt werden)
Die Vorderseite ist die Seite mit der größten Fläche, die durch den Hersteller zum Anpreisen des Produkts 
an den Verbraucher verwendet wird, d. h. die Seite mit Angaben wie zum Beispiel Produktname. 
</t>
    </r>
    <r>
      <rPr>
        <u/>
        <sz val="12"/>
        <color theme="1"/>
        <rFont val="Calibri"/>
        <family val="2"/>
        <scheme val="minor"/>
      </rPr>
      <t>Höhe</t>
    </r>
    <r>
      <rPr>
        <sz val="12"/>
        <color theme="1"/>
        <rFont val="Calibri"/>
        <family val="2"/>
        <scheme val="minor"/>
      </rPr>
      <t xml:space="preserve">: Von unten bis oben
</t>
    </r>
    <r>
      <rPr>
        <u/>
        <sz val="12"/>
        <color theme="1"/>
        <rFont val="Calibri"/>
        <family val="2"/>
        <scheme val="minor"/>
      </rPr>
      <t>Breite</t>
    </r>
    <r>
      <rPr>
        <sz val="12"/>
        <color theme="1"/>
        <rFont val="Calibri"/>
        <family val="2"/>
        <scheme val="minor"/>
      </rPr>
      <t xml:space="preserve">: Von links bis rechts
</t>
    </r>
    <r>
      <rPr>
        <u/>
        <sz val="12"/>
        <color theme="1"/>
        <rFont val="Calibri"/>
        <family val="2"/>
        <scheme val="minor"/>
      </rPr>
      <t>Tiefe</t>
    </r>
    <r>
      <rPr>
        <sz val="12"/>
        <color theme="1"/>
        <rFont val="Calibri"/>
        <family val="2"/>
        <scheme val="minor"/>
      </rPr>
      <t>: Von vorne bis hinten</t>
    </r>
  </si>
  <si>
    <t>Ist das Produkt als Gefahrgut klassifiziert?</t>
  </si>
  <si>
    <t>UN-Nummer:</t>
  </si>
  <si>
    <t>Klassifizierungscode:</t>
  </si>
  <si>
    <t>Benennung/Beschreibung:</t>
  </si>
  <si>
    <t>Beförderungskategorie:</t>
  </si>
  <si>
    <t>Gefahrenbezeichnung/-hinweis (Buchstabe):</t>
  </si>
  <si>
    <t>S-Sätze 
(Sicherheitssätze):</t>
  </si>
  <si>
    <t>R-Sätze
(Risikosätze):</t>
  </si>
  <si>
    <t>Gefährliche Inhaltsstoffe:</t>
  </si>
  <si>
    <t>Brennbare Flüssigkeit?</t>
  </si>
  <si>
    <t>Wassergefährdungklasse:</t>
  </si>
  <si>
    <t>Lagergefahrenklasse:</t>
  </si>
  <si>
    <t>Gefahrgutklasse:</t>
  </si>
  <si>
    <t>Verpackungsgruppe:</t>
  </si>
  <si>
    <t>Begrenzte Menge:</t>
  </si>
  <si>
    <t>Gefahrzettelnummer:</t>
  </si>
  <si>
    <t>Biozid?</t>
  </si>
  <si>
    <t>Flammpunkt:</t>
  </si>
  <si>
    <t>Siedepunkt/-bereich:</t>
  </si>
  <si>
    <t xml:space="preserve">Aggregatzustand: </t>
  </si>
  <si>
    <t>Batterien benötigt?</t>
  </si>
  <si>
    <t>Batterien im Lieferumfang enthalten?</t>
  </si>
  <si>
    <t>Benötigter Batterie-Typ (z.B. AA):</t>
  </si>
  <si>
    <t>Anzahl benötigter Batterien:</t>
  </si>
  <si>
    <t>Batterie 1</t>
  </si>
  <si>
    <t>Batterie 2</t>
  </si>
  <si>
    <t>Batterie 3</t>
  </si>
  <si>
    <t>Typ:</t>
  </si>
  <si>
    <t>Gewicht (in g):</t>
  </si>
  <si>
    <t>Max. Retourenmenge (in %):</t>
  </si>
  <si>
    <t>Rabatt 1: Art | Wert | Einheit</t>
  </si>
  <si>
    <t>Rabatt 2: Art | Wert | Einheit</t>
  </si>
  <si>
    <t>Rabatt 3: Art | Wert | Einheit</t>
  </si>
  <si>
    <t>Vergütung 1: Art | Wert | Einheit</t>
  </si>
  <si>
    <t>Vergütung 2: Art | Wert | Einheit</t>
  </si>
  <si>
    <t>Vergütung 3: Art | Wert | Einheit</t>
  </si>
  <si>
    <t>Allgemeines zur Verpackung</t>
  </si>
  <si>
    <t>Verpackungsangaben</t>
  </si>
  <si>
    <t>Komponente: Hauptkörper</t>
  </si>
  <si>
    <t>Bestandteil 1</t>
  </si>
  <si>
    <t>Bestandteil 2</t>
  </si>
  <si>
    <t>Bestandteil 3</t>
  </si>
  <si>
    <t>Komponente: Verschluss/Deckel</t>
  </si>
  <si>
    <t>Komponente: Etikett/Sticker</t>
  </si>
  <si>
    <t>Fraktionsdaten (automatisch errechnet aus den Verpackungsangaben, Anzeige nur zur Kontrolle)</t>
  </si>
  <si>
    <t>Fraktionen</t>
  </si>
  <si>
    <t>Verpackungsplausibilität</t>
  </si>
  <si>
    <t>Geschäftsvorfall:</t>
  </si>
  <si>
    <t>Um welche GTIN geht es?</t>
  </si>
  <si>
    <t>Daten voraussichtlich gültig ab:</t>
  </si>
  <si>
    <t>Aus welchen Komponenten besteht die Verpackung?</t>
  </si>
  <si>
    <t>Vom HK trennbar?</t>
  </si>
  <si>
    <t>Hauptkörper (HK)?</t>
  </si>
  <si>
    <t>Verschluss/Deckel?</t>
  </si>
  <si>
    <t>Etikett/Sticker?</t>
  </si>
  <si>
    <t>Lizenzierungspflichtig?</t>
  </si>
  <si>
    <t>Gewicht des Bestandteils</t>
  </si>
  <si>
    <t>Fraktion</t>
  </si>
  <si>
    <t>Anteil am Bestandteil</t>
  </si>
  <si>
    <t>Plausibilität des Bestandteils</t>
  </si>
  <si>
    <t>Artikelgewicht brutto (in g)</t>
  </si>
  <si>
    <t>Artikelgewicht netto (in g)</t>
  </si>
  <si>
    <t>Verpackungsgewicht (in g)</t>
  </si>
  <si>
    <t>Plausibilität:</t>
  </si>
  <si>
    <t>Testlieferant</t>
  </si>
  <si>
    <r>
      <t xml:space="preserve">Das Artikeldatenblatt ist von </t>
    </r>
    <r>
      <rPr>
        <u/>
        <sz val="11"/>
        <color theme="1"/>
        <rFont val="Calibri"/>
        <family val="2"/>
        <scheme val="minor"/>
      </rPr>
      <t>oben nach unten</t>
    </r>
    <r>
      <rPr>
        <sz val="11"/>
        <color theme="1"/>
        <rFont val="Calibri"/>
        <family val="2"/>
        <scheme val="minor"/>
      </rPr>
      <t xml:space="preserve"> auszufüllen. An vielen Stellen muss aus </t>
    </r>
    <r>
      <rPr>
        <u/>
        <sz val="11"/>
        <color theme="1"/>
        <rFont val="Calibri"/>
        <family val="2"/>
        <scheme val="minor"/>
      </rPr>
      <t>Auswahlmenüs</t>
    </r>
    <r>
      <rPr>
        <sz val="11"/>
        <color theme="1"/>
        <rFont val="Calibri"/>
        <family val="2"/>
        <scheme val="minor"/>
      </rPr>
      <t xml:space="preserve"> eine Option gewählt werden. Je nach gewählter Option entstehen dann ggf. </t>
    </r>
    <r>
      <rPr>
        <u/>
        <sz val="11"/>
        <color theme="1"/>
        <rFont val="Calibri"/>
        <family val="2"/>
        <scheme val="minor"/>
      </rPr>
      <t>neue Pflichtfelder</t>
    </r>
    <r>
      <rPr>
        <sz val="11"/>
        <color theme="1"/>
        <rFont val="Calibri"/>
        <family val="2"/>
        <scheme val="minor"/>
      </rPr>
      <t xml:space="preserve">. </t>
    </r>
    <r>
      <rPr>
        <b/>
        <sz val="11"/>
        <color theme="1"/>
        <rFont val="Calibri"/>
        <family val="2"/>
        <scheme val="minor"/>
      </rPr>
      <t>Sie müssen zuerst die Fragen in den Zellen D18 bis D21 beantworten sowie den Artikeltyp in B22 auswählen</t>
    </r>
    <r>
      <rPr>
        <sz val="11"/>
        <color theme="1"/>
        <rFont val="Calibri"/>
        <family val="2"/>
        <scheme val="minor"/>
      </rPr>
      <t>, bevor Sie die übrigen Felder bearbeiten können. Bei Fragen schauen Sie bitte zuerst in die von der REWE Group zur Verfügung gestellte Bedienungsanleitung zum Artikeldatenblatt.</t>
    </r>
  </si>
  <si>
    <t>9876543210123</t>
  </si>
  <si>
    <t>Test-Display</t>
  </si>
  <si>
    <t>Testmarke</t>
  </si>
  <si>
    <t>Display-1234</t>
  </si>
  <si>
    <t>12345678</t>
  </si>
  <si>
    <t>123</t>
  </si>
  <si>
    <t>Keine weiteren Details</t>
  </si>
  <si>
    <t>Test Produkt 1</t>
  </si>
  <si>
    <t>Test Produkt 2</t>
  </si>
  <si>
    <t>Test Produkt 3</t>
  </si>
  <si>
    <t>Produkt-1</t>
  </si>
  <si>
    <t>Produkt-2</t>
  </si>
  <si>
    <t>Produkt-3</t>
  </si>
  <si>
    <t>01.06.2020</t>
  </si>
  <si>
    <r>
      <t xml:space="preserve">Label/Siegel </t>
    </r>
    <r>
      <rPr>
        <b/>
        <sz val="11"/>
        <color rgb="FFFF0000"/>
        <rFont val="Calibri"/>
        <family val="2"/>
        <scheme val="minor"/>
      </rPr>
      <t>(muss auf dem Reiter "Artikeldatenblatt" gefüllt werden)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</si>
</sst>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 _€_-;\-* #,##0.00\ _€_-;_-* &quot;-&quot;??\ _€_-;_-@_-"/>
    <numFmt numFmtId="164" formatCode="_([$€]* #,##0.00_);_([$€]* \(#,##0.00\);_([$€]* &quot;-&quot;??_);_(@_)"/>
    <numFmt numFmtId="165" formatCode="0.0000"/>
    <numFmt numFmtId="166" formatCode="_-* #,##0.00\ [$€-1]_-;\-* #,##0.00\ [$€-1]_-;_-* &quot;-&quot;??\ [$€-1]_-"/>
    <numFmt numFmtId="167" formatCode="_-* #,##0.00[$€]_-;\-* #,##0.00[$€]_-;_-* &quot;-&quot;??[$€]_-;_-@_-"/>
    <numFmt numFmtId="168" formatCode="000000"/>
    <numFmt numFmtId="169" formatCode="_-* #,##0.00\ _D_M_-;\-* #,##0.00\ _D_M_-;_-* &quot;-&quot;??\ _D_M_-;_-@_-"/>
    <numFmt numFmtId="170" formatCode="#,##0.0000"/>
    <numFmt numFmtId="171" formatCode="#,##0.0000\ &quot;€&quot;"/>
    <numFmt numFmtId="172" formatCode="00\ 00000\ 00000\ 0"/>
    <numFmt numFmtId="173" formatCode="0.0"/>
  </numFmts>
  <fonts count="102">
    <font>
      <sz val="11"/>
      <color theme="1"/>
      <name val="Arial"/>
      <family val="2"/>
    </font>
    <font>
      <sz val="11"/>
      <color theme="1"/>
      <name val="Calibri"/>
      <family val="2"/>
    </font>
    <font>
      <sz val="11"/>
      <color theme="1"/>
      <name val="Calibri"/>
      <family val="2"/>
      <scheme val="minor"/>
    </font>
    <font>
      <sz val="10"/>
      <name val="Arial"/>
      <family val="2"/>
    </font>
    <font>
      <b/>
      <sz val="12"/>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trike/>
      <sz val="12"/>
      <color theme="1"/>
      <name val="Calibri"/>
      <family val="2"/>
      <scheme val="minor"/>
    </font>
    <font>
      <strike/>
      <sz val="12"/>
      <color theme="1"/>
      <name val="Calibri"/>
      <family val="2"/>
      <scheme val="minor"/>
    </font>
    <font>
      <sz val="10"/>
      <name val="MS Sans Serif"/>
      <family val="2"/>
    </font>
    <font>
      <sz val="11"/>
      <color theme="1"/>
      <name val="Arial"/>
      <family val="2"/>
    </font>
    <font>
      <sz val="11"/>
      <color rgb="FF000000"/>
      <name val="Calibri"/>
      <family val="2"/>
      <scheme val="minor"/>
    </font>
    <font>
      <sz val="11"/>
      <color rgb="FFFF0000"/>
      <name val="Calibri"/>
      <family val="2"/>
      <scheme val="minor"/>
    </font>
    <font>
      <sz val="11"/>
      <color indexed="9"/>
      <name val="Calibri"/>
      <family val="2"/>
    </font>
    <font>
      <b/>
      <sz val="11"/>
      <color indexed="63"/>
      <name val="Calibri"/>
      <family val="2"/>
    </font>
    <font>
      <b/>
      <sz val="11"/>
      <color rgb="FF3F3F3F"/>
      <name val="Calibri"/>
      <family val="2"/>
      <scheme val="minor"/>
    </font>
    <font>
      <b/>
      <sz val="11"/>
      <color indexed="52"/>
      <name val="Calibri"/>
      <family val="2"/>
    </font>
    <font>
      <sz val="11"/>
      <color indexed="62"/>
      <name val="Calibri"/>
      <family val="2"/>
    </font>
    <font>
      <b/>
      <sz val="11"/>
      <color indexed="8"/>
      <name val="Calibri"/>
      <family val="2"/>
    </font>
    <font>
      <i/>
      <sz val="11"/>
      <color indexed="23"/>
      <name val="Calibri"/>
      <family val="2"/>
    </font>
    <font>
      <sz val="9"/>
      <name val="Geneva"/>
    </font>
    <font>
      <sz val="11"/>
      <color indexed="17"/>
      <name val="Calibri"/>
      <family val="2"/>
    </font>
    <font>
      <sz val="11"/>
      <color indexed="60"/>
      <name val="Calibri"/>
      <family val="2"/>
    </font>
    <font>
      <sz val="11"/>
      <color indexed="20"/>
      <name val="Calibri"/>
      <family val="2"/>
    </font>
    <font>
      <sz val="11"/>
      <color rgb="FF9C0006"/>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1"/>
      <color rgb="FF000000"/>
      <name val="Calibri"/>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6100"/>
      <name val="Arial"/>
      <family val="2"/>
    </font>
    <font>
      <sz val="11"/>
      <name val="Calibri"/>
      <family val="2"/>
      <scheme val="minor"/>
    </font>
    <font>
      <b/>
      <sz val="11"/>
      <name val="Calibri"/>
      <family val="2"/>
      <scheme val="minor"/>
    </font>
    <font>
      <sz val="9"/>
      <name val="Arial"/>
      <family val="2"/>
    </font>
    <font>
      <sz val="10"/>
      <name val="MS Sans Serif"/>
    </font>
    <font>
      <sz val="12"/>
      <name val="Calibri"/>
      <family val="2"/>
      <scheme val="minor"/>
    </font>
    <font>
      <b/>
      <sz val="12"/>
      <name val="Calibri"/>
      <family val="2"/>
      <scheme val="minor"/>
    </font>
    <font>
      <b/>
      <sz val="22"/>
      <name val="Calibri"/>
      <family val="2"/>
      <scheme val="minor"/>
    </font>
    <font>
      <sz val="12"/>
      <color theme="0"/>
      <name val="Calibri"/>
      <family val="2"/>
      <scheme val="minor"/>
    </font>
    <font>
      <i/>
      <sz val="12"/>
      <name val="Calibri"/>
      <family val="2"/>
      <scheme val="minor"/>
    </font>
    <font>
      <b/>
      <sz val="16"/>
      <color theme="0"/>
      <name val="Calibri"/>
      <family val="2"/>
      <scheme val="minor"/>
    </font>
    <font>
      <sz val="10"/>
      <name val="Calibri"/>
      <family val="2"/>
      <scheme val="minor"/>
    </font>
    <font>
      <b/>
      <sz val="10"/>
      <name val="Calibri"/>
      <family val="2"/>
      <scheme val="minor"/>
    </font>
    <font>
      <b/>
      <sz val="12"/>
      <color theme="0"/>
      <name val="Calibri"/>
      <family val="2"/>
      <scheme val="minor"/>
    </font>
    <font>
      <b/>
      <sz val="20"/>
      <color theme="1"/>
      <name val="Calibri"/>
      <family val="2"/>
      <scheme val="minor"/>
    </font>
    <font>
      <b/>
      <sz val="22"/>
      <color theme="1"/>
      <name val="Calibri"/>
      <family val="2"/>
      <scheme val="minor"/>
    </font>
    <font>
      <sz val="11"/>
      <color indexed="8"/>
      <name val="Calibri"/>
      <family val="2"/>
      <scheme val="minor"/>
    </font>
    <font>
      <u/>
      <sz val="12"/>
      <color theme="1"/>
      <name val="Calibri"/>
      <family val="2"/>
      <scheme val="minor"/>
    </font>
    <font>
      <u/>
      <sz val="12"/>
      <color theme="0"/>
      <name val="Calibri"/>
      <family val="2"/>
      <scheme val="minor"/>
    </font>
    <font>
      <b/>
      <sz val="11"/>
      <color rgb="FFFF0000"/>
      <name val="Calibri"/>
      <family val="2"/>
      <scheme val="minor"/>
    </font>
    <font>
      <sz val="10"/>
      <name val="Courier"/>
      <family val="3"/>
    </font>
    <font>
      <sz val="16"/>
      <name val="Calibri"/>
      <family val="2"/>
      <scheme val="minor"/>
    </font>
    <font>
      <b/>
      <sz val="12"/>
      <color indexed="12"/>
      <name val="Calibri"/>
      <family val="2"/>
      <scheme val="minor"/>
    </font>
    <font>
      <b/>
      <i/>
      <u/>
      <sz val="12"/>
      <name val="Calibri"/>
      <family val="2"/>
      <scheme val="minor"/>
    </font>
    <font>
      <sz val="12"/>
      <color indexed="12"/>
      <name val="Calibri"/>
      <family val="2"/>
      <scheme val="minor"/>
    </font>
    <font>
      <sz val="12"/>
      <color indexed="8"/>
      <name val="Calibri"/>
      <family val="2"/>
      <scheme val="minor"/>
    </font>
    <font>
      <b/>
      <sz val="16"/>
      <name val="Calibri"/>
      <family val="2"/>
      <scheme val="minor"/>
    </font>
    <font>
      <b/>
      <sz val="10"/>
      <color theme="1"/>
      <name val="Calibri"/>
      <family val="2"/>
      <scheme val="minor"/>
    </font>
    <font>
      <b/>
      <sz val="16"/>
      <color theme="1"/>
      <name val="Calibri"/>
      <family val="2"/>
      <scheme val="minor"/>
    </font>
    <font>
      <u/>
      <sz val="11"/>
      <color theme="10"/>
      <name val="Arial"/>
      <family val="2"/>
    </font>
    <font>
      <b/>
      <sz val="18"/>
      <name val="Calibri"/>
      <family val="2"/>
      <scheme val="minor"/>
    </font>
    <font>
      <b/>
      <sz val="12"/>
      <color theme="3"/>
      <name val="Calibri"/>
      <family val="2"/>
      <scheme val="minor"/>
    </font>
    <font>
      <sz val="12"/>
      <color theme="0" tint="-0.249977111117893"/>
      <name val="Calibri"/>
      <family val="2"/>
      <scheme val="minor"/>
    </font>
    <font>
      <b/>
      <sz val="9"/>
      <color indexed="81"/>
      <name val="Tahoma"/>
      <family val="2"/>
    </font>
    <font>
      <sz val="9"/>
      <color indexed="81"/>
      <name val="Tahoma"/>
      <family val="2"/>
    </font>
    <font>
      <b/>
      <sz val="12"/>
      <color theme="0"/>
      <name val="Calibri"/>
      <family val="2"/>
    </font>
    <font>
      <sz val="12"/>
      <color theme="0"/>
      <name val="Calibri"/>
      <family val="2"/>
    </font>
    <font>
      <sz val="12"/>
      <color theme="1"/>
      <name val="Calibri"/>
      <family val="2"/>
    </font>
    <font>
      <b/>
      <sz val="11"/>
      <color theme="1"/>
      <name val="Arial"/>
      <family val="2"/>
    </font>
    <font>
      <sz val="12"/>
      <color theme="1" tint="0.499984740745262"/>
      <name val="Calibri"/>
      <family val="2"/>
      <scheme val="minor"/>
    </font>
    <font>
      <sz val="12"/>
      <name val="Arial"/>
      <family val="2"/>
    </font>
    <font>
      <b/>
      <sz val="12"/>
      <name val="Arial"/>
      <family val="2"/>
    </font>
    <font>
      <sz val="9"/>
      <color theme="0"/>
      <name val="Arial"/>
      <family val="2"/>
    </font>
    <font>
      <b/>
      <u/>
      <sz val="16"/>
      <name val="Arial"/>
      <family val="2"/>
    </font>
    <font>
      <sz val="9"/>
      <name val="Calibri"/>
      <family val="2"/>
      <scheme val="minor"/>
    </font>
    <font>
      <sz val="9"/>
      <color theme="0"/>
      <name val="Calibri"/>
      <family val="2"/>
      <scheme val="minor"/>
    </font>
    <font>
      <b/>
      <sz val="12"/>
      <color theme="5" tint="0.39997558519241921"/>
      <name val="Calibri"/>
      <family val="2"/>
      <scheme val="minor"/>
    </font>
    <font>
      <b/>
      <sz val="14"/>
      <color theme="0"/>
      <name val="Calibri"/>
      <family val="2"/>
      <scheme val="minor"/>
    </font>
    <font>
      <sz val="14"/>
      <color rgb="FFFFFF00"/>
      <name val="Calibri"/>
      <family val="2"/>
      <scheme val="minor"/>
    </font>
    <font>
      <b/>
      <u/>
      <sz val="14"/>
      <color rgb="FFFFFF00"/>
      <name val="Calibri"/>
      <family val="2"/>
      <scheme val="minor"/>
    </font>
    <font>
      <sz val="11"/>
      <name val="Calibri"/>
      <family val="2"/>
      <scheme val="minor"/>
    </font>
    <font>
      <sz val="11"/>
      <name val="Arial"/>
      <family val="2"/>
    </font>
    <font>
      <b/>
      <sz val="12"/>
      <color theme="1" tint="0.499984740745262"/>
      <name val="Calibri"/>
      <family val="2"/>
      <scheme val="minor"/>
    </font>
    <font>
      <u/>
      <sz val="11"/>
      <color theme="1"/>
      <name val="Calibri"/>
      <family val="2"/>
      <scheme val="minor"/>
    </font>
  </fonts>
  <fills count="87">
    <fill>
      <patternFill patternType="none"/>
    </fill>
    <fill>
      <patternFill patternType="gray125"/>
    </fill>
    <fill>
      <gradientFill>
        <stop position="0">
          <color rgb="FFCD1719"/>
        </stop>
        <stop position="1">
          <color rgb="FFB7B7B7"/>
        </stop>
      </gradientFill>
    </fill>
    <fill>
      <gradientFill>
        <stop position="0">
          <color rgb="FF706F6F"/>
        </stop>
        <stop position="1">
          <color theme="0"/>
        </stop>
      </gradientFill>
    </fill>
    <fill>
      <patternFill patternType="solid">
        <fgColor theme="1" tint="0.499984740745262"/>
        <bgColor indexed="64"/>
      </patternFill>
    </fill>
    <fill>
      <patternFill patternType="solid">
        <fgColor theme="0"/>
        <bgColor indexed="64"/>
      </patternFill>
    </fill>
    <fill>
      <patternFill patternType="solid">
        <fgColor theme="0" tint="-0.249977111117893"/>
        <bgColor theme="0"/>
      </patternFill>
    </fill>
    <fill>
      <patternFill patternType="solid">
        <fgColor rgb="FFC00000"/>
        <bgColor auto="1"/>
      </patternFill>
    </fill>
    <fill>
      <patternFill patternType="solid">
        <fgColor theme="1"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4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55"/>
      </patternFill>
    </fill>
    <fill>
      <patternFill patternType="solid">
        <fgColor theme="9" tint="0.79998168889431442"/>
        <bgColor indexed="64"/>
      </patternFill>
    </fill>
    <fill>
      <patternFill patternType="solid">
        <fgColor theme="0" tint="-0.14999847407452621"/>
        <bgColor theme="0"/>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lightDown">
        <fgColor theme="1" tint="0.499984740745262"/>
        <bgColor theme="0"/>
      </patternFill>
    </fill>
    <fill>
      <patternFill patternType="solid">
        <fgColor theme="8" tint="0.59999389629810485"/>
        <bgColor indexed="64"/>
      </patternFill>
    </fill>
    <fill>
      <patternFill patternType="solid">
        <fgColor theme="7" tint="-0.249977111117893"/>
        <bgColor indexed="64"/>
      </patternFill>
    </fill>
    <fill>
      <patternFill patternType="solid">
        <fgColor theme="0"/>
        <bgColor auto="1"/>
      </patternFill>
    </fill>
    <fill>
      <patternFill patternType="solid">
        <fgColor theme="0" tint="-0.249977111117893"/>
        <bgColor indexed="64"/>
      </patternFill>
    </fill>
    <fill>
      <patternFill patternType="solid">
        <fgColor theme="1" tint="0.34998626667073579"/>
        <bgColor indexed="64"/>
      </patternFill>
    </fill>
    <fill>
      <patternFill patternType="solid">
        <fgColor rgb="FFFFFF00"/>
        <bgColor indexed="64"/>
      </patternFill>
    </fill>
    <fill>
      <patternFill patternType="solid">
        <fgColor indexed="9"/>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CD1719"/>
        <bgColor auto="1"/>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24994659260841701"/>
        <bgColor auto="1"/>
      </patternFill>
    </fill>
    <fill>
      <patternFill patternType="solid">
        <fgColor theme="1"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1"/>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right style="thin">
        <color indexed="64"/>
      </right>
      <top style="medium">
        <color indexed="64"/>
      </top>
      <bottom/>
      <diagonal/>
    </border>
  </borders>
  <cellStyleXfs count="517">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10" fillId="0" borderId="0"/>
    <xf numFmtId="0" fontId="1" fillId="0" borderId="0"/>
    <xf numFmtId="0" fontId="11" fillId="0" borderId="0"/>
    <xf numFmtId="0" fontId="1" fillId="0" borderId="0"/>
    <xf numFmtId="0" fontId="11" fillId="0" borderId="0"/>
    <xf numFmtId="0" fontId="2" fillId="0" borderId="0"/>
    <xf numFmtId="0" fontId="11" fillId="0" borderId="0"/>
    <xf numFmtId="0" fontId="11" fillId="0" borderId="0"/>
    <xf numFmtId="0" fontId="11" fillId="0" borderId="0"/>
    <xf numFmtId="0" fontId="3" fillId="0" borderId="0"/>
    <xf numFmtId="0" fontId="1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5" fillId="46" borderId="60" applyNumberFormat="0" applyAlignment="0" applyProtection="0"/>
    <xf numFmtId="0" fontId="16" fillId="13" borderId="55" applyNumberFormat="0" applyAlignment="0" applyProtection="0"/>
    <xf numFmtId="0" fontId="17" fillId="46" borderId="61" applyNumberFormat="0" applyAlignment="0" applyProtection="0"/>
    <xf numFmtId="0" fontId="18" fillId="47" borderId="61" applyNumberFormat="0" applyAlignment="0" applyProtection="0"/>
    <xf numFmtId="0" fontId="19" fillId="0" borderId="62" applyNumberFormat="0" applyFill="0" applyAlignment="0" applyProtection="0"/>
    <xf numFmtId="0" fontId="20" fillId="0" borderId="0" applyNumberFormat="0" applyFill="0" applyBorder="0" applyAlignment="0" applyProtection="0"/>
    <xf numFmtId="166" fontId="3" fillId="0" borderId="0" applyFont="0" applyFill="0" applyBorder="0" applyAlignment="0" applyProtection="0"/>
    <xf numFmtId="167" fontId="21" fillId="0" borderId="0" applyFont="0" applyFill="0" applyBorder="0" applyAlignment="0" applyProtection="0"/>
    <xf numFmtId="166" fontId="3" fillId="0" borderId="0" applyFont="0" applyFill="0" applyBorder="0" applyAlignment="0" applyProtection="0"/>
    <xf numFmtId="0" fontId="22" fillId="48" borderId="0" applyNumberFormat="0" applyBorder="0" applyAlignment="0" applyProtection="0"/>
    <xf numFmtId="43" fontId="2" fillId="0" borderId="0" applyFont="0" applyFill="0" applyBorder="0" applyAlignment="0" applyProtection="0"/>
    <xf numFmtId="0" fontId="23" fillId="49" borderId="0" applyNumberFormat="0" applyBorder="0" applyAlignment="0" applyProtection="0"/>
    <xf numFmtId="0" fontId="3" fillId="0" borderId="0"/>
    <xf numFmtId="0" fontId="3" fillId="50" borderId="63" applyNumberFormat="0" applyFont="0" applyAlignment="0" applyProtection="0"/>
    <xf numFmtId="0" fontId="3" fillId="50" borderId="63" applyNumberFormat="0" applyFont="0" applyAlignment="0" applyProtection="0"/>
    <xf numFmtId="0" fontId="24" fillId="51"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1" fillId="0" borderId="0"/>
    <xf numFmtId="0" fontId="1" fillId="0" borderId="0"/>
    <xf numFmtId="0" fontId="3" fillId="0" borderId="0"/>
    <xf numFmtId="0" fontId="3" fillId="0" borderId="0"/>
    <xf numFmtId="0" fontId="11" fillId="0" borderId="0"/>
    <xf numFmtId="0" fontId="3" fillId="0" borderId="0"/>
    <xf numFmtId="0" fontId="11" fillId="0" borderId="0"/>
    <xf numFmtId="0" fontId="26" fillId="0" borderId="0" applyNumberForma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64" applyNumberFormat="0" applyFill="0" applyAlignment="0" applyProtection="0"/>
    <xf numFmtId="0" fontId="28" fillId="0" borderId="65" applyNumberFormat="0" applyFill="0" applyAlignment="0" applyProtection="0"/>
    <xf numFmtId="0" fontId="29" fillId="0" borderId="66"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67" applyNumberFormat="0" applyFill="0" applyAlignment="0" applyProtection="0"/>
    <xf numFmtId="44" fontId="2" fillId="0" borderId="0" applyFont="0" applyFill="0" applyBorder="0" applyAlignment="0" applyProtection="0"/>
    <xf numFmtId="0" fontId="32" fillId="0" borderId="0" applyNumberFormat="0" applyFill="0" applyBorder="0" applyAlignment="0" applyProtection="0"/>
    <xf numFmtId="0" fontId="33" fillId="52" borderId="68" applyNumberFormat="0" applyAlignment="0" applyProtection="0"/>
    <xf numFmtId="0" fontId="1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35" fillId="0" borderId="0" applyNumberFormat="0" applyFill="0" applyBorder="0" applyAlignment="0" applyProtection="0"/>
    <xf numFmtId="43" fontId="2" fillId="0" borderId="0" applyFont="0" applyFill="0" applyBorder="0" applyAlignment="0" applyProtection="0"/>
    <xf numFmtId="0" fontId="34" fillId="0" borderId="0"/>
    <xf numFmtId="0" fontId="3" fillId="0" borderId="0"/>
    <xf numFmtId="0" fontId="2" fillId="0" borderId="0"/>
    <xf numFmtId="0" fontId="1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36" fillId="0" borderId="0" applyNumberFormat="0" applyFill="0" applyBorder="0" applyAlignment="0" applyProtection="0"/>
    <xf numFmtId="0" fontId="37" fillId="0" borderId="51" applyNumberFormat="0" applyFill="0" applyAlignment="0" applyProtection="0"/>
    <xf numFmtId="0" fontId="38" fillId="0" borderId="52" applyNumberFormat="0" applyFill="0" applyAlignment="0" applyProtection="0"/>
    <xf numFmtId="0" fontId="39" fillId="0" borderId="53" applyNumberFormat="0" applyFill="0" applyAlignment="0" applyProtection="0"/>
    <xf numFmtId="0" fontId="39" fillId="0" borderId="0" applyNumberFormat="0" applyFill="0" applyBorder="0" applyAlignment="0" applyProtection="0"/>
    <xf numFmtId="0" fontId="40" fillId="9" borderId="0" applyNumberFormat="0" applyBorder="0" applyAlignment="0" applyProtection="0"/>
    <xf numFmtId="0" fontId="25" fillId="10" borderId="0" applyNumberFormat="0" applyBorder="0" applyAlignment="0" applyProtection="0"/>
    <xf numFmtId="0" fontId="41" fillId="11" borderId="0" applyNumberFormat="0" applyBorder="0" applyAlignment="0" applyProtection="0"/>
    <xf numFmtId="0" fontId="42" fillId="12" borderId="54" applyNumberFormat="0" applyAlignment="0" applyProtection="0"/>
    <xf numFmtId="0" fontId="16" fillId="13" borderId="55" applyNumberFormat="0" applyAlignment="0" applyProtection="0"/>
    <xf numFmtId="0" fontId="43" fillId="13" borderId="54" applyNumberFormat="0" applyAlignment="0" applyProtection="0"/>
    <xf numFmtId="0" fontId="44" fillId="0" borderId="56" applyNumberFormat="0" applyFill="0" applyAlignment="0" applyProtection="0"/>
    <xf numFmtId="0" fontId="45" fillId="14" borderId="57" applyNumberFormat="0" applyAlignment="0" applyProtection="0"/>
    <xf numFmtId="0" fontId="13" fillId="0" borderId="0" applyNumberFormat="0" applyFill="0" applyBorder="0" applyAlignment="0" applyProtection="0"/>
    <xf numFmtId="0" fontId="46" fillId="0" borderId="0" applyNumberFormat="0" applyFill="0" applyBorder="0" applyAlignment="0" applyProtection="0"/>
    <xf numFmtId="0" fontId="5" fillId="0" borderId="59" applyNumberFormat="0" applyFill="0" applyAlignment="0" applyProtection="0"/>
    <xf numFmtId="0" fontId="47"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7" fillId="39" borderId="0" applyNumberFormat="0" applyBorder="0" applyAlignment="0" applyProtection="0"/>
    <xf numFmtId="0" fontId="2" fillId="0" borderId="0"/>
    <xf numFmtId="43" fontId="2" fillId="0" borderId="0" applyFont="0" applyFill="0" applyBorder="0" applyAlignment="0" applyProtection="0"/>
    <xf numFmtId="0" fontId="2" fillId="15" borderId="5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48" fillId="9" borderId="0" applyNumberFormat="0" applyBorder="0" applyAlignment="0" applyProtection="0"/>
    <xf numFmtId="0" fontId="2" fillId="0" borderId="0"/>
    <xf numFmtId="0" fontId="2" fillId="15" borderId="58"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1" fillId="0" borderId="0"/>
    <xf numFmtId="0" fontId="11" fillId="0" borderId="0"/>
    <xf numFmtId="0" fontId="2" fillId="0" borderId="0"/>
    <xf numFmtId="0" fontId="2" fillId="0" borderId="0"/>
    <xf numFmtId="0" fontId="2" fillId="0" borderId="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1" fillId="0" borderId="0"/>
    <xf numFmtId="0" fontId="1" fillId="0" borderId="0"/>
    <xf numFmtId="0" fontId="2" fillId="0" borderId="0"/>
    <xf numFmtId="0" fontId="11" fillId="0" borderId="0"/>
    <xf numFmtId="0" fontId="11" fillId="0" borderId="0"/>
    <xf numFmtId="0" fontId="11" fillId="0" borderId="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5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15" borderId="58"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1" fillId="0" borderId="0"/>
    <xf numFmtId="0" fontId="2" fillId="0" borderId="0"/>
    <xf numFmtId="0" fontId="3" fillId="0" borderId="0"/>
    <xf numFmtId="0" fontId="3" fillId="0" borderId="0"/>
    <xf numFmtId="0" fontId="3" fillId="0" borderId="0"/>
    <xf numFmtId="169" fontId="3" fillId="0" borderId="0" applyFont="0" applyFill="0" applyBorder="0" applyAlignment="0" applyProtection="0"/>
    <xf numFmtId="0" fontId="52" fillId="0" borderId="0"/>
    <xf numFmtId="0" fontId="68" fillId="0" borderId="0"/>
    <xf numFmtId="0" fontId="10" fillId="0" borderId="0"/>
    <xf numFmtId="0" fontId="10" fillId="0" borderId="0"/>
    <xf numFmtId="0" fontId="3" fillId="0" borderId="0"/>
    <xf numFmtId="0" fontId="77" fillId="0" borderId="0" applyNumberFormat="0" applyFill="0" applyBorder="0" applyAlignment="0" applyProtection="0"/>
    <xf numFmtId="9" fontId="11" fillId="0" borderId="0" applyFont="0" applyFill="0" applyBorder="0" applyAlignment="0" applyProtection="0"/>
    <xf numFmtId="0" fontId="3" fillId="0" borderId="0"/>
  </cellStyleXfs>
  <cellXfs count="1758">
    <xf numFmtId="0" fontId="0" fillId="0" borderId="0" xfId="0"/>
    <xf numFmtId="0" fontId="4" fillId="0" borderId="0" xfId="0" applyFont="1"/>
    <xf numFmtId="0" fontId="6" fillId="0" borderId="0" xfId="0" applyFont="1"/>
    <xf numFmtId="0" fontId="6" fillId="0" borderId="0" xfId="0" applyFont="1" applyBorder="1"/>
    <xf numFmtId="49" fontId="6" fillId="0" borderId="0" xfId="0" applyNumberFormat="1" applyFont="1" applyBorder="1"/>
    <xf numFmtId="0" fontId="4" fillId="0" borderId="0" xfId="0" applyFont="1" applyBorder="1"/>
    <xf numFmtId="49" fontId="4" fillId="0" borderId="0" xfId="0" applyNumberFormat="1" applyFont="1" applyBorder="1"/>
    <xf numFmtId="0" fontId="6" fillId="0" borderId="0" xfId="0" applyFont="1" applyBorder="1" applyAlignment="1">
      <alignment horizontal="left"/>
    </xf>
    <xf numFmtId="0" fontId="8" fillId="0" borderId="0" xfId="0" applyFont="1"/>
    <xf numFmtId="0" fontId="9" fillId="0" borderId="0" xfId="0" applyFont="1" applyBorder="1"/>
    <xf numFmtId="0" fontId="6" fillId="0" borderId="0" xfId="0" applyFont="1" applyAlignment="1">
      <alignment horizontal="left"/>
    </xf>
    <xf numFmtId="49" fontId="4" fillId="0" borderId="0" xfId="0" applyNumberFormat="1" applyFont="1" applyBorder="1" applyAlignment="1">
      <alignment horizontal="center"/>
    </xf>
    <xf numFmtId="0" fontId="6" fillId="0" borderId="0" xfId="0" applyFont="1" applyFill="1" applyBorder="1"/>
    <xf numFmtId="0" fontId="2" fillId="0" borderId="0" xfId="0" applyFont="1" applyAlignment="1" applyProtection="1">
      <alignment horizontal="left"/>
    </xf>
    <xf numFmtId="0" fontId="2" fillId="0" borderId="0" xfId="0" applyFont="1"/>
    <xf numFmtId="0" fontId="4" fillId="0" borderId="0" xfId="0" applyFont="1" applyBorder="1" applyAlignment="1">
      <alignment horizontal="center"/>
    </xf>
    <xf numFmtId="0" fontId="4" fillId="0" borderId="0" xfId="0" applyFont="1" applyAlignment="1">
      <alignment horizontal="center"/>
    </xf>
    <xf numFmtId="0" fontId="4" fillId="0" borderId="50" xfId="0" applyFont="1" applyBorder="1" applyAlignment="1">
      <alignment horizontal="left"/>
    </xf>
    <xf numFmtId="0" fontId="6" fillId="0" borderId="0" xfId="0" applyFont="1" applyAlignment="1">
      <alignment horizontal="center"/>
    </xf>
    <xf numFmtId="49" fontId="6" fillId="0" borderId="0" xfId="0" applyNumberFormat="1" applyFont="1"/>
    <xf numFmtId="0" fontId="6" fillId="0" borderId="0" xfId="0" applyFont="1" applyAlignment="1">
      <alignment vertical="center" wrapText="1"/>
    </xf>
    <xf numFmtId="0" fontId="6" fillId="0" borderId="0" xfId="0" applyNumberFormat="1" applyFont="1" applyBorder="1"/>
    <xf numFmtId="0" fontId="4" fillId="0" borderId="50" xfId="0" applyFont="1" applyBorder="1" applyAlignment="1">
      <alignment horizontal="center"/>
    </xf>
    <xf numFmtId="0" fontId="2" fillId="0" borderId="1" xfId="0" applyFont="1" applyFill="1" applyBorder="1"/>
    <xf numFmtId="0" fontId="2" fillId="0" borderId="0" xfId="0" applyFont="1" applyFill="1"/>
    <xf numFmtId="0" fontId="49" fillId="0" borderId="1" xfId="0" applyFont="1" applyFill="1" applyBorder="1"/>
    <xf numFmtId="0" fontId="49" fillId="0" borderId="1" xfId="507" applyNumberFormat="1" applyFont="1" applyFill="1" applyBorder="1" applyAlignment="1" applyProtection="1">
      <alignment horizontal="center" vertical="center"/>
      <protection locked="0"/>
    </xf>
    <xf numFmtId="0" fontId="53" fillId="5" borderId="0" xfId="509" applyFont="1" applyFill="1"/>
    <xf numFmtId="0" fontId="54" fillId="5" borderId="22" xfId="509" applyFont="1" applyFill="1" applyBorder="1" applyAlignment="1">
      <alignment horizontal="center" vertical="center"/>
    </xf>
    <xf numFmtId="0" fontId="53" fillId="5" borderId="0" xfId="509" applyFont="1" applyFill="1" applyBorder="1" applyAlignment="1">
      <alignment horizontal="left" vertical="center"/>
    </xf>
    <xf numFmtId="0" fontId="53" fillId="5" borderId="0" xfId="509" applyFont="1" applyFill="1" applyBorder="1" applyAlignment="1">
      <alignment horizontal="left"/>
    </xf>
    <xf numFmtId="0" fontId="57" fillId="5" borderId="0" xfId="509" applyFont="1" applyFill="1" applyBorder="1" applyAlignment="1">
      <alignment horizontal="centerContinuous"/>
    </xf>
    <xf numFmtId="0" fontId="53" fillId="5" borderId="0" xfId="509" applyFont="1" applyFill="1" applyBorder="1"/>
    <xf numFmtId="0" fontId="59" fillId="5" borderId="0" xfId="509" applyFont="1" applyFill="1" applyBorder="1" applyAlignment="1" applyProtection="1">
      <alignment horizontal="center" vertical="center"/>
    </xf>
    <xf numFmtId="0" fontId="53" fillId="5" borderId="0" xfId="509" applyFont="1" applyFill="1" applyBorder="1" applyAlignment="1" applyProtection="1">
      <alignment horizontal="center" vertical="center"/>
    </xf>
    <xf numFmtId="0" fontId="60" fillId="5" borderId="0" xfId="509" applyFont="1" applyFill="1" applyBorder="1" applyAlignment="1">
      <alignment horizontal="right"/>
    </xf>
    <xf numFmtId="0" fontId="54" fillId="5" borderId="0" xfId="509" applyFont="1" applyFill="1" applyBorder="1" applyAlignment="1">
      <alignment horizontal="center" vertical="center"/>
    </xf>
    <xf numFmtId="0" fontId="53" fillId="5" borderId="0" xfId="509" applyFont="1" applyFill="1" applyAlignment="1">
      <alignment vertical="center"/>
    </xf>
    <xf numFmtId="0" fontId="53" fillId="5" borderId="0" xfId="509" applyFont="1" applyFill="1" applyBorder="1" applyAlignment="1" applyProtection="1">
      <alignment horizontal="left" vertical="top"/>
      <protection locked="0"/>
    </xf>
    <xf numFmtId="0" fontId="53" fillId="5" borderId="0" xfId="509" applyFont="1" applyFill="1" applyBorder="1" applyAlignment="1">
      <alignment vertical="center"/>
    </xf>
    <xf numFmtId="0" fontId="49" fillId="0" borderId="0" xfId="0" applyFont="1" applyFill="1" applyBorder="1"/>
    <xf numFmtId="0" fontId="2" fillId="0" borderId="0" xfId="0" applyFont="1" applyBorder="1"/>
    <xf numFmtId="0" fontId="54" fillId="5" borderId="23" xfId="509" applyFont="1" applyFill="1" applyBorder="1" applyAlignment="1">
      <alignment horizontal="center" vertical="center"/>
    </xf>
    <xf numFmtId="0" fontId="54" fillId="5" borderId="0" xfId="509" applyFont="1" applyFill="1" applyBorder="1" applyAlignment="1" applyProtection="1">
      <alignment horizontal="center" vertical="center"/>
    </xf>
    <xf numFmtId="0" fontId="54" fillId="5" borderId="1" xfId="509" applyFont="1" applyFill="1" applyBorder="1" applyAlignment="1" applyProtection="1">
      <alignment horizontal="center" vertical="center"/>
      <protection locked="0"/>
    </xf>
    <xf numFmtId="0" fontId="54" fillId="5" borderId="14" xfId="509" applyFont="1" applyFill="1" applyBorder="1" applyAlignment="1" applyProtection="1">
      <alignment horizontal="center" vertical="center"/>
      <protection locked="0"/>
    </xf>
    <xf numFmtId="0" fontId="53" fillId="5" borderId="0" xfId="509" applyFont="1" applyFill="1" applyBorder="1" applyAlignment="1">
      <alignment horizontal="center" vertical="center"/>
    </xf>
    <xf numFmtId="0" fontId="53" fillId="5" borderId="69" xfId="509" applyFont="1" applyFill="1" applyBorder="1" applyAlignment="1" applyProtection="1">
      <alignment horizontal="center" vertical="center" wrapText="1"/>
      <protection locked="0"/>
    </xf>
    <xf numFmtId="0" fontId="53" fillId="5" borderId="34" xfId="509" applyFont="1" applyFill="1" applyBorder="1" applyAlignment="1" applyProtection="1">
      <alignment horizontal="center" vertical="center"/>
      <protection locked="0"/>
    </xf>
    <xf numFmtId="0" fontId="53" fillId="60" borderId="69" xfId="509" applyFont="1" applyFill="1" applyBorder="1" applyAlignment="1" applyProtection="1">
      <alignment horizontal="center" vertical="center"/>
      <protection locked="0"/>
    </xf>
    <xf numFmtId="0" fontId="54" fillId="5" borderId="0" xfId="509" applyFont="1" applyFill="1" applyBorder="1" applyAlignment="1">
      <alignment horizontal="center"/>
    </xf>
    <xf numFmtId="0" fontId="53" fillId="5" borderId="69" xfId="509" applyFont="1" applyFill="1" applyBorder="1" applyAlignment="1" applyProtection="1">
      <alignment horizontal="center" vertical="center"/>
      <protection locked="0"/>
    </xf>
    <xf numFmtId="0" fontId="53" fillId="5" borderId="0" xfId="509" applyFont="1" applyFill="1" applyBorder="1" applyAlignment="1" applyProtection="1">
      <alignment horizontal="left" vertical="center"/>
      <protection locked="0"/>
    </xf>
    <xf numFmtId="0" fontId="53" fillId="5" borderId="24" xfId="509" applyFont="1" applyFill="1" applyBorder="1" applyAlignment="1" applyProtection="1">
      <alignment vertical="center"/>
      <protection locked="0"/>
    </xf>
    <xf numFmtId="0" fontId="53" fillId="5" borderId="1" xfId="509" applyFont="1" applyFill="1" applyBorder="1" applyAlignment="1" applyProtection="1">
      <alignment horizontal="left" vertical="center"/>
      <protection locked="0"/>
    </xf>
    <xf numFmtId="0" fontId="5" fillId="0" borderId="50" xfId="0" applyFont="1" applyBorder="1" applyAlignment="1">
      <alignment horizontal="center"/>
    </xf>
    <xf numFmtId="0" fontId="5" fillId="0" borderId="50" xfId="0" applyFont="1" applyBorder="1" applyAlignment="1"/>
    <xf numFmtId="0" fontId="5" fillId="0" borderId="0" xfId="0" applyFont="1" applyAlignment="1">
      <alignment horizontal="center"/>
    </xf>
    <xf numFmtId="0" fontId="12" fillId="0" borderId="0" xfId="0" applyFont="1" applyAlignment="1">
      <alignment vertical="center"/>
    </xf>
    <xf numFmtId="0" fontId="49" fillId="0" borderId="0" xfId="0" applyFont="1" applyBorder="1"/>
    <xf numFmtId="0" fontId="49" fillId="0" borderId="0" xfId="0" applyFont="1" applyBorder="1" applyAlignment="1">
      <alignment horizontal="left"/>
    </xf>
    <xf numFmtId="170" fontId="53" fillId="5" borderId="1" xfId="509" applyNumberFormat="1" applyFont="1" applyFill="1" applyBorder="1" applyAlignment="1" applyProtection="1">
      <alignment horizontal="left" vertical="center"/>
      <protection locked="0"/>
    </xf>
    <xf numFmtId="170" fontId="53" fillId="5" borderId="14" xfId="509" applyNumberFormat="1" applyFont="1" applyFill="1" applyBorder="1" applyAlignment="1" applyProtection="1">
      <alignment horizontal="right" vertical="center"/>
      <protection locked="0"/>
    </xf>
    <xf numFmtId="0" fontId="64" fillId="0" borderId="0" xfId="0" applyFont="1" applyFill="1" applyBorder="1"/>
    <xf numFmtId="0" fontId="2" fillId="0" borderId="0" xfId="0" applyFont="1" applyFill="1" applyBorder="1" applyAlignment="1">
      <alignment horizontal="center"/>
    </xf>
    <xf numFmtId="0" fontId="2" fillId="0" borderId="0" xfId="0" applyNumberFormat="1" applyFont="1" applyFill="1" applyBorder="1" applyAlignment="1">
      <alignment horizontal="center"/>
    </xf>
    <xf numFmtId="0" fontId="2" fillId="0" borderId="0" xfId="0" applyFont="1" applyFill="1" applyBorder="1"/>
    <xf numFmtId="0" fontId="49" fillId="0" borderId="0" xfId="0" applyFont="1" applyFill="1" applyBorder="1" applyAlignment="1">
      <alignment horizontal="center"/>
    </xf>
    <xf numFmtId="49" fontId="53" fillId="5" borderId="1" xfId="509" applyNumberFormat="1" applyFont="1" applyFill="1" applyBorder="1" applyAlignment="1" applyProtection="1">
      <alignment horizontal="left" vertical="center"/>
      <protection locked="0"/>
    </xf>
    <xf numFmtId="0" fontId="53" fillId="5" borderId="24" xfId="509" applyFont="1" applyFill="1" applyBorder="1" applyAlignment="1" applyProtection="1">
      <alignment horizontal="left" vertical="center"/>
      <protection locked="0"/>
    </xf>
    <xf numFmtId="0" fontId="53" fillId="60" borderId="1" xfId="509" applyFont="1" applyFill="1" applyBorder="1" applyAlignment="1" applyProtection="1">
      <alignment horizontal="left" vertical="center"/>
      <protection locked="0"/>
    </xf>
    <xf numFmtId="0" fontId="53" fillId="5" borderId="30" xfId="509" applyFont="1" applyFill="1" applyBorder="1" applyAlignment="1" applyProtection="1">
      <alignment horizontal="left" vertical="center"/>
      <protection locked="0"/>
    </xf>
    <xf numFmtId="0" fontId="53" fillId="5" borderId="18" xfId="509" applyFont="1" applyFill="1" applyBorder="1" applyAlignment="1" applyProtection="1">
      <alignment horizontal="left" vertical="center"/>
      <protection locked="0"/>
    </xf>
    <xf numFmtId="168" fontId="49" fillId="59" borderId="1" xfId="505" applyNumberFormat="1" applyFont="1" applyFill="1" applyBorder="1" applyAlignment="1" applyProtection="1">
      <alignment horizontal="center" vertical="center"/>
      <protection locked="0"/>
    </xf>
    <xf numFmtId="3" fontId="49" fillId="59" borderId="1" xfId="505" applyNumberFormat="1" applyFont="1" applyFill="1" applyBorder="1" applyAlignment="1" applyProtection="1">
      <alignment horizontal="center" vertical="center"/>
      <protection locked="0"/>
    </xf>
    <xf numFmtId="0" fontId="6" fillId="0" borderId="0" xfId="0" applyFont="1" applyAlignment="1" applyProtection="1">
      <alignment horizontal="left"/>
    </xf>
    <xf numFmtId="0" fontId="56" fillId="0" borderId="0" xfId="0" applyFont="1" applyFill="1" applyBorder="1" applyAlignment="1" applyProtection="1">
      <alignment horizontal="left" vertical="top"/>
      <protection hidden="1"/>
    </xf>
    <xf numFmtId="0" fontId="56" fillId="4" borderId="25" xfId="0" applyFont="1" applyFill="1" applyBorder="1" applyAlignment="1" applyProtection="1">
      <alignment horizontal="left" vertical="top"/>
    </xf>
    <xf numFmtId="0" fontId="56" fillId="4" borderId="24" xfId="0" applyFont="1" applyFill="1" applyBorder="1" applyAlignment="1" applyProtection="1">
      <alignment horizontal="left" vertical="top"/>
    </xf>
    <xf numFmtId="0" fontId="56" fillId="4" borderId="13" xfId="0" applyFont="1" applyFill="1" applyBorder="1" applyAlignment="1" applyProtection="1">
      <alignment horizontal="left" vertical="top"/>
    </xf>
    <xf numFmtId="0" fontId="56" fillId="4" borderId="1" xfId="0" applyFont="1" applyFill="1" applyBorder="1" applyAlignment="1" applyProtection="1">
      <alignment horizontal="left" vertical="top"/>
    </xf>
    <xf numFmtId="0" fontId="56" fillId="4" borderId="11" xfId="0" applyFont="1" applyFill="1" applyBorder="1" applyAlignment="1" applyProtection="1">
      <alignment vertical="top" wrapText="1"/>
    </xf>
    <xf numFmtId="0" fontId="6" fillId="5" borderId="3" xfId="0" applyFont="1" applyFill="1" applyBorder="1" applyAlignment="1" applyProtection="1">
      <alignment vertical="top"/>
      <protection locked="0"/>
    </xf>
    <xf numFmtId="0" fontId="6" fillId="6" borderId="20" xfId="0" applyFont="1" applyFill="1" applyBorder="1" applyAlignment="1" applyProtection="1">
      <alignment horizontal="left" vertical="top"/>
    </xf>
    <xf numFmtId="0" fontId="56" fillId="4" borderId="33" xfId="0" applyFont="1" applyFill="1" applyBorder="1" applyAlignment="1" applyProtection="1">
      <alignment horizontal="left" vertical="top"/>
    </xf>
    <xf numFmtId="0" fontId="56" fillId="4" borderId="29" xfId="0" applyFont="1" applyFill="1" applyBorder="1" applyAlignment="1" applyProtection="1">
      <alignment horizontal="left" vertical="top"/>
    </xf>
    <xf numFmtId="0" fontId="56" fillId="4" borderId="2" xfId="0" applyFont="1" applyFill="1" applyBorder="1" applyAlignment="1" applyProtection="1">
      <alignment horizontal="left" vertical="top"/>
    </xf>
    <xf numFmtId="0" fontId="6" fillId="0" borderId="0" xfId="0" applyFont="1" applyBorder="1" applyAlignment="1" applyProtection="1">
      <alignment horizontal="left"/>
    </xf>
    <xf numFmtId="0" fontId="6" fillId="0" borderId="0" xfId="0" applyFont="1" applyFill="1" applyAlignment="1" applyProtection="1">
      <alignment horizontal="left"/>
    </xf>
    <xf numFmtId="0" fontId="6" fillId="6" borderId="14" xfId="0" applyFont="1" applyFill="1" applyBorder="1" applyAlignment="1" applyProtection="1">
      <alignment horizontal="left" vertical="top"/>
    </xf>
    <xf numFmtId="0" fontId="6" fillId="5" borderId="20" xfId="0" applyFont="1" applyFill="1" applyBorder="1" applyAlignment="1" applyProtection="1">
      <alignment horizontal="left" vertical="top"/>
      <protection locked="0"/>
    </xf>
    <xf numFmtId="0" fontId="56" fillId="4" borderId="11" xfId="0" applyFont="1" applyFill="1" applyBorder="1" applyAlignment="1" applyProtection="1">
      <alignment horizontal="left" vertical="top"/>
    </xf>
    <xf numFmtId="0" fontId="56" fillId="4" borderId="5" xfId="0" applyFont="1" applyFill="1" applyBorder="1" applyAlignment="1" applyProtection="1">
      <alignment horizontal="left" vertical="top" wrapText="1"/>
    </xf>
    <xf numFmtId="0" fontId="6" fillId="5" borderId="1" xfId="0" applyFont="1" applyFill="1" applyBorder="1" applyAlignment="1" applyProtection="1">
      <alignment vertical="center"/>
      <protection locked="0"/>
    </xf>
    <xf numFmtId="0" fontId="6" fillId="0" borderId="1" xfId="0" applyFont="1" applyFill="1" applyBorder="1" applyAlignment="1" applyProtection="1">
      <alignment vertical="top"/>
      <protection locked="0"/>
    </xf>
    <xf numFmtId="0" fontId="56" fillId="4" borderId="1" xfId="0" applyFont="1" applyFill="1" applyBorder="1" applyAlignment="1" applyProtection="1">
      <alignment horizontal="left" vertical="top" wrapText="1"/>
    </xf>
    <xf numFmtId="0" fontId="6" fillId="5" borderId="1" xfId="0" applyFont="1" applyFill="1" applyBorder="1" applyAlignment="1" applyProtection="1">
      <alignment horizontal="left" vertical="top" wrapText="1"/>
      <protection locked="0"/>
    </xf>
    <xf numFmtId="0" fontId="56" fillId="4" borderId="13" xfId="0" applyFont="1" applyFill="1" applyBorder="1" applyAlignment="1" applyProtection="1">
      <alignment horizontal="left" vertical="top" wrapText="1"/>
    </xf>
    <xf numFmtId="0" fontId="56" fillId="4" borderId="33" xfId="0" applyFont="1" applyFill="1" applyBorder="1" applyAlignment="1" applyProtection="1">
      <alignment horizontal="left" vertical="top" wrapText="1"/>
    </xf>
    <xf numFmtId="0" fontId="56" fillId="4" borderId="29" xfId="0" applyFont="1" applyFill="1" applyBorder="1" applyAlignment="1" applyProtection="1">
      <alignment horizontal="left" vertical="top" wrapText="1"/>
    </xf>
    <xf numFmtId="0" fontId="56" fillId="4" borderId="36" xfId="0" applyFont="1" applyFill="1" applyBorder="1" applyAlignment="1" applyProtection="1">
      <alignment horizontal="left" vertical="top"/>
    </xf>
    <xf numFmtId="0" fontId="6" fillId="0" borderId="2" xfId="0" applyNumberFormat="1" applyFont="1" applyFill="1" applyBorder="1" applyAlignment="1" applyProtection="1">
      <alignment horizontal="left" vertical="top"/>
      <protection locked="0"/>
    </xf>
    <xf numFmtId="0" fontId="6" fillId="6" borderId="2" xfId="0" applyFont="1" applyFill="1" applyBorder="1" applyAlignment="1" applyProtection="1">
      <alignment horizontal="left" vertical="top"/>
    </xf>
    <xf numFmtId="0" fontId="56" fillId="4" borderId="35" xfId="0" applyFont="1" applyFill="1" applyBorder="1" applyAlignment="1" applyProtection="1">
      <alignment horizontal="left" vertical="top" wrapText="1"/>
    </xf>
    <xf numFmtId="0" fontId="56" fillId="4" borderId="20" xfId="0" applyFont="1" applyFill="1" applyBorder="1" applyAlignment="1" applyProtection="1">
      <alignment horizontal="left" vertical="top"/>
    </xf>
    <xf numFmtId="0" fontId="6" fillId="6" borderId="1" xfId="0" applyFont="1" applyFill="1" applyBorder="1" applyAlignment="1" applyProtection="1">
      <alignment horizontal="left" vertical="top"/>
    </xf>
    <xf numFmtId="1" fontId="6" fillId="5" borderId="3" xfId="0" applyNumberFormat="1" applyFont="1" applyFill="1" applyBorder="1" applyAlignment="1" applyProtection="1">
      <alignment vertical="center"/>
      <protection locked="0"/>
    </xf>
    <xf numFmtId="0" fontId="56" fillId="4" borderId="20" xfId="0" applyFont="1" applyFill="1" applyBorder="1" applyAlignment="1" applyProtection="1">
      <alignment horizontal="left" vertical="top" wrapText="1"/>
    </xf>
    <xf numFmtId="0" fontId="6" fillId="0" borderId="37" xfId="0" applyFont="1" applyBorder="1" applyAlignment="1" applyProtection="1">
      <alignment horizontal="left" vertical="top" wrapText="1"/>
      <protection locked="0"/>
    </xf>
    <xf numFmtId="0" fontId="6" fillId="0" borderId="32" xfId="0" applyFont="1" applyBorder="1" applyAlignment="1" applyProtection="1">
      <alignment horizontal="left" vertical="top" wrapText="1"/>
      <protection locked="0"/>
    </xf>
    <xf numFmtId="0" fontId="6" fillId="0" borderId="26" xfId="0" applyFont="1" applyBorder="1" applyAlignment="1" applyProtection="1">
      <alignment horizontal="left" vertical="top" wrapText="1"/>
      <protection locked="0"/>
    </xf>
    <xf numFmtId="0" fontId="6" fillId="5" borderId="2" xfId="0" applyFont="1" applyFill="1" applyBorder="1" applyAlignment="1" applyProtection="1">
      <alignment vertical="top"/>
      <protection locked="0"/>
    </xf>
    <xf numFmtId="49" fontId="56" fillId="4" borderId="1" xfId="0" applyNumberFormat="1" applyFont="1" applyFill="1" applyBorder="1" applyAlignment="1" applyProtection="1">
      <alignment horizontal="left" vertical="top"/>
    </xf>
    <xf numFmtId="0" fontId="56" fillId="4" borderId="35" xfId="0" applyFont="1" applyFill="1" applyBorder="1" applyAlignment="1" applyProtection="1">
      <alignment horizontal="left" vertical="top"/>
    </xf>
    <xf numFmtId="0" fontId="6" fillId="0" borderId="1" xfId="0" applyNumberFormat="1" applyFont="1" applyFill="1" applyBorder="1" applyAlignment="1" applyProtection="1">
      <alignment horizontal="left" vertical="top"/>
      <protection locked="0"/>
    </xf>
    <xf numFmtId="0" fontId="56" fillId="4" borderId="1" xfId="0" applyNumberFormat="1" applyFont="1" applyFill="1" applyBorder="1" applyAlignment="1" applyProtection="1">
      <alignment horizontal="left" vertical="top"/>
    </xf>
    <xf numFmtId="20" fontId="56" fillId="4" borderId="33" xfId="0" applyNumberFormat="1" applyFont="1" applyFill="1" applyBorder="1" applyAlignment="1" applyProtection="1">
      <alignment horizontal="left" vertical="top"/>
    </xf>
    <xf numFmtId="0" fontId="2" fillId="0" borderId="0" xfId="0" applyFont="1" applyProtection="1"/>
    <xf numFmtId="49" fontId="6" fillId="0" borderId="1" xfId="0" applyNumberFormat="1" applyFont="1" applyFill="1" applyBorder="1" applyAlignment="1" applyProtection="1">
      <alignment vertical="top"/>
      <protection locked="0"/>
    </xf>
    <xf numFmtId="0" fontId="4" fillId="0" borderId="50" xfId="0" applyFont="1" applyBorder="1" applyAlignment="1">
      <alignment horizontal="center"/>
    </xf>
    <xf numFmtId="0" fontId="4" fillId="0" borderId="50" xfId="0" applyFont="1" applyBorder="1" applyAlignment="1">
      <alignment horizontal="center"/>
    </xf>
    <xf numFmtId="0" fontId="53" fillId="0" borderId="0" xfId="0" applyFont="1" applyBorder="1"/>
    <xf numFmtId="0" fontId="49" fillId="0" borderId="0" xfId="0" applyFont="1" applyFill="1" applyBorder="1" applyProtection="1">
      <protection hidden="1"/>
    </xf>
    <xf numFmtId="0" fontId="49" fillId="56" borderId="1" xfId="0" applyFont="1" applyFill="1" applyBorder="1" applyProtection="1">
      <protection hidden="1"/>
    </xf>
    <xf numFmtId="0" fontId="49" fillId="56" borderId="1" xfId="0" applyFont="1" applyFill="1" applyBorder="1" applyAlignment="1" applyProtection="1">
      <alignment horizontal="left" vertical="center"/>
      <protection hidden="1"/>
    </xf>
    <xf numFmtId="0" fontId="49" fillId="56" borderId="1" xfId="0" quotePrefix="1" applyFont="1" applyFill="1" applyBorder="1" applyAlignment="1" applyProtection="1">
      <alignment horizontal="left" vertical="center"/>
      <protection hidden="1"/>
    </xf>
    <xf numFmtId="0" fontId="49" fillId="56" borderId="1" xfId="0" applyNumberFormat="1" applyFont="1" applyFill="1" applyBorder="1" applyAlignment="1" applyProtection="1">
      <alignment horizontal="center"/>
      <protection hidden="1"/>
    </xf>
    <xf numFmtId="0" fontId="49" fillId="56" borderId="1" xfId="506" applyFont="1" applyFill="1" applyBorder="1" applyProtection="1">
      <protection hidden="1"/>
    </xf>
    <xf numFmtId="0" fontId="6" fillId="0" borderId="20" xfId="0" applyNumberFormat="1" applyFont="1" applyBorder="1" applyAlignment="1" applyProtection="1">
      <alignment horizontal="left" vertical="top"/>
      <protection locked="0"/>
    </xf>
    <xf numFmtId="0" fontId="63" fillId="0" borderId="0" xfId="0" applyFont="1" applyBorder="1" applyAlignment="1" applyProtection="1">
      <alignment horizontal="left" vertical="top" wrapText="1"/>
      <protection hidden="1"/>
    </xf>
    <xf numFmtId="0" fontId="2" fillId="0" borderId="0" xfId="0" applyFont="1" applyAlignment="1" applyProtection="1">
      <alignment horizontal="left"/>
      <protection hidden="1"/>
    </xf>
    <xf numFmtId="0" fontId="6" fillId="0" borderId="0" xfId="0" applyFont="1" applyFill="1" applyBorder="1" applyAlignment="1" applyProtection="1">
      <alignment vertical="center" wrapText="1"/>
      <protection hidden="1"/>
    </xf>
    <xf numFmtId="0" fontId="6" fillId="0" borderId="0" xfId="0" applyFont="1" applyBorder="1" applyAlignment="1" applyProtection="1">
      <alignment vertical="center" wrapText="1"/>
      <protection hidden="1"/>
    </xf>
    <xf numFmtId="0" fontId="5" fillId="0" borderId="0" xfId="0" applyFont="1" applyAlignment="1" applyProtection="1">
      <alignment horizontal="left"/>
      <protection hidden="1"/>
    </xf>
    <xf numFmtId="0" fontId="5" fillId="0" borderId="0" xfId="0" applyFont="1" applyBorder="1" applyAlignment="1" applyProtection="1">
      <alignment horizontal="left"/>
      <protection hidden="1"/>
    </xf>
    <xf numFmtId="0" fontId="4" fillId="0" borderId="0" xfId="0" applyFont="1" applyAlignment="1" applyProtection="1">
      <alignment horizontal="left"/>
      <protection hidden="1"/>
    </xf>
    <xf numFmtId="0" fontId="6" fillId="0" borderId="0" xfId="0" applyFont="1" applyAlignment="1" applyProtection="1">
      <alignment horizontal="left"/>
      <protection hidden="1"/>
    </xf>
    <xf numFmtId="0" fontId="4" fillId="0" borderId="0" xfId="0" applyFont="1" applyFill="1" applyAlignment="1" applyProtection="1">
      <alignment horizontal="left"/>
      <protection hidden="1"/>
    </xf>
    <xf numFmtId="0" fontId="4" fillId="0" borderId="0" xfId="0" applyFont="1" applyFill="1" applyBorder="1" applyAlignment="1" applyProtection="1">
      <alignment horizontal="left"/>
      <protection hidden="1"/>
    </xf>
    <xf numFmtId="0" fontId="6" fillId="0" borderId="0" xfId="0" applyFont="1" applyBorder="1" applyAlignment="1" applyProtection="1">
      <alignment horizontal="left"/>
      <protection hidden="1"/>
    </xf>
    <xf numFmtId="0" fontId="6" fillId="0" borderId="0" xfId="0" applyFont="1" applyFill="1" applyAlignment="1" applyProtection="1">
      <alignment horizontal="left"/>
      <protection hidden="1"/>
    </xf>
    <xf numFmtId="0" fontId="4" fillId="0" borderId="0" xfId="0" applyFont="1" applyFill="1" applyAlignment="1" applyProtection="1">
      <alignment horizontal="left" vertical="top"/>
      <protection hidden="1"/>
    </xf>
    <xf numFmtId="0" fontId="2" fillId="0" borderId="0" xfId="0" applyFont="1" applyProtection="1">
      <protection hidden="1"/>
    </xf>
    <xf numFmtId="3" fontId="6" fillId="5" borderId="3" xfId="0" applyNumberFormat="1" applyFont="1" applyFill="1" applyBorder="1" applyAlignment="1" applyProtection="1">
      <alignment horizontal="left" vertical="top"/>
      <protection locked="0"/>
    </xf>
    <xf numFmtId="1" fontId="49" fillId="56" borderId="1" xfId="505" applyNumberFormat="1" applyFont="1" applyFill="1" applyBorder="1" applyAlignment="1" applyProtection="1">
      <alignment horizontal="right" vertical="center"/>
      <protection hidden="1"/>
    </xf>
    <xf numFmtId="1" fontId="49" fillId="59" borderId="1" xfId="505" applyNumberFormat="1" applyFont="1" applyFill="1" applyBorder="1" applyAlignment="1" applyProtection="1">
      <alignment horizontal="right" vertical="center"/>
      <protection locked="0"/>
    </xf>
    <xf numFmtId="1" fontId="2" fillId="0" borderId="0" xfId="0" applyNumberFormat="1" applyFont="1" applyFill="1"/>
    <xf numFmtId="0" fontId="2" fillId="0" borderId="0" xfId="0" applyFont="1" applyFill="1" applyAlignment="1">
      <alignment horizontal="left"/>
    </xf>
    <xf numFmtId="3" fontId="49" fillId="59" borderId="1" xfId="507" applyNumberFormat="1" applyFont="1" applyFill="1" applyBorder="1" applyAlignment="1" applyProtection="1">
      <alignment horizontal="right" vertical="center"/>
      <protection locked="0"/>
    </xf>
    <xf numFmtId="3" fontId="49" fillId="59" borderId="1" xfId="508" applyNumberFormat="1" applyFont="1" applyFill="1" applyBorder="1" applyAlignment="1" applyProtection="1">
      <alignment horizontal="right" vertical="center"/>
      <protection locked="0"/>
    </xf>
    <xf numFmtId="0" fontId="6" fillId="6" borderId="14" xfId="0" applyFont="1" applyFill="1" applyBorder="1" applyAlignment="1" applyProtection="1">
      <alignment horizontal="left" vertical="center"/>
    </xf>
    <xf numFmtId="2" fontId="2" fillId="0" borderId="0" xfId="0" applyNumberFormat="1" applyFont="1" applyFill="1"/>
    <xf numFmtId="49" fontId="2" fillId="0" borderId="0" xfId="0" applyNumberFormat="1" applyFont="1" applyFill="1"/>
    <xf numFmtId="1" fontId="2" fillId="0" borderId="0" xfId="0" applyNumberFormat="1" applyFont="1" applyFill="1" applyAlignment="1">
      <alignment horizontal="right"/>
    </xf>
    <xf numFmtId="3" fontId="2" fillId="0" borderId="0" xfId="0" applyNumberFormat="1" applyFont="1" applyFill="1" applyAlignment="1">
      <alignment horizontal="right"/>
    </xf>
    <xf numFmtId="0" fontId="2" fillId="0" borderId="0" xfId="0" applyFont="1" applyFill="1" applyAlignment="1">
      <alignment horizontal="right"/>
    </xf>
    <xf numFmtId="0" fontId="2" fillId="0" borderId="0" xfId="0" applyFont="1" applyFill="1" applyAlignment="1">
      <alignment horizontal="center"/>
    </xf>
    <xf numFmtId="0" fontId="49" fillId="0" borderId="1" xfId="0" applyFont="1" applyFill="1" applyBorder="1" applyProtection="1">
      <protection hidden="1"/>
    </xf>
    <xf numFmtId="0" fontId="49" fillId="0" borderId="1" xfId="0" applyFont="1" applyFill="1" applyBorder="1" applyProtection="1">
      <protection locked="0"/>
    </xf>
    <xf numFmtId="0" fontId="2" fillId="0" borderId="1" xfId="0" applyFont="1" applyFill="1" applyBorder="1" applyProtection="1">
      <protection locked="0"/>
    </xf>
    <xf numFmtId="0" fontId="49" fillId="56" borderId="1" xfId="0" applyFont="1" applyFill="1" applyBorder="1"/>
    <xf numFmtId="0" fontId="49" fillId="56" borderId="2" xfId="0" applyFont="1" applyFill="1" applyBorder="1" applyAlignment="1" applyProtection="1">
      <alignment horizontal="left" vertical="center"/>
      <protection hidden="1"/>
    </xf>
    <xf numFmtId="0" fontId="49" fillId="5" borderId="0" xfId="0" applyFont="1" applyFill="1" applyBorder="1" applyAlignment="1" applyProtection="1">
      <alignment horizontal="center"/>
      <protection hidden="1"/>
    </xf>
    <xf numFmtId="0" fontId="2" fillId="56" borderId="1" xfId="0" applyFont="1" applyFill="1" applyBorder="1"/>
    <xf numFmtId="0" fontId="49" fillId="56" borderId="0" xfId="0" applyFont="1" applyFill="1" applyBorder="1" applyProtection="1">
      <protection hidden="1"/>
    </xf>
    <xf numFmtId="0" fontId="2" fillId="5" borderId="0" xfId="0" applyFont="1" applyFill="1" applyBorder="1" applyAlignment="1" applyProtection="1">
      <alignment vertical="center"/>
      <protection hidden="1"/>
    </xf>
    <xf numFmtId="0" fontId="47" fillId="5" borderId="0" xfId="0" applyFont="1" applyFill="1" applyBorder="1" applyAlignment="1" applyProtection="1">
      <alignment vertical="center"/>
      <protection hidden="1"/>
    </xf>
    <xf numFmtId="49" fontId="47" fillId="5" borderId="0" xfId="0" applyNumberFormat="1" applyFont="1" applyFill="1" applyBorder="1" applyAlignment="1" applyProtection="1">
      <alignment vertical="center"/>
      <protection hidden="1"/>
    </xf>
    <xf numFmtId="1" fontId="47" fillId="5" borderId="0" xfId="0" applyNumberFormat="1" applyFont="1" applyFill="1" applyBorder="1" applyAlignment="1" applyProtection="1">
      <alignment horizontal="left" vertical="center"/>
      <protection hidden="1"/>
    </xf>
    <xf numFmtId="0" fontId="47" fillId="5" borderId="0" xfId="0" applyFont="1" applyFill="1" applyBorder="1" applyAlignment="1" applyProtection="1">
      <alignment horizontal="left" vertical="center"/>
      <protection hidden="1"/>
    </xf>
    <xf numFmtId="3" fontId="47" fillId="5" borderId="0" xfId="0" applyNumberFormat="1" applyFont="1" applyFill="1" applyBorder="1" applyAlignment="1" applyProtection="1">
      <alignment horizontal="left" vertical="center"/>
      <protection hidden="1"/>
    </xf>
    <xf numFmtId="1" fontId="47" fillId="5" borderId="0" xfId="0" applyNumberFormat="1"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0" fontId="2" fillId="5" borderId="0" xfId="0" applyFont="1" applyFill="1" applyBorder="1" applyProtection="1">
      <protection hidden="1"/>
    </xf>
    <xf numFmtId="0" fontId="2" fillId="0" borderId="0" xfId="0" applyFont="1" applyFill="1" applyBorder="1" applyProtection="1">
      <protection hidden="1"/>
    </xf>
    <xf numFmtId="0" fontId="2" fillId="56" borderId="1" xfId="0" applyFont="1" applyFill="1" applyBorder="1" applyProtection="1">
      <protection hidden="1"/>
    </xf>
    <xf numFmtId="0" fontId="2" fillId="0" borderId="1" xfId="0" applyFont="1" applyFill="1" applyBorder="1" applyProtection="1">
      <protection hidden="1"/>
    </xf>
    <xf numFmtId="49" fontId="51" fillId="55" borderId="1" xfId="505" applyNumberFormat="1" applyFont="1" applyFill="1" applyBorder="1" applyAlignment="1" applyProtection="1">
      <alignment horizontal="left" vertical="center"/>
      <protection locked="0"/>
    </xf>
    <xf numFmtId="0" fontId="49" fillId="56" borderId="1" xfId="506" applyFont="1" applyFill="1" applyBorder="1" applyAlignment="1" applyProtection="1">
      <alignment horizontal="left"/>
      <protection hidden="1"/>
    </xf>
    <xf numFmtId="0" fontId="49" fillId="56" borderId="2" xfId="0" applyFont="1" applyFill="1" applyBorder="1" applyProtection="1">
      <protection hidden="1"/>
    </xf>
    <xf numFmtId="0" fontId="49" fillId="59" borderId="1" xfId="0" applyFont="1" applyFill="1" applyBorder="1" applyProtection="1">
      <protection locked="0"/>
    </xf>
    <xf numFmtId="0" fontId="49" fillId="55" borderId="1" xfId="0" applyFont="1" applyFill="1" applyBorder="1" applyProtection="1">
      <protection locked="0"/>
    </xf>
    <xf numFmtId="0" fontId="2" fillId="59" borderId="1" xfId="0" applyFont="1" applyFill="1" applyBorder="1" applyProtection="1">
      <protection locked="0"/>
    </xf>
    <xf numFmtId="0" fontId="2" fillId="55" borderId="1" xfId="0" applyFont="1" applyFill="1" applyBorder="1" applyProtection="1">
      <protection locked="0"/>
    </xf>
    <xf numFmtId="49" fontId="2" fillId="55" borderId="1" xfId="0" applyNumberFormat="1" applyFont="1" applyFill="1" applyBorder="1" applyProtection="1">
      <protection locked="0"/>
    </xf>
    <xf numFmtId="49" fontId="49" fillId="55" borderId="1" xfId="0" applyNumberFormat="1" applyFont="1" applyFill="1" applyBorder="1" applyProtection="1">
      <protection locked="0"/>
    </xf>
    <xf numFmtId="0" fontId="49" fillId="59" borderId="1" xfId="506" applyFont="1" applyFill="1" applyBorder="1" applyProtection="1">
      <protection locked="0"/>
    </xf>
    <xf numFmtId="0" fontId="49" fillId="55" borderId="1" xfId="506" applyFont="1" applyFill="1" applyBorder="1" applyProtection="1">
      <protection locked="0"/>
    </xf>
    <xf numFmtId="49" fontId="49" fillId="55" borderId="1" xfId="506" applyNumberFormat="1" applyFont="1" applyFill="1" applyBorder="1" applyProtection="1">
      <protection locked="0"/>
    </xf>
    <xf numFmtId="49" fontId="49" fillId="59" borderId="1" xfId="0" applyNumberFormat="1" applyFont="1" applyFill="1" applyBorder="1" applyAlignment="1" applyProtection="1">
      <protection locked="0"/>
    </xf>
    <xf numFmtId="49" fontId="49" fillId="59" borderId="1" xfId="0" applyNumberFormat="1" applyFont="1" applyFill="1" applyBorder="1" applyProtection="1">
      <protection locked="0"/>
    </xf>
    <xf numFmtId="1" fontId="2" fillId="59" borderId="1" xfId="0" applyNumberFormat="1" applyFont="1" applyFill="1" applyBorder="1" applyAlignment="1" applyProtection="1">
      <alignment horizontal="right"/>
      <protection locked="0"/>
    </xf>
    <xf numFmtId="0" fontId="49" fillId="56" borderId="1" xfId="506" applyFont="1" applyFill="1" applyBorder="1" applyProtection="1">
      <protection locked="0"/>
    </xf>
    <xf numFmtId="3" fontId="49" fillId="59" borderId="1" xfId="0" applyNumberFormat="1" applyFont="1" applyFill="1" applyBorder="1" applyAlignment="1" applyProtection="1">
      <alignment horizontal="right"/>
      <protection locked="0"/>
    </xf>
    <xf numFmtId="3" fontId="2" fillId="59" borderId="1" xfId="0" applyNumberFormat="1" applyFont="1" applyFill="1" applyBorder="1" applyAlignment="1" applyProtection="1">
      <alignment horizontal="right"/>
      <protection locked="0"/>
    </xf>
    <xf numFmtId="1" fontId="49" fillId="59" borderId="1" xfId="507" applyNumberFormat="1" applyFont="1" applyFill="1" applyBorder="1" applyAlignment="1" applyProtection="1">
      <alignment horizontal="right" vertical="center"/>
      <protection locked="0"/>
    </xf>
    <xf numFmtId="0" fontId="49" fillId="59" borderId="1" xfId="0" applyFont="1" applyFill="1" applyBorder="1" applyAlignment="1" applyProtection="1">
      <alignment horizontal="right"/>
      <protection locked="0"/>
    </xf>
    <xf numFmtId="0" fontId="2" fillId="59" borderId="1" xfId="0" applyFont="1" applyFill="1" applyBorder="1" applyAlignment="1" applyProtection="1">
      <alignment horizontal="right"/>
      <protection locked="0"/>
    </xf>
    <xf numFmtId="0" fontId="49" fillId="55" borderId="1" xfId="0" applyFont="1" applyFill="1" applyBorder="1" applyAlignment="1" applyProtection="1">
      <alignment horizontal="center"/>
      <protection locked="0"/>
    </xf>
    <xf numFmtId="0" fontId="49" fillId="59" borderId="1" xfId="0" applyFont="1" applyFill="1" applyBorder="1" applyAlignment="1" applyProtection="1">
      <alignment horizontal="center" vertical="center"/>
      <protection locked="0"/>
    </xf>
    <xf numFmtId="0" fontId="49" fillId="59" borderId="1" xfId="0" applyFont="1" applyFill="1" applyBorder="1" applyAlignment="1" applyProtection="1">
      <alignment horizontal="center"/>
      <protection locked="0"/>
    </xf>
    <xf numFmtId="0" fontId="2" fillId="59" borderId="1" xfId="0" applyFont="1" applyFill="1" applyBorder="1" applyAlignment="1" applyProtection="1">
      <alignment horizontal="center"/>
      <protection locked="0"/>
    </xf>
    <xf numFmtId="14" fontId="53" fillId="5" borderId="30" xfId="509" applyNumberFormat="1" applyFont="1" applyFill="1" applyBorder="1" applyAlignment="1" applyProtection="1">
      <alignment horizontal="left" vertical="center"/>
      <protection locked="0"/>
    </xf>
    <xf numFmtId="0" fontId="6" fillId="0" borderId="29" xfId="0" applyNumberFormat="1" applyFont="1" applyBorder="1" applyAlignment="1" applyProtection="1">
      <alignment horizontal="left" vertical="top"/>
      <protection locked="0"/>
    </xf>
    <xf numFmtId="0" fontId="6" fillId="0" borderId="2" xfId="0" applyNumberFormat="1" applyFont="1" applyBorder="1" applyAlignment="1" applyProtection="1">
      <alignment horizontal="left" vertical="top"/>
      <protection locked="0"/>
    </xf>
    <xf numFmtId="2" fontId="53" fillId="56" borderId="14" xfId="509" applyNumberFormat="1" applyFont="1" applyFill="1" applyBorder="1" applyAlignment="1" applyProtection="1">
      <alignment horizontal="center" vertical="center"/>
      <protection hidden="1"/>
    </xf>
    <xf numFmtId="0" fontId="53" fillId="5" borderId="0" xfId="509" applyFont="1" applyFill="1" applyBorder="1" applyAlignment="1" applyProtection="1">
      <alignment horizontal="left" vertical="center"/>
      <protection hidden="1"/>
    </xf>
    <xf numFmtId="0" fontId="53" fillId="56" borderId="1" xfId="509" applyFont="1" applyFill="1" applyBorder="1" applyAlignment="1" applyProtection="1">
      <alignment horizontal="left" vertical="center"/>
      <protection hidden="1"/>
    </xf>
    <xf numFmtId="0" fontId="53" fillId="56" borderId="1" xfId="509" applyFont="1" applyFill="1" applyBorder="1" applyAlignment="1" applyProtection="1">
      <alignment horizontal="right" vertical="center"/>
      <protection hidden="1"/>
    </xf>
    <xf numFmtId="0" fontId="53" fillId="56" borderId="14" xfId="509" applyFont="1" applyFill="1" applyBorder="1" applyAlignment="1" applyProtection="1">
      <alignment horizontal="center" vertical="center"/>
      <protection hidden="1"/>
    </xf>
    <xf numFmtId="0" fontId="53" fillId="56" borderId="29" xfId="509" applyFont="1" applyFill="1" applyBorder="1" applyAlignment="1" applyProtection="1">
      <alignment horizontal="left" vertical="center"/>
      <protection hidden="1"/>
    </xf>
    <xf numFmtId="0" fontId="53" fillId="56" borderId="29" xfId="509" applyFont="1" applyFill="1" applyBorder="1" applyAlignment="1" applyProtection="1">
      <alignment horizontal="right" vertical="center"/>
      <protection hidden="1"/>
    </xf>
    <xf numFmtId="0" fontId="53" fillId="56" borderId="34" xfId="509" applyFont="1" applyFill="1" applyBorder="1" applyAlignment="1" applyProtection="1">
      <alignment horizontal="center" vertical="center"/>
      <protection hidden="1"/>
    </xf>
    <xf numFmtId="0" fontId="53" fillId="56" borderId="24" xfId="509" applyFont="1" applyFill="1" applyBorder="1" applyAlignment="1" applyProtection="1">
      <alignment horizontal="right" vertical="center"/>
      <protection hidden="1"/>
    </xf>
    <xf numFmtId="0" fontId="53" fillId="56" borderId="69" xfId="509" applyFont="1" applyFill="1" applyBorder="1" applyAlignment="1" applyProtection="1">
      <alignment horizontal="center" vertical="center"/>
      <protection hidden="1"/>
    </xf>
    <xf numFmtId="4" fontId="6" fillId="0" borderId="2" xfId="0" applyNumberFormat="1" applyFont="1" applyBorder="1" applyAlignment="1" applyProtection="1">
      <alignment horizontal="left" vertical="top"/>
      <protection locked="0"/>
    </xf>
    <xf numFmtId="4" fontId="6" fillId="0" borderId="20" xfId="0" applyNumberFormat="1" applyFont="1" applyBorder="1" applyAlignment="1" applyProtection="1">
      <alignment horizontal="left" vertical="top"/>
      <protection locked="0"/>
    </xf>
    <xf numFmtId="0" fontId="6" fillId="0" borderId="1" xfId="0" applyNumberFormat="1" applyFont="1" applyFill="1" applyBorder="1" applyAlignment="1" applyProtection="1">
      <alignment vertical="center"/>
      <protection locked="0"/>
    </xf>
    <xf numFmtId="0" fontId="6" fillId="65" borderId="14" xfId="0" applyNumberFormat="1" applyFont="1" applyFill="1" applyBorder="1" applyAlignment="1" applyProtection="1">
      <alignment vertical="center"/>
      <protection hidden="1"/>
    </xf>
    <xf numFmtId="0" fontId="6" fillId="0" borderId="32" xfId="0" applyNumberFormat="1" applyFont="1" applyBorder="1" applyAlignment="1" applyProtection="1">
      <alignment horizontal="left" vertical="top"/>
      <protection locked="0"/>
    </xf>
    <xf numFmtId="4" fontId="6" fillId="0" borderId="32" xfId="0" applyNumberFormat="1" applyFont="1" applyBorder="1" applyAlignment="1" applyProtection="1">
      <alignment horizontal="left" vertical="top"/>
      <protection locked="0"/>
    </xf>
    <xf numFmtId="2" fontId="53" fillId="0" borderId="32" xfId="0" applyNumberFormat="1" applyFont="1" applyBorder="1" applyAlignment="1" applyProtection="1">
      <alignment horizontal="left" vertical="top"/>
      <protection locked="0"/>
    </xf>
    <xf numFmtId="0" fontId="56" fillId="4" borderId="37" xfId="0" applyNumberFormat="1" applyFont="1" applyFill="1" applyBorder="1" applyAlignment="1" applyProtection="1">
      <alignment horizontal="left" vertical="top"/>
      <protection hidden="1"/>
    </xf>
    <xf numFmtId="0" fontId="56" fillId="4" borderId="36" xfId="0" applyNumberFormat="1" applyFont="1" applyFill="1" applyBorder="1" applyAlignment="1" applyProtection="1">
      <alignment horizontal="left" vertical="top"/>
      <protection hidden="1"/>
    </xf>
    <xf numFmtId="0" fontId="56" fillId="4" borderId="35" xfId="0" applyNumberFormat="1" applyFont="1" applyFill="1" applyBorder="1" applyAlignment="1" applyProtection="1">
      <alignment horizontal="left" vertical="top"/>
      <protection hidden="1"/>
    </xf>
    <xf numFmtId="0" fontId="56" fillId="4" borderId="33" xfId="0" applyNumberFormat="1" applyFont="1" applyFill="1" applyBorder="1" applyAlignment="1" applyProtection="1">
      <alignment horizontal="left" vertical="top"/>
      <protection hidden="1"/>
    </xf>
    <xf numFmtId="0" fontId="6" fillId="5" borderId="73" xfId="0" applyFont="1" applyFill="1" applyBorder="1" applyAlignment="1" applyProtection="1">
      <alignment horizontal="left" vertical="top"/>
      <protection locked="0"/>
    </xf>
    <xf numFmtId="14" fontId="6" fillId="5" borderId="79" xfId="0" applyNumberFormat="1" applyFont="1" applyFill="1" applyBorder="1" applyAlignment="1" applyProtection="1">
      <alignment horizontal="left" vertical="top"/>
      <protection locked="0"/>
    </xf>
    <xf numFmtId="0" fontId="6" fillId="5" borderId="77" xfId="0" applyFont="1" applyFill="1" applyBorder="1" applyAlignment="1" applyProtection="1">
      <alignment horizontal="left" vertical="top"/>
      <protection locked="0"/>
    </xf>
    <xf numFmtId="0" fontId="6" fillId="0" borderId="78" xfId="0" applyFont="1" applyFill="1" applyBorder="1" applyAlignment="1" applyProtection="1">
      <alignment horizontal="left" vertical="top"/>
      <protection locked="0"/>
    </xf>
    <xf numFmtId="0" fontId="6" fillId="6" borderId="14" xfId="0" applyFont="1" applyFill="1" applyBorder="1" applyAlignment="1" applyProtection="1">
      <alignment horizontal="left" vertical="top"/>
      <protection hidden="1"/>
    </xf>
    <xf numFmtId="0" fontId="53" fillId="68" borderId="0" xfId="511" applyFont="1" applyFill="1"/>
    <xf numFmtId="0" fontId="53" fillId="68" borderId="9" xfId="511" applyFont="1" applyFill="1" applyBorder="1"/>
    <xf numFmtId="0" fontId="53" fillId="68" borderId="0" xfId="511" applyFont="1" applyFill="1" applyBorder="1"/>
    <xf numFmtId="0" fontId="70" fillId="68" borderId="0" xfId="512" applyFont="1" applyFill="1" applyBorder="1"/>
    <xf numFmtId="0" fontId="70" fillId="68" borderId="10" xfId="512" applyFont="1" applyFill="1" applyBorder="1"/>
    <xf numFmtId="0" fontId="70" fillId="68" borderId="10" xfId="512" quotePrefix="1" applyFont="1" applyFill="1" applyBorder="1"/>
    <xf numFmtId="0" fontId="53" fillId="68" borderId="10" xfId="511" applyFont="1" applyFill="1" applyBorder="1"/>
    <xf numFmtId="0" fontId="53" fillId="68" borderId="48" xfId="511" applyFont="1" applyFill="1" applyBorder="1"/>
    <xf numFmtId="0" fontId="53" fillId="68" borderId="47" xfId="511" applyFont="1" applyFill="1" applyBorder="1"/>
    <xf numFmtId="0" fontId="71" fillId="68" borderId="0" xfId="511" applyFont="1" applyFill="1"/>
    <xf numFmtId="0" fontId="53" fillId="68" borderId="10" xfId="511" applyFont="1" applyFill="1" applyBorder="1" applyAlignment="1">
      <alignment horizontal="center"/>
    </xf>
    <xf numFmtId="0" fontId="53" fillId="5" borderId="0" xfId="513" applyFont="1" applyFill="1" applyBorder="1" applyAlignment="1">
      <alignment horizontal="left"/>
    </xf>
    <xf numFmtId="0" fontId="54" fillId="68" borderId="0" xfId="511" applyFont="1" applyFill="1" applyBorder="1"/>
    <xf numFmtId="0" fontId="53" fillId="0" borderId="25" xfId="513" applyFont="1" applyBorder="1"/>
    <xf numFmtId="0" fontId="53" fillId="0" borderId="13" xfId="513" applyFont="1" applyBorder="1"/>
    <xf numFmtId="0" fontId="53" fillId="0" borderId="14" xfId="513" applyFont="1" applyBorder="1" applyAlignment="1">
      <alignment horizontal="left"/>
    </xf>
    <xf numFmtId="0" fontId="73" fillId="0" borderId="14" xfId="513" applyFont="1" applyBorder="1" applyAlignment="1">
      <alignment horizontal="left"/>
    </xf>
    <xf numFmtId="0" fontId="53" fillId="0" borderId="14" xfId="513" applyFont="1" applyBorder="1"/>
    <xf numFmtId="0" fontId="53" fillId="0" borderId="38" xfId="513" applyFont="1" applyBorder="1"/>
    <xf numFmtId="0" fontId="53" fillId="0" borderId="30" xfId="513" applyFont="1" applyBorder="1"/>
    <xf numFmtId="0" fontId="53" fillId="0" borderId="5" xfId="513" applyFont="1" applyBorder="1"/>
    <xf numFmtId="0" fontId="53" fillId="0" borderId="14" xfId="513" applyFont="1" applyFill="1" applyBorder="1" applyAlignment="1">
      <alignment horizontal="left"/>
    </xf>
    <xf numFmtId="172" fontId="53" fillId="0" borderId="14" xfId="513" quotePrefix="1" applyNumberFormat="1" applyFont="1" applyFill="1" applyBorder="1"/>
    <xf numFmtId="0" fontId="53" fillId="0" borderId="81" xfId="513" applyFont="1" applyBorder="1"/>
    <xf numFmtId="0" fontId="69" fillId="68" borderId="0" xfId="511" applyFont="1" applyFill="1" applyBorder="1" applyAlignment="1">
      <alignment horizontal="center" vertical="center" wrapText="1"/>
    </xf>
    <xf numFmtId="0" fontId="53" fillId="5" borderId="0" xfId="511" applyFont="1" applyFill="1" applyBorder="1"/>
    <xf numFmtId="0" fontId="53" fillId="5" borderId="10" xfId="511" applyFont="1" applyFill="1" applyBorder="1"/>
    <xf numFmtId="0" fontId="53" fillId="5" borderId="0" xfId="513" applyFont="1" applyFill="1" applyBorder="1" applyAlignment="1">
      <alignment horizontal="left" shrinkToFit="1"/>
    </xf>
    <xf numFmtId="0" fontId="53" fillId="5" borderId="10" xfId="513" applyFont="1" applyFill="1" applyBorder="1"/>
    <xf numFmtId="0" fontId="53" fillId="5" borderId="10" xfId="510" applyFont="1" applyFill="1" applyBorder="1"/>
    <xf numFmtId="0" fontId="73" fillId="5" borderId="0" xfId="513" applyFont="1" applyFill="1" applyBorder="1" applyAlignment="1">
      <alignment horizontal="left"/>
    </xf>
    <xf numFmtId="0" fontId="53" fillId="5" borderId="0" xfId="510" applyFont="1" applyFill="1" applyBorder="1" applyAlignment="1">
      <alignment wrapText="1"/>
    </xf>
    <xf numFmtId="0" fontId="53" fillId="5" borderId="0" xfId="513" applyFont="1" applyFill="1" applyBorder="1"/>
    <xf numFmtId="172" fontId="73" fillId="5" borderId="0" xfId="513" applyNumberFormat="1" applyFont="1" applyFill="1" applyBorder="1"/>
    <xf numFmtId="172" fontId="53" fillId="5" borderId="10" xfId="513" applyNumberFormat="1" applyFont="1" applyFill="1" applyBorder="1"/>
    <xf numFmtId="0" fontId="53" fillId="68" borderId="49" xfId="511" applyFont="1" applyFill="1" applyBorder="1"/>
    <xf numFmtId="172" fontId="53" fillId="67" borderId="0" xfId="511" applyNumberFormat="1" applyFont="1" applyFill="1" applyBorder="1" applyAlignment="1">
      <alignment horizontal="center"/>
    </xf>
    <xf numFmtId="1" fontId="53" fillId="67" borderId="69" xfId="513" quotePrefix="1" applyNumberFormat="1" applyFont="1" applyFill="1" applyBorder="1" applyAlignment="1">
      <alignment horizontal="left"/>
    </xf>
    <xf numFmtId="0" fontId="53" fillId="67" borderId="14" xfId="513" applyFont="1" applyFill="1" applyBorder="1" applyAlignment="1">
      <alignment horizontal="left"/>
    </xf>
    <xf numFmtId="49" fontId="53" fillId="67" borderId="14" xfId="513" applyNumberFormat="1" applyFont="1" applyFill="1" applyBorder="1" applyAlignment="1">
      <alignment horizontal="left"/>
    </xf>
    <xf numFmtId="172" fontId="53" fillId="67" borderId="14" xfId="513" applyNumberFormat="1" applyFont="1" applyFill="1" applyBorder="1" applyAlignment="1">
      <alignment horizontal="left"/>
    </xf>
    <xf numFmtId="3" fontId="53" fillId="67" borderId="80" xfId="513" quotePrefix="1" applyNumberFormat="1" applyFont="1" applyFill="1" applyBorder="1" applyAlignment="1">
      <alignment horizontal="left"/>
    </xf>
    <xf numFmtId="172" fontId="73" fillId="67" borderId="34" xfId="513" applyNumberFormat="1" applyFont="1" applyFill="1" applyBorder="1"/>
    <xf numFmtId="0" fontId="73" fillId="67" borderId="14" xfId="513" applyFont="1" applyFill="1" applyBorder="1" applyAlignment="1">
      <alignment horizontal="left"/>
    </xf>
    <xf numFmtId="0" fontId="53" fillId="67" borderId="69" xfId="513" applyFont="1" applyFill="1" applyBorder="1" applyAlignment="1">
      <alignment horizontal="left" shrinkToFit="1"/>
    </xf>
    <xf numFmtId="0" fontId="53" fillId="67" borderId="14" xfId="510" applyFont="1" applyFill="1" applyBorder="1" applyAlignment="1">
      <alignment wrapText="1"/>
    </xf>
    <xf numFmtId="3" fontId="53" fillId="5" borderId="0" xfId="513" quotePrefix="1" applyNumberFormat="1" applyFont="1" applyFill="1" applyBorder="1" applyAlignment="1">
      <alignment horizontal="left"/>
    </xf>
    <xf numFmtId="0" fontId="56" fillId="4" borderId="42" xfId="0" applyFont="1" applyFill="1" applyBorder="1" applyAlignment="1" applyProtection="1">
      <alignment vertical="top" wrapText="1"/>
    </xf>
    <xf numFmtId="165" fontId="6" fillId="0" borderId="27" xfId="0" applyNumberFormat="1" applyFont="1" applyBorder="1" applyAlignment="1" applyProtection="1">
      <alignment horizontal="left" vertical="top"/>
      <protection locked="0"/>
    </xf>
    <xf numFmtId="2" fontId="6" fillId="0" borderId="27" xfId="0" applyNumberFormat="1" applyFont="1" applyFill="1" applyBorder="1" applyAlignment="1" applyProtection="1">
      <alignment horizontal="left" vertical="top"/>
      <protection locked="0"/>
    </xf>
    <xf numFmtId="1" fontId="49" fillId="59" borderId="1" xfId="0" applyNumberFormat="1" applyFont="1" applyFill="1" applyBorder="1" applyProtection="1">
      <protection locked="0"/>
    </xf>
    <xf numFmtId="1" fontId="2" fillId="59" borderId="1" xfId="0" applyNumberFormat="1" applyFont="1" applyFill="1" applyBorder="1" applyProtection="1">
      <protection locked="0"/>
    </xf>
    <xf numFmtId="0" fontId="47" fillId="5" borderId="0" xfId="0" applyNumberFormat="1" applyFont="1" applyFill="1" applyBorder="1" applyAlignment="1" applyProtection="1">
      <alignment horizontal="left" vertical="center"/>
      <protection hidden="1"/>
    </xf>
    <xf numFmtId="0" fontId="2" fillId="0" borderId="0" xfId="0" applyNumberFormat="1" applyFont="1" applyFill="1" applyAlignment="1">
      <alignment horizontal="right"/>
    </xf>
    <xf numFmtId="0" fontId="6" fillId="6" borderId="3" xfId="0" applyFont="1" applyFill="1" applyBorder="1" applyAlignment="1" applyProtection="1">
      <alignment horizontal="left" vertical="top"/>
      <protection hidden="1"/>
    </xf>
    <xf numFmtId="0" fontId="53" fillId="70" borderId="25" xfId="509" applyFont="1" applyFill="1" applyBorder="1" applyAlignment="1">
      <alignment horizontal="left" vertical="center"/>
    </xf>
    <xf numFmtId="0" fontId="53" fillId="70" borderId="13" xfId="509" applyFont="1" applyFill="1" applyBorder="1" applyAlignment="1">
      <alignment horizontal="left" vertical="center"/>
    </xf>
    <xf numFmtId="0" fontId="53" fillId="70" borderId="33" xfId="509" applyFont="1" applyFill="1" applyBorder="1" applyAlignment="1">
      <alignment horizontal="left" vertical="center"/>
    </xf>
    <xf numFmtId="0" fontId="53" fillId="70" borderId="24" xfId="509" applyFont="1" applyFill="1" applyBorder="1" applyAlignment="1">
      <alignment horizontal="left" vertical="center"/>
    </xf>
    <xf numFmtId="0" fontId="53" fillId="70" borderId="1" xfId="509" applyFont="1" applyFill="1" applyBorder="1" applyAlignment="1">
      <alignment horizontal="left" vertical="center"/>
    </xf>
    <xf numFmtId="0" fontId="74" fillId="70" borderId="70" xfId="509" applyFont="1" applyFill="1" applyBorder="1" applyAlignment="1">
      <alignment horizontal="left" vertical="center"/>
    </xf>
    <xf numFmtId="0" fontId="53" fillId="70" borderId="71" xfId="509" applyFont="1" applyFill="1" applyBorder="1" applyAlignment="1">
      <alignment horizontal="left" vertical="center"/>
    </xf>
    <xf numFmtId="0" fontId="53" fillId="70" borderId="25" xfId="509" applyFont="1" applyFill="1" applyBorder="1" applyAlignment="1">
      <alignment vertical="center"/>
    </xf>
    <xf numFmtId="0" fontId="53" fillId="70" borderId="13" xfId="509" applyFont="1" applyFill="1" applyBorder="1" applyAlignment="1">
      <alignment vertical="center"/>
    </xf>
    <xf numFmtId="0" fontId="53" fillId="70" borderId="1" xfId="509" applyFont="1" applyFill="1" applyBorder="1" applyAlignment="1">
      <alignment vertical="center"/>
    </xf>
    <xf numFmtId="0" fontId="53" fillId="70" borderId="33" xfId="509" applyFont="1" applyFill="1" applyBorder="1" applyAlignment="1">
      <alignment vertical="center"/>
    </xf>
    <xf numFmtId="0" fontId="53" fillId="70" borderId="24" xfId="509" applyFont="1" applyFill="1" applyBorder="1" applyAlignment="1">
      <alignment vertical="center"/>
    </xf>
    <xf numFmtId="0" fontId="53" fillId="70" borderId="5" xfId="509" applyFont="1" applyFill="1" applyBorder="1" applyAlignment="1">
      <alignment vertical="center"/>
    </xf>
    <xf numFmtId="0" fontId="53" fillId="70" borderId="13" xfId="509" applyFont="1" applyFill="1" applyBorder="1" applyAlignment="1">
      <alignment horizontal="left" vertical="center" wrapText="1"/>
    </xf>
    <xf numFmtId="0" fontId="53" fillId="70" borderId="49" xfId="509" applyFont="1" applyFill="1" applyBorder="1" applyAlignment="1">
      <alignment horizontal="left" vertical="center"/>
    </xf>
    <xf numFmtId="0" fontId="53" fillId="70" borderId="48" xfId="509" applyFont="1" applyFill="1" applyBorder="1" applyAlignment="1">
      <alignment horizontal="center" vertical="center"/>
    </xf>
    <xf numFmtId="0" fontId="53" fillId="70" borderId="5" xfId="509" applyFont="1" applyFill="1" applyBorder="1" applyAlignment="1">
      <alignment horizontal="left" vertical="center"/>
    </xf>
    <xf numFmtId="0" fontId="53" fillId="70" borderId="5" xfId="509" applyFont="1" applyFill="1" applyBorder="1" applyAlignment="1">
      <alignment vertical="center" wrapText="1"/>
    </xf>
    <xf numFmtId="0" fontId="53" fillId="70" borderId="29" xfId="509" applyFont="1" applyFill="1" applyBorder="1" applyAlignment="1">
      <alignment vertical="center" wrapText="1"/>
    </xf>
    <xf numFmtId="0" fontId="53" fillId="70" borderId="24" xfId="509" applyFont="1" applyFill="1" applyBorder="1" applyAlignment="1">
      <alignment vertical="center" wrapText="1"/>
    </xf>
    <xf numFmtId="0" fontId="53" fillId="70" borderId="70" xfId="509" applyFont="1" applyFill="1" applyBorder="1" applyAlignment="1">
      <alignment vertical="center" wrapText="1"/>
    </xf>
    <xf numFmtId="0" fontId="53" fillId="70" borderId="11" xfId="509" applyFont="1" applyFill="1" applyBorder="1" applyAlignment="1">
      <alignment vertical="center" wrapText="1"/>
    </xf>
    <xf numFmtId="0" fontId="53" fillId="70" borderId="71" xfId="509" applyFont="1" applyFill="1" applyBorder="1" applyAlignment="1">
      <alignment vertical="center"/>
    </xf>
    <xf numFmtId="0" fontId="54" fillId="70" borderId="25" xfId="509" applyFont="1" applyFill="1" applyBorder="1" applyAlignment="1" applyProtection="1">
      <alignment horizontal="left" vertical="center"/>
      <protection hidden="1"/>
    </xf>
    <xf numFmtId="0" fontId="54" fillId="70" borderId="13" xfId="509" applyFont="1" applyFill="1" applyBorder="1" applyAlignment="1" applyProtection="1">
      <alignment horizontal="left" vertical="center"/>
      <protection hidden="1"/>
    </xf>
    <xf numFmtId="0" fontId="54" fillId="70" borderId="33" xfId="509" applyFont="1" applyFill="1" applyBorder="1" applyAlignment="1" applyProtection="1">
      <alignment horizontal="left" vertical="center"/>
      <protection hidden="1"/>
    </xf>
    <xf numFmtId="0" fontId="54" fillId="70" borderId="25" xfId="509" applyFont="1" applyFill="1" applyBorder="1" applyAlignment="1" applyProtection="1">
      <alignment horizontal="center" vertical="center"/>
      <protection hidden="1"/>
    </xf>
    <xf numFmtId="0" fontId="54" fillId="70" borderId="40" xfId="509" applyFont="1" applyFill="1" applyBorder="1" applyAlignment="1" applyProtection="1">
      <alignment horizontal="center" vertical="center"/>
      <protection hidden="1"/>
    </xf>
    <xf numFmtId="0" fontId="54" fillId="70" borderId="72" xfId="509" applyFont="1" applyFill="1" applyBorder="1" applyAlignment="1" applyProtection="1">
      <alignment horizontal="center" vertical="center"/>
      <protection hidden="1"/>
    </xf>
    <xf numFmtId="0" fontId="53" fillId="70" borderId="35" xfId="509" applyFont="1" applyFill="1" applyBorder="1" applyAlignment="1">
      <alignment horizontal="left" vertical="center"/>
    </xf>
    <xf numFmtId="0" fontId="53" fillId="70" borderId="24" xfId="509" applyFont="1" applyFill="1" applyBorder="1" applyAlignment="1" applyProtection="1">
      <alignment horizontal="left" vertical="center"/>
      <protection locked="0"/>
    </xf>
    <xf numFmtId="0" fontId="53" fillId="65" borderId="1" xfId="509" applyFont="1" applyFill="1" applyBorder="1" applyAlignment="1" applyProtection="1">
      <alignment vertical="center"/>
      <protection hidden="1"/>
    </xf>
    <xf numFmtId="0" fontId="53" fillId="65" borderId="14" xfId="509" applyFont="1" applyFill="1" applyBorder="1" applyAlignment="1" applyProtection="1">
      <alignment vertical="center"/>
      <protection hidden="1"/>
    </xf>
    <xf numFmtId="0" fontId="54" fillId="65" borderId="23" xfId="509" applyFont="1" applyFill="1" applyBorder="1" applyAlignment="1" applyProtection="1">
      <alignment horizontal="center" vertical="center"/>
    </xf>
    <xf numFmtId="0" fontId="53" fillId="5" borderId="48" xfId="509" applyFont="1" applyFill="1" applyBorder="1" applyAlignment="1">
      <alignment horizontal="left"/>
    </xf>
    <xf numFmtId="0" fontId="53" fillId="70" borderId="25" xfId="509" applyFont="1" applyFill="1" applyBorder="1" applyAlignment="1">
      <alignment vertical="center" wrapText="1"/>
    </xf>
    <xf numFmtId="0" fontId="53" fillId="5" borderId="75" xfId="509" applyFont="1" applyFill="1" applyBorder="1" applyAlignment="1">
      <alignment horizontal="left" vertical="center"/>
    </xf>
    <xf numFmtId="0" fontId="53" fillId="5" borderId="75" xfId="509" applyFont="1" applyFill="1" applyBorder="1" applyAlignment="1">
      <alignment vertical="center"/>
    </xf>
    <xf numFmtId="0" fontId="54" fillId="5" borderId="48" xfId="509" applyFont="1" applyFill="1" applyBorder="1" applyAlignment="1">
      <alignment horizontal="left"/>
    </xf>
    <xf numFmtId="0" fontId="53" fillId="5" borderId="75" xfId="509" applyFont="1" applyFill="1" applyBorder="1" applyAlignment="1" applyProtection="1">
      <alignment horizontal="left" vertical="center"/>
      <protection locked="0"/>
    </xf>
    <xf numFmtId="0" fontId="53" fillId="5" borderId="8" xfId="509" applyFont="1" applyFill="1" applyBorder="1" applyAlignment="1" applyProtection="1">
      <alignment horizontal="left" vertical="center"/>
      <protection locked="0"/>
    </xf>
    <xf numFmtId="0" fontId="53" fillId="5" borderId="48" xfId="509" applyFont="1" applyFill="1" applyBorder="1" applyAlignment="1">
      <alignment horizontal="center" vertical="center"/>
    </xf>
    <xf numFmtId="0" fontId="53" fillId="5" borderId="75" xfId="509" applyFont="1" applyFill="1" applyBorder="1" applyAlignment="1">
      <alignment horizontal="left"/>
    </xf>
    <xf numFmtId="0" fontId="60" fillId="5" borderId="75" xfId="509" applyFont="1" applyFill="1" applyBorder="1" applyAlignment="1">
      <alignment horizontal="right"/>
    </xf>
    <xf numFmtId="0" fontId="53" fillId="5" borderId="75" xfId="509" applyFont="1" applyFill="1" applyBorder="1" applyAlignment="1" applyProtection="1">
      <alignment horizontal="left" vertical="top"/>
      <protection locked="0"/>
    </xf>
    <xf numFmtId="0" fontId="54" fillId="5" borderId="0" xfId="0" applyFont="1" applyFill="1" applyBorder="1" applyAlignment="1" applyProtection="1">
      <alignment vertical="center"/>
      <protection hidden="1"/>
    </xf>
    <xf numFmtId="0" fontId="53" fillId="5" borderId="0" xfId="0" applyFont="1" applyFill="1" applyBorder="1" applyAlignment="1" applyProtection="1">
      <alignment horizontal="left" vertical="center"/>
      <protection hidden="1"/>
    </xf>
    <xf numFmtId="0" fontId="49" fillId="59" borderId="3" xfId="506" applyFont="1" applyFill="1" applyBorder="1" applyProtection="1">
      <protection locked="0"/>
    </xf>
    <xf numFmtId="0" fontId="2" fillId="59" borderId="3" xfId="0" applyFont="1" applyFill="1" applyBorder="1" applyProtection="1">
      <protection locked="0"/>
    </xf>
    <xf numFmtId="0" fontId="2" fillId="0" borderId="0" xfId="0" applyFont="1" applyProtection="1">
      <protection locked="0"/>
    </xf>
    <xf numFmtId="0" fontId="2" fillId="0" borderId="0" xfId="0" applyFont="1" applyFill="1" applyProtection="1">
      <protection hidden="1"/>
    </xf>
    <xf numFmtId="1" fontId="2" fillId="0" borderId="0" xfId="0" applyNumberFormat="1" applyFont="1" applyFill="1" applyProtection="1">
      <protection hidden="1"/>
    </xf>
    <xf numFmtId="2" fontId="2" fillId="0" borderId="0" xfId="0" applyNumberFormat="1" applyFont="1" applyFill="1" applyProtection="1">
      <protection hidden="1"/>
    </xf>
    <xf numFmtId="49" fontId="2" fillId="0" borderId="0" xfId="0" applyNumberFormat="1" applyFont="1" applyFill="1" applyProtection="1">
      <protection hidden="1"/>
    </xf>
    <xf numFmtId="0" fontId="2" fillId="0" borderId="0" xfId="0" applyNumberFormat="1" applyFont="1" applyFill="1" applyAlignment="1" applyProtection="1">
      <alignment horizontal="right"/>
      <protection hidden="1"/>
    </xf>
    <xf numFmtId="3" fontId="2" fillId="0" borderId="0" xfId="0" applyNumberFormat="1" applyFont="1" applyFill="1" applyAlignment="1" applyProtection="1">
      <alignment horizontal="right"/>
      <protection hidden="1"/>
    </xf>
    <xf numFmtId="0" fontId="2" fillId="0" borderId="0" xfId="0" applyFont="1" applyFill="1" applyAlignment="1" applyProtection="1">
      <alignment horizontal="left"/>
      <protection hidden="1"/>
    </xf>
    <xf numFmtId="1" fontId="2" fillId="0" borderId="0" xfId="0" applyNumberFormat="1" applyFont="1" applyFill="1" applyAlignment="1" applyProtection="1">
      <alignment horizontal="right"/>
      <protection hidden="1"/>
    </xf>
    <xf numFmtId="0" fontId="2" fillId="0" borderId="0" xfId="0" applyFont="1" applyFill="1" applyAlignment="1" applyProtection="1">
      <alignment horizontal="right"/>
      <protection hidden="1"/>
    </xf>
    <xf numFmtId="0" fontId="2" fillId="0" borderId="0" xfId="0" applyFont="1" applyFill="1" applyAlignment="1" applyProtection="1">
      <alignment horizontal="center"/>
      <protection hidden="1"/>
    </xf>
    <xf numFmtId="0" fontId="53" fillId="65" borderId="1" xfId="509" applyNumberFormat="1" applyFont="1" applyFill="1" applyBorder="1" applyAlignment="1" applyProtection="1">
      <alignment horizontal="left" vertical="center"/>
      <protection hidden="1"/>
    </xf>
    <xf numFmtId="0" fontId="6" fillId="0" borderId="83" xfId="0" applyFont="1" applyBorder="1"/>
    <xf numFmtId="0" fontId="6" fillId="0" borderId="82" xfId="0" applyFont="1" applyBorder="1"/>
    <xf numFmtId="0" fontId="6" fillId="0" borderId="42" xfId="0" applyFont="1" applyBorder="1"/>
    <xf numFmtId="0" fontId="6" fillId="0" borderId="43" xfId="0" applyFont="1" applyBorder="1"/>
    <xf numFmtId="0" fontId="6" fillId="65" borderId="1" xfId="0" applyFont="1" applyFill="1" applyBorder="1" applyAlignment="1" applyProtection="1">
      <alignment horizontal="left" vertical="top"/>
    </xf>
    <xf numFmtId="3" fontId="6" fillId="0" borderId="1" xfId="0" applyNumberFormat="1" applyFont="1" applyFill="1" applyBorder="1" applyAlignment="1" applyProtection="1">
      <alignment horizontal="left" vertical="top"/>
      <protection locked="0"/>
    </xf>
    <xf numFmtId="3" fontId="49" fillId="59" borderId="1" xfId="507" applyNumberFormat="1" applyFont="1" applyFill="1" applyBorder="1" applyAlignment="1" applyProtection="1">
      <alignment horizontal="center" vertical="center"/>
      <protection locked="0"/>
    </xf>
    <xf numFmtId="3" fontId="2" fillId="59" borderId="1" xfId="0" applyNumberFormat="1" applyFont="1" applyFill="1" applyBorder="1" applyProtection="1">
      <protection locked="0"/>
    </xf>
    <xf numFmtId="170" fontId="49" fillId="59" borderId="1" xfId="0" applyNumberFormat="1" applyFont="1" applyFill="1" applyBorder="1" applyProtection="1">
      <protection locked="0"/>
    </xf>
    <xf numFmtId="3" fontId="49" fillId="59" borderId="1" xfId="507" applyNumberFormat="1" applyFont="1" applyFill="1" applyBorder="1" applyAlignment="1" applyProtection="1">
      <alignment horizontal="right" vertical="center" wrapText="1"/>
      <protection locked="0"/>
    </xf>
    <xf numFmtId="49" fontId="49" fillId="59" borderId="1" xfId="507" applyNumberFormat="1" applyFont="1" applyFill="1" applyBorder="1" applyAlignment="1" applyProtection="1">
      <alignment horizontal="center" vertical="center"/>
      <protection locked="0"/>
    </xf>
    <xf numFmtId="49" fontId="2" fillId="59" borderId="1" xfId="0" applyNumberFormat="1" applyFont="1" applyFill="1" applyBorder="1" applyProtection="1">
      <protection locked="0"/>
    </xf>
    <xf numFmtId="4" fontId="49" fillId="59" borderId="1" xfId="0" applyNumberFormat="1" applyFont="1" applyFill="1" applyBorder="1" applyProtection="1">
      <protection locked="0"/>
    </xf>
    <xf numFmtId="0" fontId="54" fillId="55" borderId="21" xfId="509" applyFont="1" applyFill="1" applyBorder="1" applyAlignment="1">
      <alignment horizontal="center" vertical="center"/>
    </xf>
    <xf numFmtId="0" fontId="0" fillId="0" borderId="0" xfId="0" applyAlignment="1" applyProtection="1">
      <alignment vertical="center"/>
      <protection hidden="1"/>
    </xf>
    <xf numFmtId="0" fontId="0" fillId="0" borderId="0" xfId="0" applyProtection="1">
      <protection hidden="1"/>
    </xf>
    <xf numFmtId="0" fontId="6" fillId="0" borderId="2" xfId="0" applyFont="1" applyBorder="1" applyProtection="1"/>
    <xf numFmtId="0" fontId="6" fillId="0" borderId="1" xfId="0" applyFont="1" applyBorder="1" applyProtection="1"/>
    <xf numFmtId="0" fontId="0" fillId="0" borderId="0" xfId="0" applyProtection="1"/>
    <xf numFmtId="0" fontId="7" fillId="0" borderId="29" xfId="0" applyFont="1" applyBorder="1" applyAlignment="1" applyProtection="1">
      <alignment horizontal="left" vertical="center"/>
    </xf>
    <xf numFmtId="14" fontId="56" fillId="0" borderId="0" xfId="0" applyNumberFormat="1" applyFont="1" applyFill="1" applyBorder="1" applyAlignment="1" applyProtection="1">
      <alignment vertical="center" wrapText="1"/>
      <protection hidden="1"/>
    </xf>
    <xf numFmtId="0" fontId="56" fillId="4" borderId="11" xfId="0" applyFont="1" applyFill="1" applyBorder="1" applyAlignment="1" applyProtection="1">
      <alignment horizontal="left" vertical="top" wrapText="1"/>
    </xf>
    <xf numFmtId="0" fontId="53" fillId="56" borderId="40" xfId="509" applyFont="1" applyFill="1" applyBorder="1" applyAlignment="1" applyProtection="1">
      <alignment horizontal="left" vertical="center"/>
      <protection hidden="1"/>
    </xf>
    <xf numFmtId="3" fontId="49" fillId="59" borderId="1" xfId="506" applyNumberFormat="1" applyFont="1" applyFill="1" applyBorder="1" applyProtection="1">
      <protection locked="0"/>
    </xf>
    <xf numFmtId="0" fontId="56" fillId="4" borderId="1" xfId="0" applyFont="1" applyFill="1" applyBorder="1"/>
    <xf numFmtId="0" fontId="56" fillId="4" borderId="36" xfId="0" applyFont="1" applyFill="1" applyBorder="1" applyAlignment="1" applyProtection="1">
      <alignment horizontal="left" vertical="top" wrapText="1"/>
    </xf>
    <xf numFmtId="0" fontId="56" fillId="4" borderId="13" xfId="0" applyFont="1" applyFill="1" applyBorder="1"/>
    <xf numFmtId="0" fontId="56" fillId="4" borderId="33" xfId="0" applyFont="1" applyFill="1" applyBorder="1"/>
    <xf numFmtId="0" fontId="79" fillId="0" borderId="0" xfId="0" applyFont="1" applyAlignment="1" applyProtection="1">
      <alignment horizontal="left"/>
      <protection hidden="1"/>
    </xf>
    <xf numFmtId="0" fontId="6" fillId="0" borderId="1" xfId="0" applyFont="1" applyFill="1" applyBorder="1" applyAlignment="1" applyProtection="1">
      <alignment vertical="top" wrapText="1"/>
      <protection locked="0"/>
    </xf>
    <xf numFmtId="4" fontId="6" fillId="0" borderId="39" xfId="0" applyNumberFormat="1" applyFont="1" applyBorder="1" applyAlignment="1" applyProtection="1">
      <alignment horizontal="left" vertical="top"/>
      <protection locked="0"/>
    </xf>
    <xf numFmtId="4" fontId="6" fillId="0" borderId="14" xfId="0" applyNumberFormat="1" applyFont="1" applyBorder="1" applyAlignment="1" applyProtection="1">
      <alignment horizontal="left" vertical="top"/>
      <protection locked="0"/>
    </xf>
    <xf numFmtId="0" fontId="56" fillId="4" borderId="25" xfId="0" applyFont="1" applyFill="1" applyBorder="1" applyAlignment="1" applyProtection="1">
      <alignment horizontal="left" vertical="top"/>
      <protection hidden="1"/>
    </xf>
    <xf numFmtId="0" fontId="56" fillId="4" borderId="24" xfId="0" applyFont="1" applyFill="1" applyBorder="1" applyAlignment="1" applyProtection="1">
      <alignment vertical="top"/>
      <protection hidden="1"/>
    </xf>
    <xf numFmtId="0" fontId="56" fillId="4" borderId="29" xfId="0" applyFont="1" applyFill="1" applyBorder="1" applyAlignment="1" applyProtection="1">
      <alignment vertical="top"/>
      <protection hidden="1"/>
    </xf>
    <xf numFmtId="0" fontId="56" fillId="4" borderId="78" xfId="0" applyFont="1" applyFill="1" applyBorder="1" applyAlignment="1" applyProtection="1">
      <alignment horizontal="left" vertical="top"/>
    </xf>
    <xf numFmtId="0" fontId="56" fillId="4" borderId="87" xfId="0" applyFont="1" applyFill="1" applyBorder="1" applyAlignment="1" applyProtection="1">
      <alignment horizontal="left" vertical="top"/>
    </xf>
    <xf numFmtId="0" fontId="6" fillId="0" borderId="87" xfId="0" applyFont="1" applyBorder="1"/>
    <xf numFmtId="0" fontId="6" fillId="0" borderId="78" xfId="0" applyFont="1" applyBorder="1"/>
    <xf numFmtId="0" fontId="6" fillId="65" borderId="88" xfId="0" applyFont="1" applyFill="1" applyBorder="1"/>
    <xf numFmtId="0" fontId="6" fillId="65" borderId="71" xfId="0" applyFont="1" applyFill="1" applyBorder="1"/>
    <xf numFmtId="0" fontId="6" fillId="4" borderId="83" xfId="0" applyFont="1" applyFill="1" applyBorder="1" applyAlignment="1"/>
    <xf numFmtId="0" fontId="6" fillId="4" borderId="0" xfId="0" applyFont="1" applyFill="1" applyBorder="1" applyAlignment="1"/>
    <xf numFmtId="0" fontId="6" fillId="4" borderId="10" xfId="0" applyFont="1" applyFill="1" applyBorder="1" applyAlignment="1"/>
    <xf numFmtId="0" fontId="6" fillId="4" borderId="85" xfId="0" applyFont="1" applyFill="1" applyBorder="1" applyAlignment="1"/>
    <xf numFmtId="0" fontId="6" fillId="4" borderId="48" xfId="0" applyFont="1" applyFill="1" applyBorder="1" applyAlignment="1"/>
    <xf numFmtId="0" fontId="6" fillId="4" borderId="47" xfId="0" applyFont="1" applyFill="1" applyBorder="1" applyAlignment="1"/>
    <xf numFmtId="0" fontId="56" fillId="4" borderId="71" xfId="0" applyFont="1" applyFill="1" applyBorder="1" applyAlignment="1" applyProtection="1">
      <alignment horizontal="left" vertical="top"/>
    </xf>
    <xf numFmtId="0" fontId="61" fillId="4" borderId="73" xfId="0" applyFont="1" applyFill="1" applyBorder="1" applyAlignment="1" applyProtection="1">
      <alignment horizontal="center" vertical="top"/>
    </xf>
    <xf numFmtId="0" fontId="56" fillId="4" borderId="5" xfId="0" applyFont="1" applyFill="1" applyBorder="1" applyAlignment="1" applyProtection="1">
      <alignment horizontal="left" vertical="top"/>
    </xf>
    <xf numFmtId="0" fontId="4" fillId="0" borderId="50" xfId="0" applyFont="1" applyBorder="1" applyAlignment="1">
      <alignment horizontal="center"/>
    </xf>
    <xf numFmtId="3" fontId="6" fillId="0" borderId="24" xfId="0" applyNumberFormat="1" applyFont="1" applyFill="1" applyBorder="1" applyAlignment="1" applyProtection="1">
      <alignment horizontal="left" vertical="top"/>
      <protection locked="0"/>
    </xf>
    <xf numFmtId="0" fontId="6" fillId="65" borderId="24" xfId="0" applyFont="1" applyFill="1" applyBorder="1" applyAlignment="1" applyProtection="1">
      <alignment horizontal="left" vertical="top"/>
    </xf>
    <xf numFmtId="0" fontId="6" fillId="6" borderId="69" xfId="0" applyFont="1" applyFill="1" applyBorder="1" applyAlignment="1" applyProtection="1">
      <alignment horizontal="left" vertical="top"/>
    </xf>
    <xf numFmtId="0" fontId="6" fillId="65" borderId="29" xfId="0" applyFont="1" applyFill="1" applyBorder="1" applyAlignment="1" applyProtection="1">
      <alignment vertical="top"/>
    </xf>
    <xf numFmtId="0" fontId="6" fillId="65" borderId="29" xfId="0" applyFont="1" applyFill="1" applyBorder="1" applyAlignment="1" applyProtection="1">
      <alignment horizontal="left" vertical="top"/>
    </xf>
    <xf numFmtId="0" fontId="61" fillId="4" borderId="11" xfId="0" applyFont="1" applyFill="1" applyBorder="1" applyAlignment="1" applyProtection="1">
      <alignment horizontal="left" vertical="top"/>
    </xf>
    <xf numFmtId="170" fontId="6" fillId="65" borderId="29" xfId="0" applyNumberFormat="1" applyFont="1" applyFill="1" applyBorder="1" applyAlignment="1" applyProtection="1">
      <alignment vertical="top"/>
      <protection hidden="1"/>
    </xf>
    <xf numFmtId="0" fontId="6" fillId="4" borderId="86" xfId="0" applyFont="1" applyFill="1" applyBorder="1" applyAlignment="1"/>
    <xf numFmtId="0" fontId="80" fillId="65" borderId="91" xfId="0" applyFont="1" applyFill="1" applyBorder="1" applyAlignment="1"/>
    <xf numFmtId="1" fontId="6" fillId="65" borderId="78" xfId="0" applyNumberFormat="1" applyFont="1" applyFill="1" applyBorder="1" applyAlignment="1">
      <alignment horizontal="right"/>
    </xf>
    <xf numFmtId="0" fontId="56" fillId="4" borderId="13" xfId="0" applyFont="1" applyFill="1" applyBorder="1" applyAlignment="1" applyProtection="1">
      <alignment vertical="top"/>
    </xf>
    <xf numFmtId="0" fontId="56" fillId="4" borderId="33" xfId="0" applyFont="1" applyFill="1" applyBorder="1" applyAlignment="1" applyProtection="1">
      <alignment vertical="top"/>
    </xf>
    <xf numFmtId="0" fontId="4" fillId="67" borderId="73" xfId="0" applyFont="1" applyFill="1" applyBorder="1" applyAlignment="1">
      <alignment horizontal="centerContinuous"/>
    </xf>
    <xf numFmtId="0" fontId="4" fillId="71" borderId="76" xfId="0" applyFont="1" applyFill="1" applyBorder="1" applyAlignment="1">
      <alignment horizontal="centerContinuous"/>
    </xf>
    <xf numFmtId="0" fontId="4" fillId="67" borderId="74" xfId="0" applyFont="1" applyFill="1" applyBorder="1" applyAlignment="1">
      <alignment horizontal="centerContinuous"/>
    </xf>
    <xf numFmtId="0" fontId="4" fillId="67" borderId="75" xfId="0" applyFont="1" applyFill="1" applyBorder="1" applyAlignment="1">
      <alignment horizontal="centerContinuous"/>
    </xf>
    <xf numFmtId="0" fontId="4" fillId="71" borderId="74" xfId="0" applyFont="1" applyFill="1" applyBorder="1" applyAlignment="1">
      <alignment horizontal="centerContinuous"/>
    </xf>
    <xf numFmtId="0" fontId="4" fillId="56" borderId="74" xfId="0" applyFont="1" applyFill="1" applyBorder="1" applyAlignment="1">
      <alignment horizontal="centerContinuous"/>
    </xf>
    <xf numFmtId="0" fontId="4" fillId="56" borderId="76" xfId="0" applyFont="1" applyFill="1" applyBorder="1" applyAlignment="1">
      <alignment horizontal="centerContinuous"/>
    </xf>
    <xf numFmtId="0" fontId="4" fillId="71" borderId="75" xfId="0" applyFont="1" applyFill="1" applyBorder="1" applyAlignment="1">
      <alignment horizontal="centerContinuous"/>
    </xf>
    <xf numFmtId="0" fontId="4" fillId="72" borderId="74" xfId="0" applyFont="1" applyFill="1" applyBorder="1" applyAlignment="1">
      <alignment horizontal="centerContinuous"/>
    </xf>
    <xf numFmtId="0" fontId="4" fillId="72" borderId="75" xfId="0" applyFont="1" applyFill="1" applyBorder="1" applyAlignment="1">
      <alignment horizontal="centerContinuous"/>
    </xf>
    <xf numFmtId="0" fontId="4" fillId="73" borderId="75" xfId="0" applyFont="1" applyFill="1" applyBorder="1" applyAlignment="1">
      <alignment horizontal="centerContinuous"/>
    </xf>
    <xf numFmtId="0" fontId="4" fillId="73" borderId="76" xfId="0" applyFont="1" applyFill="1" applyBorder="1" applyAlignment="1">
      <alignment horizontal="centerContinuous"/>
    </xf>
    <xf numFmtId="0" fontId="61" fillId="74" borderId="74" xfId="0" applyFont="1" applyFill="1" applyBorder="1" applyAlignment="1">
      <alignment horizontal="centerContinuous"/>
    </xf>
    <xf numFmtId="0" fontId="61" fillId="74" borderId="48" xfId="0" applyFont="1" applyFill="1" applyBorder="1" applyAlignment="1">
      <alignment horizontal="centerContinuous"/>
    </xf>
    <xf numFmtId="0" fontId="4" fillId="0" borderId="92" xfId="0" applyFont="1" applyBorder="1"/>
    <xf numFmtId="0" fontId="4" fillId="71" borderId="47" xfId="0" applyFont="1" applyFill="1" applyBorder="1"/>
    <xf numFmtId="0" fontId="4" fillId="0" borderId="74" xfId="0" applyFont="1" applyBorder="1"/>
    <xf numFmtId="0" fontId="4" fillId="0" borderId="75" xfId="0" applyFont="1" applyBorder="1"/>
    <xf numFmtId="0" fontId="4" fillId="71" borderId="48" xfId="0" applyFont="1" applyFill="1" applyBorder="1"/>
    <xf numFmtId="0" fontId="4" fillId="0" borderId="76" xfId="0" applyFont="1" applyBorder="1"/>
    <xf numFmtId="0" fontId="4" fillId="0" borderId="7" xfId="0" applyFont="1" applyBorder="1"/>
    <xf numFmtId="0" fontId="4" fillId="0" borderId="8" xfId="0" applyFont="1" applyBorder="1"/>
    <xf numFmtId="0" fontId="4" fillId="0" borderId="46" xfId="0" applyFont="1" applyBorder="1"/>
    <xf numFmtId="0" fontId="4" fillId="71" borderId="0" xfId="0" applyFont="1" applyFill="1" applyBorder="1"/>
    <xf numFmtId="0" fontId="4" fillId="71" borderId="7" xfId="0" applyFont="1" applyFill="1" applyBorder="1"/>
    <xf numFmtId="0" fontId="4" fillId="0" borderId="73" xfId="0" applyFont="1" applyBorder="1"/>
    <xf numFmtId="0" fontId="4" fillId="71" borderId="73" xfId="0" applyFont="1" applyFill="1" applyBorder="1"/>
    <xf numFmtId="0" fontId="6" fillId="0" borderId="93" xfId="0" applyFont="1" applyBorder="1"/>
    <xf numFmtId="0" fontId="6" fillId="71" borderId="46" xfId="0" applyFont="1" applyFill="1" applyBorder="1"/>
    <xf numFmtId="0" fontId="6" fillId="71" borderId="10" xfId="0" applyFont="1" applyFill="1" applyBorder="1"/>
    <xf numFmtId="0" fontId="6" fillId="71" borderId="0" xfId="0" applyFont="1" applyFill="1" applyBorder="1"/>
    <xf numFmtId="0" fontId="6" fillId="0" borderId="7" xfId="0" applyFont="1" applyBorder="1"/>
    <xf numFmtId="0" fontId="6" fillId="0" borderId="46" xfId="0" applyFont="1" applyBorder="1"/>
    <xf numFmtId="0" fontId="6" fillId="71" borderId="8" xfId="0" applyFont="1" applyFill="1" applyBorder="1"/>
    <xf numFmtId="0" fontId="6" fillId="0" borderId="8" xfId="0" applyFont="1" applyBorder="1"/>
    <xf numFmtId="0" fontId="6" fillId="71" borderId="7" xfId="0" applyFont="1" applyFill="1" applyBorder="1"/>
    <xf numFmtId="0" fontId="6" fillId="71" borderId="93" xfId="0" applyFont="1" applyFill="1" applyBorder="1"/>
    <xf numFmtId="0" fontId="6" fillId="0" borderId="94" xfId="0" applyFont="1" applyBorder="1"/>
    <xf numFmtId="0" fontId="6" fillId="0" borderId="9" xfId="0" applyFont="1" applyBorder="1"/>
    <xf numFmtId="0" fontId="6" fillId="0" borderId="10" xfId="0" applyFont="1" applyBorder="1"/>
    <xf numFmtId="0" fontId="6" fillId="71" borderId="9" xfId="0" applyFont="1" applyFill="1" applyBorder="1"/>
    <xf numFmtId="0" fontId="6" fillId="0" borderId="9" xfId="0" applyFont="1" applyFill="1" applyBorder="1"/>
    <xf numFmtId="0" fontId="6" fillId="71" borderId="94" xfId="0" applyFont="1" applyFill="1" applyBorder="1"/>
    <xf numFmtId="0" fontId="6" fillId="0" borderId="47" xfId="0" applyFont="1" applyBorder="1"/>
    <xf numFmtId="0" fontId="6" fillId="0" borderId="92" xfId="0" applyFont="1" applyBorder="1"/>
    <xf numFmtId="0" fontId="6" fillId="0" borderId="48" xfId="0" applyFont="1" applyBorder="1"/>
    <xf numFmtId="0" fontId="6" fillId="71" borderId="48" xfId="0" applyFont="1" applyFill="1" applyBorder="1"/>
    <xf numFmtId="0" fontId="6" fillId="0" borderId="49" xfId="0" applyFont="1" applyBorder="1"/>
    <xf numFmtId="0" fontId="6" fillId="71" borderId="49" xfId="0" applyFont="1" applyFill="1" applyBorder="1"/>
    <xf numFmtId="0" fontId="6" fillId="67" borderId="9" xfId="0" applyFont="1" applyFill="1" applyBorder="1"/>
    <xf numFmtId="0" fontId="6" fillId="71" borderId="92" xfId="0" applyFont="1" applyFill="1" applyBorder="1"/>
    <xf numFmtId="0" fontId="6" fillId="71" borderId="47" xfId="0" applyFont="1" applyFill="1" applyBorder="1"/>
    <xf numFmtId="0" fontId="84" fillId="4" borderId="21" xfId="0" applyFont="1" applyFill="1" applyBorder="1" applyAlignment="1" applyProtection="1">
      <alignment horizontal="left" vertical="top"/>
      <protection hidden="1"/>
    </xf>
    <xf numFmtId="0" fontId="86" fillId="0" borderId="0" xfId="0" quotePrefix="1" applyFont="1"/>
    <xf numFmtId="0" fontId="6" fillId="70" borderId="21" xfId="0" applyFont="1" applyFill="1" applyBorder="1" applyAlignment="1" applyProtection="1">
      <alignment horizontal="left"/>
      <protection hidden="1"/>
    </xf>
    <xf numFmtId="0" fontId="6" fillId="70" borderId="22" xfId="0" applyFont="1" applyFill="1" applyBorder="1" applyAlignment="1" applyProtection="1">
      <alignment horizontal="left"/>
      <protection hidden="1"/>
    </xf>
    <xf numFmtId="0" fontId="6" fillId="70" borderId="23" xfId="0" applyFont="1" applyFill="1" applyBorder="1" applyAlignment="1" applyProtection="1">
      <alignment horizontal="left"/>
      <protection hidden="1"/>
    </xf>
    <xf numFmtId="0" fontId="6" fillId="72" borderId="75" xfId="0" applyFont="1" applyFill="1" applyBorder="1" applyAlignment="1" applyProtection="1">
      <protection hidden="1"/>
    </xf>
    <xf numFmtId="0" fontId="6" fillId="72" borderId="21" xfId="0" applyFont="1" applyFill="1" applyBorder="1" applyAlignment="1" applyProtection="1">
      <protection hidden="1"/>
    </xf>
    <xf numFmtId="0" fontId="6" fillId="72" borderId="22" xfId="0" applyFont="1" applyFill="1" applyBorder="1" applyAlignment="1" applyProtection="1">
      <protection hidden="1"/>
    </xf>
    <xf numFmtId="0" fontId="6" fillId="72" borderId="23" xfId="0" applyFont="1" applyFill="1" applyBorder="1" applyAlignment="1" applyProtection="1">
      <protection hidden="1"/>
    </xf>
    <xf numFmtId="0" fontId="6" fillId="76" borderId="21" xfId="0" applyFont="1" applyFill="1" applyBorder="1" applyAlignment="1" applyProtection="1">
      <protection hidden="1"/>
    </xf>
    <xf numFmtId="0" fontId="6" fillId="76" borderId="22" xfId="0" applyFont="1" applyFill="1" applyBorder="1" applyAlignment="1" applyProtection="1">
      <protection hidden="1"/>
    </xf>
    <xf numFmtId="0" fontId="6" fillId="76" borderId="23" xfId="0" applyFont="1" applyFill="1" applyBorder="1" applyAlignment="1" applyProtection="1">
      <protection hidden="1"/>
    </xf>
    <xf numFmtId="0" fontId="6" fillId="76" borderId="38" xfId="0" applyFont="1" applyFill="1" applyBorder="1" applyAlignment="1" applyProtection="1">
      <protection hidden="1"/>
    </xf>
    <xf numFmtId="0" fontId="6" fillId="76" borderId="84" xfId="0" applyFont="1" applyFill="1" applyBorder="1" applyAlignment="1" applyProtection="1">
      <protection hidden="1"/>
    </xf>
    <xf numFmtId="0" fontId="6" fillId="76" borderId="80" xfId="0" applyFont="1" applyFill="1" applyBorder="1" applyAlignment="1" applyProtection="1">
      <protection hidden="1"/>
    </xf>
    <xf numFmtId="0" fontId="6" fillId="77" borderId="21" xfId="0" applyFont="1" applyFill="1" applyBorder="1" applyAlignment="1" applyProtection="1">
      <protection hidden="1"/>
    </xf>
    <xf numFmtId="0" fontId="6" fillId="77" borderId="22" xfId="0" applyFont="1" applyFill="1" applyBorder="1" applyAlignment="1" applyProtection="1">
      <protection hidden="1"/>
    </xf>
    <xf numFmtId="0" fontId="6" fillId="77" borderId="23" xfId="0" applyFont="1" applyFill="1" applyBorder="1" applyAlignment="1" applyProtection="1">
      <protection hidden="1"/>
    </xf>
    <xf numFmtId="0" fontId="6" fillId="53" borderId="41" xfId="0" applyFont="1" applyFill="1" applyBorder="1" applyAlignment="1" applyProtection="1">
      <protection hidden="1"/>
    </xf>
    <xf numFmtId="0" fontId="6" fillId="53" borderId="40" xfId="0" applyFont="1" applyFill="1" applyBorder="1" applyAlignment="1" applyProtection="1">
      <protection hidden="1"/>
    </xf>
    <xf numFmtId="0" fontId="6" fillId="53" borderId="72" xfId="0" applyFont="1" applyFill="1" applyBorder="1" applyAlignment="1" applyProtection="1">
      <protection hidden="1"/>
    </xf>
    <xf numFmtId="0" fontId="6" fillId="53" borderId="21" xfId="0" applyFont="1" applyFill="1" applyBorder="1" applyAlignment="1" applyProtection="1">
      <protection hidden="1"/>
    </xf>
    <xf numFmtId="0" fontId="6" fillId="53" borderId="22" xfId="0" applyFont="1" applyFill="1" applyBorder="1" applyAlignment="1" applyProtection="1">
      <protection hidden="1"/>
    </xf>
    <xf numFmtId="0" fontId="6" fillId="53" borderId="23" xfId="0" applyFont="1" applyFill="1" applyBorder="1" applyAlignment="1" applyProtection="1">
      <protection hidden="1"/>
    </xf>
    <xf numFmtId="0" fontId="5" fillId="0" borderId="0" xfId="0" quotePrefix="1" applyFont="1" applyProtection="1">
      <protection hidden="1"/>
    </xf>
    <xf numFmtId="1" fontId="6" fillId="67" borderId="38" xfId="0" applyNumberFormat="1" applyFont="1" applyFill="1" applyBorder="1" applyAlignment="1" applyProtection="1">
      <alignment horizontal="left"/>
      <protection hidden="1"/>
    </xf>
    <xf numFmtId="0" fontId="6" fillId="67" borderId="84" xfId="0" applyFont="1" applyFill="1" applyBorder="1" applyAlignment="1" applyProtection="1">
      <alignment horizontal="left"/>
      <protection hidden="1"/>
    </xf>
    <xf numFmtId="14" fontId="6" fillId="67" borderId="84" xfId="0" applyNumberFormat="1" applyFont="1" applyFill="1" applyBorder="1" applyAlignment="1" applyProtection="1">
      <alignment horizontal="left"/>
      <protection hidden="1"/>
    </xf>
    <xf numFmtId="14" fontId="6" fillId="0" borderId="84" xfId="0" applyNumberFormat="1" applyFont="1" applyFill="1" applyBorder="1" applyAlignment="1" applyProtection="1">
      <alignment horizontal="left"/>
      <protection hidden="1"/>
    </xf>
    <xf numFmtId="0" fontId="6" fillId="0" borderId="84" xfId="0" applyFont="1" applyBorder="1" applyAlignment="1" applyProtection="1">
      <alignment horizontal="left"/>
      <protection hidden="1"/>
    </xf>
    <xf numFmtId="0" fontId="6" fillId="0" borderId="80" xfId="0" applyFont="1" applyBorder="1" applyAlignment="1" applyProtection="1">
      <alignment horizontal="left"/>
      <protection hidden="1"/>
    </xf>
    <xf numFmtId="165" fontId="6" fillId="0" borderId="48" xfId="0" applyNumberFormat="1" applyFont="1" applyBorder="1" applyProtection="1">
      <protection hidden="1"/>
    </xf>
    <xf numFmtId="165" fontId="6" fillId="0" borderId="21" xfId="0" applyNumberFormat="1" applyFont="1" applyBorder="1" applyProtection="1">
      <protection hidden="1"/>
    </xf>
    <xf numFmtId="165" fontId="6" fillId="0" borderId="22" xfId="0" applyNumberFormat="1" applyFont="1" applyBorder="1" applyProtection="1">
      <protection hidden="1"/>
    </xf>
    <xf numFmtId="165" fontId="6" fillId="0" borderId="23" xfId="0" applyNumberFormat="1" applyFont="1" applyBorder="1" applyProtection="1">
      <protection hidden="1"/>
    </xf>
    <xf numFmtId="0" fontId="6" fillId="0" borderId="21" xfId="0" applyFont="1" applyBorder="1" applyProtection="1">
      <protection hidden="1"/>
    </xf>
    <xf numFmtId="0" fontId="6" fillId="0" borderId="22" xfId="0" applyFont="1" applyBorder="1" applyProtection="1">
      <protection hidden="1"/>
    </xf>
    <xf numFmtId="173" fontId="6" fillId="0" borderId="22" xfId="0" applyNumberFormat="1" applyFont="1" applyBorder="1" applyProtection="1">
      <protection hidden="1"/>
    </xf>
    <xf numFmtId="0" fontId="6" fillId="0" borderId="22" xfId="0" applyFont="1" applyFill="1" applyBorder="1" applyProtection="1">
      <protection hidden="1"/>
    </xf>
    <xf numFmtId="173" fontId="6" fillId="0" borderId="23" xfId="0" applyNumberFormat="1" applyFont="1" applyBorder="1" applyProtection="1">
      <protection hidden="1"/>
    </xf>
    <xf numFmtId="0" fontId="6" fillId="0" borderId="38" xfId="0" applyFont="1" applyBorder="1" applyProtection="1">
      <protection hidden="1"/>
    </xf>
    <xf numFmtId="0" fontId="6" fillId="0" borderId="84" xfId="0" applyFont="1" applyBorder="1" applyProtection="1">
      <protection hidden="1"/>
    </xf>
    <xf numFmtId="165" fontId="6" fillId="0" borderId="84" xfId="0" applyNumberFormat="1" applyFont="1" applyBorder="1" applyProtection="1">
      <protection hidden="1"/>
    </xf>
    <xf numFmtId="173" fontId="6" fillId="0" borderId="84" xfId="0" applyNumberFormat="1" applyFont="1" applyBorder="1" applyProtection="1">
      <protection hidden="1"/>
    </xf>
    <xf numFmtId="173" fontId="6" fillId="0" borderId="80" xfId="0" applyNumberFormat="1" applyFont="1" applyBorder="1" applyProtection="1">
      <protection hidden="1"/>
    </xf>
    <xf numFmtId="0" fontId="5" fillId="0" borderId="0" xfId="0" applyFont="1" applyProtection="1">
      <protection hidden="1"/>
    </xf>
    <xf numFmtId="0" fontId="84" fillId="4" borderId="25" xfId="0" applyFont="1" applyFill="1" applyBorder="1" applyAlignment="1" applyProtection="1">
      <alignment horizontal="left" vertical="top"/>
      <protection hidden="1"/>
    </xf>
    <xf numFmtId="0" fontId="84" fillId="4" borderId="13" xfId="0" applyFont="1" applyFill="1" applyBorder="1" applyAlignment="1" applyProtection="1">
      <alignment horizontal="left" vertical="top"/>
      <protection hidden="1"/>
    </xf>
    <xf numFmtId="0" fontId="84" fillId="4" borderId="1" xfId="0" applyFont="1" applyFill="1" applyBorder="1" applyAlignment="1" applyProtection="1">
      <alignment horizontal="left" vertical="top"/>
      <protection hidden="1"/>
    </xf>
    <xf numFmtId="0" fontId="0" fillId="0" borderId="14" xfId="0" applyBorder="1" applyProtection="1">
      <protection locked="0"/>
    </xf>
    <xf numFmtId="0" fontId="84" fillId="4" borderId="33" xfId="0" applyFont="1" applyFill="1" applyBorder="1" applyAlignment="1" applyProtection="1">
      <alignment horizontal="left" vertical="top"/>
      <protection hidden="1"/>
    </xf>
    <xf numFmtId="0" fontId="84" fillId="4" borderId="29" xfId="0" applyFont="1" applyFill="1" applyBorder="1" applyAlignment="1" applyProtection="1">
      <alignment horizontal="left" vertical="top"/>
      <protection hidden="1"/>
    </xf>
    <xf numFmtId="0" fontId="0" fillId="0" borderId="34" xfId="0" applyBorder="1" applyProtection="1">
      <protection locked="0"/>
    </xf>
    <xf numFmtId="0" fontId="0" fillId="0" borderId="0" xfId="0" applyAlignment="1">
      <alignment wrapText="1"/>
    </xf>
    <xf numFmtId="0" fontId="56" fillId="4" borderId="70" xfId="0" applyFont="1" applyFill="1" applyBorder="1" applyAlignment="1" applyProtection="1">
      <protection hidden="1"/>
    </xf>
    <xf numFmtId="0" fontId="56" fillId="4" borderId="36" xfId="0" applyFont="1" applyFill="1" applyBorder="1" applyAlignment="1" applyProtection="1">
      <protection hidden="1"/>
    </xf>
    <xf numFmtId="0" fontId="56" fillId="4" borderId="11" xfId="0" applyFont="1" applyFill="1" applyBorder="1" applyAlignment="1" applyProtection="1">
      <protection hidden="1"/>
    </xf>
    <xf numFmtId="0" fontId="56" fillId="4" borderId="13" xfId="0" applyFont="1" applyFill="1" applyBorder="1" applyAlignment="1" applyProtection="1">
      <alignment horizontal="left" indent="4"/>
      <protection hidden="1"/>
    </xf>
    <xf numFmtId="0" fontId="56" fillId="4" borderId="33" xfId="0" applyFont="1" applyFill="1" applyBorder="1" applyAlignment="1" applyProtection="1">
      <alignment horizontal="left" indent="4"/>
      <protection hidden="1"/>
    </xf>
    <xf numFmtId="0" fontId="56" fillId="4" borderId="25" xfId="0" applyFont="1" applyFill="1" applyBorder="1" applyProtection="1">
      <protection hidden="1"/>
    </xf>
    <xf numFmtId="0" fontId="87" fillId="4" borderId="19" xfId="0" applyFont="1" applyFill="1" applyBorder="1" applyAlignment="1" applyProtection="1">
      <protection hidden="1"/>
    </xf>
    <xf numFmtId="0" fontId="86" fillId="0" borderId="0" xfId="0" applyFont="1"/>
    <xf numFmtId="0" fontId="0" fillId="0" borderId="20" xfId="0" applyBorder="1"/>
    <xf numFmtId="165" fontId="0" fillId="0" borderId="90" xfId="0" applyNumberFormat="1" applyBorder="1"/>
    <xf numFmtId="165" fontId="0" fillId="0" borderId="16" xfId="0" applyNumberFormat="1" applyBorder="1"/>
    <xf numFmtId="0" fontId="56" fillId="4" borderId="36" xfId="0" applyFont="1" applyFill="1" applyBorder="1" applyProtection="1">
      <protection hidden="1"/>
    </xf>
    <xf numFmtId="0" fontId="87" fillId="4" borderId="12" xfId="0" applyFont="1" applyFill="1" applyBorder="1" applyAlignment="1" applyProtection="1">
      <protection hidden="1"/>
    </xf>
    <xf numFmtId="0" fontId="0" fillId="0" borderId="32" xfId="0" applyBorder="1"/>
    <xf numFmtId="165" fontId="0" fillId="0" borderId="0" xfId="0" applyNumberFormat="1" applyBorder="1"/>
    <xf numFmtId="165" fontId="0" fillId="0" borderId="82" xfId="0" applyNumberFormat="1" applyBorder="1"/>
    <xf numFmtId="0" fontId="56" fillId="4" borderId="13" xfId="0" applyFont="1" applyFill="1" applyBorder="1" applyProtection="1">
      <protection hidden="1"/>
    </xf>
    <xf numFmtId="0" fontId="6" fillId="56" borderId="14" xfId="0" applyFont="1" applyFill="1" applyBorder="1" applyProtection="1">
      <protection hidden="1"/>
    </xf>
    <xf numFmtId="0" fontId="56" fillId="4" borderId="33" xfId="0" applyFont="1" applyFill="1" applyBorder="1" applyProtection="1">
      <protection hidden="1"/>
    </xf>
    <xf numFmtId="0" fontId="0" fillId="0" borderId="2" xfId="0" applyBorder="1"/>
    <xf numFmtId="165" fontId="0" fillId="0" borderId="50" xfId="0" applyNumberFormat="1" applyBorder="1"/>
    <xf numFmtId="165" fontId="0" fillId="0" borderId="43" xfId="0" applyNumberFormat="1" applyBorder="1"/>
    <xf numFmtId="0" fontId="56" fillId="4" borderId="25" xfId="0" applyFont="1" applyFill="1" applyBorder="1" applyAlignment="1" applyProtection="1">
      <alignment horizontal="left" indent="2"/>
      <protection hidden="1"/>
    </xf>
    <xf numFmtId="0" fontId="6" fillId="56" borderId="34" xfId="0" applyFont="1" applyFill="1" applyBorder="1" applyProtection="1">
      <protection hidden="1"/>
    </xf>
    <xf numFmtId="0" fontId="56" fillId="4" borderId="36" xfId="0" applyFont="1" applyFill="1" applyBorder="1" applyAlignment="1" applyProtection="1">
      <alignment horizontal="left" indent="2"/>
      <protection hidden="1"/>
    </xf>
    <xf numFmtId="0" fontId="56" fillId="4" borderId="49" xfId="0" applyFont="1" applyFill="1" applyBorder="1" applyAlignment="1" applyProtection="1">
      <alignment horizontal="left"/>
      <protection hidden="1"/>
    </xf>
    <xf numFmtId="0" fontId="56" fillId="4" borderId="91" xfId="0" applyFont="1" applyFill="1" applyBorder="1" applyAlignment="1" applyProtection="1">
      <alignment horizontal="left"/>
      <protection hidden="1"/>
    </xf>
    <xf numFmtId="0" fontId="56" fillId="4" borderId="48" xfId="0" applyFont="1" applyFill="1" applyBorder="1" applyAlignment="1" applyProtection="1">
      <alignment horizontal="left"/>
      <protection hidden="1"/>
    </xf>
    <xf numFmtId="0" fontId="56" fillId="4" borderId="74" xfId="0" applyFont="1" applyFill="1" applyBorder="1" applyAlignment="1" applyProtection="1">
      <alignment horizontal="left"/>
      <protection hidden="1"/>
    </xf>
    <xf numFmtId="0" fontId="56" fillId="4" borderId="75" xfId="0" applyFont="1" applyFill="1" applyBorder="1" applyAlignment="1" applyProtection="1">
      <alignment horizontal="left"/>
      <protection hidden="1"/>
    </xf>
    <xf numFmtId="0" fontId="6" fillId="56" borderId="24" xfId="0" applyFont="1" applyFill="1" applyBorder="1" applyProtection="1">
      <protection hidden="1"/>
    </xf>
    <xf numFmtId="0" fontId="56" fillId="4" borderId="24" xfId="0" applyFont="1" applyFill="1" applyBorder="1" applyProtection="1">
      <protection hidden="1"/>
    </xf>
    <xf numFmtId="0" fontId="6" fillId="56" borderId="27" xfId="0" applyFont="1" applyFill="1" applyBorder="1" applyProtection="1">
      <protection hidden="1"/>
    </xf>
    <xf numFmtId="0" fontId="6" fillId="56" borderId="69" xfId="0" applyFont="1" applyFill="1" applyBorder="1" applyProtection="1">
      <protection hidden="1"/>
    </xf>
    <xf numFmtId="0" fontId="6" fillId="56" borderId="1" xfId="0" applyFont="1" applyFill="1" applyBorder="1" applyProtection="1">
      <protection hidden="1"/>
    </xf>
    <xf numFmtId="0" fontId="56" fillId="4" borderId="1" xfId="0" applyFont="1" applyFill="1" applyBorder="1" applyProtection="1">
      <protection hidden="1"/>
    </xf>
    <xf numFmtId="0" fontId="6" fillId="56" borderId="3" xfId="0" applyFont="1" applyFill="1" applyBorder="1" applyProtection="1">
      <protection hidden="1"/>
    </xf>
    <xf numFmtId="0" fontId="56" fillId="4" borderId="35" xfId="0" applyFont="1" applyFill="1" applyBorder="1" applyProtection="1">
      <protection hidden="1"/>
    </xf>
    <xf numFmtId="0" fontId="6" fillId="56" borderId="96" xfId="0" applyFont="1" applyFill="1" applyBorder="1" applyProtection="1">
      <protection hidden="1"/>
    </xf>
    <xf numFmtId="0" fontId="6" fillId="56" borderId="29" xfId="0" applyFont="1" applyFill="1" applyBorder="1" applyProtection="1">
      <protection hidden="1"/>
    </xf>
    <xf numFmtId="0" fontId="56" fillId="4" borderId="29" xfId="0" applyFont="1" applyFill="1" applyBorder="1" applyProtection="1">
      <protection hidden="1"/>
    </xf>
    <xf numFmtId="0" fontId="6" fillId="56" borderId="17" xfId="0" applyFont="1" applyFill="1" applyBorder="1" applyProtection="1">
      <protection hidden="1"/>
    </xf>
    <xf numFmtId="0" fontId="56" fillId="4" borderId="21" xfId="0" applyFont="1" applyFill="1" applyBorder="1" applyProtection="1">
      <protection hidden="1"/>
    </xf>
    <xf numFmtId="0" fontId="6" fillId="6" borderId="39" xfId="0" applyFont="1" applyFill="1" applyBorder="1" applyAlignment="1" applyProtection="1">
      <alignment horizontal="left" vertical="top"/>
    </xf>
    <xf numFmtId="0" fontId="6" fillId="67" borderId="97" xfId="0" applyFont="1" applyFill="1" applyBorder="1" applyAlignment="1" applyProtection="1">
      <alignment horizontal="left" vertical="top"/>
      <protection locked="0"/>
    </xf>
    <xf numFmtId="49" fontId="6" fillId="5" borderId="12" xfId="0" applyNumberFormat="1" applyFont="1" applyFill="1" applyBorder="1" applyAlignment="1" applyProtection="1">
      <alignment vertical="center"/>
      <protection locked="0"/>
    </xf>
    <xf numFmtId="49" fontId="6" fillId="5" borderId="1" xfId="0" applyNumberFormat="1" applyFont="1" applyFill="1" applyBorder="1" applyAlignment="1" applyProtection="1">
      <alignment vertical="center"/>
      <protection locked="0"/>
    </xf>
    <xf numFmtId="0" fontId="4" fillId="0" borderId="50" xfId="0" applyFont="1" applyBorder="1" applyAlignment="1">
      <alignment horizontal="center"/>
    </xf>
    <xf numFmtId="0" fontId="56" fillId="4" borderId="25" xfId="0" applyFont="1" applyFill="1" applyBorder="1" applyAlignment="1" applyProtection="1">
      <alignment horizontal="left" vertical="center"/>
    </xf>
    <xf numFmtId="0" fontId="56" fillId="4" borderId="24" xfId="0" applyFont="1" applyFill="1" applyBorder="1" applyAlignment="1" applyProtection="1">
      <alignment horizontal="left" vertical="center"/>
    </xf>
    <xf numFmtId="0" fontId="56" fillId="4" borderId="13" xfId="0" applyFont="1" applyFill="1" applyBorder="1" applyAlignment="1" applyProtection="1">
      <alignment horizontal="left" vertical="center"/>
    </xf>
    <xf numFmtId="0" fontId="56" fillId="4" borderId="1" xfId="0" applyFont="1" applyFill="1" applyBorder="1" applyAlignment="1" applyProtection="1">
      <alignment horizontal="left" vertical="center" wrapText="1"/>
    </xf>
    <xf numFmtId="0" fontId="56" fillId="4" borderId="1" xfId="0" applyFont="1" applyFill="1" applyBorder="1" applyAlignment="1" applyProtection="1">
      <alignment horizontal="left" vertical="center"/>
    </xf>
    <xf numFmtId="0" fontId="56" fillId="4" borderId="33" xfId="0" applyFont="1" applyFill="1" applyBorder="1" applyAlignment="1" applyProtection="1">
      <alignment horizontal="left" vertical="center"/>
    </xf>
    <xf numFmtId="0" fontId="56" fillId="4" borderId="29" xfId="0" applyFont="1" applyFill="1" applyBorder="1" applyAlignment="1" applyProtection="1">
      <alignment horizontal="left" vertical="center"/>
    </xf>
    <xf numFmtId="0" fontId="56" fillId="4" borderId="70" xfId="0" applyFont="1" applyFill="1" applyBorder="1" applyAlignment="1" applyProtection="1">
      <alignment horizontal="left" vertical="center"/>
    </xf>
    <xf numFmtId="0" fontId="56" fillId="4" borderId="11" xfId="0" applyFont="1" applyFill="1" applyBorder="1" applyAlignment="1" applyProtection="1">
      <alignment horizontal="left" vertical="center"/>
    </xf>
    <xf numFmtId="0" fontId="56" fillId="4" borderId="71" xfId="0" applyFont="1" applyFill="1" applyBorder="1" applyAlignment="1" applyProtection="1">
      <alignment horizontal="left" vertical="center"/>
    </xf>
    <xf numFmtId="0" fontId="56" fillId="4" borderId="70" xfId="0" applyFont="1" applyFill="1" applyBorder="1" applyAlignment="1" applyProtection="1">
      <alignment vertical="center"/>
    </xf>
    <xf numFmtId="0" fontId="56" fillId="4" borderId="11" xfId="0" applyFont="1" applyFill="1" applyBorder="1" applyAlignment="1" applyProtection="1">
      <alignment vertical="center"/>
    </xf>
    <xf numFmtId="0" fontId="56" fillId="4" borderId="71" xfId="0" applyFont="1" applyFill="1" applyBorder="1" applyAlignment="1" applyProtection="1">
      <alignment vertical="center"/>
    </xf>
    <xf numFmtId="0" fontId="0" fillId="5" borderId="0" xfId="0" applyFill="1"/>
    <xf numFmtId="0" fontId="56" fillId="4" borderId="25" xfId="0" applyFont="1" applyFill="1" applyBorder="1" applyAlignment="1" applyProtection="1">
      <alignment vertical="center"/>
      <protection hidden="1"/>
    </xf>
    <xf numFmtId="0" fontId="56" fillId="4" borderId="13" xfId="0" applyFont="1" applyFill="1" applyBorder="1" applyAlignment="1" applyProtection="1">
      <alignment vertical="center"/>
      <protection hidden="1"/>
    </xf>
    <xf numFmtId="0" fontId="56" fillId="4" borderId="33" xfId="0" applyFont="1" applyFill="1" applyBorder="1" applyAlignment="1" applyProtection="1">
      <alignment vertical="center"/>
      <protection hidden="1"/>
    </xf>
    <xf numFmtId="0" fontId="56" fillId="69" borderId="92" xfId="0" applyFont="1" applyFill="1" applyBorder="1" applyProtection="1">
      <protection hidden="1"/>
    </xf>
    <xf numFmtId="0" fontId="56" fillId="4" borderId="87" xfId="0" applyFont="1" applyFill="1" applyBorder="1" applyProtection="1">
      <protection hidden="1"/>
    </xf>
    <xf numFmtId="0" fontId="56" fillId="4" borderId="77" xfId="0" applyFont="1" applyFill="1" applyBorder="1" applyProtection="1">
      <protection hidden="1"/>
    </xf>
    <xf numFmtId="0" fontId="56" fillId="4" borderId="78" xfId="0" applyFont="1" applyFill="1" applyBorder="1" applyProtection="1">
      <protection hidden="1"/>
    </xf>
    <xf numFmtId="0" fontId="56" fillId="4" borderId="79" xfId="0" applyFont="1" applyFill="1" applyBorder="1" applyProtection="1">
      <protection hidden="1"/>
    </xf>
    <xf numFmtId="0" fontId="61" fillId="69" borderId="74" xfId="0" applyFont="1" applyFill="1" applyBorder="1" applyAlignment="1">
      <alignment horizontal="left" vertical="center"/>
    </xf>
    <xf numFmtId="0" fontId="56" fillId="4" borderId="14" xfId="0" applyFont="1" applyFill="1" applyBorder="1" applyAlignment="1" applyProtection="1">
      <alignment vertical="center"/>
    </xf>
    <xf numFmtId="0" fontId="6" fillId="55" borderId="7" xfId="0" applyFont="1" applyFill="1" applyBorder="1"/>
    <xf numFmtId="0" fontId="6" fillId="55" borderId="76" xfId="0" applyFont="1" applyFill="1" applyBorder="1"/>
    <xf numFmtId="0" fontId="6" fillId="55" borderId="8" xfId="0" applyFont="1" applyFill="1" applyBorder="1" applyAlignment="1">
      <alignment vertical="center"/>
    </xf>
    <xf numFmtId="0" fontId="6" fillId="55" borderId="47" xfId="0" applyFont="1" applyFill="1" applyBorder="1"/>
    <xf numFmtId="0" fontId="6" fillId="55" borderId="74" xfId="0" applyFont="1" applyFill="1" applyBorder="1"/>
    <xf numFmtId="0" fontId="6" fillId="55" borderId="75" xfId="0" applyFont="1" applyFill="1" applyBorder="1" applyAlignment="1">
      <alignment horizontal="left" vertical="center"/>
    </xf>
    <xf numFmtId="0" fontId="56" fillId="69" borderId="75" xfId="0" applyFont="1" applyFill="1" applyBorder="1" applyAlignment="1">
      <alignment horizontal="left" vertical="center"/>
    </xf>
    <xf numFmtId="0" fontId="56" fillId="69" borderId="46" xfId="0" applyFont="1" applyFill="1" applyBorder="1" applyAlignment="1">
      <alignment horizontal="left" vertical="center"/>
    </xf>
    <xf numFmtId="0" fontId="6" fillId="55" borderId="79" xfId="0" applyFont="1" applyFill="1" applyBorder="1"/>
    <xf numFmtId="0" fontId="6" fillId="55" borderId="77" xfId="0" applyFont="1" applyFill="1" applyBorder="1"/>
    <xf numFmtId="0" fontId="54" fillId="55" borderId="78" xfId="516" applyFont="1" applyFill="1" applyBorder="1" applyAlignment="1"/>
    <xf numFmtId="0" fontId="56" fillId="4" borderId="34" xfId="0" applyFont="1" applyFill="1" applyBorder="1" applyAlignment="1" applyProtection="1">
      <alignment vertical="center"/>
    </xf>
    <xf numFmtId="0" fontId="6" fillId="0" borderId="0" xfId="0" applyFont="1" applyAlignment="1">
      <alignment vertical="top"/>
    </xf>
    <xf numFmtId="0" fontId="56" fillId="4" borderId="2" xfId="0" applyFont="1" applyFill="1" applyBorder="1"/>
    <xf numFmtId="0" fontId="56" fillId="4" borderId="29" xfId="0" applyFont="1" applyFill="1" applyBorder="1" applyAlignment="1" applyProtection="1">
      <alignment vertical="top"/>
    </xf>
    <xf numFmtId="170" fontId="6" fillId="5" borderId="3" xfId="0" applyNumberFormat="1" applyFont="1" applyFill="1" applyBorder="1" applyAlignment="1" applyProtection="1">
      <protection hidden="1"/>
    </xf>
    <xf numFmtId="170" fontId="6" fillId="5" borderId="17" xfId="0" applyNumberFormat="1" applyFont="1" applyFill="1" applyBorder="1" applyAlignment="1" applyProtection="1">
      <protection hidden="1"/>
    </xf>
    <xf numFmtId="170" fontId="6" fillId="5" borderId="27" xfId="0" applyNumberFormat="1" applyFont="1" applyFill="1" applyBorder="1" applyAlignment="1" applyProtection="1">
      <protection hidden="1"/>
    </xf>
    <xf numFmtId="170" fontId="6" fillId="0" borderId="27" xfId="0" applyNumberFormat="1" applyFont="1" applyFill="1" applyBorder="1" applyAlignment="1" applyProtection="1">
      <protection hidden="1"/>
    </xf>
    <xf numFmtId="3" fontId="53" fillId="65" borderId="17" xfId="0" applyNumberFormat="1" applyFont="1" applyFill="1" applyBorder="1" applyAlignment="1" applyProtection="1">
      <alignment vertical="top"/>
      <protection hidden="1"/>
    </xf>
    <xf numFmtId="1" fontId="80" fillId="65" borderId="1" xfId="0" applyNumberFormat="1" applyFont="1" applyFill="1" applyBorder="1" applyAlignment="1" applyProtection="1">
      <alignment vertical="center" wrapText="1"/>
      <protection hidden="1"/>
    </xf>
    <xf numFmtId="0" fontId="61" fillId="4" borderId="13" xfId="0" applyFont="1" applyFill="1" applyBorder="1" applyAlignment="1" applyProtection="1">
      <alignment horizontal="left" indent="2"/>
      <protection hidden="1"/>
    </xf>
    <xf numFmtId="0" fontId="2" fillId="0" borderId="1" xfId="0" applyFont="1" applyBorder="1" applyProtection="1">
      <protection locked="0"/>
    </xf>
    <xf numFmtId="49" fontId="2" fillId="0" borderId="0" xfId="0" applyNumberFormat="1" applyFont="1" applyFill="1" applyBorder="1" applyAlignment="1" applyProtection="1">
      <alignment vertical="center"/>
      <protection hidden="1"/>
    </xf>
    <xf numFmtId="49" fontId="2" fillId="0" borderId="0" xfId="0" applyNumberFormat="1" applyFont="1" applyProtection="1">
      <protection hidden="1"/>
    </xf>
    <xf numFmtId="49" fontId="2" fillId="0" borderId="0" xfId="0" applyNumberFormat="1" applyFont="1"/>
    <xf numFmtId="49" fontId="2" fillId="0" borderId="0" xfId="0" applyNumberFormat="1" applyFont="1" applyProtection="1">
      <protection locked="0"/>
    </xf>
    <xf numFmtId="0" fontId="2" fillId="56" borderId="2" xfId="0" applyFont="1" applyFill="1" applyBorder="1" applyProtection="1">
      <protection locked="0"/>
    </xf>
    <xf numFmtId="49" fontId="49" fillId="56" borderId="1" xfId="0" applyNumberFormat="1" applyFont="1" applyFill="1" applyBorder="1" applyProtection="1">
      <protection locked="0"/>
    </xf>
    <xf numFmtId="0" fontId="2" fillId="56" borderId="1" xfId="0" applyFont="1" applyFill="1" applyBorder="1" applyProtection="1">
      <protection locked="0"/>
    </xf>
    <xf numFmtId="0" fontId="75" fillId="56" borderId="20" xfId="0" applyFont="1" applyFill="1" applyBorder="1" applyAlignment="1" applyProtection="1">
      <alignment horizontal="center" vertical="center" wrapText="1"/>
      <protection hidden="1"/>
    </xf>
    <xf numFmtId="0" fontId="49" fillId="56" borderId="13" xfId="0" applyFont="1" applyFill="1" applyBorder="1" applyAlignment="1" applyProtection="1">
      <alignment horizontal="left" vertical="center"/>
      <protection hidden="1"/>
    </xf>
    <xf numFmtId="0" fontId="49" fillId="56" borderId="14" xfId="0" applyFont="1" applyFill="1" applyBorder="1" applyProtection="1">
      <protection hidden="1"/>
    </xf>
    <xf numFmtId="0" fontId="49" fillId="55" borderId="14" xfId="0" applyFont="1" applyFill="1" applyBorder="1" applyProtection="1">
      <protection locked="0"/>
    </xf>
    <xf numFmtId="0" fontId="2" fillId="55" borderId="14" xfId="0" applyFont="1" applyFill="1" applyBorder="1" applyProtection="1">
      <protection locked="0"/>
    </xf>
    <xf numFmtId="0" fontId="49" fillId="56" borderId="33" xfId="0" applyFont="1" applyFill="1" applyBorder="1" applyAlignment="1" applyProtection="1">
      <alignment horizontal="left" vertical="center"/>
      <protection hidden="1"/>
    </xf>
    <xf numFmtId="0" fontId="49" fillId="56" borderId="29" xfId="0" applyFont="1" applyFill="1" applyBorder="1" applyAlignment="1" applyProtection="1">
      <alignment horizontal="left" vertical="center"/>
      <protection hidden="1"/>
    </xf>
    <xf numFmtId="49" fontId="2" fillId="55" borderId="29" xfId="0" applyNumberFormat="1" applyFont="1" applyFill="1" applyBorder="1" applyProtection="1">
      <protection locked="0"/>
    </xf>
    <xf numFmtId="0" fontId="2" fillId="59" borderId="29" xfId="0" applyFont="1" applyFill="1" applyBorder="1" applyProtection="1">
      <protection locked="0"/>
    </xf>
    <xf numFmtId="0" fontId="49" fillId="56" borderId="29" xfId="506" applyFont="1" applyFill="1" applyBorder="1" applyProtection="1">
      <protection hidden="1"/>
    </xf>
    <xf numFmtId="3" fontId="2" fillId="59" borderId="29" xfId="0" applyNumberFormat="1" applyFont="1" applyFill="1" applyBorder="1" applyProtection="1">
      <protection locked="0"/>
    </xf>
    <xf numFmtId="1" fontId="49" fillId="56" borderId="29" xfId="505" applyNumberFormat="1" applyFont="1" applyFill="1" applyBorder="1" applyAlignment="1" applyProtection="1">
      <alignment horizontal="right" vertical="center"/>
      <protection hidden="1"/>
    </xf>
    <xf numFmtId="0" fontId="2" fillId="0" borderId="29" xfId="0" applyFont="1" applyFill="1" applyBorder="1"/>
    <xf numFmtId="0" fontId="2" fillId="55" borderId="29" xfId="0" applyFont="1" applyFill="1" applyBorder="1" applyProtection="1">
      <protection locked="0"/>
    </xf>
    <xf numFmtId="0" fontId="2" fillId="55" borderId="34" xfId="0" applyFont="1" applyFill="1" applyBorder="1" applyProtection="1">
      <protection locked="0"/>
    </xf>
    <xf numFmtId="0" fontId="49" fillId="56" borderId="3" xfId="0" applyFont="1" applyFill="1" applyBorder="1" applyProtection="1">
      <protection hidden="1"/>
    </xf>
    <xf numFmtId="49" fontId="49" fillId="55" borderId="13" xfId="505" applyNumberFormat="1" applyFont="1" applyFill="1" applyBorder="1" applyAlignment="1" applyProtection="1">
      <alignment horizontal="center" vertical="center"/>
      <protection locked="0"/>
    </xf>
    <xf numFmtId="0" fontId="49" fillId="55" borderId="14" xfId="506" applyNumberFormat="1" applyFont="1" applyFill="1" applyBorder="1" applyProtection="1">
      <protection locked="0"/>
    </xf>
    <xf numFmtId="49" fontId="2" fillId="55" borderId="13" xfId="0" applyNumberFormat="1" applyFont="1" applyFill="1" applyBorder="1" applyProtection="1">
      <protection locked="0"/>
    </xf>
    <xf numFmtId="49" fontId="2" fillId="55" borderId="33" xfId="0" applyNumberFormat="1" applyFont="1" applyFill="1" applyBorder="1" applyProtection="1">
      <protection locked="0"/>
    </xf>
    <xf numFmtId="0" fontId="49" fillId="56" borderId="29" xfId="0" quotePrefix="1" applyFont="1" applyFill="1" applyBorder="1" applyAlignment="1" applyProtection="1">
      <alignment horizontal="left" vertical="center"/>
      <protection hidden="1"/>
    </xf>
    <xf numFmtId="0" fontId="2" fillId="56" borderId="29" xfId="0" applyFont="1" applyFill="1" applyBorder="1" applyProtection="1">
      <protection hidden="1"/>
    </xf>
    <xf numFmtId="0" fontId="49" fillId="56" borderId="29" xfId="0" applyNumberFormat="1" applyFont="1" applyFill="1" applyBorder="1" applyAlignment="1" applyProtection="1">
      <alignment horizontal="center"/>
      <protection hidden="1"/>
    </xf>
    <xf numFmtId="49" fontId="2" fillId="59" borderId="29" xfId="0" applyNumberFormat="1" applyFont="1" applyFill="1" applyBorder="1" applyProtection="1">
      <protection locked="0"/>
    </xf>
    <xf numFmtId="0" fontId="49" fillId="56" borderId="29" xfId="0" applyFont="1" applyFill="1" applyBorder="1" applyProtection="1">
      <protection hidden="1"/>
    </xf>
    <xf numFmtId="0" fontId="2" fillId="0" borderId="29" xfId="0" applyFont="1" applyFill="1" applyBorder="1" applyProtection="1">
      <protection hidden="1"/>
    </xf>
    <xf numFmtId="3" fontId="49" fillId="59" borderId="29" xfId="506" applyNumberFormat="1" applyFont="1" applyFill="1" applyBorder="1" applyProtection="1">
      <protection locked="0"/>
    </xf>
    <xf numFmtId="0" fontId="49" fillId="55" borderId="34" xfId="506" applyNumberFormat="1" applyFont="1" applyFill="1" applyBorder="1" applyProtection="1">
      <protection locked="0"/>
    </xf>
    <xf numFmtId="0" fontId="49" fillId="0" borderId="5" xfId="0" applyFont="1" applyFill="1" applyBorder="1"/>
    <xf numFmtId="0" fontId="2" fillId="0" borderId="5" xfId="0" applyFont="1" applyFill="1" applyBorder="1"/>
    <xf numFmtId="0" fontId="49" fillId="56" borderId="13" xfId="506" applyFont="1" applyFill="1" applyBorder="1" applyProtection="1">
      <protection hidden="1"/>
    </xf>
    <xf numFmtId="0" fontId="49" fillId="56" borderId="13" xfId="506" applyFont="1" applyFill="1" applyBorder="1"/>
    <xf numFmtId="0" fontId="49" fillId="0" borderId="14" xfId="0" applyFont="1" applyFill="1" applyBorder="1"/>
    <xf numFmtId="0" fontId="2" fillId="0" borderId="14" xfId="0" applyFont="1" applyFill="1" applyBorder="1"/>
    <xf numFmtId="0" fontId="49" fillId="56" borderId="33" xfId="506" applyFont="1" applyFill="1" applyBorder="1"/>
    <xf numFmtId="0" fontId="49" fillId="56" borderId="29" xfId="506" applyFont="1" applyFill="1" applyBorder="1" applyProtection="1">
      <protection locked="0"/>
    </xf>
    <xf numFmtId="0" fontId="2" fillId="0" borderId="29" xfId="0" applyFont="1" applyFill="1" applyBorder="1" applyProtection="1">
      <protection locked="0"/>
    </xf>
    <xf numFmtId="3" fontId="2" fillId="59" borderId="29" xfId="0" applyNumberFormat="1" applyFont="1" applyFill="1" applyBorder="1" applyAlignment="1" applyProtection="1">
      <alignment horizontal="right"/>
      <protection locked="0"/>
    </xf>
    <xf numFmtId="0" fontId="49" fillId="56" borderId="29" xfId="506" applyFont="1" applyFill="1" applyBorder="1" applyAlignment="1" applyProtection="1">
      <alignment horizontal="left"/>
      <protection hidden="1"/>
    </xf>
    <xf numFmtId="1" fontId="2" fillId="59" borderId="29" xfId="0" applyNumberFormat="1" applyFont="1" applyFill="1" applyBorder="1" applyAlignment="1" applyProtection="1">
      <alignment horizontal="right"/>
      <protection locked="0"/>
    </xf>
    <xf numFmtId="0" fontId="2" fillId="0" borderId="34" xfId="0" applyFont="1" applyFill="1" applyBorder="1"/>
    <xf numFmtId="0" fontId="2" fillId="0" borderId="0" xfId="0" applyFont="1" applyBorder="1" applyAlignment="1" applyProtection="1">
      <alignment vertical="center"/>
      <protection hidden="1"/>
    </xf>
    <xf numFmtId="0" fontId="2" fillId="5" borderId="82" xfId="0" applyFont="1" applyFill="1" applyBorder="1" applyAlignment="1" applyProtection="1">
      <alignment vertical="center"/>
      <protection hidden="1"/>
    </xf>
    <xf numFmtId="0" fontId="49" fillId="0" borderId="13" xfId="0" applyFont="1" applyFill="1" applyBorder="1" applyProtection="1">
      <protection locked="0"/>
    </xf>
    <xf numFmtId="0" fontId="49" fillId="0" borderId="14" xfId="0" applyFont="1" applyFill="1" applyBorder="1" applyProtection="1">
      <protection locked="0"/>
    </xf>
    <xf numFmtId="0" fontId="2" fillId="0" borderId="13" xfId="0" applyFont="1" applyFill="1" applyBorder="1" applyProtection="1">
      <protection locked="0"/>
    </xf>
    <xf numFmtId="0" fontId="2" fillId="0" borderId="14" xfId="0" applyFont="1" applyFill="1" applyBorder="1" applyProtection="1">
      <protection locked="0"/>
    </xf>
    <xf numFmtId="0" fontId="2" fillId="0" borderId="33" xfId="0" applyFont="1" applyFill="1" applyBorder="1" applyProtection="1">
      <protection locked="0"/>
    </xf>
    <xf numFmtId="1" fontId="2" fillId="59" borderId="29" xfId="0" applyNumberFormat="1" applyFont="1" applyFill="1" applyBorder="1" applyProtection="1">
      <protection locked="0"/>
    </xf>
    <xf numFmtId="170" fontId="49" fillId="59" borderId="29" xfId="0" applyNumberFormat="1" applyFont="1" applyFill="1" applyBorder="1" applyProtection="1">
      <protection locked="0"/>
    </xf>
    <xf numFmtId="4" fontId="49" fillId="59" borderId="29" xfId="0" applyNumberFormat="1" applyFont="1" applyFill="1" applyBorder="1" applyProtection="1">
      <protection locked="0"/>
    </xf>
    <xf numFmtId="0" fontId="2" fillId="0" borderId="34" xfId="0" applyFont="1" applyFill="1" applyBorder="1" applyProtection="1">
      <protection locked="0"/>
    </xf>
    <xf numFmtId="0" fontId="50" fillId="57" borderId="20" xfId="0" applyFont="1" applyFill="1" applyBorder="1" applyAlignment="1" applyProtection="1">
      <alignment vertical="center"/>
      <protection hidden="1"/>
    </xf>
    <xf numFmtId="0" fontId="50" fillId="57" borderId="6" xfId="0" applyFont="1" applyFill="1" applyBorder="1" applyAlignment="1" applyProtection="1">
      <alignment vertical="center"/>
      <protection hidden="1"/>
    </xf>
    <xf numFmtId="0" fontId="49" fillId="0" borderId="16" xfId="0" applyFont="1" applyFill="1" applyBorder="1" applyAlignment="1" applyProtection="1">
      <alignment vertical="center"/>
      <protection hidden="1"/>
    </xf>
    <xf numFmtId="0" fontId="49" fillId="0" borderId="20" xfId="0" applyFont="1" applyFill="1" applyBorder="1" applyAlignment="1" applyProtection="1">
      <alignment vertical="center"/>
      <protection hidden="1"/>
    </xf>
    <xf numFmtId="0" fontId="45" fillId="63" borderId="6" xfId="0" applyFont="1" applyFill="1" applyBorder="1" applyAlignment="1" applyProtection="1">
      <alignment vertical="center"/>
      <protection hidden="1"/>
    </xf>
    <xf numFmtId="0" fontId="45" fillId="0" borderId="16" xfId="0" applyFont="1" applyFill="1" applyBorder="1" applyAlignment="1" applyProtection="1">
      <alignment vertical="center"/>
      <protection hidden="1"/>
    </xf>
    <xf numFmtId="0" fontId="2" fillId="0" borderId="20" xfId="0" applyFont="1" applyFill="1" applyBorder="1" applyAlignment="1" applyProtection="1">
      <alignment vertical="center"/>
      <protection hidden="1"/>
    </xf>
    <xf numFmtId="0" fontId="49" fillId="56" borderId="36" xfId="0" applyFont="1" applyFill="1" applyBorder="1" applyAlignment="1" applyProtection="1">
      <alignment horizontal="center"/>
      <protection hidden="1"/>
    </xf>
    <xf numFmtId="1" fontId="49" fillId="56" borderId="2" xfId="0" applyNumberFormat="1" applyFont="1" applyFill="1" applyBorder="1" applyAlignment="1" applyProtection="1">
      <alignment horizontal="center"/>
      <protection hidden="1"/>
    </xf>
    <xf numFmtId="1" fontId="49" fillId="56" borderId="2" xfId="0" applyNumberFormat="1" applyFont="1" applyFill="1" applyBorder="1" applyProtection="1">
      <protection hidden="1"/>
    </xf>
    <xf numFmtId="165" fontId="49" fillId="56" borderId="2" xfId="0" applyNumberFormat="1" applyFont="1" applyFill="1" applyBorder="1" applyProtection="1">
      <protection hidden="1"/>
    </xf>
    <xf numFmtId="2" fontId="49" fillId="56" borderId="2" xfId="0" applyNumberFormat="1" applyFont="1" applyFill="1" applyBorder="1" applyAlignment="1" applyProtection="1">
      <alignment horizontal="center"/>
      <protection hidden="1"/>
    </xf>
    <xf numFmtId="0" fontId="49" fillId="56" borderId="39" xfId="0" applyFont="1" applyFill="1" applyBorder="1" applyAlignment="1" applyProtection="1">
      <alignment horizontal="center"/>
      <protection hidden="1"/>
    </xf>
    <xf numFmtId="0" fontId="49" fillId="56" borderId="42" xfId="0" applyFont="1" applyFill="1" applyBorder="1" applyProtection="1">
      <protection hidden="1"/>
    </xf>
    <xf numFmtId="0" fontId="49" fillId="56" borderId="36" xfId="505" applyNumberFormat="1" applyFont="1" applyFill="1" applyBorder="1" applyAlignment="1" applyProtection="1">
      <alignment horizontal="center" vertical="center"/>
      <protection hidden="1"/>
    </xf>
    <xf numFmtId="0" fontId="49" fillId="56" borderId="2" xfId="0" quotePrefix="1" applyFont="1" applyFill="1" applyBorder="1" applyAlignment="1" applyProtection="1">
      <alignment horizontal="left" vertical="center"/>
      <protection hidden="1"/>
    </xf>
    <xf numFmtId="0" fontId="49" fillId="56" borderId="2" xfId="0" applyNumberFormat="1" applyFont="1" applyFill="1" applyBorder="1" applyAlignment="1" applyProtection="1">
      <alignment horizontal="center"/>
      <protection hidden="1"/>
    </xf>
    <xf numFmtId="0" fontId="49" fillId="56" borderId="2" xfId="505" applyNumberFormat="1" applyFont="1" applyFill="1" applyBorder="1" applyAlignment="1" applyProtection="1">
      <alignment horizontal="left" vertical="center"/>
      <protection hidden="1"/>
    </xf>
    <xf numFmtId="0" fontId="49" fillId="56" borderId="2" xfId="0" applyNumberFormat="1" applyFont="1" applyFill="1" applyBorder="1" applyProtection="1">
      <protection hidden="1"/>
    </xf>
    <xf numFmtId="0" fontId="49" fillId="56" borderId="2" xfId="506" applyFont="1" applyFill="1" applyBorder="1" applyProtection="1">
      <protection hidden="1"/>
    </xf>
    <xf numFmtId="168" fontId="49" fillId="56" borderId="2" xfId="505" applyNumberFormat="1" applyFont="1" applyFill="1" applyBorder="1" applyAlignment="1" applyProtection="1">
      <alignment horizontal="center" vertical="center"/>
      <protection hidden="1"/>
    </xf>
    <xf numFmtId="1" fontId="49" fillId="56" borderId="2" xfId="507" applyNumberFormat="1" applyFont="1" applyFill="1" applyBorder="1" applyAlignment="1" applyProtection="1">
      <alignment horizontal="center" vertical="center"/>
      <protection hidden="1"/>
    </xf>
    <xf numFmtId="3" fontId="49" fillId="56" borderId="2" xfId="0" applyNumberFormat="1" applyFont="1" applyFill="1" applyBorder="1" applyAlignment="1" applyProtection="1">
      <alignment horizontal="left" vertical="center"/>
      <protection hidden="1"/>
    </xf>
    <xf numFmtId="0" fontId="49" fillId="56" borderId="39" xfId="0" applyNumberFormat="1" applyFont="1" applyFill="1" applyBorder="1" applyAlignment="1" applyProtection="1">
      <alignment horizontal="left" vertical="center"/>
      <protection hidden="1"/>
    </xf>
    <xf numFmtId="0" fontId="49" fillId="56" borderId="36" xfId="0" applyFont="1" applyFill="1" applyBorder="1" applyAlignment="1" applyProtection="1">
      <alignment horizontal="left" vertical="center"/>
      <protection hidden="1"/>
    </xf>
    <xf numFmtId="0" fontId="49" fillId="56" borderId="2" xfId="506" applyNumberFormat="1" applyFont="1" applyFill="1" applyBorder="1" applyProtection="1">
      <protection hidden="1"/>
    </xf>
    <xf numFmtId="0" fontId="49" fillId="56" borderId="2" xfId="0" applyNumberFormat="1" applyFont="1" applyFill="1" applyBorder="1" applyAlignment="1" applyProtection="1">
      <protection hidden="1"/>
    </xf>
    <xf numFmtId="1" fontId="49" fillId="56" borderId="2" xfId="507" applyNumberFormat="1" applyFont="1" applyFill="1" applyBorder="1" applyAlignment="1" applyProtection="1">
      <alignment horizontal="left" vertical="center"/>
      <protection hidden="1"/>
    </xf>
    <xf numFmtId="1" fontId="49" fillId="56" borderId="2" xfId="505" applyNumberFormat="1" applyFont="1" applyFill="1" applyBorder="1" applyAlignment="1" applyProtection="1">
      <alignment horizontal="right" vertical="center"/>
      <protection hidden="1"/>
    </xf>
    <xf numFmtId="0" fontId="49" fillId="56" borderId="39" xfId="0" applyFont="1" applyFill="1" applyBorder="1" applyProtection="1">
      <protection hidden="1"/>
    </xf>
    <xf numFmtId="0" fontId="49" fillId="56" borderId="36" xfId="506" applyFont="1" applyFill="1" applyBorder="1" applyProtection="1">
      <protection hidden="1"/>
    </xf>
    <xf numFmtId="3" fontId="49" fillId="56" borderId="2" xfId="505" applyNumberFormat="1" applyFont="1" applyFill="1" applyBorder="1" applyAlignment="1" applyProtection="1">
      <alignment horizontal="center" vertical="center"/>
      <protection hidden="1"/>
    </xf>
    <xf numFmtId="3" fontId="49" fillId="56" borderId="2" xfId="507" applyNumberFormat="1" applyFont="1" applyFill="1" applyBorder="1" applyAlignment="1" applyProtection="1">
      <alignment horizontal="right" vertical="center"/>
      <protection hidden="1"/>
    </xf>
    <xf numFmtId="3" fontId="49" fillId="56" borderId="2" xfId="0" applyNumberFormat="1" applyFont="1" applyFill="1" applyBorder="1" applyAlignment="1" applyProtection="1">
      <alignment horizontal="right"/>
      <protection hidden="1"/>
    </xf>
    <xf numFmtId="0" fontId="49" fillId="56" borderId="43" xfId="0" applyFont="1" applyFill="1" applyBorder="1" applyProtection="1">
      <protection hidden="1"/>
    </xf>
    <xf numFmtId="0" fontId="49" fillId="56" borderId="2" xfId="507" applyNumberFormat="1" applyFont="1" applyFill="1" applyBorder="1" applyAlignment="1" applyProtection="1">
      <alignment horizontal="center" vertical="center"/>
      <protection hidden="1"/>
    </xf>
    <xf numFmtId="0" fontId="49" fillId="56" borderId="2" xfId="0" applyFont="1" applyFill="1" applyBorder="1" applyAlignment="1" applyProtection="1">
      <alignment horizontal="right"/>
      <protection hidden="1"/>
    </xf>
    <xf numFmtId="0" fontId="49" fillId="56" borderId="2" xfId="507" applyNumberFormat="1" applyFont="1" applyFill="1" applyBorder="1" applyAlignment="1" applyProtection="1">
      <alignment horizontal="right" vertical="center" wrapText="1"/>
      <protection hidden="1"/>
    </xf>
    <xf numFmtId="1" fontId="49" fillId="56" borderId="2" xfId="0" applyNumberFormat="1" applyFont="1" applyFill="1" applyBorder="1" applyAlignment="1" applyProtection="1">
      <alignment horizontal="right"/>
      <protection hidden="1"/>
    </xf>
    <xf numFmtId="3" fontId="49" fillId="56" borderId="2" xfId="508" applyNumberFormat="1" applyFont="1" applyFill="1" applyBorder="1" applyAlignment="1" applyProtection="1">
      <alignment horizontal="right" vertical="center"/>
      <protection hidden="1"/>
    </xf>
    <xf numFmtId="49" fontId="49" fillId="56" borderId="2" xfId="0" applyNumberFormat="1" applyFont="1" applyFill="1" applyBorder="1" applyAlignment="1" applyProtection="1">
      <alignment horizontal="center" vertical="center"/>
      <protection hidden="1"/>
    </xf>
    <xf numFmtId="0" fontId="49" fillId="56" borderId="2" xfId="0" applyFont="1" applyFill="1" applyBorder="1" applyAlignment="1" applyProtection="1">
      <alignment horizontal="center"/>
      <protection hidden="1"/>
    </xf>
    <xf numFmtId="1" fontId="49" fillId="56" borderId="42" xfId="506" applyNumberFormat="1" applyFont="1" applyFill="1" applyBorder="1" applyProtection="1">
      <protection hidden="1"/>
    </xf>
    <xf numFmtId="49" fontId="49" fillId="56" borderId="2" xfId="0" applyNumberFormat="1" applyFont="1" applyFill="1" applyBorder="1" applyProtection="1">
      <protection hidden="1"/>
    </xf>
    <xf numFmtId="0" fontId="49" fillId="56" borderId="22" xfId="0" applyFont="1" applyFill="1" applyBorder="1" applyAlignment="1" applyProtection="1">
      <alignment vertical="top" wrapText="1"/>
      <protection hidden="1"/>
    </xf>
    <xf numFmtId="49" fontId="49" fillId="55" borderId="21" xfId="0" applyNumberFormat="1" applyFont="1" applyFill="1" applyBorder="1" applyAlignment="1" applyProtection="1">
      <alignment vertical="top" wrapText="1"/>
      <protection hidden="1"/>
    </xf>
    <xf numFmtId="49" fontId="49" fillId="55" borderId="22" xfId="0" applyNumberFormat="1" applyFont="1" applyFill="1" applyBorder="1" applyAlignment="1" applyProtection="1">
      <alignment vertical="top" wrapText="1"/>
      <protection hidden="1"/>
    </xf>
    <xf numFmtId="0" fontId="49" fillId="59" borderId="22" xfId="0" applyFont="1" applyFill="1" applyBorder="1" applyAlignment="1" applyProtection="1">
      <alignment vertical="top" wrapText="1"/>
      <protection hidden="1"/>
    </xf>
    <xf numFmtId="0" fontId="49" fillId="55" borderId="22" xfId="0" applyFont="1" applyFill="1" applyBorder="1" applyAlignment="1" applyProtection="1">
      <alignment vertical="top" wrapText="1"/>
      <protection hidden="1"/>
    </xf>
    <xf numFmtId="0" fontId="49" fillId="56" borderId="22" xfId="0" applyNumberFormat="1" applyFont="1" applyFill="1" applyBorder="1" applyAlignment="1" applyProtection="1">
      <alignment vertical="top" wrapText="1"/>
      <protection hidden="1"/>
    </xf>
    <xf numFmtId="0" fontId="49" fillId="0" borderId="22" xfId="0" applyFont="1" applyFill="1" applyBorder="1" applyAlignment="1" applyProtection="1">
      <alignment vertical="top" wrapText="1"/>
      <protection hidden="1"/>
    </xf>
    <xf numFmtId="0" fontId="49" fillId="59" borderId="22" xfId="0" applyFont="1" applyFill="1" applyBorder="1" applyAlignment="1" applyProtection="1">
      <alignment horizontal="left" vertical="top" wrapText="1"/>
      <protection hidden="1"/>
    </xf>
    <xf numFmtId="0" fontId="49" fillId="0" borderId="22" xfId="0" applyFont="1" applyFill="1" applyBorder="1" applyAlignment="1" applyProtection="1">
      <alignment horizontal="left" vertical="top" wrapText="1"/>
      <protection hidden="1"/>
    </xf>
    <xf numFmtId="3" fontId="49" fillId="59" borderId="22" xfId="0" applyNumberFormat="1" applyFont="1" applyFill="1" applyBorder="1" applyAlignment="1" applyProtection="1">
      <alignment horizontal="left" vertical="top" wrapText="1"/>
      <protection hidden="1"/>
    </xf>
    <xf numFmtId="1" fontId="49" fillId="59" borderId="22" xfId="0" applyNumberFormat="1" applyFont="1" applyFill="1" applyBorder="1" applyAlignment="1" applyProtection="1">
      <alignment horizontal="left" vertical="top" wrapText="1"/>
      <protection hidden="1"/>
    </xf>
    <xf numFmtId="1" fontId="49" fillId="56" borderId="22" xfId="0" applyNumberFormat="1" applyFont="1" applyFill="1" applyBorder="1" applyAlignment="1" applyProtection="1">
      <alignment vertical="top" wrapText="1"/>
      <protection hidden="1"/>
    </xf>
    <xf numFmtId="49" fontId="49" fillId="59" borderId="22" xfId="0" applyNumberFormat="1" applyFont="1" applyFill="1" applyBorder="1" applyAlignment="1" applyProtection="1">
      <alignment vertical="top" wrapText="1"/>
      <protection hidden="1"/>
    </xf>
    <xf numFmtId="49" fontId="49" fillId="56" borderId="22" xfId="0" applyNumberFormat="1" applyFont="1" applyFill="1" applyBorder="1" applyAlignment="1" applyProtection="1">
      <alignment vertical="top" wrapText="1"/>
      <protection hidden="1"/>
    </xf>
    <xf numFmtId="0" fontId="98" fillId="56" borderId="22" xfId="0" applyFont="1" applyFill="1" applyBorder="1" applyAlignment="1" applyProtection="1">
      <alignment vertical="top" wrapText="1"/>
      <protection hidden="1"/>
    </xf>
    <xf numFmtId="0" fontId="98" fillId="59" borderId="22" xfId="0" applyFont="1" applyFill="1" applyBorder="1" applyAlignment="1" applyProtection="1">
      <alignment vertical="top" wrapText="1"/>
      <protection hidden="1"/>
    </xf>
    <xf numFmtId="1" fontId="49" fillId="56" borderId="42" xfId="507" applyNumberFormat="1" applyFont="1" applyFill="1" applyBorder="1" applyAlignment="1" applyProtection="1">
      <alignment horizontal="left" vertical="center"/>
      <protection hidden="1"/>
    </xf>
    <xf numFmtId="0" fontId="49" fillId="59" borderId="3" xfId="0" applyFont="1" applyFill="1" applyBorder="1" applyProtection="1">
      <protection locked="0"/>
    </xf>
    <xf numFmtId="0" fontId="49" fillId="56" borderId="5" xfId="0" applyFont="1" applyFill="1" applyBorder="1"/>
    <xf numFmtId="0" fontId="2" fillId="56" borderId="5" xfId="0" applyFont="1" applyFill="1" applyBorder="1"/>
    <xf numFmtId="0" fontId="49" fillId="56" borderId="36" xfId="0" applyFont="1" applyFill="1" applyBorder="1" applyProtection="1">
      <protection hidden="1"/>
    </xf>
    <xf numFmtId="0" fontId="49" fillId="59" borderId="13" xfId="0" applyFont="1" applyFill="1" applyBorder="1" applyProtection="1">
      <protection locked="0"/>
    </xf>
    <xf numFmtId="0" fontId="2" fillId="59" borderId="13" xfId="0" applyFont="1" applyFill="1" applyBorder="1" applyProtection="1">
      <protection locked="0"/>
    </xf>
    <xf numFmtId="0" fontId="2" fillId="59" borderId="33" xfId="0" applyFont="1" applyFill="1" applyBorder="1" applyProtection="1">
      <protection locked="0"/>
    </xf>
    <xf numFmtId="0" fontId="2" fillId="59" borderId="29" xfId="0" applyFont="1" applyFill="1" applyBorder="1" applyAlignment="1" applyProtection="1">
      <alignment horizontal="right"/>
      <protection locked="0"/>
    </xf>
    <xf numFmtId="0" fontId="49" fillId="56" borderId="34" xfId="0" applyFont="1" applyFill="1" applyBorder="1" applyProtection="1">
      <protection hidden="1"/>
    </xf>
    <xf numFmtId="0" fontId="49" fillId="0" borderId="6" xfId="0" applyFont="1" applyFill="1" applyBorder="1" applyAlignment="1" applyProtection="1">
      <alignment vertical="center"/>
      <protection hidden="1"/>
    </xf>
    <xf numFmtId="0" fontId="49" fillId="56" borderId="3" xfId="0" applyFont="1" applyFill="1" applyBorder="1"/>
    <xf numFmtId="0" fontId="2" fillId="56" borderId="3" xfId="0" applyFont="1" applyFill="1" applyBorder="1"/>
    <xf numFmtId="0" fontId="2" fillId="0" borderId="16" xfId="0" applyFont="1" applyFill="1" applyBorder="1" applyAlignment="1" applyProtection="1">
      <alignment vertical="center"/>
      <protection hidden="1"/>
    </xf>
    <xf numFmtId="165" fontId="49" fillId="56" borderId="39" xfId="0" applyNumberFormat="1" applyFont="1" applyFill="1" applyBorder="1" applyProtection="1">
      <protection hidden="1"/>
    </xf>
    <xf numFmtId="165" fontId="49" fillId="56" borderId="14" xfId="0" applyNumberFormat="1" applyFont="1" applyFill="1" applyBorder="1" applyProtection="1">
      <protection hidden="1"/>
    </xf>
    <xf numFmtId="0" fontId="49" fillId="56" borderId="33" xfId="506" applyFont="1" applyFill="1" applyBorder="1" applyProtection="1">
      <protection hidden="1"/>
    </xf>
    <xf numFmtId="0" fontId="2" fillId="59" borderId="29" xfId="0" applyFont="1" applyFill="1" applyBorder="1" applyAlignment="1" applyProtection="1">
      <alignment horizontal="center"/>
      <protection locked="0"/>
    </xf>
    <xf numFmtId="0" fontId="2" fillId="59" borderId="17" xfId="0" applyFont="1" applyFill="1" applyBorder="1" applyProtection="1">
      <protection locked="0"/>
    </xf>
    <xf numFmtId="0" fontId="49" fillId="56" borderId="84" xfId="0" applyFont="1" applyFill="1" applyBorder="1" applyProtection="1">
      <protection hidden="1"/>
    </xf>
    <xf numFmtId="165" fontId="49" fillId="56" borderId="34" xfId="0" applyNumberFormat="1" applyFont="1" applyFill="1" applyBorder="1" applyProtection="1">
      <protection hidden="1"/>
    </xf>
    <xf numFmtId="0" fontId="49" fillId="56" borderId="2" xfId="0" applyNumberFormat="1" applyFont="1" applyFill="1" applyBorder="1" applyAlignment="1" applyProtection="1">
      <alignment horizontal="left" vertical="center"/>
      <protection hidden="1"/>
    </xf>
    <xf numFmtId="0" fontId="45" fillId="63" borderId="72" xfId="0" applyFont="1" applyFill="1" applyBorder="1" applyAlignment="1" applyProtection="1">
      <alignment vertical="center"/>
      <protection hidden="1"/>
    </xf>
    <xf numFmtId="0" fontId="45" fillId="63" borderId="104" xfId="0" applyFont="1" applyFill="1" applyBorder="1" applyAlignment="1" applyProtection="1">
      <alignment vertical="center"/>
      <protection hidden="1"/>
    </xf>
    <xf numFmtId="1" fontId="49" fillId="56" borderId="43" xfId="0" applyNumberFormat="1" applyFont="1" applyFill="1" applyBorder="1" applyProtection="1">
      <protection hidden="1"/>
    </xf>
    <xf numFmtId="1" fontId="49" fillId="56" borderId="5" xfId="0" applyNumberFormat="1" applyFont="1" applyFill="1" applyBorder="1"/>
    <xf numFmtId="1" fontId="2" fillId="56" borderId="5" xfId="0" applyNumberFormat="1" applyFont="1" applyFill="1" applyBorder="1"/>
    <xf numFmtId="1" fontId="2" fillId="56" borderId="18" xfId="0" applyNumberFormat="1" applyFont="1" applyFill="1" applyBorder="1"/>
    <xf numFmtId="1" fontId="49" fillId="56" borderId="36" xfId="507" applyNumberFormat="1" applyFont="1" applyFill="1" applyBorder="1" applyAlignment="1" applyProtection="1">
      <alignment horizontal="center" vertical="center"/>
      <protection hidden="1"/>
    </xf>
    <xf numFmtId="0" fontId="49" fillId="56" borderId="39" xfId="0" applyNumberFormat="1" applyFont="1" applyFill="1" applyBorder="1" applyProtection="1">
      <protection hidden="1"/>
    </xf>
    <xf numFmtId="0" fontId="49" fillId="59" borderId="13" xfId="507" applyNumberFormat="1" applyFont="1" applyFill="1" applyBorder="1" applyAlignment="1" applyProtection="1">
      <alignment horizontal="center" vertical="center"/>
      <protection locked="0"/>
    </xf>
    <xf numFmtId="0" fontId="0" fillId="0" borderId="6" xfId="0" applyBorder="1" applyAlignment="1">
      <alignment vertical="center"/>
    </xf>
    <xf numFmtId="0" fontId="2" fillId="56" borderId="43" xfId="0" applyFont="1" applyFill="1" applyBorder="1" applyProtection="1">
      <protection locked="0"/>
    </xf>
    <xf numFmtId="0" fontId="2" fillId="56" borderId="5" xfId="0" applyFont="1" applyFill="1" applyBorder="1" applyProtection="1">
      <protection locked="0"/>
    </xf>
    <xf numFmtId="0" fontId="49" fillId="56" borderId="36" xfId="0" applyNumberFormat="1" applyFont="1" applyFill="1" applyBorder="1" applyProtection="1">
      <protection hidden="1"/>
    </xf>
    <xf numFmtId="170" fontId="49" fillId="56" borderId="14" xfId="0" applyNumberFormat="1" applyFont="1" applyFill="1" applyBorder="1" applyProtection="1">
      <protection locked="0"/>
    </xf>
    <xf numFmtId="49" fontId="49" fillId="59" borderId="29" xfId="0" applyNumberFormat="1" applyFont="1" applyFill="1" applyBorder="1" applyProtection="1">
      <protection locked="0"/>
    </xf>
    <xf numFmtId="49" fontId="49" fillId="56" borderId="29" xfId="0" applyNumberFormat="1" applyFont="1" applyFill="1" applyBorder="1" applyProtection="1">
      <protection locked="0"/>
    </xf>
    <xf numFmtId="170" fontId="49" fillId="56" borderId="34" xfId="0" applyNumberFormat="1" applyFont="1" applyFill="1" applyBorder="1" applyProtection="1">
      <protection locked="0"/>
    </xf>
    <xf numFmtId="0" fontId="98" fillId="59" borderId="21" xfId="0" applyFont="1" applyFill="1" applyBorder="1" applyAlignment="1" applyProtection="1">
      <alignment vertical="top" wrapText="1"/>
      <protection hidden="1"/>
    </xf>
    <xf numFmtId="0" fontId="98" fillId="59" borderId="23" xfId="0" applyFont="1" applyFill="1" applyBorder="1" applyAlignment="1" applyProtection="1">
      <alignment vertical="top" wrapText="1"/>
      <protection hidden="1"/>
    </xf>
    <xf numFmtId="0" fontId="2" fillId="0" borderId="13" xfId="0" applyFont="1" applyBorder="1" applyProtection="1">
      <protection locked="0"/>
    </xf>
    <xf numFmtId="0" fontId="2" fillId="0" borderId="33" xfId="0" applyFont="1" applyBorder="1" applyProtection="1">
      <protection locked="0"/>
    </xf>
    <xf numFmtId="0" fontId="2" fillId="0" borderId="29" xfId="0" applyFont="1" applyBorder="1" applyProtection="1">
      <protection locked="0"/>
    </xf>
    <xf numFmtId="0" fontId="2" fillId="56" borderId="42" xfId="0" applyFont="1" applyFill="1" applyBorder="1" applyProtection="1">
      <protection locked="0"/>
    </xf>
    <xf numFmtId="0" fontId="2" fillId="56" borderId="3" xfId="0" applyFont="1" applyFill="1" applyBorder="1" applyProtection="1">
      <protection locked="0"/>
    </xf>
    <xf numFmtId="1" fontId="6" fillId="0" borderId="3" xfId="0" applyNumberFormat="1" applyFont="1" applyFill="1" applyBorder="1" applyAlignment="1" applyProtection="1">
      <alignment vertical="top" wrapText="1"/>
      <protection locked="0"/>
    </xf>
    <xf numFmtId="0" fontId="6" fillId="0" borderId="22" xfId="0" applyFont="1" applyBorder="1" applyAlignment="1" applyProtection="1">
      <protection locked="0"/>
    </xf>
    <xf numFmtId="0" fontId="54" fillId="0" borderId="0" xfId="0" applyFont="1" applyFill="1" applyAlignment="1" applyProtection="1">
      <alignment horizontal="left"/>
      <protection hidden="1"/>
    </xf>
    <xf numFmtId="0" fontId="53" fillId="0" borderId="0" xfId="0" applyFont="1" applyAlignment="1" applyProtection="1">
      <alignment horizontal="left"/>
      <protection hidden="1"/>
    </xf>
    <xf numFmtId="0" fontId="54" fillId="0" borderId="0" xfId="0" applyFont="1" applyAlignment="1" applyProtection="1">
      <alignment horizontal="left"/>
      <protection hidden="1"/>
    </xf>
    <xf numFmtId="0" fontId="54" fillId="0" borderId="0" xfId="0" applyFont="1" applyFill="1" applyBorder="1" applyAlignment="1" applyProtection="1">
      <alignment horizontal="left"/>
      <protection hidden="1"/>
    </xf>
    <xf numFmtId="0" fontId="53" fillId="0" borderId="0" xfId="0" applyFont="1" applyBorder="1" applyAlignment="1" applyProtection="1">
      <alignment horizontal="left"/>
      <protection hidden="1"/>
    </xf>
    <xf numFmtId="0" fontId="99" fillId="0" borderId="0" xfId="0" applyFont="1"/>
    <xf numFmtId="0" fontId="61" fillId="8" borderId="74" xfId="0" applyFont="1" applyFill="1" applyBorder="1" applyAlignment="1" applyProtection="1">
      <alignment vertical="top"/>
      <protection hidden="1"/>
    </xf>
    <xf numFmtId="0" fontId="95" fillId="7" borderId="7" xfId="0" applyFont="1" applyFill="1" applyBorder="1" applyAlignment="1" applyProtection="1">
      <alignment vertical="center"/>
      <protection hidden="1"/>
    </xf>
    <xf numFmtId="0" fontId="95" fillId="7" borderId="8" xfId="0" applyFont="1" applyFill="1" applyBorder="1" applyAlignment="1" applyProtection="1">
      <alignment vertical="center"/>
      <protection hidden="1"/>
    </xf>
    <xf numFmtId="0" fontId="95" fillId="7" borderId="46" xfId="0" applyFont="1" applyFill="1" applyBorder="1" applyAlignment="1" applyProtection="1">
      <alignment vertical="center"/>
      <protection hidden="1"/>
    </xf>
    <xf numFmtId="0" fontId="61" fillId="8" borderId="73" xfId="0" applyFont="1" applyFill="1" applyBorder="1" applyAlignment="1" applyProtection="1">
      <alignment vertical="top"/>
      <protection hidden="1"/>
    </xf>
    <xf numFmtId="0" fontId="61" fillId="8" borderId="74" xfId="0" applyFont="1" applyFill="1" applyBorder="1" applyAlignment="1" applyProtection="1">
      <alignment vertical="top" wrapText="1"/>
      <protection hidden="1"/>
    </xf>
    <xf numFmtId="0" fontId="49" fillId="59" borderId="1" xfId="0" applyNumberFormat="1" applyFont="1" applyFill="1" applyBorder="1" applyProtection="1">
      <protection locked="0"/>
    </xf>
    <xf numFmtId="0" fontId="49" fillId="59" borderId="1" xfId="0" applyNumberFormat="1" applyFont="1" applyFill="1" applyBorder="1" applyAlignment="1" applyProtection="1">
      <alignment wrapText="1"/>
      <protection locked="0"/>
    </xf>
    <xf numFmtId="0" fontId="49" fillId="59" borderId="29" xfId="0" applyNumberFormat="1" applyFont="1" applyFill="1" applyBorder="1" applyProtection="1">
      <protection locked="0"/>
    </xf>
    <xf numFmtId="0" fontId="61" fillId="85" borderId="0" xfId="0" applyFont="1" applyFill="1"/>
    <xf numFmtId="0" fontId="4" fillId="71" borderId="76" xfId="0" applyFont="1" applyFill="1" applyBorder="1"/>
    <xf numFmtId="0" fontId="6" fillId="71" borderId="7" xfId="0" quotePrefix="1" applyFont="1" applyFill="1" applyBorder="1"/>
    <xf numFmtId="0" fontId="6" fillId="71" borderId="9" xfId="0" quotePrefix="1" applyFont="1" applyFill="1" applyBorder="1"/>
    <xf numFmtId="0" fontId="4" fillId="71" borderId="8" xfId="0" applyFont="1" applyFill="1" applyBorder="1"/>
    <xf numFmtId="0" fontId="4" fillId="71" borderId="46" xfId="0" applyFont="1" applyFill="1" applyBorder="1"/>
    <xf numFmtId="0" fontId="4" fillId="71" borderId="74" xfId="0" applyFont="1" applyFill="1" applyBorder="1"/>
    <xf numFmtId="0" fontId="2" fillId="56" borderId="36" xfId="0" applyFont="1" applyFill="1" applyBorder="1" applyProtection="1">
      <protection locked="0"/>
    </xf>
    <xf numFmtId="0" fontId="2" fillId="56" borderId="39" xfId="0" applyFont="1" applyFill="1" applyBorder="1" applyProtection="1">
      <protection locked="0"/>
    </xf>
    <xf numFmtId="1" fontId="6" fillId="0" borderId="37" xfId="0" applyNumberFormat="1" applyFont="1" applyFill="1" applyBorder="1" applyAlignment="1" applyProtection="1">
      <alignment horizontal="left"/>
      <protection hidden="1"/>
    </xf>
    <xf numFmtId="1" fontId="6" fillId="0" borderId="35" xfId="0" applyNumberFormat="1" applyFont="1" applyFill="1" applyBorder="1" applyAlignment="1" applyProtection="1">
      <alignment horizontal="left"/>
      <protection hidden="1"/>
    </xf>
    <xf numFmtId="0" fontId="6" fillId="0" borderId="20" xfId="0" applyFont="1" applyFill="1" applyBorder="1" applyAlignment="1" applyProtection="1">
      <alignment horizontal="left"/>
      <protection hidden="1"/>
    </xf>
    <xf numFmtId="14" fontId="6" fillId="0" borderId="20" xfId="0" applyNumberFormat="1" applyFont="1" applyFill="1" applyBorder="1" applyAlignment="1" applyProtection="1">
      <alignment horizontal="left"/>
      <protection hidden="1"/>
    </xf>
    <xf numFmtId="0" fontId="6" fillId="0" borderId="96" xfId="0" applyFont="1" applyFill="1" applyBorder="1" applyAlignment="1" applyProtection="1">
      <alignment horizontal="left"/>
      <protection hidden="1"/>
    </xf>
    <xf numFmtId="165" fontId="6" fillId="0" borderId="90" xfId="0" applyNumberFormat="1" applyFont="1" applyBorder="1" applyProtection="1">
      <protection hidden="1"/>
    </xf>
    <xf numFmtId="165" fontId="6" fillId="0" borderId="35" xfId="0" applyNumberFormat="1" applyFont="1" applyBorder="1" applyProtection="1">
      <protection hidden="1"/>
    </xf>
    <xf numFmtId="165" fontId="6" fillId="0" borderId="20" xfId="0" applyNumberFormat="1" applyFont="1" applyBorder="1" applyProtection="1">
      <protection hidden="1"/>
    </xf>
    <xf numFmtId="165" fontId="6" fillId="0" borderId="96" xfId="0" applyNumberFormat="1" applyFont="1" applyBorder="1" applyProtection="1">
      <protection hidden="1"/>
    </xf>
    <xf numFmtId="0" fontId="6" fillId="0" borderId="35" xfId="0" applyFont="1" applyBorder="1" applyProtection="1">
      <protection hidden="1"/>
    </xf>
    <xf numFmtId="0" fontId="6" fillId="0" borderId="20" xfId="0" applyFont="1" applyBorder="1" applyProtection="1">
      <protection hidden="1"/>
    </xf>
    <xf numFmtId="173" fontId="6" fillId="0" borderId="20" xfId="0" applyNumberFormat="1" applyFont="1" applyBorder="1" applyProtection="1">
      <protection hidden="1"/>
    </xf>
    <xf numFmtId="0" fontId="6" fillId="0" borderId="20" xfId="0" applyFont="1" applyFill="1" applyBorder="1" applyProtection="1">
      <protection hidden="1"/>
    </xf>
    <xf numFmtId="173" fontId="6" fillId="0" borderId="96" xfId="0" applyNumberFormat="1" applyFont="1" applyBorder="1" applyProtection="1">
      <protection hidden="1"/>
    </xf>
    <xf numFmtId="0" fontId="6" fillId="0" borderId="32" xfId="0" applyFont="1" applyFill="1" applyBorder="1" applyAlignment="1" applyProtection="1">
      <alignment horizontal="left"/>
      <protection hidden="1"/>
    </xf>
    <xf numFmtId="0" fontId="2" fillId="0" borderId="0" xfId="0" applyNumberFormat="1" applyFont="1" applyFill="1" applyBorder="1" applyAlignment="1" applyProtection="1">
      <alignment vertical="center"/>
      <protection hidden="1"/>
    </xf>
    <xf numFmtId="0" fontId="6" fillId="0" borderId="20" xfId="0" applyNumberFormat="1" applyFont="1" applyFill="1" applyBorder="1" applyAlignment="1" applyProtection="1">
      <alignment horizontal="left" wrapText="1"/>
      <protection hidden="1"/>
    </xf>
    <xf numFmtId="0" fontId="2" fillId="0" borderId="0" xfId="0" applyNumberFormat="1" applyFont="1"/>
    <xf numFmtId="0" fontId="2" fillId="0" borderId="0" xfId="0" applyNumberFormat="1" applyFont="1" applyProtection="1">
      <protection hidden="1"/>
    </xf>
    <xf numFmtId="0" fontId="2" fillId="0" borderId="9" xfId="0" applyFont="1" applyBorder="1" applyAlignment="1" applyProtection="1">
      <alignment vertical="center"/>
      <protection hidden="1"/>
    </xf>
    <xf numFmtId="0" fontId="49" fillId="0" borderId="9" xfId="0" applyFont="1" applyFill="1" applyBorder="1" applyProtection="1">
      <protection hidden="1"/>
    </xf>
    <xf numFmtId="0" fontId="49" fillId="56" borderId="0" xfId="0" applyFont="1" applyFill="1" applyBorder="1" applyAlignment="1" applyProtection="1">
      <alignment vertical="top" wrapText="1"/>
      <protection hidden="1"/>
    </xf>
    <xf numFmtId="0" fontId="45" fillId="5" borderId="0" xfId="0" applyFont="1" applyFill="1" applyBorder="1" applyAlignment="1" applyProtection="1">
      <alignment vertical="top" wrapText="1"/>
      <protection hidden="1"/>
    </xf>
    <xf numFmtId="0" fontId="2" fillId="0" borderId="0" xfId="0" applyFont="1" applyBorder="1" applyAlignment="1" applyProtection="1">
      <alignment vertical="top" wrapText="1"/>
      <protection hidden="1"/>
    </xf>
    <xf numFmtId="0" fontId="86" fillId="0" borderId="0" xfId="0" quotePrefix="1" applyFont="1" applyBorder="1"/>
    <xf numFmtId="0" fontId="2" fillId="0" borderId="14" xfId="0" applyFont="1" applyBorder="1" applyProtection="1">
      <protection locked="0"/>
    </xf>
    <xf numFmtId="0" fontId="2" fillId="0" borderId="34" xfId="0" applyFont="1" applyBorder="1" applyProtection="1">
      <protection locked="0"/>
    </xf>
    <xf numFmtId="0" fontId="0" fillId="0" borderId="22" xfId="0" applyBorder="1"/>
    <xf numFmtId="0" fontId="98" fillId="59" borderId="95" xfId="0" applyFont="1" applyFill="1" applyBorder="1" applyAlignment="1" applyProtection="1">
      <alignment vertical="top" wrapText="1"/>
      <protection hidden="1"/>
    </xf>
    <xf numFmtId="0" fontId="56" fillId="80" borderId="1" xfId="0" applyFont="1" applyFill="1" applyBorder="1"/>
    <xf numFmtId="0" fontId="56" fillId="80" borderId="25" xfId="0" applyFont="1" applyFill="1" applyBorder="1" applyAlignment="1" applyProtection="1">
      <alignment horizontal="left" vertical="top"/>
    </xf>
    <xf numFmtId="0" fontId="6" fillId="55" borderId="8" xfId="0" applyFont="1" applyFill="1" applyBorder="1" applyAlignment="1">
      <alignment horizontal="left" vertical="center"/>
    </xf>
    <xf numFmtId="0" fontId="49" fillId="56" borderId="95" xfId="0" applyFont="1" applyFill="1" applyBorder="1" applyAlignment="1" applyProtection="1">
      <alignment vertical="top" wrapText="1"/>
      <protection hidden="1"/>
    </xf>
    <xf numFmtId="0" fontId="49" fillId="59" borderId="91" xfId="0" applyFont="1" applyFill="1" applyBorder="1" applyAlignment="1" applyProtection="1">
      <alignment vertical="top" wrapText="1"/>
      <protection hidden="1"/>
    </xf>
    <xf numFmtId="0" fontId="49" fillId="56" borderId="21" xfId="0" applyFont="1" applyFill="1" applyBorder="1" applyAlignment="1" applyProtection="1">
      <alignment vertical="top" wrapText="1"/>
      <protection hidden="1"/>
    </xf>
    <xf numFmtId="0" fontId="49" fillId="59" borderId="23" xfId="0" applyFont="1" applyFill="1" applyBorder="1" applyAlignment="1" applyProtection="1">
      <alignment vertical="top" wrapText="1"/>
      <protection hidden="1"/>
    </xf>
    <xf numFmtId="0" fontId="49" fillId="56" borderId="74" xfId="0" applyFont="1" applyFill="1" applyBorder="1" applyAlignment="1" applyProtection="1">
      <alignment vertical="top" wrapText="1"/>
      <protection hidden="1"/>
    </xf>
    <xf numFmtId="0" fontId="5" fillId="59" borderId="75" xfId="0" applyFont="1" applyFill="1" applyBorder="1" applyAlignment="1" applyProtection="1">
      <alignment vertical="top" wrapText="1"/>
      <protection hidden="1"/>
    </xf>
    <xf numFmtId="1" fontId="5" fillId="59" borderId="75" xfId="0" applyNumberFormat="1" applyFont="1" applyFill="1" applyBorder="1" applyAlignment="1" applyProtection="1">
      <alignment vertical="top" wrapText="1"/>
      <protection hidden="1"/>
    </xf>
    <xf numFmtId="0" fontId="5" fillId="55" borderId="75" xfId="0" applyFont="1" applyFill="1" applyBorder="1" applyAlignment="1" applyProtection="1">
      <alignment vertical="top" wrapText="1"/>
      <protection hidden="1"/>
    </xf>
    <xf numFmtId="2" fontId="5" fillId="59" borderId="75" xfId="0" applyNumberFormat="1" applyFont="1" applyFill="1" applyBorder="1" applyAlignment="1" applyProtection="1">
      <alignment vertical="top" wrapText="1"/>
      <protection hidden="1"/>
    </xf>
    <xf numFmtId="0" fontId="49" fillId="56" borderId="76" xfId="0" applyFont="1" applyFill="1" applyBorder="1" applyAlignment="1" applyProtection="1">
      <alignment vertical="top" wrapText="1"/>
      <protection hidden="1"/>
    </xf>
    <xf numFmtId="0" fontId="6" fillId="70" borderId="49" xfId="0" applyFont="1" applyFill="1" applyBorder="1" applyAlignment="1" applyProtection="1">
      <alignment horizontal="left"/>
      <protection hidden="1"/>
    </xf>
    <xf numFmtId="0" fontId="6" fillId="70" borderId="48" xfId="0" applyFont="1" applyFill="1" applyBorder="1" applyAlignment="1" applyProtection="1">
      <alignment horizontal="left"/>
      <protection hidden="1"/>
    </xf>
    <xf numFmtId="0" fontId="6" fillId="70" borderId="48" xfId="0" applyNumberFormat="1" applyFont="1" applyFill="1" applyBorder="1" applyAlignment="1" applyProtection="1">
      <alignment horizontal="left"/>
      <protection hidden="1"/>
    </xf>
    <xf numFmtId="0" fontId="6" fillId="72" borderId="48" xfId="0" applyFont="1" applyFill="1" applyBorder="1" applyAlignment="1" applyProtection="1">
      <protection hidden="1"/>
    </xf>
    <xf numFmtId="0" fontId="6" fillId="76" borderId="48" xfId="0" applyFont="1" applyFill="1" applyBorder="1" applyAlignment="1" applyProtection="1">
      <protection hidden="1"/>
    </xf>
    <xf numFmtId="0" fontId="6" fillId="77" borderId="48" xfId="0" applyFont="1" applyFill="1" applyBorder="1" applyAlignment="1" applyProtection="1">
      <protection hidden="1"/>
    </xf>
    <xf numFmtId="0" fontId="6" fillId="53" borderId="48" xfId="0" applyFont="1" applyFill="1" applyBorder="1" applyAlignment="1" applyProtection="1">
      <protection hidden="1"/>
    </xf>
    <xf numFmtId="0" fontId="6" fillId="53" borderId="74" xfId="0" applyFont="1" applyFill="1" applyBorder="1" applyAlignment="1" applyProtection="1">
      <protection hidden="1"/>
    </xf>
    <xf numFmtId="0" fontId="6" fillId="53" borderId="75" xfId="0" applyFont="1" applyFill="1" applyBorder="1" applyAlignment="1" applyProtection="1">
      <protection hidden="1"/>
    </xf>
    <xf numFmtId="0" fontId="6" fillId="53" borderId="76" xfId="0" applyFont="1" applyFill="1" applyBorder="1" applyAlignment="1" applyProtection="1">
      <protection hidden="1"/>
    </xf>
    <xf numFmtId="0" fontId="6" fillId="0" borderId="0" xfId="0" applyFont="1" applyFill="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pplyProtection="1">
      <alignment vertical="top" wrapText="1"/>
      <protection hidden="1"/>
    </xf>
    <xf numFmtId="0" fontId="53" fillId="0" borderId="0" xfId="0" applyFont="1" applyFill="1" applyBorder="1" applyProtection="1">
      <protection hidden="1"/>
    </xf>
    <xf numFmtId="0" fontId="53" fillId="0" borderId="0" xfId="0" applyFont="1" applyFill="1" applyBorder="1"/>
    <xf numFmtId="0" fontId="4" fillId="0" borderId="0" xfId="0" applyFont="1" applyProtection="1">
      <protection hidden="1"/>
    </xf>
    <xf numFmtId="0" fontId="6" fillId="0" borderId="0" xfId="0" applyFont="1" applyProtection="1">
      <protection hidden="1"/>
    </xf>
    <xf numFmtId="173" fontId="6" fillId="0" borderId="6" xfId="0" applyNumberFormat="1" applyFont="1" applyBorder="1" applyProtection="1">
      <protection hidden="1"/>
    </xf>
    <xf numFmtId="0" fontId="6" fillId="0" borderId="74" xfId="0" applyFont="1" applyBorder="1"/>
    <xf numFmtId="0" fontId="6" fillId="0" borderId="75" xfId="0" applyFont="1" applyBorder="1" applyAlignment="1" applyProtection="1">
      <alignment vertical="top" wrapText="1"/>
      <protection hidden="1"/>
    </xf>
    <xf numFmtId="0" fontId="6" fillId="0" borderId="76" xfId="0" applyFont="1" applyBorder="1" applyAlignment="1" applyProtection="1">
      <alignment vertical="top" wrapText="1"/>
      <protection hidden="1"/>
    </xf>
    <xf numFmtId="2" fontId="53" fillId="0" borderId="1" xfId="0" applyNumberFormat="1" applyFont="1" applyFill="1" applyBorder="1"/>
    <xf numFmtId="2" fontId="53" fillId="0" borderId="13" xfId="0" applyNumberFormat="1" applyFont="1" applyFill="1" applyBorder="1"/>
    <xf numFmtId="2" fontId="53" fillId="0" borderId="14" xfId="0" applyNumberFormat="1" applyFont="1" applyFill="1" applyBorder="1"/>
    <xf numFmtId="14" fontId="6" fillId="0" borderId="32" xfId="0" applyNumberFormat="1" applyFont="1" applyFill="1" applyBorder="1" applyAlignment="1" applyProtection="1">
      <alignment horizontal="left"/>
      <protection hidden="1"/>
    </xf>
    <xf numFmtId="0" fontId="6" fillId="0" borderId="32" xfId="0" applyNumberFormat="1" applyFont="1" applyFill="1" applyBorder="1" applyAlignment="1" applyProtection="1">
      <alignment horizontal="left" wrapText="1"/>
      <protection hidden="1"/>
    </xf>
    <xf numFmtId="0" fontId="6" fillId="0" borderId="26" xfId="0" applyFont="1" applyFill="1" applyBorder="1" applyAlignment="1" applyProtection="1">
      <alignment horizontal="left"/>
      <protection hidden="1"/>
    </xf>
    <xf numFmtId="165" fontId="6" fillId="0" borderId="0" xfId="0" applyNumberFormat="1" applyFont="1" applyBorder="1" applyProtection="1">
      <protection hidden="1"/>
    </xf>
    <xf numFmtId="165" fontId="6" fillId="0" borderId="37" xfId="0" applyNumberFormat="1" applyFont="1" applyBorder="1" applyProtection="1">
      <protection hidden="1"/>
    </xf>
    <xf numFmtId="165" fontId="6" fillId="0" borderId="32" xfId="0" applyNumberFormat="1" applyFont="1" applyBorder="1" applyProtection="1">
      <protection hidden="1"/>
    </xf>
    <xf numFmtId="165" fontId="6" fillId="0" borderId="26" xfId="0" applyNumberFormat="1" applyFont="1" applyBorder="1" applyProtection="1">
      <protection hidden="1"/>
    </xf>
    <xf numFmtId="0" fontId="6" fillId="0" borderId="37" xfId="0" applyFont="1" applyBorder="1" applyProtection="1">
      <protection hidden="1"/>
    </xf>
    <xf numFmtId="0" fontId="6" fillId="0" borderId="32" xfId="0" applyFont="1" applyBorder="1" applyProtection="1">
      <protection hidden="1"/>
    </xf>
    <xf numFmtId="173" fontId="6" fillId="0" borderId="32" xfId="0" applyNumberFormat="1" applyFont="1" applyBorder="1" applyProtection="1">
      <protection hidden="1"/>
    </xf>
    <xf numFmtId="0" fontId="6" fillId="0" borderId="32" xfId="0" applyFont="1" applyFill="1" applyBorder="1" applyProtection="1">
      <protection hidden="1"/>
    </xf>
    <xf numFmtId="173" fontId="6" fillId="0" borderId="26" xfId="0" applyNumberFormat="1" applyFont="1" applyBorder="1" applyProtection="1">
      <protection hidden="1"/>
    </xf>
    <xf numFmtId="173" fontId="6" fillId="0" borderId="83" xfId="0" applyNumberFormat="1" applyFont="1" applyBorder="1" applyProtection="1">
      <protection hidden="1"/>
    </xf>
    <xf numFmtId="2" fontId="53" fillId="0" borderId="36" xfId="0" applyNumberFormat="1" applyFont="1" applyFill="1" applyBorder="1"/>
    <xf numFmtId="2" fontId="53" fillId="0" borderId="2" xfId="0" applyNumberFormat="1" applyFont="1" applyFill="1" applyBorder="1"/>
    <xf numFmtId="2" fontId="53" fillId="0" borderId="39" xfId="0" applyNumberFormat="1" applyFont="1" applyFill="1" applyBorder="1"/>
    <xf numFmtId="0" fontId="6" fillId="70" borderId="23" xfId="0" applyNumberFormat="1" applyFont="1" applyFill="1" applyBorder="1" applyAlignment="1" applyProtection="1">
      <alignment horizontal="left"/>
      <protection hidden="1"/>
    </xf>
    <xf numFmtId="0" fontId="6" fillId="53" borderId="95" xfId="0" applyFont="1" applyFill="1" applyBorder="1" applyAlignment="1" applyProtection="1">
      <protection hidden="1"/>
    </xf>
    <xf numFmtId="0" fontId="4" fillId="0" borderId="21" xfId="0" applyFont="1" applyBorder="1" applyProtection="1">
      <protection hidden="1"/>
    </xf>
    <xf numFmtId="0" fontId="54" fillId="0" borderId="22" xfId="0" applyFont="1" applyFill="1" applyBorder="1" applyProtection="1">
      <protection hidden="1"/>
    </xf>
    <xf numFmtId="0" fontId="54" fillId="0" borderId="23" xfId="0" applyFont="1" applyFill="1" applyBorder="1" applyProtection="1">
      <protection hidden="1"/>
    </xf>
    <xf numFmtId="0" fontId="49" fillId="56" borderId="1" xfId="0" applyNumberFormat="1" applyFont="1" applyFill="1" applyBorder="1" applyProtection="1">
      <protection hidden="1"/>
    </xf>
    <xf numFmtId="0" fontId="47" fillId="5" borderId="0" xfId="0" applyNumberFormat="1" applyFont="1" applyFill="1" applyBorder="1" applyAlignment="1" applyProtection="1">
      <alignment vertical="center"/>
      <protection hidden="1"/>
    </xf>
    <xf numFmtId="0" fontId="2" fillId="0" borderId="0" xfId="0" applyNumberFormat="1" applyFont="1" applyFill="1" applyProtection="1">
      <protection hidden="1"/>
    </xf>
    <xf numFmtId="0" fontId="2" fillId="0" borderId="0" xfId="0" applyNumberFormat="1" applyFont="1" applyFill="1"/>
    <xf numFmtId="0" fontId="5" fillId="0" borderId="0" xfId="0" quotePrefix="1" applyFont="1"/>
    <xf numFmtId="1" fontId="4" fillId="0" borderId="33" xfId="0" applyNumberFormat="1" applyFont="1" applyFill="1" applyBorder="1" applyAlignment="1" applyProtection="1">
      <alignment horizontal="left"/>
      <protection hidden="1"/>
    </xf>
    <xf numFmtId="0" fontId="4" fillId="0" borderId="29" xfId="0" applyFont="1" applyFill="1" applyBorder="1" applyAlignment="1" applyProtection="1">
      <alignment horizontal="left"/>
      <protection hidden="1"/>
    </xf>
    <xf numFmtId="14" fontId="4" fillId="0" borderId="29" xfId="0" applyNumberFormat="1" applyFont="1" applyFill="1" applyBorder="1" applyAlignment="1" applyProtection="1">
      <alignment horizontal="left"/>
      <protection hidden="1"/>
    </xf>
    <xf numFmtId="0" fontId="4" fillId="0" borderId="29" xfId="0" applyNumberFormat="1" applyFont="1" applyFill="1" applyBorder="1" applyAlignment="1" applyProtection="1">
      <alignment horizontal="left" wrapText="1"/>
      <protection hidden="1"/>
    </xf>
    <xf numFmtId="0" fontId="4" fillId="0" borderId="34" xfId="0" applyFont="1" applyFill="1" applyBorder="1" applyAlignment="1" applyProtection="1">
      <alignment horizontal="left"/>
      <protection hidden="1"/>
    </xf>
    <xf numFmtId="165" fontId="4" fillId="0" borderId="45" xfId="0" applyNumberFormat="1" applyFont="1" applyBorder="1" applyProtection="1">
      <protection hidden="1"/>
    </xf>
    <xf numFmtId="165" fontId="4" fillId="0" borderId="33" xfId="0" applyNumberFormat="1" applyFont="1" applyBorder="1" applyProtection="1">
      <protection hidden="1"/>
    </xf>
    <xf numFmtId="165" fontId="4" fillId="0" borderId="29" xfId="0" applyNumberFormat="1" applyFont="1" applyBorder="1" applyProtection="1">
      <protection hidden="1"/>
    </xf>
    <xf numFmtId="165" fontId="4" fillId="0" borderId="34" xfId="0" applyNumberFormat="1" applyFont="1" applyBorder="1" applyProtection="1">
      <protection hidden="1"/>
    </xf>
    <xf numFmtId="0" fontId="4" fillId="0" borderId="33" xfId="0" applyFont="1" applyBorder="1" applyProtection="1">
      <protection hidden="1"/>
    </xf>
    <xf numFmtId="0" fontId="4" fillId="0" borderId="29" xfId="0" applyFont="1" applyBorder="1" applyProtection="1">
      <protection hidden="1"/>
    </xf>
    <xf numFmtId="173" fontId="4" fillId="0" borderId="29" xfId="0" applyNumberFormat="1" applyFont="1" applyBorder="1" applyProtection="1">
      <protection hidden="1"/>
    </xf>
    <xf numFmtId="0" fontId="4" fillId="0" borderId="29" xfId="0" applyFont="1" applyFill="1" applyBorder="1" applyProtection="1">
      <protection hidden="1"/>
    </xf>
    <xf numFmtId="173" fontId="4" fillId="0" borderId="34" xfId="0" applyNumberFormat="1" applyFont="1" applyBorder="1" applyProtection="1">
      <protection hidden="1"/>
    </xf>
    <xf numFmtId="173" fontId="4" fillId="0" borderId="17" xfId="0" applyNumberFormat="1" applyFont="1" applyBorder="1" applyProtection="1">
      <protection hidden="1"/>
    </xf>
    <xf numFmtId="2" fontId="54" fillId="0" borderId="33" xfId="0" applyNumberFormat="1" applyFont="1" applyFill="1" applyBorder="1"/>
    <xf numFmtId="2" fontId="54" fillId="0" borderId="29" xfId="0" applyNumberFormat="1" applyFont="1" applyFill="1" applyBorder="1"/>
    <xf numFmtId="2" fontId="54" fillId="0" borderId="34" xfId="0" applyNumberFormat="1" applyFont="1" applyFill="1" applyBorder="1"/>
    <xf numFmtId="0" fontId="53" fillId="55" borderId="24" xfId="516" applyFont="1" applyFill="1" applyBorder="1" applyAlignment="1" applyProtection="1">
      <protection hidden="1"/>
    </xf>
    <xf numFmtId="0" fontId="89" fillId="55" borderId="24" xfId="516" applyFont="1" applyFill="1" applyBorder="1" applyAlignment="1" applyProtection="1">
      <protection hidden="1"/>
    </xf>
    <xf numFmtId="0" fontId="89" fillId="55" borderId="69" xfId="516" applyFont="1" applyFill="1" applyBorder="1" applyAlignment="1" applyProtection="1">
      <protection hidden="1"/>
    </xf>
    <xf numFmtId="0" fontId="53" fillId="55" borderId="1" xfId="516" applyFont="1" applyFill="1" applyBorder="1" applyAlignment="1" applyProtection="1">
      <protection hidden="1"/>
    </xf>
    <xf numFmtId="0" fontId="89" fillId="55" borderId="1" xfId="516" applyFont="1" applyFill="1" applyBorder="1" applyAlignment="1" applyProtection="1">
      <protection hidden="1"/>
    </xf>
    <xf numFmtId="0" fontId="89" fillId="55" borderId="14" xfId="516" applyFont="1" applyFill="1" applyBorder="1" applyAlignment="1" applyProtection="1">
      <protection hidden="1"/>
    </xf>
    <xf numFmtId="0" fontId="53" fillId="55" borderId="29" xfId="516" applyFont="1" applyFill="1" applyBorder="1" applyAlignment="1" applyProtection="1">
      <protection hidden="1"/>
    </xf>
    <xf numFmtId="0" fontId="89" fillId="55" borderId="29" xfId="516" applyFont="1" applyFill="1" applyBorder="1" applyAlignment="1" applyProtection="1">
      <protection hidden="1"/>
    </xf>
    <xf numFmtId="0" fontId="89" fillId="55" borderId="34" xfId="516" applyFont="1" applyFill="1" applyBorder="1" applyAlignment="1" applyProtection="1">
      <protection hidden="1"/>
    </xf>
    <xf numFmtId="0" fontId="61" fillId="69" borderId="92" xfId="516" applyFont="1" applyFill="1" applyBorder="1" applyAlignment="1" applyProtection="1">
      <protection hidden="1"/>
    </xf>
    <xf numFmtId="0" fontId="89" fillId="5" borderId="0" xfId="516" applyFont="1" applyFill="1" applyBorder="1" applyAlignment="1" applyProtection="1">
      <protection hidden="1"/>
    </xf>
    <xf numFmtId="0" fontId="88" fillId="5" borderId="0" xfId="516" applyFont="1" applyFill="1" applyBorder="1" applyProtection="1">
      <protection hidden="1"/>
    </xf>
    <xf numFmtId="0" fontId="89" fillId="5" borderId="0" xfId="516" applyFont="1" applyFill="1" applyBorder="1" applyAlignment="1" applyProtection="1">
      <alignment horizontal="center"/>
      <protection hidden="1"/>
    </xf>
    <xf numFmtId="0" fontId="89" fillId="5" borderId="0" xfId="516" applyFont="1" applyFill="1" applyBorder="1" applyAlignment="1" applyProtection="1">
      <alignment horizontal="left"/>
      <protection hidden="1"/>
    </xf>
    <xf numFmtId="0" fontId="89" fillId="5" borderId="10" xfId="516" applyFont="1" applyFill="1" applyBorder="1" applyAlignment="1" applyProtection="1">
      <alignment horizontal="center"/>
      <protection hidden="1"/>
    </xf>
    <xf numFmtId="0" fontId="88" fillId="5" borderId="10" xfId="516" applyFont="1" applyFill="1" applyBorder="1" applyProtection="1">
      <protection hidden="1"/>
    </xf>
    <xf numFmtId="0" fontId="91" fillId="5" borderId="0" xfId="516" applyFont="1" applyFill="1" applyBorder="1" applyProtection="1">
      <protection hidden="1"/>
    </xf>
    <xf numFmtId="0" fontId="53" fillId="55" borderId="0" xfId="516" applyFont="1" applyFill="1" applyBorder="1" applyProtection="1">
      <protection hidden="1"/>
    </xf>
    <xf numFmtId="0" fontId="53" fillId="55" borderId="1" xfId="516" applyFont="1" applyFill="1" applyBorder="1" applyProtection="1">
      <protection hidden="1"/>
    </xf>
    <xf numFmtId="0" fontId="61" fillId="69" borderId="74" xfId="0" applyFont="1" applyFill="1" applyBorder="1" applyAlignment="1" applyProtection="1">
      <alignment horizontal="left" vertical="center"/>
      <protection hidden="1"/>
    </xf>
    <xf numFmtId="0" fontId="56" fillId="69" borderId="48" xfId="0" applyFont="1" applyFill="1" applyBorder="1" applyAlignment="1" applyProtection="1">
      <alignment horizontal="left" vertical="center"/>
      <protection hidden="1"/>
    </xf>
    <xf numFmtId="0" fontId="56" fillId="69" borderId="10" xfId="0" applyFont="1" applyFill="1" applyBorder="1" applyAlignment="1" applyProtection="1">
      <alignment horizontal="left" vertical="center"/>
      <protection hidden="1"/>
    </xf>
    <xf numFmtId="0" fontId="61" fillId="69" borderId="49" xfId="0" applyFont="1" applyFill="1" applyBorder="1" applyAlignment="1" applyProtection="1">
      <alignment horizontal="left" vertical="center"/>
      <protection hidden="1"/>
    </xf>
    <xf numFmtId="0" fontId="93" fillId="69" borderId="48" xfId="0" applyFont="1" applyFill="1" applyBorder="1" applyAlignment="1" applyProtection="1">
      <alignment horizontal="left" vertical="center"/>
      <protection hidden="1"/>
    </xf>
    <xf numFmtId="0" fontId="90" fillId="69" borderId="10" xfId="0" applyFont="1" applyFill="1" applyBorder="1" applyAlignment="1" applyProtection="1">
      <alignment horizontal="left" vertical="center"/>
      <protection hidden="1"/>
    </xf>
    <xf numFmtId="0" fontId="56" fillId="4" borderId="25" xfId="0" applyFont="1" applyFill="1" applyBorder="1" applyAlignment="1" applyProtection="1">
      <alignment horizontal="left" vertical="center"/>
      <protection hidden="1"/>
    </xf>
    <xf numFmtId="0" fontId="56" fillId="4" borderId="70" xfId="0" applyFont="1" applyFill="1" applyBorder="1" applyAlignment="1" applyProtection="1">
      <alignment horizontal="left" vertical="center"/>
      <protection hidden="1"/>
    </xf>
    <xf numFmtId="0" fontId="56" fillId="4" borderId="13" xfId="0" applyFont="1" applyFill="1" applyBorder="1" applyAlignment="1" applyProtection="1">
      <alignment horizontal="left" vertical="center"/>
      <protection hidden="1"/>
    </xf>
    <xf numFmtId="0" fontId="56" fillId="4" borderId="11" xfId="0" applyFont="1" applyFill="1" applyBorder="1" applyAlignment="1" applyProtection="1">
      <alignment horizontal="left" vertical="center"/>
      <protection hidden="1"/>
    </xf>
    <xf numFmtId="0" fontId="56" fillId="4" borderId="33" xfId="0" applyFont="1" applyFill="1" applyBorder="1" applyAlignment="1" applyProtection="1">
      <alignment horizontal="left" vertical="center"/>
      <protection hidden="1"/>
    </xf>
    <xf numFmtId="0" fontId="56" fillId="4" borderId="71" xfId="0" applyFont="1" applyFill="1" applyBorder="1" applyAlignment="1" applyProtection="1">
      <alignment horizontal="left" vertical="center"/>
      <protection hidden="1"/>
    </xf>
    <xf numFmtId="0" fontId="90" fillId="69" borderId="9" xfId="0" applyFont="1" applyFill="1" applyBorder="1" applyAlignment="1" applyProtection="1">
      <alignment vertical="center"/>
      <protection hidden="1"/>
    </xf>
    <xf numFmtId="0" fontId="90" fillId="69" borderId="10" xfId="0" applyFont="1" applyFill="1" applyBorder="1" applyAlignment="1" applyProtection="1">
      <alignment vertical="center"/>
      <protection hidden="1"/>
    </xf>
    <xf numFmtId="0" fontId="53" fillId="55" borderId="1" xfId="516" applyFont="1" applyFill="1" applyBorder="1" applyAlignment="1" applyProtection="1">
      <alignment horizontal="left" indent="2"/>
      <protection hidden="1"/>
    </xf>
    <xf numFmtId="0" fontId="6" fillId="55" borderId="29" xfId="0" applyFont="1" applyFill="1" applyBorder="1" applyAlignment="1" applyProtection="1">
      <alignment horizontal="left" indent="2"/>
      <protection hidden="1"/>
    </xf>
    <xf numFmtId="0" fontId="6" fillId="55" borderId="1" xfId="0" applyFont="1" applyFill="1" applyBorder="1" applyAlignment="1" applyProtection="1">
      <alignment horizontal="left" indent="2"/>
      <protection hidden="1"/>
    </xf>
    <xf numFmtId="0" fontId="53" fillId="55" borderId="29" xfId="516" applyFont="1" applyFill="1" applyBorder="1" applyAlignment="1" applyProtection="1">
      <alignment horizontal="left" indent="2"/>
      <protection hidden="1"/>
    </xf>
    <xf numFmtId="0" fontId="53" fillId="55" borderId="24" xfId="516" applyFont="1" applyFill="1" applyBorder="1" applyAlignment="1" applyProtection="1">
      <alignment horizontal="left" vertical="top" wrapText="1" indent="4"/>
      <protection hidden="1"/>
    </xf>
    <xf numFmtId="49" fontId="53" fillId="55" borderId="1" xfId="516" applyNumberFormat="1" applyFont="1" applyFill="1" applyBorder="1" applyAlignment="1" applyProtection="1">
      <alignment horizontal="left" indent="4"/>
      <protection hidden="1"/>
    </xf>
    <xf numFmtId="0" fontId="53" fillId="55" borderId="1" xfId="516" applyFont="1" applyFill="1" applyBorder="1" applyAlignment="1" applyProtection="1">
      <alignment horizontal="left" indent="4"/>
      <protection hidden="1"/>
    </xf>
    <xf numFmtId="0" fontId="6" fillId="55" borderId="29" xfId="0" applyFont="1" applyFill="1" applyBorder="1" applyAlignment="1" applyProtection="1">
      <alignment horizontal="left" indent="4"/>
      <protection hidden="1"/>
    </xf>
    <xf numFmtId="0" fontId="6" fillId="55" borderId="24" xfId="0" applyFont="1" applyFill="1" applyBorder="1" applyAlignment="1" applyProtection="1">
      <alignment horizontal="left" vertical="center" indent="4"/>
      <protection hidden="1"/>
    </xf>
    <xf numFmtId="49" fontId="6" fillId="55" borderId="1" xfId="0" applyNumberFormat="1" applyFont="1" applyFill="1" applyBorder="1" applyAlignment="1" applyProtection="1">
      <alignment horizontal="left" indent="4"/>
      <protection hidden="1"/>
    </xf>
    <xf numFmtId="0" fontId="6" fillId="55" borderId="1" xfId="0" applyFont="1" applyFill="1" applyBorder="1" applyAlignment="1" applyProtection="1">
      <alignment horizontal="left" indent="4"/>
      <protection hidden="1"/>
    </xf>
    <xf numFmtId="0" fontId="53" fillId="55" borderId="29" xfId="516" applyFont="1" applyFill="1" applyBorder="1" applyAlignment="1" applyProtection="1">
      <alignment horizontal="left" indent="4"/>
      <protection hidden="1"/>
    </xf>
    <xf numFmtId="9" fontId="88" fillId="55" borderId="24" xfId="515" applyFont="1" applyFill="1" applyBorder="1" applyAlignment="1" applyProtection="1">
      <alignment horizontal="center"/>
      <protection locked="0"/>
    </xf>
    <xf numFmtId="9" fontId="88" fillId="55" borderId="1" xfId="515" applyFont="1" applyFill="1" applyBorder="1" applyAlignment="1" applyProtection="1">
      <alignment horizontal="center"/>
      <protection locked="0"/>
    </xf>
    <xf numFmtId="9" fontId="88" fillId="55" borderId="29" xfId="515" applyFont="1" applyFill="1" applyBorder="1" applyAlignment="1" applyProtection="1">
      <alignment horizontal="center"/>
      <protection locked="0"/>
    </xf>
    <xf numFmtId="9" fontId="88" fillId="55" borderId="79" xfId="515" applyFont="1" applyFill="1" applyBorder="1" applyAlignment="1" applyProtection="1">
      <alignment horizontal="center"/>
      <protection locked="0"/>
    </xf>
    <xf numFmtId="9" fontId="88" fillId="55" borderId="77" xfId="515" applyFont="1" applyFill="1" applyBorder="1" applyAlignment="1" applyProtection="1">
      <alignment horizontal="center"/>
      <protection locked="0"/>
    </xf>
    <xf numFmtId="9" fontId="88" fillId="55" borderId="78" xfId="515" applyFont="1" applyFill="1" applyBorder="1" applyAlignment="1" applyProtection="1">
      <alignment horizontal="center"/>
      <protection locked="0"/>
    </xf>
    <xf numFmtId="0" fontId="53" fillId="55" borderId="8" xfId="516" applyFont="1" applyFill="1" applyBorder="1" applyAlignment="1" applyProtection="1">
      <alignment horizontal="left" vertical="center"/>
      <protection hidden="1"/>
    </xf>
    <xf numFmtId="0" fontId="53" fillId="55" borderId="8" xfId="516" applyFont="1" applyFill="1" applyBorder="1" applyAlignment="1" applyProtection="1">
      <protection hidden="1"/>
    </xf>
    <xf numFmtId="0" fontId="92" fillId="55" borderId="14" xfId="516" applyFont="1" applyFill="1" applyBorder="1" applyProtection="1">
      <protection hidden="1"/>
    </xf>
    <xf numFmtId="0" fontId="53" fillId="55" borderId="48" xfId="516" applyFont="1" applyFill="1" applyBorder="1" applyAlignment="1" applyProtection="1">
      <protection hidden="1"/>
    </xf>
    <xf numFmtId="0" fontId="53" fillId="55" borderId="29" xfId="516" applyFont="1" applyFill="1" applyBorder="1" applyProtection="1">
      <protection hidden="1"/>
    </xf>
    <xf numFmtId="0" fontId="92" fillId="55" borderId="34" xfId="516" applyFont="1" applyFill="1" applyBorder="1" applyProtection="1">
      <protection hidden="1"/>
    </xf>
    <xf numFmtId="9" fontId="88" fillId="55" borderId="25" xfId="515" applyFont="1" applyFill="1" applyBorder="1" applyAlignment="1" applyProtection="1">
      <alignment wrapText="1"/>
      <protection locked="0"/>
    </xf>
    <xf numFmtId="9" fontId="88" fillId="55" borderId="24" xfId="515" applyFont="1" applyFill="1" applyBorder="1" applyAlignment="1" applyProtection="1">
      <alignment wrapText="1"/>
      <protection locked="0"/>
    </xf>
    <xf numFmtId="9" fontId="88" fillId="55" borderId="27" xfId="515" applyFont="1" applyFill="1" applyBorder="1" applyAlignment="1" applyProtection="1">
      <alignment wrapText="1"/>
      <protection locked="0"/>
    </xf>
    <xf numFmtId="9" fontId="88" fillId="55" borderId="69" xfId="515" applyFont="1" applyFill="1" applyBorder="1" applyAlignment="1" applyProtection="1">
      <alignment wrapText="1"/>
      <protection locked="0"/>
    </xf>
    <xf numFmtId="9" fontId="88" fillId="55" borderId="13" xfId="515" applyFont="1" applyFill="1" applyBorder="1" applyAlignment="1" applyProtection="1">
      <alignment wrapText="1"/>
      <protection locked="0"/>
    </xf>
    <xf numFmtId="9" fontId="88" fillId="55" borderId="1" xfId="515" applyFont="1" applyFill="1" applyBorder="1" applyAlignment="1" applyProtection="1">
      <alignment wrapText="1"/>
      <protection locked="0"/>
    </xf>
    <xf numFmtId="9" fontId="88" fillId="55" borderId="3" xfId="515" applyFont="1" applyFill="1" applyBorder="1" applyAlignment="1" applyProtection="1">
      <alignment wrapText="1"/>
      <protection locked="0"/>
    </xf>
    <xf numFmtId="9" fontId="88" fillId="55" borderId="14" xfId="515" applyFont="1" applyFill="1" applyBorder="1" applyAlignment="1" applyProtection="1">
      <alignment wrapText="1"/>
      <protection locked="0"/>
    </xf>
    <xf numFmtId="9" fontId="88" fillId="55" borderId="33" xfId="515" applyFont="1" applyFill="1" applyBorder="1" applyAlignment="1" applyProtection="1">
      <alignment wrapText="1"/>
      <protection locked="0"/>
    </xf>
    <xf numFmtId="9" fontId="88" fillId="55" borderId="29" xfId="515" applyFont="1" applyFill="1" applyBorder="1" applyAlignment="1" applyProtection="1">
      <alignment wrapText="1"/>
      <protection locked="0"/>
    </xf>
    <xf numFmtId="9" fontId="88" fillId="55" borderId="17" xfId="515" applyFont="1" applyFill="1" applyBorder="1" applyAlignment="1" applyProtection="1">
      <alignment wrapText="1"/>
      <protection locked="0"/>
    </xf>
    <xf numFmtId="9" fontId="88" fillId="55" borderId="34" xfId="515" applyFont="1" applyFill="1" applyBorder="1" applyAlignment="1" applyProtection="1">
      <alignment wrapText="1"/>
      <protection locked="0"/>
    </xf>
    <xf numFmtId="0" fontId="56" fillId="4" borderId="70" xfId="0" applyFont="1" applyFill="1" applyBorder="1" applyAlignment="1" applyProtection="1">
      <alignment horizontal="left" vertical="top" wrapText="1"/>
      <protection hidden="1"/>
    </xf>
    <xf numFmtId="0" fontId="56" fillId="4" borderId="87" xfId="0" applyFont="1" applyFill="1" applyBorder="1" applyAlignment="1" applyProtection="1">
      <alignment horizontal="left" vertical="top" wrapText="1"/>
      <protection hidden="1"/>
    </xf>
    <xf numFmtId="0" fontId="56" fillId="4" borderId="11" xfId="0" applyFont="1" applyFill="1" applyBorder="1" applyAlignment="1" applyProtection="1">
      <alignment horizontal="left" vertical="top" wrapText="1"/>
      <protection hidden="1"/>
    </xf>
    <xf numFmtId="0" fontId="56" fillId="4" borderId="77" xfId="0" applyFont="1" applyFill="1" applyBorder="1" applyAlignment="1" applyProtection="1">
      <alignment horizontal="left" vertical="top" wrapText="1"/>
      <protection hidden="1"/>
    </xf>
    <xf numFmtId="0" fontId="56" fillId="4" borderId="71" xfId="0" applyFont="1" applyFill="1" applyBorder="1" applyAlignment="1" applyProtection="1">
      <alignment horizontal="left" vertical="top" wrapText="1"/>
      <protection hidden="1"/>
    </xf>
    <xf numFmtId="0" fontId="56" fillId="4" borderId="97" xfId="0" applyFont="1" applyFill="1" applyBorder="1" applyAlignment="1" applyProtection="1">
      <alignment horizontal="left" vertical="top" wrapText="1"/>
      <protection hidden="1"/>
    </xf>
    <xf numFmtId="0" fontId="56" fillId="4" borderId="78" xfId="0" applyFont="1" applyFill="1" applyBorder="1" applyAlignment="1" applyProtection="1">
      <alignment horizontal="left" vertical="top" wrapText="1"/>
      <protection hidden="1"/>
    </xf>
    <xf numFmtId="0" fontId="6" fillId="0" borderId="1" xfId="0" applyFont="1" applyBorder="1" applyAlignment="1" applyProtection="1">
      <protection locked="0"/>
    </xf>
    <xf numFmtId="0" fontId="6" fillId="0" borderId="12" xfId="0" applyFont="1" applyBorder="1" applyAlignment="1" applyProtection="1">
      <protection locked="0"/>
    </xf>
    <xf numFmtId="1" fontId="6" fillId="0" borderId="87" xfId="0" applyNumberFormat="1" applyFont="1" applyBorder="1" applyAlignment="1" applyProtection="1">
      <alignment horizontal="right"/>
      <protection locked="0"/>
    </xf>
    <xf numFmtId="0" fontId="4" fillId="0" borderId="50" xfId="0" applyFont="1" applyBorder="1" applyAlignment="1"/>
    <xf numFmtId="0" fontId="4" fillId="0" borderId="0" xfId="0" applyFont="1" applyBorder="1" applyAlignment="1" applyProtection="1">
      <alignment horizontal="left" vertical="top" wrapText="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left" vertical="top" wrapText="1"/>
      <protection hidden="1"/>
    </xf>
    <xf numFmtId="0" fontId="4" fillId="0" borderId="0" xfId="0" applyFont="1" applyBorder="1" applyAlignment="1" applyProtection="1">
      <alignment horizontal="right" vertical="top"/>
      <protection hidden="1"/>
    </xf>
    <xf numFmtId="49" fontId="54" fillId="5" borderId="0" xfId="0" applyNumberFormat="1" applyFont="1" applyFill="1" applyBorder="1" applyAlignment="1" applyProtection="1">
      <alignment vertical="center" wrapText="1"/>
      <protection hidden="1"/>
    </xf>
    <xf numFmtId="0" fontId="4" fillId="0" borderId="0" xfId="0" applyFont="1" applyAlignment="1" applyProtection="1">
      <alignment horizontal="center"/>
      <protection hidden="1"/>
    </xf>
    <xf numFmtId="0" fontId="6" fillId="0" borderId="29" xfId="0" applyFont="1" applyBorder="1" applyAlignment="1" applyProtection="1">
      <protection locked="0"/>
    </xf>
    <xf numFmtId="0" fontId="49" fillId="59" borderId="2" xfId="0" applyFont="1" applyFill="1" applyBorder="1" applyProtection="1">
      <protection locked="0"/>
    </xf>
    <xf numFmtId="0" fontId="49" fillId="59" borderId="84" xfId="0" applyFont="1" applyFill="1" applyBorder="1" applyProtection="1">
      <protection locked="0"/>
    </xf>
    <xf numFmtId="0" fontId="6" fillId="5" borderId="1" xfId="0" applyFont="1" applyFill="1" applyBorder="1" applyAlignment="1" applyProtection="1">
      <alignment horizontal="left" vertical="top"/>
      <protection locked="0"/>
    </xf>
    <xf numFmtId="0" fontId="6" fillId="5" borderId="14" xfId="0" applyFont="1" applyFill="1" applyBorder="1" applyAlignment="1" applyProtection="1">
      <alignment horizontal="left" vertical="top"/>
      <protection locked="0"/>
    </xf>
    <xf numFmtId="0" fontId="4" fillId="0" borderId="0" xfId="0" applyFont="1" applyBorder="1" applyAlignment="1" applyProtection="1">
      <alignment horizontal="left" vertical="top"/>
      <protection hidden="1"/>
    </xf>
    <xf numFmtId="1" fontId="6" fillId="0" borderId="1" xfId="0" applyNumberFormat="1" applyFont="1" applyFill="1" applyBorder="1" applyAlignment="1" applyProtection="1">
      <alignment horizontal="left" vertical="top"/>
      <protection locked="0"/>
    </xf>
    <xf numFmtId="0" fontId="6" fillId="5" borderId="3"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protection hidden="1"/>
    </xf>
    <xf numFmtId="4" fontId="6" fillId="0" borderId="29" xfId="0" applyNumberFormat="1" applyFont="1" applyBorder="1" applyAlignment="1" applyProtection="1">
      <alignment horizontal="left" vertical="top"/>
      <protection locked="0"/>
    </xf>
    <xf numFmtId="4" fontId="6" fillId="0" borderId="34" xfId="0" applyNumberFormat="1" applyFont="1" applyBorder="1" applyAlignment="1" applyProtection="1">
      <alignment horizontal="left" vertical="top"/>
      <protection locked="0"/>
    </xf>
    <xf numFmtId="0" fontId="6" fillId="0" borderId="1" xfId="0" applyFont="1" applyBorder="1" applyAlignment="1" applyProtection="1">
      <alignment horizontal="left"/>
      <protection locked="0"/>
    </xf>
    <xf numFmtId="1" fontId="49" fillId="56" borderId="13" xfId="0" applyNumberFormat="1" applyFont="1" applyFill="1" applyBorder="1" applyProtection="1"/>
    <xf numFmtId="1" fontId="49" fillId="56" borderId="33" xfId="0" applyNumberFormat="1" applyFont="1" applyFill="1" applyBorder="1" applyProtection="1"/>
    <xf numFmtId="4" fontId="6" fillId="0" borderId="24" xfId="0" applyNumberFormat="1" applyFont="1" applyBorder="1" applyAlignment="1" applyProtection="1">
      <alignment horizontal="left" vertical="top"/>
      <protection locked="0"/>
    </xf>
    <xf numFmtId="4" fontId="6" fillId="0" borderId="29" xfId="0" applyNumberFormat="1" applyFont="1" applyBorder="1" applyAlignment="1" applyProtection="1">
      <alignment horizontal="left" vertical="top"/>
      <protection locked="0"/>
    </xf>
    <xf numFmtId="3" fontId="6" fillId="0" borderId="24" xfId="0" applyNumberFormat="1" applyFont="1" applyBorder="1" applyAlignment="1" applyProtection="1">
      <alignment horizontal="left" vertical="top"/>
      <protection locked="0"/>
    </xf>
    <xf numFmtId="3" fontId="6" fillId="0" borderId="69" xfId="0" applyNumberFormat="1" applyFont="1" applyBorder="1" applyAlignment="1" applyProtection="1">
      <alignment horizontal="left" vertical="top"/>
      <protection locked="0"/>
    </xf>
    <xf numFmtId="4" fontId="6" fillId="0" borderId="34" xfId="0" applyNumberFormat="1" applyFont="1" applyBorder="1" applyAlignment="1" applyProtection="1">
      <alignment horizontal="left" vertical="top"/>
      <protection locked="0"/>
    </xf>
    <xf numFmtId="0" fontId="61" fillId="8" borderId="74" xfId="0" applyFont="1" applyFill="1" applyBorder="1" applyAlignment="1" applyProtection="1">
      <alignment horizontal="left" vertical="top"/>
    </xf>
    <xf numFmtId="0" fontId="61" fillId="8" borderId="76" xfId="0" applyFont="1" applyFill="1" applyBorder="1" applyAlignment="1" applyProtection="1">
      <alignment horizontal="left" vertical="top"/>
    </xf>
    <xf numFmtId="0" fontId="61" fillId="8" borderId="74" xfId="0" applyFont="1" applyFill="1" applyBorder="1" applyAlignment="1" applyProtection="1">
      <alignment horizontal="left" vertical="top"/>
      <protection hidden="1"/>
    </xf>
    <xf numFmtId="0" fontId="61" fillId="8" borderId="75" xfId="0" applyFont="1" applyFill="1" applyBorder="1" applyAlignment="1" applyProtection="1">
      <alignment horizontal="left" vertical="top"/>
      <protection hidden="1"/>
    </xf>
    <xf numFmtId="0" fontId="61" fillId="8" borderId="76" xfId="0" applyFont="1" applyFill="1" applyBorder="1" applyAlignment="1" applyProtection="1">
      <alignment horizontal="left" vertical="top"/>
      <protection hidden="1"/>
    </xf>
    <xf numFmtId="0" fontId="6" fillId="5" borderId="3" xfId="0" applyFont="1" applyFill="1" applyBorder="1" applyAlignment="1" applyProtection="1">
      <alignment horizontal="left" vertical="top"/>
      <protection locked="0"/>
    </xf>
    <xf numFmtId="0" fontId="6" fillId="5" borderId="12" xfId="0" applyFont="1" applyFill="1" applyBorder="1" applyAlignment="1" applyProtection="1">
      <alignment horizontal="left" vertical="top"/>
      <protection locked="0"/>
    </xf>
    <xf numFmtId="0" fontId="6" fillId="5" borderId="5" xfId="0" applyFont="1" applyFill="1" applyBorder="1" applyAlignment="1" applyProtection="1">
      <alignment horizontal="left" vertical="top"/>
      <protection locked="0"/>
    </xf>
    <xf numFmtId="0" fontId="6" fillId="5" borderId="17" xfId="0" applyFont="1" applyFill="1" applyBorder="1" applyAlignment="1" applyProtection="1">
      <alignment horizontal="left" vertical="top"/>
      <protection locked="0"/>
    </xf>
    <xf numFmtId="0" fontId="6" fillId="5" borderId="19" xfId="0" applyFont="1" applyFill="1" applyBorder="1" applyAlignment="1" applyProtection="1">
      <alignment horizontal="left" vertical="top"/>
      <protection locked="0"/>
    </xf>
    <xf numFmtId="0" fontId="6" fillId="5" borderId="18" xfId="0" applyFont="1" applyFill="1" applyBorder="1" applyAlignment="1" applyProtection="1">
      <alignment horizontal="left" vertical="top"/>
      <protection locked="0"/>
    </xf>
    <xf numFmtId="0" fontId="6" fillId="0" borderId="3"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0" borderId="5" xfId="0" applyFont="1" applyFill="1" applyBorder="1" applyAlignment="1" applyProtection="1">
      <alignment horizontal="left" vertical="top"/>
      <protection locked="0"/>
    </xf>
    <xf numFmtId="0" fontId="6" fillId="0" borderId="1"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1" fillId="7" borderId="21" xfId="0" applyFont="1" applyFill="1" applyBorder="1" applyAlignment="1" applyProtection="1">
      <alignment horizontal="left" vertical="top"/>
      <protection hidden="1"/>
    </xf>
    <xf numFmtId="0" fontId="61" fillId="7" borderId="22" xfId="0" applyFont="1" applyFill="1" applyBorder="1" applyAlignment="1" applyProtection="1">
      <alignment horizontal="left" vertical="top"/>
      <protection hidden="1"/>
    </xf>
    <xf numFmtId="0" fontId="61" fillId="7" borderId="23" xfId="0" applyFont="1" applyFill="1" applyBorder="1" applyAlignment="1" applyProtection="1">
      <alignment horizontal="left" vertical="top"/>
      <protection hidden="1"/>
    </xf>
    <xf numFmtId="0" fontId="6" fillId="0" borderId="4"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hidden="1"/>
    </xf>
    <xf numFmtId="0" fontId="4" fillId="0" borderId="10" xfId="0" applyFont="1" applyFill="1" applyBorder="1" applyAlignment="1" applyProtection="1">
      <alignment horizontal="left" vertical="top"/>
      <protection hidden="1"/>
    </xf>
    <xf numFmtId="0" fontId="6" fillId="5" borderId="1" xfId="0" applyFont="1" applyFill="1" applyBorder="1" applyAlignment="1" applyProtection="1">
      <alignment horizontal="left" vertical="top"/>
      <protection locked="0"/>
    </xf>
    <xf numFmtId="1" fontId="6" fillId="5" borderId="3" xfId="0" applyNumberFormat="1" applyFont="1" applyFill="1" applyBorder="1" applyAlignment="1" applyProtection="1">
      <alignment horizontal="left" vertical="center"/>
      <protection locked="0"/>
    </xf>
    <xf numFmtId="1" fontId="6" fillId="5" borderId="5" xfId="0" applyNumberFormat="1" applyFont="1" applyFill="1" applyBorder="1" applyAlignment="1" applyProtection="1">
      <alignment horizontal="left" vertical="center"/>
      <protection locked="0"/>
    </xf>
    <xf numFmtId="0" fontId="61" fillId="8" borderId="11" xfId="0" applyFont="1" applyFill="1" applyBorder="1" applyAlignment="1" applyProtection="1">
      <alignment horizontal="left" vertical="top"/>
      <protection hidden="1"/>
    </xf>
    <xf numFmtId="0" fontId="61" fillId="8" borderId="4" xfId="0" applyFont="1" applyFill="1" applyBorder="1" applyAlignment="1" applyProtection="1">
      <alignment horizontal="left" vertical="top"/>
      <protection hidden="1"/>
    </xf>
    <xf numFmtId="0" fontId="61" fillId="8" borderId="12" xfId="0" applyFont="1" applyFill="1" applyBorder="1" applyAlignment="1" applyProtection="1">
      <alignment horizontal="left" vertical="top"/>
      <protection hidden="1"/>
    </xf>
    <xf numFmtId="0" fontId="61" fillId="8" borderId="9" xfId="0" applyFont="1" applyFill="1" applyBorder="1" applyAlignment="1" applyProtection="1">
      <alignment horizontal="left" vertical="top"/>
      <protection hidden="1"/>
    </xf>
    <xf numFmtId="0" fontId="61" fillId="8" borderId="0" xfId="0" applyFont="1" applyFill="1" applyBorder="1" applyAlignment="1" applyProtection="1">
      <alignment horizontal="left" vertical="top"/>
      <protection hidden="1"/>
    </xf>
    <xf numFmtId="0" fontId="61" fillId="8" borderId="10" xfId="0" applyFont="1" applyFill="1" applyBorder="1" applyAlignment="1" applyProtection="1">
      <alignment horizontal="left" vertical="top"/>
      <protection hidden="1"/>
    </xf>
    <xf numFmtId="0" fontId="6" fillId="5" borderId="3" xfId="0" applyNumberFormat="1" applyFont="1" applyFill="1" applyBorder="1" applyAlignment="1" applyProtection="1">
      <alignment horizontal="left" vertical="center"/>
      <protection locked="0"/>
    </xf>
    <xf numFmtId="0" fontId="6" fillId="5" borderId="4" xfId="0" applyNumberFormat="1" applyFont="1" applyFill="1" applyBorder="1" applyAlignment="1" applyProtection="1">
      <alignment horizontal="left" vertical="center"/>
      <protection locked="0"/>
    </xf>
    <xf numFmtId="0" fontId="6" fillId="5" borderId="12" xfId="0" applyNumberFormat="1" applyFont="1" applyFill="1" applyBorder="1" applyAlignment="1" applyProtection="1">
      <alignment horizontal="left" vertical="center"/>
      <protection locked="0"/>
    </xf>
    <xf numFmtId="0" fontId="6" fillId="0" borderId="1" xfId="0" applyFont="1" applyFill="1" applyBorder="1" applyAlignment="1" applyProtection="1">
      <alignment horizontal="left" vertical="top"/>
      <protection locked="0"/>
    </xf>
    <xf numFmtId="0" fontId="6" fillId="4" borderId="4" xfId="0" applyFont="1" applyFill="1" applyBorder="1" applyAlignment="1" applyProtection="1">
      <alignment horizontal="left" vertical="top"/>
    </xf>
    <xf numFmtId="0" fontId="6" fillId="4" borderId="12" xfId="0" applyFont="1" applyFill="1" applyBorder="1" applyAlignment="1" applyProtection="1">
      <alignment horizontal="left" vertical="top"/>
    </xf>
    <xf numFmtId="1" fontId="6" fillId="0" borderId="3" xfId="0" applyNumberFormat="1" applyFont="1" applyFill="1" applyBorder="1" applyAlignment="1" applyProtection="1">
      <alignment horizontal="left" vertical="top"/>
      <protection locked="0"/>
    </xf>
    <xf numFmtId="1" fontId="6" fillId="0" borderId="5" xfId="0" applyNumberFormat="1" applyFont="1" applyFill="1" applyBorder="1" applyAlignment="1" applyProtection="1">
      <alignment horizontal="left" vertical="top"/>
      <protection locked="0"/>
    </xf>
    <xf numFmtId="1" fontId="6" fillId="0" borderId="3" xfId="0" applyNumberFormat="1" applyFont="1" applyFill="1" applyBorder="1" applyAlignment="1" applyProtection="1">
      <alignment horizontal="left" vertical="top" wrapText="1"/>
      <protection locked="0"/>
    </xf>
    <xf numFmtId="1" fontId="6" fillId="0" borderId="5" xfId="0" applyNumberFormat="1" applyFont="1" applyFill="1" applyBorder="1" applyAlignment="1" applyProtection="1">
      <alignment horizontal="left" vertical="top" wrapText="1"/>
      <protection locked="0"/>
    </xf>
    <xf numFmtId="1" fontId="6" fillId="0" borderId="12" xfId="0" applyNumberFormat="1" applyFont="1" applyFill="1" applyBorder="1" applyAlignment="1" applyProtection="1">
      <alignment horizontal="left" vertical="top" wrapText="1"/>
      <protection locked="0"/>
    </xf>
    <xf numFmtId="0" fontId="61" fillId="8" borderId="89" xfId="0" applyFont="1" applyFill="1" applyBorder="1" applyAlignment="1" applyProtection="1">
      <alignment horizontal="left" vertical="top"/>
      <protection hidden="1"/>
    </xf>
    <xf numFmtId="0" fontId="61" fillId="8" borderId="90" xfId="0" applyFont="1" applyFill="1" applyBorder="1" applyAlignment="1" applyProtection="1">
      <alignment horizontal="left" vertical="top"/>
      <protection hidden="1"/>
    </xf>
    <xf numFmtId="0" fontId="6" fillId="4" borderId="42" xfId="0" applyFont="1" applyFill="1" applyBorder="1" applyAlignment="1" applyProtection="1">
      <alignment horizontal="left"/>
    </xf>
    <xf numFmtId="0" fontId="6" fillId="4" borderId="50" xfId="0" applyFont="1" applyFill="1" applyBorder="1" applyAlignment="1" applyProtection="1">
      <alignment horizontal="left"/>
    </xf>
    <xf numFmtId="0" fontId="6" fillId="4" borderId="44" xfId="0" applyFont="1" applyFill="1" applyBorder="1" applyAlignment="1" applyProtection="1">
      <alignment horizontal="left"/>
    </xf>
    <xf numFmtId="0" fontId="6" fillId="0" borderId="27" xfId="0" applyFont="1" applyFill="1" applyBorder="1" applyAlignment="1" applyProtection="1">
      <alignment horizontal="left" vertical="top"/>
      <protection locked="0"/>
    </xf>
    <xf numFmtId="0" fontId="6" fillId="0" borderId="31" xfId="0" applyFont="1" applyFill="1" applyBorder="1" applyAlignment="1" applyProtection="1">
      <alignment horizontal="left" vertical="top"/>
      <protection locked="0"/>
    </xf>
    <xf numFmtId="0" fontId="6" fillId="0" borderId="9"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6" fillId="0" borderId="3" xfId="0" applyFont="1" applyBorder="1" applyAlignment="1" applyProtection="1">
      <alignment horizontal="left"/>
      <protection locked="0"/>
    </xf>
    <xf numFmtId="0" fontId="6" fillId="0" borderId="4" xfId="0" applyFont="1" applyBorder="1" applyAlignment="1" applyProtection="1">
      <alignment horizontal="left"/>
      <protection locked="0"/>
    </xf>
    <xf numFmtId="0" fontId="6" fillId="0" borderId="12" xfId="0" applyFont="1" applyBorder="1" applyAlignment="1" applyProtection="1">
      <alignment horizontal="left"/>
      <protection locked="0"/>
    </xf>
    <xf numFmtId="165" fontId="6" fillId="0" borderId="42" xfId="0" applyNumberFormat="1" applyFont="1" applyFill="1" applyBorder="1" applyAlignment="1" applyProtection="1">
      <alignment horizontal="left" vertical="top"/>
      <protection locked="0"/>
    </xf>
    <xf numFmtId="165" fontId="6" fillId="0" borderId="44" xfId="0" applyNumberFormat="1" applyFont="1" applyFill="1" applyBorder="1" applyAlignment="1" applyProtection="1">
      <alignment horizontal="left" vertical="top"/>
      <protection locked="0"/>
    </xf>
    <xf numFmtId="1" fontId="6" fillId="54" borderId="3" xfId="0" applyNumberFormat="1" applyFont="1" applyFill="1" applyBorder="1" applyAlignment="1" applyProtection="1">
      <alignment horizontal="left" vertical="center" wrapText="1"/>
    </xf>
    <xf numFmtId="1" fontId="6" fillId="54" borderId="12" xfId="0" applyNumberFormat="1" applyFont="1" applyFill="1" applyBorder="1" applyAlignment="1" applyProtection="1">
      <alignment horizontal="left" vertical="center" wrapText="1"/>
    </xf>
    <xf numFmtId="0" fontId="6" fillId="0" borderId="17" xfId="0" applyFont="1" applyFill="1" applyBorder="1" applyAlignment="1" applyProtection="1">
      <alignment horizontal="left" vertical="top"/>
      <protection locked="0"/>
    </xf>
    <xf numFmtId="0" fontId="6" fillId="0" borderId="19" xfId="0" applyFont="1" applyFill="1" applyBorder="1" applyAlignment="1" applyProtection="1">
      <alignment horizontal="left" vertical="top"/>
      <protection locked="0"/>
    </xf>
    <xf numFmtId="0" fontId="6" fillId="5" borderId="3" xfId="0" applyFont="1" applyFill="1" applyBorder="1" applyAlignment="1" applyProtection="1">
      <alignment horizontal="left" vertical="top" wrapText="1"/>
      <protection locked="0"/>
    </xf>
    <xf numFmtId="0" fontId="6" fillId="5" borderId="5" xfId="0" applyFont="1" applyFill="1" applyBorder="1" applyAlignment="1" applyProtection="1">
      <alignment horizontal="left" vertical="top" wrapText="1"/>
      <protection locked="0"/>
    </xf>
    <xf numFmtId="0" fontId="6" fillId="0" borderId="5" xfId="0" applyFont="1" applyBorder="1" applyAlignment="1" applyProtection="1">
      <alignment horizontal="left"/>
      <protection locked="0"/>
    </xf>
    <xf numFmtId="0" fontId="6" fillId="4" borderId="17" xfId="0" applyFont="1" applyFill="1" applyBorder="1" applyAlignment="1">
      <alignment horizontal="center"/>
    </xf>
    <xf numFmtId="0" fontId="6" fillId="4" borderId="45" xfId="0" applyFont="1" applyFill="1" applyBorder="1" applyAlignment="1">
      <alignment horizontal="center"/>
    </xf>
    <xf numFmtId="0" fontId="6" fillId="4" borderId="19" xfId="0" applyFont="1" applyFill="1" applyBorder="1" applyAlignment="1">
      <alignment horizontal="center"/>
    </xf>
    <xf numFmtId="1" fontId="6" fillId="0" borderId="12" xfId="0" applyNumberFormat="1" applyFont="1" applyFill="1" applyBorder="1" applyAlignment="1" applyProtection="1">
      <alignment horizontal="left" vertical="top"/>
      <protection locked="0"/>
    </xf>
    <xf numFmtId="0" fontId="100" fillId="4" borderId="3" xfId="0" applyFont="1" applyFill="1" applyBorder="1" applyAlignment="1" applyProtection="1">
      <alignment horizontal="center" vertical="top"/>
    </xf>
    <xf numFmtId="0" fontId="100" fillId="4" borderId="4" xfId="0" applyFont="1" applyFill="1" applyBorder="1" applyAlignment="1" applyProtection="1">
      <alignment horizontal="center" vertical="top"/>
    </xf>
    <xf numFmtId="0" fontId="100" fillId="4" borderId="12" xfId="0" applyFont="1" applyFill="1" applyBorder="1" applyAlignment="1" applyProtection="1">
      <alignment horizontal="center" vertical="top"/>
    </xf>
    <xf numFmtId="1" fontId="6" fillId="0" borderId="17" xfId="0" applyNumberFormat="1" applyFont="1" applyFill="1" applyBorder="1" applyAlignment="1" applyProtection="1">
      <alignment horizontal="left" vertical="center" wrapText="1"/>
      <protection locked="0"/>
    </xf>
    <xf numFmtId="1" fontId="6" fillId="0" borderId="19" xfId="0" applyNumberFormat="1" applyFont="1" applyFill="1" applyBorder="1" applyAlignment="1" applyProtection="1">
      <alignment horizontal="left" vertical="center" wrapText="1"/>
      <protection locked="0"/>
    </xf>
    <xf numFmtId="0" fontId="6" fillId="0" borderId="17" xfId="0" applyNumberFormat="1" applyFont="1" applyFill="1" applyBorder="1" applyAlignment="1" applyProtection="1">
      <alignment horizontal="left" vertical="top"/>
      <protection locked="0"/>
    </xf>
    <xf numFmtId="0" fontId="6" fillId="0" borderId="45" xfId="0" applyNumberFormat="1" applyFont="1" applyFill="1" applyBorder="1" applyAlignment="1" applyProtection="1">
      <alignment horizontal="left" vertical="top"/>
      <protection locked="0"/>
    </xf>
    <xf numFmtId="0" fontId="6" fillId="0" borderId="19" xfId="0" applyNumberFormat="1" applyFont="1" applyFill="1" applyBorder="1" applyAlignment="1" applyProtection="1">
      <alignment horizontal="left" vertical="top"/>
      <protection locked="0"/>
    </xf>
    <xf numFmtId="0" fontId="6" fillId="0" borderId="9"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10" xfId="0" applyFont="1" applyBorder="1" applyAlignment="1" applyProtection="1">
      <alignment horizontal="left" vertical="center"/>
    </xf>
    <xf numFmtId="0" fontId="6" fillId="0" borderId="3"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1" fontId="6" fillId="0" borderId="36" xfId="0" applyNumberFormat="1" applyFont="1" applyBorder="1" applyAlignment="1" applyProtection="1">
      <alignment horizontal="right"/>
      <protection locked="0"/>
    </xf>
    <xf numFmtId="1" fontId="6" fillId="0" borderId="39" xfId="0" applyNumberFormat="1" applyFont="1" applyBorder="1" applyAlignment="1" applyProtection="1">
      <alignment horizontal="right"/>
      <protection locked="0"/>
    </xf>
    <xf numFmtId="1" fontId="6" fillId="65" borderId="33" xfId="0" applyNumberFormat="1" applyFont="1" applyFill="1" applyBorder="1" applyAlignment="1">
      <alignment horizontal="right"/>
    </xf>
    <xf numFmtId="1" fontId="6" fillId="65" borderId="34" xfId="0" applyNumberFormat="1" applyFont="1" applyFill="1" applyBorder="1" applyAlignment="1">
      <alignment horizontal="right"/>
    </xf>
    <xf numFmtId="0" fontId="61" fillId="8" borderId="11" xfId="0" applyFont="1" applyFill="1" applyBorder="1" applyAlignment="1" applyProtection="1">
      <alignment horizontal="left" vertical="top"/>
    </xf>
    <xf numFmtId="0" fontId="61" fillId="8" borderId="4" xfId="0" applyFont="1" applyFill="1" applyBorder="1" applyAlignment="1" applyProtection="1">
      <alignment horizontal="left" vertical="top"/>
    </xf>
    <xf numFmtId="0" fontId="61" fillId="8" borderId="12" xfId="0" applyFont="1" applyFill="1" applyBorder="1" applyAlignment="1" applyProtection="1">
      <alignment horizontal="left" vertical="top"/>
    </xf>
    <xf numFmtId="1" fontId="6" fillId="0" borderId="1" xfId="0" applyNumberFormat="1" applyFont="1" applyFill="1" applyBorder="1" applyAlignment="1" applyProtection="1">
      <alignment horizontal="left" vertical="top"/>
      <protection locked="0"/>
    </xf>
    <xf numFmtId="0" fontId="61" fillId="8" borderId="9" xfId="0" applyFont="1" applyFill="1" applyBorder="1" applyAlignment="1" applyProtection="1">
      <alignment horizontal="left" vertical="top"/>
    </xf>
    <xf numFmtId="0" fontId="61" fillId="8" borderId="0" xfId="0" applyFont="1" applyFill="1" applyBorder="1" applyAlignment="1" applyProtection="1">
      <alignment horizontal="left" vertical="top"/>
    </xf>
    <xf numFmtId="0" fontId="61" fillId="8" borderId="10" xfId="0" applyFont="1" applyFill="1" applyBorder="1" applyAlignment="1" applyProtection="1">
      <alignment horizontal="left" vertical="top"/>
    </xf>
    <xf numFmtId="0" fontId="6" fillId="5" borderId="3" xfId="0" applyFont="1" applyFill="1" applyBorder="1" applyAlignment="1" applyProtection="1">
      <alignment horizontal="left"/>
      <protection locked="0"/>
    </xf>
    <xf numFmtId="0" fontId="6" fillId="5" borderId="12" xfId="0" applyFont="1" applyFill="1" applyBorder="1" applyAlignment="1" applyProtection="1">
      <alignment horizontal="left"/>
      <protection locked="0"/>
    </xf>
    <xf numFmtId="0" fontId="6" fillId="0" borderId="3" xfId="0" applyNumberFormat="1" applyFont="1" applyFill="1" applyBorder="1" applyAlignment="1" applyProtection="1">
      <alignment horizontal="left" vertical="top"/>
      <protection locked="0"/>
    </xf>
    <xf numFmtId="0" fontId="6" fillId="0" borderId="12" xfId="0" applyNumberFormat="1" applyFont="1" applyFill="1" applyBorder="1" applyAlignment="1" applyProtection="1">
      <alignment horizontal="left" vertical="top"/>
      <protection locked="0"/>
    </xf>
    <xf numFmtId="2" fontId="53" fillId="4" borderId="0" xfId="0" applyNumberFormat="1" applyFont="1" applyFill="1" applyBorder="1" applyAlignment="1" applyProtection="1">
      <alignment horizontal="center" vertical="top"/>
      <protection hidden="1"/>
    </xf>
    <xf numFmtId="2" fontId="53" fillId="4" borderId="10" xfId="0" applyNumberFormat="1" applyFont="1" applyFill="1" applyBorder="1" applyAlignment="1" applyProtection="1">
      <alignment horizontal="center" vertical="top"/>
      <protection hidden="1"/>
    </xf>
    <xf numFmtId="0" fontId="4" fillId="0" borderId="0" xfId="0" applyFont="1" applyBorder="1" applyAlignment="1" applyProtection="1">
      <alignment horizontal="left" vertical="top"/>
      <protection hidden="1"/>
    </xf>
    <xf numFmtId="0" fontId="4" fillId="0" borderId="10" xfId="0" applyFont="1" applyBorder="1" applyAlignment="1" applyProtection="1">
      <alignment horizontal="left" vertical="top"/>
      <protection hidden="1"/>
    </xf>
    <xf numFmtId="0" fontId="6" fillId="4" borderId="3" xfId="0" applyFont="1" applyFill="1" applyBorder="1" applyAlignment="1" applyProtection="1">
      <alignment horizontal="left" vertical="top"/>
    </xf>
    <xf numFmtId="0" fontId="6" fillId="0" borderId="3"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wrapText="1"/>
      <protection locked="0"/>
    </xf>
    <xf numFmtId="0" fontId="6" fillId="0" borderId="45"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1" fillId="3" borderId="74" xfId="0" applyFont="1" applyFill="1" applyBorder="1" applyAlignment="1" applyProtection="1">
      <alignment horizontal="left" vertical="top"/>
    </xf>
    <xf numFmtId="0" fontId="61" fillId="3" borderId="75" xfId="0" applyFont="1" applyFill="1" applyBorder="1" applyAlignment="1" applyProtection="1">
      <alignment horizontal="left" vertical="top"/>
    </xf>
    <xf numFmtId="0" fontId="61" fillId="3" borderId="76" xfId="0" applyFont="1" applyFill="1" applyBorder="1" applyAlignment="1" applyProtection="1">
      <alignment horizontal="left" vertical="top"/>
    </xf>
    <xf numFmtId="0" fontId="6" fillId="5" borderId="27" xfId="0" applyFont="1" applyFill="1" applyBorder="1" applyAlignment="1" applyProtection="1">
      <alignment horizontal="left" vertical="top"/>
      <protection locked="0"/>
    </xf>
    <xf numFmtId="0" fontId="6" fillId="5" borderId="30" xfId="0" applyFont="1" applyFill="1" applyBorder="1" applyAlignment="1" applyProtection="1">
      <alignment horizontal="left" vertical="top"/>
      <protection locked="0"/>
    </xf>
    <xf numFmtId="0" fontId="6" fillId="5" borderId="31" xfId="0" applyFont="1" applyFill="1" applyBorder="1" applyAlignment="1" applyProtection="1">
      <alignment horizontal="left" vertical="top"/>
      <protection locked="0"/>
    </xf>
    <xf numFmtId="10" fontId="6" fillId="0" borderId="3" xfId="0" applyNumberFormat="1" applyFont="1" applyFill="1" applyBorder="1" applyAlignment="1" applyProtection="1">
      <alignment horizontal="left" vertical="top"/>
      <protection locked="0"/>
    </xf>
    <xf numFmtId="10" fontId="6" fillId="0" borderId="5" xfId="0" applyNumberFormat="1" applyFont="1" applyFill="1" applyBorder="1" applyAlignment="1" applyProtection="1">
      <alignment horizontal="left" vertical="top"/>
      <protection locked="0"/>
    </xf>
    <xf numFmtId="0" fontId="6" fillId="0" borderId="28" xfId="0" applyFont="1" applyFill="1" applyBorder="1" applyAlignment="1" applyProtection="1">
      <alignment horizontal="left" vertical="top"/>
      <protection locked="0"/>
    </xf>
    <xf numFmtId="14" fontId="6" fillId="0" borderId="17" xfId="0" applyNumberFormat="1" applyFont="1" applyBorder="1" applyAlignment="1" applyProtection="1">
      <alignment horizontal="left"/>
      <protection locked="0"/>
    </xf>
    <xf numFmtId="0" fontId="6" fillId="0" borderId="18" xfId="0" applyFont="1" applyBorder="1" applyAlignment="1" applyProtection="1">
      <alignment horizontal="left"/>
      <protection locked="0"/>
    </xf>
    <xf numFmtId="0" fontId="61" fillId="8" borderId="88" xfId="0" applyFont="1" applyFill="1" applyBorder="1" applyAlignment="1" applyProtection="1">
      <alignment horizontal="left" vertical="top"/>
      <protection hidden="1"/>
    </xf>
    <xf numFmtId="0" fontId="61" fillId="8" borderId="50" xfId="0" applyFont="1" applyFill="1" applyBorder="1" applyAlignment="1" applyProtection="1">
      <alignment horizontal="left" vertical="top"/>
      <protection hidden="1"/>
    </xf>
    <xf numFmtId="0" fontId="61" fillId="8" borderId="44" xfId="0" applyFont="1" applyFill="1" applyBorder="1" applyAlignment="1" applyProtection="1">
      <alignment horizontal="left" vertical="top"/>
      <protection hidden="1"/>
    </xf>
    <xf numFmtId="0" fontId="56" fillId="4" borderId="17" xfId="0" applyNumberFormat="1" applyFont="1" applyFill="1" applyBorder="1" applyAlignment="1" applyProtection="1">
      <alignment horizontal="center" vertical="top"/>
      <protection hidden="1"/>
    </xf>
    <xf numFmtId="0" fontId="56" fillId="4" borderId="19" xfId="0" applyNumberFormat="1" applyFont="1" applyFill="1" applyBorder="1" applyAlignment="1" applyProtection="1">
      <alignment horizontal="center" vertical="top"/>
      <protection hidden="1"/>
    </xf>
    <xf numFmtId="0" fontId="61" fillId="69" borderId="41" xfId="0" applyFont="1" applyFill="1" applyBorder="1" applyAlignment="1" applyProtection="1">
      <alignment horizontal="left" vertical="top"/>
      <protection hidden="1"/>
    </xf>
    <xf numFmtId="0" fontId="61" fillId="69" borderId="40" xfId="0" applyFont="1" applyFill="1" applyBorder="1" applyAlignment="1" applyProtection="1">
      <alignment horizontal="left" vertical="top"/>
      <protection hidden="1"/>
    </xf>
    <xf numFmtId="0" fontId="61" fillId="69" borderId="72" xfId="0" applyFont="1" applyFill="1" applyBorder="1" applyAlignment="1" applyProtection="1">
      <alignment horizontal="left" vertical="top"/>
      <protection hidden="1"/>
    </xf>
    <xf numFmtId="0" fontId="6" fillId="5" borderId="3" xfId="0" applyFont="1" applyFill="1" applyBorder="1" applyAlignment="1" applyProtection="1">
      <alignment horizontal="left" vertical="center"/>
      <protection locked="0"/>
    </xf>
    <xf numFmtId="0" fontId="6" fillId="5" borderId="4" xfId="0" applyFont="1" applyFill="1" applyBorder="1" applyAlignment="1" applyProtection="1">
      <alignment horizontal="left" vertical="center"/>
      <protection locked="0"/>
    </xf>
    <xf numFmtId="0" fontId="6" fillId="0" borderId="7"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46"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49" xfId="0" applyFont="1" applyFill="1" applyBorder="1" applyAlignment="1" applyProtection="1">
      <alignment horizontal="left" vertical="top" wrapText="1"/>
      <protection locked="0"/>
    </xf>
    <xf numFmtId="0" fontId="6" fillId="0" borderId="48" xfId="0" applyFont="1" applyFill="1" applyBorder="1" applyAlignment="1" applyProtection="1">
      <alignment horizontal="left" vertical="top" wrapText="1"/>
      <protection locked="0"/>
    </xf>
    <xf numFmtId="0" fontId="6" fillId="0" borderId="47" xfId="0" applyFont="1" applyFill="1" applyBorder="1" applyAlignment="1" applyProtection="1">
      <alignment horizontal="left" vertical="top" wrapText="1"/>
      <protection locked="0"/>
    </xf>
    <xf numFmtId="0" fontId="6" fillId="55" borderId="20" xfId="0" applyFont="1" applyFill="1" applyBorder="1" applyAlignment="1" applyProtection="1">
      <alignment horizontal="center" vertical="center" wrapText="1"/>
      <protection hidden="1"/>
    </xf>
    <xf numFmtId="0" fontId="6" fillId="55" borderId="2" xfId="0" applyFont="1" applyFill="1" applyBorder="1" applyAlignment="1" applyProtection="1">
      <alignment horizontal="center" vertical="center" wrapText="1"/>
      <protection hidden="1"/>
    </xf>
    <xf numFmtId="0" fontId="61" fillId="7" borderId="38" xfId="0" applyFont="1" applyFill="1" applyBorder="1" applyAlignment="1" applyProtection="1">
      <alignment horizontal="left" vertical="top"/>
      <protection hidden="1"/>
    </xf>
    <xf numFmtId="0" fontId="61" fillId="7" borderId="84" xfId="0" applyFont="1" applyFill="1" applyBorder="1" applyAlignment="1" applyProtection="1">
      <alignment horizontal="left" vertical="top"/>
      <protection hidden="1"/>
    </xf>
    <xf numFmtId="0" fontId="61" fillId="7" borderId="80" xfId="0" applyFont="1" applyFill="1" applyBorder="1" applyAlignment="1" applyProtection="1">
      <alignment horizontal="left" vertical="top"/>
      <protection hidden="1"/>
    </xf>
    <xf numFmtId="0" fontId="6" fillId="0" borderId="29" xfId="0" applyFont="1" applyFill="1" applyBorder="1" applyAlignment="1" applyProtection="1">
      <alignment horizontal="left" vertical="center"/>
      <protection locked="0"/>
    </xf>
    <xf numFmtId="49" fontId="6" fillId="5" borderId="3" xfId="0" applyNumberFormat="1" applyFont="1" applyFill="1" applyBorder="1" applyAlignment="1" applyProtection="1">
      <alignment horizontal="left" vertical="center"/>
      <protection locked="0"/>
    </xf>
    <xf numFmtId="49" fontId="6" fillId="5" borderId="5" xfId="0" applyNumberFormat="1" applyFont="1" applyFill="1" applyBorder="1" applyAlignment="1" applyProtection="1">
      <alignment horizontal="left" vertical="center"/>
      <protection locked="0"/>
    </xf>
    <xf numFmtId="49" fontId="6" fillId="5" borderId="12" xfId="0" applyNumberFormat="1" applyFont="1" applyFill="1" applyBorder="1" applyAlignment="1" applyProtection="1">
      <alignment horizontal="left" vertical="center"/>
      <protection locked="0"/>
    </xf>
    <xf numFmtId="49" fontId="6" fillId="0" borderId="42" xfId="0" applyNumberFormat="1" applyFont="1" applyBorder="1" applyAlignment="1" applyProtection="1">
      <alignment horizontal="left" vertical="top"/>
      <protection locked="0"/>
    </xf>
    <xf numFmtId="49" fontId="6" fillId="0" borderId="50" xfId="0" applyNumberFormat="1" applyFont="1" applyBorder="1" applyAlignment="1" applyProtection="1">
      <alignment horizontal="left" vertical="top"/>
      <protection locked="0"/>
    </xf>
    <xf numFmtId="1" fontId="6" fillId="0" borderId="29" xfId="0" applyNumberFormat="1" applyFont="1" applyFill="1" applyBorder="1" applyAlignment="1" applyProtection="1">
      <alignment horizontal="left" vertical="center" wrapText="1"/>
      <protection locked="0"/>
    </xf>
    <xf numFmtId="1" fontId="6" fillId="0" borderId="27" xfId="0" applyNumberFormat="1" applyFont="1" applyBorder="1" applyAlignment="1" applyProtection="1">
      <alignment horizontal="left" vertical="center"/>
      <protection locked="0"/>
    </xf>
    <xf numFmtId="1" fontId="6" fillId="0" borderId="30" xfId="0" applyNumberFormat="1" applyFont="1" applyBorder="1" applyAlignment="1" applyProtection="1">
      <alignment horizontal="left" vertical="center"/>
      <protection locked="0"/>
    </xf>
    <xf numFmtId="0" fontId="6" fillId="4" borderId="42" xfId="0" applyNumberFormat="1" applyFont="1" applyFill="1" applyBorder="1" applyAlignment="1" applyProtection="1">
      <alignment horizontal="center" vertical="top"/>
      <protection hidden="1"/>
    </xf>
    <xf numFmtId="0" fontId="6" fillId="4" borderId="44" xfId="0" applyNumberFormat="1" applyFont="1" applyFill="1" applyBorder="1" applyAlignment="1" applyProtection="1">
      <alignment horizontal="center" vertical="top"/>
      <protection hidden="1"/>
    </xf>
    <xf numFmtId="0" fontId="6" fillId="5" borderId="29" xfId="0" applyFont="1" applyFill="1" applyBorder="1" applyAlignment="1" applyProtection="1">
      <alignment horizontal="left" vertical="top"/>
      <protection locked="0"/>
    </xf>
    <xf numFmtId="0" fontId="6" fillId="5" borderId="34" xfId="0" applyFont="1" applyFill="1" applyBorder="1" applyAlignment="1" applyProtection="1">
      <alignment horizontal="left" vertical="top"/>
      <protection locked="0"/>
    </xf>
    <xf numFmtId="0" fontId="6" fillId="0" borderId="30" xfId="0" applyFont="1" applyFill="1" applyBorder="1" applyAlignment="1" applyProtection="1">
      <alignment horizontal="left" vertical="top"/>
      <protection locked="0"/>
    </xf>
    <xf numFmtId="0" fontId="61" fillId="2" borderId="74" xfId="0" applyFont="1" applyFill="1" applyBorder="1" applyAlignment="1" applyProtection="1">
      <alignment horizontal="left" vertical="top"/>
    </xf>
    <xf numFmtId="0" fontId="61" fillId="2" borderId="75" xfId="0" applyFont="1" applyFill="1" applyBorder="1" applyAlignment="1" applyProtection="1">
      <alignment horizontal="left" vertical="top"/>
    </xf>
    <xf numFmtId="0" fontId="61" fillId="2" borderId="76" xfId="0" applyFont="1" applyFill="1" applyBorder="1" applyAlignment="1" applyProtection="1">
      <alignment horizontal="left" vertical="top"/>
    </xf>
    <xf numFmtId="0" fontId="6" fillId="4" borderId="3" xfId="0" applyNumberFormat="1" applyFont="1" applyFill="1" applyBorder="1" applyAlignment="1" applyProtection="1">
      <alignment horizontal="center" vertical="top"/>
      <protection hidden="1"/>
    </xf>
    <xf numFmtId="0" fontId="6" fillId="4" borderId="12" xfId="0" applyNumberFormat="1" applyFont="1" applyFill="1" applyBorder="1" applyAlignment="1" applyProtection="1">
      <alignment horizontal="center" vertical="top"/>
      <protection hidden="1"/>
    </xf>
    <xf numFmtId="0" fontId="66" fillId="4" borderId="35" xfId="0" applyFont="1" applyFill="1" applyBorder="1" applyAlignment="1" applyProtection="1">
      <alignment horizontal="left" vertical="center" wrapText="1"/>
    </xf>
    <xf numFmtId="0" fontId="66" fillId="4" borderId="37" xfId="0" applyFont="1" applyFill="1" applyBorder="1" applyAlignment="1" applyProtection="1">
      <alignment horizontal="left" vertical="center" wrapText="1"/>
    </xf>
    <xf numFmtId="0" fontId="66" fillId="4" borderId="38" xfId="0" applyFont="1" applyFill="1" applyBorder="1" applyAlignment="1" applyProtection="1">
      <alignment horizontal="left" vertical="center" wrapText="1"/>
    </xf>
    <xf numFmtId="0" fontId="56" fillId="4" borderId="6" xfId="0" applyNumberFormat="1" applyFont="1" applyFill="1" applyBorder="1" applyAlignment="1" applyProtection="1">
      <alignment horizontal="center" vertical="top"/>
      <protection hidden="1"/>
    </xf>
    <xf numFmtId="0" fontId="56" fillId="4" borderId="15" xfId="0" applyNumberFormat="1" applyFont="1" applyFill="1" applyBorder="1" applyAlignment="1" applyProtection="1">
      <alignment horizontal="center" vertical="top"/>
      <protection hidden="1"/>
    </xf>
    <xf numFmtId="0" fontId="78" fillId="0" borderId="0" xfId="514" applyFont="1" applyBorder="1" applyAlignment="1" applyProtection="1">
      <alignment horizontal="center" vertical="center" wrapText="1"/>
      <protection hidden="1"/>
    </xf>
    <xf numFmtId="49" fontId="6" fillId="5" borderId="4" xfId="0" applyNumberFormat="1" applyFont="1" applyFill="1" applyBorder="1" applyAlignment="1" applyProtection="1">
      <alignment horizontal="left" vertical="center"/>
      <protection locked="0"/>
    </xf>
    <xf numFmtId="0" fontId="6" fillId="5" borderId="12" xfId="0" applyFont="1" applyFill="1" applyBorder="1" applyAlignment="1" applyProtection="1">
      <alignment horizontal="left" vertical="center"/>
      <protection locked="0"/>
    </xf>
    <xf numFmtId="0" fontId="6" fillId="5" borderId="5" xfId="0" applyNumberFormat="1" applyFont="1" applyFill="1" applyBorder="1" applyAlignment="1" applyProtection="1">
      <alignment horizontal="left" vertical="center"/>
      <protection locked="0"/>
    </xf>
    <xf numFmtId="1" fontId="6" fillId="0" borderId="4" xfId="0" applyNumberFormat="1" applyFont="1" applyFill="1" applyBorder="1" applyAlignment="1" applyProtection="1">
      <alignment horizontal="left" vertical="top"/>
      <protection locked="0"/>
    </xf>
    <xf numFmtId="0" fontId="61" fillId="2" borderId="21" xfId="0" applyFont="1" applyFill="1" applyBorder="1" applyAlignment="1" applyProtection="1">
      <alignment horizontal="left" vertical="top"/>
    </xf>
    <xf numFmtId="0" fontId="61" fillId="2" borderId="22" xfId="0" applyFont="1" applyFill="1" applyBorder="1" applyAlignment="1" applyProtection="1">
      <alignment horizontal="left" vertical="top"/>
    </xf>
    <xf numFmtId="0" fontId="61" fillId="2" borderId="23" xfId="0" applyFont="1" applyFill="1" applyBorder="1" applyAlignment="1" applyProtection="1">
      <alignment horizontal="left" vertical="top"/>
    </xf>
    <xf numFmtId="0" fontId="4" fillId="0" borderId="50" xfId="0" applyFont="1" applyBorder="1" applyAlignment="1" applyProtection="1">
      <alignment horizontal="center"/>
      <protection hidden="1"/>
    </xf>
    <xf numFmtId="0" fontId="6" fillId="59" borderId="20" xfId="0" applyFont="1" applyFill="1" applyBorder="1" applyAlignment="1" applyProtection="1">
      <alignment horizontal="center" vertical="center" wrapText="1"/>
      <protection hidden="1"/>
    </xf>
    <xf numFmtId="0" fontId="6" fillId="59" borderId="2" xfId="0" applyFont="1" applyFill="1" applyBorder="1" applyAlignment="1" applyProtection="1">
      <alignment horizontal="center" vertical="center" wrapText="1"/>
      <protection hidden="1"/>
    </xf>
    <xf numFmtId="0" fontId="76" fillId="0" borderId="7"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76" fillId="0" borderId="9"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0" xfId="0" applyFont="1" applyBorder="1" applyAlignment="1" applyProtection="1">
      <alignment horizontal="center" vertical="center" wrapText="1"/>
      <protection locked="0"/>
    </xf>
    <xf numFmtId="0" fontId="76" fillId="0" borderId="49" xfId="0" applyFont="1" applyBorder="1" applyAlignment="1" applyProtection="1">
      <alignment horizontal="center" vertical="center" wrapText="1"/>
      <protection locked="0"/>
    </xf>
    <xf numFmtId="0" fontId="76" fillId="0" borderId="47" xfId="0" applyFont="1" applyBorder="1" applyAlignment="1" applyProtection="1">
      <alignment horizontal="center" vertical="center" wrapText="1"/>
      <protection locked="0"/>
    </xf>
    <xf numFmtId="0" fontId="61" fillId="7" borderId="41" xfId="0" applyFont="1" applyFill="1" applyBorder="1" applyAlignment="1" applyProtection="1">
      <alignment horizontal="left" vertical="top"/>
      <protection hidden="1"/>
    </xf>
    <xf numFmtId="0" fontId="61" fillId="7" borderId="40" xfId="0" applyFont="1" applyFill="1" applyBorder="1" applyAlignment="1" applyProtection="1">
      <alignment horizontal="left" vertical="top"/>
      <protection hidden="1"/>
    </xf>
    <xf numFmtId="0" fontId="61" fillId="7" borderId="32" xfId="0" applyFont="1" applyFill="1" applyBorder="1" applyAlignment="1" applyProtection="1">
      <alignment horizontal="left" vertical="top"/>
      <protection hidden="1"/>
    </xf>
    <xf numFmtId="0" fontId="61" fillId="7" borderId="26" xfId="0" applyFont="1" applyFill="1" applyBorder="1" applyAlignment="1" applyProtection="1">
      <alignment horizontal="left" vertical="top"/>
      <protection hidden="1"/>
    </xf>
    <xf numFmtId="0" fontId="56" fillId="4" borderId="11" xfId="0" applyFont="1" applyFill="1" applyBorder="1" applyAlignment="1" applyProtection="1">
      <alignment horizontal="center" vertical="top"/>
    </xf>
    <xf numFmtId="0" fontId="56" fillId="4" borderId="4" xfId="0" applyFont="1" applyFill="1" applyBorder="1" applyAlignment="1" applyProtection="1">
      <alignment horizontal="center" vertical="top"/>
    </xf>
    <xf numFmtId="0" fontId="56" fillId="4" borderId="5" xfId="0" applyFont="1" applyFill="1" applyBorder="1" applyAlignment="1" applyProtection="1">
      <alignment horizontal="center" vertical="top"/>
    </xf>
    <xf numFmtId="0" fontId="56" fillId="4" borderId="17" xfId="0" applyFont="1" applyFill="1" applyBorder="1" applyAlignment="1">
      <alignment horizontal="center"/>
    </xf>
    <xf numFmtId="0" fontId="56" fillId="4" borderId="45" xfId="0" applyFont="1" applyFill="1" applyBorder="1" applyAlignment="1">
      <alignment horizontal="center"/>
    </xf>
    <xf numFmtId="0" fontId="56" fillId="4" borderId="19" xfId="0" applyFont="1" applyFill="1" applyBorder="1" applyAlignment="1">
      <alignment horizontal="center"/>
    </xf>
    <xf numFmtId="0" fontId="53" fillId="64" borderId="3" xfId="0" applyFont="1" applyFill="1" applyBorder="1" applyAlignment="1" applyProtection="1">
      <alignment horizontal="center" vertical="center" wrapText="1"/>
      <protection hidden="1"/>
    </xf>
    <xf numFmtId="0" fontId="54" fillId="61" borderId="3" xfId="0" applyFont="1" applyFill="1" applyBorder="1" applyAlignment="1" applyProtection="1">
      <alignment horizontal="center" vertical="center" wrapText="1"/>
      <protection hidden="1"/>
    </xf>
    <xf numFmtId="0" fontId="6" fillId="4" borderId="75" xfId="0" applyFont="1" applyFill="1" applyBorder="1" applyAlignment="1">
      <alignment horizontal="center"/>
    </xf>
    <xf numFmtId="0" fontId="6" fillId="4" borderId="76" xfId="0" applyFont="1" applyFill="1" applyBorder="1" applyAlignment="1">
      <alignment horizontal="center"/>
    </xf>
    <xf numFmtId="0" fontId="6" fillId="5" borderId="14" xfId="0" applyFont="1" applyFill="1" applyBorder="1" applyAlignment="1" applyProtection="1">
      <alignment horizontal="left" vertical="top"/>
      <protection locked="0"/>
    </xf>
    <xf numFmtId="0" fontId="6" fillId="0" borderId="9"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10" xfId="0" applyFont="1" applyBorder="1" applyAlignment="1" applyProtection="1">
      <alignment horizontal="left" vertical="center" wrapText="1"/>
    </xf>
    <xf numFmtId="0" fontId="6" fillId="0" borderId="49" xfId="0" applyFont="1" applyBorder="1" applyAlignment="1" applyProtection="1">
      <alignment horizontal="left" vertical="top" wrapText="1"/>
    </xf>
    <xf numFmtId="0" fontId="6" fillId="0" borderId="48" xfId="0" applyFont="1" applyBorder="1" applyAlignment="1" applyProtection="1">
      <alignment horizontal="left" vertical="top" wrapText="1"/>
    </xf>
    <xf numFmtId="0" fontId="6" fillId="0" borderId="47" xfId="0" applyFont="1" applyBorder="1" applyAlignment="1" applyProtection="1">
      <alignment horizontal="left" vertical="top" wrapText="1"/>
    </xf>
    <xf numFmtId="0" fontId="6" fillId="5" borderId="2" xfId="0" applyFont="1" applyFill="1" applyBorder="1" applyAlignment="1" applyProtection="1">
      <alignment horizontal="left" vertical="top"/>
      <protection locked="0"/>
    </xf>
    <xf numFmtId="0" fontId="6" fillId="5" borderId="39" xfId="0" applyFont="1" applyFill="1" applyBorder="1" applyAlignment="1" applyProtection="1">
      <alignment horizontal="left" vertical="top"/>
      <protection locked="0"/>
    </xf>
    <xf numFmtId="0" fontId="56" fillId="4" borderId="3" xfId="0" applyFont="1" applyFill="1" applyBorder="1" applyAlignment="1" applyProtection="1">
      <alignment horizontal="center" vertical="top"/>
    </xf>
    <xf numFmtId="0" fontId="56" fillId="4" borderId="12" xfId="0" applyFont="1" applyFill="1" applyBorder="1" applyAlignment="1" applyProtection="1">
      <alignment horizontal="center" vertical="top"/>
    </xf>
    <xf numFmtId="0" fontId="61" fillId="4" borderId="21" xfId="0" applyFont="1" applyFill="1" applyBorder="1" applyAlignment="1" applyProtection="1">
      <alignment horizontal="center" vertical="top"/>
    </xf>
    <xf numFmtId="0" fontId="61" fillId="4" borderId="23" xfId="0" applyFont="1" applyFill="1" applyBorder="1" applyAlignment="1" applyProtection="1">
      <alignment horizontal="center" vertical="top"/>
    </xf>
    <xf numFmtId="0" fontId="6" fillId="5" borderId="42" xfId="0" applyFont="1" applyFill="1" applyBorder="1" applyAlignment="1" applyProtection="1">
      <alignment horizontal="left" vertical="top"/>
      <protection locked="0"/>
    </xf>
    <xf numFmtId="0" fontId="6" fillId="5" borderId="43" xfId="0" applyFont="1" applyFill="1" applyBorder="1" applyAlignment="1" applyProtection="1">
      <alignment horizontal="left" vertical="top"/>
      <protection locked="0"/>
    </xf>
    <xf numFmtId="0" fontId="56" fillId="4" borderId="42" xfId="0" applyFont="1" applyFill="1" applyBorder="1" applyAlignment="1" applyProtection="1">
      <alignment horizontal="center" vertical="top"/>
    </xf>
    <xf numFmtId="0" fontId="56" fillId="4" borderId="50" xfId="0" applyFont="1" applyFill="1" applyBorder="1" applyAlignment="1" applyProtection="1">
      <alignment horizontal="center" vertical="top"/>
    </xf>
    <xf numFmtId="0" fontId="56" fillId="4" borderId="43" xfId="0" applyFont="1" applyFill="1" applyBorder="1" applyAlignment="1" applyProtection="1">
      <alignment horizontal="center" vertical="top"/>
    </xf>
    <xf numFmtId="0" fontId="61" fillId="86" borderId="74" xfId="0" applyFont="1" applyFill="1" applyBorder="1" applyAlignment="1">
      <alignment horizontal="center"/>
    </xf>
    <xf numFmtId="0" fontId="61" fillId="86" borderId="75" xfId="0" applyFont="1" applyFill="1" applyBorder="1" applyAlignment="1">
      <alignment horizontal="center"/>
    </xf>
    <xf numFmtId="0" fontId="61" fillId="86" borderId="76" xfId="0" applyFont="1" applyFill="1" applyBorder="1" applyAlignment="1">
      <alignment horizontal="center"/>
    </xf>
    <xf numFmtId="0" fontId="4" fillId="53" borderId="21" xfId="0" applyFont="1" applyFill="1" applyBorder="1" applyAlignment="1" applyProtection="1">
      <alignment horizontal="center"/>
      <protection hidden="1"/>
    </xf>
    <xf numFmtId="0" fontId="4" fillId="53" borderId="22" xfId="0" applyFont="1" applyFill="1" applyBorder="1" applyAlignment="1" applyProtection="1">
      <alignment horizontal="center"/>
      <protection hidden="1"/>
    </xf>
    <xf numFmtId="0" fontId="4" fillId="53" borderId="23" xfId="0" applyFont="1" applyFill="1" applyBorder="1" applyAlignment="1" applyProtection="1">
      <alignment horizontal="center"/>
      <protection hidden="1"/>
    </xf>
    <xf numFmtId="0" fontId="50" fillId="81" borderId="7" xfId="0" applyFont="1" applyFill="1" applyBorder="1" applyAlignment="1" applyProtection="1">
      <alignment vertical="center"/>
      <protection hidden="1"/>
    </xf>
    <xf numFmtId="0" fontId="50" fillId="81" borderId="8" xfId="0" applyFont="1" applyFill="1" applyBorder="1" applyAlignment="1" applyProtection="1">
      <alignment vertical="center"/>
      <protection hidden="1"/>
    </xf>
    <xf numFmtId="0" fontId="50" fillId="81" borderId="46" xfId="0" applyFont="1" applyFill="1" applyBorder="1" applyAlignment="1" applyProtection="1">
      <alignment vertical="center"/>
      <protection hidden="1"/>
    </xf>
    <xf numFmtId="0" fontId="50" fillId="84" borderId="7" xfId="0" applyFont="1" applyFill="1" applyBorder="1" applyAlignment="1" applyProtection="1">
      <alignment vertical="center"/>
      <protection hidden="1"/>
    </xf>
    <xf numFmtId="0" fontId="50" fillId="84" borderId="8" xfId="0" applyFont="1" applyFill="1" applyBorder="1" applyAlignment="1" applyProtection="1">
      <alignment vertical="center"/>
      <protection hidden="1"/>
    </xf>
    <xf numFmtId="0" fontId="50" fillId="84" borderId="46" xfId="0" applyFont="1" applyFill="1" applyBorder="1" applyAlignment="1" applyProtection="1">
      <alignment vertical="center"/>
      <protection hidden="1"/>
    </xf>
    <xf numFmtId="0" fontId="4" fillId="77" borderId="21" xfId="0" applyFont="1" applyFill="1" applyBorder="1" applyAlignment="1" applyProtection="1">
      <alignment horizontal="center"/>
      <protection hidden="1"/>
    </xf>
    <xf numFmtId="0" fontId="4" fillId="77" borderId="22" xfId="0" applyFont="1" applyFill="1" applyBorder="1" applyAlignment="1" applyProtection="1">
      <alignment horizontal="center"/>
      <protection hidden="1"/>
    </xf>
    <xf numFmtId="0" fontId="4" fillId="77" borderId="23" xfId="0" applyFont="1" applyFill="1" applyBorder="1" applyAlignment="1" applyProtection="1">
      <alignment horizontal="center"/>
      <protection hidden="1"/>
    </xf>
    <xf numFmtId="0" fontId="4" fillId="70" borderId="21" xfId="0" applyFont="1" applyFill="1" applyBorder="1" applyAlignment="1" applyProtection="1">
      <alignment horizontal="center"/>
      <protection hidden="1"/>
    </xf>
    <xf numFmtId="0" fontId="4" fillId="70" borderId="22" xfId="0" applyFont="1" applyFill="1" applyBorder="1" applyAlignment="1" applyProtection="1">
      <alignment horizontal="center"/>
      <protection hidden="1"/>
    </xf>
    <xf numFmtId="0" fontId="4" fillId="70" borderId="23" xfId="0" applyFont="1" applyFill="1" applyBorder="1" applyAlignment="1" applyProtection="1">
      <alignment horizontal="center"/>
      <protection hidden="1"/>
    </xf>
    <xf numFmtId="0" fontId="4" fillId="72" borderId="74" xfId="0" applyFont="1" applyFill="1" applyBorder="1" applyAlignment="1" applyProtection="1">
      <alignment horizontal="center"/>
      <protection hidden="1"/>
    </xf>
    <xf numFmtId="0" fontId="4" fillId="72" borderId="75" xfId="0" applyFont="1" applyFill="1" applyBorder="1" applyAlignment="1" applyProtection="1">
      <alignment horizontal="center"/>
      <protection hidden="1"/>
    </xf>
    <xf numFmtId="0" fontId="4" fillId="72" borderId="76" xfId="0" applyFont="1" applyFill="1" applyBorder="1" applyAlignment="1" applyProtection="1">
      <alignment horizontal="center"/>
      <protection hidden="1"/>
    </xf>
    <xf numFmtId="0" fontId="4" fillId="76" borderId="21" xfId="0" applyFont="1" applyFill="1" applyBorder="1" applyAlignment="1" applyProtection="1">
      <alignment horizontal="center"/>
      <protection hidden="1"/>
    </xf>
    <xf numFmtId="0" fontId="4" fillId="76" borderId="22" xfId="0" applyFont="1" applyFill="1" applyBorder="1" applyAlignment="1" applyProtection="1">
      <alignment horizontal="center"/>
      <protection hidden="1"/>
    </xf>
    <xf numFmtId="0" fontId="4" fillId="76" borderId="23" xfId="0" applyFont="1" applyFill="1" applyBorder="1" applyAlignment="1" applyProtection="1">
      <alignment horizontal="center"/>
      <protection hidden="1"/>
    </xf>
    <xf numFmtId="0" fontId="45" fillId="83" borderId="41" xfId="0" applyFont="1" applyFill="1" applyBorder="1" applyAlignment="1" applyProtection="1">
      <alignment vertical="center"/>
      <protection hidden="1"/>
    </xf>
    <xf numFmtId="0" fontId="45" fillId="83" borderId="40" xfId="0" applyFont="1" applyFill="1" applyBorder="1" applyAlignment="1" applyProtection="1">
      <alignment vertical="center"/>
      <protection hidden="1"/>
    </xf>
    <xf numFmtId="0" fontId="45" fillId="83" borderId="72" xfId="0" applyFont="1" applyFill="1" applyBorder="1" applyAlignment="1" applyProtection="1">
      <alignment vertical="center"/>
      <protection hidden="1"/>
    </xf>
    <xf numFmtId="0" fontId="45" fillId="63" borderId="7" xfId="0" applyFont="1" applyFill="1" applyBorder="1" applyAlignment="1" applyProtection="1">
      <alignment horizontal="left" vertical="center"/>
      <protection hidden="1"/>
    </xf>
    <xf numFmtId="0" fontId="45" fillId="63" borderId="8" xfId="0" applyFont="1" applyFill="1" applyBorder="1" applyAlignment="1" applyProtection="1">
      <alignment horizontal="left" vertical="center"/>
      <protection hidden="1"/>
    </xf>
    <xf numFmtId="0" fontId="45" fillId="63" borderId="46" xfId="0" applyFont="1" applyFill="1" applyBorder="1" applyAlignment="1" applyProtection="1">
      <alignment horizontal="left" vertical="center"/>
      <protection hidden="1"/>
    </xf>
    <xf numFmtId="0" fontId="7" fillId="55" borderId="6" xfId="0" applyFont="1" applyFill="1" applyBorder="1" applyAlignment="1" applyProtection="1">
      <alignment horizontal="center" vertical="center"/>
      <protection hidden="1"/>
    </xf>
    <xf numFmtId="0" fontId="7" fillId="55" borderId="90" xfId="0" applyFont="1" applyFill="1" applyBorder="1" applyAlignment="1" applyProtection="1">
      <alignment horizontal="center" vertical="center"/>
      <protection hidden="1"/>
    </xf>
    <xf numFmtId="0" fontId="7" fillId="55" borderId="16" xfId="0" applyFont="1" applyFill="1" applyBorder="1" applyAlignment="1" applyProtection="1">
      <alignment horizontal="center" vertical="center"/>
      <protection hidden="1"/>
    </xf>
    <xf numFmtId="0" fontId="7" fillId="59" borderId="6" xfId="0" applyFont="1" applyFill="1" applyBorder="1" applyAlignment="1" applyProtection="1">
      <alignment horizontal="center" vertical="center"/>
      <protection hidden="1"/>
    </xf>
    <xf numFmtId="0" fontId="7" fillId="59" borderId="90" xfId="0" applyFont="1" applyFill="1" applyBorder="1" applyAlignment="1" applyProtection="1">
      <alignment horizontal="center" vertical="center"/>
      <protection hidden="1"/>
    </xf>
    <xf numFmtId="0" fontId="7" fillId="59" borderId="16" xfId="0" applyFont="1" applyFill="1" applyBorder="1" applyAlignment="1" applyProtection="1">
      <alignment horizontal="center" vertical="center"/>
      <protection hidden="1"/>
    </xf>
    <xf numFmtId="0" fontId="5" fillId="53" borderId="41" xfId="0" applyFont="1" applyFill="1" applyBorder="1" applyAlignment="1" applyProtection="1">
      <alignment horizontal="center" vertical="center"/>
      <protection hidden="1"/>
    </xf>
    <xf numFmtId="0" fontId="5" fillId="53" borderId="40" xfId="0" applyFont="1" applyFill="1" applyBorder="1" applyAlignment="1" applyProtection="1">
      <alignment horizontal="center" vertical="center"/>
      <protection hidden="1"/>
    </xf>
    <xf numFmtId="0" fontId="5" fillId="53" borderId="72" xfId="0" applyFont="1" applyFill="1" applyBorder="1" applyAlignment="1" applyProtection="1">
      <alignment horizontal="center" vertical="center"/>
      <protection hidden="1"/>
    </xf>
    <xf numFmtId="0" fontId="45" fillId="82" borderId="41" xfId="0" applyFont="1" applyFill="1" applyBorder="1" applyAlignment="1" applyProtection="1">
      <alignment vertical="center"/>
      <protection hidden="1"/>
    </xf>
    <xf numFmtId="0" fontId="45" fillId="82" borderId="40" xfId="0" applyFont="1" applyFill="1" applyBorder="1" applyAlignment="1" applyProtection="1">
      <alignment vertical="center"/>
      <protection hidden="1"/>
    </xf>
    <xf numFmtId="0" fontId="45" fillId="82" borderId="72" xfId="0" applyFont="1" applyFill="1" applyBorder="1" applyAlignment="1" applyProtection="1">
      <alignment vertical="center"/>
      <protection hidden="1"/>
    </xf>
    <xf numFmtId="0" fontId="50" fillId="57" borderId="41" xfId="0" applyFont="1" applyFill="1" applyBorder="1" applyAlignment="1" applyProtection="1">
      <alignment horizontal="left" vertical="center"/>
      <protection hidden="1"/>
    </xf>
    <xf numFmtId="0" fontId="50" fillId="57" borderId="40" xfId="0" applyFont="1" applyFill="1" applyBorder="1" applyAlignment="1" applyProtection="1">
      <alignment horizontal="left" vertical="center"/>
      <protection hidden="1"/>
    </xf>
    <xf numFmtId="0" fontId="50" fillId="57" borderId="72" xfId="0" applyFont="1" applyFill="1" applyBorder="1" applyAlignment="1" applyProtection="1">
      <alignment horizontal="left" vertical="center"/>
      <protection hidden="1"/>
    </xf>
    <xf numFmtId="0" fontId="45" fillId="66" borderId="41" xfId="0" applyFont="1" applyFill="1" applyBorder="1" applyAlignment="1" applyProtection="1">
      <alignment horizontal="left" vertical="center"/>
      <protection hidden="1"/>
    </xf>
    <xf numFmtId="0" fontId="45" fillId="66" borderId="40" xfId="0" applyFont="1" applyFill="1" applyBorder="1" applyAlignment="1" applyProtection="1">
      <alignment horizontal="left" vertical="center"/>
      <protection hidden="1"/>
    </xf>
    <xf numFmtId="0" fontId="45" fillId="66" borderId="72" xfId="0" applyFont="1" applyFill="1" applyBorder="1" applyAlignment="1" applyProtection="1">
      <alignment horizontal="left" vertical="center"/>
      <protection hidden="1"/>
    </xf>
    <xf numFmtId="0" fontId="50" fillId="58" borderId="41" xfId="0" applyFont="1" applyFill="1" applyBorder="1" applyAlignment="1" applyProtection="1">
      <alignment horizontal="left" vertical="center"/>
      <protection hidden="1"/>
    </xf>
    <xf numFmtId="0" fontId="50" fillId="58" borderId="40" xfId="0" applyFont="1" applyFill="1" applyBorder="1" applyAlignment="1" applyProtection="1">
      <alignment horizontal="left" vertical="center"/>
      <protection hidden="1"/>
    </xf>
    <xf numFmtId="0" fontId="50" fillId="58" borderId="72" xfId="0" applyFont="1" applyFill="1" applyBorder="1" applyAlignment="1" applyProtection="1">
      <alignment horizontal="left" vertical="center"/>
      <protection hidden="1"/>
    </xf>
    <xf numFmtId="0" fontId="4" fillId="53" borderId="41" xfId="0" applyFont="1" applyFill="1" applyBorder="1" applyAlignment="1" applyProtection="1">
      <alignment horizontal="center"/>
      <protection hidden="1"/>
    </xf>
    <xf numFmtId="0" fontId="4" fillId="53" borderId="40" xfId="0" applyFont="1" applyFill="1" applyBorder="1" applyAlignment="1" applyProtection="1">
      <alignment horizontal="center"/>
      <protection hidden="1"/>
    </xf>
    <xf numFmtId="0" fontId="4" fillId="53" borderId="72" xfId="0" applyFont="1" applyFill="1" applyBorder="1" applyAlignment="1" applyProtection="1">
      <alignment horizontal="center"/>
      <protection hidden="1"/>
    </xf>
    <xf numFmtId="0" fontId="83" fillId="75" borderId="74" xfId="0" applyFont="1" applyFill="1" applyBorder="1" applyAlignment="1" applyProtection="1">
      <alignment horizontal="left" vertical="top"/>
      <protection hidden="1"/>
    </xf>
    <xf numFmtId="0" fontId="83" fillId="75" borderId="75" xfId="0" applyFont="1" applyFill="1" applyBorder="1" applyAlignment="1" applyProtection="1">
      <alignment horizontal="left" vertical="top"/>
      <protection hidden="1"/>
    </xf>
    <xf numFmtId="0" fontId="83" fillId="75" borderId="76" xfId="0" applyFont="1" applyFill="1" applyBorder="1" applyAlignment="1" applyProtection="1">
      <alignment horizontal="left" vertical="top"/>
      <protection hidden="1"/>
    </xf>
    <xf numFmtId="1" fontId="85" fillId="0" borderId="1" xfId="0" applyNumberFormat="1" applyFont="1" applyBorder="1" applyAlignment="1" applyProtection="1">
      <alignment horizontal="left" vertical="top"/>
      <protection locked="0"/>
    </xf>
    <xf numFmtId="1" fontId="85" fillId="0" borderId="14" xfId="0" applyNumberFormat="1" applyFont="1" applyBorder="1" applyAlignment="1" applyProtection="1">
      <alignment horizontal="left" vertical="top"/>
      <protection locked="0"/>
    </xf>
    <xf numFmtId="0" fontId="84" fillId="4" borderId="13" xfId="0" applyFont="1" applyFill="1" applyBorder="1" applyAlignment="1" applyProtection="1">
      <alignment horizontal="left" vertical="top"/>
      <protection hidden="1"/>
    </xf>
    <xf numFmtId="0" fontId="84" fillId="4" borderId="1" xfId="0" applyFont="1" applyFill="1" applyBorder="1" applyAlignment="1" applyProtection="1">
      <alignment horizontal="left" vertical="top"/>
      <protection hidden="1"/>
    </xf>
    <xf numFmtId="1" fontId="85" fillId="0" borderId="1" xfId="0" applyNumberFormat="1" applyFont="1" applyBorder="1" applyAlignment="1" applyProtection="1">
      <alignment horizontal="left" vertical="center"/>
      <protection locked="0"/>
    </xf>
    <xf numFmtId="1" fontId="85" fillId="0" borderId="95" xfId="0" applyNumberFormat="1" applyFont="1" applyBorder="1" applyAlignment="1" applyProtection="1">
      <alignment horizontal="left" vertical="top"/>
      <protection locked="0"/>
    </xf>
    <xf numFmtId="1" fontId="85" fillId="0" borderId="75" xfId="0" applyNumberFormat="1" applyFont="1" applyBorder="1" applyAlignment="1" applyProtection="1">
      <alignment horizontal="left" vertical="top"/>
      <protection locked="0"/>
    </xf>
    <xf numFmtId="1" fontId="85" fillId="0" borderId="76" xfId="0" applyNumberFormat="1" applyFont="1" applyBorder="1" applyAlignment="1" applyProtection="1">
      <alignment horizontal="left" vertical="top"/>
      <protection locked="0"/>
    </xf>
    <xf numFmtId="0" fontId="83" fillId="75" borderId="7" xfId="0" applyFont="1" applyFill="1" applyBorder="1" applyAlignment="1" applyProtection="1">
      <alignment horizontal="left" vertical="top"/>
      <protection hidden="1"/>
    </xf>
    <xf numFmtId="0" fontId="83" fillId="75" borderId="8" xfId="0" applyFont="1" applyFill="1" applyBorder="1" applyAlignment="1" applyProtection="1">
      <alignment horizontal="left" vertical="top"/>
      <protection hidden="1"/>
    </xf>
    <xf numFmtId="0" fontId="83" fillId="75" borderId="46" xfId="0" applyFont="1" applyFill="1" applyBorder="1" applyAlignment="1" applyProtection="1">
      <alignment horizontal="left" vertical="top"/>
      <protection hidden="1"/>
    </xf>
    <xf numFmtId="0" fontId="83" fillId="75" borderId="9" xfId="0" applyFont="1" applyFill="1" applyBorder="1" applyAlignment="1" applyProtection="1">
      <alignment horizontal="left" vertical="top"/>
      <protection hidden="1"/>
    </xf>
    <xf numFmtId="0" fontId="83" fillId="75" borderId="0" xfId="0" applyFont="1" applyFill="1" applyBorder="1" applyAlignment="1" applyProtection="1">
      <alignment horizontal="left" vertical="top"/>
      <protection hidden="1"/>
    </xf>
    <xf numFmtId="0" fontId="83" fillId="78" borderId="74" xfId="0" applyFont="1" applyFill="1" applyBorder="1" applyAlignment="1" applyProtection="1">
      <alignment horizontal="left" vertical="top"/>
      <protection hidden="1"/>
    </xf>
    <xf numFmtId="0" fontId="83" fillId="78" borderId="75" xfId="0" applyFont="1" applyFill="1" applyBorder="1" applyAlignment="1" applyProtection="1">
      <alignment horizontal="left" vertical="top"/>
      <protection hidden="1"/>
    </xf>
    <xf numFmtId="0" fontId="83" fillId="78" borderId="76" xfId="0" applyFont="1" applyFill="1" applyBorder="1" applyAlignment="1" applyProtection="1">
      <alignment horizontal="left" vertical="top"/>
      <protection hidden="1"/>
    </xf>
    <xf numFmtId="1" fontId="85" fillId="0" borderId="24" xfId="0" applyNumberFormat="1" applyFont="1" applyBorder="1" applyAlignment="1" applyProtection="1">
      <alignment horizontal="left" vertical="top"/>
      <protection locked="0"/>
    </xf>
    <xf numFmtId="1" fontId="85" fillId="0" borderId="69" xfId="0" applyNumberFormat="1" applyFont="1" applyBorder="1" applyAlignment="1" applyProtection="1">
      <alignment horizontal="left" vertical="top"/>
      <protection locked="0"/>
    </xf>
    <xf numFmtId="0" fontId="84" fillId="4" borderId="25" xfId="0" applyFont="1" applyFill="1" applyBorder="1" applyAlignment="1" applyProtection="1">
      <alignment horizontal="left" vertical="top"/>
      <protection hidden="1"/>
    </xf>
    <xf numFmtId="0" fontId="84" fillId="4" borderId="24" xfId="0" applyFont="1" applyFill="1" applyBorder="1" applyAlignment="1" applyProtection="1">
      <alignment horizontal="left" vertical="top"/>
      <protection hidden="1"/>
    </xf>
    <xf numFmtId="1" fontId="85" fillId="0" borderId="29" xfId="0" applyNumberFormat="1" applyFont="1" applyBorder="1" applyAlignment="1" applyProtection="1">
      <alignment horizontal="left" vertical="center"/>
      <protection locked="0"/>
    </xf>
    <xf numFmtId="0" fontId="84" fillId="4" borderId="33" xfId="0" applyFont="1" applyFill="1" applyBorder="1" applyAlignment="1" applyProtection="1">
      <alignment horizontal="left" vertical="top"/>
      <protection hidden="1"/>
    </xf>
    <xf numFmtId="0" fontId="84" fillId="4" borderId="29" xfId="0" applyFont="1" applyFill="1" applyBorder="1" applyAlignment="1" applyProtection="1">
      <alignment horizontal="left" vertical="top"/>
      <protection hidden="1"/>
    </xf>
    <xf numFmtId="1" fontId="85" fillId="0" borderId="29" xfId="0" applyNumberFormat="1" applyFont="1" applyBorder="1" applyAlignment="1" applyProtection="1">
      <alignment horizontal="left" vertical="top"/>
      <protection locked="0"/>
    </xf>
    <xf numFmtId="1" fontId="85" fillId="0" borderId="34" xfId="0" applyNumberFormat="1" applyFont="1" applyBorder="1" applyAlignment="1" applyProtection="1">
      <alignment horizontal="left" vertical="top"/>
      <protection locked="0"/>
    </xf>
    <xf numFmtId="0" fontId="84" fillId="4" borderId="49" xfId="0" applyFont="1" applyFill="1" applyBorder="1" applyAlignment="1" applyProtection="1">
      <alignment horizontal="left" vertical="top"/>
      <protection hidden="1"/>
    </xf>
    <xf numFmtId="0" fontId="84" fillId="4" borderId="48" xfId="0" applyFont="1" applyFill="1" applyBorder="1" applyAlignment="1" applyProtection="1">
      <alignment horizontal="left" vertical="top"/>
      <protection hidden="1"/>
    </xf>
    <xf numFmtId="0" fontId="84" fillId="4" borderId="47" xfId="0" applyFont="1" applyFill="1" applyBorder="1" applyAlignment="1" applyProtection="1">
      <alignment horizontal="left" vertical="top"/>
      <protection hidden="1"/>
    </xf>
    <xf numFmtId="0" fontId="84" fillId="4" borderId="13" xfId="0" applyFont="1" applyFill="1" applyBorder="1" applyAlignment="1" applyProtection="1">
      <alignment horizontal="left" vertical="top" wrapText="1"/>
      <protection hidden="1"/>
    </xf>
    <xf numFmtId="0" fontId="84" fillId="4" borderId="1" xfId="0" applyFont="1" applyFill="1" applyBorder="1" applyAlignment="1" applyProtection="1">
      <alignment horizontal="left" vertical="top" wrapText="1"/>
      <protection hidden="1"/>
    </xf>
    <xf numFmtId="49" fontId="85" fillId="0" borderId="1" xfId="0" applyNumberFormat="1" applyFont="1" applyBorder="1" applyAlignment="1" applyProtection="1">
      <alignment horizontal="left" vertical="top"/>
      <protection locked="0"/>
    </xf>
    <xf numFmtId="49" fontId="85" fillId="0" borderId="14" xfId="0" applyNumberFormat="1" applyFont="1" applyBorder="1" applyAlignment="1" applyProtection="1">
      <alignment horizontal="left" vertical="top"/>
      <protection locked="0"/>
    </xf>
    <xf numFmtId="0" fontId="84" fillId="4" borderId="33" xfId="0" applyFont="1" applyFill="1" applyBorder="1" applyAlignment="1" applyProtection="1">
      <alignment horizontal="left" vertical="top" wrapText="1"/>
      <protection hidden="1"/>
    </xf>
    <xf numFmtId="0" fontId="84" fillId="4" borderId="29" xfId="0" applyFont="1" applyFill="1" applyBorder="1" applyAlignment="1" applyProtection="1">
      <alignment horizontal="left" vertical="top" wrapText="1"/>
      <protection hidden="1"/>
    </xf>
    <xf numFmtId="49" fontId="85" fillId="0" borderId="29" xfId="0" applyNumberFormat="1" applyFont="1" applyBorder="1" applyAlignment="1" applyProtection="1">
      <alignment horizontal="left" vertical="top"/>
      <protection locked="0"/>
    </xf>
    <xf numFmtId="49" fontId="85" fillId="0" borderId="34" xfId="0" applyNumberFormat="1" applyFont="1" applyBorder="1" applyAlignment="1" applyProtection="1">
      <alignment horizontal="left" vertical="top"/>
      <protection locked="0"/>
    </xf>
    <xf numFmtId="0" fontId="84" fillId="4" borderId="25" xfId="0" applyFont="1" applyFill="1" applyBorder="1" applyAlignment="1" applyProtection="1">
      <alignment horizontal="left" vertical="top" wrapText="1"/>
      <protection hidden="1"/>
    </xf>
    <xf numFmtId="0" fontId="84" fillId="4" borderId="24" xfId="0" applyFont="1" applyFill="1" applyBorder="1" applyAlignment="1" applyProtection="1">
      <alignment horizontal="left" vertical="top" wrapText="1"/>
      <protection hidden="1"/>
    </xf>
    <xf numFmtId="49" fontId="85" fillId="0" borderId="24" xfId="0" applyNumberFormat="1" applyFont="1" applyBorder="1" applyAlignment="1" applyProtection="1">
      <alignment horizontal="left" vertical="top"/>
      <protection locked="0"/>
    </xf>
    <xf numFmtId="49" fontId="85" fillId="0" borderId="69" xfId="0" applyNumberFormat="1" applyFont="1" applyBorder="1" applyAlignment="1" applyProtection="1">
      <alignment horizontal="left" vertical="top"/>
      <protection locked="0"/>
    </xf>
    <xf numFmtId="1" fontId="53" fillId="0" borderId="28" xfId="0" applyNumberFormat="1" applyFont="1" applyFill="1" applyBorder="1" applyAlignment="1" applyProtection="1">
      <alignment horizontal="left"/>
      <protection locked="0"/>
    </xf>
    <xf numFmtId="1" fontId="53" fillId="0" borderId="31" xfId="0" applyNumberFormat="1" applyFont="1" applyFill="1" applyBorder="1" applyAlignment="1" applyProtection="1">
      <alignment horizontal="left"/>
      <protection locked="0"/>
    </xf>
    <xf numFmtId="0" fontId="96" fillId="4" borderId="7" xfId="514" applyFont="1" applyFill="1" applyBorder="1" applyAlignment="1" applyProtection="1">
      <alignment horizontal="center" vertical="center" wrapText="1"/>
      <protection hidden="1"/>
    </xf>
    <xf numFmtId="0" fontId="96" fillId="4" borderId="8" xfId="514" applyFont="1" applyFill="1" applyBorder="1" applyAlignment="1" applyProtection="1">
      <alignment horizontal="center" vertical="center" wrapText="1"/>
      <protection hidden="1"/>
    </xf>
    <xf numFmtId="0" fontId="96" fillId="4" borderId="46" xfId="514" applyFont="1" applyFill="1" applyBorder="1" applyAlignment="1" applyProtection="1">
      <alignment horizontal="center" vertical="center" wrapText="1"/>
      <protection hidden="1"/>
    </xf>
    <xf numFmtId="0" fontId="96" fillId="4" borderId="9" xfId="514" applyFont="1" applyFill="1" applyBorder="1" applyAlignment="1" applyProtection="1">
      <alignment horizontal="center" vertical="center" wrapText="1"/>
      <protection hidden="1"/>
    </xf>
    <xf numFmtId="0" fontId="96" fillId="4" borderId="0" xfId="514" applyFont="1" applyFill="1" applyBorder="1" applyAlignment="1" applyProtection="1">
      <alignment horizontal="center" vertical="center" wrapText="1"/>
      <protection hidden="1"/>
    </xf>
    <xf numFmtId="0" fontId="96" fillId="4" borderId="10" xfId="514" applyFont="1" applyFill="1" applyBorder="1" applyAlignment="1" applyProtection="1">
      <alignment horizontal="center" vertical="center" wrapText="1"/>
      <protection hidden="1"/>
    </xf>
    <xf numFmtId="1" fontId="53" fillId="0" borderId="3" xfId="0" applyNumberFormat="1" applyFont="1" applyFill="1" applyBorder="1" applyAlignment="1" applyProtection="1">
      <alignment horizontal="left"/>
      <protection locked="0"/>
    </xf>
    <xf numFmtId="1" fontId="53" fillId="0" borderId="4" xfId="0" applyNumberFormat="1" applyFont="1" applyFill="1" applyBorder="1" applyAlignment="1" applyProtection="1">
      <alignment horizontal="left"/>
      <protection locked="0"/>
    </xf>
    <xf numFmtId="1" fontId="53" fillId="0" borderId="12" xfId="0" applyNumberFormat="1" applyFont="1" applyFill="1" applyBorder="1" applyAlignment="1" applyProtection="1">
      <alignment horizontal="left"/>
      <protection locked="0"/>
    </xf>
    <xf numFmtId="14" fontId="53" fillId="0" borderId="17" xfId="0" applyNumberFormat="1" applyFont="1" applyFill="1" applyBorder="1" applyAlignment="1" applyProtection="1">
      <alignment horizontal="left"/>
      <protection locked="0"/>
    </xf>
    <xf numFmtId="14" fontId="53" fillId="0" borderId="45" xfId="0" applyNumberFormat="1" applyFont="1" applyFill="1" applyBorder="1" applyAlignment="1" applyProtection="1">
      <alignment horizontal="left"/>
      <protection locked="0"/>
    </xf>
    <xf numFmtId="14" fontId="53" fillId="0" borderId="19" xfId="0" applyNumberFormat="1" applyFont="1" applyFill="1" applyBorder="1" applyAlignment="1" applyProtection="1">
      <alignment horizontal="left"/>
      <protection locked="0"/>
    </xf>
    <xf numFmtId="0" fontId="61" fillId="79" borderId="70" xfId="0" applyFont="1" applyFill="1" applyBorder="1" applyAlignment="1" applyProtection="1">
      <alignment horizontal="left"/>
      <protection hidden="1"/>
    </xf>
    <xf numFmtId="0" fontId="61" fillId="79" borderId="28" xfId="0" applyFont="1" applyFill="1" applyBorder="1" applyAlignment="1" applyProtection="1">
      <alignment horizontal="left"/>
      <protection hidden="1"/>
    </xf>
    <xf numFmtId="0" fontId="61" fillId="79" borderId="31" xfId="0" applyFont="1" applyFill="1" applyBorder="1" applyAlignment="1" applyProtection="1">
      <alignment horizontal="left"/>
      <protection hidden="1"/>
    </xf>
    <xf numFmtId="0" fontId="6" fillId="0" borderId="1" xfId="0" applyFont="1" applyBorder="1" applyAlignment="1" applyProtection="1">
      <alignment horizontal="left"/>
      <protection locked="0"/>
    </xf>
    <xf numFmtId="0" fontId="6" fillId="0" borderId="14" xfId="0" applyFont="1" applyBorder="1" applyAlignment="1" applyProtection="1">
      <alignment horizontal="left"/>
      <protection locked="0"/>
    </xf>
    <xf numFmtId="0" fontId="61" fillId="78" borderId="74" xfId="0" applyFont="1" applyFill="1" applyBorder="1" applyAlignment="1" applyProtection="1">
      <alignment horizontal="left" vertical="top"/>
      <protection hidden="1"/>
    </xf>
    <xf numFmtId="0" fontId="61" fillId="78" borderId="75" xfId="0" applyFont="1" applyFill="1" applyBorder="1" applyAlignment="1" applyProtection="1">
      <alignment horizontal="left" vertical="top"/>
      <protection hidden="1"/>
    </xf>
    <xf numFmtId="0" fontId="61" fillId="78" borderId="76" xfId="0" applyFont="1" applyFill="1" applyBorder="1" applyAlignment="1" applyProtection="1">
      <alignment horizontal="left" vertical="top"/>
      <protection hidden="1"/>
    </xf>
    <xf numFmtId="0" fontId="61" fillId="79" borderId="7" xfId="0" applyFont="1" applyFill="1" applyBorder="1" applyAlignment="1" applyProtection="1">
      <alignment horizontal="left"/>
      <protection hidden="1"/>
    </xf>
    <xf numFmtId="0" fontId="61" fillId="79" borderId="8" xfId="0" applyFont="1" applyFill="1" applyBorder="1" applyAlignment="1" applyProtection="1">
      <alignment horizontal="left"/>
      <protection hidden="1"/>
    </xf>
    <xf numFmtId="0" fontId="61" fillId="79" borderId="46" xfId="0" applyFont="1" applyFill="1" applyBorder="1" applyAlignment="1" applyProtection="1">
      <alignment horizontal="left"/>
      <protection hidden="1"/>
    </xf>
    <xf numFmtId="0" fontId="6" fillId="0" borderId="27" xfId="0" applyFont="1" applyBorder="1" applyAlignment="1" applyProtection="1">
      <alignment horizontal="left"/>
      <protection locked="0"/>
    </xf>
    <xf numFmtId="0" fontId="6" fillId="0" borderId="28" xfId="0" applyFont="1" applyBorder="1" applyAlignment="1" applyProtection="1">
      <alignment horizontal="left"/>
      <protection locked="0"/>
    </xf>
    <xf numFmtId="0" fontId="6" fillId="0" borderId="31" xfId="0" applyFont="1" applyBorder="1" applyAlignment="1" applyProtection="1">
      <alignment horizontal="left"/>
      <protection locked="0"/>
    </xf>
    <xf numFmtId="0" fontId="6" fillId="0" borderId="17" xfId="0" applyFont="1" applyBorder="1" applyAlignment="1" applyProtection="1">
      <alignment horizontal="left"/>
      <protection locked="0"/>
    </xf>
    <xf numFmtId="0" fontId="6" fillId="0" borderId="45" xfId="0" applyFont="1" applyBorder="1" applyAlignment="1" applyProtection="1">
      <alignment horizontal="left"/>
      <protection locked="0"/>
    </xf>
    <xf numFmtId="0" fontId="6" fillId="0" borderId="19" xfId="0" applyFont="1" applyBorder="1" applyAlignment="1" applyProtection="1">
      <alignment horizontal="left"/>
      <protection locked="0"/>
    </xf>
    <xf numFmtId="0" fontId="6" fillId="0" borderId="1"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96" fillId="4" borderId="49" xfId="514" applyFont="1" applyFill="1" applyBorder="1" applyAlignment="1" applyProtection="1">
      <alignment horizontal="center" vertical="center" wrapText="1"/>
      <protection hidden="1"/>
    </xf>
    <xf numFmtId="0" fontId="96" fillId="4" borderId="48" xfId="514" applyFont="1" applyFill="1" applyBorder="1" applyAlignment="1" applyProtection="1">
      <alignment horizontal="center" vertical="center" wrapText="1"/>
      <protection hidden="1"/>
    </xf>
    <xf numFmtId="0" fontId="96" fillId="4" borderId="47" xfId="514" applyFont="1" applyFill="1" applyBorder="1" applyAlignment="1" applyProtection="1">
      <alignment horizontal="center" vertical="center" wrapText="1"/>
      <protection hidden="1"/>
    </xf>
    <xf numFmtId="0" fontId="6" fillId="0" borderId="27" xfId="0" applyFont="1" applyFill="1" applyBorder="1" applyAlignment="1" applyProtection="1">
      <alignment horizontal="left"/>
      <protection locked="0"/>
    </xf>
    <xf numFmtId="0" fontId="6" fillId="0" borderId="28" xfId="0" applyFont="1" applyFill="1" applyBorder="1" applyAlignment="1" applyProtection="1">
      <alignment horizontal="left"/>
      <protection locked="0"/>
    </xf>
    <xf numFmtId="0" fontId="6" fillId="0" borderId="31" xfId="0" applyFont="1" applyFill="1" applyBorder="1" applyAlignment="1" applyProtection="1">
      <alignment horizontal="left"/>
      <protection locked="0"/>
    </xf>
    <xf numFmtId="0" fontId="6" fillId="0" borderId="3" xfId="0" applyFont="1" applyFill="1" applyBorder="1" applyAlignment="1" applyProtection="1">
      <alignment horizontal="left"/>
      <protection locked="0"/>
    </xf>
    <xf numFmtId="0" fontId="6" fillId="0" borderId="5" xfId="0" applyFont="1" applyFill="1" applyBorder="1" applyAlignment="1" applyProtection="1">
      <alignment horizontal="left"/>
      <protection locked="0"/>
    </xf>
    <xf numFmtId="165" fontId="6" fillId="0" borderId="3" xfId="0" applyNumberFormat="1" applyFont="1" applyBorder="1" applyAlignment="1" applyProtection="1">
      <alignment horizontal="right"/>
      <protection locked="0"/>
    </xf>
    <xf numFmtId="165" fontId="6" fillId="0" borderId="5" xfId="0" applyNumberFormat="1" applyFont="1" applyBorder="1" applyAlignment="1" applyProtection="1">
      <alignment horizontal="right"/>
      <protection locked="0"/>
    </xf>
    <xf numFmtId="173" fontId="6" fillId="0" borderId="17" xfId="0" applyNumberFormat="1" applyFont="1" applyBorder="1" applyAlignment="1" applyProtection="1">
      <alignment horizontal="right"/>
      <protection locked="0"/>
    </xf>
    <xf numFmtId="173" fontId="6" fillId="0" borderId="18" xfId="0" applyNumberFormat="1" applyFont="1" applyBorder="1" applyAlignment="1" applyProtection="1">
      <alignment horizontal="right"/>
      <protection locked="0"/>
    </xf>
    <xf numFmtId="0" fontId="6" fillId="0" borderId="42" xfId="0" applyFont="1" applyFill="1" applyBorder="1" applyAlignment="1" applyProtection="1">
      <alignment horizontal="left"/>
      <protection locked="0"/>
    </xf>
    <xf numFmtId="0" fontId="6" fillId="0" borderId="50" xfId="0" applyFont="1" applyFill="1" applyBorder="1" applyAlignment="1" applyProtection="1">
      <alignment horizontal="left"/>
      <protection locked="0"/>
    </xf>
    <xf numFmtId="0" fontId="6" fillId="0" borderId="44" xfId="0" applyFont="1" applyFill="1" applyBorder="1" applyAlignment="1" applyProtection="1">
      <alignment horizontal="left"/>
      <protection locked="0"/>
    </xf>
    <xf numFmtId="0" fontId="6" fillId="0" borderId="42" xfId="0" applyFont="1" applyBorder="1" applyAlignment="1" applyProtection="1">
      <alignment horizontal="left"/>
      <protection locked="0"/>
    </xf>
    <xf numFmtId="0" fontId="6" fillId="0" borderId="50" xfId="0" applyFont="1" applyBorder="1" applyAlignment="1" applyProtection="1">
      <alignment horizontal="left"/>
      <protection locked="0"/>
    </xf>
    <xf numFmtId="0" fontId="6" fillId="0" borderId="44" xfId="0" applyFont="1" applyBorder="1" applyAlignment="1" applyProtection="1">
      <alignment horizontal="left"/>
      <protection locked="0"/>
    </xf>
    <xf numFmtId="173" fontId="67" fillId="56" borderId="95" xfId="0" applyNumberFormat="1" applyFont="1" applyFill="1" applyBorder="1" applyAlignment="1" applyProtection="1">
      <alignment horizontal="center"/>
      <protection hidden="1"/>
    </xf>
    <xf numFmtId="173" fontId="67" fillId="56" borderId="75" xfId="0" applyNumberFormat="1" applyFont="1" applyFill="1" applyBorder="1" applyAlignment="1" applyProtection="1">
      <alignment horizontal="center"/>
      <protection hidden="1"/>
    </xf>
    <xf numFmtId="173" fontId="67" fillId="56" borderId="76" xfId="0" applyNumberFormat="1" applyFont="1" applyFill="1" applyBorder="1" applyAlignment="1" applyProtection="1">
      <alignment horizontal="center"/>
      <protection hidden="1"/>
    </xf>
    <xf numFmtId="165" fontId="6" fillId="0" borderId="3" xfId="0" applyNumberFormat="1" applyFont="1" applyBorder="1" applyAlignment="1" applyProtection="1">
      <alignment horizontal="left"/>
      <protection locked="0"/>
    </xf>
    <xf numFmtId="165" fontId="6" fillId="0" borderId="5" xfId="0" applyNumberFormat="1" applyFont="1" applyBorder="1" applyAlignment="1" applyProtection="1">
      <alignment horizontal="left"/>
      <protection locked="0"/>
    </xf>
    <xf numFmtId="0" fontId="61" fillId="79" borderId="74" xfId="0" applyFont="1" applyFill="1" applyBorder="1" applyAlignment="1" applyProtection="1">
      <alignment horizontal="left"/>
      <protection hidden="1"/>
    </xf>
    <xf numFmtId="0" fontId="61" fillId="79" borderId="75" xfId="0" applyFont="1" applyFill="1" applyBorder="1" applyAlignment="1" applyProtection="1">
      <alignment horizontal="left"/>
      <protection hidden="1"/>
    </xf>
    <xf numFmtId="0" fontId="61" fillId="79" borderId="76" xfId="0" applyFont="1" applyFill="1" applyBorder="1" applyAlignment="1" applyProtection="1">
      <alignment horizontal="left"/>
      <protection hidden="1"/>
    </xf>
    <xf numFmtId="170" fontId="6" fillId="56" borderId="27" xfId="0" applyNumberFormat="1" applyFont="1" applyFill="1" applyBorder="1" applyAlignment="1" applyProtection="1">
      <alignment horizontal="right"/>
      <protection hidden="1"/>
    </xf>
    <xf numFmtId="170" fontId="6" fillId="56" borderId="30" xfId="0" applyNumberFormat="1" applyFont="1" applyFill="1" applyBorder="1" applyAlignment="1" applyProtection="1">
      <alignment horizontal="right"/>
      <protection hidden="1"/>
    </xf>
    <xf numFmtId="0" fontId="6" fillId="56" borderId="27" xfId="0" applyFont="1" applyFill="1" applyBorder="1" applyAlignment="1" applyProtection="1">
      <alignment horizontal="right"/>
      <protection hidden="1"/>
    </xf>
    <xf numFmtId="0" fontId="6" fillId="56" borderId="30" xfId="0" applyFont="1" applyFill="1" applyBorder="1" applyAlignment="1" applyProtection="1">
      <alignment horizontal="right"/>
      <protection hidden="1"/>
    </xf>
    <xf numFmtId="170" fontId="6" fillId="56" borderId="17" xfId="0" applyNumberFormat="1" applyFont="1" applyFill="1" applyBorder="1" applyAlignment="1" applyProtection="1">
      <alignment horizontal="right"/>
      <protection hidden="1"/>
    </xf>
    <xf numFmtId="170" fontId="6" fillId="56" borderId="18" xfId="0" applyNumberFormat="1" applyFont="1" applyFill="1" applyBorder="1" applyAlignment="1" applyProtection="1">
      <alignment horizontal="right"/>
      <protection hidden="1"/>
    </xf>
    <xf numFmtId="0" fontId="2" fillId="56" borderId="95" xfId="0" applyFont="1" applyFill="1" applyBorder="1" applyAlignment="1" applyProtection="1">
      <alignment horizontal="center"/>
      <protection hidden="1"/>
    </xf>
    <xf numFmtId="0" fontId="2" fillId="56" borderId="75" xfId="0" applyFont="1" applyFill="1" applyBorder="1" applyAlignment="1" applyProtection="1">
      <alignment horizontal="center"/>
      <protection hidden="1"/>
    </xf>
    <xf numFmtId="0" fontId="2" fillId="56" borderId="76" xfId="0" applyFont="1" applyFill="1" applyBorder="1" applyAlignment="1" applyProtection="1">
      <alignment horizontal="center"/>
      <protection hidden="1"/>
    </xf>
    <xf numFmtId="170" fontId="6" fillId="56" borderId="3" xfId="0" applyNumberFormat="1" applyFont="1" applyFill="1" applyBorder="1" applyAlignment="1" applyProtection="1">
      <alignment horizontal="right"/>
      <protection hidden="1"/>
    </xf>
    <xf numFmtId="170" fontId="6" fillId="56" borderId="5" xfId="0" applyNumberFormat="1" applyFont="1" applyFill="1" applyBorder="1" applyAlignment="1" applyProtection="1">
      <alignment horizontal="right"/>
      <protection hidden="1"/>
    </xf>
    <xf numFmtId="3" fontId="6" fillId="56" borderId="3" xfId="0" applyNumberFormat="1" applyFont="1" applyFill="1" applyBorder="1" applyAlignment="1" applyProtection="1">
      <alignment horizontal="right"/>
      <protection hidden="1"/>
    </xf>
    <xf numFmtId="0" fontId="6" fillId="56" borderId="5" xfId="0" applyFont="1" applyFill="1" applyBorder="1" applyAlignment="1" applyProtection="1">
      <alignment horizontal="right"/>
      <protection hidden="1"/>
    </xf>
    <xf numFmtId="0" fontId="6" fillId="56" borderId="6" xfId="0" applyFont="1" applyFill="1" applyBorder="1" applyAlignment="1" applyProtection="1">
      <alignment horizontal="right"/>
      <protection hidden="1"/>
    </xf>
    <xf numFmtId="0" fontId="6" fillId="56" borderId="16" xfId="0" applyFont="1" applyFill="1" applyBorder="1" applyAlignment="1" applyProtection="1">
      <alignment horizontal="right"/>
      <protection hidden="1"/>
    </xf>
    <xf numFmtId="0" fontId="76" fillId="0" borderId="43" xfId="0" applyFont="1" applyBorder="1" applyAlignment="1" applyProtection="1">
      <alignment horizontal="center" vertical="center"/>
    </xf>
    <xf numFmtId="0" fontId="76" fillId="0" borderId="42" xfId="0" applyFont="1" applyBorder="1" applyAlignment="1" applyProtection="1">
      <alignment horizontal="center" vertical="center"/>
    </xf>
    <xf numFmtId="0" fontId="61" fillId="8" borderId="74" xfId="0" applyFont="1" applyFill="1" applyBorder="1" applyAlignment="1" applyProtection="1">
      <alignment horizontal="center" vertical="top"/>
      <protection hidden="1"/>
    </xf>
    <xf numFmtId="0" fontId="61" fillId="8" borderId="76" xfId="0" applyFont="1" applyFill="1" applyBorder="1" applyAlignment="1" applyProtection="1">
      <alignment horizontal="center" vertical="top"/>
      <protection hidden="1"/>
    </xf>
    <xf numFmtId="49" fontId="6" fillId="0" borderId="4" xfId="0" applyNumberFormat="1" applyFont="1" applyFill="1" applyBorder="1" applyAlignment="1" applyProtection="1">
      <alignment horizontal="left" vertical="center"/>
      <protection locked="0"/>
    </xf>
    <xf numFmtId="49" fontId="6" fillId="0" borderId="12" xfId="0" applyNumberFormat="1" applyFont="1" applyFill="1" applyBorder="1" applyAlignment="1" applyProtection="1">
      <alignment horizontal="left" vertical="center"/>
      <protection locked="0"/>
    </xf>
    <xf numFmtId="49" fontId="6" fillId="0" borderId="45" xfId="0" applyNumberFormat="1" applyFont="1" applyFill="1" applyBorder="1" applyAlignment="1" applyProtection="1">
      <alignment horizontal="left" vertical="center"/>
      <protection locked="0"/>
    </xf>
    <xf numFmtId="49" fontId="6" fillId="0" borderId="19" xfId="0" applyNumberFormat="1" applyFont="1" applyFill="1" applyBorder="1" applyAlignment="1" applyProtection="1">
      <alignment horizontal="left" vertical="center"/>
      <protection locked="0"/>
    </xf>
    <xf numFmtId="49" fontId="6" fillId="0" borderId="50" xfId="0" applyNumberFormat="1" applyFont="1" applyFill="1" applyBorder="1" applyAlignment="1" applyProtection="1">
      <alignment horizontal="left" vertical="center"/>
      <protection locked="0"/>
    </xf>
    <xf numFmtId="49" fontId="6" fillId="0" borderId="44" xfId="0" applyNumberFormat="1" applyFont="1" applyFill="1" applyBorder="1" applyAlignment="1" applyProtection="1">
      <alignment horizontal="left" vertical="center"/>
      <protection locked="0"/>
    </xf>
    <xf numFmtId="49" fontId="6" fillId="0" borderId="90" xfId="0" applyNumberFormat="1" applyFont="1" applyFill="1" applyBorder="1" applyAlignment="1" applyProtection="1">
      <alignment horizontal="left" vertical="center"/>
      <protection locked="0"/>
    </xf>
    <xf numFmtId="49" fontId="6" fillId="0" borderId="15" xfId="0" applyNumberFormat="1" applyFont="1" applyFill="1" applyBorder="1" applyAlignment="1" applyProtection="1">
      <alignment horizontal="left" vertical="center"/>
      <protection locked="0"/>
    </xf>
    <xf numFmtId="0" fontId="4" fillId="0" borderId="50" xfId="0" applyFont="1" applyBorder="1" applyAlignment="1">
      <alignment horizontal="center"/>
    </xf>
    <xf numFmtId="49" fontId="4" fillId="0" borderId="50" xfId="0" applyNumberFormat="1" applyFont="1" applyBorder="1" applyAlignment="1">
      <alignment horizontal="center"/>
    </xf>
    <xf numFmtId="0" fontId="4" fillId="0" borderId="3" xfId="0" applyFont="1" applyBorder="1" applyAlignment="1">
      <alignment horizontal="center"/>
    </xf>
    <xf numFmtId="0" fontId="4" fillId="0" borderId="5" xfId="0" applyFont="1" applyBorder="1" applyAlignment="1">
      <alignment horizontal="center"/>
    </xf>
    <xf numFmtId="0" fontId="62" fillId="62" borderId="0" xfId="0" applyFont="1" applyFill="1" applyAlignment="1">
      <alignment horizontal="center"/>
    </xf>
    <xf numFmtId="0" fontId="5" fillId="56" borderId="50" xfId="0" applyFont="1" applyFill="1" applyBorder="1" applyAlignment="1">
      <alignment horizontal="center"/>
    </xf>
    <xf numFmtId="0" fontId="5" fillId="0" borderId="50" xfId="0" applyFont="1" applyBorder="1" applyAlignment="1">
      <alignment horizontal="center"/>
    </xf>
    <xf numFmtId="0" fontId="61" fillId="7" borderId="74" xfId="0" applyFont="1" applyFill="1" applyBorder="1" applyAlignment="1" applyProtection="1">
      <alignment horizontal="left" vertical="center"/>
      <protection hidden="1"/>
    </xf>
    <xf numFmtId="0" fontId="61" fillId="7" borderId="75" xfId="0" applyFont="1" applyFill="1" applyBorder="1" applyAlignment="1" applyProtection="1">
      <alignment horizontal="left" vertical="center"/>
      <protection hidden="1"/>
    </xf>
    <xf numFmtId="0" fontId="61" fillId="7" borderId="76" xfId="0" applyFont="1" applyFill="1" applyBorder="1" applyAlignment="1" applyProtection="1">
      <alignment horizontal="left" vertical="center"/>
      <protection hidden="1"/>
    </xf>
    <xf numFmtId="0" fontId="61" fillId="69" borderId="74" xfId="0" applyFont="1" applyFill="1" applyBorder="1" applyAlignment="1">
      <alignment horizontal="left" vertical="center"/>
    </xf>
    <xf numFmtId="0" fontId="61" fillId="69" borderId="75" xfId="0" applyFont="1" applyFill="1" applyBorder="1" applyAlignment="1">
      <alignment horizontal="left" vertical="center"/>
    </xf>
    <xf numFmtId="0" fontId="61" fillId="69" borderId="74" xfId="516" applyFont="1" applyFill="1" applyBorder="1" applyAlignment="1">
      <alignment horizontal="left" vertical="center"/>
    </xf>
    <xf numFmtId="0" fontId="61" fillId="69" borderId="75" xfId="516" applyFont="1" applyFill="1" applyBorder="1" applyAlignment="1">
      <alignment horizontal="left" vertical="center"/>
    </xf>
    <xf numFmtId="0" fontId="61" fillId="69" borderId="76" xfId="516" applyFont="1" applyFill="1" applyBorder="1" applyAlignment="1">
      <alignment horizontal="left" vertical="center"/>
    </xf>
    <xf numFmtId="0" fontId="56" fillId="4" borderId="70" xfId="0" applyFont="1" applyFill="1" applyBorder="1" applyAlignment="1" applyProtection="1">
      <alignment horizontal="left" vertical="center"/>
    </xf>
    <xf numFmtId="0" fontId="56" fillId="4" borderId="28" xfId="0" applyFont="1" applyFill="1" applyBorder="1" applyAlignment="1" applyProtection="1">
      <alignment horizontal="left" vertical="center"/>
    </xf>
    <xf numFmtId="0" fontId="56" fillId="4" borderId="31" xfId="0" applyFont="1" applyFill="1" applyBorder="1" applyAlignment="1" applyProtection="1">
      <alignment horizontal="left" vertical="center"/>
    </xf>
    <xf numFmtId="0" fontId="56" fillId="4" borderId="11" xfId="0" applyFont="1" applyFill="1" applyBorder="1" applyAlignment="1" applyProtection="1">
      <alignment horizontal="left" vertical="center"/>
    </xf>
    <xf numFmtId="0" fontId="56" fillId="4" borderId="4" xfId="0" applyFont="1" applyFill="1" applyBorder="1" applyAlignment="1" applyProtection="1">
      <alignment horizontal="left" vertical="center"/>
    </xf>
    <xf numFmtId="0" fontId="56" fillId="4" borderId="12" xfId="0" applyFont="1" applyFill="1" applyBorder="1" applyAlignment="1" applyProtection="1">
      <alignment horizontal="left" vertical="center"/>
    </xf>
    <xf numFmtId="0" fontId="54" fillId="55" borderId="7" xfId="516" applyFont="1" applyFill="1" applyBorder="1" applyAlignment="1">
      <alignment horizontal="center"/>
    </xf>
    <xf numFmtId="0" fontId="54" fillId="55" borderId="8" xfId="516" applyFont="1" applyFill="1" applyBorder="1" applyAlignment="1">
      <alignment horizontal="center"/>
    </xf>
    <xf numFmtId="0" fontId="54" fillId="55" borderId="46" xfId="516" applyFont="1" applyFill="1" applyBorder="1" applyAlignment="1">
      <alignment horizontal="center"/>
    </xf>
    <xf numFmtId="0" fontId="54" fillId="55" borderId="9" xfId="516" applyFont="1" applyFill="1" applyBorder="1" applyAlignment="1">
      <alignment horizontal="center"/>
    </xf>
    <xf numFmtId="0" fontId="54" fillId="55" borderId="0" xfId="516" applyFont="1" applyFill="1" applyBorder="1" applyAlignment="1">
      <alignment horizontal="center"/>
    </xf>
    <xf numFmtId="0" fontId="54" fillId="55" borderId="10" xfId="516" applyFont="1" applyFill="1" applyBorder="1" applyAlignment="1">
      <alignment horizontal="center"/>
    </xf>
    <xf numFmtId="0" fontId="54" fillId="55" borderId="49" xfId="516" applyFont="1" applyFill="1" applyBorder="1" applyAlignment="1">
      <alignment horizontal="center"/>
    </xf>
    <xf numFmtId="0" fontId="54" fillId="55" borderId="48" xfId="516" applyFont="1" applyFill="1" applyBorder="1" applyAlignment="1">
      <alignment horizontal="center"/>
    </xf>
    <xf numFmtId="0" fontId="54" fillId="55" borderId="47" xfId="516" applyFont="1" applyFill="1" applyBorder="1" applyAlignment="1">
      <alignment horizontal="center"/>
    </xf>
    <xf numFmtId="0" fontId="6" fillId="4" borderId="7" xfId="0" applyFont="1" applyFill="1" applyBorder="1" applyAlignment="1">
      <alignment horizontal="center"/>
    </xf>
    <xf numFmtId="0" fontId="6" fillId="4" borderId="8" xfId="0" applyFont="1" applyFill="1" applyBorder="1" applyAlignment="1">
      <alignment horizontal="center"/>
    </xf>
    <xf numFmtId="0" fontId="6" fillId="4" borderId="46" xfId="0" applyFont="1" applyFill="1" applyBorder="1" applyAlignment="1">
      <alignment horizontal="center"/>
    </xf>
    <xf numFmtId="0" fontId="6" fillId="4" borderId="9" xfId="0" applyFont="1" applyFill="1" applyBorder="1" applyAlignment="1">
      <alignment horizontal="center"/>
    </xf>
    <xf numFmtId="0" fontId="6" fillId="4" borderId="0" xfId="0" applyFont="1" applyFill="1" applyBorder="1" applyAlignment="1">
      <alignment horizontal="center"/>
    </xf>
    <xf numFmtId="0" fontId="6" fillId="4" borderId="10" xfId="0" applyFont="1" applyFill="1" applyBorder="1" applyAlignment="1">
      <alignment horizontal="center"/>
    </xf>
    <xf numFmtId="0" fontId="6" fillId="4" borderId="49" xfId="0" applyFont="1" applyFill="1" applyBorder="1" applyAlignment="1">
      <alignment horizontal="center"/>
    </xf>
    <xf numFmtId="0" fontId="6" fillId="4" borderId="48" xfId="0" applyFont="1" applyFill="1" applyBorder="1" applyAlignment="1">
      <alignment horizontal="center"/>
    </xf>
    <xf numFmtId="0" fontId="6" fillId="4" borderId="47" xfId="0" applyFont="1" applyFill="1" applyBorder="1" applyAlignment="1">
      <alignment horizontal="center"/>
    </xf>
    <xf numFmtId="0" fontId="56" fillId="4" borderId="71" xfId="0" applyFont="1" applyFill="1" applyBorder="1" applyAlignment="1" applyProtection="1">
      <alignment horizontal="left" vertical="center"/>
    </xf>
    <xf numFmtId="0" fontId="56" fillId="4" borderId="45" xfId="0" applyFont="1" applyFill="1" applyBorder="1" applyAlignment="1" applyProtection="1">
      <alignment horizontal="left" vertical="center"/>
    </xf>
    <xf numFmtId="0" fontId="56" fillId="4" borderId="19" xfId="0" applyFont="1" applyFill="1" applyBorder="1" applyAlignment="1" applyProtection="1">
      <alignment horizontal="left" vertical="center"/>
    </xf>
    <xf numFmtId="0" fontId="56" fillId="4" borderId="93" xfId="0" applyFont="1" applyFill="1" applyBorder="1" applyAlignment="1" applyProtection="1">
      <alignment horizontal="left" vertical="center"/>
    </xf>
    <xf numFmtId="0" fontId="56" fillId="4" borderId="92" xfId="0" applyFont="1" applyFill="1" applyBorder="1" applyAlignment="1" applyProtection="1">
      <alignment horizontal="left" vertical="center"/>
    </xf>
    <xf numFmtId="0" fontId="56" fillId="4" borderId="94" xfId="0" applyFont="1" applyFill="1" applyBorder="1" applyAlignment="1" applyProtection="1">
      <alignment horizontal="left" vertical="center"/>
    </xf>
    <xf numFmtId="0" fontId="61" fillId="66" borderId="74" xfId="0" applyFont="1" applyFill="1" applyBorder="1" applyAlignment="1">
      <alignment horizontal="center" wrapText="1"/>
    </xf>
    <xf numFmtId="0" fontId="61" fillId="66" borderId="75" xfId="0" applyFont="1" applyFill="1" applyBorder="1" applyAlignment="1">
      <alignment horizontal="center" wrapText="1"/>
    </xf>
    <xf numFmtId="0" fontId="61" fillId="66" borderId="76" xfId="0" applyFont="1" applyFill="1" applyBorder="1" applyAlignment="1">
      <alignment horizontal="center" wrapText="1"/>
    </xf>
    <xf numFmtId="0" fontId="53" fillId="0" borderId="1" xfId="516" applyFont="1" applyFill="1" applyBorder="1" applyAlignment="1" applyProtection="1">
      <alignment horizontal="left" vertical="top"/>
      <protection locked="0"/>
    </xf>
    <xf numFmtId="0" fontId="53" fillId="0" borderId="14" xfId="516" applyFont="1" applyFill="1" applyBorder="1" applyAlignment="1" applyProtection="1">
      <alignment horizontal="left" vertical="top"/>
      <protection locked="0"/>
    </xf>
    <xf numFmtId="0" fontId="56" fillId="4" borderId="71" xfId="0" applyFont="1" applyFill="1" applyBorder="1" applyAlignment="1" applyProtection="1">
      <alignment horizontal="center" vertical="center"/>
    </xf>
    <xf numFmtId="0" fontId="56" fillId="4" borderId="45" xfId="0" applyFont="1" applyFill="1" applyBorder="1" applyAlignment="1" applyProtection="1">
      <alignment horizontal="center" vertical="center"/>
    </xf>
    <xf numFmtId="0" fontId="56" fillId="4" borderId="19" xfId="0" applyFont="1" applyFill="1" applyBorder="1" applyAlignment="1" applyProtection="1">
      <alignment horizontal="center" vertical="center"/>
    </xf>
    <xf numFmtId="0" fontId="61" fillId="8" borderId="101" xfId="516" applyFont="1" applyFill="1" applyBorder="1" applyAlignment="1">
      <alignment horizontal="left" vertical="center"/>
    </xf>
    <xf numFmtId="0" fontId="61" fillId="8" borderId="102" xfId="516" applyFont="1" applyFill="1" applyBorder="1" applyAlignment="1">
      <alignment horizontal="left" vertical="center"/>
    </xf>
    <xf numFmtId="0" fontId="61" fillId="8" borderId="103" xfId="516" applyFont="1" applyFill="1" applyBorder="1" applyAlignment="1">
      <alignment horizontal="left" vertical="center"/>
    </xf>
    <xf numFmtId="0" fontId="53" fillId="0" borderId="40" xfId="516" applyFont="1" applyFill="1" applyBorder="1" applyAlignment="1" applyProtection="1">
      <alignment horizontal="left" vertical="top"/>
      <protection locked="0"/>
    </xf>
    <xf numFmtId="0" fontId="53" fillId="0" borderId="72" xfId="516" applyFont="1" applyFill="1" applyBorder="1" applyAlignment="1" applyProtection="1">
      <alignment horizontal="left" vertical="top"/>
      <protection locked="0"/>
    </xf>
    <xf numFmtId="0" fontId="56" fillId="4" borderId="89" xfId="0" applyFont="1" applyFill="1" applyBorder="1" applyAlignment="1" applyProtection="1">
      <alignment horizontal="center" vertical="center"/>
    </xf>
    <xf numFmtId="0" fontId="56" fillId="4" borderId="90"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49" xfId="0" applyFont="1" applyFill="1" applyBorder="1" applyAlignment="1" applyProtection="1">
      <alignment horizontal="center" vertical="center"/>
    </xf>
    <xf numFmtId="0" fontId="56" fillId="4" borderId="48" xfId="0" applyFont="1" applyFill="1" applyBorder="1" applyAlignment="1" applyProtection="1">
      <alignment horizontal="center" vertical="center"/>
    </xf>
    <xf numFmtId="0" fontId="56" fillId="4" borderId="47" xfId="0" applyFont="1" applyFill="1" applyBorder="1" applyAlignment="1" applyProtection="1">
      <alignment horizontal="center" vertical="center"/>
    </xf>
    <xf numFmtId="0" fontId="53" fillId="0" borderId="29" xfId="516" applyFont="1" applyFill="1" applyBorder="1" applyAlignment="1" applyProtection="1">
      <alignment horizontal="left" vertical="top"/>
      <protection locked="0"/>
    </xf>
    <xf numFmtId="0" fontId="53" fillId="0" borderId="34" xfId="516" applyFont="1" applyFill="1" applyBorder="1" applyAlignment="1" applyProtection="1">
      <alignment horizontal="left" vertical="top"/>
      <protection locked="0"/>
    </xf>
    <xf numFmtId="0" fontId="61" fillId="8" borderId="98" xfId="516" applyFont="1" applyFill="1" applyBorder="1" applyAlignment="1">
      <alignment horizontal="left"/>
    </xf>
    <xf numFmtId="0" fontId="61" fillId="8" borderId="99" xfId="516" applyFont="1" applyFill="1" applyBorder="1" applyAlignment="1">
      <alignment horizontal="left"/>
    </xf>
    <xf numFmtId="0" fontId="61" fillId="8" borderId="100" xfId="516" applyFont="1" applyFill="1" applyBorder="1" applyAlignment="1">
      <alignment horizontal="left"/>
    </xf>
    <xf numFmtId="0" fontId="61" fillId="8" borderId="98" xfId="516" applyFont="1" applyFill="1" applyBorder="1" applyAlignment="1">
      <alignment horizontal="left" vertical="center"/>
    </xf>
    <xf numFmtId="0" fontId="61" fillId="8" borderId="99" xfId="516" applyFont="1" applyFill="1" applyBorder="1" applyAlignment="1">
      <alignment horizontal="left" vertical="center"/>
    </xf>
    <xf numFmtId="0" fontId="61" fillId="8" borderId="100" xfId="516" applyFont="1" applyFill="1" applyBorder="1" applyAlignment="1">
      <alignment horizontal="left" vertical="center"/>
    </xf>
    <xf numFmtId="0" fontId="4" fillId="59" borderId="7" xfId="0" applyFont="1" applyFill="1" applyBorder="1" applyAlignment="1" applyProtection="1">
      <alignment horizontal="center" vertical="center"/>
      <protection hidden="1"/>
    </xf>
    <xf numFmtId="0" fontId="4" fillId="59" borderId="8" xfId="0" applyFont="1" applyFill="1" applyBorder="1" applyAlignment="1" applyProtection="1">
      <alignment horizontal="center" vertical="center"/>
      <protection hidden="1"/>
    </xf>
    <xf numFmtId="0" fontId="4" fillId="59" borderId="46" xfId="0" applyFont="1" applyFill="1" applyBorder="1" applyAlignment="1" applyProtection="1">
      <alignment horizontal="center" vertical="center"/>
      <protection hidden="1"/>
    </xf>
    <xf numFmtId="0" fontId="4" fillId="55" borderId="49" xfId="0" applyFont="1" applyFill="1" applyBorder="1" applyAlignment="1" applyProtection="1">
      <alignment horizontal="center" vertical="center"/>
      <protection hidden="1"/>
    </xf>
    <xf numFmtId="0" fontId="4" fillId="55" borderId="48" xfId="0" applyFont="1" applyFill="1" applyBorder="1" applyAlignment="1" applyProtection="1">
      <alignment horizontal="center" vertical="center"/>
      <protection hidden="1"/>
    </xf>
    <xf numFmtId="0" fontId="4" fillId="55" borderId="47" xfId="0" applyFont="1" applyFill="1" applyBorder="1" applyAlignment="1" applyProtection="1">
      <alignment horizontal="center" vertical="center"/>
      <protection hidden="1"/>
    </xf>
    <xf numFmtId="0" fontId="0" fillId="55" borderId="33" xfId="0" applyFill="1" applyBorder="1" applyAlignment="1" applyProtection="1">
      <alignment horizontal="center"/>
      <protection hidden="1"/>
    </xf>
    <xf numFmtId="0" fontId="0" fillId="55" borderId="29" xfId="0" applyFill="1" applyBorder="1" applyAlignment="1" applyProtection="1">
      <alignment horizontal="center"/>
      <protection hidden="1"/>
    </xf>
    <xf numFmtId="0" fontId="0" fillId="55" borderId="34" xfId="0" applyFill="1" applyBorder="1" applyAlignment="1" applyProtection="1">
      <alignment horizontal="center"/>
      <protection hidden="1"/>
    </xf>
    <xf numFmtId="0" fontId="53" fillId="55" borderId="24" xfId="0" applyFont="1" applyFill="1" applyBorder="1" applyAlignment="1" applyProtection="1">
      <alignment horizontal="center" wrapText="1"/>
      <protection locked="0"/>
    </xf>
    <xf numFmtId="0" fontId="53" fillId="55" borderId="69" xfId="0" applyFont="1" applyFill="1" applyBorder="1" applyAlignment="1" applyProtection="1">
      <alignment horizontal="center" wrapText="1"/>
      <protection locked="0"/>
    </xf>
    <xf numFmtId="0" fontId="53" fillId="55" borderId="1" xfId="516" applyFont="1" applyFill="1" applyBorder="1" applyAlignment="1" applyProtection="1">
      <alignment horizontal="center"/>
      <protection locked="0"/>
    </xf>
    <xf numFmtId="0" fontId="89" fillId="55" borderId="7" xfId="516" applyFont="1" applyFill="1" applyBorder="1" applyAlignment="1" applyProtection="1">
      <alignment horizontal="center"/>
      <protection hidden="1"/>
    </xf>
    <xf numFmtId="0" fontId="89" fillId="55" borderId="8" xfId="516" applyFont="1" applyFill="1" applyBorder="1" applyAlignment="1" applyProtection="1">
      <alignment horizontal="center"/>
      <protection hidden="1"/>
    </xf>
    <xf numFmtId="0" fontId="89" fillId="55" borderId="46" xfId="516" applyFont="1" applyFill="1" applyBorder="1" applyAlignment="1" applyProtection="1">
      <alignment horizontal="center"/>
      <protection hidden="1"/>
    </xf>
    <xf numFmtId="0" fontId="89" fillId="55" borderId="9" xfId="516" applyFont="1" applyFill="1" applyBorder="1" applyAlignment="1" applyProtection="1">
      <alignment horizontal="center"/>
      <protection hidden="1"/>
    </xf>
    <xf numFmtId="0" fontId="89" fillId="55" borderId="0" xfId="516" applyFont="1" applyFill="1" applyBorder="1" applyAlignment="1" applyProtection="1">
      <alignment horizontal="center"/>
      <protection hidden="1"/>
    </xf>
    <xf numFmtId="0" fontId="89" fillId="55" borderId="10" xfId="516" applyFont="1" applyFill="1" applyBorder="1" applyAlignment="1" applyProtection="1">
      <alignment horizontal="center"/>
      <protection hidden="1"/>
    </xf>
    <xf numFmtId="0" fontId="89" fillId="55" borderId="49" xfId="516" applyFont="1" applyFill="1" applyBorder="1" applyAlignment="1" applyProtection="1">
      <alignment horizontal="center"/>
      <protection hidden="1"/>
    </xf>
    <xf numFmtId="0" fontId="89" fillId="55" borderId="48" xfId="516" applyFont="1" applyFill="1" applyBorder="1" applyAlignment="1" applyProtection="1">
      <alignment horizontal="center"/>
      <protection hidden="1"/>
    </xf>
    <xf numFmtId="0" fontId="89" fillId="55" borderId="47" xfId="516" applyFont="1" applyFill="1" applyBorder="1" applyAlignment="1" applyProtection="1">
      <alignment horizontal="center"/>
      <protection hidden="1"/>
    </xf>
    <xf numFmtId="0" fontId="0" fillId="55" borderId="25" xfId="0" applyFill="1" applyBorder="1" applyAlignment="1" applyProtection="1">
      <alignment horizontal="center"/>
      <protection hidden="1"/>
    </xf>
    <xf numFmtId="0" fontId="0" fillId="55" borderId="24" xfId="0" applyFill="1" applyBorder="1" applyAlignment="1" applyProtection="1">
      <alignment horizontal="center"/>
      <protection hidden="1"/>
    </xf>
    <xf numFmtId="0" fontId="0" fillId="55" borderId="69" xfId="0" applyFill="1" applyBorder="1" applyAlignment="1" applyProtection="1">
      <alignment horizontal="center"/>
      <protection hidden="1"/>
    </xf>
    <xf numFmtId="0" fontId="0" fillId="55" borderId="13" xfId="0" applyFill="1" applyBorder="1" applyAlignment="1" applyProtection="1">
      <alignment horizontal="center"/>
      <protection hidden="1"/>
    </xf>
    <xf numFmtId="0" fontId="0" fillId="55" borderId="1" xfId="0" applyFill="1" applyBorder="1" applyAlignment="1" applyProtection="1">
      <alignment horizontal="center"/>
      <protection hidden="1"/>
    </xf>
    <xf numFmtId="0" fontId="0" fillId="55" borderId="14" xfId="0" applyFill="1" applyBorder="1" applyAlignment="1" applyProtection="1">
      <alignment horizontal="center"/>
      <protection hidden="1"/>
    </xf>
    <xf numFmtId="0" fontId="53" fillId="55" borderId="1" xfId="516" applyFont="1" applyFill="1" applyBorder="1" applyAlignment="1" applyProtection="1">
      <alignment horizontal="left" vertical="center" indent="4"/>
      <protection hidden="1"/>
    </xf>
    <xf numFmtId="0" fontId="53" fillId="55" borderId="14" xfId="516" applyFont="1" applyFill="1" applyBorder="1" applyAlignment="1" applyProtection="1">
      <alignment horizontal="left" vertical="center" indent="4"/>
      <protection hidden="1"/>
    </xf>
    <xf numFmtId="0" fontId="53" fillId="55" borderId="29" xfId="516" applyFont="1" applyFill="1" applyBorder="1" applyAlignment="1" applyProtection="1">
      <alignment horizontal="left" vertical="center" indent="4"/>
      <protection hidden="1"/>
    </xf>
    <xf numFmtId="0" fontId="53" fillId="55" borderId="34" xfId="516" applyFont="1" applyFill="1" applyBorder="1" applyAlignment="1" applyProtection="1">
      <alignment horizontal="left" vertical="center" indent="4"/>
      <protection hidden="1"/>
    </xf>
    <xf numFmtId="9" fontId="53" fillId="55" borderId="13" xfId="515" applyFont="1" applyFill="1" applyBorder="1" applyAlignment="1" applyProtection="1">
      <alignment horizontal="left" vertical="center" wrapText="1" indent="3"/>
      <protection hidden="1"/>
    </xf>
    <xf numFmtId="9" fontId="53" fillId="55" borderId="14" xfId="515" applyFont="1" applyFill="1" applyBorder="1" applyAlignment="1" applyProtection="1">
      <alignment horizontal="left" vertical="center" wrapText="1" indent="3"/>
      <protection hidden="1"/>
    </xf>
    <xf numFmtId="9" fontId="53" fillId="55" borderId="33" xfId="515" applyFont="1" applyFill="1" applyBorder="1" applyAlignment="1" applyProtection="1">
      <alignment horizontal="left" vertical="center" wrapText="1" indent="3"/>
      <protection hidden="1"/>
    </xf>
    <xf numFmtId="9" fontId="53" fillId="55" borderId="34" xfId="515" applyFont="1" applyFill="1" applyBorder="1" applyAlignment="1" applyProtection="1">
      <alignment horizontal="left" vertical="center" wrapText="1" indent="3"/>
      <protection hidden="1"/>
    </xf>
    <xf numFmtId="9" fontId="53" fillId="55" borderId="5" xfId="515" applyFont="1" applyFill="1" applyBorder="1" applyAlignment="1" applyProtection="1">
      <alignment horizontal="left" vertical="center" wrapText="1" indent="3"/>
      <protection hidden="1"/>
    </xf>
    <xf numFmtId="9" fontId="53" fillId="55" borderId="1" xfId="515" applyFont="1" applyFill="1" applyBorder="1" applyAlignment="1" applyProtection="1">
      <alignment horizontal="left" vertical="center" wrapText="1" indent="3"/>
      <protection hidden="1"/>
    </xf>
    <xf numFmtId="0" fontId="56" fillId="8" borderId="9" xfId="0" applyFont="1" applyFill="1" applyBorder="1" applyAlignment="1" applyProtection="1">
      <alignment horizontal="center" vertical="top"/>
      <protection hidden="1"/>
    </xf>
    <xf numFmtId="0" fontId="56" fillId="8" borderId="0" xfId="0" applyFont="1" applyFill="1" applyBorder="1" applyAlignment="1" applyProtection="1">
      <alignment horizontal="center" vertical="top"/>
      <protection hidden="1"/>
    </xf>
    <xf numFmtId="0" fontId="56" fillId="8" borderId="10" xfId="0" applyFont="1" applyFill="1" applyBorder="1" applyAlignment="1" applyProtection="1">
      <alignment horizontal="center" vertical="top"/>
      <protection hidden="1"/>
    </xf>
    <xf numFmtId="0" fontId="56" fillId="80" borderId="93" xfId="516" applyFont="1" applyFill="1" applyBorder="1" applyAlignment="1" applyProtection="1">
      <alignment horizontal="left" vertical="center"/>
      <protection hidden="1"/>
    </xf>
    <xf numFmtId="0" fontId="56" fillId="80" borderId="94" xfId="516" applyFont="1" applyFill="1" applyBorder="1" applyAlignment="1" applyProtection="1">
      <alignment horizontal="left" vertical="center"/>
      <protection hidden="1"/>
    </xf>
    <xf numFmtId="0" fontId="56" fillId="80" borderId="92" xfId="516" applyFont="1" applyFill="1" applyBorder="1" applyAlignment="1" applyProtection="1">
      <alignment horizontal="left" vertical="center"/>
      <protection hidden="1"/>
    </xf>
    <xf numFmtId="0" fontId="53" fillId="55" borderId="7" xfId="516" applyFont="1" applyFill="1" applyBorder="1" applyAlignment="1" applyProtection="1">
      <alignment horizontal="center"/>
      <protection locked="0"/>
    </xf>
    <xf numFmtId="0" fontId="53" fillId="55" borderId="8" xfId="516" applyFont="1" applyFill="1" applyBorder="1" applyAlignment="1" applyProtection="1">
      <alignment horizontal="center"/>
      <protection locked="0"/>
    </xf>
    <xf numFmtId="0" fontId="53" fillId="55" borderId="46" xfId="516" applyFont="1" applyFill="1" applyBorder="1" applyAlignment="1" applyProtection="1">
      <alignment horizontal="center"/>
      <protection locked="0"/>
    </xf>
    <xf numFmtId="0" fontId="53" fillId="55" borderId="49" xfId="516" applyFont="1" applyFill="1" applyBorder="1" applyAlignment="1" applyProtection="1">
      <alignment horizontal="center"/>
      <protection locked="0"/>
    </xf>
    <xf numFmtId="0" fontId="53" fillId="55" borderId="48" xfId="516" applyFont="1" applyFill="1" applyBorder="1" applyAlignment="1" applyProtection="1">
      <alignment horizontal="center"/>
      <protection locked="0"/>
    </xf>
    <xf numFmtId="0" fontId="53" fillId="55" borderId="47" xfId="516" applyFont="1" applyFill="1" applyBorder="1" applyAlignment="1" applyProtection="1">
      <alignment horizontal="center"/>
      <protection locked="0"/>
    </xf>
    <xf numFmtId="0" fontId="56" fillId="80" borderId="74" xfId="516" applyFont="1" applyFill="1" applyBorder="1" applyAlignment="1" applyProtection="1">
      <alignment horizontal="left" vertical="center"/>
      <protection hidden="1"/>
    </xf>
    <xf numFmtId="0" fontId="56" fillId="80" borderId="76" xfId="516" applyFont="1" applyFill="1" applyBorder="1" applyAlignment="1" applyProtection="1">
      <alignment horizontal="left" vertical="center"/>
      <protection hidden="1"/>
    </xf>
    <xf numFmtId="0" fontId="56" fillId="80" borderId="75" xfId="0" applyFont="1" applyFill="1" applyBorder="1" applyAlignment="1" applyProtection="1">
      <alignment horizontal="left" vertical="center" wrapText="1"/>
      <protection hidden="1"/>
    </xf>
    <xf numFmtId="0" fontId="56" fillId="80" borderId="76" xfId="0" applyFont="1" applyFill="1" applyBorder="1" applyAlignment="1" applyProtection="1">
      <alignment horizontal="left" vertical="center" wrapText="1"/>
      <protection hidden="1"/>
    </xf>
    <xf numFmtId="0" fontId="53" fillId="55" borderId="9" xfId="516" applyFont="1" applyFill="1" applyBorder="1" applyAlignment="1" applyProtection="1">
      <alignment horizontal="left" vertical="center" indent="3"/>
      <protection hidden="1"/>
    </xf>
    <xf numFmtId="0" fontId="53" fillId="55" borderId="10" xfId="516" applyFont="1" applyFill="1" applyBorder="1" applyAlignment="1" applyProtection="1">
      <alignment horizontal="left" vertical="center" indent="3"/>
      <protection hidden="1"/>
    </xf>
    <xf numFmtId="0" fontId="53" fillId="55" borderId="88" xfId="516" applyFont="1" applyFill="1" applyBorder="1" applyAlignment="1" applyProtection="1">
      <alignment horizontal="left" vertical="center" indent="3"/>
      <protection hidden="1"/>
    </xf>
    <xf numFmtId="0" fontId="53" fillId="55" borderId="44" xfId="516" applyFont="1" applyFill="1" applyBorder="1" applyAlignment="1" applyProtection="1">
      <alignment horizontal="left" vertical="center" indent="3"/>
      <protection hidden="1"/>
    </xf>
    <xf numFmtId="0" fontId="53" fillId="55" borderId="7" xfId="516" applyFont="1" applyFill="1" applyBorder="1" applyAlignment="1" applyProtection="1">
      <alignment horizontal="left" vertical="center" indent="3"/>
      <protection hidden="1"/>
    </xf>
    <xf numFmtId="0" fontId="53" fillId="55" borderId="8" xfId="516" applyFont="1" applyFill="1" applyBorder="1" applyAlignment="1" applyProtection="1">
      <alignment horizontal="left" vertical="center" indent="3"/>
      <protection hidden="1"/>
    </xf>
    <xf numFmtId="0" fontId="53" fillId="55" borderId="46" xfId="516" applyFont="1" applyFill="1" applyBorder="1" applyAlignment="1" applyProtection="1">
      <alignment horizontal="left" vertical="center" indent="3"/>
      <protection hidden="1"/>
    </xf>
    <xf numFmtId="0" fontId="53" fillId="55" borderId="50" xfId="516" applyFont="1" applyFill="1" applyBorder="1" applyAlignment="1" applyProtection="1">
      <alignment horizontal="left" vertical="center" indent="3"/>
      <protection hidden="1"/>
    </xf>
    <xf numFmtId="0" fontId="56" fillId="8" borderId="50" xfId="0" applyFont="1" applyFill="1" applyBorder="1" applyAlignment="1" applyProtection="1">
      <alignment horizontal="center" vertical="top"/>
      <protection hidden="1"/>
    </xf>
    <xf numFmtId="0" fontId="56" fillId="8" borderId="44" xfId="0" applyFont="1" applyFill="1" applyBorder="1" applyAlignment="1" applyProtection="1">
      <alignment horizontal="center" vertical="top"/>
      <protection hidden="1"/>
    </xf>
    <xf numFmtId="0" fontId="56" fillId="80" borderId="7" xfId="516" applyFont="1" applyFill="1" applyBorder="1" applyAlignment="1" applyProtection="1">
      <alignment horizontal="left" vertical="center"/>
      <protection hidden="1"/>
    </xf>
    <xf numFmtId="0" fontId="56" fillId="80" borderId="46" xfId="516" applyFont="1" applyFill="1" applyBorder="1" applyAlignment="1" applyProtection="1">
      <alignment horizontal="left" vertical="center"/>
      <protection hidden="1"/>
    </xf>
    <xf numFmtId="0" fontId="56" fillId="80" borderId="9" xfId="516" applyFont="1" applyFill="1" applyBorder="1" applyAlignment="1" applyProtection="1">
      <alignment horizontal="left" vertical="center"/>
      <protection hidden="1"/>
    </xf>
    <xf numFmtId="0" fontId="56" fillId="80" borderId="10" xfId="516" applyFont="1" applyFill="1" applyBorder="1" applyAlignment="1" applyProtection="1">
      <alignment horizontal="left" vertical="center"/>
      <protection hidden="1"/>
    </xf>
    <xf numFmtId="0" fontId="56" fillId="80" borderId="49" xfId="516" applyFont="1" applyFill="1" applyBorder="1" applyAlignment="1" applyProtection="1">
      <alignment horizontal="left" vertical="center"/>
      <protection hidden="1"/>
    </xf>
    <xf numFmtId="0" fontId="56" fillId="80" borderId="47" xfId="516" applyFont="1" applyFill="1" applyBorder="1" applyAlignment="1" applyProtection="1">
      <alignment horizontal="left" vertical="center"/>
      <protection hidden="1"/>
    </xf>
    <xf numFmtId="0" fontId="53" fillId="55" borderId="30" xfId="516" applyFont="1" applyFill="1" applyBorder="1" applyAlignment="1" applyProtection="1">
      <alignment horizontal="left" vertical="center" indent="4"/>
      <protection hidden="1"/>
    </xf>
    <xf numFmtId="0" fontId="53" fillId="55" borderId="24" xfId="516" applyFont="1" applyFill="1" applyBorder="1" applyAlignment="1" applyProtection="1">
      <alignment horizontal="left" vertical="center" indent="4"/>
      <protection hidden="1"/>
    </xf>
    <xf numFmtId="0" fontId="53" fillId="55" borderId="5" xfId="516" applyFont="1" applyFill="1" applyBorder="1" applyAlignment="1" applyProtection="1">
      <alignment horizontal="left" vertical="center" indent="4"/>
      <protection hidden="1"/>
    </xf>
    <xf numFmtId="0" fontId="53" fillId="55" borderId="69" xfId="516" applyFont="1" applyFill="1" applyBorder="1" applyAlignment="1" applyProtection="1">
      <alignment horizontal="left" vertical="center" indent="4"/>
      <protection hidden="1"/>
    </xf>
    <xf numFmtId="0" fontId="53" fillId="55" borderId="18" xfId="516" applyFont="1" applyFill="1" applyBorder="1" applyAlignment="1" applyProtection="1">
      <alignment horizontal="left" vertical="center" indent="4"/>
      <protection hidden="1"/>
    </xf>
    <xf numFmtId="0" fontId="56" fillId="80" borderId="7" xfId="0" applyFont="1" applyFill="1" applyBorder="1" applyAlignment="1" applyProtection="1">
      <alignment horizontal="left" vertical="center" wrapText="1"/>
      <protection hidden="1"/>
    </xf>
    <xf numFmtId="0" fontId="56" fillId="80" borderId="9" xfId="0" applyFont="1" applyFill="1" applyBorder="1" applyAlignment="1" applyProtection="1">
      <alignment horizontal="left" vertical="center"/>
      <protection hidden="1"/>
    </xf>
    <xf numFmtId="0" fontId="56" fillId="80" borderId="49" xfId="0" applyFont="1" applyFill="1" applyBorder="1" applyAlignment="1" applyProtection="1">
      <alignment horizontal="left" vertical="center"/>
      <protection hidden="1"/>
    </xf>
    <xf numFmtId="0" fontId="53" fillId="55" borderId="6" xfId="516" applyFont="1" applyFill="1" applyBorder="1" applyAlignment="1" applyProtection="1">
      <alignment horizontal="left" vertical="center" indent="4"/>
      <protection hidden="1"/>
    </xf>
    <xf numFmtId="0" fontId="53" fillId="55" borderId="90" xfId="516" applyFont="1" applyFill="1" applyBorder="1" applyAlignment="1" applyProtection="1">
      <alignment horizontal="left" vertical="center" indent="4"/>
      <protection hidden="1"/>
    </xf>
    <xf numFmtId="0" fontId="53" fillId="55" borderId="15" xfId="516" applyFont="1" applyFill="1" applyBorder="1" applyAlignment="1" applyProtection="1">
      <alignment horizontal="left" vertical="center" indent="4"/>
      <protection hidden="1"/>
    </xf>
    <xf numFmtId="0" fontId="53" fillId="55" borderId="85" xfId="516" applyFont="1" applyFill="1" applyBorder="1" applyAlignment="1" applyProtection="1">
      <alignment horizontal="left" vertical="center" indent="4"/>
      <protection hidden="1"/>
    </xf>
    <xf numFmtId="0" fontId="53" fillId="55" borderId="48" xfId="516" applyFont="1" applyFill="1" applyBorder="1" applyAlignment="1" applyProtection="1">
      <alignment horizontal="left" vertical="center" indent="4"/>
      <protection hidden="1"/>
    </xf>
    <xf numFmtId="0" fontId="53" fillId="55" borderId="47" xfId="516" applyFont="1" applyFill="1" applyBorder="1" applyAlignment="1" applyProtection="1">
      <alignment horizontal="left" vertical="center" indent="4"/>
      <protection hidden="1"/>
    </xf>
    <xf numFmtId="0" fontId="56" fillId="80" borderId="93" xfId="516" applyFont="1" applyFill="1" applyBorder="1" applyAlignment="1" applyProtection="1">
      <alignment horizontal="left" vertical="center" wrapText="1"/>
      <protection hidden="1"/>
    </xf>
    <xf numFmtId="0" fontId="56" fillId="80" borderId="94" xfId="516" applyFont="1" applyFill="1" applyBorder="1" applyAlignment="1" applyProtection="1">
      <alignment horizontal="left" vertical="center" wrapText="1"/>
      <protection hidden="1"/>
    </xf>
    <xf numFmtId="0" fontId="56" fillId="80" borderId="92" xfId="516" applyFont="1" applyFill="1" applyBorder="1" applyAlignment="1" applyProtection="1">
      <alignment horizontal="left" vertical="center" wrapText="1"/>
      <protection hidden="1"/>
    </xf>
    <xf numFmtId="9" fontId="56" fillId="80" borderId="7" xfId="515" applyFont="1" applyFill="1" applyBorder="1" applyAlignment="1" applyProtection="1">
      <alignment horizontal="left" vertical="center"/>
      <protection hidden="1"/>
    </xf>
    <xf numFmtId="9" fontId="56" fillId="80" borderId="46" xfId="515" applyFont="1" applyFill="1" applyBorder="1" applyAlignment="1" applyProtection="1">
      <alignment horizontal="left" vertical="center"/>
      <protection hidden="1"/>
    </xf>
    <xf numFmtId="9" fontId="56" fillId="80" borderId="49" xfId="515" applyFont="1" applyFill="1" applyBorder="1" applyAlignment="1" applyProtection="1">
      <alignment horizontal="left" vertical="center"/>
      <protection hidden="1"/>
    </xf>
    <xf numFmtId="9" fontId="56" fillId="80" borderId="47" xfId="515" applyFont="1" applyFill="1" applyBorder="1" applyAlignment="1" applyProtection="1">
      <alignment horizontal="left" vertical="center"/>
      <protection hidden="1"/>
    </xf>
    <xf numFmtId="0" fontId="6" fillId="55" borderId="1" xfId="0" applyFont="1" applyFill="1" applyBorder="1" applyAlignment="1" applyProtection="1">
      <alignment horizontal="left" vertical="center"/>
      <protection hidden="1"/>
    </xf>
    <xf numFmtId="0" fontId="6" fillId="55" borderId="14" xfId="0" applyFont="1" applyFill="1" applyBorder="1" applyAlignment="1" applyProtection="1">
      <alignment horizontal="left" vertical="center"/>
      <protection hidden="1"/>
    </xf>
    <xf numFmtId="0" fontId="6" fillId="55" borderId="29" xfId="0" applyFont="1" applyFill="1" applyBorder="1" applyAlignment="1" applyProtection="1">
      <alignment horizontal="left" vertical="center"/>
      <protection hidden="1"/>
    </xf>
    <xf numFmtId="0" fontId="6" fillId="55" borderId="34" xfId="0" applyFont="1" applyFill="1" applyBorder="1" applyAlignment="1" applyProtection="1">
      <alignment horizontal="left" vertical="center"/>
      <protection hidden="1"/>
    </xf>
    <xf numFmtId="0" fontId="56" fillId="8" borderId="88" xfId="0" applyFont="1" applyFill="1" applyBorder="1" applyAlignment="1" applyProtection="1">
      <alignment horizontal="center" vertical="top"/>
      <protection hidden="1"/>
    </xf>
    <xf numFmtId="0" fontId="56" fillId="4" borderId="93" xfId="0" applyFont="1" applyFill="1" applyBorder="1" applyAlignment="1" applyProtection="1">
      <alignment horizontal="left" vertical="center" wrapText="1"/>
      <protection hidden="1"/>
    </xf>
    <xf numFmtId="0" fontId="56" fillId="4" borderId="87" xfId="0" applyFont="1" applyFill="1" applyBorder="1" applyAlignment="1" applyProtection="1">
      <alignment horizontal="left" vertical="center"/>
      <protection hidden="1"/>
    </xf>
    <xf numFmtId="0" fontId="53" fillId="55" borderId="7" xfId="516" applyFont="1" applyFill="1" applyBorder="1" applyAlignment="1" applyProtection="1">
      <alignment horizontal="left" vertical="center" wrapText="1" indent="4"/>
      <protection hidden="1"/>
    </xf>
    <xf numFmtId="0" fontId="53" fillId="55" borderId="8" xfId="516" applyFont="1" applyFill="1" applyBorder="1" applyAlignment="1" applyProtection="1">
      <alignment horizontal="left" vertical="center" wrapText="1" indent="4"/>
      <protection hidden="1"/>
    </xf>
    <xf numFmtId="0" fontId="53" fillId="55" borderId="49" xfId="516" applyFont="1" applyFill="1" applyBorder="1" applyAlignment="1" applyProtection="1">
      <alignment horizontal="left" vertical="center" wrapText="1" indent="4"/>
      <protection hidden="1"/>
    </xf>
    <xf numFmtId="0" fontId="53" fillId="55" borderId="48" xfId="516" applyFont="1" applyFill="1" applyBorder="1" applyAlignment="1" applyProtection="1">
      <alignment horizontal="left" vertical="center" wrapText="1" indent="4"/>
      <protection hidden="1"/>
    </xf>
    <xf numFmtId="0" fontId="6" fillId="55" borderId="24" xfId="0" applyFont="1" applyFill="1" applyBorder="1" applyAlignment="1" applyProtection="1">
      <alignment horizontal="left" vertical="center" wrapText="1" indent="4"/>
      <protection hidden="1"/>
    </xf>
    <xf numFmtId="0" fontId="6" fillId="55" borderId="69" xfId="0" applyFont="1" applyFill="1" applyBorder="1" applyAlignment="1" applyProtection="1">
      <alignment horizontal="left" vertical="center" wrapText="1" indent="4"/>
      <protection hidden="1"/>
    </xf>
    <xf numFmtId="0" fontId="6" fillId="55" borderId="29" xfId="0" applyFont="1" applyFill="1" applyBorder="1" applyAlignment="1" applyProtection="1">
      <alignment horizontal="left" vertical="center" wrapText="1" indent="4"/>
      <protection hidden="1"/>
    </xf>
    <xf numFmtId="0" fontId="6" fillId="55" borderId="34" xfId="0" applyFont="1" applyFill="1" applyBorder="1" applyAlignment="1" applyProtection="1">
      <alignment horizontal="left" vertical="center" wrapText="1" indent="4"/>
      <protection hidden="1"/>
    </xf>
    <xf numFmtId="0" fontId="53" fillId="55" borderId="25" xfId="516" applyFont="1" applyFill="1" applyBorder="1" applyAlignment="1" applyProtection="1">
      <alignment horizontal="left" vertical="center" indent="4"/>
      <protection hidden="1"/>
    </xf>
    <xf numFmtId="0" fontId="53" fillId="55" borderId="13" xfId="516" applyFont="1" applyFill="1" applyBorder="1" applyAlignment="1" applyProtection="1">
      <alignment horizontal="left" vertical="center" indent="4"/>
      <protection hidden="1"/>
    </xf>
    <xf numFmtId="0" fontId="6" fillId="55" borderId="24" xfId="0" applyFont="1" applyFill="1" applyBorder="1" applyAlignment="1" applyProtection="1">
      <alignment horizontal="left" vertical="center" indent="4"/>
      <protection hidden="1"/>
    </xf>
    <xf numFmtId="0" fontId="6" fillId="55" borderId="69" xfId="0" applyFont="1" applyFill="1" applyBorder="1" applyAlignment="1" applyProtection="1">
      <alignment horizontal="left" vertical="center" indent="4"/>
      <protection hidden="1"/>
    </xf>
    <xf numFmtId="0" fontId="6" fillId="55" borderId="1" xfId="0" applyFont="1" applyFill="1" applyBorder="1" applyAlignment="1" applyProtection="1">
      <alignment horizontal="left" vertical="center" indent="4"/>
      <protection hidden="1"/>
    </xf>
    <xf numFmtId="0" fontId="6" fillId="55" borderId="14" xfId="0" applyFont="1" applyFill="1" applyBorder="1" applyAlignment="1" applyProtection="1">
      <alignment horizontal="left" vertical="center" indent="4"/>
      <protection hidden="1"/>
    </xf>
    <xf numFmtId="0" fontId="6" fillId="55" borderId="13" xfId="0" applyFont="1" applyFill="1" applyBorder="1" applyAlignment="1" applyProtection="1">
      <alignment horizontal="left" vertical="center" indent="4"/>
      <protection hidden="1"/>
    </xf>
    <xf numFmtId="0" fontId="6" fillId="55" borderId="33" xfId="0" applyFont="1" applyFill="1" applyBorder="1" applyAlignment="1" applyProtection="1">
      <alignment horizontal="left" vertical="center" indent="4"/>
      <protection hidden="1"/>
    </xf>
    <xf numFmtId="0" fontId="6" fillId="55" borderId="29" xfId="0" applyFont="1" applyFill="1" applyBorder="1" applyAlignment="1" applyProtection="1">
      <alignment horizontal="left" vertical="center" indent="4"/>
      <protection hidden="1"/>
    </xf>
    <xf numFmtId="0" fontId="56" fillId="4" borderId="7" xfId="0" applyFont="1" applyFill="1" applyBorder="1" applyAlignment="1" applyProtection="1">
      <alignment horizontal="left" vertical="center" wrapText="1"/>
      <protection hidden="1"/>
    </xf>
    <xf numFmtId="0" fontId="56" fillId="4" borderId="88" xfId="0" applyFont="1" applyFill="1" applyBorder="1" applyAlignment="1" applyProtection="1">
      <alignment horizontal="left" vertical="center" wrapText="1"/>
      <protection hidden="1"/>
    </xf>
    <xf numFmtId="0" fontId="53" fillId="55" borderId="33" xfId="516" applyFont="1" applyFill="1" applyBorder="1" applyAlignment="1" applyProtection="1">
      <alignment horizontal="left" vertical="center" indent="4"/>
      <protection hidden="1"/>
    </xf>
    <xf numFmtId="0" fontId="6" fillId="55" borderId="1" xfId="0" applyFont="1" applyFill="1" applyBorder="1" applyAlignment="1" applyProtection="1">
      <alignment horizontal="left" vertical="center" wrapText="1" indent="4"/>
      <protection hidden="1"/>
    </xf>
    <xf numFmtId="0" fontId="6" fillId="55" borderId="1" xfId="0" applyFont="1" applyFill="1" applyBorder="1" applyAlignment="1" applyProtection="1">
      <alignment horizontal="center" vertical="top"/>
      <protection hidden="1"/>
    </xf>
    <xf numFmtId="0" fontId="6" fillId="55" borderId="1" xfId="0" applyFont="1" applyFill="1" applyBorder="1" applyAlignment="1" applyProtection="1">
      <alignment horizontal="center" vertical="center"/>
      <protection hidden="1"/>
    </xf>
    <xf numFmtId="0" fontId="6" fillId="55" borderId="14" xfId="0" applyFont="1" applyFill="1" applyBorder="1" applyAlignment="1" applyProtection="1">
      <alignment horizontal="center" vertical="center"/>
      <protection hidden="1"/>
    </xf>
    <xf numFmtId="0" fontId="6" fillId="55" borderId="6" xfId="0" applyFont="1" applyFill="1" applyBorder="1" applyAlignment="1" applyProtection="1">
      <alignment horizontal="left" vertical="center" indent="4"/>
      <protection hidden="1"/>
    </xf>
    <xf numFmtId="0" fontId="6" fillId="55" borderId="16" xfId="0" applyFont="1" applyFill="1" applyBorder="1" applyAlignment="1" applyProtection="1">
      <alignment horizontal="left" vertical="center" indent="4"/>
      <protection hidden="1"/>
    </xf>
    <xf numFmtId="0" fontId="6" fillId="55" borderId="85" xfId="0" applyFont="1" applyFill="1" applyBorder="1" applyAlignment="1" applyProtection="1">
      <alignment horizontal="left" vertical="center" indent="4"/>
      <protection hidden="1"/>
    </xf>
    <xf numFmtId="0" fontId="6" fillId="55" borderId="81" xfId="0" applyFont="1" applyFill="1" applyBorder="1" applyAlignment="1" applyProtection="1">
      <alignment horizontal="left" vertical="center" indent="4"/>
      <protection hidden="1"/>
    </xf>
    <xf numFmtId="0" fontId="53" fillId="55" borderId="1" xfId="516" applyFont="1" applyFill="1" applyBorder="1" applyAlignment="1" applyProtection="1">
      <alignment horizontal="center"/>
      <protection hidden="1"/>
    </xf>
    <xf numFmtId="0" fontId="53" fillId="55" borderId="14" xfId="516" applyFont="1" applyFill="1" applyBorder="1" applyAlignment="1" applyProtection="1">
      <alignment horizontal="center"/>
      <protection hidden="1"/>
    </xf>
    <xf numFmtId="0" fontId="53" fillId="55" borderId="29" xfId="516" applyFont="1" applyFill="1" applyBorder="1" applyAlignment="1" applyProtection="1">
      <alignment horizontal="center"/>
      <protection hidden="1"/>
    </xf>
    <xf numFmtId="0" fontId="53" fillId="55" borderId="34" xfId="516" applyFont="1" applyFill="1" applyBorder="1" applyAlignment="1" applyProtection="1">
      <alignment horizontal="center"/>
      <protection hidden="1"/>
    </xf>
    <xf numFmtId="0" fontId="6" fillId="55" borderId="7" xfId="0" applyFont="1" applyFill="1" applyBorder="1" applyAlignment="1" applyProtection="1">
      <alignment horizontal="left" vertical="center" wrapText="1" indent="4"/>
      <protection hidden="1"/>
    </xf>
    <xf numFmtId="0" fontId="6" fillId="55" borderId="46" xfId="0" applyFont="1" applyFill="1" applyBorder="1" applyAlignment="1" applyProtection="1">
      <alignment horizontal="left" vertical="center" wrapText="1" indent="4"/>
      <protection hidden="1"/>
    </xf>
    <xf numFmtId="0" fontId="6" fillId="55" borderId="49" xfId="0" applyFont="1" applyFill="1" applyBorder="1" applyAlignment="1" applyProtection="1">
      <alignment horizontal="left" vertical="center" wrapText="1" indent="4"/>
      <protection hidden="1"/>
    </xf>
    <xf numFmtId="0" fontId="6" fillId="55" borderId="47" xfId="0" applyFont="1" applyFill="1" applyBorder="1" applyAlignment="1" applyProtection="1">
      <alignment horizontal="left" vertical="center" wrapText="1" indent="4"/>
      <protection hidden="1"/>
    </xf>
    <xf numFmtId="0" fontId="6" fillId="55" borderId="7" xfId="0" applyFont="1" applyFill="1" applyBorder="1" applyAlignment="1" applyProtection="1">
      <alignment horizontal="left" vertical="center" indent="4"/>
      <protection hidden="1"/>
    </xf>
    <xf numFmtId="0" fontId="6" fillId="55" borderId="8" xfId="0" applyFont="1" applyFill="1" applyBorder="1" applyAlignment="1" applyProtection="1">
      <alignment horizontal="left" vertical="center" indent="4"/>
      <protection hidden="1"/>
    </xf>
    <xf numFmtId="0" fontId="6" fillId="55" borderId="46" xfId="0" applyFont="1" applyFill="1" applyBorder="1" applyAlignment="1" applyProtection="1">
      <alignment horizontal="left" vertical="center" indent="4"/>
      <protection hidden="1"/>
    </xf>
    <xf numFmtId="0" fontId="6" fillId="55" borderId="49" xfId="0" applyFont="1" applyFill="1" applyBorder="1" applyAlignment="1" applyProtection="1">
      <alignment horizontal="left" vertical="center" indent="4"/>
      <protection hidden="1"/>
    </xf>
    <xf numFmtId="0" fontId="6" fillId="55" borderId="48" xfId="0" applyFont="1" applyFill="1" applyBorder="1" applyAlignment="1" applyProtection="1">
      <alignment horizontal="left" vertical="center" indent="4"/>
      <protection hidden="1"/>
    </xf>
    <xf numFmtId="0" fontId="6" fillId="55" borderId="47" xfId="0" applyFont="1" applyFill="1" applyBorder="1" applyAlignment="1" applyProtection="1">
      <alignment horizontal="left" vertical="center" indent="4"/>
      <protection hidden="1"/>
    </xf>
    <xf numFmtId="0" fontId="56" fillId="80" borderId="93" xfId="0" applyFont="1" applyFill="1" applyBorder="1" applyAlignment="1" applyProtection="1">
      <alignment horizontal="left" vertical="center" wrapText="1"/>
      <protection hidden="1"/>
    </xf>
    <xf numFmtId="0" fontId="56" fillId="80" borderId="94" xfId="0" applyFont="1" applyFill="1" applyBorder="1" applyAlignment="1" applyProtection="1">
      <alignment horizontal="left" vertical="center"/>
      <protection hidden="1"/>
    </xf>
    <xf numFmtId="0" fontId="56" fillId="80" borderId="92" xfId="0" applyFont="1" applyFill="1" applyBorder="1" applyAlignment="1" applyProtection="1">
      <alignment horizontal="left" vertical="center"/>
      <protection hidden="1"/>
    </xf>
    <xf numFmtId="0" fontId="6" fillId="55" borderId="25" xfId="0" applyFont="1" applyFill="1" applyBorder="1" applyAlignment="1" applyProtection="1">
      <alignment horizontal="left" vertical="center" indent="4"/>
      <protection hidden="1"/>
    </xf>
    <xf numFmtId="0" fontId="6" fillId="55" borderId="89" xfId="0" applyFont="1" applyFill="1" applyBorder="1" applyAlignment="1" applyProtection="1">
      <alignment horizontal="left" vertical="center" indent="4"/>
      <protection hidden="1"/>
    </xf>
    <xf numFmtId="0" fontId="56" fillId="4" borderId="92" xfId="0" applyFont="1" applyFill="1" applyBorder="1" applyAlignment="1" applyProtection="1">
      <alignment horizontal="left" vertical="center"/>
      <protection hidden="1"/>
    </xf>
    <xf numFmtId="0" fontId="6" fillId="55" borderId="5" xfId="0" applyFont="1" applyFill="1" applyBorder="1" applyAlignment="1" applyProtection="1">
      <alignment horizontal="left" vertical="center" indent="4"/>
      <protection hidden="1"/>
    </xf>
    <xf numFmtId="0" fontId="6" fillId="55" borderId="90" xfId="0" applyFont="1" applyFill="1" applyBorder="1" applyAlignment="1" applyProtection="1">
      <alignment horizontal="left" vertical="center" indent="4"/>
      <protection hidden="1"/>
    </xf>
    <xf numFmtId="0" fontId="6" fillId="55" borderId="15" xfId="0" applyFont="1" applyFill="1" applyBorder="1" applyAlignment="1" applyProtection="1">
      <alignment horizontal="left" vertical="center" indent="4"/>
      <protection hidden="1"/>
    </xf>
    <xf numFmtId="0" fontId="6" fillId="55" borderId="0" xfId="0" applyFont="1" applyFill="1" applyBorder="1" applyAlignment="1" applyProtection="1">
      <alignment horizontal="left" vertical="center" indent="4"/>
      <protection hidden="1"/>
    </xf>
    <xf numFmtId="0" fontId="6" fillId="55" borderId="10" xfId="0" applyFont="1" applyFill="1" applyBorder="1" applyAlignment="1" applyProtection="1">
      <alignment horizontal="left" vertical="center" indent="4"/>
      <protection hidden="1"/>
    </xf>
    <xf numFmtId="0" fontId="61" fillId="7" borderId="7" xfId="0" applyFont="1" applyFill="1" applyBorder="1" applyAlignment="1" applyProtection="1">
      <alignment horizontal="left" vertical="center"/>
      <protection hidden="1"/>
    </xf>
    <xf numFmtId="0" fontId="61" fillId="7" borderId="8" xfId="0" applyFont="1" applyFill="1" applyBorder="1" applyAlignment="1" applyProtection="1">
      <alignment horizontal="left" vertical="center"/>
      <protection hidden="1"/>
    </xf>
    <xf numFmtId="0" fontId="61" fillId="7" borderId="46" xfId="0" applyFont="1" applyFill="1" applyBorder="1" applyAlignment="1" applyProtection="1">
      <alignment horizontal="left" vertical="center"/>
      <protection hidden="1"/>
    </xf>
    <xf numFmtId="0" fontId="89" fillId="5" borderId="0" xfId="516" applyFont="1" applyFill="1" applyBorder="1" applyAlignment="1" applyProtection="1">
      <alignment horizontal="center"/>
      <protection hidden="1"/>
    </xf>
    <xf numFmtId="0" fontId="89" fillId="5" borderId="10" xfId="516" applyFont="1" applyFill="1" applyBorder="1" applyAlignment="1" applyProtection="1">
      <alignment horizontal="center"/>
      <protection hidden="1"/>
    </xf>
    <xf numFmtId="0" fontId="61" fillId="8" borderId="9" xfId="0" applyFont="1" applyFill="1" applyBorder="1" applyAlignment="1" applyProtection="1">
      <alignment horizontal="center" vertical="top"/>
      <protection hidden="1"/>
    </xf>
    <xf numFmtId="0" fontId="61" fillId="8" borderId="0" xfId="0" applyFont="1" applyFill="1" applyBorder="1" applyAlignment="1" applyProtection="1">
      <alignment horizontal="center" vertical="top"/>
      <protection hidden="1"/>
    </xf>
    <xf numFmtId="0" fontId="61" fillId="8" borderId="10" xfId="0" applyFont="1" applyFill="1" applyBorder="1" applyAlignment="1" applyProtection="1">
      <alignment horizontal="center" vertical="top"/>
      <protection hidden="1"/>
    </xf>
    <xf numFmtId="0" fontId="56" fillId="4" borderId="93" xfId="0" applyFont="1" applyFill="1" applyBorder="1" applyAlignment="1" applyProtection="1">
      <alignment horizontal="left" vertical="center"/>
      <protection hidden="1"/>
    </xf>
    <xf numFmtId="0" fontId="56" fillId="4" borderId="94" xfId="0" applyFont="1" applyFill="1" applyBorder="1" applyAlignment="1" applyProtection="1">
      <alignment horizontal="left" vertical="center"/>
      <protection hidden="1"/>
    </xf>
    <xf numFmtId="0" fontId="56" fillId="4" borderId="92" xfId="0" applyFont="1" applyFill="1" applyBorder="1" applyAlignment="1" applyProtection="1">
      <alignment horizontal="left" vertical="center" wrapText="1"/>
      <protection hidden="1"/>
    </xf>
    <xf numFmtId="0" fontId="53" fillId="55" borderId="8" xfId="516" applyFont="1" applyFill="1" applyBorder="1" applyAlignment="1" applyProtection="1">
      <alignment horizontal="left" vertical="center" indent="4"/>
      <protection hidden="1"/>
    </xf>
    <xf numFmtId="0" fontId="53" fillId="55" borderId="46" xfId="516" applyFont="1" applyFill="1" applyBorder="1" applyAlignment="1" applyProtection="1">
      <alignment horizontal="left" vertical="center" indent="4"/>
      <protection hidden="1"/>
    </xf>
    <xf numFmtId="0" fontId="53" fillId="5" borderId="7" xfId="509" applyFont="1" applyFill="1" applyBorder="1" applyAlignment="1" applyProtection="1">
      <alignment horizontal="left" vertical="top" wrapText="1"/>
      <protection locked="0"/>
    </xf>
    <xf numFmtId="0" fontId="53" fillId="5" borderId="8" xfId="509" applyFont="1" applyFill="1" applyBorder="1" applyAlignment="1" applyProtection="1">
      <alignment horizontal="left" vertical="top" wrapText="1"/>
      <protection locked="0"/>
    </xf>
    <xf numFmtId="0" fontId="53" fillId="5" borderId="46" xfId="509" applyFont="1" applyFill="1" applyBorder="1" applyAlignment="1" applyProtection="1">
      <alignment horizontal="left" vertical="top" wrapText="1"/>
      <protection locked="0"/>
    </xf>
    <xf numFmtId="0" fontId="53" fillId="5" borderId="9" xfId="509" applyFont="1" applyFill="1" applyBorder="1" applyAlignment="1" applyProtection="1">
      <alignment horizontal="left" vertical="top" wrapText="1"/>
      <protection locked="0"/>
    </xf>
    <xf numFmtId="0" fontId="53" fillId="5" borderId="0" xfId="509" applyFont="1" applyFill="1" applyBorder="1" applyAlignment="1" applyProtection="1">
      <alignment horizontal="left" vertical="top" wrapText="1"/>
      <protection locked="0"/>
    </xf>
    <xf numFmtId="0" fontId="53" fillId="5" borderId="10" xfId="509" applyFont="1" applyFill="1" applyBorder="1" applyAlignment="1" applyProtection="1">
      <alignment horizontal="left" vertical="top" wrapText="1"/>
      <protection locked="0"/>
    </xf>
    <xf numFmtId="0" fontId="53" fillId="5" borderId="49" xfId="509" applyFont="1" applyFill="1" applyBorder="1" applyAlignment="1" applyProtection="1">
      <alignment horizontal="left" vertical="top" wrapText="1"/>
      <protection locked="0"/>
    </xf>
    <xf numFmtId="0" fontId="53" fillId="5" borderId="48" xfId="509" applyFont="1" applyFill="1" applyBorder="1" applyAlignment="1" applyProtection="1">
      <alignment horizontal="left" vertical="top" wrapText="1"/>
      <protection locked="0"/>
    </xf>
    <xf numFmtId="0" fontId="53" fillId="5" borderId="47" xfId="509" applyFont="1" applyFill="1" applyBorder="1" applyAlignment="1" applyProtection="1">
      <alignment horizontal="left" vertical="top" wrapText="1"/>
      <protection locked="0"/>
    </xf>
    <xf numFmtId="0" fontId="53" fillId="65" borderId="4" xfId="509" applyNumberFormat="1" applyFont="1" applyFill="1" applyBorder="1" applyAlignment="1" applyProtection="1">
      <alignment horizontal="left" vertical="center"/>
      <protection hidden="1"/>
    </xf>
    <xf numFmtId="0" fontId="53" fillId="65" borderId="5" xfId="509" applyNumberFormat="1" applyFont="1" applyFill="1" applyBorder="1" applyAlignment="1" applyProtection="1">
      <alignment horizontal="left" vertical="center"/>
      <protection hidden="1"/>
    </xf>
    <xf numFmtId="0" fontId="53" fillId="5" borderId="3" xfId="509" applyFont="1" applyFill="1" applyBorder="1" applyAlignment="1" applyProtection="1">
      <alignment horizontal="left" vertical="center"/>
      <protection locked="0"/>
    </xf>
    <xf numFmtId="0" fontId="59" fillId="5" borderId="12" xfId="509" applyFont="1" applyFill="1" applyBorder="1" applyAlignment="1" applyProtection="1">
      <alignment horizontal="left" vertical="center"/>
      <protection locked="0"/>
    </xf>
    <xf numFmtId="0" fontId="53" fillId="65" borderId="48" xfId="509" applyNumberFormat="1" applyFont="1" applyFill="1" applyBorder="1" applyAlignment="1" applyProtection="1">
      <alignment horizontal="left" vertical="center"/>
      <protection hidden="1"/>
    </xf>
    <xf numFmtId="0" fontId="53" fillId="70" borderId="74" xfId="509" applyFont="1" applyFill="1" applyBorder="1" applyAlignment="1" applyProtection="1">
      <alignment horizontal="left" vertical="center" wrapText="1"/>
    </xf>
    <xf numFmtId="0" fontId="53" fillId="70" borderId="75" xfId="509" applyFont="1" applyFill="1" applyBorder="1" applyAlignment="1" applyProtection="1">
      <alignment horizontal="left" vertical="center" wrapText="1"/>
    </xf>
    <xf numFmtId="0" fontId="53" fillId="70" borderId="76" xfId="509" applyFont="1" applyFill="1" applyBorder="1" applyAlignment="1" applyProtection="1">
      <alignment horizontal="left" vertical="center" wrapText="1"/>
    </xf>
    <xf numFmtId="171" fontId="53" fillId="65" borderId="3" xfId="509" applyNumberFormat="1" applyFont="1" applyFill="1" applyBorder="1" applyAlignment="1" applyProtection="1">
      <alignment horizontal="left" vertical="center"/>
      <protection hidden="1"/>
    </xf>
    <xf numFmtId="171" fontId="53" fillId="65" borderId="12" xfId="509" applyNumberFormat="1" applyFont="1" applyFill="1" applyBorder="1" applyAlignment="1" applyProtection="1">
      <alignment horizontal="left" vertical="center"/>
      <protection hidden="1"/>
    </xf>
    <xf numFmtId="0" fontId="53" fillId="5" borderId="1" xfId="509" applyFont="1" applyFill="1" applyBorder="1" applyAlignment="1" applyProtection="1">
      <alignment horizontal="left" vertical="center"/>
      <protection locked="0"/>
    </xf>
    <xf numFmtId="0" fontId="53" fillId="5" borderId="5" xfId="509" applyFont="1" applyFill="1" applyBorder="1" applyAlignment="1" applyProtection="1">
      <alignment horizontal="left" vertical="center"/>
      <protection locked="0"/>
    </xf>
    <xf numFmtId="0" fontId="53" fillId="5" borderId="17" xfId="509" applyFont="1" applyFill="1" applyBorder="1" applyAlignment="1" applyProtection="1">
      <alignment horizontal="left" vertical="center"/>
      <protection locked="0"/>
    </xf>
    <xf numFmtId="0" fontId="53" fillId="5" borderId="45" xfId="509" applyFont="1" applyFill="1" applyBorder="1" applyAlignment="1" applyProtection="1">
      <alignment horizontal="left" vertical="center"/>
      <protection locked="0"/>
    </xf>
    <xf numFmtId="0" fontId="53" fillId="5" borderId="19" xfId="509" applyFont="1" applyFill="1" applyBorder="1" applyAlignment="1" applyProtection="1">
      <alignment horizontal="left" vertical="center"/>
      <protection locked="0"/>
    </xf>
    <xf numFmtId="0" fontId="54" fillId="5" borderId="27" xfId="509" applyFont="1" applyFill="1" applyBorder="1" applyAlignment="1" applyProtection="1">
      <alignment horizontal="left" vertical="center"/>
      <protection locked="0"/>
    </xf>
    <xf numFmtId="0" fontId="54" fillId="5" borderId="31" xfId="509" applyFont="1" applyFill="1" applyBorder="1" applyAlignment="1" applyProtection="1">
      <alignment horizontal="left" vertical="center"/>
      <protection locked="0"/>
    </xf>
    <xf numFmtId="0" fontId="54" fillId="5" borderId="17" xfId="509" applyFont="1" applyFill="1" applyBorder="1" applyAlignment="1" applyProtection="1">
      <alignment horizontal="left" vertical="center"/>
      <protection locked="0"/>
    </xf>
    <xf numFmtId="0" fontId="54" fillId="5" borderId="19" xfId="509" applyFont="1" applyFill="1" applyBorder="1" applyAlignment="1" applyProtection="1">
      <alignment horizontal="left" vertical="center"/>
      <protection locked="0"/>
    </xf>
    <xf numFmtId="0" fontId="53" fillId="5" borderId="27" xfId="509" applyFont="1" applyFill="1" applyBorder="1" applyAlignment="1" applyProtection="1">
      <alignment horizontal="left" vertical="center"/>
      <protection locked="0"/>
    </xf>
    <xf numFmtId="0" fontId="53" fillId="5" borderId="30" xfId="509" applyFont="1" applyFill="1" applyBorder="1" applyAlignment="1" applyProtection="1">
      <alignment horizontal="left" vertical="center"/>
      <protection locked="0"/>
    </xf>
    <xf numFmtId="3" fontId="53" fillId="5" borderId="24" xfId="509" applyNumberFormat="1" applyFont="1" applyFill="1" applyBorder="1" applyAlignment="1" applyProtection="1">
      <alignment horizontal="left" vertical="center"/>
      <protection locked="0"/>
    </xf>
    <xf numFmtId="3" fontId="53" fillId="5" borderId="69" xfId="509" applyNumberFormat="1" applyFont="1" applyFill="1" applyBorder="1" applyAlignment="1" applyProtection="1">
      <alignment horizontal="left" vertical="center"/>
      <protection locked="0"/>
    </xf>
    <xf numFmtId="0" fontId="55" fillId="5" borderId="0" xfId="509" applyFont="1" applyFill="1" applyAlignment="1">
      <alignment horizontal="center" vertical="center"/>
    </xf>
    <xf numFmtId="0" fontId="53" fillId="65" borderId="24" xfId="509" applyNumberFormat="1" applyFont="1" applyFill="1" applyBorder="1" applyAlignment="1" applyProtection="1">
      <alignment vertical="center"/>
      <protection hidden="1"/>
    </xf>
    <xf numFmtId="0" fontId="53" fillId="65" borderId="69" xfId="509" applyNumberFormat="1" applyFont="1" applyFill="1" applyBorder="1" applyAlignment="1" applyProtection="1">
      <alignment vertical="center"/>
      <protection hidden="1"/>
    </xf>
    <xf numFmtId="49" fontId="53" fillId="5" borderId="2" xfId="509" applyNumberFormat="1" applyFont="1" applyFill="1" applyBorder="1" applyAlignment="1" applyProtection="1">
      <alignment horizontal="left" vertical="center"/>
      <protection locked="0"/>
    </xf>
    <xf numFmtId="49" fontId="53" fillId="5" borderId="39" xfId="509" applyNumberFormat="1" applyFont="1" applyFill="1" applyBorder="1" applyAlignment="1" applyProtection="1">
      <alignment horizontal="left" vertical="center"/>
      <protection locked="0"/>
    </xf>
    <xf numFmtId="0" fontId="53" fillId="65" borderId="1" xfId="509" applyNumberFormat="1" applyFont="1" applyFill="1" applyBorder="1" applyAlignment="1" applyProtection="1">
      <alignment horizontal="left" vertical="center"/>
      <protection hidden="1"/>
    </xf>
    <xf numFmtId="0" fontId="53" fillId="65" borderId="14" xfId="509" applyNumberFormat="1" applyFont="1" applyFill="1" applyBorder="1" applyAlignment="1" applyProtection="1">
      <alignment horizontal="left" vertical="center"/>
      <protection hidden="1"/>
    </xf>
    <xf numFmtId="0" fontId="53" fillId="5" borderId="24" xfId="509" applyFont="1" applyFill="1" applyBorder="1" applyAlignment="1" applyProtection="1">
      <alignment horizontal="left" vertical="center"/>
      <protection locked="0"/>
    </xf>
    <xf numFmtId="0" fontId="53" fillId="65" borderId="3" xfId="509" applyFont="1" applyFill="1" applyBorder="1" applyAlignment="1" applyProtection="1">
      <alignment horizontal="left" vertical="center"/>
      <protection hidden="1"/>
    </xf>
    <xf numFmtId="0" fontId="53" fillId="65" borderId="5" xfId="509" applyFont="1" applyFill="1" applyBorder="1" applyAlignment="1" applyProtection="1">
      <alignment horizontal="left" vertical="center"/>
      <protection hidden="1"/>
    </xf>
    <xf numFmtId="0" fontId="53" fillId="5" borderId="14" xfId="509" applyFont="1" applyFill="1" applyBorder="1" applyAlignment="1" applyProtection="1">
      <alignment horizontal="left" vertical="center"/>
      <protection locked="0"/>
    </xf>
    <xf numFmtId="14" fontId="53" fillId="5" borderId="1" xfId="509" applyNumberFormat="1" applyFont="1" applyFill="1" applyBorder="1" applyAlignment="1" applyProtection="1">
      <alignment horizontal="left" vertical="center"/>
      <protection locked="0"/>
    </xf>
    <xf numFmtId="14" fontId="53" fillId="5" borderId="14" xfId="509" applyNumberFormat="1" applyFont="1" applyFill="1" applyBorder="1" applyAlignment="1" applyProtection="1">
      <alignment horizontal="left" vertical="center"/>
      <protection locked="0"/>
    </xf>
    <xf numFmtId="0" fontId="53" fillId="65" borderId="3" xfId="509" applyFont="1" applyFill="1" applyBorder="1" applyAlignment="1" applyProtection="1">
      <alignment vertical="center"/>
      <protection hidden="1"/>
    </xf>
    <xf numFmtId="0" fontId="53" fillId="65" borderId="12" xfId="509" applyFont="1" applyFill="1" applyBorder="1" applyAlignment="1" applyProtection="1">
      <alignment vertical="center"/>
      <protection hidden="1"/>
    </xf>
    <xf numFmtId="170" fontId="53" fillId="5" borderId="3" xfId="509" applyNumberFormat="1" applyFont="1" applyFill="1" applyBorder="1" applyAlignment="1" applyProtection="1">
      <alignment vertical="center"/>
      <protection locked="0"/>
    </xf>
    <xf numFmtId="170" fontId="53" fillId="5" borderId="12" xfId="509" applyNumberFormat="1" applyFont="1" applyFill="1" applyBorder="1" applyAlignment="1" applyProtection="1">
      <alignment vertical="center"/>
      <protection locked="0"/>
    </xf>
    <xf numFmtId="0" fontId="55" fillId="5" borderId="0" xfId="509" applyFont="1" applyFill="1" applyBorder="1" applyAlignment="1">
      <alignment horizontal="center"/>
    </xf>
    <xf numFmtId="0" fontId="53" fillId="5" borderId="69" xfId="509" applyFont="1" applyFill="1" applyBorder="1" applyAlignment="1" applyProtection="1">
      <alignment horizontal="left" vertical="center"/>
      <protection locked="0"/>
    </xf>
    <xf numFmtId="0" fontId="53" fillId="5" borderId="4" xfId="509" applyFont="1" applyFill="1" applyBorder="1" applyAlignment="1" applyProtection="1">
      <alignment horizontal="left" vertical="center"/>
      <protection locked="0"/>
    </xf>
    <xf numFmtId="0" fontId="53" fillId="5" borderId="12" xfId="509" applyFont="1" applyFill="1" applyBorder="1" applyAlignment="1" applyProtection="1">
      <alignment horizontal="left" vertical="center"/>
      <protection locked="0"/>
    </xf>
    <xf numFmtId="0" fontId="54" fillId="70" borderId="11" xfId="509" applyFont="1" applyFill="1" applyBorder="1" applyAlignment="1">
      <alignment horizontal="left" vertical="center"/>
    </xf>
    <xf numFmtId="0" fontId="54" fillId="70" borderId="4" xfId="509" applyFont="1" applyFill="1" applyBorder="1" applyAlignment="1">
      <alignment horizontal="left" vertical="center"/>
    </xf>
    <xf numFmtId="0" fontId="54" fillId="70" borderId="12" xfId="509" applyFont="1" applyFill="1" applyBorder="1" applyAlignment="1">
      <alignment horizontal="left" vertical="center"/>
    </xf>
    <xf numFmtId="0" fontId="53" fillId="5" borderId="1" xfId="509" applyFont="1" applyFill="1" applyBorder="1" applyAlignment="1" applyProtection="1">
      <alignment horizontal="center" vertical="center"/>
      <protection locked="0"/>
    </xf>
    <xf numFmtId="0" fontId="53" fillId="5" borderId="14" xfId="509" applyFont="1" applyFill="1" applyBorder="1" applyAlignment="1" applyProtection="1">
      <alignment horizontal="center" vertical="center"/>
      <protection locked="0"/>
    </xf>
    <xf numFmtId="0" fontId="53" fillId="5" borderId="29" xfId="509" applyFont="1" applyFill="1" applyBorder="1" applyAlignment="1" applyProtection="1">
      <alignment horizontal="center" vertical="center"/>
      <protection locked="0"/>
    </xf>
    <xf numFmtId="0" fontId="53" fillId="5" borderId="34" xfId="509" applyFont="1" applyFill="1" applyBorder="1" applyAlignment="1" applyProtection="1">
      <alignment horizontal="center" vertical="center"/>
      <protection locked="0"/>
    </xf>
    <xf numFmtId="0" fontId="53" fillId="5" borderId="9" xfId="509" applyFont="1" applyFill="1" applyBorder="1" applyAlignment="1" applyProtection="1">
      <alignment horizontal="left" vertical="top"/>
      <protection locked="0"/>
    </xf>
    <xf numFmtId="0" fontId="53" fillId="5" borderId="0" xfId="509" applyFont="1" applyFill="1" applyBorder="1" applyAlignment="1" applyProtection="1">
      <alignment horizontal="left" vertical="top"/>
      <protection locked="0"/>
    </xf>
    <xf numFmtId="0" fontId="53" fillId="5" borderId="10" xfId="509" applyFont="1" applyFill="1" applyBorder="1" applyAlignment="1" applyProtection="1">
      <alignment horizontal="left" vertical="top"/>
      <protection locked="0"/>
    </xf>
    <xf numFmtId="0" fontId="53" fillId="5" borderId="49" xfId="509" applyFont="1" applyFill="1" applyBorder="1" applyAlignment="1" applyProtection="1">
      <alignment horizontal="left" vertical="top"/>
      <protection locked="0"/>
    </xf>
    <xf numFmtId="0" fontId="53" fillId="5" borderId="48" xfId="509" applyFont="1" applyFill="1" applyBorder="1" applyAlignment="1" applyProtection="1">
      <alignment horizontal="left" vertical="top"/>
      <protection locked="0"/>
    </xf>
    <xf numFmtId="0" fontId="53" fillId="5" borderId="47" xfId="509" applyFont="1" applyFill="1" applyBorder="1" applyAlignment="1" applyProtection="1">
      <alignment horizontal="left" vertical="top"/>
      <protection locked="0"/>
    </xf>
    <xf numFmtId="0" fontId="53" fillId="5" borderId="4" xfId="509" applyFont="1" applyFill="1" applyBorder="1" applyAlignment="1" applyProtection="1">
      <alignment horizontal="center" vertical="center"/>
      <protection locked="0"/>
    </xf>
    <xf numFmtId="0" fontId="53" fillId="5" borderId="12" xfId="509" applyFont="1" applyFill="1" applyBorder="1" applyAlignment="1" applyProtection="1">
      <alignment horizontal="center" vertical="center"/>
      <protection locked="0"/>
    </xf>
    <xf numFmtId="0" fontId="53" fillId="70" borderId="73" xfId="509" applyFont="1" applyFill="1" applyBorder="1" applyAlignment="1">
      <alignment horizontal="center" vertical="center"/>
    </xf>
    <xf numFmtId="0" fontId="53" fillId="5" borderId="7" xfId="509" applyFont="1" applyFill="1" applyBorder="1" applyAlignment="1" applyProtection="1">
      <alignment horizontal="left" vertical="top"/>
      <protection locked="0"/>
    </xf>
    <xf numFmtId="0" fontId="53" fillId="5" borderId="8" xfId="509" applyFont="1" applyFill="1" applyBorder="1" applyAlignment="1" applyProtection="1">
      <alignment vertical="top"/>
      <protection locked="0"/>
    </xf>
    <xf numFmtId="0" fontId="53" fillId="5" borderId="46" xfId="509" applyFont="1" applyFill="1" applyBorder="1" applyAlignment="1" applyProtection="1">
      <alignment vertical="top"/>
      <protection locked="0"/>
    </xf>
    <xf numFmtId="0" fontId="53" fillId="5" borderId="9" xfId="509" applyFont="1" applyFill="1" applyBorder="1" applyAlignment="1" applyProtection="1">
      <alignment vertical="top"/>
      <protection locked="0"/>
    </xf>
    <xf numFmtId="0" fontId="53" fillId="5" borderId="0" xfId="509" applyFont="1" applyFill="1" applyBorder="1" applyAlignment="1" applyProtection="1">
      <alignment vertical="top"/>
      <protection locked="0"/>
    </xf>
    <xf numFmtId="0" fontId="53" fillId="5" borderId="10" xfId="509" applyFont="1" applyFill="1" applyBorder="1" applyAlignment="1" applyProtection="1">
      <alignment vertical="top"/>
      <protection locked="0"/>
    </xf>
    <xf numFmtId="0" fontId="53" fillId="5" borderId="49" xfId="509" applyFont="1" applyFill="1" applyBorder="1" applyAlignment="1" applyProtection="1">
      <alignment vertical="top"/>
      <protection locked="0"/>
    </xf>
    <xf numFmtId="0" fontId="53" fillId="5" borderId="48" xfId="509" applyFont="1" applyFill="1" applyBorder="1" applyAlignment="1" applyProtection="1">
      <alignment vertical="top"/>
      <protection locked="0"/>
    </xf>
    <xf numFmtId="0" fontId="53" fillId="5" borderId="47" xfId="509" applyFont="1" applyFill="1" applyBorder="1" applyAlignment="1" applyProtection="1">
      <alignment vertical="top"/>
      <protection locked="0"/>
    </xf>
    <xf numFmtId="0" fontId="55" fillId="5" borderId="0" xfId="509" applyFont="1" applyFill="1" applyBorder="1" applyAlignment="1">
      <alignment horizontal="center" vertical="center"/>
    </xf>
    <xf numFmtId="0" fontId="54" fillId="70" borderId="70" xfId="509" applyFont="1" applyFill="1" applyBorder="1" applyAlignment="1">
      <alignment horizontal="center" vertical="center"/>
    </xf>
    <xf numFmtId="0" fontId="54" fillId="70" borderId="28" xfId="509" applyFont="1" applyFill="1" applyBorder="1" applyAlignment="1">
      <alignment horizontal="center" vertical="center"/>
    </xf>
    <xf numFmtId="0" fontId="54" fillId="70" borderId="31" xfId="509" applyFont="1" applyFill="1" applyBorder="1" applyAlignment="1">
      <alignment horizontal="center" vertical="center"/>
    </xf>
    <xf numFmtId="0" fontId="53" fillId="5" borderId="29" xfId="509" applyFont="1" applyFill="1" applyBorder="1" applyAlignment="1" applyProtection="1">
      <alignment horizontal="left" vertical="center"/>
      <protection locked="0"/>
    </xf>
    <xf numFmtId="0" fontId="53" fillId="5" borderId="34" xfId="509" applyFont="1" applyFill="1" applyBorder="1" applyAlignment="1" applyProtection="1">
      <alignment horizontal="left" vertical="center"/>
      <protection locked="0"/>
    </xf>
    <xf numFmtId="0" fontId="53" fillId="70" borderId="0" xfId="509" applyFont="1" applyFill="1" applyBorder="1" applyAlignment="1" applyProtection="1">
      <alignment horizontal="center" vertical="center"/>
      <protection locked="0"/>
    </xf>
    <xf numFmtId="0" fontId="53" fillId="70" borderId="10" xfId="509" applyFont="1" applyFill="1" applyBorder="1" applyAlignment="1" applyProtection="1">
      <alignment horizontal="center" vertical="center"/>
      <protection locked="0"/>
    </xf>
    <xf numFmtId="0" fontId="54" fillId="70" borderId="70" xfId="509" applyFont="1" applyFill="1" applyBorder="1" applyAlignment="1">
      <alignment horizontal="left" vertical="center"/>
    </xf>
    <xf numFmtId="0" fontId="54" fillId="70" borderId="28" xfId="509" applyFont="1" applyFill="1" applyBorder="1" applyAlignment="1">
      <alignment horizontal="left" vertical="center"/>
    </xf>
    <xf numFmtId="0" fontId="54" fillId="70" borderId="31" xfId="509" applyFont="1" applyFill="1" applyBorder="1" applyAlignment="1">
      <alignment horizontal="left" vertical="center"/>
    </xf>
    <xf numFmtId="0" fontId="54" fillId="70" borderId="74" xfId="509" applyFont="1" applyFill="1" applyBorder="1" applyAlignment="1">
      <alignment horizontal="center" vertical="center"/>
    </xf>
    <xf numFmtId="0" fontId="54" fillId="70" borderId="75" xfId="509" applyFont="1" applyFill="1" applyBorder="1" applyAlignment="1">
      <alignment horizontal="center" vertical="center"/>
    </xf>
    <xf numFmtId="0" fontId="54" fillId="70" borderId="76" xfId="509" applyFont="1" applyFill="1" applyBorder="1" applyAlignment="1">
      <alignment horizontal="center" vertical="center"/>
    </xf>
    <xf numFmtId="0" fontId="72" fillId="0" borderId="0" xfId="510" applyFont="1" applyBorder="1" applyAlignment="1">
      <alignment horizontal="left" vertical="center"/>
    </xf>
    <xf numFmtId="0" fontId="72" fillId="0" borderId="48" xfId="510" applyFont="1" applyBorder="1" applyAlignment="1">
      <alignment horizontal="left" vertical="center"/>
    </xf>
    <xf numFmtId="0" fontId="69" fillId="68" borderId="0" xfId="511" applyFont="1" applyFill="1" applyBorder="1" applyAlignment="1">
      <alignment horizontal="center" vertical="center" wrapText="1"/>
    </xf>
    <xf numFmtId="0" fontId="58" fillId="69" borderId="74" xfId="511" applyFont="1" applyFill="1" applyBorder="1" applyAlignment="1">
      <alignment horizontal="center" vertical="center"/>
    </xf>
    <xf numFmtId="0" fontId="58" fillId="69" borderId="75" xfId="511" applyFont="1" applyFill="1" applyBorder="1" applyAlignment="1">
      <alignment horizontal="center" vertical="center"/>
    </xf>
    <xf numFmtId="0" fontId="58" fillId="69" borderId="76" xfId="511" applyFont="1" applyFill="1" applyBorder="1" applyAlignment="1">
      <alignment horizontal="center" vertical="center"/>
    </xf>
    <xf numFmtId="0" fontId="56" fillId="80" borderId="27" xfId="0" applyFont="1" applyFill="1" applyBorder="1" applyAlignment="1" applyProtection="1">
      <alignment horizontal="left" vertical="top"/>
      <protection hidden="1"/>
    </xf>
    <xf numFmtId="0" fontId="56" fillId="80" borderId="69" xfId="0" applyFont="1" applyFill="1" applyBorder="1" applyAlignment="1" applyProtection="1">
      <alignment horizontal="left" vertical="top"/>
      <protection hidden="1"/>
    </xf>
    <xf numFmtId="0" fontId="6" fillId="0" borderId="24" xfId="0" applyFont="1" applyBorder="1" applyAlignment="1" applyProtection="1">
      <alignment horizontal="left"/>
      <protection locked="0"/>
    </xf>
    <xf numFmtId="0" fontId="6" fillId="0" borderId="69" xfId="0" applyFont="1" applyBorder="1" applyAlignment="1" applyProtection="1">
      <alignment horizontal="left"/>
      <protection locked="0"/>
    </xf>
    <xf numFmtId="49" fontId="6" fillId="0" borderId="1" xfId="0" applyNumberFormat="1" applyFont="1" applyBorder="1" applyAlignment="1" applyProtection="1">
      <alignment horizontal="left"/>
      <protection locked="0"/>
    </xf>
    <xf numFmtId="0" fontId="2" fillId="59" borderId="1" xfId="0" applyFont="1" applyFill="1" applyBorder="1" applyAlignment="1" applyProtection="1">
      <alignment horizontal="center" vertical="center" wrapText="1"/>
      <protection hidden="1"/>
    </xf>
    <xf numFmtId="1" fontId="6" fillId="5" borderId="17" xfId="0" applyNumberFormat="1" applyFont="1" applyFill="1" applyBorder="1" applyAlignment="1" applyProtection="1">
      <alignment horizontal="left" vertical="center"/>
      <protection locked="0"/>
    </xf>
    <xf numFmtId="1" fontId="6" fillId="5" borderId="18" xfId="0" applyNumberFormat="1" applyFont="1" applyFill="1" applyBorder="1" applyAlignment="1" applyProtection="1">
      <alignment horizontal="left" vertical="center"/>
      <protection locked="0"/>
    </xf>
    <xf numFmtId="1" fontId="6" fillId="5" borderId="19" xfId="0" applyNumberFormat="1" applyFont="1" applyFill="1" applyBorder="1" applyAlignment="1" applyProtection="1">
      <alignment horizontal="left" vertical="center"/>
      <protection locked="0"/>
    </xf>
  </cellXfs>
  <cellStyles count="517">
    <cellStyle name="]_x000d__x000a_Width=586_x000d__x000a_Height=608_x000d__x000a__x000d__x000a_[Customize]_x000d__x000a_Toolbar=1_x000d__x000a_Statusbar=1_x000d__x000a_Buttonbar=1_x000d__x000a_AutoTAB=0_x000d__x000a_Font.CharSet=0_x000d__x000a_Font.Height=15" xfId="15" xr:uid="{00000000-0005-0000-0000-000000000000}"/>
    <cellStyle name="20 % - Akzent1 2" xfId="278" xr:uid="{00000000-0005-0000-0000-000001000000}"/>
    <cellStyle name="20 % - Akzent1 2 2" xfId="491" xr:uid="{00000000-0005-0000-0000-000002000000}"/>
    <cellStyle name="20 % - Akzent1 3" xfId="295" xr:uid="{00000000-0005-0000-0000-000003000000}"/>
    <cellStyle name="20 % - Akzent1 4" xfId="226" xr:uid="{00000000-0005-0000-0000-000004000000}"/>
    <cellStyle name="20 % - Akzent2 2" xfId="280" xr:uid="{00000000-0005-0000-0000-000005000000}"/>
    <cellStyle name="20 % - Akzent2 2 2" xfId="493" xr:uid="{00000000-0005-0000-0000-000006000000}"/>
    <cellStyle name="20 % - Akzent2 3" xfId="297" xr:uid="{00000000-0005-0000-0000-000007000000}"/>
    <cellStyle name="20 % - Akzent2 4" xfId="230" xr:uid="{00000000-0005-0000-0000-000008000000}"/>
    <cellStyle name="20 % - Akzent3 2" xfId="282" xr:uid="{00000000-0005-0000-0000-000009000000}"/>
    <cellStyle name="20 % - Akzent3 2 2" xfId="495" xr:uid="{00000000-0005-0000-0000-00000A000000}"/>
    <cellStyle name="20 % - Akzent3 3" xfId="299" xr:uid="{00000000-0005-0000-0000-00000B000000}"/>
    <cellStyle name="20 % - Akzent3 4" xfId="234" xr:uid="{00000000-0005-0000-0000-00000C000000}"/>
    <cellStyle name="20 % - Akzent4 2" xfId="284" xr:uid="{00000000-0005-0000-0000-00000D000000}"/>
    <cellStyle name="20 % - Akzent4 2 2" xfId="497" xr:uid="{00000000-0005-0000-0000-00000E000000}"/>
    <cellStyle name="20 % - Akzent4 3" xfId="301" xr:uid="{00000000-0005-0000-0000-00000F000000}"/>
    <cellStyle name="20 % - Akzent4 4" xfId="238" xr:uid="{00000000-0005-0000-0000-000010000000}"/>
    <cellStyle name="20 % - Akzent5 2" xfId="286" xr:uid="{00000000-0005-0000-0000-000011000000}"/>
    <cellStyle name="20 % - Akzent5 2 2" xfId="499" xr:uid="{00000000-0005-0000-0000-000012000000}"/>
    <cellStyle name="20 % - Akzent5 3" xfId="303" xr:uid="{00000000-0005-0000-0000-000013000000}"/>
    <cellStyle name="20 % - Akzent5 4" xfId="242" xr:uid="{00000000-0005-0000-0000-000014000000}"/>
    <cellStyle name="20 % - Akzent6 2" xfId="288" xr:uid="{00000000-0005-0000-0000-000015000000}"/>
    <cellStyle name="20 % - Akzent6 2 2" xfId="501" xr:uid="{00000000-0005-0000-0000-000016000000}"/>
    <cellStyle name="20 % - Akzent6 3" xfId="305" xr:uid="{00000000-0005-0000-0000-000017000000}"/>
    <cellStyle name="20 % - Akzent6 4" xfId="246" xr:uid="{00000000-0005-0000-0000-000018000000}"/>
    <cellStyle name="40 % - Akzent1 2" xfId="279" xr:uid="{00000000-0005-0000-0000-000019000000}"/>
    <cellStyle name="40 % - Akzent1 2 2" xfId="492" xr:uid="{00000000-0005-0000-0000-00001A000000}"/>
    <cellStyle name="40 % - Akzent1 3" xfId="296" xr:uid="{00000000-0005-0000-0000-00001B000000}"/>
    <cellStyle name="40 % - Akzent1 4" xfId="227" xr:uid="{00000000-0005-0000-0000-00001C000000}"/>
    <cellStyle name="40 % - Akzent2 2" xfId="281" xr:uid="{00000000-0005-0000-0000-00001D000000}"/>
    <cellStyle name="40 % - Akzent2 2 2" xfId="494" xr:uid="{00000000-0005-0000-0000-00001E000000}"/>
    <cellStyle name="40 % - Akzent2 3" xfId="298" xr:uid="{00000000-0005-0000-0000-00001F000000}"/>
    <cellStyle name="40 % - Akzent2 4" xfId="231" xr:uid="{00000000-0005-0000-0000-000020000000}"/>
    <cellStyle name="40 % - Akzent3 2" xfId="283" xr:uid="{00000000-0005-0000-0000-000021000000}"/>
    <cellStyle name="40 % - Akzent3 2 2" xfId="496" xr:uid="{00000000-0005-0000-0000-000022000000}"/>
    <cellStyle name="40 % - Akzent3 3" xfId="300" xr:uid="{00000000-0005-0000-0000-000023000000}"/>
    <cellStyle name="40 % - Akzent3 4" xfId="235" xr:uid="{00000000-0005-0000-0000-000024000000}"/>
    <cellStyle name="40 % - Akzent4 2" xfId="285" xr:uid="{00000000-0005-0000-0000-000025000000}"/>
    <cellStyle name="40 % - Akzent4 2 2" xfId="498" xr:uid="{00000000-0005-0000-0000-000026000000}"/>
    <cellStyle name="40 % - Akzent4 3" xfId="302" xr:uid="{00000000-0005-0000-0000-000027000000}"/>
    <cellStyle name="40 % - Akzent4 4" xfId="239" xr:uid="{00000000-0005-0000-0000-000028000000}"/>
    <cellStyle name="40 % - Akzent5 2" xfId="287" xr:uid="{00000000-0005-0000-0000-000029000000}"/>
    <cellStyle name="40 % - Akzent5 2 2" xfId="500" xr:uid="{00000000-0005-0000-0000-00002A000000}"/>
    <cellStyle name="40 % - Akzent5 3" xfId="304" xr:uid="{00000000-0005-0000-0000-00002B000000}"/>
    <cellStyle name="40 % - Akzent5 4" xfId="243" xr:uid="{00000000-0005-0000-0000-00002C000000}"/>
    <cellStyle name="40 % - Akzent6 2" xfId="289" xr:uid="{00000000-0005-0000-0000-00002D000000}"/>
    <cellStyle name="40 % - Akzent6 2 2" xfId="502" xr:uid="{00000000-0005-0000-0000-00002E000000}"/>
    <cellStyle name="40 % - Akzent6 3" xfId="306" xr:uid="{00000000-0005-0000-0000-00002F000000}"/>
    <cellStyle name="40 % - Akzent6 4" xfId="247" xr:uid="{00000000-0005-0000-0000-000030000000}"/>
    <cellStyle name="60 % - Akzent1 2" xfId="228" xr:uid="{00000000-0005-0000-0000-000031000000}"/>
    <cellStyle name="60 % - Akzent2 2" xfId="232" xr:uid="{00000000-0005-0000-0000-000032000000}"/>
    <cellStyle name="60 % - Akzent3 2" xfId="236" xr:uid="{00000000-0005-0000-0000-000033000000}"/>
    <cellStyle name="60 % - Akzent4 2" xfId="240" xr:uid="{00000000-0005-0000-0000-000034000000}"/>
    <cellStyle name="60 % - Akzent5 2" xfId="244" xr:uid="{00000000-0005-0000-0000-000035000000}"/>
    <cellStyle name="60 % - Akzent6 2" xfId="248" xr:uid="{00000000-0005-0000-0000-000036000000}"/>
    <cellStyle name="Akzent1 2" xfId="16" xr:uid="{00000000-0005-0000-0000-000037000000}"/>
    <cellStyle name="Akzent1 3" xfId="225" xr:uid="{00000000-0005-0000-0000-000038000000}"/>
    <cellStyle name="Akzent2 2" xfId="17" xr:uid="{00000000-0005-0000-0000-000039000000}"/>
    <cellStyle name="Akzent2 3" xfId="229" xr:uid="{00000000-0005-0000-0000-00003A000000}"/>
    <cellStyle name="Akzent3 2" xfId="18" xr:uid="{00000000-0005-0000-0000-00003B000000}"/>
    <cellStyle name="Akzent3 3" xfId="233" xr:uid="{00000000-0005-0000-0000-00003C000000}"/>
    <cellStyle name="Akzent4 2" xfId="19" xr:uid="{00000000-0005-0000-0000-00003D000000}"/>
    <cellStyle name="Akzent4 3" xfId="237" xr:uid="{00000000-0005-0000-0000-00003E000000}"/>
    <cellStyle name="Akzent5 2" xfId="20" xr:uid="{00000000-0005-0000-0000-00003F000000}"/>
    <cellStyle name="Akzent5 3" xfId="241" xr:uid="{00000000-0005-0000-0000-000040000000}"/>
    <cellStyle name="Akzent6 2" xfId="21" xr:uid="{00000000-0005-0000-0000-000041000000}"/>
    <cellStyle name="Akzent6 3" xfId="245" xr:uid="{00000000-0005-0000-0000-000042000000}"/>
    <cellStyle name="Ausgabe 2" xfId="22" xr:uid="{00000000-0005-0000-0000-000043000000}"/>
    <cellStyle name="Ausgabe 3" xfId="23" xr:uid="{00000000-0005-0000-0000-000044000000}"/>
    <cellStyle name="Ausgabe 4" xfId="218" xr:uid="{00000000-0005-0000-0000-000045000000}"/>
    <cellStyle name="Berechnung 2" xfId="24" xr:uid="{00000000-0005-0000-0000-000046000000}"/>
    <cellStyle name="Berechnung 3" xfId="219" xr:uid="{00000000-0005-0000-0000-000047000000}"/>
    <cellStyle name="Eingabe 2" xfId="25" xr:uid="{00000000-0005-0000-0000-000048000000}"/>
    <cellStyle name="Eingabe 3" xfId="217" xr:uid="{00000000-0005-0000-0000-000049000000}"/>
    <cellStyle name="Ergebnis 2" xfId="26" xr:uid="{00000000-0005-0000-0000-00004A000000}"/>
    <cellStyle name="Ergebnis 3" xfId="224" xr:uid="{00000000-0005-0000-0000-00004B000000}"/>
    <cellStyle name="Erklärender Text 2" xfId="27" xr:uid="{00000000-0005-0000-0000-00004C000000}"/>
    <cellStyle name="Erklärender Text 3" xfId="223" xr:uid="{00000000-0005-0000-0000-00004D000000}"/>
    <cellStyle name="Euro" xfId="3" xr:uid="{00000000-0005-0000-0000-00004E000000}"/>
    <cellStyle name="Euro 2" xfId="29" xr:uid="{00000000-0005-0000-0000-00004F000000}"/>
    <cellStyle name="Euro 3" xfId="30" xr:uid="{00000000-0005-0000-0000-000050000000}"/>
    <cellStyle name="Euro 4" xfId="28" xr:uid="{00000000-0005-0000-0000-000051000000}"/>
    <cellStyle name="Gut 2" xfId="31" xr:uid="{00000000-0005-0000-0000-000052000000}"/>
    <cellStyle name="Gut 3" xfId="275" xr:uid="{00000000-0005-0000-0000-000053000000}"/>
    <cellStyle name="Gut 4" xfId="214" xr:uid="{00000000-0005-0000-0000-000054000000}"/>
    <cellStyle name="Hyperlink" xfId="514" builtinId="8"/>
    <cellStyle name="Hyperlink 2" xfId="193" xr:uid="{00000000-0005-0000-0000-000055000000}"/>
    <cellStyle name="Komma 2" xfId="32" xr:uid="{00000000-0005-0000-0000-000056000000}"/>
    <cellStyle name="Komma 2 2" xfId="183" xr:uid="{00000000-0005-0000-0000-000057000000}"/>
    <cellStyle name="Komma 2 2 2" xfId="206" xr:uid="{00000000-0005-0000-0000-000058000000}"/>
    <cellStyle name="Komma 2 2 2 2" xfId="272" xr:uid="{00000000-0005-0000-0000-000059000000}"/>
    <cellStyle name="Komma 2 2 2 2 2" xfId="486" xr:uid="{00000000-0005-0000-0000-00005A000000}"/>
    <cellStyle name="Komma 2 2 2 3" xfId="460" xr:uid="{00000000-0005-0000-0000-00005B000000}"/>
    <cellStyle name="Komma 2 2 3" xfId="254" xr:uid="{00000000-0005-0000-0000-00005C000000}"/>
    <cellStyle name="Komma 2 2 3 2" xfId="468" xr:uid="{00000000-0005-0000-0000-00005D000000}"/>
    <cellStyle name="Komma 2 2 4" xfId="442" xr:uid="{00000000-0005-0000-0000-00005E000000}"/>
    <cellStyle name="Komma 2 2 5" xfId="508" xr:uid="{00000000-0005-0000-0000-00005F000000}"/>
    <cellStyle name="Komma 2 3" xfId="186" xr:uid="{00000000-0005-0000-0000-000060000000}"/>
    <cellStyle name="Komma 2 3 2" xfId="257" xr:uid="{00000000-0005-0000-0000-000061000000}"/>
    <cellStyle name="Komma 2 3 2 2" xfId="471" xr:uid="{00000000-0005-0000-0000-000062000000}"/>
    <cellStyle name="Komma 2 3 3" xfId="445" xr:uid="{00000000-0005-0000-0000-000063000000}"/>
    <cellStyle name="Komma 2 4" xfId="190" xr:uid="{00000000-0005-0000-0000-000064000000}"/>
    <cellStyle name="Komma 2 4 2" xfId="260" xr:uid="{00000000-0005-0000-0000-000065000000}"/>
    <cellStyle name="Komma 2 4 2 2" xfId="474" xr:uid="{00000000-0005-0000-0000-000066000000}"/>
    <cellStyle name="Komma 2 4 3" xfId="448" xr:uid="{00000000-0005-0000-0000-000067000000}"/>
    <cellStyle name="Komma 2 5" xfId="201" xr:uid="{00000000-0005-0000-0000-000068000000}"/>
    <cellStyle name="Komma 2 5 2" xfId="267" xr:uid="{00000000-0005-0000-0000-000069000000}"/>
    <cellStyle name="Komma 2 5 2 2" xfId="481" xr:uid="{00000000-0005-0000-0000-00006A000000}"/>
    <cellStyle name="Komma 2 5 3" xfId="455" xr:uid="{00000000-0005-0000-0000-00006B000000}"/>
    <cellStyle name="Komma 2 6" xfId="180" xr:uid="{00000000-0005-0000-0000-00006C000000}"/>
    <cellStyle name="Komma 2 6 2" xfId="439" xr:uid="{00000000-0005-0000-0000-00006D000000}"/>
    <cellStyle name="Komma 2 7" xfId="250" xr:uid="{00000000-0005-0000-0000-00006E000000}"/>
    <cellStyle name="Komma 2 7 2" xfId="464" xr:uid="{00000000-0005-0000-0000-00006F000000}"/>
    <cellStyle name="Komma 2 8" xfId="314" xr:uid="{00000000-0005-0000-0000-000070000000}"/>
    <cellStyle name="Komma 3" xfId="194" xr:uid="{00000000-0005-0000-0000-000071000000}"/>
    <cellStyle name="Komma 3 2" xfId="263" xr:uid="{00000000-0005-0000-0000-000072000000}"/>
    <cellStyle name="Komma 3 2 2" xfId="477" xr:uid="{00000000-0005-0000-0000-000073000000}"/>
    <cellStyle name="Komma 3 3" xfId="451" xr:uid="{00000000-0005-0000-0000-000074000000}"/>
    <cellStyle name="Neutral 2" xfId="33" xr:uid="{00000000-0005-0000-0000-000075000000}"/>
    <cellStyle name="Neutral 3" xfId="216" xr:uid="{00000000-0005-0000-0000-000076000000}"/>
    <cellStyle name="Normal" xfId="0" builtinId="0"/>
    <cellStyle name="Normal 2" xfId="509" xr:uid="{00000000-0005-0000-0000-000078000000}"/>
    <cellStyle name="Normal 3 2" xfId="506" xr:uid="{00000000-0005-0000-0000-000079000000}"/>
    <cellStyle name="Normal 4" xfId="34" xr:uid="{00000000-0005-0000-0000-00007A000000}"/>
    <cellStyle name="Normal_New REWE Carton Mark" xfId="513" xr:uid="{00000000-0005-0000-0000-00007B000000}"/>
    <cellStyle name="Notiz 2" xfId="35" xr:uid="{00000000-0005-0000-0000-00007C000000}"/>
    <cellStyle name="Notiz 3" xfId="36" xr:uid="{00000000-0005-0000-0000-00007D000000}"/>
    <cellStyle name="Notiz 4" xfId="251" xr:uid="{00000000-0005-0000-0000-00007E000000}"/>
    <cellStyle name="Notiz 4 2" xfId="465" xr:uid="{00000000-0005-0000-0000-00007F000000}"/>
    <cellStyle name="Notiz 5" xfId="277" xr:uid="{00000000-0005-0000-0000-000080000000}"/>
    <cellStyle name="Notiz 5 2" xfId="490" xr:uid="{00000000-0005-0000-0000-000081000000}"/>
    <cellStyle name="Percent" xfId="515" builtinId="5"/>
    <cellStyle name="s]_x000d__x000a_;LLWLOAD.EXE - LLW loader used by TSI Products_x000d__x000a_load=c:\windows\tsi\llwload.exe_x000d__x000a_;LLWLOAD.EXE - LLW loader used by " xfId="188" xr:uid="{00000000-0005-0000-0000-000082000000}"/>
    <cellStyle name="s]_x000d__x000a_;LLWLOAD.EXE - LLW loader used by TSI Products_x000d__x000a_load=c:\windows\tsi\llwload.exe_x000d__x000a_;LLWLOAD.EXE - LLW loader used by _Listungsdaten WMF Dinig 5 2" xfId="505" xr:uid="{00000000-0005-0000-0000-000083000000}"/>
    <cellStyle name="s]_x000d__x000a_;LLWLOAD.EXE - LLW loader used by TSI Products_x000d__x000a_load=c:\windows\tsi\llwload.exe_x000d__x000a_;LLWLOAD.EXE - LLW loader used by _Treue Listung Kaiser  Alfi NEU (2)" xfId="507" xr:uid="{00000000-0005-0000-0000-000084000000}"/>
    <cellStyle name="Schlecht 2" xfId="37" xr:uid="{00000000-0005-0000-0000-000085000000}"/>
    <cellStyle name="Schlecht 3" xfId="38" xr:uid="{00000000-0005-0000-0000-000086000000}"/>
    <cellStyle name="Schlecht 4" xfId="215" xr:uid="{00000000-0005-0000-0000-000087000000}"/>
    <cellStyle name="Standard 10" xfId="39" xr:uid="{00000000-0005-0000-0000-000088000000}"/>
    <cellStyle name="Standard 10 2" xfId="315" xr:uid="{00000000-0005-0000-0000-000089000000}"/>
    <cellStyle name="Standard 11" xfId="192" xr:uid="{00000000-0005-0000-0000-00008A000000}"/>
    <cellStyle name="Standard 11 2" xfId="203" xr:uid="{00000000-0005-0000-0000-00008B000000}"/>
    <cellStyle name="Standard 11 2 2" xfId="269" xr:uid="{00000000-0005-0000-0000-00008C000000}"/>
    <cellStyle name="Standard 11 2 2 2" xfId="483" xr:uid="{00000000-0005-0000-0000-00008D000000}"/>
    <cellStyle name="Standard 11 2 3" xfId="457" xr:uid="{00000000-0005-0000-0000-00008E000000}"/>
    <cellStyle name="Standard 11 3" xfId="262" xr:uid="{00000000-0005-0000-0000-00008F000000}"/>
    <cellStyle name="Standard 11 3 2" xfId="476" xr:uid="{00000000-0005-0000-0000-000090000000}"/>
    <cellStyle name="Standard 11 4" xfId="450" xr:uid="{00000000-0005-0000-0000-000091000000}"/>
    <cellStyle name="Standard 12" xfId="276" xr:uid="{00000000-0005-0000-0000-000092000000}"/>
    <cellStyle name="Standard 12 2" xfId="489" xr:uid="{00000000-0005-0000-0000-000093000000}"/>
    <cellStyle name="Standard 13" xfId="293" xr:uid="{00000000-0005-0000-0000-000094000000}"/>
    <cellStyle name="Standard 14" xfId="307" xr:uid="{00000000-0005-0000-0000-000095000000}"/>
    <cellStyle name="Standard 15" xfId="7" xr:uid="{00000000-0005-0000-0000-000096000000}"/>
    <cellStyle name="Standard 2" xfId="1" xr:uid="{00000000-0005-0000-0000-000097000000}"/>
    <cellStyle name="Standard 2 2" xfId="2" xr:uid="{00000000-0005-0000-0000-000098000000}"/>
    <cellStyle name="Standard 2 2 10" xfId="316" xr:uid="{00000000-0005-0000-0000-000099000000}"/>
    <cellStyle name="Standard 2 2 11" xfId="40" xr:uid="{00000000-0005-0000-0000-00009A000000}"/>
    <cellStyle name="Standard 2 2 2" xfId="41" xr:uid="{00000000-0005-0000-0000-00009B000000}"/>
    <cellStyle name="Standard 2 2 2 2" xfId="42" xr:uid="{00000000-0005-0000-0000-00009C000000}"/>
    <cellStyle name="Standard 2 2 2 2 2" xfId="43" xr:uid="{00000000-0005-0000-0000-00009D000000}"/>
    <cellStyle name="Standard 2 2 2 2 2 2" xfId="44" xr:uid="{00000000-0005-0000-0000-00009E000000}"/>
    <cellStyle name="Standard 2 2 2 2 2 2 2" xfId="45" xr:uid="{00000000-0005-0000-0000-00009F000000}"/>
    <cellStyle name="Standard 2 2 2 2 2 2 2 2" xfId="321" xr:uid="{00000000-0005-0000-0000-0000A0000000}"/>
    <cellStyle name="Standard 2 2 2 2 2 2 3" xfId="320" xr:uid="{00000000-0005-0000-0000-0000A1000000}"/>
    <cellStyle name="Standard 2 2 2 2 2 3" xfId="46" xr:uid="{00000000-0005-0000-0000-0000A2000000}"/>
    <cellStyle name="Standard 2 2 2 2 2 3 2" xfId="322" xr:uid="{00000000-0005-0000-0000-0000A3000000}"/>
    <cellStyle name="Standard 2 2 2 2 2 4" xfId="319" xr:uid="{00000000-0005-0000-0000-0000A4000000}"/>
    <cellStyle name="Standard 2 2 2 2 3" xfId="47" xr:uid="{00000000-0005-0000-0000-0000A5000000}"/>
    <cellStyle name="Standard 2 2 2 2 3 2" xfId="48" xr:uid="{00000000-0005-0000-0000-0000A6000000}"/>
    <cellStyle name="Standard 2 2 2 2 3 2 2" xfId="49" xr:uid="{00000000-0005-0000-0000-0000A7000000}"/>
    <cellStyle name="Standard 2 2 2 2 3 2 2 2" xfId="325" xr:uid="{00000000-0005-0000-0000-0000A8000000}"/>
    <cellStyle name="Standard 2 2 2 2 3 2 3" xfId="324" xr:uid="{00000000-0005-0000-0000-0000A9000000}"/>
    <cellStyle name="Standard 2 2 2 2 3 3" xfId="50" xr:uid="{00000000-0005-0000-0000-0000AA000000}"/>
    <cellStyle name="Standard 2 2 2 2 3 3 2" xfId="326" xr:uid="{00000000-0005-0000-0000-0000AB000000}"/>
    <cellStyle name="Standard 2 2 2 2 3 4" xfId="323" xr:uid="{00000000-0005-0000-0000-0000AC000000}"/>
    <cellStyle name="Standard 2 2 2 2 4" xfId="51" xr:uid="{00000000-0005-0000-0000-0000AD000000}"/>
    <cellStyle name="Standard 2 2 2 2 4 2" xfId="52" xr:uid="{00000000-0005-0000-0000-0000AE000000}"/>
    <cellStyle name="Standard 2 2 2 2 4 2 2" xfId="328" xr:uid="{00000000-0005-0000-0000-0000AF000000}"/>
    <cellStyle name="Standard 2 2 2 2 4 3" xfId="327" xr:uid="{00000000-0005-0000-0000-0000B0000000}"/>
    <cellStyle name="Standard 2 2 2 2 5" xfId="53" xr:uid="{00000000-0005-0000-0000-0000B1000000}"/>
    <cellStyle name="Standard 2 2 2 2 5 2" xfId="54" xr:uid="{00000000-0005-0000-0000-0000B2000000}"/>
    <cellStyle name="Standard 2 2 2 2 5 2 2" xfId="330" xr:uid="{00000000-0005-0000-0000-0000B3000000}"/>
    <cellStyle name="Standard 2 2 2 2 5 3" xfId="329" xr:uid="{00000000-0005-0000-0000-0000B4000000}"/>
    <cellStyle name="Standard 2 2 2 2 6" xfId="55" xr:uid="{00000000-0005-0000-0000-0000B5000000}"/>
    <cellStyle name="Standard 2 2 2 2 6 2" xfId="331" xr:uid="{00000000-0005-0000-0000-0000B6000000}"/>
    <cellStyle name="Standard 2 2 2 2 7" xfId="318" xr:uid="{00000000-0005-0000-0000-0000B7000000}"/>
    <cellStyle name="Standard 2 2 2 3" xfId="56" xr:uid="{00000000-0005-0000-0000-0000B8000000}"/>
    <cellStyle name="Standard 2 2 2 3 2" xfId="57" xr:uid="{00000000-0005-0000-0000-0000B9000000}"/>
    <cellStyle name="Standard 2 2 2 3 2 2" xfId="58" xr:uid="{00000000-0005-0000-0000-0000BA000000}"/>
    <cellStyle name="Standard 2 2 2 3 2 2 2" xfId="59" xr:uid="{00000000-0005-0000-0000-0000BB000000}"/>
    <cellStyle name="Standard 2 2 2 3 2 2 2 2" xfId="335" xr:uid="{00000000-0005-0000-0000-0000BC000000}"/>
    <cellStyle name="Standard 2 2 2 3 2 2 3" xfId="334" xr:uid="{00000000-0005-0000-0000-0000BD000000}"/>
    <cellStyle name="Standard 2 2 2 3 2 3" xfId="60" xr:uid="{00000000-0005-0000-0000-0000BE000000}"/>
    <cellStyle name="Standard 2 2 2 3 2 3 2" xfId="336" xr:uid="{00000000-0005-0000-0000-0000BF000000}"/>
    <cellStyle name="Standard 2 2 2 3 2 4" xfId="333" xr:uid="{00000000-0005-0000-0000-0000C0000000}"/>
    <cellStyle name="Standard 2 2 2 3 3" xfId="61" xr:uid="{00000000-0005-0000-0000-0000C1000000}"/>
    <cellStyle name="Standard 2 2 2 3 3 2" xfId="62" xr:uid="{00000000-0005-0000-0000-0000C2000000}"/>
    <cellStyle name="Standard 2 2 2 3 3 2 2" xfId="338" xr:uid="{00000000-0005-0000-0000-0000C3000000}"/>
    <cellStyle name="Standard 2 2 2 3 3 3" xfId="337" xr:uid="{00000000-0005-0000-0000-0000C4000000}"/>
    <cellStyle name="Standard 2 2 2 3 4" xfId="63" xr:uid="{00000000-0005-0000-0000-0000C5000000}"/>
    <cellStyle name="Standard 2 2 2 3 4 2" xfId="64" xr:uid="{00000000-0005-0000-0000-0000C6000000}"/>
    <cellStyle name="Standard 2 2 2 3 4 2 2" xfId="340" xr:uid="{00000000-0005-0000-0000-0000C7000000}"/>
    <cellStyle name="Standard 2 2 2 3 4 3" xfId="339" xr:uid="{00000000-0005-0000-0000-0000C8000000}"/>
    <cellStyle name="Standard 2 2 2 3 5" xfId="65" xr:uid="{00000000-0005-0000-0000-0000C9000000}"/>
    <cellStyle name="Standard 2 2 2 3 5 2" xfId="341" xr:uid="{00000000-0005-0000-0000-0000CA000000}"/>
    <cellStyle name="Standard 2 2 2 3 6" xfId="332" xr:uid="{00000000-0005-0000-0000-0000CB000000}"/>
    <cellStyle name="Standard 2 2 2 4" xfId="66" xr:uid="{00000000-0005-0000-0000-0000CC000000}"/>
    <cellStyle name="Standard 2 2 2 4 2" xfId="67" xr:uid="{00000000-0005-0000-0000-0000CD000000}"/>
    <cellStyle name="Standard 2 2 2 4 2 2" xfId="68" xr:uid="{00000000-0005-0000-0000-0000CE000000}"/>
    <cellStyle name="Standard 2 2 2 4 2 2 2" xfId="344" xr:uid="{00000000-0005-0000-0000-0000CF000000}"/>
    <cellStyle name="Standard 2 2 2 4 2 3" xfId="343" xr:uid="{00000000-0005-0000-0000-0000D0000000}"/>
    <cellStyle name="Standard 2 2 2 4 3" xfId="69" xr:uid="{00000000-0005-0000-0000-0000D1000000}"/>
    <cellStyle name="Standard 2 2 2 4 3 2" xfId="345" xr:uid="{00000000-0005-0000-0000-0000D2000000}"/>
    <cellStyle name="Standard 2 2 2 4 4" xfId="342" xr:uid="{00000000-0005-0000-0000-0000D3000000}"/>
    <cellStyle name="Standard 2 2 2 5" xfId="70" xr:uid="{00000000-0005-0000-0000-0000D4000000}"/>
    <cellStyle name="Standard 2 2 2 5 2" xfId="71" xr:uid="{00000000-0005-0000-0000-0000D5000000}"/>
    <cellStyle name="Standard 2 2 2 5 2 2" xfId="72" xr:uid="{00000000-0005-0000-0000-0000D6000000}"/>
    <cellStyle name="Standard 2 2 2 5 2 2 2" xfId="348" xr:uid="{00000000-0005-0000-0000-0000D7000000}"/>
    <cellStyle name="Standard 2 2 2 5 2 3" xfId="347" xr:uid="{00000000-0005-0000-0000-0000D8000000}"/>
    <cellStyle name="Standard 2 2 2 5 3" xfId="73" xr:uid="{00000000-0005-0000-0000-0000D9000000}"/>
    <cellStyle name="Standard 2 2 2 5 3 2" xfId="349" xr:uid="{00000000-0005-0000-0000-0000DA000000}"/>
    <cellStyle name="Standard 2 2 2 5 4" xfId="346" xr:uid="{00000000-0005-0000-0000-0000DB000000}"/>
    <cellStyle name="Standard 2 2 2 6" xfId="74" xr:uid="{00000000-0005-0000-0000-0000DC000000}"/>
    <cellStyle name="Standard 2 2 2 6 2" xfId="75" xr:uid="{00000000-0005-0000-0000-0000DD000000}"/>
    <cellStyle name="Standard 2 2 2 6 2 2" xfId="351" xr:uid="{00000000-0005-0000-0000-0000DE000000}"/>
    <cellStyle name="Standard 2 2 2 6 3" xfId="350" xr:uid="{00000000-0005-0000-0000-0000DF000000}"/>
    <cellStyle name="Standard 2 2 2 7" xfId="76" xr:uid="{00000000-0005-0000-0000-0000E0000000}"/>
    <cellStyle name="Standard 2 2 2 7 2" xfId="77" xr:uid="{00000000-0005-0000-0000-0000E1000000}"/>
    <cellStyle name="Standard 2 2 2 7 2 2" xfId="353" xr:uid="{00000000-0005-0000-0000-0000E2000000}"/>
    <cellStyle name="Standard 2 2 2 7 3" xfId="352" xr:uid="{00000000-0005-0000-0000-0000E3000000}"/>
    <cellStyle name="Standard 2 2 2 8" xfId="78" xr:uid="{00000000-0005-0000-0000-0000E4000000}"/>
    <cellStyle name="Standard 2 2 2 8 2" xfId="354" xr:uid="{00000000-0005-0000-0000-0000E5000000}"/>
    <cellStyle name="Standard 2 2 2 9" xfId="317" xr:uid="{00000000-0005-0000-0000-0000E6000000}"/>
    <cellStyle name="Standard 2 2 3" xfId="79" xr:uid="{00000000-0005-0000-0000-0000E7000000}"/>
    <cellStyle name="Standard 2 2 3 2" xfId="80" xr:uid="{00000000-0005-0000-0000-0000E8000000}"/>
    <cellStyle name="Standard 2 2 3 2 2" xfId="81" xr:uid="{00000000-0005-0000-0000-0000E9000000}"/>
    <cellStyle name="Standard 2 2 3 2 2 2" xfId="82" xr:uid="{00000000-0005-0000-0000-0000EA000000}"/>
    <cellStyle name="Standard 2 2 3 2 2 2 2" xfId="358" xr:uid="{00000000-0005-0000-0000-0000EB000000}"/>
    <cellStyle name="Standard 2 2 3 2 2 3" xfId="357" xr:uid="{00000000-0005-0000-0000-0000EC000000}"/>
    <cellStyle name="Standard 2 2 3 2 3" xfId="83" xr:uid="{00000000-0005-0000-0000-0000ED000000}"/>
    <cellStyle name="Standard 2 2 3 2 3 2" xfId="359" xr:uid="{00000000-0005-0000-0000-0000EE000000}"/>
    <cellStyle name="Standard 2 2 3 2 4" xfId="356" xr:uid="{00000000-0005-0000-0000-0000EF000000}"/>
    <cellStyle name="Standard 2 2 3 3" xfId="84" xr:uid="{00000000-0005-0000-0000-0000F0000000}"/>
    <cellStyle name="Standard 2 2 3 3 2" xfId="85" xr:uid="{00000000-0005-0000-0000-0000F1000000}"/>
    <cellStyle name="Standard 2 2 3 3 2 2" xfId="86" xr:uid="{00000000-0005-0000-0000-0000F2000000}"/>
    <cellStyle name="Standard 2 2 3 3 2 2 2" xfId="362" xr:uid="{00000000-0005-0000-0000-0000F3000000}"/>
    <cellStyle name="Standard 2 2 3 3 2 3" xfId="361" xr:uid="{00000000-0005-0000-0000-0000F4000000}"/>
    <cellStyle name="Standard 2 2 3 3 3" xfId="87" xr:uid="{00000000-0005-0000-0000-0000F5000000}"/>
    <cellStyle name="Standard 2 2 3 3 3 2" xfId="363" xr:uid="{00000000-0005-0000-0000-0000F6000000}"/>
    <cellStyle name="Standard 2 2 3 3 4" xfId="360" xr:uid="{00000000-0005-0000-0000-0000F7000000}"/>
    <cellStyle name="Standard 2 2 3 4" xfId="88" xr:uid="{00000000-0005-0000-0000-0000F8000000}"/>
    <cellStyle name="Standard 2 2 3 4 2" xfId="89" xr:uid="{00000000-0005-0000-0000-0000F9000000}"/>
    <cellStyle name="Standard 2 2 3 4 2 2" xfId="365" xr:uid="{00000000-0005-0000-0000-0000FA000000}"/>
    <cellStyle name="Standard 2 2 3 4 3" xfId="364" xr:uid="{00000000-0005-0000-0000-0000FB000000}"/>
    <cellStyle name="Standard 2 2 3 5" xfId="90" xr:uid="{00000000-0005-0000-0000-0000FC000000}"/>
    <cellStyle name="Standard 2 2 3 5 2" xfId="91" xr:uid="{00000000-0005-0000-0000-0000FD000000}"/>
    <cellStyle name="Standard 2 2 3 5 2 2" xfId="367" xr:uid="{00000000-0005-0000-0000-0000FE000000}"/>
    <cellStyle name="Standard 2 2 3 5 3" xfId="366" xr:uid="{00000000-0005-0000-0000-0000FF000000}"/>
    <cellStyle name="Standard 2 2 3 6" xfId="92" xr:uid="{00000000-0005-0000-0000-000000010000}"/>
    <cellStyle name="Standard 2 2 3 6 2" xfId="368" xr:uid="{00000000-0005-0000-0000-000001010000}"/>
    <cellStyle name="Standard 2 2 3 7" xfId="355" xr:uid="{00000000-0005-0000-0000-000002010000}"/>
    <cellStyle name="Standard 2 2 4" xfId="93" xr:uid="{00000000-0005-0000-0000-000003010000}"/>
    <cellStyle name="Standard 2 2 4 2" xfId="94" xr:uid="{00000000-0005-0000-0000-000004010000}"/>
    <cellStyle name="Standard 2 2 4 2 2" xfId="95" xr:uid="{00000000-0005-0000-0000-000005010000}"/>
    <cellStyle name="Standard 2 2 4 2 2 2" xfId="96" xr:uid="{00000000-0005-0000-0000-000006010000}"/>
    <cellStyle name="Standard 2 2 4 2 2 2 2" xfId="372" xr:uid="{00000000-0005-0000-0000-000007010000}"/>
    <cellStyle name="Standard 2 2 4 2 2 3" xfId="371" xr:uid="{00000000-0005-0000-0000-000008010000}"/>
    <cellStyle name="Standard 2 2 4 2 3" xfId="97" xr:uid="{00000000-0005-0000-0000-000009010000}"/>
    <cellStyle name="Standard 2 2 4 2 3 2" xfId="373" xr:uid="{00000000-0005-0000-0000-00000A010000}"/>
    <cellStyle name="Standard 2 2 4 2 4" xfId="370" xr:uid="{00000000-0005-0000-0000-00000B010000}"/>
    <cellStyle name="Standard 2 2 4 3" xfId="98" xr:uid="{00000000-0005-0000-0000-00000C010000}"/>
    <cellStyle name="Standard 2 2 4 3 2" xfId="99" xr:uid="{00000000-0005-0000-0000-00000D010000}"/>
    <cellStyle name="Standard 2 2 4 3 2 2" xfId="375" xr:uid="{00000000-0005-0000-0000-00000E010000}"/>
    <cellStyle name="Standard 2 2 4 3 3" xfId="374" xr:uid="{00000000-0005-0000-0000-00000F010000}"/>
    <cellStyle name="Standard 2 2 4 4" xfId="100" xr:uid="{00000000-0005-0000-0000-000010010000}"/>
    <cellStyle name="Standard 2 2 4 4 2" xfId="101" xr:uid="{00000000-0005-0000-0000-000011010000}"/>
    <cellStyle name="Standard 2 2 4 4 2 2" xfId="377" xr:uid="{00000000-0005-0000-0000-000012010000}"/>
    <cellStyle name="Standard 2 2 4 4 3" xfId="376" xr:uid="{00000000-0005-0000-0000-000013010000}"/>
    <cellStyle name="Standard 2 2 4 5" xfId="102" xr:uid="{00000000-0005-0000-0000-000014010000}"/>
    <cellStyle name="Standard 2 2 4 5 2" xfId="378" xr:uid="{00000000-0005-0000-0000-000015010000}"/>
    <cellStyle name="Standard 2 2 4 6" xfId="369" xr:uid="{00000000-0005-0000-0000-000016010000}"/>
    <cellStyle name="Standard 2 2 5" xfId="103" xr:uid="{00000000-0005-0000-0000-000017010000}"/>
    <cellStyle name="Standard 2 2 5 2" xfId="104" xr:uid="{00000000-0005-0000-0000-000018010000}"/>
    <cellStyle name="Standard 2 2 5 2 2" xfId="105" xr:uid="{00000000-0005-0000-0000-000019010000}"/>
    <cellStyle name="Standard 2 2 5 2 2 2" xfId="381" xr:uid="{00000000-0005-0000-0000-00001A010000}"/>
    <cellStyle name="Standard 2 2 5 2 3" xfId="380" xr:uid="{00000000-0005-0000-0000-00001B010000}"/>
    <cellStyle name="Standard 2 2 5 3" xfId="106" xr:uid="{00000000-0005-0000-0000-00001C010000}"/>
    <cellStyle name="Standard 2 2 5 3 2" xfId="382" xr:uid="{00000000-0005-0000-0000-00001D010000}"/>
    <cellStyle name="Standard 2 2 5 4" xfId="379" xr:uid="{00000000-0005-0000-0000-00001E010000}"/>
    <cellStyle name="Standard 2 2 6" xfId="107" xr:uid="{00000000-0005-0000-0000-00001F010000}"/>
    <cellStyle name="Standard 2 2 6 2" xfId="108" xr:uid="{00000000-0005-0000-0000-000020010000}"/>
    <cellStyle name="Standard 2 2 6 2 2" xfId="109" xr:uid="{00000000-0005-0000-0000-000021010000}"/>
    <cellStyle name="Standard 2 2 6 2 2 2" xfId="385" xr:uid="{00000000-0005-0000-0000-000022010000}"/>
    <cellStyle name="Standard 2 2 6 2 3" xfId="384" xr:uid="{00000000-0005-0000-0000-000023010000}"/>
    <cellStyle name="Standard 2 2 6 3" xfId="110" xr:uid="{00000000-0005-0000-0000-000024010000}"/>
    <cellStyle name="Standard 2 2 6 3 2" xfId="386" xr:uid="{00000000-0005-0000-0000-000025010000}"/>
    <cellStyle name="Standard 2 2 6 4" xfId="383" xr:uid="{00000000-0005-0000-0000-000026010000}"/>
    <cellStyle name="Standard 2 2 7" xfId="111" xr:uid="{00000000-0005-0000-0000-000027010000}"/>
    <cellStyle name="Standard 2 2 7 2" xfId="112" xr:uid="{00000000-0005-0000-0000-000028010000}"/>
    <cellStyle name="Standard 2 2 7 2 2" xfId="388" xr:uid="{00000000-0005-0000-0000-000029010000}"/>
    <cellStyle name="Standard 2 2 7 3" xfId="387" xr:uid="{00000000-0005-0000-0000-00002A010000}"/>
    <cellStyle name="Standard 2 2 8" xfId="113" xr:uid="{00000000-0005-0000-0000-00002B010000}"/>
    <cellStyle name="Standard 2 2 8 2" xfId="114" xr:uid="{00000000-0005-0000-0000-00002C010000}"/>
    <cellStyle name="Standard 2 2 8 2 2" xfId="390" xr:uid="{00000000-0005-0000-0000-00002D010000}"/>
    <cellStyle name="Standard 2 2 8 3" xfId="389" xr:uid="{00000000-0005-0000-0000-00002E010000}"/>
    <cellStyle name="Standard 2 2 9" xfId="115" xr:uid="{00000000-0005-0000-0000-00002F010000}"/>
    <cellStyle name="Standard 2 2 9 2" xfId="391" xr:uid="{00000000-0005-0000-0000-000030010000}"/>
    <cellStyle name="Standard 2 3" xfId="116" xr:uid="{00000000-0005-0000-0000-000031010000}"/>
    <cellStyle name="Standard 2 3 2" xfId="117" xr:uid="{00000000-0005-0000-0000-000032010000}"/>
    <cellStyle name="Standard 2 3 2 2" xfId="118" xr:uid="{00000000-0005-0000-0000-000033010000}"/>
    <cellStyle name="Standard 2 3 2 2 2" xfId="119" xr:uid="{00000000-0005-0000-0000-000034010000}"/>
    <cellStyle name="Standard 2 3 2 2 2 2" xfId="120" xr:uid="{00000000-0005-0000-0000-000035010000}"/>
    <cellStyle name="Standard 2 3 2 2 2 2 2" xfId="396" xr:uid="{00000000-0005-0000-0000-000036010000}"/>
    <cellStyle name="Standard 2 3 2 2 2 3" xfId="395" xr:uid="{00000000-0005-0000-0000-000037010000}"/>
    <cellStyle name="Standard 2 3 2 2 3" xfId="121" xr:uid="{00000000-0005-0000-0000-000038010000}"/>
    <cellStyle name="Standard 2 3 2 2 3 2" xfId="397" xr:uid="{00000000-0005-0000-0000-000039010000}"/>
    <cellStyle name="Standard 2 3 2 2 4" xfId="394" xr:uid="{00000000-0005-0000-0000-00003A010000}"/>
    <cellStyle name="Standard 2 3 2 3" xfId="122" xr:uid="{00000000-0005-0000-0000-00003B010000}"/>
    <cellStyle name="Standard 2 3 2 3 2" xfId="123" xr:uid="{00000000-0005-0000-0000-00003C010000}"/>
    <cellStyle name="Standard 2 3 2 3 2 2" xfId="124" xr:uid="{00000000-0005-0000-0000-00003D010000}"/>
    <cellStyle name="Standard 2 3 2 3 2 2 2" xfId="400" xr:uid="{00000000-0005-0000-0000-00003E010000}"/>
    <cellStyle name="Standard 2 3 2 3 2 3" xfId="399" xr:uid="{00000000-0005-0000-0000-00003F010000}"/>
    <cellStyle name="Standard 2 3 2 3 3" xfId="125" xr:uid="{00000000-0005-0000-0000-000040010000}"/>
    <cellStyle name="Standard 2 3 2 3 3 2" xfId="401" xr:uid="{00000000-0005-0000-0000-000041010000}"/>
    <cellStyle name="Standard 2 3 2 3 4" xfId="398" xr:uid="{00000000-0005-0000-0000-000042010000}"/>
    <cellStyle name="Standard 2 3 2 4" xfId="126" xr:uid="{00000000-0005-0000-0000-000043010000}"/>
    <cellStyle name="Standard 2 3 2 4 2" xfId="127" xr:uid="{00000000-0005-0000-0000-000044010000}"/>
    <cellStyle name="Standard 2 3 2 4 2 2" xfId="403" xr:uid="{00000000-0005-0000-0000-000045010000}"/>
    <cellStyle name="Standard 2 3 2 4 3" xfId="402" xr:uid="{00000000-0005-0000-0000-000046010000}"/>
    <cellStyle name="Standard 2 3 2 5" xfId="128" xr:uid="{00000000-0005-0000-0000-000047010000}"/>
    <cellStyle name="Standard 2 3 2 5 2" xfId="129" xr:uid="{00000000-0005-0000-0000-000048010000}"/>
    <cellStyle name="Standard 2 3 2 5 2 2" xfId="405" xr:uid="{00000000-0005-0000-0000-000049010000}"/>
    <cellStyle name="Standard 2 3 2 5 3" xfId="404" xr:uid="{00000000-0005-0000-0000-00004A010000}"/>
    <cellStyle name="Standard 2 3 2 6" xfId="130" xr:uid="{00000000-0005-0000-0000-00004B010000}"/>
    <cellStyle name="Standard 2 3 2 6 2" xfId="406" xr:uid="{00000000-0005-0000-0000-00004C010000}"/>
    <cellStyle name="Standard 2 3 2 7" xfId="393" xr:uid="{00000000-0005-0000-0000-00004D010000}"/>
    <cellStyle name="Standard 2 3 3" xfId="131" xr:uid="{00000000-0005-0000-0000-00004E010000}"/>
    <cellStyle name="Standard 2 3 3 2" xfId="132" xr:uid="{00000000-0005-0000-0000-00004F010000}"/>
    <cellStyle name="Standard 2 3 3 2 2" xfId="133" xr:uid="{00000000-0005-0000-0000-000050010000}"/>
    <cellStyle name="Standard 2 3 3 2 2 2" xfId="134" xr:uid="{00000000-0005-0000-0000-000051010000}"/>
    <cellStyle name="Standard 2 3 3 2 2 2 2" xfId="410" xr:uid="{00000000-0005-0000-0000-000052010000}"/>
    <cellStyle name="Standard 2 3 3 2 2 3" xfId="409" xr:uid="{00000000-0005-0000-0000-000053010000}"/>
    <cellStyle name="Standard 2 3 3 2 3" xfId="135" xr:uid="{00000000-0005-0000-0000-000054010000}"/>
    <cellStyle name="Standard 2 3 3 2 3 2" xfId="411" xr:uid="{00000000-0005-0000-0000-000055010000}"/>
    <cellStyle name="Standard 2 3 3 2 4" xfId="408" xr:uid="{00000000-0005-0000-0000-000056010000}"/>
    <cellStyle name="Standard 2 3 3 3" xfId="136" xr:uid="{00000000-0005-0000-0000-000057010000}"/>
    <cellStyle name="Standard 2 3 3 3 2" xfId="137" xr:uid="{00000000-0005-0000-0000-000058010000}"/>
    <cellStyle name="Standard 2 3 3 3 2 2" xfId="413" xr:uid="{00000000-0005-0000-0000-000059010000}"/>
    <cellStyle name="Standard 2 3 3 3 3" xfId="412" xr:uid="{00000000-0005-0000-0000-00005A010000}"/>
    <cellStyle name="Standard 2 3 3 4" xfId="13" xr:uid="{00000000-0005-0000-0000-00005B010000}"/>
    <cellStyle name="Standard 2 3 3 4 2" xfId="138" xr:uid="{00000000-0005-0000-0000-00005C010000}"/>
    <cellStyle name="Standard 2 3 3 4 2 2" xfId="414" xr:uid="{00000000-0005-0000-0000-00005D010000}"/>
    <cellStyle name="Standard 2 3 3 4 3" xfId="312" xr:uid="{00000000-0005-0000-0000-00005E010000}"/>
    <cellStyle name="Standard 2 3 3 5" xfId="139" xr:uid="{00000000-0005-0000-0000-00005F010000}"/>
    <cellStyle name="Standard 2 3 3 5 2" xfId="415" xr:uid="{00000000-0005-0000-0000-000060010000}"/>
    <cellStyle name="Standard 2 3 3 6" xfId="407" xr:uid="{00000000-0005-0000-0000-000061010000}"/>
    <cellStyle name="Standard 2 3 4" xfId="140" xr:uid="{00000000-0005-0000-0000-000062010000}"/>
    <cellStyle name="Standard 2 3 4 2" xfId="141" xr:uid="{00000000-0005-0000-0000-000063010000}"/>
    <cellStyle name="Standard 2 3 4 2 2" xfId="142" xr:uid="{00000000-0005-0000-0000-000064010000}"/>
    <cellStyle name="Standard 2 3 4 2 2 2" xfId="418" xr:uid="{00000000-0005-0000-0000-000065010000}"/>
    <cellStyle name="Standard 2 3 4 2 3" xfId="417" xr:uid="{00000000-0005-0000-0000-000066010000}"/>
    <cellStyle name="Standard 2 3 4 3" xfId="143" xr:uid="{00000000-0005-0000-0000-000067010000}"/>
    <cellStyle name="Standard 2 3 4 3 2" xfId="419" xr:uid="{00000000-0005-0000-0000-000068010000}"/>
    <cellStyle name="Standard 2 3 4 4" xfId="416" xr:uid="{00000000-0005-0000-0000-000069010000}"/>
    <cellStyle name="Standard 2 3 5" xfId="144" xr:uid="{00000000-0005-0000-0000-00006A010000}"/>
    <cellStyle name="Standard 2 3 5 2" xfId="145" xr:uid="{00000000-0005-0000-0000-00006B010000}"/>
    <cellStyle name="Standard 2 3 5 2 2" xfId="146" xr:uid="{00000000-0005-0000-0000-00006C010000}"/>
    <cellStyle name="Standard 2 3 5 2 2 2" xfId="422" xr:uid="{00000000-0005-0000-0000-00006D010000}"/>
    <cellStyle name="Standard 2 3 5 2 3" xfId="421" xr:uid="{00000000-0005-0000-0000-00006E010000}"/>
    <cellStyle name="Standard 2 3 5 3" xfId="147" xr:uid="{00000000-0005-0000-0000-00006F010000}"/>
    <cellStyle name="Standard 2 3 5 3 2" xfId="423" xr:uid="{00000000-0005-0000-0000-000070010000}"/>
    <cellStyle name="Standard 2 3 5 4" xfId="420" xr:uid="{00000000-0005-0000-0000-000071010000}"/>
    <cellStyle name="Standard 2 3 6" xfId="148" xr:uid="{00000000-0005-0000-0000-000072010000}"/>
    <cellStyle name="Standard 2 3 6 2" xfId="149" xr:uid="{00000000-0005-0000-0000-000073010000}"/>
    <cellStyle name="Standard 2 3 6 2 2" xfId="425" xr:uid="{00000000-0005-0000-0000-000074010000}"/>
    <cellStyle name="Standard 2 3 6 3" xfId="424" xr:uid="{00000000-0005-0000-0000-000075010000}"/>
    <cellStyle name="Standard 2 3 7" xfId="150" xr:uid="{00000000-0005-0000-0000-000076010000}"/>
    <cellStyle name="Standard 2 3 7 2" xfId="151" xr:uid="{00000000-0005-0000-0000-000077010000}"/>
    <cellStyle name="Standard 2 3 7 2 2" xfId="427" xr:uid="{00000000-0005-0000-0000-000078010000}"/>
    <cellStyle name="Standard 2 3 7 3" xfId="426" xr:uid="{00000000-0005-0000-0000-000079010000}"/>
    <cellStyle name="Standard 2 3 8" xfId="152" xr:uid="{00000000-0005-0000-0000-00007A010000}"/>
    <cellStyle name="Standard 2 3 8 2" xfId="428" xr:uid="{00000000-0005-0000-0000-00007B010000}"/>
    <cellStyle name="Standard 2 3 9" xfId="392" xr:uid="{00000000-0005-0000-0000-00007C010000}"/>
    <cellStyle name="Standard 2 4" xfId="153" xr:uid="{00000000-0005-0000-0000-00007D010000}"/>
    <cellStyle name="Standard 2 5" xfId="154" xr:uid="{00000000-0005-0000-0000-00007E010000}"/>
    <cellStyle name="Standard 2 5 2" xfId="198" xr:uid="{00000000-0005-0000-0000-00007F010000}"/>
    <cellStyle name="Standard 2 6" xfId="155" xr:uid="{00000000-0005-0000-0000-000080010000}"/>
    <cellStyle name="Standard 2 6 2" xfId="196" xr:uid="{00000000-0005-0000-0000-000081010000}"/>
    <cellStyle name="Standard 2 7" xfId="178" xr:uid="{00000000-0005-0000-0000-000082010000}"/>
    <cellStyle name="Standard 2 8" xfId="308" xr:uid="{00000000-0005-0000-0000-000083010000}"/>
    <cellStyle name="Standard 2 9" xfId="8" xr:uid="{00000000-0005-0000-0000-000084010000}"/>
    <cellStyle name="Standard 3" xfId="4" xr:uid="{00000000-0005-0000-0000-000085010000}"/>
    <cellStyle name="Standard 3 2" xfId="156" xr:uid="{00000000-0005-0000-0000-000086010000}"/>
    <cellStyle name="Standard 3 2 2" xfId="157" xr:uid="{00000000-0005-0000-0000-000087010000}"/>
    <cellStyle name="Standard 3 3" xfId="158" xr:uid="{00000000-0005-0000-0000-000088010000}"/>
    <cellStyle name="Standard 3 4" xfId="208" xr:uid="{00000000-0005-0000-0000-000089010000}"/>
    <cellStyle name="Standard 3 4 2" xfId="274" xr:uid="{00000000-0005-0000-0000-00008A010000}"/>
    <cellStyle name="Standard 3 4 2 2" xfId="488" xr:uid="{00000000-0005-0000-0000-00008B010000}"/>
    <cellStyle name="Standard 3 4 3" xfId="462" xr:uid="{00000000-0005-0000-0000-00008C010000}"/>
    <cellStyle name="Standard 3 5" xfId="290" xr:uid="{00000000-0005-0000-0000-00008D010000}"/>
    <cellStyle name="Standard 3 5 2" xfId="503" xr:uid="{00000000-0005-0000-0000-00008E010000}"/>
    <cellStyle name="Standard 3 6" xfId="292" xr:uid="{00000000-0005-0000-0000-00008F010000}"/>
    <cellStyle name="Standard 3 6 2" xfId="504" xr:uid="{00000000-0005-0000-0000-000090010000}"/>
    <cellStyle name="Standard 3 7" xfId="294" xr:uid="{00000000-0005-0000-0000-000091010000}"/>
    <cellStyle name="Standard 3 8" xfId="309" xr:uid="{00000000-0005-0000-0000-000092010000}"/>
    <cellStyle name="Standard 3 9" xfId="9" xr:uid="{00000000-0005-0000-0000-000093010000}"/>
    <cellStyle name="Standard 4" xfId="6" xr:uid="{00000000-0005-0000-0000-000094010000}"/>
    <cellStyle name="Standard 4 2" xfId="159" xr:uid="{00000000-0005-0000-0000-000095010000}"/>
    <cellStyle name="Standard 4 2 2" xfId="160" xr:uid="{00000000-0005-0000-0000-000096010000}"/>
    <cellStyle name="Standard 4 2 3" xfId="161" xr:uid="{00000000-0005-0000-0000-000097010000}"/>
    <cellStyle name="Standard 4 2 3 2" xfId="430" xr:uid="{00000000-0005-0000-0000-000098010000}"/>
    <cellStyle name="Standard 4 2 4" xfId="197" xr:uid="{00000000-0005-0000-0000-000099010000}"/>
    <cellStyle name="Standard 4 2 4 2" xfId="264" xr:uid="{00000000-0005-0000-0000-00009A010000}"/>
    <cellStyle name="Standard 4 2 4 2 2" xfId="478" xr:uid="{00000000-0005-0000-0000-00009B010000}"/>
    <cellStyle name="Standard 4 2 4 3" xfId="452" xr:uid="{00000000-0005-0000-0000-00009C010000}"/>
    <cellStyle name="Standard 4 2 5" xfId="429" xr:uid="{00000000-0005-0000-0000-00009D010000}"/>
    <cellStyle name="Standard 4 3" xfId="162" xr:uid="{00000000-0005-0000-0000-00009E010000}"/>
    <cellStyle name="Standard 4 4" xfId="163" xr:uid="{00000000-0005-0000-0000-00009F010000}"/>
    <cellStyle name="Standard 4 4 2" xfId="431" xr:uid="{00000000-0005-0000-0000-0000A0010000}"/>
    <cellStyle name="Standard 4 5" xfId="164" xr:uid="{00000000-0005-0000-0000-0000A1010000}"/>
    <cellStyle name="Standard 4 5 2" xfId="432" xr:uid="{00000000-0005-0000-0000-0000A2010000}"/>
    <cellStyle name="Standard 4 6" xfId="165" xr:uid="{00000000-0005-0000-0000-0000A3010000}"/>
    <cellStyle name="Standard 4 6 2" xfId="433" xr:uid="{00000000-0005-0000-0000-0000A4010000}"/>
    <cellStyle name="Standard 4 7" xfId="195" xr:uid="{00000000-0005-0000-0000-0000A5010000}"/>
    <cellStyle name="Standard 4 8" xfId="291" xr:uid="{00000000-0005-0000-0000-0000A6010000}"/>
    <cellStyle name="Standard 4 9" xfId="10" xr:uid="{00000000-0005-0000-0000-0000A7010000}"/>
    <cellStyle name="Standard 5" xfId="11" xr:uid="{00000000-0005-0000-0000-0000A8010000}"/>
    <cellStyle name="Standard 5 2" xfId="182" xr:uid="{00000000-0005-0000-0000-0000A9010000}"/>
    <cellStyle name="Standard 5 2 2" xfId="205" xr:uid="{00000000-0005-0000-0000-0000AA010000}"/>
    <cellStyle name="Standard 5 2 2 2" xfId="271" xr:uid="{00000000-0005-0000-0000-0000AB010000}"/>
    <cellStyle name="Standard 5 2 2 2 2" xfId="485" xr:uid="{00000000-0005-0000-0000-0000AC010000}"/>
    <cellStyle name="Standard 5 2 2 3" xfId="459" xr:uid="{00000000-0005-0000-0000-0000AD010000}"/>
    <cellStyle name="Standard 5 2 3" xfId="253" xr:uid="{00000000-0005-0000-0000-0000AE010000}"/>
    <cellStyle name="Standard 5 2 3 2" xfId="467" xr:uid="{00000000-0005-0000-0000-0000AF010000}"/>
    <cellStyle name="Standard 5 2 4" xfId="441" xr:uid="{00000000-0005-0000-0000-0000B0010000}"/>
    <cellStyle name="Standard 5 3" xfId="185" xr:uid="{00000000-0005-0000-0000-0000B1010000}"/>
    <cellStyle name="Standard 5 3 2" xfId="256" xr:uid="{00000000-0005-0000-0000-0000B2010000}"/>
    <cellStyle name="Standard 5 3 2 2" xfId="470" xr:uid="{00000000-0005-0000-0000-0000B3010000}"/>
    <cellStyle name="Standard 5 3 3" xfId="444" xr:uid="{00000000-0005-0000-0000-0000B4010000}"/>
    <cellStyle name="Standard 5 4" xfId="189" xr:uid="{00000000-0005-0000-0000-0000B5010000}"/>
    <cellStyle name="Standard 5 4 2" xfId="259" xr:uid="{00000000-0005-0000-0000-0000B6010000}"/>
    <cellStyle name="Standard 5 4 2 2" xfId="473" xr:uid="{00000000-0005-0000-0000-0000B7010000}"/>
    <cellStyle name="Standard 5 4 3" xfId="447" xr:uid="{00000000-0005-0000-0000-0000B8010000}"/>
    <cellStyle name="Standard 5 5" xfId="200" xr:uid="{00000000-0005-0000-0000-0000B9010000}"/>
    <cellStyle name="Standard 5 5 2" xfId="266" xr:uid="{00000000-0005-0000-0000-0000BA010000}"/>
    <cellStyle name="Standard 5 5 2 2" xfId="480" xr:uid="{00000000-0005-0000-0000-0000BB010000}"/>
    <cellStyle name="Standard 5 5 3" xfId="454" xr:uid="{00000000-0005-0000-0000-0000BC010000}"/>
    <cellStyle name="Standard 5 6" xfId="179" xr:uid="{00000000-0005-0000-0000-0000BD010000}"/>
    <cellStyle name="Standard 5 6 2" xfId="438" xr:uid="{00000000-0005-0000-0000-0000BE010000}"/>
    <cellStyle name="Standard 5 7" xfId="249" xr:uid="{00000000-0005-0000-0000-0000BF010000}"/>
    <cellStyle name="Standard 5 7 2" xfId="463" xr:uid="{00000000-0005-0000-0000-0000C0010000}"/>
    <cellStyle name="Standard 5 8" xfId="310" xr:uid="{00000000-0005-0000-0000-0000C1010000}"/>
    <cellStyle name="Standard 5 9" xfId="510" xr:uid="{00000000-0005-0000-0000-0000C2010000}"/>
    <cellStyle name="Standard 6" xfId="166" xr:uid="{00000000-0005-0000-0000-0000C3010000}"/>
    <cellStyle name="Standard 6 2" xfId="167" xr:uid="{00000000-0005-0000-0000-0000C4010000}"/>
    <cellStyle name="Standard 6 2 2" xfId="435" xr:uid="{00000000-0005-0000-0000-0000C5010000}"/>
    <cellStyle name="Standard 6 3" xfId="434" xr:uid="{00000000-0005-0000-0000-0000C6010000}"/>
    <cellStyle name="Standard 7" xfId="14" xr:uid="{00000000-0005-0000-0000-0000C7010000}"/>
    <cellStyle name="Standard 7 2" xfId="313" xr:uid="{00000000-0005-0000-0000-0000C8010000}"/>
    <cellStyle name="Standard 8" xfId="12" xr:uid="{00000000-0005-0000-0000-0000C9010000}"/>
    <cellStyle name="Standard 8 2" xfId="311" xr:uid="{00000000-0005-0000-0000-0000CA010000}"/>
    <cellStyle name="Standard 9" xfId="168" xr:uid="{00000000-0005-0000-0000-0000CB010000}"/>
    <cellStyle name="Standard 9 2" xfId="436" xr:uid="{00000000-0005-0000-0000-0000CC010000}"/>
    <cellStyle name="Standard_Tabelle1" xfId="516" xr:uid="{355C187E-8B1E-4225-9D8E-F74672EBB9B5}"/>
    <cellStyle name="Standard_Umkartonmarkierung - Artikel  1485" xfId="512" xr:uid="{00000000-0005-0000-0000-0000CD010000}"/>
    <cellStyle name="Überschrift 1 2" xfId="169" xr:uid="{00000000-0005-0000-0000-0000CE010000}"/>
    <cellStyle name="Überschrift 1 3" xfId="210" xr:uid="{00000000-0005-0000-0000-0000CF010000}"/>
    <cellStyle name="Überschrift 2 2" xfId="170" xr:uid="{00000000-0005-0000-0000-0000D0010000}"/>
    <cellStyle name="Überschrift 2 3" xfId="211" xr:uid="{00000000-0005-0000-0000-0000D1010000}"/>
    <cellStyle name="Überschrift 3 2" xfId="171" xr:uid="{00000000-0005-0000-0000-0000D2010000}"/>
    <cellStyle name="Überschrift 3 3" xfId="212" xr:uid="{00000000-0005-0000-0000-0000D3010000}"/>
    <cellStyle name="Überschrift 4 2" xfId="172" xr:uid="{00000000-0005-0000-0000-0000D4010000}"/>
    <cellStyle name="Überschrift 4 3" xfId="213" xr:uid="{00000000-0005-0000-0000-0000D5010000}"/>
    <cellStyle name="Überschrift 5" xfId="173" xr:uid="{00000000-0005-0000-0000-0000D6010000}"/>
    <cellStyle name="Überschrift 6" xfId="209" xr:uid="{00000000-0005-0000-0000-0000D7010000}"/>
    <cellStyle name="Verknüpfte Zelle 2" xfId="174" xr:uid="{00000000-0005-0000-0000-0000D8010000}"/>
    <cellStyle name="Verknüpfte Zelle 3" xfId="220" xr:uid="{00000000-0005-0000-0000-0000D9010000}"/>
    <cellStyle name="Währung 2" xfId="5" xr:uid="{00000000-0005-0000-0000-0000DA010000}"/>
    <cellStyle name="Währung 2 2" xfId="184" xr:uid="{00000000-0005-0000-0000-0000DB010000}"/>
    <cellStyle name="Währung 2 2 2" xfId="199" xr:uid="{00000000-0005-0000-0000-0000DC010000}"/>
    <cellStyle name="Währung 2 2 2 2" xfId="265" xr:uid="{00000000-0005-0000-0000-0000DD010000}"/>
    <cellStyle name="Währung 2 2 2 2 2" xfId="479" xr:uid="{00000000-0005-0000-0000-0000DE010000}"/>
    <cellStyle name="Währung 2 2 2 3" xfId="453" xr:uid="{00000000-0005-0000-0000-0000DF010000}"/>
    <cellStyle name="Währung 2 2 3" xfId="207" xr:uid="{00000000-0005-0000-0000-0000E0010000}"/>
    <cellStyle name="Währung 2 2 3 2" xfId="273" xr:uid="{00000000-0005-0000-0000-0000E1010000}"/>
    <cellStyle name="Währung 2 2 3 2 2" xfId="487" xr:uid="{00000000-0005-0000-0000-0000E2010000}"/>
    <cellStyle name="Währung 2 2 3 3" xfId="461" xr:uid="{00000000-0005-0000-0000-0000E3010000}"/>
    <cellStyle name="Währung 2 2 4" xfId="255" xr:uid="{00000000-0005-0000-0000-0000E4010000}"/>
    <cellStyle name="Währung 2 2 4 2" xfId="469" xr:uid="{00000000-0005-0000-0000-0000E5010000}"/>
    <cellStyle name="Währung 2 2 5" xfId="443" xr:uid="{00000000-0005-0000-0000-0000E6010000}"/>
    <cellStyle name="Währung 2 3" xfId="187" xr:uid="{00000000-0005-0000-0000-0000E7010000}"/>
    <cellStyle name="Währung 2 3 2" xfId="258" xr:uid="{00000000-0005-0000-0000-0000E8010000}"/>
    <cellStyle name="Währung 2 3 2 2" xfId="472" xr:uid="{00000000-0005-0000-0000-0000E9010000}"/>
    <cellStyle name="Währung 2 3 3" xfId="446" xr:uid="{00000000-0005-0000-0000-0000EA010000}"/>
    <cellStyle name="Währung 2 4" xfId="191" xr:uid="{00000000-0005-0000-0000-0000EB010000}"/>
    <cellStyle name="Währung 2 4 2" xfId="261" xr:uid="{00000000-0005-0000-0000-0000EC010000}"/>
    <cellStyle name="Währung 2 4 2 2" xfId="475" xr:uid="{00000000-0005-0000-0000-0000ED010000}"/>
    <cellStyle name="Währung 2 4 3" xfId="449" xr:uid="{00000000-0005-0000-0000-0000EE010000}"/>
    <cellStyle name="Währung 2 5" xfId="202" xr:uid="{00000000-0005-0000-0000-0000EF010000}"/>
    <cellStyle name="Währung 2 5 2" xfId="268" xr:uid="{00000000-0005-0000-0000-0000F0010000}"/>
    <cellStyle name="Währung 2 5 2 2" xfId="482" xr:uid="{00000000-0005-0000-0000-0000F1010000}"/>
    <cellStyle name="Währung 2 5 3" xfId="456" xr:uid="{00000000-0005-0000-0000-0000F2010000}"/>
    <cellStyle name="Währung 2 6" xfId="181" xr:uid="{00000000-0005-0000-0000-0000F3010000}"/>
    <cellStyle name="Währung 2 6 2" xfId="440" xr:uid="{00000000-0005-0000-0000-0000F4010000}"/>
    <cellStyle name="Währung 2 7" xfId="252" xr:uid="{00000000-0005-0000-0000-0000F5010000}"/>
    <cellStyle name="Währung 2 7 2" xfId="466" xr:uid="{00000000-0005-0000-0000-0000F6010000}"/>
    <cellStyle name="Währung 2 8" xfId="437" xr:uid="{00000000-0005-0000-0000-0000F7010000}"/>
    <cellStyle name="Währung 2 9" xfId="175" xr:uid="{00000000-0005-0000-0000-0000F8010000}"/>
    <cellStyle name="Währung 3" xfId="204" xr:uid="{00000000-0005-0000-0000-0000F9010000}"/>
    <cellStyle name="Währung 3 2" xfId="270" xr:uid="{00000000-0005-0000-0000-0000FA010000}"/>
    <cellStyle name="Währung 3 2 2" xfId="484" xr:uid="{00000000-0005-0000-0000-0000FB010000}"/>
    <cellStyle name="Währung 3 3" xfId="458" xr:uid="{00000000-0005-0000-0000-0000FC010000}"/>
    <cellStyle name="Warnender Text 2" xfId="176" xr:uid="{00000000-0005-0000-0000-0000FD010000}"/>
    <cellStyle name="Warnender Text 3" xfId="222" xr:uid="{00000000-0005-0000-0000-0000FE010000}"/>
    <cellStyle name="Zelle überprüfen 2" xfId="177" xr:uid="{00000000-0005-0000-0000-0000FF010000}"/>
    <cellStyle name="Zelle überprüfen 3" xfId="221" xr:uid="{00000000-0005-0000-0000-000000020000}"/>
    <cellStyle name="常规_BW2604 export carton marking" xfId="511" xr:uid="{00000000-0005-0000-0000-000001020000}"/>
  </cellStyles>
  <dxfs count="754">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ill>
        <patternFill>
          <bgColor theme="5" tint="0.39994506668294322"/>
        </patternFill>
      </fill>
    </dxf>
    <dxf>
      <fill>
        <patternFill>
          <bgColor theme="5" tint="0.39994506668294322"/>
        </patternFill>
      </fill>
    </dxf>
    <dxf>
      <font>
        <color rgb="FF00B050"/>
      </font>
      <fill>
        <patternFill>
          <bgColor theme="0" tint="-0.14996795556505021"/>
        </patternFill>
      </fill>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top style="thin">
          <color indexed="64"/>
        </top>
        <bottom style="thin">
          <color indexed="64"/>
        </bottom>
        <vertical style="medium">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medium">
          <color indexed="64"/>
        </right>
        <top style="thin">
          <color indexed="64"/>
        </top>
        <bottom style="thin">
          <color indexed="64"/>
        </bottom>
        <vertical style="medium">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30" formatCode="@"/>
      <fill>
        <patternFill>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border diagonalUp="0" diagonalDown="0" outline="0">
        <left style="medium">
          <color indexed="64"/>
        </left>
        <right style="thin">
          <color indexed="64"/>
        </right>
        <top style="thin">
          <color indexed="64"/>
        </top>
        <bottom style="thin">
          <color indexed="64"/>
        </bottom>
      </border>
      <protection locked="1" hidden="0"/>
    </dxf>
    <dxf>
      <border outline="0">
        <right style="medium">
          <color indexed="64"/>
        </right>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5" formatCode="0.0000"/>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medium">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1" formatCode="0"/>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medium">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medium">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 formatCode="#,##0"/>
      <fill>
        <patternFill patternType="solid">
          <fgColor indexed="64"/>
          <bgColor theme="5" tint="0.3999755851924192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medium">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numFmt numFmtId="1" formatCode="0"/>
      <fill>
        <patternFill patternType="solid">
          <fgColor indexed="64"/>
          <bgColor theme="0" tint="-0.1499984740745262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medium">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patternFill>
      </fill>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2" formatCode="0.0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medium">
          <color indexed="64"/>
        </left>
        <right style="thin">
          <color indexed="64"/>
        </right>
        <top style="thin">
          <color indexed="64"/>
        </top>
        <bottom style="thin">
          <color indexed="64"/>
        </bottom>
        <vertical style="thin">
          <color indexed="64"/>
        </vertical>
        <horizontal/>
      </border>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5" tint="0.39997558519241921"/>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1"/>
    </dxf>
    <dxf>
      <font>
        <color theme="1" tint="0.499984740745262"/>
      </font>
      <fill>
        <patternFill>
          <bgColor theme="1" tint="0.499984740745262"/>
        </patternFill>
      </fill>
    </dxf>
    <dxf>
      <font>
        <color auto="1"/>
      </font>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ont>
        <color theme="0"/>
      </font>
      <fill>
        <patternFill patternType="lightDown">
          <fgColor auto="1"/>
          <bgColor theme="0"/>
        </patternFill>
      </fill>
    </dxf>
    <dxf>
      <fill>
        <patternFill patternType="darkDown">
          <bgColor theme="0"/>
        </patternFill>
      </fill>
    </dxf>
    <dxf>
      <fill>
        <patternFill patternType="darkDown">
          <bgColor theme="0"/>
        </patternFill>
      </fill>
    </dxf>
    <dxf>
      <font>
        <color theme="0"/>
      </font>
      <fill>
        <patternFill patternType="light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darkDown">
          <bgColor theme="0"/>
        </patternFill>
      </fill>
    </dxf>
    <dxf>
      <font>
        <color theme="0"/>
      </font>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darkDown">
          <bgColor theme="0"/>
        </patternFill>
      </fill>
    </dxf>
    <dxf>
      <font>
        <color theme="0"/>
      </font>
      <fill>
        <patternFill patternType="lightDown">
          <fgColor auto="1"/>
          <bgColor theme="0"/>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ont>
        <color theme="0"/>
      </font>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6" tint="0.59996337778862885"/>
        </patternFill>
      </fill>
    </dxf>
    <dxf>
      <fill>
        <patternFill>
          <bgColor theme="5" tint="0.39994506668294322"/>
        </patternFill>
      </fill>
    </dxf>
    <dxf>
      <fill>
        <patternFill patternType="darkDown">
          <bgColor theme="0"/>
        </patternFill>
      </fill>
    </dxf>
    <dxf>
      <fill>
        <patternFill>
          <bgColor theme="5" tint="0.39994506668294322"/>
        </patternFill>
      </fill>
    </dxf>
    <dxf>
      <font>
        <color theme="0"/>
      </font>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6" tint="0.59996337778862885"/>
        </patternFill>
      </fill>
    </dxf>
    <dxf>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1" defaultTableStyle="TableStyleMedium2" defaultPivotStyle="PivotStyleLight16">
    <tableStyle name="Table Style 1" pivot="0" count="0" xr9:uid="{00000000-0011-0000-FFFF-FFFF00000000}"/>
  </tableStyles>
  <colors>
    <mruColors>
      <color rgb="FFFFFF66"/>
      <color rgb="FFCC00CC"/>
      <color rgb="FFCCECF6"/>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emf"/><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9.png"/><Relationship Id="rId18" Type="http://schemas.openxmlformats.org/officeDocument/2006/relationships/image" Target="../media/image15.png"/><Relationship Id="rId3" Type="http://schemas.openxmlformats.org/officeDocument/2006/relationships/image" Target="../media/image7.emf"/><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8.png"/><Relationship Id="rId17" Type="http://schemas.openxmlformats.org/officeDocument/2006/relationships/image" Target="../media/image12.png"/><Relationship Id="rId2" Type="http://schemas.openxmlformats.org/officeDocument/2006/relationships/image" Target="../media/image6.png"/><Relationship Id="rId16" Type="http://schemas.openxmlformats.org/officeDocument/2006/relationships/image" Target="../media/image22.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7.png"/><Relationship Id="rId5" Type="http://schemas.openxmlformats.org/officeDocument/2006/relationships/image" Target="../media/image9.png"/><Relationship Id="rId15" Type="http://schemas.openxmlformats.org/officeDocument/2006/relationships/image" Target="../media/image21.png"/><Relationship Id="rId23" Type="http://schemas.openxmlformats.org/officeDocument/2006/relationships/image" Target="../media/image27.png"/><Relationship Id="rId10" Type="http://schemas.openxmlformats.org/officeDocument/2006/relationships/image" Target="../media/image16.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4.png"/><Relationship Id="rId14" Type="http://schemas.openxmlformats.org/officeDocument/2006/relationships/image" Target="../media/image20.png"/><Relationship Id="rId22"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0</xdr:col>
      <xdr:colOff>68524</xdr:colOff>
      <xdr:row>0</xdr:row>
      <xdr:rowOff>42507</xdr:rowOff>
    </xdr:from>
    <xdr:to>
      <xdr:col>0</xdr:col>
      <xdr:colOff>2292328</xdr:colOff>
      <xdr:row>4</xdr:row>
      <xdr:rowOff>77635</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8524" y="42507"/>
          <a:ext cx="2223804" cy="797128"/>
        </a:xfrm>
        <a:prstGeom prst="rect">
          <a:avLst/>
        </a:prstGeom>
      </xdr:spPr>
    </xdr:pic>
    <xdr:clientData/>
  </xdr:twoCellAnchor>
  <xdr:twoCellAnchor editAs="oneCell">
    <xdr:from>
      <xdr:col>3</xdr:col>
      <xdr:colOff>400051</xdr:colOff>
      <xdr:row>116</xdr:row>
      <xdr:rowOff>1442339</xdr:rowOff>
    </xdr:from>
    <xdr:to>
      <xdr:col>3</xdr:col>
      <xdr:colOff>2571751</xdr:colOff>
      <xdr:row>118</xdr:row>
      <xdr:rowOff>285749</xdr:rowOff>
    </xdr:to>
    <xdr:pic>
      <xdr:nvPicPr>
        <xdr:cNvPr id="5" name="Grafik 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162801" y="19968464"/>
          <a:ext cx="2171700" cy="1443736"/>
        </a:xfrm>
        <a:prstGeom prst="rect">
          <a:avLst/>
        </a:prstGeom>
      </xdr:spPr>
    </xdr:pic>
    <xdr:clientData/>
  </xdr:twoCellAnchor>
  <xdr:twoCellAnchor editAs="oneCell">
    <xdr:from>
      <xdr:col>4</xdr:col>
      <xdr:colOff>410528</xdr:colOff>
      <xdr:row>115</xdr:row>
      <xdr:rowOff>142876</xdr:rowOff>
    </xdr:from>
    <xdr:to>
      <xdr:col>4</xdr:col>
      <xdr:colOff>1857824</xdr:colOff>
      <xdr:row>116</xdr:row>
      <xdr:rowOff>1285875</xdr:rowOff>
    </xdr:to>
    <xdr:pic>
      <xdr:nvPicPr>
        <xdr:cNvPr id="6" name="Grafik 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0392728" y="18307051"/>
          <a:ext cx="1447296" cy="1504950"/>
        </a:xfrm>
        <a:prstGeom prst="rect">
          <a:avLst/>
        </a:prstGeom>
      </xdr:spPr>
    </xdr:pic>
    <xdr:clientData/>
  </xdr:twoCellAnchor>
  <xdr:twoCellAnchor editAs="oneCell">
    <xdr:from>
      <xdr:col>3</xdr:col>
      <xdr:colOff>3134252</xdr:colOff>
      <xdr:row>116</xdr:row>
      <xdr:rowOff>1430498</xdr:rowOff>
    </xdr:from>
    <xdr:to>
      <xdr:col>5</xdr:col>
      <xdr:colOff>85725</xdr:colOff>
      <xdr:row>118</xdr:row>
      <xdr:rowOff>380998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9897002" y="19956623"/>
          <a:ext cx="2304523" cy="1550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40</xdr:row>
          <xdr:rowOff>0</xdr:rowOff>
        </xdr:from>
        <xdr:to>
          <xdr:col>0</xdr:col>
          <xdr:colOff>533400</xdr:colOff>
          <xdr:row>41</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2714625</xdr:colOff>
          <xdr:row>40</xdr:row>
          <xdr:rowOff>0</xdr:rowOff>
        </xdr:from>
        <xdr:to>
          <xdr:col>0</xdr:col>
          <xdr:colOff>2933700</xdr:colOff>
          <xdr:row>41</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8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314325</xdr:colOff>
          <xdr:row>39</xdr:row>
          <xdr:rowOff>152400</xdr:rowOff>
        </xdr:from>
        <xdr:to>
          <xdr:col>1</xdr:col>
          <xdr:colOff>523875</xdr:colOff>
          <xdr:row>41</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8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40</xdr:row>
          <xdr:rowOff>0</xdr:rowOff>
        </xdr:from>
        <xdr:to>
          <xdr:col>3</xdr:col>
          <xdr:colOff>0</xdr:colOff>
          <xdr:row>41</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8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39</xdr:row>
          <xdr:rowOff>161925</xdr:rowOff>
        </xdr:from>
        <xdr:to>
          <xdr:col>2</xdr:col>
          <xdr:colOff>390525</xdr:colOff>
          <xdr:row>41</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8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1400175</xdr:colOff>
          <xdr:row>39</xdr:row>
          <xdr:rowOff>171450</xdr:rowOff>
        </xdr:from>
        <xdr:to>
          <xdr:col>4</xdr:col>
          <xdr:colOff>95250</xdr:colOff>
          <xdr:row>41</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8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266700</xdr:colOff>
          <xdr:row>40</xdr:row>
          <xdr:rowOff>0</xdr:rowOff>
        </xdr:from>
        <xdr:to>
          <xdr:col>4</xdr:col>
          <xdr:colOff>571500</xdr:colOff>
          <xdr:row>41</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8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111125</xdr:colOff>
      <xdr:row>41</xdr:row>
      <xdr:rowOff>0</xdr:rowOff>
    </xdr:from>
    <xdr:to>
      <xdr:col>0</xdr:col>
      <xdr:colOff>466007</xdr:colOff>
      <xdr:row>42</xdr:row>
      <xdr:rowOff>129540</xdr:rowOff>
    </xdr:to>
    <xdr:pic>
      <xdr:nvPicPr>
        <xdr:cNvPr id="9" name="Picture 103">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616" r="77541"/>
        <a:stretch>
          <a:fillRect/>
        </a:stretch>
      </xdr:blipFill>
      <xdr:spPr bwMode="auto">
        <a:xfrm>
          <a:off x="111125" y="10220325"/>
          <a:ext cx="354882" cy="32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41</xdr:row>
      <xdr:rowOff>0</xdr:rowOff>
    </xdr:from>
    <xdr:to>
      <xdr:col>0</xdr:col>
      <xdr:colOff>952500</xdr:colOff>
      <xdr:row>43</xdr:row>
      <xdr:rowOff>20956</xdr:rowOff>
    </xdr:to>
    <xdr:pic>
      <xdr:nvPicPr>
        <xdr:cNvPr id="10" name="Picture 108">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2406" t="-9523" r="39215"/>
        <a:stretch>
          <a:fillRect/>
        </a:stretch>
      </xdr:blipFill>
      <xdr:spPr bwMode="auto">
        <a:xfrm>
          <a:off x="952500" y="10220325"/>
          <a:ext cx="0" cy="421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1793875</xdr:colOff>
      <xdr:row>41</xdr:row>
      <xdr:rowOff>0</xdr:rowOff>
    </xdr:from>
    <xdr:to>
      <xdr:col>0</xdr:col>
      <xdr:colOff>1793875</xdr:colOff>
      <xdr:row>42</xdr:row>
      <xdr:rowOff>174626</xdr:rowOff>
    </xdr:to>
    <xdr:pic>
      <xdr:nvPicPr>
        <xdr:cNvPr id="11" name="Picture 109">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6327"/>
        <a:stretch>
          <a:fillRect/>
        </a:stretch>
      </xdr:blipFill>
      <xdr:spPr bwMode="auto">
        <a:xfrm>
          <a:off x="1793875" y="10220325"/>
          <a:ext cx="0" cy="374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190500</xdr:colOff>
          <xdr:row>42</xdr:row>
          <xdr:rowOff>171450</xdr:rowOff>
        </xdr:from>
        <xdr:to>
          <xdr:col>0</xdr:col>
          <xdr:colOff>495300</xdr:colOff>
          <xdr:row>44</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8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936625</xdr:colOff>
      <xdr:row>44</xdr:row>
      <xdr:rowOff>79375</xdr:rowOff>
    </xdr:from>
    <xdr:to>
      <xdr:col>0</xdr:col>
      <xdr:colOff>936625</xdr:colOff>
      <xdr:row>46</xdr:row>
      <xdr:rowOff>100329</xdr:rowOff>
    </xdr:to>
    <xdr:pic>
      <xdr:nvPicPr>
        <xdr:cNvPr id="13" name="Picture 110">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2678" t="-2127" r="38573" b="2127"/>
        <a:stretch>
          <a:fillRect/>
        </a:stretch>
      </xdr:blipFill>
      <xdr:spPr bwMode="auto">
        <a:xfrm>
          <a:off x="936625" y="10899775"/>
          <a:ext cx="0" cy="42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1778000</xdr:colOff>
      <xdr:row>44</xdr:row>
      <xdr:rowOff>63500</xdr:rowOff>
    </xdr:from>
    <xdr:to>
      <xdr:col>0</xdr:col>
      <xdr:colOff>1778000</xdr:colOff>
      <xdr:row>46</xdr:row>
      <xdr:rowOff>113029</xdr:rowOff>
    </xdr:to>
    <xdr:pic>
      <xdr:nvPicPr>
        <xdr:cNvPr id="14" name="Picture 111">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83571" t="-2129" r="7500" b="8510"/>
        <a:stretch>
          <a:fillRect/>
        </a:stretch>
      </xdr:blipFill>
      <xdr:spPr bwMode="auto">
        <a:xfrm>
          <a:off x="1778000" y="10883900"/>
          <a:ext cx="0" cy="449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180975</xdr:colOff>
          <xdr:row>50</xdr:row>
          <xdr:rowOff>57150</xdr:rowOff>
        </xdr:from>
        <xdr:to>
          <xdr:col>0</xdr:col>
          <xdr:colOff>495300</xdr:colOff>
          <xdr:row>51</xdr:row>
          <xdr:rowOff>104775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8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47</xdr:row>
      <xdr:rowOff>0</xdr:rowOff>
    </xdr:from>
    <xdr:to>
      <xdr:col>0</xdr:col>
      <xdr:colOff>438150</xdr:colOff>
      <xdr:row>48</xdr:row>
      <xdr:rowOff>128526</xdr:rowOff>
    </xdr:to>
    <xdr:pic>
      <xdr:nvPicPr>
        <xdr:cNvPr id="16" name="Picture 10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8035" t="10870" r="83751" b="6522"/>
        <a:stretch>
          <a:fillRect/>
        </a:stretch>
      </xdr:blipFill>
      <xdr:spPr bwMode="auto">
        <a:xfrm>
          <a:off x="47625" y="11420475"/>
          <a:ext cx="390525" cy="328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889000</xdr:colOff>
      <xdr:row>47</xdr:row>
      <xdr:rowOff>0</xdr:rowOff>
    </xdr:from>
    <xdr:to>
      <xdr:col>0</xdr:col>
      <xdr:colOff>889000</xdr:colOff>
      <xdr:row>49</xdr:row>
      <xdr:rowOff>11429</xdr:rowOff>
    </xdr:to>
    <xdr:pic>
      <xdr:nvPicPr>
        <xdr:cNvPr id="17" name="Picture 112">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678" r="57857" b="8696"/>
        <a:stretch>
          <a:fillRect/>
        </a:stretch>
      </xdr:blipFill>
      <xdr:spPr bwMode="auto">
        <a:xfrm>
          <a:off x="889000" y="11420475"/>
          <a:ext cx="0" cy="411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1730375</xdr:colOff>
      <xdr:row>47</xdr:row>
      <xdr:rowOff>0</xdr:rowOff>
    </xdr:from>
    <xdr:to>
      <xdr:col>0</xdr:col>
      <xdr:colOff>1730375</xdr:colOff>
      <xdr:row>49</xdr:row>
      <xdr:rowOff>51910</xdr:rowOff>
    </xdr:to>
    <xdr:pic>
      <xdr:nvPicPr>
        <xdr:cNvPr id="18" name="Picture 113">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8035" r="33215" b="2174"/>
        <a:stretch>
          <a:fillRect/>
        </a:stretch>
      </xdr:blipFill>
      <xdr:spPr bwMode="auto">
        <a:xfrm>
          <a:off x="1730375" y="11420475"/>
          <a:ext cx="0" cy="45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2571750</xdr:colOff>
      <xdr:row>47</xdr:row>
      <xdr:rowOff>0</xdr:rowOff>
    </xdr:from>
    <xdr:to>
      <xdr:col>0</xdr:col>
      <xdr:colOff>2571750</xdr:colOff>
      <xdr:row>49</xdr:row>
      <xdr:rowOff>39550</xdr:rowOff>
    </xdr:to>
    <xdr:pic>
      <xdr:nvPicPr>
        <xdr:cNvPr id="19" name="Picture 114">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3392" t="6522" r="8035"/>
        <a:stretch>
          <a:fillRect/>
        </a:stretch>
      </xdr:blipFill>
      <xdr:spPr bwMode="auto">
        <a:xfrm>
          <a:off x="2571750" y="11420475"/>
          <a:ext cx="0" cy="4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114300</xdr:colOff>
          <xdr:row>48</xdr:row>
          <xdr:rowOff>142875</xdr:rowOff>
        </xdr:from>
        <xdr:to>
          <xdr:col>0</xdr:col>
          <xdr:colOff>419100</xdr:colOff>
          <xdr:row>49</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8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936625</xdr:colOff>
      <xdr:row>50</xdr:row>
      <xdr:rowOff>22225</xdr:rowOff>
    </xdr:from>
    <xdr:to>
      <xdr:col>0</xdr:col>
      <xdr:colOff>936625</xdr:colOff>
      <xdr:row>52</xdr:row>
      <xdr:rowOff>155574</xdr:rowOff>
    </xdr:to>
    <xdr:pic>
      <xdr:nvPicPr>
        <xdr:cNvPr id="21" name="Picture 115">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5986" r="66309" b="4167"/>
        <a:stretch>
          <a:fillRect/>
        </a:stretch>
      </xdr:blipFill>
      <xdr:spPr bwMode="auto">
        <a:xfrm>
          <a:off x="936625" y="12042775"/>
          <a:ext cx="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1778000</xdr:colOff>
      <xdr:row>50</xdr:row>
      <xdr:rowOff>133350</xdr:rowOff>
    </xdr:from>
    <xdr:to>
      <xdr:col>0</xdr:col>
      <xdr:colOff>1780598</xdr:colOff>
      <xdr:row>53</xdr:row>
      <xdr:rowOff>0</xdr:rowOff>
    </xdr:to>
    <xdr:pic>
      <xdr:nvPicPr>
        <xdr:cNvPr id="22" name="Picture 116">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46594" t="16666" r="46954" b="14583"/>
        <a:stretch>
          <a:fillRect/>
        </a:stretch>
      </xdr:blipFill>
      <xdr:spPr bwMode="auto">
        <a:xfrm>
          <a:off x="1778000" y="12153900"/>
          <a:ext cx="2598"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1127125</xdr:colOff>
      <xdr:row>50</xdr:row>
      <xdr:rowOff>15875</xdr:rowOff>
    </xdr:from>
    <xdr:to>
      <xdr:col>2</xdr:col>
      <xdr:colOff>1127125</xdr:colOff>
      <xdr:row>52</xdr:row>
      <xdr:rowOff>196850</xdr:rowOff>
    </xdr:to>
    <xdr:pic>
      <xdr:nvPicPr>
        <xdr:cNvPr id="23" name="Picture 120">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58064" r="33871" b="2040"/>
        <a:stretch>
          <a:fillRect/>
        </a:stretch>
      </xdr:blipFill>
      <xdr:spPr bwMode="auto">
        <a:xfrm>
          <a:off x="5641975" y="1203642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762000</xdr:colOff>
          <xdr:row>51</xdr:row>
          <xdr:rowOff>76200</xdr:rowOff>
        </xdr:from>
        <xdr:to>
          <xdr:col>2</xdr:col>
          <xdr:colOff>1133475</xdr:colOff>
          <xdr:row>53</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8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52</xdr:row>
          <xdr:rowOff>142875</xdr:rowOff>
        </xdr:from>
        <xdr:to>
          <xdr:col>3</xdr:col>
          <xdr:colOff>0</xdr:colOff>
          <xdr:row>53</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8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46</xdr:row>
          <xdr:rowOff>38100</xdr:rowOff>
        </xdr:from>
        <xdr:to>
          <xdr:col>0</xdr:col>
          <xdr:colOff>485775</xdr:colOff>
          <xdr:row>47</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8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838200</xdr:colOff>
          <xdr:row>40</xdr:row>
          <xdr:rowOff>0</xdr:rowOff>
        </xdr:from>
        <xdr:to>
          <xdr:col>0</xdr:col>
          <xdr:colOff>1085850</xdr:colOff>
          <xdr:row>41</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8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1400175</xdr:colOff>
          <xdr:row>40</xdr:row>
          <xdr:rowOff>0</xdr:rowOff>
        </xdr:from>
        <xdr:to>
          <xdr:col>0</xdr:col>
          <xdr:colOff>1676400</xdr:colOff>
          <xdr:row>41</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8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3390900</xdr:colOff>
          <xdr:row>40</xdr:row>
          <xdr:rowOff>0</xdr:rowOff>
        </xdr:from>
        <xdr:to>
          <xdr:col>1</xdr:col>
          <xdr:colOff>0</xdr:colOff>
          <xdr:row>41</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8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40</xdr:row>
          <xdr:rowOff>0</xdr:rowOff>
        </xdr:from>
        <xdr:to>
          <xdr:col>3</xdr:col>
          <xdr:colOff>0</xdr:colOff>
          <xdr:row>41</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8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781050</xdr:colOff>
      <xdr:row>41</xdr:row>
      <xdr:rowOff>0</xdr:rowOff>
    </xdr:from>
    <xdr:ext cx="344365" cy="333375"/>
    <xdr:pic>
      <xdr:nvPicPr>
        <xdr:cNvPr id="31" name="Picture 108">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2406" t="-9523" r="39215"/>
        <a:stretch>
          <a:fillRect/>
        </a:stretch>
      </xdr:blipFill>
      <xdr:spPr bwMode="auto">
        <a:xfrm>
          <a:off x="781050" y="10220325"/>
          <a:ext cx="34436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1355725</xdr:colOff>
      <xdr:row>41</xdr:row>
      <xdr:rowOff>0</xdr:rowOff>
    </xdr:from>
    <xdr:ext cx="440171" cy="352425"/>
    <xdr:pic>
      <xdr:nvPicPr>
        <xdr:cNvPr id="32" name="Picture 109">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6327"/>
        <a:stretch>
          <a:fillRect/>
        </a:stretch>
      </xdr:blipFill>
      <xdr:spPr bwMode="auto">
        <a:xfrm>
          <a:off x="1355725" y="10220325"/>
          <a:ext cx="440171"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190500</xdr:colOff>
          <xdr:row>42</xdr:row>
          <xdr:rowOff>171450</xdr:rowOff>
        </xdr:from>
        <xdr:to>
          <xdr:col>0</xdr:col>
          <xdr:colOff>495300</xdr:colOff>
          <xdr:row>44</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8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819150</xdr:colOff>
          <xdr:row>42</xdr:row>
          <xdr:rowOff>171450</xdr:rowOff>
        </xdr:from>
        <xdr:to>
          <xdr:col>0</xdr:col>
          <xdr:colOff>1123950</xdr:colOff>
          <xdr:row>44</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8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1438275</xdr:colOff>
          <xdr:row>42</xdr:row>
          <xdr:rowOff>171450</xdr:rowOff>
        </xdr:from>
        <xdr:to>
          <xdr:col>0</xdr:col>
          <xdr:colOff>1743075</xdr:colOff>
          <xdr:row>44</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8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95250</xdr:colOff>
      <xdr:row>44</xdr:row>
      <xdr:rowOff>79375</xdr:rowOff>
    </xdr:from>
    <xdr:ext cx="390525" cy="355377"/>
    <xdr:pic>
      <xdr:nvPicPr>
        <xdr:cNvPr id="36" name="Picture 104">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14642" t="4256" r="75893"/>
        <a:stretch>
          <a:fillRect/>
        </a:stretch>
      </xdr:blipFill>
      <xdr:spPr bwMode="auto">
        <a:xfrm>
          <a:off x="95250" y="10899775"/>
          <a:ext cx="390525" cy="355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765175</xdr:colOff>
      <xdr:row>44</xdr:row>
      <xdr:rowOff>60326</xdr:rowOff>
    </xdr:from>
    <xdr:ext cx="337737" cy="349250"/>
    <xdr:pic>
      <xdr:nvPicPr>
        <xdr:cNvPr id="37" name="Picture 110">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2678" t="-2127" r="38573" b="2127"/>
        <a:stretch>
          <a:fillRect/>
        </a:stretch>
      </xdr:blipFill>
      <xdr:spPr bwMode="auto">
        <a:xfrm>
          <a:off x="765175" y="10880726"/>
          <a:ext cx="33773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1320801</xdr:colOff>
      <xdr:row>44</xdr:row>
      <xdr:rowOff>53975</xdr:rowOff>
    </xdr:from>
    <xdr:ext cx="353898" cy="336550"/>
    <xdr:pic>
      <xdr:nvPicPr>
        <xdr:cNvPr id="38" name="Picture 111">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83571" t="-2129" r="7500" b="8510"/>
        <a:stretch>
          <a:fillRect/>
        </a:stretch>
      </xdr:blipFill>
      <xdr:spPr bwMode="auto">
        <a:xfrm>
          <a:off x="1320801" y="10874375"/>
          <a:ext cx="353898"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180975</xdr:colOff>
          <xdr:row>50</xdr:row>
          <xdr:rowOff>57150</xdr:rowOff>
        </xdr:from>
        <xdr:to>
          <xdr:col>0</xdr:col>
          <xdr:colOff>495300</xdr:colOff>
          <xdr:row>51</xdr:row>
          <xdr:rowOff>104775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8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669925</xdr:colOff>
      <xdr:row>47</xdr:row>
      <xdr:rowOff>0</xdr:rowOff>
    </xdr:from>
    <xdr:ext cx="419743" cy="352425"/>
    <xdr:pic>
      <xdr:nvPicPr>
        <xdr:cNvPr id="40" name="Picture 112">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678" r="57857" b="8696"/>
        <a:stretch>
          <a:fillRect/>
        </a:stretch>
      </xdr:blipFill>
      <xdr:spPr bwMode="auto">
        <a:xfrm>
          <a:off x="669925" y="11420475"/>
          <a:ext cx="419743"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1282700</xdr:colOff>
      <xdr:row>47</xdr:row>
      <xdr:rowOff>0</xdr:rowOff>
    </xdr:from>
    <xdr:ext cx="373381" cy="371475"/>
    <xdr:pic>
      <xdr:nvPicPr>
        <xdr:cNvPr id="41" name="Picture 113">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8035" r="33215" b="2174"/>
        <a:stretch>
          <a:fillRect/>
        </a:stretch>
      </xdr:blipFill>
      <xdr:spPr bwMode="auto">
        <a:xfrm>
          <a:off x="1282700" y="11420475"/>
          <a:ext cx="37338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1876425</xdr:colOff>
      <xdr:row>47</xdr:row>
      <xdr:rowOff>0</xdr:rowOff>
    </xdr:from>
    <xdr:ext cx="338651" cy="336550"/>
    <xdr:pic>
      <xdr:nvPicPr>
        <xdr:cNvPr id="42" name="Picture 114">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3392" t="6522" r="8035"/>
        <a:stretch>
          <a:fillRect/>
        </a:stretch>
      </xdr:blipFill>
      <xdr:spPr bwMode="auto">
        <a:xfrm>
          <a:off x="1876425" y="11420475"/>
          <a:ext cx="338651"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733425</xdr:colOff>
          <xdr:row>48</xdr:row>
          <xdr:rowOff>123825</xdr:rowOff>
        </xdr:from>
        <xdr:to>
          <xdr:col>0</xdr:col>
          <xdr:colOff>1038225</xdr:colOff>
          <xdr:row>49</xdr:row>
          <xdr:rowOff>152400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8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1343025</xdr:colOff>
          <xdr:row>48</xdr:row>
          <xdr:rowOff>133350</xdr:rowOff>
        </xdr:from>
        <xdr:to>
          <xdr:col>0</xdr:col>
          <xdr:colOff>1647825</xdr:colOff>
          <xdr:row>49</xdr:row>
          <xdr:rowOff>161925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8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1924050</xdr:colOff>
          <xdr:row>48</xdr:row>
          <xdr:rowOff>114300</xdr:rowOff>
        </xdr:from>
        <xdr:to>
          <xdr:col>0</xdr:col>
          <xdr:colOff>2228850</xdr:colOff>
          <xdr:row>49</xdr:row>
          <xdr:rowOff>142875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8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95250</xdr:colOff>
      <xdr:row>50</xdr:row>
      <xdr:rowOff>22225</xdr:rowOff>
    </xdr:from>
    <xdr:ext cx="276225" cy="324141"/>
    <xdr:pic>
      <xdr:nvPicPr>
        <xdr:cNvPr id="46" name="Picture 106">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6810" r="86560" b="10416"/>
        <a:stretch>
          <a:fillRect/>
        </a:stretch>
      </xdr:blipFill>
      <xdr:spPr bwMode="auto">
        <a:xfrm>
          <a:off x="95250" y="12042775"/>
          <a:ext cx="276225" cy="32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622301</xdr:colOff>
      <xdr:row>50</xdr:row>
      <xdr:rowOff>12700</xdr:rowOff>
    </xdr:from>
    <xdr:ext cx="343176" cy="358775"/>
    <xdr:pic>
      <xdr:nvPicPr>
        <xdr:cNvPr id="47" name="Picture 115">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5986" r="66309" b="4167"/>
        <a:stretch>
          <a:fillRect/>
        </a:stretch>
      </xdr:blipFill>
      <xdr:spPr bwMode="auto">
        <a:xfrm>
          <a:off x="622301" y="12033250"/>
          <a:ext cx="343176"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1111250</xdr:colOff>
      <xdr:row>50</xdr:row>
      <xdr:rowOff>9526</xdr:rowOff>
    </xdr:from>
    <xdr:ext cx="350409" cy="323850"/>
    <xdr:pic>
      <xdr:nvPicPr>
        <xdr:cNvPr id="48" name="Picture 116">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46594" t="16666" r="46954" b="14583"/>
        <a:stretch>
          <a:fillRect/>
        </a:stretch>
      </xdr:blipFill>
      <xdr:spPr bwMode="auto">
        <a:xfrm>
          <a:off x="1111250" y="12030076"/>
          <a:ext cx="350409"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1638300</xdr:colOff>
      <xdr:row>50</xdr:row>
      <xdr:rowOff>12701</xdr:rowOff>
    </xdr:from>
    <xdr:ext cx="360665" cy="349250"/>
    <xdr:pic>
      <xdr:nvPicPr>
        <xdr:cNvPr id="49" name="Picture 117">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66309" t="12500" r="26344" b="6250"/>
        <a:stretch>
          <a:fillRect/>
        </a:stretch>
      </xdr:blipFill>
      <xdr:spPr bwMode="auto">
        <a:xfrm>
          <a:off x="1638300" y="12033251"/>
          <a:ext cx="36066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2165350</xdr:colOff>
      <xdr:row>49</xdr:row>
      <xdr:rowOff>189938</xdr:rowOff>
    </xdr:from>
    <xdr:ext cx="381530" cy="372038"/>
    <xdr:pic>
      <xdr:nvPicPr>
        <xdr:cNvPr id="50" name="Picture 118">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86021" r="6273" b="12500"/>
        <a:stretch>
          <a:fillRect/>
        </a:stretch>
      </xdr:blipFill>
      <xdr:spPr bwMode="auto">
        <a:xfrm>
          <a:off x="2165350" y="12010463"/>
          <a:ext cx="381530" cy="37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257175</xdr:colOff>
      <xdr:row>49</xdr:row>
      <xdr:rowOff>85725</xdr:rowOff>
    </xdr:from>
    <xdr:ext cx="369691" cy="419100"/>
    <xdr:pic>
      <xdr:nvPicPr>
        <xdr:cNvPr id="51" name="Picture 107">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8960" t="10204" r="84050"/>
        <a:stretch>
          <a:fillRect/>
        </a:stretch>
      </xdr:blipFill>
      <xdr:spPr bwMode="auto">
        <a:xfrm>
          <a:off x="4772025" y="11906250"/>
          <a:ext cx="369691"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800100</xdr:colOff>
      <xdr:row>49</xdr:row>
      <xdr:rowOff>111125</xdr:rowOff>
    </xdr:from>
    <xdr:ext cx="333375" cy="390453"/>
    <xdr:pic>
      <xdr:nvPicPr>
        <xdr:cNvPr id="52" name="Picture 119">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33870" r="59140" b="6122"/>
        <a:stretch>
          <a:fillRect/>
        </a:stretch>
      </xdr:blipFill>
      <xdr:spPr bwMode="auto">
        <a:xfrm>
          <a:off x="5314950" y="11931650"/>
          <a:ext cx="333375" cy="39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79375</xdr:colOff>
      <xdr:row>49</xdr:row>
      <xdr:rowOff>120650</xdr:rowOff>
    </xdr:from>
    <xdr:ext cx="334349" cy="355600"/>
    <xdr:pic>
      <xdr:nvPicPr>
        <xdr:cNvPr id="53" name="Picture 120">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58064" r="33871" b="2040"/>
        <a:stretch>
          <a:fillRect/>
        </a:stretch>
      </xdr:blipFill>
      <xdr:spPr bwMode="auto">
        <a:xfrm>
          <a:off x="6022975" y="11941175"/>
          <a:ext cx="334349"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95250</xdr:colOff>
          <xdr:row>51</xdr:row>
          <xdr:rowOff>57150</xdr:rowOff>
        </xdr:from>
        <xdr:to>
          <xdr:col>0</xdr:col>
          <xdr:colOff>409575</xdr:colOff>
          <xdr:row>53</xdr:row>
          <xdr:rowOff>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8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51</xdr:row>
          <xdr:rowOff>104775</xdr:rowOff>
        </xdr:from>
        <xdr:to>
          <xdr:col>2</xdr:col>
          <xdr:colOff>638175</xdr:colOff>
          <xdr:row>53</xdr:row>
          <xdr:rowOff>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8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1104900</xdr:colOff>
          <xdr:row>51</xdr:row>
          <xdr:rowOff>38100</xdr:rowOff>
        </xdr:from>
        <xdr:to>
          <xdr:col>0</xdr:col>
          <xdr:colOff>1409700</xdr:colOff>
          <xdr:row>53</xdr:row>
          <xdr:rowOff>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8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1676400</xdr:colOff>
          <xdr:row>51</xdr:row>
          <xdr:rowOff>85725</xdr:rowOff>
        </xdr:from>
        <xdr:to>
          <xdr:col>0</xdr:col>
          <xdr:colOff>1981200</xdr:colOff>
          <xdr:row>53</xdr:row>
          <xdr:rowOff>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8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2228850</xdr:colOff>
          <xdr:row>51</xdr:row>
          <xdr:rowOff>95250</xdr:rowOff>
        </xdr:from>
        <xdr:to>
          <xdr:col>0</xdr:col>
          <xdr:colOff>2505075</xdr:colOff>
          <xdr:row>53</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8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51</xdr:row>
          <xdr:rowOff>76200</xdr:rowOff>
        </xdr:from>
        <xdr:to>
          <xdr:col>3</xdr:col>
          <xdr:colOff>447675</xdr:colOff>
          <xdr:row>53</xdr:row>
          <xdr:rowOff>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8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51</xdr:row>
          <xdr:rowOff>66675</xdr:rowOff>
        </xdr:from>
        <xdr:to>
          <xdr:col>4</xdr:col>
          <xdr:colOff>542925</xdr:colOff>
          <xdr:row>52</xdr:row>
          <xdr:rowOff>152400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52</xdr:row>
          <xdr:rowOff>142875</xdr:rowOff>
        </xdr:from>
        <xdr:to>
          <xdr:col>3</xdr:col>
          <xdr:colOff>0</xdr:colOff>
          <xdr:row>53</xdr:row>
          <xdr:rowOff>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8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809625</xdr:colOff>
          <xdr:row>46</xdr:row>
          <xdr:rowOff>19050</xdr:rowOff>
        </xdr:from>
        <xdr:to>
          <xdr:col>0</xdr:col>
          <xdr:colOff>1114425</xdr:colOff>
          <xdr:row>47</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8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1352550</xdr:colOff>
          <xdr:row>46</xdr:row>
          <xdr:rowOff>19050</xdr:rowOff>
        </xdr:from>
        <xdr:to>
          <xdr:col>0</xdr:col>
          <xdr:colOff>1657350</xdr:colOff>
          <xdr:row>47</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8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161925</xdr:rowOff>
        </xdr:from>
        <xdr:to>
          <xdr:col>1</xdr:col>
          <xdr:colOff>219075</xdr:colOff>
          <xdr:row>31</xdr:row>
          <xdr:rowOff>28575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8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0</xdr:rowOff>
        </xdr:from>
        <xdr:to>
          <xdr:col>1</xdr:col>
          <xdr:colOff>219075</xdr:colOff>
          <xdr:row>32</xdr:row>
          <xdr:rowOff>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8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0</xdr:rowOff>
        </xdr:from>
        <xdr:to>
          <xdr:col>1</xdr:col>
          <xdr:colOff>219075</xdr:colOff>
          <xdr:row>33</xdr:row>
          <xdr:rowOff>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8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1</xdr:col>
          <xdr:colOff>219075</xdr:colOff>
          <xdr:row>34</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8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1</xdr:col>
          <xdr:colOff>219075</xdr:colOff>
          <xdr:row>35</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8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2057400</xdr:colOff>
          <xdr:row>40</xdr:row>
          <xdr:rowOff>0</xdr:rowOff>
        </xdr:from>
        <xdr:to>
          <xdr:col>0</xdr:col>
          <xdr:colOff>2343150</xdr:colOff>
          <xdr:row>41</xdr:row>
          <xdr:rowOff>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8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752475</xdr:colOff>
          <xdr:row>39</xdr:row>
          <xdr:rowOff>123825</xdr:rowOff>
        </xdr:from>
        <xdr:to>
          <xdr:col>2</xdr:col>
          <xdr:colOff>1181100</xdr:colOff>
          <xdr:row>41</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8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666750</xdr:colOff>
          <xdr:row>51</xdr:row>
          <xdr:rowOff>57150</xdr:rowOff>
        </xdr:from>
        <xdr:to>
          <xdr:col>0</xdr:col>
          <xdr:colOff>981075</xdr:colOff>
          <xdr:row>53</xdr:row>
          <xdr:rowOff>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8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36</xdr:row>
          <xdr:rowOff>0</xdr:rowOff>
        </xdr:from>
        <xdr:to>
          <xdr:col>8</xdr:col>
          <xdr:colOff>0</xdr:colOff>
          <xdr:row>37</xdr:row>
          <xdr:rowOff>38100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8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37</xdr:row>
          <xdr:rowOff>0</xdr:rowOff>
        </xdr:from>
        <xdr:to>
          <xdr:col>8</xdr:col>
          <xdr:colOff>0</xdr:colOff>
          <xdr:row>38</xdr:row>
          <xdr:rowOff>38100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8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38</xdr:row>
          <xdr:rowOff>0</xdr:rowOff>
        </xdr:from>
        <xdr:to>
          <xdr:col>8</xdr:col>
          <xdr:colOff>0</xdr:colOff>
          <xdr:row>39</xdr:row>
          <xdr:rowOff>38100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8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39</xdr:row>
          <xdr:rowOff>0</xdr:rowOff>
        </xdr:from>
        <xdr:to>
          <xdr:col>8</xdr:col>
          <xdr:colOff>0</xdr:colOff>
          <xdr:row>40</xdr:row>
          <xdr:rowOff>38100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8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40</xdr:row>
          <xdr:rowOff>0</xdr:rowOff>
        </xdr:from>
        <xdr:to>
          <xdr:col>8</xdr:col>
          <xdr:colOff>0</xdr:colOff>
          <xdr:row>41</xdr:row>
          <xdr:rowOff>38100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8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41</xdr:row>
          <xdr:rowOff>0</xdr:rowOff>
        </xdr:from>
        <xdr:to>
          <xdr:col>8</xdr:col>
          <xdr:colOff>0</xdr:colOff>
          <xdr:row>42</xdr:row>
          <xdr:rowOff>38100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8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42</xdr:row>
          <xdr:rowOff>0</xdr:rowOff>
        </xdr:from>
        <xdr:to>
          <xdr:col>8</xdr:col>
          <xdr:colOff>0</xdr:colOff>
          <xdr:row>43</xdr:row>
          <xdr:rowOff>38100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8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43</xdr:row>
          <xdr:rowOff>0</xdr:rowOff>
        </xdr:from>
        <xdr:to>
          <xdr:col>8</xdr:col>
          <xdr:colOff>0</xdr:colOff>
          <xdr:row>44</xdr:row>
          <xdr:rowOff>38100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8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44</xdr:row>
          <xdr:rowOff>0</xdr:rowOff>
        </xdr:from>
        <xdr:to>
          <xdr:col>8</xdr:col>
          <xdr:colOff>0</xdr:colOff>
          <xdr:row>45</xdr:row>
          <xdr:rowOff>38100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8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45</xdr:row>
          <xdr:rowOff>0</xdr:rowOff>
        </xdr:from>
        <xdr:to>
          <xdr:col>8</xdr:col>
          <xdr:colOff>0</xdr:colOff>
          <xdr:row>46</xdr:row>
          <xdr:rowOff>38100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8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46</xdr:row>
          <xdr:rowOff>0</xdr:rowOff>
        </xdr:from>
        <xdr:to>
          <xdr:col>8</xdr:col>
          <xdr:colOff>0</xdr:colOff>
          <xdr:row>47</xdr:row>
          <xdr:rowOff>38100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8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47</xdr:row>
          <xdr:rowOff>0</xdr:rowOff>
        </xdr:from>
        <xdr:to>
          <xdr:col>8</xdr:col>
          <xdr:colOff>0</xdr:colOff>
          <xdr:row>48</xdr:row>
          <xdr:rowOff>38100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8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48</xdr:row>
          <xdr:rowOff>0</xdr:rowOff>
        </xdr:from>
        <xdr:to>
          <xdr:col>8</xdr:col>
          <xdr:colOff>0</xdr:colOff>
          <xdr:row>49</xdr:row>
          <xdr:rowOff>38100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8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49</xdr:row>
          <xdr:rowOff>0</xdr:rowOff>
        </xdr:from>
        <xdr:to>
          <xdr:col>8</xdr:col>
          <xdr:colOff>0</xdr:colOff>
          <xdr:row>50</xdr:row>
          <xdr:rowOff>38100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8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50</xdr:row>
          <xdr:rowOff>0</xdr:rowOff>
        </xdr:from>
        <xdr:to>
          <xdr:col>8</xdr:col>
          <xdr:colOff>0</xdr:colOff>
          <xdr:row>51</xdr:row>
          <xdr:rowOff>38100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8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123825</xdr:colOff>
          <xdr:row>51</xdr:row>
          <xdr:rowOff>0</xdr:rowOff>
        </xdr:from>
        <xdr:to>
          <xdr:col>8</xdr:col>
          <xdr:colOff>0</xdr:colOff>
          <xdr:row>52</xdr:row>
          <xdr:rowOff>38100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8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54</xdr:row>
          <xdr:rowOff>171450</xdr:rowOff>
        </xdr:from>
        <xdr:to>
          <xdr:col>8</xdr:col>
          <xdr:colOff>228600</xdr:colOff>
          <xdr:row>56</xdr:row>
          <xdr:rowOff>38100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8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56</xdr:row>
          <xdr:rowOff>19050</xdr:rowOff>
        </xdr:from>
        <xdr:to>
          <xdr:col>7</xdr:col>
          <xdr:colOff>304800</xdr:colOff>
          <xdr:row>56</xdr:row>
          <xdr:rowOff>190500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8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58</xdr:row>
          <xdr:rowOff>0</xdr:rowOff>
        </xdr:from>
        <xdr:to>
          <xdr:col>7</xdr:col>
          <xdr:colOff>295275</xdr:colOff>
          <xdr:row>58</xdr:row>
          <xdr:rowOff>190500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8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57</xdr:row>
          <xdr:rowOff>0</xdr:rowOff>
        </xdr:from>
        <xdr:to>
          <xdr:col>7</xdr:col>
          <xdr:colOff>295275</xdr:colOff>
          <xdr:row>57</xdr:row>
          <xdr:rowOff>190500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8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54</xdr:row>
          <xdr:rowOff>171450</xdr:rowOff>
        </xdr:from>
        <xdr:to>
          <xdr:col>2</xdr:col>
          <xdr:colOff>0</xdr:colOff>
          <xdr:row>56</xdr:row>
          <xdr:rowOff>38100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8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56</xdr:row>
          <xdr:rowOff>9525</xdr:rowOff>
        </xdr:from>
        <xdr:to>
          <xdr:col>1</xdr:col>
          <xdr:colOff>381000</xdr:colOff>
          <xdr:row>56</xdr:row>
          <xdr:rowOff>180975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8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58</xdr:row>
          <xdr:rowOff>0</xdr:rowOff>
        </xdr:from>
        <xdr:to>
          <xdr:col>1</xdr:col>
          <xdr:colOff>371475</xdr:colOff>
          <xdr:row>58</xdr:row>
          <xdr:rowOff>180975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8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57</xdr:row>
          <xdr:rowOff>0</xdr:rowOff>
        </xdr:from>
        <xdr:to>
          <xdr:col>1</xdr:col>
          <xdr:colOff>371475</xdr:colOff>
          <xdr:row>57</xdr:row>
          <xdr:rowOff>190500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8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171450</xdr:colOff>
      <xdr:row>38</xdr:row>
      <xdr:rowOff>0</xdr:rowOff>
    </xdr:from>
    <xdr:to>
      <xdr:col>0</xdr:col>
      <xdr:colOff>542925</xdr:colOff>
      <xdr:row>39</xdr:row>
      <xdr:rowOff>161925</xdr:rowOff>
    </xdr:to>
    <xdr:pic>
      <xdr:nvPicPr>
        <xdr:cNvPr id="98" name="Grafik 100">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450" y="96202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752475</xdr:colOff>
      <xdr:row>38</xdr:row>
      <xdr:rowOff>0</xdr:rowOff>
    </xdr:from>
    <xdr:to>
      <xdr:col>0</xdr:col>
      <xdr:colOff>1123950</xdr:colOff>
      <xdr:row>39</xdr:row>
      <xdr:rowOff>161925</xdr:rowOff>
    </xdr:to>
    <xdr:pic>
      <xdr:nvPicPr>
        <xdr:cNvPr id="99" name="Grafik 101">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2475" y="96202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1381125</xdr:colOff>
      <xdr:row>38</xdr:row>
      <xdr:rowOff>0</xdr:rowOff>
    </xdr:from>
    <xdr:to>
      <xdr:col>0</xdr:col>
      <xdr:colOff>1752600</xdr:colOff>
      <xdr:row>39</xdr:row>
      <xdr:rowOff>161925</xdr:rowOff>
    </xdr:to>
    <xdr:pic>
      <xdr:nvPicPr>
        <xdr:cNvPr id="100" name="Grafik 102">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81125" y="96202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1971675</xdr:colOff>
      <xdr:row>37</xdr:row>
      <xdr:rowOff>190500</xdr:rowOff>
    </xdr:from>
    <xdr:to>
      <xdr:col>0</xdr:col>
      <xdr:colOff>2343150</xdr:colOff>
      <xdr:row>39</xdr:row>
      <xdr:rowOff>152400</xdr:rowOff>
    </xdr:to>
    <xdr:pic>
      <xdr:nvPicPr>
        <xdr:cNvPr id="101" name="Grafik 103">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71675" y="9610725"/>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2619375</xdr:colOff>
      <xdr:row>37</xdr:row>
      <xdr:rowOff>190500</xdr:rowOff>
    </xdr:from>
    <xdr:to>
      <xdr:col>0</xdr:col>
      <xdr:colOff>2990850</xdr:colOff>
      <xdr:row>39</xdr:row>
      <xdr:rowOff>152400</xdr:rowOff>
    </xdr:to>
    <xdr:pic>
      <xdr:nvPicPr>
        <xdr:cNvPr id="102" name="Grafik 104">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19375" y="9610725"/>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3305175</xdr:colOff>
      <xdr:row>37</xdr:row>
      <xdr:rowOff>171450</xdr:rowOff>
    </xdr:from>
    <xdr:to>
      <xdr:col>0</xdr:col>
      <xdr:colOff>3676650</xdr:colOff>
      <xdr:row>39</xdr:row>
      <xdr:rowOff>133350</xdr:rowOff>
    </xdr:to>
    <xdr:pic>
      <xdr:nvPicPr>
        <xdr:cNvPr id="103" name="Grafik 105">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305175" y="9591675"/>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37</xdr:row>
      <xdr:rowOff>161925</xdr:rowOff>
    </xdr:from>
    <xdr:to>
      <xdr:col>1</xdr:col>
      <xdr:colOff>600075</xdr:colOff>
      <xdr:row>39</xdr:row>
      <xdr:rowOff>123825</xdr:rowOff>
    </xdr:to>
    <xdr:pic>
      <xdr:nvPicPr>
        <xdr:cNvPr id="104" name="Grafik 106">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14775" y="95821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37</xdr:row>
      <xdr:rowOff>152400</xdr:rowOff>
    </xdr:from>
    <xdr:to>
      <xdr:col>2</xdr:col>
      <xdr:colOff>390525</xdr:colOff>
      <xdr:row>39</xdr:row>
      <xdr:rowOff>114300</xdr:rowOff>
    </xdr:to>
    <xdr:pic>
      <xdr:nvPicPr>
        <xdr:cNvPr id="105" name="Grafik 107">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533900" y="9572625"/>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666750</xdr:colOff>
      <xdr:row>37</xdr:row>
      <xdr:rowOff>161925</xdr:rowOff>
    </xdr:from>
    <xdr:to>
      <xdr:col>2</xdr:col>
      <xdr:colOff>1038225</xdr:colOff>
      <xdr:row>39</xdr:row>
      <xdr:rowOff>123825</xdr:rowOff>
    </xdr:to>
    <xdr:pic>
      <xdr:nvPicPr>
        <xdr:cNvPr id="106" name="Grafik 108">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181600" y="95821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76200</xdr:colOff>
      <xdr:row>37</xdr:row>
      <xdr:rowOff>123825</xdr:rowOff>
    </xdr:from>
    <xdr:to>
      <xdr:col>3</xdr:col>
      <xdr:colOff>447675</xdr:colOff>
      <xdr:row>39</xdr:row>
      <xdr:rowOff>85725</xdr:rowOff>
    </xdr:to>
    <xdr:pic>
      <xdr:nvPicPr>
        <xdr:cNvPr id="107" name="Grafik 109">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19800" y="954405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37</xdr:row>
      <xdr:rowOff>142875</xdr:rowOff>
    </xdr:from>
    <xdr:to>
      <xdr:col>4</xdr:col>
      <xdr:colOff>504825</xdr:colOff>
      <xdr:row>39</xdr:row>
      <xdr:rowOff>104775</xdr:rowOff>
    </xdr:to>
    <xdr:pic>
      <xdr:nvPicPr>
        <xdr:cNvPr id="108" name="Grafik 110">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591300" y="9563100"/>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85725</xdr:colOff>
      <xdr:row>49</xdr:row>
      <xdr:rowOff>114300</xdr:rowOff>
    </xdr:from>
    <xdr:to>
      <xdr:col>4</xdr:col>
      <xdr:colOff>457200</xdr:colOff>
      <xdr:row>51</xdr:row>
      <xdr:rowOff>76200</xdr:rowOff>
    </xdr:to>
    <xdr:pic>
      <xdr:nvPicPr>
        <xdr:cNvPr id="109" name="Grafik 111">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543675" y="11934825"/>
          <a:ext cx="371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47625</xdr:colOff>
          <xdr:row>5</xdr:row>
          <xdr:rowOff>200025</xdr:rowOff>
        </xdr:from>
        <xdr:to>
          <xdr:col>5</xdr:col>
          <xdr:colOff>47625</xdr:colOff>
          <xdr:row>8</xdr:row>
          <xdr:rowOff>123825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xdr:row>
          <xdr:rowOff>152400</xdr:rowOff>
        </xdr:from>
        <xdr:to>
          <xdr:col>2</xdr:col>
          <xdr:colOff>847725</xdr:colOff>
          <xdr:row>2</xdr:row>
          <xdr:rowOff>314325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9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2</xdr:row>
          <xdr:rowOff>381000</xdr:rowOff>
        </xdr:from>
        <xdr:to>
          <xdr:col>2</xdr:col>
          <xdr:colOff>933450</xdr:colOff>
          <xdr:row>3</xdr:row>
          <xdr:rowOff>19050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9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2</xdr:row>
          <xdr:rowOff>657225</xdr:rowOff>
        </xdr:from>
        <xdr:to>
          <xdr:col>2</xdr:col>
          <xdr:colOff>933450</xdr:colOff>
          <xdr:row>3</xdr:row>
          <xdr:rowOff>190500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9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4</xdr:row>
          <xdr:rowOff>123825</xdr:rowOff>
        </xdr:from>
        <xdr:to>
          <xdr:col>2</xdr:col>
          <xdr:colOff>885825</xdr:colOff>
          <xdr:row>6</xdr:row>
          <xdr:rowOff>57150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9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114300</xdr:rowOff>
        </xdr:from>
        <xdr:to>
          <xdr:col>2</xdr:col>
          <xdr:colOff>876300</xdr:colOff>
          <xdr:row>7</xdr:row>
          <xdr:rowOff>95250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9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180975</xdr:rowOff>
        </xdr:from>
        <xdr:to>
          <xdr:col>2</xdr:col>
          <xdr:colOff>866775</xdr:colOff>
          <xdr:row>8</xdr:row>
          <xdr:rowOff>9525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9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xdr:row>
          <xdr:rowOff>123825</xdr:rowOff>
        </xdr:from>
        <xdr:to>
          <xdr:col>4</xdr:col>
          <xdr:colOff>914400</xdr:colOff>
          <xdr:row>2</xdr:row>
          <xdr:rowOff>581025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9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xdr:row>
          <xdr:rowOff>0</xdr:rowOff>
        </xdr:from>
        <xdr:to>
          <xdr:col>4</xdr:col>
          <xdr:colOff>942975</xdr:colOff>
          <xdr:row>3</xdr:row>
          <xdr:rowOff>190500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9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4</xdr:row>
          <xdr:rowOff>190500</xdr:rowOff>
        </xdr:from>
        <xdr:to>
          <xdr:col>4</xdr:col>
          <xdr:colOff>923925</xdr:colOff>
          <xdr:row>6</xdr:row>
          <xdr:rowOff>19050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9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5</xdr:row>
          <xdr:rowOff>133350</xdr:rowOff>
        </xdr:from>
        <xdr:to>
          <xdr:col>4</xdr:col>
          <xdr:colOff>895350</xdr:colOff>
          <xdr:row>7</xdr:row>
          <xdr:rowOff>95250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9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7</xdr:row>
          <xdr:rowOff>19050</xdr:rowOff>
        </xdr:from>
        <xdr:to>
          <xdr:col>4</xdr:col>
          <xdr:colOff>885825</xdr:colOff>
          <xdr:row>7</xdr:row>
          <xdr:rowOff>190500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9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4</xdr:row>
          <xdr:rowOff>114300</xdr:rowOff>
        </xdr:from>
        <xdr:to>
          <xdr:col>5</xdr:col>
          <xdr:colOff>619125</xdr:colOff>
          <xdr:row>6</xdr:row>
          <xdr:rowOff>95250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9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2</xdr:row>
          <xdr:rowOff>590550</xdr:rowOff>
        </xdr:from>
        <xdr:to>
          <xdr:col>5</xdr:col>
          <xdr:colOff>866775</xdr:colOff>
          <xdr:row>4</xdr:row>
          <xdr:rowOff>95250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9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xdr:row>
          <xdr:rowOff>95250</xdr:rowOff>
        </xdr:from>
        <xdr:to>
          <xdr:col>5</xdr:col>
          <xdr:colOff>628650</xdr:colOff>
          <xdr:row>2</xdr:row>
          <xdr:rowOff>561975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9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16</xdr:row>
          <xdr:rowOff>285750</xdr:rowOff>
        </xdr:from>
        <xdr:to>
          <xdr:col>3</xdr:col>
          <xdr:colOff>333375</xdr:colOff>
          <xdr:row>18</xdr:row>
          <xdr:rowOff>57150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9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17</xdr:row>
          <xdr:rowOff>133350</xdr:rowOff>
        </xdr:from>
        <xdr:to>
          <xdr:col>4</xdr:col>
          <xdr:colOff>1266825</xdr:colOff>
          <xdr:row>19</xdr:row>
          <xdr:rowOff>57150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9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2190750</xdr:colOff>
      <xdr:row>20</xdr:row>
      <xdr:rowOff>31750</xdr:rowOff>
    </xdr:from>
    <xdr:to>
      <xdr:col>4</xdr:col>
      <xdr:colOff>2936875</xdr:colOff>
      <xdr:row>21</xdr:row>
      <xdr:rowOff>1</xdr:rowOff>
    </xdr:to>
    <xdr:sp macro="" textlink="">
      <xdr:nvSpPr>
        <xdr:cNvPr id="19" name="Textfeld 19">
          <a:extLst>
            <a:ext uri="{FF2B5EF4-FFF2-40B4-BE49-F238E27FC236}">
              <a16:creationId xmlns:a16="http://schemas.microsoft.com/office/drawing/2014/main" id="{00000000-0008-0000-0900-000013000000}"/>
            </a:ext>
          </a:extLst>
        </xdr:cNvPr>
        <xdr:cNvSpPr txBox="1"/>
      </xdr:nvSpPr>
      <xdr:spPr>
        <a:xfrm>
          <a:off x="13354050" y="4794250"/>
          <a:ext cx="3175" cy="168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2190750</xdr:colOff>
      <xdr:row>21</xdr:row>
      <xdr:rowOff>15875</xdr:rowOff>
    </xdr:from>
    <xdr:to>
      <xdr:col>4</xdr:col>
      <xdr:colOff>2936875</xdr:colOff>
      <xdr:row>21</xdr:row>
      <xdr:rowOff>301626</xdr:rowOff>
    </xdr:to>
    <xdr:sp macro="" textlink="">
      <xdr:nvSpPr>
        <xdr:cNvPr id="20" name="Textfeld 20">
          <a:extLst>
            <a:ext uri="{FF2B5EF4-FFF2-40B4-BE49-F238E27FC236}">
              <a16:creationId xmlns:a16="http://schemas.microsoft.com/office/drawing/2014/main" id="{00000000-0008-0000-0900-000014000000}"/>
            </a:ext>
          </a:extLst>
        </xdr:cNvPr>
        <xdr:cNvSpPr txBox="1"/>
      </xdr:nvSpPr>
      <xdr:spPr>
        <a:xfrm>
          <a:off x="13354050" y="4978400"/>
          <a:ext cx="3175" cy="18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2190750</xdr:colOff>
      <xdr:row>22</xdr:row>
      <xdr:rowOff>0</xdr:rowOff>
    </xdr:from>
    <xdr:to>
      <xdr:col>4</xdr:col>
      <xdr:colOff>2936875</xdr:colOff>
      <xdr:row>22</xdr:row>
      <xdr:rowOff>285751</xdr:rowOff>
    </xdr:to>
    <xdr:sp macro="" textlink="">
      <xdr:nvSpPr>
        <xdr:cNvPr id="21" name="Textfeld 21">
          <a:extLst>
            <a:ext uri="{FF2B5EF4-FFF2-40B4-BE49-F238E27FC236}">
              <a16:creationId xmlns:a16="http://schemas.microsoft.com/office/drawing/2014/main" id="{00000000-0008-0000-0900-000015000000}"/>
            </a:ext>
          </a:extLst>
        </xdr:cNvPr>
        <xdr:cNvSpPr txBox="1"/>
      </xdr:nvSpPr>
      <xdr:spPr>
        <a:xfrm>
          <a:off x="13354050" y="5162550"/>
          <a:ext cx="3175"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mc:AlternateContent xmlns:mc="http://schemas.openxmlformats.org/markup-compatibility/2006">
    <mc:Choice xmlns:a14="http://schemas.microsoft.com/office/drawing/2010/main" Requires="a14">
      <xdr:twoCellAnchor>
        <xdr:from>
          <xdr:col>1</xdr:col>
          <xdr:colOff>114300</xdr:colOff>
          <xdr:row>24</xdr:row>
          <xdr:rowOff>19050</xdr:rowOff>
        </xdr:from>
        <xdr:to>
          <xdr:col>1</xdr:col>
          <xdr:colOff>466725</xdr:colOff>
          <xdr:row>25</xdr:row>
          <xdr:rowOff>152400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9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27</xdr:row>
          <xdr:rowOff>19050</xdr:rowOff>
        </xdr:from>
        <xdr:to>
          <xdr:col>1</xdr:col>
          <xdr:colOff>476250</xdr:colOff>
          <xdr:row>28</xdr:row>
          <xdr:rowOff>152400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9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27</xdr:row>
          <xdr:rowOff>38100</xdr:rowOff>
        </xdr:from>
        <xdr:to>
          <xdr:col>5</xdr:col>
          <xdr:colOff>342900</xdr:colOff>
          <xdr:row>28</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9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30</xdr:row>
          <xdr:rowOff>57150</xdr:rowOff>
        </xdr:from>
        <xdr:to>
          <xdr:col>1</xdr:col>
          <xdr:colOff>466725</xdr:colOff>
          <xdr:row>31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9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143688</xdr:colOff>
          <xdr:row>24</xdr:row>
          <xdr:rowOff>22860</xdr:rowOff>
        </xdr:from>
        <xdr:to>
          <xdr:col>3</xdr:col>
          <xdr:colOff>469443</xdr:colOff>
          <xdr:row>32</xdr:row>
          <xdr:rowOff>1088</xdr:rowOff>
        </xdr:to>
        <xdr:grpSp>
          <xdr:nvGrpSpPr>
            <xdr:cNvPr id="26" name="Gruppieren 1">
              <a:extLst>
                <a:ext uri="{FF2B5EF4-FFF2-40B4-BE49-F238E27FC236}">
                  <a16:creationId xmlns:a16="http://schemas.microsoft.com/office/drawing/2014/main" id="{00000000-0008-0000-0900-00001A000000}"/>
                </a:ext>
              </a:extLst>
            </xdr:cNvPr>
            <xdr:cNvGrpSpPr/>
          </xdr:nvGrpSpPr>
          <xdr:grpSpPr>
            <a:xfrm>
              <a:off x="8925747" y="5623558"/>
              <a:ext cx="325742" cy="1521279"/>
              <a:chOff x="8873998" y="5541912"/>
              <a:chExt cx="329873" cy="1513104"/>
            </a:xfrm>
          </xdr:grpSpPr>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900-0000163C0000}"/>
                  </a:ext>
                </a:extLst>
              </xdr:cNvPr>
              <xdr:cNvSpPr/>
            </xdr:nvSpPr>
            <xdr:spPr bwMode="auto">
              <a:xfrm>
                <a:off x="8889274" y="5541912"/>
                <a:ext cx="314597" cy="3037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900-0000173C0000}"/>
                  </a:ext>
                </a:extLst>
              </xdr:cNvPr>
              <xdr:cNvSpPr/>
            </xdr:nvSpPr>
            <xdr:spPr bwMode="auto">
              <a:xfrm>
                <a:off x="8873998" y="6107974"/>
                <a:ext cx="322215" cy="325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900-0000183C0000}"/>
                  </a:ext>
                </a:extLst>
              </xdr:cNvPr>
              <xdr:cNvSpPr/>
            </xdr:nvSpPr>
            <xdr:spPr bwMode="auto">
              <a:xfrm>
                <a:off x="8889274" y="6752394"/>
                <a:ext cx="314597" cy="302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30</xdr:row>
          <xdr:rowOff>38100</xdr:rowOff>
        </xdr:from>
        <xdr:to>
          <xdr:col>5</xdr:col>
          <xdr:colOff>323850</xdr:colOff>
          <xdr:row>31</xdr:row>
          <xdr:rowOff>133350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9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38</xdr:row>
          <xdr:rowOff>85725</xdr:rowOff>
        </xdr:from>
        <xdr:to>
          <xdr:col>1</xdr:col>
          <xdr:colOff>476250</xdr:colOff>
          <xdr:row>39</xdr:row>
          <xdr:rowOff>161925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9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40</xdr:row>
          <xdr:rowOff>57150</xdr:rowOff>
        </xdr:from>
        <xdr:to>
          <xdr:col>1</xdr:col>
          <xdr:colOff>466725</xdr:colOff>
          <xdr:row>41</xdr:row>
          <xdr:rowOff>180975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9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46</xdr:row>
          <xdr:rowOff>114300</xdr:rowOff>
        </xdr:from>
        <xdr:to>
          <xdr:col>1</xdr:col>
          <xdr:colOff>447675</xdr:colOff>
          <xdr:row>47</xdr:row>
          <xdr:rowOff>142875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9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43</xdr:row>
          <xdr:rowOff>85725</xdr:rowOff>
        </xdr:from>
        <xdr:to>
          <xdr:col>1</xdr:col>
          <xdr:colOff>476250</xdr:colOff>
          <xdr:row>45</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9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43</xdr:row>
          <xdr:rowOff>19050</xdr:rowOff>
        </xdr:from>
        <xdr:to>
          <xdr:col>3</xdr:col>
          <xdr:colOff>504825</xdr:colOff>
          <xdr:row>44</xdr:row>
          <xdr:rowOff>152400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9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48</xdr:row>
          <xdr:rowOff>66675</xdr:rowOff>
        </xdr:from>
        <xdr:to>
          <xdr:col>1</xdr:col>
          <xdr:colOff>466725</xdr:colOff>
          <xdr:row>49</xdr:row>
          <xdr:rowOff>152400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9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46</xdr:row>
          <xdr:rowOff>28575</xdr:rowOff>
        </xdr:from>
        <xdr:to>
          <xdr:col>3</xdr:col>
          <xdr:colOff>495300</xdr:colOff>
          <xdr:row>47</xdr:row>
          <xdr:rowOff>104775</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9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51</xdr:row>
          <xdr:rowOff>133350</xdr:rowOff>
        </xdr:from>
        <xdr:to>
          <xdr:col>1</xdr:col>
          <xdr:colOff>457200</xdr:colOff>
          <xdr:row>52</xdr:row>
          <xdr:rowOff>66675</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9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51</xdr:row>
          <xdr:rowOff>57150</xdr:rowOff>
        </xdr:from>
        <xdr:to>
          <xdr:col>3</xdr:col>
          <xdr:colOff>828675</xdr:colOff>
          <xdr:row>52</xdr:row>
          <xdr:rowOff>95250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9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51</xdr:row>
          <xdr:rowOff>57150</xdr:rowOff>
        </xdr:from>
        <xdr:to>
          <xdr:col>6</xdr:col>
          <xdr:colOff>504825</xdr:colOff>
          <xdr:row>52</xdr:row>
          <xdr:rowOff>104775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9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65</xdr:row>
          <xdr:rowOff>0</xdr:rowOff>
        </xdr:from>
        <xdr:to>
          <xdr:col>5</xdr:col>
          <xdr:colOff>47625</xdr:colOff>
          <xdr:row>66</xdr:row>
          <xdr:rowOff>47625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9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161925</xdr:colOff>
          <xdr:row>61</xdr:row>
          <xdr:rowOff>28575</xdr:rowOff>
        </xdr:from>
        <xdr:to>
          <xdr:col>4</xdr:col>
          <xdr:colOff>304800</xdr:colOff>
          <xdr:row>62</xdr:row>
          <xdr:rowOff>95250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9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54</xdr:row>
          <xdr:rowOff>66675</xdr:rowOff>
        </xdr:from>
        <xdr:to>
          <xdr:col>4</xdr:col>
          <xdr:colOff>1066800</xdr:colOff>
          <xdr:row>55</xdr:row>
          <xdr:rowOff>104775</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9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171450</xdr:colOff>
          <xdr:row>54</xdr:row>
          <xdr:rowOff>104775</xdr:rowOff>
        </xdr:from>
        <xdr:to>
          <xdr:col>7</xdr:col>
          <xdr:colOff>581025</xdr:colOff>
          <xdr:row>55</xdr:row>
          <xdr:rowOff>142875</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9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200025</xdr:colOff>
          <xdr:row>58</xdr:row>
          <xdr:rowOff>19050</xdr:rowOff>
        </xdr:from>
        <xdr:to>
          <xdr:col>3</xdr:col>
          <xdr:colOff>2219325</xdr:colOff>
          <xdr:row>59</xdr:row>
          <xdr:rowOff>133350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9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200025</xdr:colOff>
          <xdr:row>56</xdr:row>
          <xdr:rowOff>47625</xdr:rowOff>
        </xdr:from>
        <xdr:to>
          <xdr:col>4</xdr:col>
          <xdr:colOff>371475</xdr:colOff>
          <xdr:row>57</xdr:row>
          <xdr:rowOff>114300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9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219075</xdr:colOff>
          <xdr:row>70</xdr:row>
          <xdr:rowOff>57150</xdr:rowOff>
        </xdr:from>
        <xdr:to>
          <xdr:col>7</xdr:col>
          <xdr:colOff>600075</xdr:colOff>
          <xdr:row>71</xdr:row>
          <xdr:rowOff>95250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9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70</xdr:row>
          <xdr:rowOff>57150</xdr:rowOff>
        </xdr:from>
        <xdr:to>
          <xdr:col>4</xdr:col>
          <xdr:colOff>276225</xdr:colOff>
          <xdr:row>71</xdr:row>
          <xdr:rowOff>133350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9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72</xdr:row>
          <xdr:rowOff>85725</xdr:rowOff>
        </xdr:from>
        <xdr:to>
          <xdr:col>4</xdr:col>
          <xdr:colOff>1085850</xdr:colOff>
          <xdr:row>73</xdr:row>
          <xdr:rowOff>95250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9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76</xdr:row>
          <xdr:rowOff>19050</xdr:rowOff>
        </xdr:from>
        <xdr:to>
          <xdr:col>4</xdr:col>
          <xdr:colOff>1000125</xdr:colOff>
          <xdr:row>78</xdr:row>
          <xdr:rowOff>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9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209550</xdr:colOff>
          <xdr:row>74</xdr:row>
          <xdr:rowOff>95250</xdr:rowOff>
        </xdr:from>
        <xdr:to>
          <xdr:col>7</xdr:col>
          <xdr:colOff>609600</xdr:colOff>
          <xdr:row>75</xdr:row>
          <xdr:rowOff>85725</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9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200025</xdr:colOff>
          <xdr:row>74</xdr:row>
          <xdr:rowOff>76200</xdr:rowOff>
        </xdr:from>
        <xdr:to>
          <xdr:col>4</xdr:col>
          <xdr:colOff>466725</xdr:colOff>
          <xdr:row>75</xdr:row>
          <xdr:rowOff>114300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9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82</xdr:row>
          <xdr:rowOff>28575</xdr:rowOff>
        </xdr:from>
        <xdr:to>
          <xdr:col>1</xdr:col>
          <xdr:colOff>2085975</xdr:colOff>
          <xdr:row>83</xdr:row>
          <xdr:rowOff>152400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9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84</xdr:row>
          <xdr:rowOff>57150</xdr:rowOff>
        </xdr:from>
        <xdr:to>
          <xdr:col>1</xdr:col>
          <xdr:colOff>2362200</xdr:colOff>
          <xdr:row>85</xdr:row>
          <xdr:rowOff>133350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9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83</xdr:row>
          <xdr:rowOff>19050</xdr:rowOff>
        </xdr:from>
        <xdr:to>
          <xdr:col>5</xdr:col>
          <xdr:colOff>9525</xdr:colOff>
          <xdr:row>84</xdr:row>
          <xdr:rowOff>142875</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9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84</xdr:row>
          <xdr:rowOff>0</xdr:rowOff>
        </xdr:from>
        <xdr:to>
          <xdr:col>5</xdr:col>
          <xdr:colOff>9525</xdr:colOff>
          <xdr:row>85</xdr:row>
          <xdr:rowOff>47625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9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38</xdr:row>
          <xdr:rowOff>47625</xdr:rowOff>
        </xdr:from>
        <xdr:to>
          <xdr:col>5</xdr:col>
          <xdr:colOff>781050</xdr:colOff>
          <xdr:row>39</xdr:row>
          <xdr:rowOff>123825</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9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18</xdr:row>
          <xdr:rowOff>19050</xdr:rowOff>
        </xdr:from>
        <xdr:to>
          <xdr:col>7</xdr:col>
          <xdr:colOff>295275</xdr:colOff>
          <xdr:row>18</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9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32</xdr:row>
          <xdr:rowOff>47625</xdr:rowOff>
        </xdr:from>
        <xdr:to>
          <xdr:col>1</xdr:col>
          <xdr:colOff>457200</xdr:colOff>
          <xdr:row>33</xdr:row>
          <xdr:rowOff>152400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9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35</xdr:row>
          <xdr:rowOff>85725</xdr:rowOff>
        </xdr:from>
        <xdr:to>
          <xdr:col>1</xdr:col>
          <xdr:colOff>447675</xdr:colOff>
          <xdr:row>37</xdr:row>
          <xdr:rowOff>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9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38</xdr:row>
          <xdr:rowOff>57150</xdr:rowOff>
        </xdr:from>
        <xdr:to>
          <xdr:col>3</xdr:col>
          <xdr:colOff>466725</xdr:colOff>
          <xdr:row>39</xdr:row>
          <xdr:rowOff>104775</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9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32</xdr:row>
          <xdr:rowOff>57150</xdr:rowOff>
        </xdr:from>
        <xdr:to>
          <xdr:col>3</xdr:col>
          <xdr:colOff>466725</xdr:colOff>
          <xdr:row>33</xdr:row>
          <xdr:rowOff>152400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9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35</xdr:row>
          <xdr:rowOff>47625</xdr:rowOff>
        </xdr:from>
        <xdr:to>
          <xdr:col>3</xdr:col>
          <xdr:colOff>466725</xdr:colOff>
          <xdr:row>36</xdr:row>
          <xdr:rowOff>133350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9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48</xdr:row>
          <xdr:rowOff>19050</xdr:rowOff>
        </xdr:from>
        <xdr:to>
          <xdr:col>3</xdr:col>
          <xdr:colOff>504825</xdr:colOff>
          <xdr:row>49</xdr:row>
          <xdr:rowOff>114300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9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46</xdr:row>
          <xdr:rowOff>57150</xdr:rowOff>
        </xdr:from>
        <xdr:to>
          <xdr:col>5</xdr:col>
          <xdr:colOff>333375</xdr:colOff>
          <xdr:row>47</xdr:row>
          <xdr:rowOff>123825</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9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200025</xdr:colOff>
          <xdr:row>58</xdr:row>
          <xdr:rowOff>66675</xdr:rowOff>
        </xdr:from>
        <xdr:to>
          <xdr:col>7</xdr:col>
          <xdr:colOff>600075</xdr:colOff>
          <xdr:row>59</xdr:row>
          <xdr:rowOff>104775</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9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63</xdr:row>
          <xdr:rowOff>38100</xdr:rowOff>
        </xdr:from>
        <xdr:to>
          <xdr:col>4</xdr:col>
          <xdr:colOff>304800</xdr:colOff>
          <xdr:row>64</xdr:row>
          <xdr:rowOff>114300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9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82</xdr:row>
          <xdr:rowOff>95250</xdr:rowOff>
        </xdr:from>
        <xdr:to>
          <xdr:col>6</xdr:col>
          <xdr:colOff>200025</xdr:colOff>
          <xdr:row>83</xdr:row>
          <xdr:rowOff>133350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9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84</xdr:row>
          <xdr:rowOff>57150</xdr:rowOff>
        </xdr:from>
        <xdr:to>
          <xdr:col>5</xdr:col>
          <xdr:colOff>1771650</xdr:colOff>
          <xdr:row>85</xdr:row>
          <xdr:rowOff>114300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9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92</xdr:row>
          <xdr:rowOff>38100</xdr:rowOff>
        </xdr:from>
        <xdr:to>
          <xdr:col>0</xdr:col>
          <xdr:colOff>533400</xdr:colOff>
          <xdr:row>93</xdr:row>
          <xdr:rowOff>38100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9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2714625</xdr:colOff>
          <xdr:row>92</xdr:row>
          <xdr:rowOff>38100</xdr:rowOff>
        </xdr:from>
        <xdr:to>
          <xdr:col>0</xdr:col>
          <xdr:colOff>2933700</xdr:colOff>
          <xdr:row>93</xdr:row>
          <xdr:rowOff>38100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9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765969</xdr:colOff>
      <xdr:row>94</xdr:row>
      <xdr:rowOff>119062</xdr:rowOff>
    </xdr:from>
    <xdr:to>
      <xdr:col>1</xdr:col>
      <xdr:colOff>1124661</xdr:colOff>
      <xdr:row>96</xdr:row>
      <xdr:rowOff>55719</xdr:rowOff>
    </xdr:to>
    <xdr:pic>
      <xdr:nvPicPr>
        <xdr:cNvPr id="72" name="Picture 103">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616" r="77541"/>
        <a:stretch>
          <a:fillRect/>
        </a:stretch>
      </xdr:blipFill>
      <xdr:spPr bwMode="auto">
        <a:xfrm>
          <a:off x="4728369" y="19245262"/>
          <a:ext cx="358692" cy="336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92</xdr:row>
      <xdr:rowOff>0</xdr:rowOff>
    </xdr:from>
    <xdr:to>
      <xdr:col>0</xdr:col>
      <xdr:colOff>952500</xdr:colOff>
      <xdr:row>94</xdr:row>
      <xdr:rowOff>59057</xdr:rowOff>
    </xdr:to>
    <xdr:pic>
      <xdr:nvPicPr>
        <xdr:cNvPr id="73" name="Picture 108">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2406" t="-9523" r="39215"/>
        <a:stretch>
          <a:fillRect/>
        </a:stretch>
      </xdr:blipFill>
      <xdr:spPr bwMode="auto">
        <a:xfrm>
          <a:off x="952500" y="18726150"/>
          <a:ext cx="0" cy="4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1793875</xdr:colOff>
      <xdr:row>92</xdr:row>
      <xdr:rowOff>0</xdr:rowOff>
    </xdr:from>
    <xdr:to>
      <xdr:col>0</xdr:col>
      <xdr:colOff>1793875</xdr:colOff>
      <xdr:row>94</xdr:row>
      <xdr:rowOff>18417</xdr:rowOff>
    </xdr:to>
    <xdr:pic>
      <xdr:nvPicPr>
        <xdr:cNvPr id="74" name="Picture 109">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6327"/>
        <a:stretch>
          <a:fillRect/>
        </a:stretch>
      </xdr:blipFill>
      <xdr:spPr bwMode="auto">
        <a:xfrm>
          <a:off x="1793875" y="18726150"/>
          <a:ext cx="0" cy="41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190500</xdr:colOff>
          <xdr:row>95</xdr:row>
          <xdr:rowOff>9525</xdr:rowOff>
        </xdr:from>
        <xdr:to>
          <xdr:col>0</xdr:col>
          <xdr:colOff>495300</xdr:colOff>
          <xdr:row>96</xdr:row>
          <xdr:rowOff>47625</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9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936625</xdr:colOff>
      <xdr:row>95</xdr:row>
      <xdr:rowOff>19844</xdr:rowOff>
    </xdr:from>
    <xdr:to>
      <xdr:col>0</xdr:col>
      <xdr:colOff>940435</xdr:colOff>
      <xdr:row>97</xdr:row>
      <xdr:rowOff>96041</xdr:rowOff>
    </xdr:to>
    <xdr:pic>
      <xdr:nvPicPr>
        <xdr:cNvPr id="76" name="Picture 110">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2678" t="-2127" r="38573" b="2127"/>
        <a:stretch>
          <a:fillRect/>
        </a:stretch>
      </xdr:blipFill>
      <xdr:spPr bwMode="auto">
        <a:xfrm>
          <a:off x="936625" y="19346069"/>
          <a:ext cx="381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1778000</xdr:colOff>
      <xdr:row>95</xdr:row>
      <xdr:rowOff>63500</xdr:rowOff>
    </xdr:from>
    <xdr:to>
      <xdr:col>0</xdr:col>
      <xdr:colOff>1781810</xdr:colOff>
      <xdr:row>97</xdr:row>
      <xdr:rowOff>172082</xdr:rowOff>
    </xdr:to>
    <xdr:pic>
      <xdr:nvPicPr>
        <xdr:cNvPr id="77" name="Picture 111">
          <a:extLst>
            <a:ext uri="{FF2B5EF4-FFF2-40B4-BE49-F238E27FC236}">
              <a16:creationId xmlns:a16="http://schemas.microsoft.com/office/drawing/2014/main" id="{00000000-0008-0000-09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83571" t="-2129" r="7500" b="8510"/>
        <a:stretch>
          <a:fillRect/>
        </a:stretch>
      </xdr:blipFill>
      <xdr:spPr bwMode="auto">
        <a:xfrm>
          <a:off x="1778000" y="19389725"/>
          <a:ext cx="3810" cy="50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83344</xdr:colOff>
      <xdr:row>96</xdr:row>
      <xdr:rowOff>178594</xdr:rowOff>
    </xdr:from>
    <xdr:to>
      <xdr:col>0</xdr:col>
      <xdr:colOff>477679</xdr:colOff>
      <xdr:row>98</xdr:row>
      <xdr:rowOff>131385</xdr:rowOff>
    </xdr:to>
    <xdr:pic>
      <xdr:nvPicPr>
        <xdr:cNvPr id="78" name="Picture 105">
          <a:extLst>
            <a:ext uri="{FF2B5EF4-FFF2-40B4-BE49-F238E27FC236}">
              <a16:creationId xmlns:a16="http://schemas.microsoft.com/office/drawing/2014/main" id="{00000000-0008-0000-0900-00004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8035" t="10870" r="83751" b="6522"/>
        <a:stretch>
          <a:fillRect/>
        </a:stretch>
      </xdr:blipFill>
      <xdr:spPr bwMode="auto">
        <a:xfrm>
          <a:off x="83344" y="19704844"/>
          <a:ext cx="394335" cy="352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889000</xdr:colOff>
      <xdr:row>98</xdr:row>
      <xdr:rowOff>0</xdr:rowOff>
    </xdr:from>
    <xdr:to>
      <xdr:col>0</xdr:col>
      <xdr:colOff>892810</xdr:colOff>
      <xdr:row>100</xdr:row>
      <xdr:rowOff>60958</xdr:rowOff>
    </xdr:to>
    <xdr:pic>
      <xdr:nvPicPr>
        <xdr:cNvPr id="79" name="Picture 112">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678" r="57857" b="8696"/>
        <a:stretch>
          <a:fillRect/>
        </a:stretch>
      </xdr:blipFill>
      <xdr:spPr bwMode="auto">
        <a:xfrm>
          <a:off x="889000" y="19926300"/>
          <a:ext cx="3810" cy="46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2571750</xdr:colOff>
      <xdr:row>98</xdr:row>
      <xdr:rowOff>0</xdr:rowOff>
    </xdr:from>
    <xdr:to>
      <xdr:col>0</xdr:col>
      <xdr:colOff>2575560</xdr:colOff>
      <xdr:row>100</xdr:row>
      <xdr:rowOff>92889</xdr:rowOff>
    </xdr:to>
    <xdr:pic>
      <xdr:nvPicPr>
        <xdr:cNvPr id="80" name="Picture 114">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3392" t="6522" r="8035"/>
        <a:stretch>
          <a:fillRect/>
        </a:stretch>
      </xdr:blipFill>
      <xdr:spPr bwMode="auto">
        <a:xfrm>
          <a:off x="2571750" y="19926300"/>
          <a:ext cx="3810" cy="492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114300</xdr:colOff>
          <xdr:row>101</xdr:row>
          <xdr:rowOff>0</xdr:rowOff>
        </xdr:from>
        <xdr:to>
          <xdr:col>0</xdr:col>
          <xdr:colOff>419100</xdr:colOff>
          <xdr:row>102</xdr:row>
          <xdr:rowOff>28575</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9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936625</xdr:colOff>
      <xdr:row>101</xdr:row>
      <xdr:rowOff>22225</xdr:rowOff>
    </xdr:from>
    <xdr:to>
      <xdr:col>0</xdr:col>
      <xdr:colOff>940435</xdr:colOff>
      <xdr:row>103</xdr:row>
      <xdr:rowOff>161289</xdr:rowOff>
    </xdr:to>
    <xdr:pic>
      <xdr:nvPicPr>
        <xdr:cNvPr id="82" name="Picture 115">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5986" r="66309" b="4167"/>
        <a:stretch>
          <a:fillRect/>
        </a:stretch>
      </xdr:blipFill>
      <xdr:spPr bwMode="auto">
        <a:xfrm>
          <a:off x="936625" y="20548600"/>
          <a:ext cx="3810" cy="548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1778000</xdr:colOff>
      <xdr:row>101</xdr:row>
      <xdr:rowOff>133350</xdr:rowOff>
    </xdr:from>
    <xdr:to>
      <xdr:col>0</xdr:col>
      <xdr:colOff>1778693</xdr:colOff>
      <xdr:row>104</xdr:row>
      <xdr:rowOff>41275</xdr:rowOff>
    </xdr:to>
    <xdr:pic>
      <xdr:nvPicPr>
        <xdr:cNvPr id="83" name="Picture 116">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46594" t="16666" r="46954" b="14583"/>
        <a:stretch>
          <a:fillRect/>
        </a:stretch>
      </xdr:blipFill>
      <xdr:spPr bwMode="auto">
        <a:xfrm>
          <a:off x="1778000" y="20659725"/>
          <a:ext cx="693"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2619375</xdr:colOff>
      <xdr:row>101</xdr:row>
      <xdr:rowOff>117475</xdr:rowOff>
    </xdr:from>
    <xdr:to>
      <xdr:col>0</xdr:col>
      <xdr:colOff>2621206</xdr:colOff>
      <xdr:row>104</xdr:row>
      <xdr:rowOff>40821</xdr:rowOff>
    </xdr:to>
    <xdr:pic>
      <xdr:nvPicPr>
        <xdr:cNvPr id="84" name="Picture 117">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66309" t="12500" r="26344" b="6250"/>
        <a:stretch>
          <a:fillRect/>
        </a:stretch>
      </xdr:blipFill>
      <xdr:spPr bwMode="auto">
        <a:xfrm>
          <a:off x="2619375" y="20643850"/>
          <a:ext cx="1831" cy="51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3460750</xdr:colOff>
      <xdr:row>101</xdr:row>
      <xdr:rowOff>75637</xdr:rowOff>
    </xdr:from>
    <xdr:to>
      <xdr:col>0</xdr:col>
      <xdr:colOff>3461861</xdr:colOff>
      <xdr:row>104</xdr:row>
      <xdr:rowOff>34924</xdr:rowOff>
    </xdr:to>
    <xdr:pic>
      <xdr:nvPicPr>
        <xdr:cNvPr id="85" name="Picture 118">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86021" r="6273" b="12500"/>
        <a:stretch>
          <a:fillRect/>
        </a:stretch>
      </xdr:blipFill>
      <xdr:spPr bwMode="auto">
        <a:xfrm>
          <a:off x="3460750" y="20602012"/>
          <a:ext cx="1111" cy="549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180975</xdr:colOff>
          <xdr:row>98</xdr:row>
          <xdr:rowOff>85725</xdr:rowOff>
        </xdr:from>
        <xdr:to>
          <xdr:col>0</xdr:col>
          <xdr:colOff>485775</xdr:colOff>
          <xdr:row>99</xdr:row>
          <xdr:rowOff>57150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9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838200</xdr:colOff>
          <xdr:row>92</xdr:row>
          <xdr:rowOff>38100</xdr:rowOff>
        </xdr:from>
        <xdr:to>
          <xdr:col>0</xdr:col>
          <xdr:colOff>1085850</xdr:colOff>
          <xdr:row>93</xdr:row>
          <xdr:rowOff>38100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9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1400175</xdr:colOff>
          <xdr:row>92</xdr:row>
          <xdr:rowOff>38100</xdr:rowOff>
        </xdr:from>
        <xdr:to>
          <xdr:col>0</xdr:col>
          <xdr:colOff>1676400</xdr:colOff>
          <xdr:row>93</xdr:row>
          <xdr:rowOff>38100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9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3390900</xdr:colOff>
          <xdr:row>92</xdr:row>
          <xdr:rowOff>38100</xdr:rowOff>
        </xdr:from>
        <xdr:to>
          <xdr:col>1</xdr:col>
          <xdr:colOff>0</xdr:colOff>
          <xdr:row>93</xdr:row>
          <xdr:rowOff>38100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9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1316831</xdr:colOff>
      <xdr:row>94</xdr:row>
      <xdr:rowOff>119062</xdr:rowOff>
    </xdr:from>
    <xdr:ext cx="344365" cy="333375"/>
    <xdr:pic>
      <xdr:nvPicPr>
        <xdr:cNvPr id="90" name="Picture 108">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2406" t="-9523" r="39215"/>
        <a:stretch>
          <a:fillRect/>
        </a:stretch>
      </xdr:blipFill>
      <xdr:spPr bwMode="auto">
        <a:xfrm>
          <a:off x="5279231" y="19245262"/>
          <a:ext cx="34436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1784350</xdr:colOff>
      <xdr:row>94</xdr:row>
      <xdr:rowOff>119062</xdr:rowOff>
    </xdr:from>
    <xdr:ext cx="440171" cy="352425"/>
    <xdr:pic>
      <xdr:nvPicPr>
        <xdr:cNvPr id="91" name="Picture 109">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6327"/>
        <a:stretch>
          <a:fillRect/>
        </a:stretch>
      </xdr:blipFill>
      <xdr:spPr bwMode="auto">
        <a:xfrm>
          <a:off x="5746750" y="19245262"/>
          <a:ext cx="440171"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190500</xdr:colOff>
          <xdr:row>95</xdr:row>
          <xdr:rowOff>9525</xdr:rowOff>
        </xdr:from>
        <xdr:to>
          <xdr:col>0</xdr:col>
          <xdr:colOff>495300</xdr:colOff>
          <xdr:row>96</xdr:row>
          <xdr:rowOff>47625</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9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819150</xdr:colOff>
          <xdr:row>95</xdr:row>
          <xdr:rowOff>9525</xdr:rowOff>
        </xdr:from>
        <xdr:to>
          <xdr:col>0</xdr:col>
          <xdr:colOff>1123950</xdr:colOff>
          <xdr:row>96</xdr:row>
          <xdr:rowOff>47625</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9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1438275</xdr:colOff>
          <xdr:row>95</xdr:row>
          <xdr:rowOff>9525</xdr:rowOff>
        </xdr:from>
        <xdr:to>
          <xdr:col>0</xdr:col>
          <xdr:colOff>1743075</xdr:colOff>
          <xdr:row>96</xdr:row>
          <xdr:rowOff>47625</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9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119062</xdr:colOff>
      <xdr:row>93</xdr:row>
      <xdr:rowOff>67469</xdr:rowOff>
    </xdr:from>
    <xdr:ext cx="390525" cy="355377"/>
    <xdr:pic>
      <xdr:nvPicPr>
        <xdr:cNvPr id="95" name="Picture 104">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4642" t="4256" r="75893"/>
        <a:stretch>
          <a:fillRect/>
        </a:stretch>
      </xdr:blipFill>
      <xdr:spPr bwMode="auto">
        <a:xfrm>
          <a:off x="119062" y="18993644"/>
          <a:ext cx="390525" cy="355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777081</xdr:colOff>
      <xdr:row>93</xdr:row>
      <xdr:rowOff>48420</xdr:rowOff>
    </xdr:from>
    <xdr:ext cx="337737" cy="349250"/>
    <xdr:pic>
      <xdr:nvPicPr>
        <xdr:cNvPr id="96" name="Picture 110">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2678" t="-2127" r="38573" b="2127"/>
        <a:stretch>
          <a:fillRect/>
        </a:stretch>
      </xdr:blipFill>
      <xdr:spPr bwMode="auto">
        <a:xfrm>
          <a:off x="777081" y="18974595"/>
          <a:ext cx="33773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1320801</xdr:colOff>
      <xdr:row>93</xdr:row>
      <xdr:rowOff>65882</xdr:rowOff>
    </xdr:from>
    <xdr:ext cx="353898" cy="336550"/>
    <xdr:pic>
      <xdr:nvPicPr>
        <xdr:cNvPr id="97" name="Picture 111">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83571" t="-2129" r="7500" b="8510"/>
        <a:stretch>
          <a:fillRect/>
        </a:stretch>
      </xdr:blipFill>
      <xdr:spPr bwMode="auto">
        <a:xfrm>
          <a:off x="1320801" y="18992057"/>
          <a:ext cx="353898"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2238375</xdr:colOff>
          <xdr:row>101</xdr:row>
          <xdr:rowOff>19050</xdr:rowOff>
        </xdr:from>
        <xdr:to>
          <xdr:col>0</xdr:col>
          <xdr:colOff>2552700</xdr:colOff>
          <xdr:row>102</xdr:row>
          <xdr:rowOff>76200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9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681831</xdr:colOff>
      <xdr:row>96</xdr:row>
      <xdr:rowOff>154782</xdr:rowOff>
    </xdr:from>
    <xdr:ext cx="419743" cy="352425"/>
    <xdr:pic>
      <xdr:nvPicPr>
        <xdr:cNvPr id="99" name="Picture 112">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678" r="57857" b="8696"/>
        <a:stretch>
          <a:fillRect/>
        </a:stretch>
      </xdr:blipFill>
      <xdr:spPr bwMode="auto">
        <a:xfrm>
          <a:off x="681831" y="19681032"/>
          <a:ext cx="419743"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1306513</xdr:colOff>
      <xdr:row>96</xdr:row>
      <xdr:rowOff>154782</xdr:rowOff>
    </xdr:from>
    <xdr:ext cx="373381" cy="371475"/>
    <xdr:pic>
      <xdr:nvPicPr>
        <xdr:cNvPr id="100" name="Picture 113">
          <a:extLst>
            <a:ext uri="{FF2B5EF4-FFF2-40B4-BE49-F238E27FC236}">
              <a16:creationId xmlns:a16="http://schemas.microsoft.com/office/drawing/2014/main" id="{00000000-0008-0000-09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8035" r="33215" b="2174"/>
        <a:stretch>
          <a:fillRect/>
        </a:stretch>
      </xdr:blipFill>
      <xdr:spPr bwMode="auto">
        <a:xfrm>
          <a:off x="1306513" y="19681032"/>
          <a:ext cx="37338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1864519</xdr:colOff>
      <xdr:row>96</xdr:row>
      <xdr:rowOff>166688</xdr:rowOff>
    </xdr:from>
    <xdr:ext cx="338651" cy="336550"/>
    <xdr:pic>
      <xdr:nvPicPr>
        <xdr:cNvPr id="101" name="Picture 114">
          <a:extLst>
            <a:ext uri="{FF2B5EF4-FFF2-40B4-BE49-F238E27FC236}">
              <a16:creationId xmlns:a16="http://schemas.microsoft.com/office/drawing/2014/main" id="{00000000-0008-0000-0900-00006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3392" t="6522" r="8035"/>
        <a:stretch>
          <a:fillRect/>
        </a:stretch>
      </xdr:blipFill>
      <xdr:spPr bwMode="auto">
        <a:xfrm>
          <a:off x="1864519" y="19692938"/>
          <a:ext cx="338651"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733425</xdr:colOff>
          <xdr:row>100</xdr:row>
          <xdr:rowOff>180975</xdr:rowOff>
        </xdr:from>
        <xdr:to>
          <xdr:col>0</xdr:col>
          <xdr:colOff>1038225</xdr:colOff>
          <xdr:row>102</xdr:row>
          <xdr:rowOff>9525</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9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1238250</xdr:colOff>
          <xdr:row>101</xdr:row>
          <xdr:rowOff>0</xdr:rowOff>
        </xdr:from>
        <xdr:to>
          <xdr:col>0</xdr:col>
          <xdr:colOff>1543050</xdr:colOff>
          <xdr:row>102</xdr:row>
          <xdr:rowOff>28575</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9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1714500</xdr:colOff>
          <xdr:row>100</xdr:row>
          <xdr:rowOff>200025</xdr:rowOff>
        </xdr:from>
        <xdr:to>
          <xdr:col>0</xdr:col>
          <xdr:colOff>2019300</xdr:colOff>
          <xdr:row>102</xdr:row>
          <xdr:rowOff>28575</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9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130969</xdr:colOff>
      <xdr:row>99</xdr:row>
      <xdr:rowOff>117475</xdr:rowOff>
    </xdr:from>
    <xdr:ext cx="276225" cy="324141"/>
    <xdr:pic>
      <xdr:nvPicPr>
        <xdr:cNvPr id="105" name="Picture 106">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6810" r="86560" b="10416"/>
        <a:stretch>
          <a:fillRect/>
        </a:stretch>
      </xdr:blipFill>
      <xdr:spPr bwMode="auto">
        <a:xfrm>
          <a:off x="130969" y="20243800"/>
          <a:ext cx="276225" cy="32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646114</xdr:colOff>
      <xdr:row>99</xdr:row>
      <xdr:rowOff>96044</xdr:rowOff>
    </xdr:from>
    <xdr:ext cx="343176" cy="358775"/>
    <xdr:pic>
      <xdr:nvPicPr>
        <xdr:cNvPr id="106" name="Picture 115">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5986" r="66309" b="4167"/>
        <a:stretch>
          <a:fillRect/>
        </a:stretch>
      </xdr:blipFill>
      <xdr:spPr bwMode="auto">
        <a:xfrm>
          <a:off x="646114" y="20222369"/>
          <a:ext cx="343176"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1218406</xdr:colOff>
      <xdr:row>99</xdr:row>
      <xdr:rowOff>116682</xdr:rowOff>
    </xdr:from>
    <xdr:ext cx="350409" cy="323850"/>
    <xdr:pic>
      <xdr:nvPicPr>
        <xdr:cNvPr id="107" name="Picture 116">
          <a:extLst>
            <a:ext uri="{FF2B5EF4-FFF2-40B4-BE49-F238E27FC236}">
              <a16:creationId xmlns:a16="http://schemas.microsoft.com/office/drawing/2014/main" id="{00000000-0008-0000-0900-00006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46594" t="16666" r="46954" b="14583"/>
        <a:stretch>
          <a:fillRect/>
        </a:stretch>
      </xdr:blipFill>
      <xdr:spPr bwMode="auto">
        <a:xfrm>
          <a:off x="1218406" y="20243007"/>
          <a:ext cx="350409"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1685925</xdr:colOff>
      <xdr:row>99</xdr:row>
      <xdr:rowOff>131763</xdr:rowOff>
    </xdr:from>
    <xdr:ext cx="360665" cy="349250"/>
    <xdr:pic>
      <xdr:nvPicPr>
        <xdr:cNvPr id="108" name="Picture 117">
          <a:extLst>
            <a:ext uri="{FF2B5EF4-FFF2-40B4-BE49-F238E27FC236}">
              <a16:creationId xmlns:a16="http://schemas.microsoft.com/office/drawing/2014/main" id="{00000000-0008-0000-0900-00006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66309" t="12500" r="26344" b="6250"/>
        <a:stretch>
          <a:fillRect/>
        </a:stretch>
      </xdr:blipFill>
      <xdr:spPr bwMode="auto">
        <a:xfrm>
          <a:off x="1685925" y="20258088"/>
          <a:ext cx="36066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2189163</xdr:colOff>
      <xdr:row>99</xdr:row>
      <xdr:rowOff>106594</xdr:rowOff>
    </xdr:from>
    <xdr:ext cx="381530" cy="372038"/>
    <xdr:pic>
      <xdr:nvPicPr>
        <xdr:cNvPr id="109" name="Picture 118">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86021" r="6273" b="12500"/>
        <a:stretch>
          <a:fillRect/>
        </a:stretch>
      </xdr:blipFill>
      <xdr:spPr bwMode="auto">
        <a:xfrm>
          <a:off x="2189163" y="20232919"/>
          <a:ext cx="381530" cy="37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1</xdr:col>
          <xdr:colOff>771525</xdr:colOff>
          <xdr:row>96</xdr:row>
          <xdr:rowOff>95250</xdr:rowOff>
        </xdr:from>
        <xdr:to>
          <xdr:col>1</xdr:col>
          <xdr:colOff>1076325</xdr:colOff>
          <xdr:row>98</xdr:row>
          <xdr:rowOff>57150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9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96</xdr:row>
          <xdr:rowOff>104775</xdr:rowOff>
        </xdr:from>
        <xdr:to>
          <xdr:col>1</xdr:col>
          <xdr:colOff>1638300</xdr:colOff>
          <xdr:row>98</xdr:row>
          <xdr:rowOff>28575</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9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1828800</xdr:colOff>
          <xdr:row>96</xdr:row>
          <xdr:rowOff>104775</xdr:rowOff>
        </xdr:from>
        <xdr:to>
          <xdr:col>1</xdr:col>
          <xdr:colOff>2105025</xdr:colOff>
          <xdr:row>98</xdr:row>
          <xdr:rowOff>9525</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9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809625</xdr:colOff>
          <xdr:row>98</xdr:row>
          <xdr:rowOff>66675</xdr:rowOff>
        </xdr:from>
        <xdr:to>
          <xdr:col>0</xdr:col>
          <xdr:colOff>1114425</xdr:colOff>
          <xdr:row>99</xdr:row>
          <xdr:rowOff>57150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9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1352550</xdr:colOff>
          <xdr:row>98</xdr:row>
          <xdr:rowOff>66675</xdr:rowOff>
        </xdr:from>
        <xdr:to>
          <xdr:col>0</xdr:col>
          <xdr:colOff>1657350</xdr:colOff>
          <xdr:row>99</xdr:row>
          <xdr:rowOff>57150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9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2057400</xdr:colOff>
          <xdr:row>92</xdr:row>
          <xdr:rowOff>38100</xdr:rowOff>
        </xdr:from>
        <xdr:to>
          <xdr:col>0</xdr:col>
          <xdr:colOff>2343150</xdr:colOff>
          <xdr:row>93</xdr:row>
          <xdr:rowOff>38100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9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1876425</xdr:colOff>
          <xdr:row>98</xdr:row>
          <xdr:rowOff>19050</xdr:rowOff>
        </xdr:from>
        <xdr:to>
          <xdr:col>0</xdr:col>
          <xdr:colOff>2190750</xdr:colOff>
          <xdr:row>99</xdr:row>
          <xdr:rowOff>171450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9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171450</xdr:colOff>
      <xdr:row>89</xdr:row>
      <xdr:rowOff>178594</xdr:rowOff>
    </xdr:from>
    <xdr:to>
      <xdr:col>0</xdr:col>
      <xdr:colOff>542925</xdr:colOff>
      <xdr:row>91</xdr:row>
      <xdr:rowOff>138113</xdr:rowOff>
    </xdr:to>
    <xdr:pic>
      <xdr:nvPicPr>
        <xdr:cNvPr id="117" name="Grafik 122">
          <a:extLst>
            <a:ext uri="{FF2B5EF4-FFF2-40B4-BE49-F238E27FC236}">
              <a16:creationId xmlns:a16="http://schemas.microsoft.com/office/drawing/2014/main" id="{00000000-0008-0000-0900-00007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450" y="18304669"/>
          <a:ext cx="371475" cy="359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764381</xdr:colOff>
      <xdr:row>90</xdr:row>
      <xdr:rowOff>-1</xdr:rowOff>
    </xdr:from>
    <xdr:to>
      <xdr:col>0</xdr:col>
      <xdr:colOff>1135856</xdr:colOff>
      <xdr:row>91</xdr:row>
      <xdr:rowOff>161925</xdr:rowOff>
    </xdr:to>
    <xdr:pic>
      <xdr:nvPicPr>
        <xdr:cNvPr id="118" name="Grafik 123">
          <a:extLst>
            <a:ext uri="{FF2B5EF4-FFF2-40B4-BE49-F238E27FC236}">
              <a16:creationId xmlns:a16="http://schemas.microsoft.com/office/drawing/2014/main" id="{00000000-0008-0000-0900-00007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4381" y="18326099"/>
          <a:ext cx="371475" cy="36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1357313</xdr:colOff>
      <xdr:row>90</xdr:row>
      <xdr:rowOff>-1</xdr:rowOff>
    </xdr:from>
    <xdr:to>
      <xdr:col>0</xdr:col>
      <xdr:colOff>1728788</xdr:colOff>
      <xdr:row>91</xdr:row>
      <xdr:rowOff>161925</xdr:rowOff>
    </xdr:to>
    <xdr:pic>
      <xdr:nvPicPr>
        <xdr:cNvPr id="119" name="Grafik 124">
          <a:extLst>
            <a:ext uri="{FF2B5EF4-FFF2-40B4-BE49-F238E27FC236}">
              <a16:creationId xmlns:a16="http://schemas.microsoft.com/office/drawing/2014/main" id="{00000000-0008-0000-0900-00007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57313" y="18326099"/>
          <a:ext cx="371475" cy="36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2007394</xdr:colOff>
      <xdr:row>90</xdr:row>
      <xdr:rowOff>11906</xdr:rowOff>
    </xdr:from>
    <xdr:to>
      <xdr:col>0</xdr:col>
      <xdr:colOff>2378869</xdr:colOff>
      <xdr:row>91</xdr:row>
      <xdr:rowOff>164307</xdr:rowOff>
    </xdr:to>
    <xdr:pic>
      <xdr:nvPicPr>
        <xdr:cNvPr id="120" name="Grafik 125">
          <a:extLst>
            <a:ext uri="{FF2B5EF4-FFF2-40B4-BE49-F238E27FC236}">
              <a16:creationId xmlns:a16="http://schemas.microsoft.com/office/drawing/2014/main" id="{00000000-0008-0000-0900-00007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7394" y="18338006"/>
          <a:ext cx="371475" cy="352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2631281</xdr:colOff>
      <xdr:row>90</xdr:row>
      <xdr:rowOff>23812</xdr:rowOff>
    </xdr:from>
    <xdr:to>
      <xdr:col>0</xdr:col>
      <xdr:colOff>3002756</xdr:colOff>
      <xdr:row>91</xdr:row>
      <xdr:rowOff>176213</xdr:rowOff>
    </xdr:to>
    <xdr:pic>
      <xdr:nvPicPr>
        <xdr:cNvPr id="121" name="Grafik 126">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31281" y="18349912"/>
          <a:ext cx="371475" cy="352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3305175</xdr:colOff>
      <xdr:row>90</xdr:row>
      <xdr:rowOff>4762</xdr:rowOff>
    </xdr:from>
    <xdr:to>
      <xdr:col>0</xdr:col>
      <xdr:colOff>3676650</xdr:colOff>
      <xdr:row>91</xdr:row>
      <xdr:rowOff>157163</xdr:rowOff>
    </xdr:to>
    <xdr:pic>
      <xdr:nvPicPr>
        <xdr:cNvPr id="122" name="Grafik 127">
          <a:extLst>
            <a:ext uri="{FF2B5EF4-FFF2-40B4-BE49-F238E27FC236}">
              <a16:creationId xmlns:a16="http://schemas.microsoft.com/office/drawing/2014/main" id="{00000000-0008-0000-0900-00007A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05175" y="18330862"/>
          <a:ext cx="371475" cy="352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314325</xdr:colOff>
          <xdr:row>91</xdr:row>
          <xdr:rowOff>190500</xdr:rowOff>
        </xdr:from>
        <xdr:to>
          <xdr:col>1</xdr:col>
          <xdr:colOff>523875</xdr:colOff>
          <xdr:row>93</xdr:row>
          <xdr:rowOff>38100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9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228600</xdr:colOff>
      <xdr:row>89</xdr:row>
      <xdr:rowOff>173831</xdr:rowOff>
    </xdr:from>
    <xdr:to>
      <xdr:col>1</xdr:col>
      <xdr:colOff>600075</xdr:colOff>
      <xdr:row>91</xdr:row>
      <xdr:rowOff>123825</xdr:rowOff>
    </xdr:to>
    <xdr:pic>
      <xdr:nvPicPr>
        <xdr:cNvPr id="124" name="Grafik 129">
          <a:extLst>
            <a:ext uri="{FF2B5EF4-FFF2-40B4-BE49-F238E27FC236}">
              <a16:creationId xmlns:a16="http://schemas.microsoft.com/office/drawing/2014/main" id="{00000000-0008-0000-0900-00007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91000" y="18299906"/>
          <a:ext cx="371475" cy="35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866775</xdr:colOff>
          <xdr:row>92</xdr:row>
          <xdr:rowOff>0</xdr:rowOff>
        </xdr:from>
        <xdr:to>
          <xdr:col>1</xdr:col>
          <xdr:colOff>1133475</xdr:colOff>
          <xdr:row>93</xdr:row>
          <xdr:rowOff>38100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9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1127125</xdr:colOff>
      <xdr:row>101</xdr:row>
      <xdr:rowOff>15875</xdr:rowOff>
    </xdr:from>
    <xdr:to>
      <xdr:col>2</xdr:col>
      <xdr:colOff>1130935</xdr:colOff>
      <xdr:row>104</xdr:row>
      <xdr:rowOff>34925</xdr:rowOff>
    </xdr:to>
    <xdr:pic>
      <xdr:nvPicPr>
        <xdr:cNvPr id="126" name="Picture 120">
          <a:extLst>
            <a:ext uri="{FF2B5EF4-FFF2-40B4-BE49-F238E27FC236}">
              <a16:creationId xmlns:a16="http://schemas.microsoft.com/office/drawing/2014/main" id="{00000000-0008-0000-09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58064" r="33871" b="2040"/>
        <a:stretch>
          <a:fillRect/>
        </a:stretch>
      </xdr:blipFill>
      <xdr:spPr bwMode="auto">
        <a:xfrm>
          <a:off x="7594600" y="20542250"/>
          <a:ext cx="381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1190625</xdr:colOff>
          <xdr:row>100</xdr:row>
          <xdr:rowOff>152400</xdr:rowOff>
        </xdr:from>
        <xdr:to>
          <xdr:col>1</xdr:col>
          <xdr:colOff>1447800</xdr:colOff>
          <xdr:row>102</xdr:row>
          <xdr:rowOff>85725</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9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700088</xdr:colOff>
      <xdr:row>98</xdr:row>
      <xdr:rowOff>185737</xdr:rowOff>
    </xdr:from>
    <xdr:ext cx="369691" cy="419100"/>
    <xdr:pic>
      <xdr:nvPicPr>
        <xdr:cNvPr id="128" name="Picture 107">
          <a:extLst>
            <a:ext uri="{FF2B5EF4-FFF2-40B4-BE49-F238E27FC236}">
              <a16:creationId xmlns:a16="http://schemas.microsoft.com/office/drawing/2014/main" id="{00000000-0008-0000-0900-00008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8960" t="10204" r="84050"/>
        <a:stretch>
          <a:fillRect/>
        </a:stretch>
      </xdr:blipFill>
      <xdr:spPr bwMode="auto">
        <a:xfrm>
          <a:off x="4662488" y="20112037"/>
          <a:ext cx="369691"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1171575</xdr:colOff>
      <xdr:row>99</xdr:row>
      <xdr:rowOff>11113</xdr:rowOff>
    </xdr:from>
    <xdr:ext cx="333375" cy="390453"/>
    <xdr:pic>
      <xdr:nvPicPr>
        <xdr:cNvPr id="129" name="Picture 119">
          <a:extLst>
            <a:ext uri="{FF2B5EF4-FFF2-40B4-BE49-F238E27FC236}">
              <a16:creationId xmlns:a16="http://schemas.microsoft.com/office/drawing/2014/main" id="{00000000-0008-0000-0900-00008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33870" r="59140" b="6122"/>
        <a:stretch>
          <a:fillRect/>
        </a:stretch>
      </xdr:blipFill>
      <xdr:spPr bwMode="auto">
        <a:xfrm>
          <a:off x="5133975" y="20137438"/>
          <a:ext cx="333375" cy="39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1</xdr:col>
          <xdr:colOff>714375</xdr:colOff>
          <xdr:row>100</xdr:row>
          <xdr:rowOff>200025</xdr:rowOff>
        </xdr:from>
        <xdr:to>
          <xdr:col>1</xdr:col>
          <xdr:colOff>1019175</xdr:colOff>
          <xdr:row>102</xdr:row>
          <xdr:rowOff>95250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9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91</xdr:row>
          <xdr:rowOff>161925</xdr:rowOff>
        </xdr:from>
        <xdr:to>
          <xdr:col>1</xdr:col>
          <xdr:colOff>1695450</xdr:colOff>
          <xdr:row>93</xdr:row>
          <xdr:rowOff>38100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9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852488</xdr:colOff>
      <xdr:row>89</xdr:row>
      <xdr:rowOff>192881</xdr:rowOff>
    </xdr:from>
    <xdr:to>
      <xdr:col>1</xdr:col>
      <xdr:colOff>1223963</xdr:colOff>
      <xdr:row>91</xdr:row>
      <xdr:rowOff>142875</xdr:rowOff>
    </xdr:to>
    <xdr:pic>
      <xdr:nvPicPr>
        <xdr:cNvPr id="132" name="Grafik 137">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814888" y="18318956"/>
          <a:ext cx="371475" cy="35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1362075</xdr:colOff>
      <xdr:row>89</xdr:row>
      <xdr:rowOff>169068</xdr:rowOff>
    </xdr:from>
    <xdr:to>
      <xdr:col>1</xdr:col>
      <xdr:colOff>1733550</xdr:colOff>
      <xdr:row>91</xdr:row>
      <xdr:rowOff>119062</xdr:rowOff>
    </xdr:to>
    <xdr:pic>
      <xdr:nvPicPr>
        <xdr:cNvPr id="133" name="Grafik 138">
          <a:extLst>
            <a:ext uri="{FF2B5EF4-FFF2-40B4-BE49-F238E27FC236}">
              <a16:creationId xmlns:a16="http://schemas.microsoft.com/office/drawing/2014/main" id="{00000000-0008-0000-0900-00008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24475" y="18295143"/>
          <a:ext cx="371475" cy="35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2085975</xdr:colOff>
          <xdr:row>91</xdr:row>
          <xdr:rowOff>190500</xdr:rowOff>
        </xdr:from>
        <xdr:to>
          <xdr:col>1</xdr:col>
          <xdr:colOff>2314575</xdr:colOff>
          <xdr:row>93</xdr:row>
          <xdr:rowOff>19050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9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1562894</xdr:colOff>
      <xdr:row>99</xdr:row>
      <xdr:rowOff>15874</xdr:rowOff>
    </xdr:from>
    <xdr:ext cx="334349" cy="355600"/>
    <xdr:pic>
      <xdr:nvPicPr>
        <xdr:cNvPr id="135" name="Picture 120">
          <a:extLst>
            <a:ext uri="{FF2B5EF4-FFF2-40B4-BE49-F238E27FC236}">
              <a16:creationId xmlns:a16="http://schemas.microsoft.com/office/drawing/2014/main" id="{00000000-0008-0000-0900-00008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58064" r="33871" b="2040"/>
        <a:stretch>
          <a:fillRect/>
        </a:stretch>
      </xdr:blipFill>
      <xdr:spPr bwMode="auto">
        <a:xfrm>
          <a:off x="5525294" y="20142199"/>
          <a:ext cx="334349"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1</xdr:col>
          <xdr:colOff>1562100</xdr:colOff>
          <xdr:row>100</xdr:row>
          <xdr:rowOff>142875</xdr:rowOff>
        </xdr:from>
        <xdr:to>
          <xdr:col>1</xdr:col>
          <xdr:colOff>1914525</xdr:colOff>
          <xdr:row>102</xdr:row>
          <xdr:rowOff>76200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9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1997868</xdr:colOff>
      <xdr:row>89</xdr:row>
      <xdr:rowOff>133350</xdr:rowOff>
    </xdr:from>
    <xdr:to>
      <xdr:col>1</xdr:col>
      <xdr:colOff>2369343</xdr:colOff>
      <xdr:row>91</xdr:row>
      <xdr:rowOff>83344</xdr:rowOff>
    </xdr:to>
    <xdr:pic>
      <xdr:nvPicPr>
        <xdr:cNvPr id="137" name="Grafik 142">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960268" y="18259425"/>
          <a:ext cx="371475" cy="35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114300</xdr:colOff>
          <xdr:row>92</xdr:row>
          <xdr:rowOff>0</xdr:rowOff>
        </xdr:from>
        <xdr:to>
          <xdr:col>2</xdr:col>
          <xdr:colOff>419100</xdr:colOff>
          <xdr:row>93</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9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2047875</xdr:colOff>
          <xdr:row>100</xdr:row>
          <xdr:rowOff>171450</xdr:rowOff>
        </xdr:from>
        <xdr:to>
          <xdr:col>1</xdr:col>
          <xdr:colOff>2333625</xdr:colOff>
          <xdr:row>102</xdr:row>
          <xdr:rowOff>57150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9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76200</xdr:colOff>
      <xdr:row>89</xdr:row>
      <xdr:rowOff>130969</xdr:rowOff>
    </xdr:from>
    <xdr:to>
      <xdr:col>2</xdr:col>
      <xdr:colOff>447675</xdr:colOff>
      <xdr:row>91</xdr:row>
      <xdr:rowOff>80963</xdr:rowOff>
    </xdr:to>
    <xdr:pic>
      <xdr:nvPicPr>
        <xdr:cNvPr id="140" name="Grafik 145">
          <a:extLst>
            <a:ext uri="{FF2B5EF4-FFF2-40B4-BE49-F238E27FC236}">
              <a16:creationId xmlns:a16="http://schemas.microsoft.com/office/drawing/2014/main" id="{00000000-0008-0000-0900-00008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543675" y="18257044"/>
          <a:ext cx="371475" cy="35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2000250</xdr:colOff>
      <xdr:row>99</xdr:row>
      <xdr:rowOff>11906</xdr:rowOff>
    </xdr:from>
    <xdr:to>
      <xdr:col>1</xdr:col>
      <xdr:colOff>2371725</xdr:colOff>
      <xdr:row>100</xdr:row>
      <xdr:rowOff>176213</xdr:rowOff>
    </xdr:to>
    <xdr:pic>
      <xdr:nvPicPr>
        <xdr:cNvPr id="141" name="Grafik 146">
          <a:extLst>
            <a:ext uri="{FF2B5EF4-FFF2-40B4-BE49-F238E27FC236}">
              <a16:creationId xmlns:a16="http://schemas.microsoft.com/office/drawing/2014/main" id="{00000000-0008-0000-0900-00008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962650" y="20138231"/>
          <a:ext cx="371475" cy="364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5</xdr:col>
          <xdr:colOff>142875</xdr:colOff>
          <xdr:row>87</xdr:row>
          <xdr:rowOff>171450</xdr:rowOff>
        </xdr:from>
        <xdr:to>
          <xdr:col>6</xdr:col>
          <xdr:colOff>19050</xdr:colOff>
          <xdr:row>89</xdr:row>
          <xdr:rowOff>19050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9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88</xdr:row>
          <xdr:rowOff>180975</xdr:rowOff>
        </xdr:from>
        <xdr:to>
          <xdr:col>6</xdr:col>
          <xdr:colOff>9525</xdr:colOff>
          <xdr:row>90</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9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89</xdr:row>
          <xdr:rowOff>171450</xdr:rowOff>
        </xdr:from>
        <xdr:to>
          <xdr:col>6</xdr:col>
          <xdr:colOff>19050</xdr:colOff>
          <xdr:row>91</xdr:row>
          <xdr:rowOff>19050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9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90</xdr:row>
          <xdr:rowOff>180975</xdr:rowOff>
        </xdr:from>
        <xdr:to>
          <xdr:col>6</xdr:col>
          <xdr:colOff>9525</xdr:colOff>
          <xdr:row>92</xdr:row>
          <xdr:rowOff>19050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9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91</xdr:row>
          <xdr:rowOff>190500</xdr:rowOff>
        </xdr:from>
        <xdr:to>
          <xdr:col>6</xdr:col>
          <xdr:colOff>9525</xdr:colOff>
          <xdr:row>93</xdr:row>
          <xdr:rowOff>28575</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9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92</xdr:row>
          <xdr:rowOff>180975</xdr:rowOff>
        </xdr:from>
        <xdr:to>
          <xdr:col>6</xdr:col>
          <xdr:colOff>19050</xdr:colOff>
          <xdr:row>94</xdr:row>
          <xdr:rowOff>19050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9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93</xdr:row>
          <xdr:rowOff>171450</xdr:rowOff>
        </xdr:from>
        <xdr:to>
          <xdr:col>6</xdr:col>
          <xdr:colOff>19050</xdr:colOff>
          <xdr:row>95</xdr:row>
          <xdr:rowOff>19050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9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94</xdr:row>
          <xdr:rowOff>190500</xdr:rowOff>
        </xdr:from>
        <xdr:to>
          <xdr:col>6</xdr:col>
          <xdr:colOff>19050</xdr:colOff>
          <xdr:row>96</xdr:row>
          <xdr:rowOff>19050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9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95</xdr:row>
          <xdr:rowOff>171450</xdr:rowOff>
        </xdr:from>
        <xdr:to>
          <xdr:col>6</xdr:col>
          <xdr:colOff>19050</xdr:colOff>
          <xdr:row>97</xdr:row>
          <xdr:rowOff>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9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96</xdr:row>
          <xdr:rowOff>180975</xdr:rowOff>
        </xdr:from>
        <xdr:to>
          <xdr:col>6</xdr:col>
          <xdr:colOff>9525</xdr:colOff>
          <xdr:row>98</xdr:row>
          <xdr:rowOff>19050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9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97</xdr:row>
          <xdr:rowOff>171450</xdr:rowOff>
        </xdr:from>
        <xdr:to>
          <xdr:col>6</xdr:col>
          <xdr:colOff>0</xdr:colOff>
          <xdr:row>99</xdr:row>
          <xdr:rowOff>19050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9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98</xdr:row>
          <xdr:rowOff>180975</xdr:rowOff>
        </xdr:from>
        <xdr:to>
          <xdr:col>6</xdr:col>
          <xdr:colOff>0</xdr:colOff>
          <xdr:row>100</xdr:row>
          <xdr:rowOff>19050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9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99</xdr:row>
          <xdr:rowOff>180975</xdr:rowOff>
        </xdr:from>
        <xdr:to>
          <xdr:col>6</xdr:col>
          <xdr:colOff>0</xdr:colOff>
          <xdr:row>101</xdr:row>
          <xdr:rowOff>19050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9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100</xdr:row>
          <xdr:rowOff>180975</xdr:rowOff>
        </xdr:from>
        <xdr:to>
          <xdr:col>6</xdr:col>
          <xdr:colOff>19050</xdr:colOff>
          <xdr:row>102</xdr:row>
          <xdr:rowOff>19050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9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101</xdr:row>
          <xdr:rowOff>171450</xdr:rowOff>
        </xdr:from>
        <xdr:to>
          <xdr:col>6</xdr:col>
          <xdr:colOff>19050</xdr:colOff>
          <xdr:row>103</xdr:row>
          <xdr:rowOff>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9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86</xdr:row>
          <xdr:rowOff>238125</xdr:rowOff>
        </xdr:from>
        <xdr:to>
          <xdr:col>6</xdr:col>
          <xdr:colOff>19050</xdr:colOff>
          <xdr:row>88</xdr:row>
          <xdr:rowOff>9525</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9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200025</xdr:colOff>
          <xdr:row>61</xdr:row>
          <xdr:rowOff>57150</xdr:rowOff>
        </xdr:from>
        <xdr:to>
          <xdr:col>7</xdr:col>
          <xdr:colOff>628650</xdr:colOff>
          <xdr:row>62</xdr:row>
          <xdr:rowOff>95250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9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17</xdr:row>
          <xdr:rowOff>133350</xdr:rowOff>
        </xdr:from>
        <xdr:to>
          <xdr:col>3</xdr:col>
          <xdr:colOff>333375</xdr:colOff>
          <xdr:row>19</xdr:row>
          <xdr:rowOff>57150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9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16</xdr:row>
          <xdr:rowOff>285750</xdr:rowOff>
        </xdr:from>
        <xdr:to>
          <xdr:col>4</xdr:col>
          <xdr:colOff>381000</xdr:colOff>
          <xdr:row>18</xdr:row>
          <xdr:rowOff>57150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9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16</xdr:row>
          <xdr:rowOff>285750</xdr:rowOff>
        </xdr:from>
        <xdr:to>
          <xdr:col>6</xdr:col>
          <xdr:colOff>361950</xdr:colOff>
          <xdr:row>18</xdr:row>
          <xdr:rowOff>57150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9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161925</xdr:colOff>
          <xdr:row>66</xdr:row>
          <xdr:rowOff>28575</xdr:rowOff>
        </xdr:from>
        <xdr:to>
          <xdr:col>4</xdr:col>
          <xdr:colOff>304800</xdr:colOff>
          <xdr:row>67</xdr:row>
          <xdr:rowOff>95250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9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68</xdr:row>
          <xdr:rowOff>38100</xdr:rowOff>
        </xdr:from>
        <xdr:to>
          <xdr:col>4</xdr:col>
          <xdr:colOff>304800</xdr:colOff>
          <xdr:row>69</xdr:row>
          <xdr:rowOff>114300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9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200025</xdr:colOff>
          <xdr:row>66</xdr:row>
          <xdr:rowOff>57150</xdr:rowOff>
        </xdr:from>
        <xdr:to>
          <xdr:col>7</xdr:col>
          <xdr:colOff>628650</xdr:colOff>
          <xdr:row>67</xdr:row>
          <xdr:rowOff>95250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9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82</xdr:row>
          <xdr:rowOff>19050</xdr:rowOff>
        </xdr:from>
        <xdr:to>
          <xdr:col>3</xdr:col>
          <xdr:colOff>1819275</xdr:colOff>
          <xdr:row>83</xdr:row>
          <xdr:rowOff>152400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9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84</xdr:row>
          <xdr:rowOff>57150</xdr:rowOff>
        </xdr:from>
        <xdr:to>
          <xdr:col>3</xdr:col>
          <xdr:colOff>2076450</xdr:colOff>
          <xdr:row>85</xdr:row>
          <xdr:rowOff>133350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9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9525</xdr:colOff>
      <xdr:row>27</xdr:row>
      <xdr:rowOff>0</xdr:rowOff>
    </xdr:from>
    <xdr:to>
      <xdr:col>2</xdr:col>
      <xdr:colOff>9525</xdr:colOff>
      <xdr:row>27</xdr:row>
      <xdr:rowOff>0</xdr:rowOff>
    </xdr:to>
    <xdr:sp macro="" textlink="">
      <xdr:nvSpPr>
        <xdr:cNvPr id="4" name="Line 69">
          <a:extLst>
            <a:ext uri="{FF2B5EF4-FFF2-40B4-BE49-F238E27FC236}">
              <a16:creationId xmlns:a16="http://schemas.microsoft.com/office/drawing/2014/main" id="{00000000-0008-0000-0E00-000004000000}"/>
            </a:ext>
          </a:extLst>
        </xdr:cNvPr>
        <xdr:cNvSpPr>
          <a:spLocks noChangeShapeType="1"/>
        </xdr:cNvSpPr>
      </xdr:nvSpPr>
      <xdr:spPr bwMode="auto">
        <a:xfrm>
          <a:off x="161925" y="67341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14</xdr:row>
      <xdr:rowOff>95250</xdr:rowOff>
    </xdr:from>
    <xdr:to>
      <xdr:col>5</xdr:col>
      <xdr:colOff>276225</xdr:colOff>
      <xdr:row>15</xdr:row>
      <xdr:rowOff>133350</xdr:rowOff>
    </xdr:to>
    <xdr:sp macro="" textlink="">
      <xdr:nvSpPr>
        <xdr:cNvPr id="6" name="Rectangle 105">
          <a:extLst>
            <a:ext uri="{FF2B5EF4-FFF2-40B4-BE49-F238E27FC236}">
              <a16:creationId xmlns:a16="http://schemas.microsoft.com/office/drawing/2014/main" id="{00000000-0008-0000-0E00-000006000000}"/>
            </a:ext>
          </a:extLst>
        </xdr:cNvPr>
        <xdr:cNvSpPr>
          <a:spLocks noChangeArrowheads="1"/>
        </xdr:cNvSpPr>
      </xdr:nvSpPr>
      <xdr:spPr bwMode="auto">
        <a:xfrm>
          <a:off x="1914525" y="3810000"/>
          <a:ext cx="266700" cy="238125"/>
        </a:xfrm>
        <a:prstGeom prst="rect">
          <a:avLst/>
        </a:prstGeom>
        <a:solidFill>
          <a:srgbClr val="FFFFFF"/>
        </a:solidFill>
        <a:ln w="9525">
          <a:solidFill>
            <a:srgbClr val="000000"/>
          </a:solidFill>
          <a:miter lim="800000"/>
          <a:headEnd/>
          <a:tailEnd/>
        </a:ln>
      </xdr:spPr>
    </xdr:sp>
    <xdr:clientData/>
  </xdr:twoCellAnchor>
  <xdr:twoCellAnchor>
    <xdr:from>
      <xdr:col>5</xdr:col>
      <xdr:colOff>180975</xdr:colOff>
      <xdr:row>10</xdr:row>
      <xdr:rowOff>152400</xdr:rowOff>
    </xdr:from>
    <xdr:to>
      <xdr:col>6</xdr:col>
      <xdr:colOff>85725</xdr:colOff>
      <xdr:row>15</xdr:row>
      <xdr:rowOff>38100</xdr:rowOff>
    </xdr:to>
    <xdr:sp macro="" textlink="">
      <xdr:nvSpPr>
        <xdr:cNvPr id="7" name="Line 106">
          <a:extLst>
            <a:ext uri="{FF2B5EF4-FFF2-40B4-BE49-F238E27FC236}">
              <a16:creationId xmlns:a16="http://schemas.microsoft.com/office/drawing/2014/main" id="{00000000-0008-0000-0E00-000007000000}"/>
            </a:ext>
          </a:extLst>
        </xdr:cNvPr>
        <xdr:cNvSpPr>
          <a:spLocks noChangeShapeType="1"/>
        </xdr:cNvSpPr>
      </xdr:nvSpPr>
      <xdr:spPr bwMode="auto">
        <a:xfrm flipV="1">
          <a:off x="2085975" y="3067050"/>
          <a:ext cx="2438400" cy="885825"/>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9525</xdr:rowOff>
    </xdr:from>
    <xdr:to>
      <xdr:col>9</xdr:col>
      <xdr:colOff>228600</xdr:colOff>
      <xdr:row>26</xdr:row>
      <xdr:rowOff>142875</xdr:rowOff>
    </xdr:to>
    <xdr:sp macro="" textlink="">
      <xdr:nvSpPr>
        <xdr:cNvPr id="8" name="Rectangle 107">
          <a:extLst>
            <a:ext uri="{FF2B5EF4-FFF2-40B4-BE49-F238E27FC236}">
              <a16:creationId xmlns:a16="http://schemas.microsoft.com/office/drawing/2014/main" id="{00000000-0008-0000-0E00-000008000000}"/>
            </a:ext>
          </a:extLst>
        </xdr:cNvPr>
        <xdr:cNvSpPr>
          <a:spLocks noChangeArrowheads="1"/>
        </xdr:cNvSpPr>
      </xdr:nvSpPr>
      <xdr:spPr bwMode="auto">
        <a:xfrm>
          <a:off x="1628775" y="3333750"/>
          <a:ext cx="9725025" cy="2943225"/>
        </a:xfrm>
        <a:prstGeom prst="rect">
          <a:avLst/>
        </a:prstGeom>
        <a:noFill/>
        <a:ln w="1714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12</xdr:row>
      <xdr:rowOff>0</xdr:rowOff>
    </xdr:from>
    <xdr:to>
      <xdr:col>4</xdr:col>
      <xdr:colOff>19050</xdr:colOff>
      <xdr:row>14</xdr:row>
      <xdr:rowOff>9525</xdr:rowOff>
    </xdr:to>
    <xdr:sp macro="" textlink="">
      <xdr:nvSpPr>
        <xdr:cNvPr id="9" name="Line 108">
          <a:extLst>
            <a:ext uri="{FF2B5EF4-FFF2-40B4-BE49-F238E27FC236}">
              <a16:creationId xmlns:a16="http://schemas.microsoft.com/office/drawing/2014/main" id="{00000000-0008-0000-0E00-000009000000}"/>
            </a:ext>
          </a:extLst>
        </xdr:cNvPr>
        <xdr:cNvSpPr>
          <a:spLocks noChangeShapeType="1"/>
        </xdr:cNvSpPr>
      </xdr:nvSpPr>
      <xdr:spPr bwMode="auto">
        <a:xfrm flipH="1" flipV="1">
          <a:off x="161925" y="3314700"/>
          <a:ext cx="1333500" cy="40957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12</xdr:row>
      <xdr:rowOff>0</xdr:rowOff>
    </xdr:from>
    <xdr:to>
      <xdr:col>2</xdr:col>
      <xdr:colOff>19050</xdr:colOff>
      <xdr:row>21</xdr:row>
      <xdr:rowOff>123825</xdr:rowOff>
    </xdr:to>
    <xdr:sp macro="" textlink="">
      <xdr:nvSpPr>
        <xdr:cNvPr id="10" name="Line 109">
          <a:extLst>
            <a:ext uri="{FF2B5EF4-FFF2-40B4-BE49-F238E27FC236}">
              <a16:creationId xmlns:a16="http://schemas.microsoft.com/office/drawing/2014/main" id="{00000000-0008-0000-0E00-00000A000000}"/>
            </a:ext>
          </a:extLst>
        </xdr:cNvPr>
        <xdr:cNvSpPr>
          <a:spLocks noChangeShapeType="1"/>
        </xdr:cNvSpPr>
      </xdr:nvSpPr>
      <xdr:spPr bwMode="auto">
        <a:xfrm>
          <a:off x="161925" y="3314700"/>
          <a:ext cx="9525" cy="22669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21</xdr:row>
      <xdr:rowOff>123825</xdr:rowOff>
    </xdr:from>
    <xdr:to>
      <xdr:col>3</xdr:col>
      <xdr:colOff>600075</xdr:colOff>
      <xdr:row>26</xdr:row>
      <xdr:rowOff>104775</xdr:rowOff>
    </xdr:to>
    <xdr:sp macro="" textlink="">
      <xdr:nvSpPr>
        <xdr:cNvPr id="11" name="Line 110">
          <a:extLst>
            <a:ext uri="{FF2B5EF4-FFF2-40B4-BE49-F238E27FC236}">
              <a16:creationId xmlns:a16="http://schemas.microsoft.com/office/drawing/2014/main" id="{00000000-0008-0000-0E00-00000B000000}"/>
            </a:ext>
          </a:extLst>
        </xdr:cNvPr>
        <xdr:cNvSpPr>
          <a:spLocks noChangeShapeType="1"/>
        </xdr:cNvSpPr>
      </xdr:nvSpPr>
      <xdr:spPr bwMode="auto">
        <a:xfrm>
          <a:off x="342900" y="5191125"/>
          <a:ext cx="1276350" cy="10477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12</xdr:row>
      <xdr:rowOff>0</xdr:rowOff>
    </xdr:from>
    <xdr:to>
      <xdr:col>8</xdr:col>
      <xdr:colOff>819150</xdr:colOff>
      <xdr:row>12</xdr:row>
      <xdr:rowOff>47625</xdr:rowOff>
    </xdr:to>
    <xdr:sp macro="" textlink="">
      <xdr:nvSpPr>
        <xdr:cNvPr id="12" name="Line 111">
          <a:extLst>
            <a:ext uri="{FF2B5EF4-FFF2-40B4-BE49-F238E27FC236}">
              <a16:creationId xmlns:a16="http://schemas.microsoft.com/office/drawing/2014/main" id="{00000000-0008-0000-0E00-00000C000000}"/>
            </a:ext>
          </a:extLst>
        </xdr:cNvPr>
        <xdr:cNvSpPr>
          <a:spLocks noChangeShapeType="1"/>
        </xdr:cNvSpPr>
      </xdr:nvSpPr>
      <xdr:spPr bwMode="auto">
        <a:xfrm>
          <a:off x="171450" y="3314700"/>
          <a:ext cx="9801225" cy="4762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12</xdr:row>
      <xdr:rowOff>47625</xdr:rowOff>
    </xdr:from>
    <xdr:to>
      <xdr:col>9</xdr:col>
      <xdr:colOff>238125</xdr:colOff>
      <xdr:row>14</xdr:row>
      <xdr:rowOff>9525</xdr:rowOff>
    </xdr:to>
    <xdr:sp macro="" textlink="">
      <xdr:nvSpPr>
        <xdr:cNvPr id="13" name="Line 112">
          <a:extLst>
            <a:ext uri="{FF2B5EF4-FFF2-40B4-BE49-F238E27FC236}">
              <a16:creationId xmlns:a16="http://schemas.microsoft.com/office/drawing/2014/main" id="{00000000-0008-0000-0E00-00000D000000}"/>
            </a:ext>
          </a:extLst>
        </xdr:cNvPr>
        <xdr:cNvSpPr>
          <a:spLocks noChangeShapeType="1"/>
        </xdr:cNvSpPr>
      </xdr:nvSpPr>
      <xdr:spPr bwMode="auto">
        <a:xfrm>
          <a:off x="9534525" y="2971800"/>
          <a:ext cx="1828800" cy="3619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xdr:row>
      <xdr:rowOff>0</xdr:rowOff>
    </xdr:from>
    <xdr:to>
      <xdr:col>6</xdr:col>
      <xdr:colOff>1381125</xdr:colOff>
      <xdr:row>10</xdr:row>
      <xdr:rowOff>95250</xdr:rowOff>
    </xdr:to>
    <xdr:sp macro="" textlink="">
      <xdr:nvSpPr>
        <xdr:cNvPr id="14" name="Rectangle 114">
          <a:extLst>
            <a:ext uri="{FF2B5EF4-FFF2-40B4-BE49-F238E27FC236}">
              <a16:creationId xmlns:a16="http://schemas.microsoft.com/office/drawing/2014/main" id="{00000000-0008-0000-0E00-00000E000000}"/>
            </a:ext>
          </a:extLst>
        </xdr:cNvPr>
        <xdr:cNvSpPr>
          <a:spLocks noChangeArrowheads="1"/>
        </xdr:cNvSpPr>
      </xdr:nvSpPr>
      <xdr:spPr bwMode="auto">
        <a:xfrm>
          <a:off x="4438650" y="1714500"/>
          <a:ext cx="1381125" cy="12954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1495425</xdr:colOff>
      <xdr:row>9</xdr:row>
      <xdr:rowOff>76200</xdr:rowOff>
    </xdr:from>
    <xdr:to>
      <xdr:col>8</xdr:col>
      <xdr:colOff>276225</xdr:colOff>
      <xdr:row>11</xdr:row>
      <xdr:rowOff>171450</xdr:rowOff>
    </xdr:to>
    <xdr:sp macro="" textlink="">
      <xdr:nvSpPr>
        <xdr:cNvPr id="15" name="Line 115">
          <a:extLst>
            <a:ext uri="{FF2B5EF4-FFF2-40B4-BE49-F238E27FC236}">
              <a16:creationId xmlns:a16="http://schemas.microsoft.com/office/drawing/2014/main" id="{00000000-0008-0000-0E00-00000F000000}"/>
            </a:ext>
          </a:extLst>
        </xdr:cNvPr>
        <xdr:cNvSpPr>
          <a:spLocks noChangeShapeType="1"/>
        </xdr:cNvSpPr>
      </xdr:nvSpPr>
      <xdr:spPr bwMode="auto">
        <a:xfrm flipH="1" flipV="1">
          <a:off x="5934075" y="2790825"/>
          <a:ext cx="3495675" cy="49530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0</xdr:colOff>
      <xdr:row>6</xdr:row>
      <xdr:rowOff>47625</xdr:rowOff>
    </xdr:from>
    <xdr:to>
      <xdr:col>8</xdr:col>
      <xdr:colOff>2905125</xdr:colOff>
      <xdr:row>13</xdr:row>
      <xdr:rowOff>85725</xdr:rowOff>
    </xdr:to>
    <xdr:sp macro="" textlink="">
      <xdr:nvSpPr>
        <xdr:cNvPr id="16" name="Line 116">
          <a:extLst>
            <a:ext uri="{FF2B5EF4-FFF2-40B4-BE49-F238E27FC236}">
              <a16:creationId xmlns:a16="http://schemas.microsoft.com/office/drawing/2014/main" id="{00000000-0008-0000-0E00-000010000000}"/>
            </a:ext>
          </a:extLst>
        </xdr:cNvPr>
        <xdr:cNvSpPr>
          <a:spLocks noChangeShapeType="1"/>
        </xdr:cNvSpPr>
      </xdr:nvSpPr>
      <xdr:spPr bwMode="auto">
        <a:xfrm flipH="1" flipV="1">
          <a:off x="6334125" y="2162175"/>
          <a:ext cx="5724525" cy="1438275"/>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xdr:col>
      <xdr:colOff>190500</xdr:colOff>
      <xdr:row>6</xdr:row>
      <xdr:rowOff>47625</xdr:rowOff>
    </xdr:from>
    <xdr:to>
      <xdr:col>5</xdr:col>
      <xdr:colOff>2286000</xdr:colOff>
      <xdr:row>13</xdr:row>
      <xdr:rowOff>114300</xdr:rowOff>
    </xdr:to>
    <xdr:sp macro="" textlink="">
      <xdr:nvSpPr>
        <xdr:cNvPr id="17" name="Line 117">
          <a:extLst>
            <a:ext uri="{FF2B5EF4-FFF2-40B4-BE49-F238E27FC236}">
              <a16:creationId xmlns:a16="http://schemas.microsoft.com/office/drawing/2014/main" id="{00000000-0008-0000-0E00-000011000000}"/>
            </a:ext>
          </a:extLst>
        </xdr:cNvPr>
        <xdr:cNvSpPr>
          <a:spLocks noChangeShapeType="1"/>
        </xdr:cNvSpPr>
      </xdr:nvSpPr>
      <xdr:spPr bwMode="auto">
        <a:xfrm flipV="1">
          <a:off x="342900" y="2162175"/>
          <a:ext cx="3848100" cy="146685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editAs="oneCell">
    <xdr:from>
      <xdr:col>6</xdr:col>
      <xdr:colOff>38099</xdr:colOff>
      <xdr:row>4</xdr:row>
      <xdr:rowOff>38099</xdr:rowOff>
    </xdr:from>
    <xdr:to>
      <xdr:col>6</xdr:col>
      <xdr:colOff>1343024</xdr:colOff>
      <xdr:row>10</xdr:row>
      <xdr:rowOff>60023</xdr:rowOff>
    </xdr:to>
    <xdr:pic>
      <xdr:nvPicPr>
        <xdr:cNvPr id="18" name="Picture 118" descr="barcode only">
          <a:extLst>
            <a:ext uri="{FF2B5EF4-FFF2-40B4-BE49-F238E27FC236}">
              <a16:creationId xmlns:a16="http://schemas.microsoft.com/office/drawing/2014/main" id="{00000000-0008-0000-0E00-00001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8" t="8700" r="6756" b="5745"/>
        <a:stretch/>
      </xdr:blipFill>
      <xdr:spPr bwMode="auto">
        <a:xfrm>
          <a:off x="4476749" y="1362074"/>
          <a:ext cx="1304925" cy="122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12</xdr:row>
      <xdr:rowOff>123825</xdr:rowOff>
    </xdr:from>
    <xdr:to>
      <xdr:col>2</xdr:col>
      <xdr:colOff>295275</xdr:colOff>
      <xdr:row>14</xdr:row>
      <xdr:rowOff>47625</xdr:rowOff>
    </xdr:to>
    <xdr:sp macro="" textlink="">
      <xdr:nvSpPr>
        <xdr:cNvPr id="19" name="AutoShape 119">
          <a:extLst>
            <a:ext uri="{FF2B5EF4-FFF2-40B4-BE49-F238E27FC236}">
              <a16:creationId xmlns:a16="http://schemas.microsoft.com/office/drawing/2014/main" id="{00000000-0008-0000-0E00-000013000000}"/>
            </a:ext>
          </a:extLst>
        </xdr:cNvPr>
        <xdr:cNvSpPr>
          <a:spLocks noChangeArrowheads="1"/>
        </xdr:cNvSpPr>
      </xdr:nvSpPr>
      <xdr:spPr bwMode="auto">
        <a:xfrm rot="5400000">
          <a:off x="171450" y="3486150"/>
          <a:ext cx="323850" cy="228600"/>
        </a:xfrm>
        <a:prstGeom prst="parallelogram">
          <a:avLst>
            <a:gd name="adj" fmla="val 29514"/>
          </a:avLst>
        </a:prstGeom>
        <a:solidFill>
          <a:srgbClr val="FFFFFF"/>
        </a:solidFill>
        <a:ln w="9525">
          <a:solidFill>
            <a:srgbClr val="000000"/>
          </a:solidFill>
          <a:miter lim="800000"/>
          <a:headEnd/>
          <a:tailEnd/>
        </a:ln>
      </xdr:spPr>
    </xdr:sp>
    <xdr:clientData/>
  </xdr:twoCellAnchor>
  <xdr:twoCellAnchor>
    <xdr:from>
      <xdr:col>2</xdr:col>
      <xdr:colOff>9525</xdr:colOff>
      <xdr:row>55</xdr:row>
      <xdr:rowOff>0</xdr:rowOff>
    </xdr:from>
    <xdr:to>
      <xdr:col>2</xdr:col>
      <xdr:colOff>9525</xdr:colOff>
      <xdr:row>55</xdr:row>
      <xdr:rowOff>0</xdr:rowOff>
    </xdr:to>
    <xdr:sp macro="" textlink="">
      <xdr:nvSpPr>
        <xdr:cNvPr id="21" name="Line 69">
          <a:extLst>
            <a:ext uri="{FF2B5EF4-FFF2-40B4-BE49-F238E27FC236}">
              <a16:creationId xmlns:a16="http://schemas.microsoft.com/office/drawing/2014/main" id="{00000000-0008-0000-0E00-000015000000}"/>
            </a:ext>
          </a:extLst>
        </xdr:cNvPr>
        <xdr:cNvSpPr>
          <a:spLocks noChangeShapeType="1"/>
        </xdr:cNvSpPr>
      </xdr:nvSpPr>
      <xdr:spPr bwMode="auto">
        <a:xfrm>
          <a:off x="323290" y="6454588"/>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42</xdr:row>
      <xdr:rowOff>95250</xdr:rowOff>
    </xdr:from>
    <xdr:to>
      <xdr:col>5</xdr:col>
      <xdr:colOff>276225</xdr:colOff>
      <xdr:row>43</xdr:row>
      <xdr:rowOff>133350</xdr:rowOff>
    </xdr:to>
    <xdr:sp macro="" textlink="">
      <xdr:nvSpPr>
        <xdr:cNvPr id="22" name="Rectangle 105">
          <a:extLst>
            <a:ext uri="{FF2B5EF4-FFF2-40B4-BE49-F238E27FC236}">
              <a16:creationId xmlns:a16="http://schemas.microsoft.com/office/drawing/2014/main" id="{00000000-0008-0000-0E00-000016000000}"/>
            </a:ext>
          </a:extLst>
        </xdr:cNvPr>
        <xdr:cNvSpPr>
          <a:spLocks noChangeArrowheads="1"/>
        </xdr:cNvSpPr>
      </xdr:nvSpPr>
      <xdr:spPr bwMode="auto">
        <a:xfrm>
          <a:off x="2071407" y="3244103"/>
          <a:ext cx="266700" cy="239806"/>
        </a:xfrm>
        <a:prstGeom prst="rect">
          <a:avLst/>
        </a:prstGeom>
        <a:solidFill>
          <a:srgbClr val="FFFFFF"/>
        </a:solidFill>
        <a:ln w="9525">
          <a:solidFill>
            <a:srgbClr val="000000"/>
          </a:solidFill>
          <a:miter lim="800000"/>
          <a:headEnd/>
          <a:tailEnd/>
        </a:ln>
      </xdr:spPr>
    </xdr:sp>
    <xdr:clientData/>
  </xdr:twoCellAnchor>
  <xdr:twoCellAnchor>
    <xdr:from>
      <xdr:col>5</xdr:col>
      <xdr:colOff>180975</xdr:colOff>
      <xdr:row>38</xdr:row>
      <xdr:rowOff>152400</xdr:rowOff>
    </xdr:from>
    <xdr:to>
      <xdr:col>6</xdr:col>
      <xdr:colOff>85725</xdr:colOff>
      <xdr:row>43</xdr:row>
      <xdr:rowOff>38100</xdr:rowOff>
    </xdr:to>
    <xdr:sp macro="" textlink="">
      <xdr:nvSpPr>
        <xdr:cNvPr id="23" name="Line 106">
          <a:extLst>
            <a:ext uri="{FF2B5EF4-FFF2-40B4-BE49-F238E27FC236}">
              <a16:creationId xmlns:a16="http://schemas.microsoft.com/office/drawing/2014/main" id="{00000000-0008-0000-0E00-000017000000}"/>
            </a:ext>
          </a:extLst>
        </xdr:cNvPr>
        <xdr:cNvSpPr>
          <a:spLocks noChangeShapeType="1"/>
        </xdr:cNvSpPr>
      </xdr:nvSpPr>
      <xdr:spPr bwMode="auto">
        <a:xfrm flipV="1">
          <a:off x="2242857" y="2494429"/>
          <a:ext cx="2101103" cy="89423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0</xdr:colOff>
      <xdr:row>42</xdr:row>
      <xdr:rowOff>9525</xdr:rowOff>
    </xdr:from>
    <xdr:to>
      <xdr:col>9</xdr:col>
      <xdr:colOff>228600</xdr:colOff>
      <xdr:row>54</xdr:row>
      <xdr:rowOff>142875</xdr:rowOff>
    </xdr:to>
    <xdr:sp macro="" textlink="">
      <xdr:nvSpPr>
        <xdr:cNvPr id="24" name="Rectangle 107">
          <a:extLst>
            <a:ext uri="{FF2B5EF4-FFF2-40B4-BE49-F238E27FC236}">
              <a16:creationId xmlns:a16="http://schemas.microsoft.com/office/drawing/2014/main" id="{00000000-0008-0000-0E00-000018000000}"/>
            </a:ext>
          </a:extLst>
        </xdr:cNvPr>
        <xdr:cNvSpPr>
          <a:spLocks noChangeArrowheads="1"/>
        </xdr:cNvSpPr>
      </xdr:nvSpPr>
      <xdr:spPr bwMode="auto">
        <a:xfrm>
          <a:off x="1636059" y="3158378"/>
          <a:ext cx="9731188" cy="3237379"/>
        </a:xfrm>
        <a:prstGeom prst="rect">
          <a:avLst/>
        </a:prstGeom>
        <a:noFill/>
        <a:ln w="1714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40</xdr:row>
      <xdr:rowOff>0</xdr:rowOff>
    </xdr:from>
    <xdr:to>
      <xdr:col>4</xdr:col>
      <xdr:colOff>19050</xdr:colOff>
      <xdr:row>42</xdr:row>
      <xdr:rowOff>9525</xdr:rowOff>
    </xdr:to>
    <xdr:sp macro="" textlink="">
      <xdr:nvSpPr>
        <xdr:cNvPr id="25" name="Line 108">
          <a:extLst>
            <a:ext uri="{FF2B5EF4-FFF2-40B4-BE49-F238E27FC236}">
              <a16:creationId xmlns:a16="http://schemas.microsoft.com/office/drawing/2014/main" id="{00000000-0008-0000-0E00-000019000000}"/>
            </a:ext>
          </a:extLst>
        </xdr:cNvPr>
        <xdr:cNvSpPr>
          <a:spLocks noChangeShapeType="1"/>
        </xdr:cNvSpPr>
      </xdr:nvSpPr>
      <xdr:spPr bwMode="auto">
        <a:xfrm flipH="1" flipV="1">
          <a:off x="323290" y="2745441"/>
          <a:ext cx="1331819" cy="412937"/>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40</xdr:row>
      <xdr:rowOff>0</xdr:rowOff>
    </xdr:from>
    <xdr:to>
      <xdr:col>2</xdr:col>
      <xdr:colOff>19050</xdr:colOff>
      <xdr:row>49</xdr:row>
      <xdr:rowOff>123825</xdr:rowOff>
    </xdr:to>
    <xdr:sp macro="" textlink="">
      <xdr:nvSpPr>
        <xdr:cNvPr id="26" name="Line 109">
          <a:extLst>
            <a:ext uri="{FF2B5EF4-FFF2-40B4-BE49-F238E27FC236}">
              <a16:creationId xmlns:a16="http://schemas.microsoft.com/office/drawing/2014/main" id="{00000000-0008-0000-0E00-00001A000000}"/>
            </a:ext>
          </a:extLst>
        </xdr:cNvPr>
        <xdr:cNvSpPr>
          <a:spLocks noChangeShapeType="1"/>
        </xdr:cNvSpPr>
      </xdr:nvSpPr>
      <xdr:spPr bwMode="auto">
        <a:xfrm>
          <a:off x="323290" y="2745441"/>
          <a:ext cx="9525" cy="228656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49</xdr:row>
      <xdr:rowOff>123825</xdr:rowOff>
    </xdr:from>
    <xdr:to>
      <xdr:col>3</xdr:col>
      <xdr:colOff>600075</xdr:colOff>
      <xdr:row>54</xdr:row>
      <xdr:rowOff>104775</xdr:rowOff>
    </xdr:to>
    <xdr:sp macro="" textlink="">
      <xdr:nvSpPr>
        <xdr:cNvPr id="27" name="Line 110">
          <a:extLst>
            <a:ext uri="{FF2B5EF4-FFF2-40B4-BE49-F238E27FC236}">
              <a16:creationId xmlns:a16="http://schemas.microsoft.com/office/drawing/2014/main" id="{00000000-0008-0000-0E00-00001B000000}"/>
            </a:ext>
          </a:extLst>
        </xdr:cNvPr>
        <xdr:cNvSpPr>
          <a:spLocks noChangeShapeType="1"/>
        </xdr:cNvSpPr>
      </xdr:nvSpPr>
      <xdr:spPr bwMode="auto">
        <a:xfrm>
          <a:off x="351865" y="5032001"/>
          <a:ext cx="1279151" cy="1325656"/>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40</xdr:row>
      <xdr:rowOff>0</xdr:rowOff>
    </xdr:from>
    <xdr:to>
      <xdr:col>8</xdr:col>
      <xdr:colOff>819150</xdr:colOff>
      <xdr:row>40</xdr:row>
      <xdr:rowOff>47625</xdr:rowOff>
    </xdr:to>
    <xdr:sp macro="" textlink="">
      <xdr:nvSpPr>
        <xdr:cNvPr id="28" name="Line 111">
          <a:extLst>
            <a:ext uri="{FF2B5EF4-FFF2-40B4-BE49-F238E27FC236}">
              <a16:creationId xmlns:a16="http://schemas.microsoft.com/office/drawing/2014/main" id="{00000000-0008-0000-0E00-00001C000000}"/>
            </a:ext>
          </a:extLst>
        </xdr:cNvPr>
        <xdr:cNvSpPr>
          <a:spLocks noChangeShapeType="1"/>
        </xdr:cNvSpPr>
      </xdr:nvSpPr>
      <xdr:spPr bwMode="auto">
        <a:xfrm>
          <a:off x="332815" y="2745441"/>
          <a:ext cx="9193306" cy="4762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40</xdr:row>
      <xdr:rowOff>47625</xdr:rowOff>
    </xdr:from>
    <xdr:to>
      <xdr:col>9</xdr:col>
      <xdr:colOff>238125</xdr:colOff>
      <xdr:row>42</xdr:row>
      <xdr:rowOff>9525</xdr:rowOff>
    </xdr:to>
    <xdr:sp macro="" textlink="">
      <xdr:nvSpPr>
        <xdr:cNvPr id="29" name="Line 112">
          <a:extLst>
            <a:ext uri="{FF2B5EF4-FFF2-40B4-BE49-F238E27FC236}">
              <a16:creationId xmlns:a16="http://schemas.microsoft.com/office/drawing/2014/main" id="{00000000-0008-0000-0E00-00001D000000}"/>
            </a:ext>
          </a:extLst>
        </xdr:cNvPr>
        <xdr:cNvSpPr>
          <a:spLocks noChangeShapeType="1"/>
        </xdr:cNvSpPr>
      </xdr:nvSpPr>
      <xdr:spPr bwMode="auto">
        <a:xfrm>
          <a:off x="9545171" y="2793066"/>
          <a:ext cx="1831601" cy="365312"/>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6</xdr:col>
      <xdr:colOff>1381125</xdr:colOff>
      <xdr:row>38</xdr:row>
      <xdr:rowOff>95250</xdr:rowOff>
    </xdr:to>
    <xdr:sp macro="" textlink="">
      <xdr:nvSpPr>
        <xdr:cNvPr id="30" name="Rectangle 114">
          <a:extLst>
            <a:ext uri="{FF2B5EF4-FFF2-40B4-BE49-F238E27FC236}">
              <a16:creationId xmlns:a16="http://schemas.microsoft.com/office/drawing/2014/main" id="{00000000-0008-0000-0E00-00001E000000}"/>
            </a:ext>
          </a:extLst>
        </xdr:cNvPr>
        <xdr:cNvSpPr>
          <a:spLocks noChangeArrowheads="1"/>
        </xdr:cNvSpPr>
      </xdr:nvSpPr>
      <xdr:spPr bwMode="auto">
        <a:xfrm>
          <a:off x="4258235" y="1131794"/>
          <a:ext cx="1381125" cy="130548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1495425</xdr:colOff>
      <xdr:row>37</xdr:row>
      <xdr:rowOff>76200</xdr:rowOff>
    </xdr:from>
    <xdr:to>
      <xdr:col>8</xdr:col>
      <xdr:colOff>276225</xdr:colOff>
      <xdr:row>39</xdr:row>
      <xdr:rowOff>171450</xdr:rowOff>
    </xdr:to>
    <xdr:sp macro="" textlink="">
      <xdr:nvSpPr>
        <xdr:cNvPr id="31" name="Line 115">
          <a:extLst>
            <a:ext uri="{FF2B5EF4-FFF2-40B4-BE49-F238E27FC236}">
              <a16:creationId xmlns:a16="http://schemas.microsoft.com/office/drawing/2014/main" id="{00000000-0008-0000-0E00-00001F000000}"/>
            </a:ext>
          </a:extLst>
        </xdr:cNvPr>
        <xdr:cNvSpPr>
          <a:spLocks noChangeShapeType="1"/>
        </xdr:cNvSpPr>
      </xdr:nvSpPr>
      <xdr:spPr bwMode="auto">
        <a:xfrm flipH="1" flipV="1">
          <a:off x="5753660" y="2216524"/>
          <a:ext cx="3229536" cy="498661"/>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0</xdr:colOff>
      <xdr:row>34</xdr:row>
      <xdr:rowOff>47625</xdr:rowOff>
    </xdr:from>
    <xdr:to>
      <xdr:col>8</xdr:col>
      <xdr:colOff>2905125</xdr:colOff>
      <xdr:row>41</xdr:row>
      <xdr:rowOff>85725</xdr:rowOff>
    </xdr:to>
    <xdr:sp macro="" textlink="">
      <xdr:nvSpPr>
        <xdr:cNvPr id="32" name="Line 116">
          <a:extLst>
            <a:ext uri="{FF2B5EF4-FFF2-40B4-BE49-F238E27FC236}">
              <a16:creationId xmlns:a16="http://schemas.microsoft.com/office/drawing/2014/main" id="{00000000-0008-0000-0E00-000020000000}"/>
            </a:ext>
          </a:extLst>
        </xdr:cNvPr>
        <xdr:cNvSpPr>
          <a:spLocks noChangeShapeType="1"/>
        </xdr:cNvSpPr>
      </xdr:nvSpPr>
      <xdr:spPr bwMode="auto">
        <a:xfrm flipH="1" flipV="1">
          <a:off x="6152029" y="1582831"/>
          <a:ext cx="4983817" cy="1450041"/>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xdr:col>
      <xdr:colOff>190500</xdr:colOff>
      <xdr:row>34</xdr:row>
      <xdr:rowOff>47625</xdr:rowOff>
    </xdr:from>
    <xdr:to>
      <xdr:col>5</xdr:col>
      <xdr:colOff>2286000</xdr:colOff>
      <xdr:row>41</xdr:row>
      <xdr:rowOff>114300</xdr:rowOff>
    </xdr:to>
    <xdr:sp macro="" textlink="">
      <xdr:nvSpPr>
        <xdr:cNvPr id="33" name="Line 117">
          <a:extLst>
            <a:ext uri="{FF2B5EF4-FFF2-40B4-BE49-F238E27FC236}">
              <a16:creationId xmlns:a16="http://schemas.microsoft.com/office/drawing/2014/main" id="{00000000-0008-0000-0E00-000021000000}"/>
            </a:ext>
          </a:extLst>
        </xdr:cNvPr>
        <xdr:cNvSpPr>
          <a:spLocks noChangeShapeType="1"/>
        </xdr:cNvSpPr>
      </xdr:nvSpPr>
      <xdr:spPr bwMode="auto">
        <a:xfrm flipV="1">
          <a:off x="504265" y="1582831"/>
          <a:ext cx="3748367" cy="1478616"/>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oneCellAnchor>
    <xdr:from>
      <xdr:col>6</xdr:col>
      <xdr:colOff>38099</xdr:colOff>
      <xdr:row>32</xdr:row>
      <xdr:rowOff>38099</xdr:rowOff>
    </xdr:from>
    <xdr:ext cx="1304925" cy="1232159"/>
    <xdr:pic>
      <xdr:nvPicPr>
        <xdr:cNvPr id="34" name="Picture 118" descr="barcode only">
          <a:extLst>
            <a:ext uri="{FF2B5EF4-FFF2-40B4-BE49-F238E27FC236}">
              <a16:creationId xmlns:a16="http://schemas.microsoft.com/office/drawing/2014/main" id="{00000000-0008-0000-0E00-00002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8" t="8700" r="6756" b="5745"/>
        <a:stretch/>
      </xdr:blipFill>
      <xdr:spPr bwMode="auto">
        <a:xfrm>
          <a:off x="4296334" y="1169893"/>
          <a:ext cx="1304925" cy="123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66675</xdr:colOff>
      <xdr:row>40</xdr:row>
      <xdr:rowOff>123825</xdr:rowOff>
    </xdr:from>
    <xdr:to>
      <xdr:col>2</xdr:col>
      <xdr:colOff>295275</xdr:colOff>
      <xdr:row>42</xdr:row>
      <xdr:rowOff>47625</xdr:rowOff>
    </xdr:to>
    <xdr:sp macro="" textlink="">
      <xdr:nvSpPr>
        <xdr:cNvPr id="35" name="AutoShape 119">
          <a:extLst>
            <a:ext uri="{FF2B5EF4-FFF2-40B4-BE49-F238E27FC236}">
              <a16:creationId xmlns:a16="http://schemas.microsoft.com/office/drawing/2014/main" id="{00000000-0008-0000-0E00-000023000000}"/>
            </a:ext>
          </a:extLst>
        </xdr:cNvPr>
        <xdr:cNvSpPr>
          <a:spLocks noChangeArrowheads="1"/>
        </xdr:cNvSpPr>
      </xdr:nvSpPr>
      <xdr:spPr bwMode="auto">
        <a:xfrm rot="5400000">
          <a:off x="331134" y="2918572"/>
          <a:ext cx="327212" cy="228600"/>
        </a:xfrm>
        <a:prstGeom prst="parallelogram">
          <a:avLst>
            <a:gd name="adj" fmla="val 29514"/>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ZDW-KOE\ZDOS\Org,%20IT%20&amp;%20Support\Artikelpass\AP\2018-08-13_REWE_Group_Artikeldatenblatt_V08-2018_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ZDW-KOE\ZDOS\Org,%20IT%20&amp;%20Support\Artikeldatenblatt\AP\V4_02.2020\EN\REWE_Group_Artikeldatenblatt_V02-2020_EN_blan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13CFE9\AppData\Local\Microsoft\Windows\INetCache\Content.Outlook\KVNJQU0S\REWE_Group_Artikeldatenblatt_Nonfood_V02-2020-EN_blank_Arbeitsversion%20ne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zk%23110g\Desktop\offene%20todo's\REWE_Group_Artikeldatenblatt_Nonfood_V02-2020-EN_blank_Arbeitsver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zk%23110g\AppData\Local\Microsoft\Windows\INetCache\Content.Outlook\I3HPH278\Copy%20of%20REWE_Group_Artikeldatenblatt_V02-2020_DE_blank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Artikeldatenblatt"/>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DD FD"/>
      <sheetName val="Add. information private label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Data Sheet"/>
      <sheetName val="New Display and Mass-Upload"/>
      <sheetName val="description of goods"/>
      <sheetName val="Add. information own labels"/>
      <sheetName val="Dropdown Auswahl"/>
      <sheetName val="Dropdown Auswahl AT"/>
      <sheetName val="Search packaging types"/>
      <sheetName val="LadKidMenHometShoesACC"/>
      <sheetName val="Strümpfe"/>
      <sheetName val="Muster"/>
      <sheetName val="Auftragserteilung"/>
      <sheetName val="Retouren"/>
      <sheetName val="Rabatte,nachträgliche Vergütung"/>
      <sheetName val="Kartonetikett-Vordru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Data Sheet"/>
      <sheetName val="New Display and Mass-Upload"/>
      <sheetName val="Add. information own labels"/>
      <sheetName val="Dropdown Auswahl"/>
      <sheetName val="Dropdown Auswahl AT"/>
      <sheetName val="Search packaging types"/>
      <sheetName val="description of goods"/>
      <sheetName val="LadKidMenHometShoesACC"/>
      <sheetName val="Strümpfe"/>
      <sheetName val="Auftragserteilung"/>
      <sheetName val="Retouren"/>
      <sheetName val="Rabatte,nachträgliche Vergütung"/>
      <sheetName val="Muster"/>
      <sheetName val="Kartonetikett-Vordruc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DD FD"/>
      <sheetName val="Zusatzinformationen Lekkerland"/>
      <sheetName val="Historie"/>
      <sheetName val="Suche externe Label und Siegel"/>
      <sheetName val="Dropdown Auswahl"/>
    </sheetNames>
    <sheetDataSet>
      <sheetData sheetId="0" refreshError="1"/>
      <sheetData sheetId="1" refreshError="1"/>
      <sheetData sheetId="2">
        <row r="3">
          <cell r="A3" t="str">
            <v>Bitte auswählen</v>
          </cell>
        </row>
      </sheetData>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Wenzlawiak, Stefan" id="{8B94FA25-8740-4B06-BBE1-A2F8B1A28A09}" userId="Wenzlawiak, Stefan"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KI305" totalsRowShown="0" headerRowDxfId="495" tableBorderDxfId="494">
  <autoFilter ref="A3:KI305" xr:uid="{00000000-0009-0000-0100-000001000000}"/>
  <tableColumns count="295">
    <tableColumn id="1" xr3:uid="{00000000-0010-0000-0000-000001000000}" name="Kopf-artikel =X" dataDxfId="493"/>
    <tableColumn id="2" xr3:uid="{00000000-0010-0000-0000-000002000000}" name="Artikelbezeichnung Lieferant" dataDxfId="492"/>
    <tableColumn id="5" xr3:uid="{00000000-0010-0000-0000-000005000000}" name="Anzahl des Fußartikels auf dem Display" dataDxfId="491"/>
    <tableColumn id="4" xr3:uid="{00000000-0010-0000-0000-000004000000}" name="GTIN des Einzelartikels auf dem Display" dataDxfId="490"/>
    <tableColumn id="3" xr3:uid="{00000000-0010-0000-0000-000003000000}" name="NAN des Artikels" dataDxfId="489"/>
    <tableColumn id="6" xr3:uid="{00000000-0010-0000-0000-000006000000}" name="Listen-EK" dataDxfId="488"/>
    <tableColumn id="7" xr3:uid="{00000000-0010-0000-0000-000007000000}" name="UVP" dataDxfId="487"/>
    <tableColumn id="8" xr3:uid="{00000000-0010-0000-0000-000008000000}" name="SAP-Art.-Nr. des Artikels _x000a_(ASDV)" dataDxfId="486"/>
    <tableColumn id="9" xr3:uid="{00000000-0010-0000-0000-000009000000}" name="Column1" dataDxfId="485"/>
    <tableColumn id="10" xr3:uid="{00000000-0010-0000-0000-00000A000000}" name="Artikel-status" dataDxfId="484">
      <calculatedColumnFormula>IF(B4&lt;&gt;"",IF(AND(E4="",A4=""),"30",IF(AND(E4="",A4="x"),"10",IF(E4&lt;&gt;"",""))),"")</calculatedColumnFormula>
    </tableColumn>
    <tableColumn id="11" xr3:uid="{00000000-0010-0000-0000-00000B000000}" name="Pool-anreicherung (x = Ja)" dataDxfId="483">
      <calculatedColumnFormula>IF(J4="30","x","")</calculatedColumnFormula>
    </tableColumn>
    <tableColumn id="12" xr3:uid="{00000000-0010-0000-0000-00000C000000}" name="Waren-gruppe" dataDxfId="482"/>
    <tableColumn id="13" xr3:uid="{00000000-0010-0000-0000-00000D000000}" name="Artikelart" dataDxfId="481">
      <calculatedColumnFormula>IF(J4&lt;&gt;"","ZIDE","")</calculatedColumnFormula>
    </tableColumn>
    <tableColumn id="14" xr3:uid="{00000000-0010-0000-0000-00000E000000}" name="Artikeltyp" dataDxfId="480">
      <calculatedColumnFormula>IF(B4&lt;&gt;"",IF(AND(E4="",A4=""),"00",IF(AND(E4="",A4="x"),"12",IF(E4&lt;&gt;"",""))),"")</calculatedColumnFormula>
    </tableColumn>
    <tableColumn id="15" xr3:uid="{00000000-0010-0000-0000-00000F000000}" name="Displaytyp (nur bei weiteren Kopfartikeln)" dataDxfId="479"/>
    <tableColumn id="16" xr3:uid="{00000000-0010-0000-0000-000010000000}" name="Frei-stehendes Display? _x000a_(x = Ja)" dataDxfId="478"/>
    <tableColumn id="17" xr3:uid="{00000000-0010-0000-0000-000011000000}" name="Marke" dataDxfId="477">
      <calculatedColumnFormula>IF(J4&lt;&gt;"",$Q$4,"")</calculatedColumnFormula>
    </tableColumn>
    <tableColumn id="18" xr3:uid="{00000000-0010-0000-0000-000012000000}" name="Artikelkurztext (Maximal 22 Zeichen, keine Umlaute &amp; Sonderzeichen)" dataDxfId="476"/>
    <tableColumn id="19" xr3:uid="{00000000-0010-0000-0000-000013000000}" name="Zusatztext (Maximal 13 Zeichen)" dataDxfId="475"/>
    <tableColumn id="20" xr3:uid="{00000000-0010-0000-0000-000014000000}" name="Nettofüll-menge" dataDxfId="474"/>
    <tableColumn id="21" xr3:uid="{00000000-0010-0000-0000-000015000000}" name="Mengen-einheit der Nettofüll-menge" dataDxfId="473"/>
    <tableColumn id="22" xr3:uid="{00000000-0010-0000-0000-000016000000}" name="Ursprungsland des Artikels (IHK-Ursprung)" dataDxfId="472"/>
    <tableColumn id="23" xr3:uid="{00000000-0010-0000-0000-000017000000}" name="Zolltarifnummer (8-stellig) (Stat.WarenNr / Import-CodeNr f. Aussenhandel)" dataDxfId="471"/>
    <tableColumn id="24" xr3:uid="{00000000-0010-0000-0000-000018000000}" name="Steuerklasse _x000a_(1 =voll, _x000a_2 = ermaessigt,_x000a_0 = keine)" dataDxfId="470"/>
    <tableColumn id="25" xr3:uid="{00000000-0010-0000-0000-000019000000}" name="RLZ ab WE Markt (in Tagen)" dataDxfId="469"/>
    <tableColumn id="26" xr3:uid="{00000000-0010-0000-0000-00001A000000}" name="Eigen-geschaeft_x000a_(x = Ja)" dataDxfId="468">
      <calculatedColumnFormula>IF(J4&lt;&gt;"",$Z$4,"")</calculatedColumnFormula>
    </tableColumn>
    <tableColumn id="27" xr3:uid="{00000000-0010-0000-0000-00001B000000}" name="QS Artikel" dataDxfId="467"/>
    <tableColumn id="28" xr3:uid="{00000000-0010-0000-0000-00001C000000}" name="Chargenklasse" dataDxfId="466"/>
    <tableColumn id="29" xr3:uid="{00000000-0010-0000-0000-00001D000000}" name="Chargenfuehrung" dataDxfId="465"/>
    <tableColumn id="30" xr3:uid="{00000000-0010-0000-0000-00001E000000}" name="TBM_TOPFGROESSE" dataDxfId="464"/>
    <tableColumn id="31" xr3:uid="{00000000-0010-0000-0000-00001F000000}" name="TBM_FARBCODE" dataDxfId="463"/>
    <tableColumn id="32" xr3:uid="{00000000-0010-0000-0000-000020000000}" name="GD_MINDESTKUEHLTEMPERATUR" dataDxfId="462"/>
    <tableColumn id="33" xr3:uid="{00000000-0010-0000-0000-000021000000}" name="Verkaufs-organisation" dataDxfId="461" dataCellStyle="Normal 3 2">
      <calculatedColumnFormula>IF(J4&lt;&gt;"",$AG$4,"")</calculatedColumnFormula>
    </tableColumn>
    <tableColumn id="34" xr3:uid="{00000000-0010-0000-0000-000022000000}" name="Vertriebs-weg" dataDxfId="460" dataCellStyle="Normal 3 2">
      <calculatedColumnFormula>IF(J4&lt;&gt;"",$AH$4,"")</calculatedColumnFormula>
    </tableColumn>
    <tableColumn id="190" xr3:uid="{980E3BC9-ABAA-46B1-8F6D-534C402A383A}" name="Netto-gewicht_x000a_[in G]" dataDxfId="459" dataCellStyle="Normal 3 2"/>
    <tableColumn id="189" xr3:uid="{184670E9-8B14-4A39-953F-0FD45B4DC686}" name="Eigengeschäft Kennzeichen_x000a_(X=Ja,_x000a_leer=Nein)" dataDxfId="458" dataCellStyle="Normal 3 2"/>
    <tableColumn id="35" xr3:uid="{00000000-0010-0000-0000-000023000000}" name="Basis-mengen-einheit" dataDxfId="457">
      <calculatedColumnFormula>IF(J4&lt;&gt;"","ST","")</calculatedColumnFormula>
    </tableColumn>
    <tableColumn id="36" xr3:uid="{00000000-0010-0000-0000-000024000000}" name="AME1" dataDxfId="456">
      <calculatedColumnFormula>IF(J4&lt;&gt;"","ST","")</calculatedColumnFormula>
    </tableColumn>
    <tableColumn id="37" xr3:uid="{00000000-0010-0000-0000-000025000000}" name="Zaehler" dataDxfId="455">
      <calculatedColumnFormula>IF(J4&lt;&gt;"","1","")</calculatedColumnFormula>
    </tableColumn>
    <tableColumn id="38" xr3:uid="{00000000-0010-0000-0000-000026000000}" name="UME zu AME1" dataDxfId="454">
      <calculatedColumnFormula>IF(L4&lt;&gt;"","ST","")</calculatedColumnFormula>
    </tableColumn>
    <tableColumn id="39" xr3:uid="{00000000-0010-0000-0000-000027000000}" name="Kennzeichen NAN erzeugen _x000a_(Ja = X)" dataDxfId="453">
      <calculatedColumnFormula>IF(L4&lt;&gt;"","x","")</calculatedColumnFormula>
    </tableColumn>
    <tableColumn id="40" xr3:uid="{00000000-0010-0000-0000-000028000000}" name="Bontext (maximal 16 Zeichen)" dataDxfId="452"/>
    <tableColumn id="41" xr3:uid="{00000000-0010-0000-0000-000029000000}" name="Verpackungs-art" dataDxfId="451"/>
    <tableColumn id="42" xr3:uid="{00000000-0010-0000-0000-00002A000000}" name="Hoehe" dataDxfId="450"/>
    <tableColumn id="43" xr3:uid="{00000000-0010-0000-0000-00002B000000}" name="Breite" dataDxfId="449"/>
    <tableColumn id="44" xr3:uid="{00000000-0010-0000-0000-00002C000000}" name="Laenge" dataDxfId="448"/>
    <tableColumn id="45" xr3:uid="{00000000-0010-0000-0000-00002D000000}" name="Einheit fuer Laenge/ Breite/ Hoehe" dataDxfId="447" dataCellStyle="Normal 3 2">
      <calculatedColumnFormula>IF(J4&lt;&gt;"",$AU$4,"")</calculatedColumnFormula>
    </tableColumn>
    <tableColumn id="46" xr3:uid="{00000000-0010-0000-0000-00002E000000}" name="Brutto-gewicht" dataDxfId="446"/>
    <tableColumn id="47" xr3:uid="{00000000-0010-0000-0000-00002F000000}" name="Gewichts-einheit" dataDxfId="445" dataCellStyle="Normal 3 2">
      <calculatedColumnFormula>IF(J4&lt;&gt;"",$AW$4,"")</calculatedColumnFormula>
    </tableColumn>
    <tableColumn id="48" xr3:uid="{00000000-0010-0000-0000-000030000000}" name="Global Trade Item Number (GTIN)" dataDxfId="444" dataCellStyle="s]_x000d__x000a_;LLWLOAD.EXE - LLW loader used by TSI Products_x000d__x000a_load=c:\windows\tsi\llwload.exe_x000d__x000a_;LLWLOAD.EXE - LLW loader used by _Listungsdaten WMF Dinig 5 2">
      <calculatedColumnFormula>IF(D4="","",D4)</calculatedColumnFormula>
    </tableColumn>
    <tableColumn id="49" xr3:uid="{00000000-0010-0000-0000-000031000000}" name="GTIN Typ_x000a_(HE=13-stellig; IC=14-stellig)" dataDxfId="443"/>
    <tableColumn id="50" xr3:uid="{00000000-0010-0000-0000-000032000000}" name="Multi 2" dataDxfId="442"/>
    <tableColumn id="51" xr3:uid="{00000000-0010-0000-0000-000033000000}" name="Multi 1" dataDxfId="441"/>
    <tableColumn id="52" xr3:uid="{00000000-0010-0000-0000-000034000000}" name="abweichender Mengentext (maximal 8 Zeichen)" dataDxfId="440"/>
    <tableColumn id="53" xr3:uid="{00000000-0010-0000-0000-000035000000}" name="Vorgaenger NAN" dataDxfId="439"/>
    <tableColumn id="54" xr3:uid="{00000000-0010-0000-0000-000036000000}" name="AME2" dataDxfId="438" dataCellStyle="Normal 3 2">
      <calculatedColumnFormula>IF(BE4&lt;&gt;"","K01","")</calculatedColumnFormula>
    </tableColumn>
    <tableColumn id="55" xr3:uid="{00000000-0010-0000-0000-000037000000}" name="Anzahl der Einzelartikel im Gebinde 1" dataDxfId="437"/>
    <tableColumn id="56" xr3:uid="{00000000-0010-0000-0000-000038000000}" name="UME" dataDxfId="436" dataCellStyle="Normal 3 2">
      <calculatedColumnFormula>IF(BE4&lt;&gt;"","ST","")</calculatedColumnFormula>
    </tableColumn>
    <tableColumn id="57" xr3:uid="{00000000-0010-0000-0000-000039000000}" name="Kennzeichen NAN erzeugen (Ja = X)" dataDxfId="435"/>
    <tableColumn id="58" xr3:uid="{00000000-0010-0000-0000-00003A000000}" name="Bontext (maximal 16 Zeichen)2" dataDxfId="434"/>
    <tableColumn id="59" xr3:uid="{00000000-0010-0000-0000-00003B000000}" name="Verpackungs-art des Gebinde 1" dataDxfId="433"/>
    <tableColumn id="60" xr3:uid="{00000000-0010-0000-0000-00003C000000}" name="Hoehe des Gebinde 1" dataDxfId="432"/>
    <tableColumn id="61" xr3:uid="{00000000-0010-0000-0000-00003D000000}" name="Breite des Gebinde 1" dataDxfId="431"/>
    <tableColumn id="62" xr3:uid="{00000000-0010-0000-0000-00003E000000}" name="Laenge des Gebinde 1" dataDxfId="430"/>
    <tableColumn id="63" xr3:uid="{00000000-0010-0000-0000-00003F000000}" name="Einheit fuer Laenge/ Breite/ Hoehe des Gebinde 1" dataDxfId="429" dataCellStyle="Normal 3 2">
      <calculatedColumnFormula>IF(J4&lt;&gt;"",IF($BM$4="","MM",$BM$4),"")</calculatedColumnFormula>
    </tableColumn>
    <tableColumn id="64" xr3:uid="{00000000-0010-0000-0000-000040000000}" name="Brutto-gewicht des Gebinde 1" dataDxfId="428"/>
    <tableColumn id="65" xr3:uid="{00000000-0010-0000-0000-000041000000}" name="Gewichts-einheit des Gebinde 1" dataDxfId="427" dataCellStyle="Normal 3 2">
      <calculatedColumnFormula>IF(J4&lt;&gt;"",IF($BO$4="","G",$BO$4),"")</calculatedColumnFormula>
    </tableColumn>
    <tableColumn id="66" xr3:uid="{00000000-0010-0000-0000-000042000000}" name="GTIN (Gebinde 1)" dataDxfId="426"/>
    <tableColumn id="67" xr3:uid="{00000000-0010-0000-0000-000043000000}" name="GTIN Typ (HE=13-stellig; IC=14-stellig)" dataDxfId="425"/>
    <tableColumn id="68" xr3:uid="{00000000-0010-0000-0000-000044000000}" name="Multi 210" dataDxfId="424"/>
    <tableColumn id="69" xr3:uid="{00000000-0010-0000-0000-000045000000}" name="Multi 111" dataDxfId="423"/>
    <tableColumn id="70" xr3:uid="{00000000-0010-0000-0000-000046000000}" name="abweichender Mengentext" dataDxfId="422"/>
    <tableColumn id="71" xr3:uid="{00000000-0010-0000-0000-000047000000}" name="Vorgaenger NAN12" dataDxfId="421"/>
    <tableColumn id="72" xr3:uid="{00000000-0010-0000-0000-000048000000}" name="Alternativmengeneinheit 3 zur Lagermengeneinheit" dataDxfId="420"/>
    <tableColumn id="73" xr3:uid="{00000000-0010-0000-0000-000049000000}" name="Zaehler fuer die Umrechnung in Basismengeneinheiten (immer UMREN = 1)" dataDxfId="419"/>
    <tableColumn id="74" xr3:uid="{00000000-0010-0000-0000-00004A000000}" name="Untergeordnete Mengeneinheit (immer ST)" dataDxfId="418"/>
    <tableColumn id="75" xr3:uid="{00000000-0010-0000-0000-00004B000000}" name="Kennzeichen NAN erzeugen (Ja = X)13" dataDxfId="417"/>
    <tableColumn id="76" xr3:uid="{00000000-0010-0000-0000-00004C000000}" name="Bontext (Sprache aus Anmeldesprache, Text-ID = 02, lfd. Nr = 1)" dataDxfId="416"/>
    <tableColumn id="77" xr3:uid="{00000000-0010-0000-0000-00004D000000}" name="Verpackungsart" dataDxfId="415"/>
    <tableColumn id="78" xr3:uid="{00000000-0010-0000-0000-00004E000000}" name="Hoehe14" dataDxfId="414"/>
    <tableColumn id="79" xr3:uid="{00000000-0010-0000-0000-00004F000000}" name="Breite15" dataDxfId="413"/>
    <tableColumn id="80" xr3:uid="{00000000-0010-0000-0000-000050000000}" name="Laenge16" dataDxfId="412"/>
    <tableColumn id="81" xr3:uid="{00000000-0010-0000-0000-000051000000}" name="Einheit fuer Laenge/Breite/Hoehe" dataDxfId="411"/>
    <tableColumn id="82" xr3:uid="{00000000-0010-0000-0000-000052000000}" name="Bruttogewicht" dataDxfId="410"/>
    <tableColumn id="83" xr3:uid="{00000000-0010-0000-0000-000053000000}" name="Gewichtseinheit" dataDxfId="409"/>
    <tableColumn id="84" xr3:uid="{00000000-0010-0000-0000-000054000000}" name="Global Trade Item Number (GTIN)17" dataDxfId="408"/>
    <tableColumn id="85" xr3:uid="{00000000-0010-0000-0000-000055000000}" name="Nummerntyp der Global Trade Item Number" dataDxfId="407"/>
    <tableColumn id="86" xr3:uid="{00000000-0010-0000-0000-000056000000}" name="Multi 218" dataDxfId="406"/>
    <tableColumn id="87" xr3:uid="{00000000-0010-0000-0000-000057000000}" name="Multi 119" dataDxfId="405"/>
    <tableColumn id="88" xr3:uid="{00000000-0010-0000-0000-000058000000}" name="abweichender Mengentext20" dataDxfId="404"/>
    <tableColumn id="89" xr3:uid="{00000000-0010-0000-0000-000059000000}" name="Vorgaenger NAN21" dataDxfId="403"/>
    <tableColumn id="90" xr3:uid="{00000000-0010-0000-0000-00005A000000}" name="Alternativmengeneinheit 4 zur Lagermengeneinheit" dataDxfId="402"/>
    <tableColumn id="91" xr3:uid="{00000000-0010-0000-0000-00005B000000}" name="Zaehler fuer die Umrechnung in Basismengeneinheiten (immer UMREN = 1)22" dataDxfId="401"/>
    <tableColumn id="92" xr3:uid="{00000000-0010-0000-0000-00005C000000}" name="Untergeordnete Mengeneinheit (immer ST)23" dataDxfId="400"/>
    <tableColumn id="93" xr3:uid="{00000000-0010-0000-0000-00005D000000}" name="Kennzeichen NAN erzeugen (Ja = X)24" dataDxfId="399"/>
    <tableColumn id="94" xr3:uid="{00000000-0010-0000-0000-00005E000000}" name="Bontext (Sprache aus Anmeldesprache, Text-ID = 02, lfd. Nr = 1)25" dataDxfId="398"/>
    <tableColumn id="95" xr3:uid="{00000000-0010-0000-0000-00005F000000}" name="Verpackungsart26" dataDxfId="397"/>
    <tableColumn id="96" xr3:uid="{00000000-0010-0000-0000-000060000000}" name="Hoehe27" dataDxfId="396"/>
    <tableColumn id="97" xr3:uid="{00000000-0010-0000-0000-000061000000}" name="Breite28" dataDxfId="395"/>
    <tableColumn id="98" xr3:uid="{00000000-0010-0000-0000-000062000000}" name="Laenge29" dataDxfId="394"/>
    <tableColumn id="99" xr3:uid="{00000000-0010-0000-0000-000063000000}" name="Einheit fuer Laenge/Breite/Hoehe30" dataDxfId="393"/>
    <tableColumn id="100" xr3:uid="{00000000-0010-0000-0000-000064000000}" name="Bruttogewicht31" dataDxfId="392"/>
    <tableColumn id="101" xr3:uid="{00000000-0010-0000-0000-000065000000}" name="Gewichtseinheit32" dataDxfId="391"/>
    <tableColumn id="102" xr3:uid="{00000000-0010-0000-0000-000066000000}" name="Global Trade Item Number (GTIN)33" dataDxfId="390"/>
    <tableColumn id="103" xr3:uid="{00000000-0010-0000-0000-000067000000}" name="Nummerntyp der Global Trade Item Number34" dataDxfId="389"/>
    <tableColumn id="104" xr3:uid="{00000000-0010-0000-0000-000068000000}" name="Multi 235" dataDxfId="388"/>
    <tableColumn id="105" xr3:uid="{00000000-0010-0000-0000-000069000000}" name="Multi 136" dataDxfId="387"/>
    <tableColumn id="106" xr3:uid="{00000000-0010-0000-0000-00006A000000}" name="abweichender Mengentext37" dataDxfId="386"/>
    <tableColumn id="107" xr3:uid="{00000000-0010-0000-0000-00006B000000}" name="Vorgaenger NAN38" dataDxfId="385"/>
    <tableColumn id="108" xr3:uid="{00000000-0010-0000-0000-00006C000000}" name="Alternativmengeneinheit 5 zur Lagermengeneinheit" dataDxfId="384"/>
    <tableColumn id="109" xr3:uid="{00000000-0010-0000-0000-00006D000000}" name="Zaehler fuer die Umrechnung in Basismengeneinheiten (immer UMREN = 1)39" dataDxfId="383"/>
    <tableColumn id="110" xr3:uid="{00000000-0010-0000-0000-00006E000000}" name="Untergeordnete Mengeneinheit (immer ST)40" dataDxfId="382"/>
    <tableColumn id="111" xr3:uid="{00000000-0010-0000-0000-00006F000000}" name="Kennzeichen NAN erzeugen (Ja = X)41" dataDxfId="381"/>
    <tableColumn id="112" xr3:uid="{00000000-0010-0000-0000-000070000000}" name="Bontext (Sprache aus Anmeldesprache, Text-ID = 02, lfd. Nr = 1)42" dataDxfId="380"/>
    <tableColumn id="113" xr3:uid="{00000000-0010-0000-0000-000071000000}" name="Verpackungsart43" dataDxfId="379"/>
    <tableColumn id="114" xr3:uid="{00000000-0010-0000-0000-000072000000}" name="Hoehe44" dataDxfId="378"/>
    <tableColumn id="115" xr3:uid="{00000000-0010-0000-0000-000073000000}" name="Breite45" dataDxfId="377"/>
    <tableColumn id="116" xr3:uid="{00000000-0010-0000-0000-000074000000}" name="Laenge46" dataDxfId="376"/>
    <tableColumn id="117" xr3:uid="{00000000-0010-0000-0000-000075000000}" name="Einheit fuer Laenge/Breite/Hoehe47" dataDxfId="375"/>
    <tableColumn id="118" xr3:uid="{00000000-0010-0000-0000-000076000000}" name="Bruttogewicht48" dataDxfId="374"/>
    <tableColumn id="119" xr3:uid="{00000000-0010-0000-0000-000077000000}" name="Gewichtseinheit49" dataDxfId="373"/>
    <tableColumn id="120" xr3:uid="{00000000-0010-0000-0000-000078000000}" name="Global Trade Item Number (GTIN)50" dataDxfId="372"/>
    <tableColumn id="121" xr3:uid="{00000000-0010-0000-0000-000079000000}" name="Nummerntyp der Global Trade Item Number51" dataDxfId="371"/>
    <tableColumn id="122" xr3:uid="{00000000-0010-0000-0000-00007A000000}" name="Multi 252" dataDxfId="370"/>
    <tableColumn id="123" xr3:uid="{00000000-0010-0000-0000-00007B000000}" name="Multi 153" dataDxfId="369"/>
    <tableColumn id="124" xr3:uid="{00000000-0010-0000-0000-00007C000000}" name="abweichender Mengentext54" dataDxfId="368"/>
    <tableColumn id="125" xr3:uid="{00000000-0010-0000-0000-00007D000000}" name="Vorgaenger NAN55" dataDxfId="367"/>
    <tableColumn id="126" xr3:uid="{00000000-0010-0000-0000-00007E000000}" name="AME6" dataDxfId="366">
      <calculatedColumnFormula>IF(DY4&lt;&gt;"","P01","")</calculatedColumnFormula>
    </tableColumn>
    <tableColumn id="127" xr3:uid="{00000000-0010-0000-0000-00007F000000}" name="Anzahl Einheiten auf der Palette" dataDxfId="365"/>
    <tableColumn id="128" xr3:uid="{00000000-0010-0000-0000-000080000000}" name="Art der Einheit auf der Palette (Stück oder Gebinde 1)" dataDxfId="364"/>
    <tableColumn id="129" xr3:uid="{00000000-0010-0000-0000-000081000000}" name="Bontext (maximal 16 Zeichen)56" dataDxfId="363"/>
    <tableColumn id="130" xr3:uid="{00000000-0010-0000-0000-000082000000}" name="Verpackungs-art (201 = Europalette)" dataDxfId="362"/>
    <tableColumn id="131" xr3:uid="{00000000-0010-0000-0000-000083000000}" name="Anzahl Lagen" dataDxfId="361"/>
    <tableColumn id="132" xr3:uid="{00000000-0010-0000-0000-000084000000}" name="Handling (0=Einweg, 1=Mehrweg, z.B. EUR-Palette)" dataDxfId="360"/>
    <tableColumn id="133" xr3:uid="{00000000-0010-0000-0000-000085000000}" name="Lagerstapel-faktor (1=Nicht stapelbar)" dataDxfId="359"/>
    <tableColumn id="134" xr3:uid="{00000000-0010-0000-0000-000086000000}" name="Hoehe der Palette" dataDxfId="358"/>
    <tableColumn id="135" xr3:uid="{00000000-0010-0000-0000-000087000000}" name="Breite der Palette" dataDxfId="357"/>
    <tableColumn id="136" xr3:uid="{00000000-0010-0000-0000-000088000000}" name="Laenge der Palette" dataDxfId="356"/>
    <tableColumn id="137" xr3:uid="{00000000-0010-0000-0000-000089000000}" name="Einheit fuer Laenge/Breite/ Hoehe der Palette" dataDxfId="355">
      <calculatedColumnFormula>IF(J4&lt;&gt;"",IF($EI$4="","MM",$EI$4),"")</calculatedColumnFormula>
    </tableColumn>
    <tableColumn id="138" xr3:uid="{00000000-0010-0000-0000-00008A000000}" name="Brutto-gewicht der Palette" dataDxfId="354"/>
    <tableColumn id="139" xr3:uid="{00000000-0010-0000-0000-00008B000000}" name="Gewichts-einheit des Gewichts der Palette" dataDxfId="353">
      <calculatedColumnFormula>IF(J4&lt;&gt;"",IF($EK$4="","G",$EK$4),"")</calculatedColumnFormula>
    </tableColumn>
    <tableColumn id="140" xr3:uid="{00000000-0010-0000-0000-00008C000000}" name="Global Trade Item Number (GTIN)63" dataDxfId="352"/>
    <tableColumn id="141" xr3:uid="{00000000-0010-0000-0000-00008D000000}" name="Nummern-typ der GTIN" dataDxfId="351">
      <calculatedColumnFormula>IF(DY4&lt;&gt;"","ZD","")</calculatedColumnFormula>
    </tableColumn>
    <tableColumn id="142" xr3:uid="{00000000-0010-0000-0000-00008E000000}" name="Alternativmengeneinheit 7 zur Lagermengeneinheit" dataDxfId="350"/>
    <tableColumn id="143" xr3:uid="{00000000-0010-0000-0000-00008F000000}" name="Zaehler fuer die Umrechnung in Basismengeneinheiten (immer UMREN = 1)64" dataDxfId="349"/>
    <tableColumn id="144" xr3:uid="{00000000-0010-0000-0000-000090000000}" name="Untergeordnete Mengeneinheit (immer selber Bezug auf Kxx wie Lxx)" dataDxfId="348"/>
    <tableColumn id="145" xr3:uid="{00000000-0010-0000-0000-000091000000}" name="Bontext (Sprache aus Anmeldesprache, Text-ID = 02, lfd. Nr = 1)65" dataDxfId="347"/>
    <tableColumn id="146" xr3:uid="{00000000-0010-0000-0000-000092000000}" name="Verpackungsart66" dataDxfId="346"/>
    <tableColumn id="147" xr3:uid="{00000000-0010-0000-0000-000093000000}" name="Anzahl Lagen67" dataDxfId="345"/>
    <tableColumn id="148" xr3:uid="{00000000-0010-0000-0000-000094000000}" name="Handling68" dataDxfId="344"/>
    <tableColumn id="149" xr3:uid="{00000000-0010-0000-0000-000095000000}" name="Lagerstapelfaktor" dataDxfId="343"/>
    <tableColumn id="150" xr3:uid="{00000000-0010-0000-0000-000096000000}" name="Hoehe69" dataDxfId="342"/>
    <tableColumn id="151" xr3:uid="{00000000-0010-0000-0000-000097000000}" name="Breite70" dataDxfId="341"/>
    <tableColumn id="152" xr3:uid="{00000000-0010-0000-0000-000098000000}" name="Laenge71" dataDxfId="340"/>
    <tableColumn id="153" xr3:uid="{00000000-0010-0000-0000-000099000000}" name="Einheit fuer Laenge/Breite/Hoehe72" dataDxfId="339"/>
    <tableColumn id="154" xr3:uid="{00000000-0010-0000-0000-00009A000000}" name="Bruttogewicht73" dataDxfId="338"/>
    <tableColumn id="155" xr3:uid="{00000000-0010-0000-0000-00009B000000}" name="Gewichtseinheit74" dataDxfId="337"/>
    <tableColumn id="156" xr3:uid="{00000000-0010-0000-0000-00009C000000}" name="Global Trade Item Number (GTIN)75" dataDxfId="336"/>
    <tableColumn id="157" xr3:uid="{00000000-0010-0000-0000-00009D000000}" name="Nummerntyp der Global Trade Item Number76" dataDxfId="335"/>
    <tableColumn id="158" xr3:uid="{00000000-0010-0000-0000-00009E000000}" name="WAWI-Nr./ Kreditoren-Nummer_x000a_(ASDV)" dataDxfId="334" dataCellStyle="Normal 3 2">
      <calculatedColumnFormula>IF(B4&lt;&gt;"",$FD$4,"")</calculatedColumnFormula>
    </tableColumn>
    <tableColumn id="159" xr3:uid="{00000000-0010-0000-0000-00009F000000}" name="Lieferanten-teilsortiment (LTS)" dataDxfId="333"/>
    <tableColumn id="160" xr3:uid="{00000000-0010-0000-0000-0000A0000000}" name="Lieferanten-Artikelnummer (Einzelartikel)" dataDxfId="332"/>
    <tableColumn id="161" xr3:uid="{00000000-0010-0000-0000-0000A1000000}" name="Lieferanten-Artikelnummer (Gebinde/Karton)" dataDxfId="331"/>
    <tableColumn id="162" xr3:uid="{00000000-0010-0000-0000-0000A2000000}" name="Artikelnummer beim Lieferanten fuer AME3" dataDxfId="330"/>
    <tableColumn id="163" xr3:uid="{00000000-0010-0000-0000-0000A3000000}" name="Artikelnummer beim Lieferanten fuer AME4" dataDxfId="329"/>
    <tableColumn id="164" xr3:uid="{00000000-0010-0000-0000-0000A4000000}" name="Artikelnummer beim Lieferanten fuer AME5" dataDxfId="328"/>
    <tableColumn id="165" xr3:uid="{00000000-0010-0000-0000-0000A5000000}" name="Lieferanten-Artikelnummer (Palette)" dataDxfId="327"/>
    <tableColumn id="166" xr3:uid="{00000000-0010-0000-0000-0000A6000000}" name="Artikelnummer beim Lieferanten fuer AME7" dataDxfId="326"/>
    <tableColumn id="167" xr3:uid="{00000000-0010-0000-0000-0000A7000000}" name="Gesamt-haltbarkeit" dataDxfId="325"/>
    <tableColumn id="168" xr3:uid="{00000000-0010-0000-0000-0000A8000000}" name="Restlaufzeit ab Produktion (in Tagen)" dataDxfId="324"/>
    <tableColumn id="169" xr3:uid="{34154296-CE45-4220-9C97-6357A050A8A2}" name="Label/Siegel (muss auf dem Reiter &quot;Artikeldatenblatt&quot; gefüllt werden)" dataDxfId="323">
      <calculatedColumnFormula>IF(AND(B4&lt;&gt;"",$FO$4&lt;&gt;";;;;;"),$FO$4,"")</calculatedColumnFormula>
    </tableColumn>
    <tableColumn id="188" xr3:uid="{3D74A315-EBCC-4734-8D76-C763725F097F}" name="Nonfood-Inhaltsstoffe (Material, 05= Baumwolle)" dataDxfId="322">
      <calculatedColumnFormula>IF(Table1[[#This Row],[Baumwollanteil (in %)]]&lt;&gt;"","05","")</calculatedColumnFormula>
    </tableColumn>
    <tableColumn id="295" xr3:uid="{B68306AC-58DB-4641-BF31-05D62F7A5CC1}" name="Baumwollanteil (in %)" dataDxfId="321"/>
    <tableColumn id="170" xr3:uid="{DD872473-4B38-4082-BE5B-03C8B7410439}" name="Bestellmengeneinheit 1 fuer NAN 1" dataDxfId="320">
      <calculatedColumnFormula>IF(J4&lt;&gt;"","ST","")</calculatedColumnFormula>
    </tableColumn>
    <tableColumn id="171" xr3:uid="{887CCBBA-B8CE-46B4-95CA-7C5481D0A37A}" name="Konditionsgruppe beim Lieferanten" dataDxfId="319"/>
    <tableColumn id="172" xr3:uid="{F172C38B-FF62-47F7-8EF9-CA01E273669D}" name="Konditionsuebergruppe" dataDxfId="318"/>
    <tableColumn id="173" xr3:uid="{AFA037F0-BB43-4D35-998F-5075B1EEA0AE}" name="Konditionseinheit" dataDxfId="317"/>
    <tableColumn id="174" xr3:uid="{4756F052-32ED-427D-8569-F812A91DB4D9}" name="LIEK" dataDxfId="316">
      <calculatedColumnFormula>IF(J4&lt;&gt;"",F4,"")</calculatedColumnFormula>
    </tableColumn>
    <tableColumn id="175" xr3:uid="{D030910A-A28E-4983-A370-FA6C38559DFC}" name="Bestellmengeneinheit 2 fuer NAN 2" dataDxfId="315"/>
    <tableColumn id="176" xr3:uid="{8C2AEC5A-22C8-4C43-8627-C1DACEE96E96}" name="Konditionsgruppe beim Lieferanten2" dataDxfId="314"/>
    <tableColumn id="177" xr3:uid="{538E1C85-B3E2-463E-87F2-59C4B12FD8FB}" name="Konditionsuebergruppe3" dataDxfId="313"/>
    <tableColumn id="178" xr3:uid="{C371FC74-C9A5-4ADC-84CC-EBC27AC23064}" name="Konditionseinheit4" dataDxfId="312"/>
    <tableColumn id="179" xr3:uid="{EC495D5A-6E25-4F14-89E6-AAA4AE61A2E4}" name="Konditionsbetrag in EU4" dataDxfId="311"/>
    <tableColumn id="191" xr3:uid="{A32FAD4D-DE35-47EE-B8E3-2651731AB6D0}" name="Column2" dataDxfId="310"/>
    <tableColumn id="180" xr3:uid="{8A507313-0D57-440E-907B-58DEF59B8EE2}" name="GTIN" dataDxfId="309">
      <calculatedColumnFormula>IF(Table1[[#This Row],[Global Trade Item Number (GTIN)]]="","",Table1[[#This Row],[Global Trade Item Number (GTIN)]])</calculatedColumnFormula>
    </tableColumn>
    <tableColumn id="181" xr3:uid="{0B7340ED-897F-43CD-89A1-F5B1AB94BCD4}" name="Kreditor" dataDxfId="308">
      <calculatedColumnFormula>IF(Table1[[#This Row],[WAWI-Nr./ Kreditoren-Nummer
(ASDV)]]&lt;&gt;"",Table1[[#This Row],[WAWI-Nr./ Kreditoren-Nummer
(ASDV)]],"")</calculatedColumnFormula>
    </tableColumn>
    <tableColumn id="182" xr3:uid="{069D999E-9CE8-46D9-A3A9-6DEA56B55289}" name="Gültig ab (Datum)" dataDxfId="307"/>
    <tableColumn id="183" xr3:uid="{CBD7399C-71EE-4BB1-AAA0-D488FF492317}" name="Gültig bis" dataDxfId="306"/>
    <tableColumn id="184" xr3:uid="{70060154-7697-4E3D-8B15-B38E2FFC0D6E}" name="Artikel verpackt? _x000a_(X=Ja)" dataDxfId="305"/>
    <tableColumn id="185" xr3:uid="{A8212C45-174B-447E-99FA-126B6C3C9E14}" name="Verpackung recyclingfähig?_x000a_(X=Ja)" dataDxfId="304"/>
    <tableColumn id="186" xr3:uid="{6A07EC5E-B326-43C9-B745-1A69127874C0}" name="Manuelle Berechnung? (Ja = X, Nein = )" dataDxfId="303"/>
    <tableColumn id="187" xr3:uid="{07EB1CA1-9558-4FE5-84B7-1CCE72DDB51D}" name="Papier, Pappe, Karton" dataDxfId="302"/>
    <tableColumn id="192" xr3:uid="{0A1B98D8-FD7A-42E6-B6B5-CF6460612425}" name="Kunststoff" dataDxfId="301"/>
    <tableColumn id="193" xr3:uid="{ACC855A8-635E-45E0-865D-D86FE98933EA}" name="Eisenmetalle" dataDxfId="300"/>
    <tableColumn id="194" xr3:uid="{A644FEDB-CC37-40EB-9766-6A63B4E9F1D0}" name="Aluminium" dataDxfId="299"/>
    <tableColumn id="195" xr3:uid="{7598545B-C520-4E2E-A188-8B3332FF9ABE}" name="Glas" dataDxfId="298"/>
    <tableColumn id="196" xr3:uid="{43C21FA5-0BBB-40FA-B13E-DC24BF9B8F7D}" name="Naturmaterial" dataDxfId="297"/>
    <tableColumn id="197" xr3:uid="{014A0E89-8116-4899-AB2A-B0A3FD511729}" name="Getränkekartonverpackung" dataDxfId="296"/>
    <tableColumn id="198" xr3:uid="{1CD59F83-E087-4C72-B2B0-E57A3E3915E8}" name="Sonstiger Verbund" dataDxfId="295"/>
    <tableColumn id="199" xr3:uid="{7FD4C76A-A981-423F-9022-1F22737B776D}" name="Hauptkörper - B1 - Art" dataDxfId="294"/>
    <tableColumn id="200" xr3:uid="{3B791A1B-5E65-478D-85B3-891F0D9F1496}" name="Hauptkörper - B1 - Fraktion" dataDxfId="293"/>
    <tableColumn id="201" xr3:uid="{7DE47F3D-4F94-48F5-92EF-F9859CEE3A7F}" name="Hauptkörper - B1 - Gewicht_x000a_(in G)" dataDxfId="292"/>
    <tableColumn id="202" xr3:uid="{2079981F-6DAF-4CF7-B57B-CF964224F1A3}" name="Hauptkörper - B1 - Lizenzierungs-pflichtig? (X=Ja)" dataDxfId="291"/>
    <tableColumn id="203" xr3:uid="{A691E145-A86F-41C0-A3BD-901E8AF143C5}" name="Hauptkörper - B1 - Virgin Material" dataDxfId="290"/>
    <tableColumn id="204" xr3:uid="{16C1B31C-E1BF-459E-AC80-593148CAFDC8}" name="Hauptkörper - B1 - Virgin Material Anteil (in %)" dataDxfId="289"/>
    <tableColumn id="205" xr3:uid="{0F63C5A5-99AE-4B0C-B8B1-046343B20E0B}" name="Hauptkörper - B1 - Recyceltes Material" dataDxfId="288"/>
    <tableColumn id="206" xr3:uid="{FBE2E7DD-F694-44BF-AB12-7D33E28BCF3B}" name="Hauptkörper - B1 - Recyceltes Material Anteil (in %)" dataDxfId="287"/>
    <tableColumn id="207" xr3:uid="{574A5CFE-30A7-462F-BAC3-22B2065A01A6}" name="Hauptkörper - B1 - Beschichtung" dataDxfId="286"/>
    <tableColumn id="208" xr3:uid="{AD29711A-EFDE-40A6-8559-5B2C8C66145D}" name="Hauptkörper - B1 - Beschichtung Anteil (in %)" dataDxfId="285"/>
    <tableColumn id="209" xr3:uid="{36CE560E-761A-4541-86F4-E25A5170E439}" name="Hauptkörper - B2 - Art" dataDxfId="284"/>
    <tableColumn id="210" xr3:uid="{279C9904-24FA-400C-9B26-A9E4474CC6BD}" name="Hauptkörper - B2 - Fraktion" dataDxfId="283"/>
    <tableColumn id="211" xr3:uid="{FDFC41A2-B94E-43E1-B380-D2D1D9645935}" name="Hauptkörper - B2 - Gewicht_x000a_(in G)" dataDxfId="282"/>
    <tableColumn id="212" xr3:uid="{F6DCC2EF-2910-4E47-A042-0846D57AE038}" name="Hauptkörper - B2 - Lizenzierungs-pflichtig? (X=Ja)" dataDxfId="281"/>
    <tableColumn id="213" xr3:uid="{4632886C-93B9-4872-A524-0FDC98069B9C}" name="Hauptkörper - B2 - Virgin Material" dataDxfId="280"/>
    <tableColumn id="214" xr3:uid="{FCE305EC-CEC2-4915-B8BD-020893710632}" name="Hauptkörper - B2 - Virgin Material Anteil (in %)" dataDxfId="279"/>
    <tableColumn id="215" xr3:uid="{1C8F19D8-496A-412C-9924-0E8C27BA48A5}" name="Hauptkörper - B2 - Recyceltes Material" dataDxfId="278"/>
    <tableColumn id="216" xr3:uid="{ED2F208F-A02C-4B14-B78D-344D69216E5F}" name="Hauptkörper - B2 - Recyceltes Material Anteil (in %)" dataDxfId="277"/>
    <tableColumn id="217" xr3:uid="{7735C9F3-2E22-4EB5-BD96-12BF8E0CAB53}" name="Hauptkörper - B2 - Beschichtung" dataDxfId="276"/>
    <tableColumn id="218" xr3:uid="{13D16418-D2A1-46F4-93E4-D34A43BD7474}" name="Hauptkörper - B2 - Beschichtung Anteil (in %)" dataDxfId="275"/>
    <tableColumn id="219" xr3:uid="{3B44341A-CA36-4F07-83BF-85DA5C26D9A5}" name="Hauptkörper - B3 - Art" dataDxfId="274"/>
    <tableColumn id="220" xr3:uid="{1A3E43A6-E385-43BE-9584-89AFBCC7135A}" name="Hauptkörper - B3 - Fraktion" dataDxfId="273"/>
    <tableColumn id="221" xr3:uid="{A6023C99-806E-4CDC-ADAE-2945BD5D5F5C}" name="Hauptkörper - B3 - Gewicht_x000a_(in G)" dataDxfId="272"/>
    <tableColumn id="222" xr3:uid="{AB239303-77C1-4BAF-9321-9F5FF67825F8}" name="Hauptkörper - B3 - Lizenzierungs-pflichtig? (X=Ja)" dataDxfId="271"/>
    <tableColumn id="223" xr3:uid="{5BEFCDCA-D293-4740-B4EE-0CE4E2A8A223}" name="Hauptkörper - B3 - Virgin Material" dataDxfId="270"/>
    <tableColumn id="224" xr3:uid="{58BFEB86-11AA-4E26-8FB8-77D845104712}" name="Hauptkörper - B3 - Virgin Material Anteil (in %)" dataDxfId="269"/>
    <tableColumn id="225" xr3:uid="{47A2A708-9044-4FF1-B983-B2DBD07C651F}" name="Hauptkörper - B3 - Recyceltes Material" dataDxfId="268"/>
    <tableColumn id="226" xr3:uid="{D8BEBED7-BC84-4DA6-BF21-FD2F4DA14677}" name="Hauptkörper - B3 - Recyceltes Material Anteil (in %)" dataDxfId="267"/>
    <tableColumn id="227" xr3:uid="{67B77578-152C-4B95-A74D-8B4839951FAD}" name="Hauptkörper - B3 - Beschichtung" dataDxfId="266"/>
    <tableColumn id="228" xr3:uid="{9D5050C2-4C2B-4789-8354-30FF5647A728}" name="Hauptkörper - B3 - Beschichtung Anteil (in %)" dataDxfId="265"/>
    <tableColumn id="229" xr3:uid="{0A7411A5-8873-47B9-B3DF-7601D70F9AC8}" name="Verschluss - B1 - Art" dataDxfId="264"/>
    <tableColumn id="230" xr3:uid="{4CAC054D-8867-44D4-B056-039559236A0E}" name="Verschluss - B1 - Fraktion" dataDxfId="263"/>
    <tableColumn id="231" xr3:uid="{40FE767A-3275-45A5-90F2-D6E67DC58E5E}" name="Verschluss - B1 - Gewicht (in G)" dataDxfId="262"/>
    <tableColumn id="232" xr3:uid="{E7F7F230-2E68-4C7B-85D4-0D1CB1DABB39}" name="Verschluss - B1 - Lizenzierungs-pflichtig? (X=Ja)" dataDxfId="261"/>
    <tableColumn id="233" xr3:uid="{B682C52F-913F-42FD-A18A-1444ED360A67}" name="Verschluss - B1 - Trennbar vom Hauptkörper? (X=Ja)" dataDxfId="260"/>
    <tableColumn id="234" xr3:uid="{7ADE142D-97CA-4257-A6DE-4CBAB20AE735}" name="Verschluss - B1 - Virgin Material" dataDxfId="259"/>
    <tableColumn id="235" xr3:uid="{C94E7FCE-AA11-4F6A-A86A-EB14EC29A953}" name="Verschluss - B1 - Virgin Material Anteil (in %)" dataDxfId="258"/>
    <tableColumn id="236" xr3:uid="{6FF267D0-AA92-45F5-814B-D40E90AF7C8D}" name="Verschluss - B1 - Recyceltes Material" dataDxfId="257"/>
    <tableColumn id="237" xr3:uid="{EFD0B550-2D17-4713-865A-5F15628E3652}" name="Verschluss - B1 - Recyceltes Material Anteil (in %)" dataDxfId="256"/>
    <tableColumn id="238" xr3:uid="{4DD12003-F075-4A9A-9D70-657B0B364F0D}" name="Verschluss - B1 - Beschichtung" dataDxfId="255"/>
    <tableColumn id="239" xr3:uid="{D14C58C2-E35F-47D3-A80E-52B2A8113B52}" name="Verschluss - B1 - Beschichtung Anteil (in %)" dataDxfId="254"/>
    <tableColumn id="240" xr3:uid="{58B69831-AEB9-4F70-940C-63A6B887E5B0}" name="Verschluss - B2 - Art" dataDxfId="253"/>
    <tableColumn id="241" xr3:uid="{DDF7AD33-11A3-4B86-A97A-303A3593CF7C}" name="Verschluss - B2 - Fraktion" dataDxfId="252"/>
    <tableColumn id="242" xr3:uid="{FFABBFF3-C044-4ABF-9695-945F724FFFF0}" name="Verschluss - B2 - Gewicht (in G)" dataDxfId="251"/>
    <tableColumn id="243" xr3:uid="{E0D2D07F-1A06-406E-9274-DBCDFDC9101E}" name="Verschluss - B2 - Lizenzierungs-pflichtig? (X=Ja)" dataDxfId="250"/>
    <tableColumn id="244" xr3:uid="{6D8DDE1E-9A0A-4874-9118-392C80FD7CA0}" name="Verschluss - B2 - Trennbar vom Hauptkörper? (X=Ja)" dataDxfId="249"/>
    <tableColumn id="245" xr3:uid="{94321AD7-C547-40B4-BA5E-E6E4FC32B4C1}" name="Verschluss - B2 - Virgin Material" dataDxfId="248"/>
    <tableColumn id="246" xr3:uid="{2089B6BE-D773-4893-87F7-2407ED7F3104}" name="Verschluss - B2 - Virgin Material Anteil (in %)" dataDxfId="247"/>
    <tableColumn id="247" xr3:uid="{BCEB16DF-2019-4418-8931-63C251C9D724}" name="Verschluss - B2 - Recyceltes Material" dataDxfId="246"/>
    <tableColumn id="248" xr3:uid="{C6208963-9424-4CFA-8D24-D7F744348DB8}" name="Verschluss - B2 - Recyceltes Material Anteil (in %)" dataDxfId="245"/>
    <tableColumn id="249" xr3:uid="{0C158281-6819-449F-854F-EC94C49F53C2}" name="Verschluss - B2 - Beschichtung" dataDxfId="244"/>
    <tableColumn id="250" xr3:uid="{A1B458B8-00A2-4224-A016-4AEEDDA2CCAE}" name="Verschluss - B2 - Beschichtung Anteil (in %)" dataDxfId="243"/>
    <tableColumn id="251" xr3:uid="{4711D9A4-C1EE-43CE-9D13-B3E007B5038A}" name="Verschluss - B3 - Art" dataDxfId="242"/>
    <tableColumn id="252" xr3:uid="{C0FFB57B-C751-454D-842B-EC88AA3F975C}" name="Verschluss - B3 - Fraktion" dataDxfId="241"/>
    <tableColumn id="253" xr3:uid="{8FEED1AE-5C8C-425C-9F4A-2A549ED94342}" name="Verschluss - B3 - Gewicht (in G)" dataDxfId="240"/>
    <tableColumn id="254" xr3:uid="{5987DF1B-05B6-47B6-B2CF-E840648445ED}" name="Verschluss - B3 - Lizenzierungs-pflichtig? (X=Ja)" dataDxfId="239"/>
    <tableColumn id="255" xr3:uid="{3EB1646F-5FE6-4165-BF86-B658E2EDB6BB}" name="Verschluss - B3 - Trennbar vom Hauptkörper? (X=Ja)" dataDxfId="238"/>
    <tableColumn id="256" xr3:uid="{1EC56E14-5742-4E7A-A7C7-D4FB9116FFD0}" name="Verschluss - B3 - Virgin Material" dataDxfId="237"/>
    <tableColumn id="257" xr3:uid="{25979679-54B8-4E59-B656-83ABD9505F41}" name="Verschluss - B3 - Virgin Material Anteil (in %)" dataDxfId="236"/>
    <tableColumn id="258" xr3:uid="{FFE6F135-9E9A-4977-86B7-7265F4932760}" name="Verschluss - B3 - Recyceltes Material" dataDxfId="235"/>
    <tableColumn id="259" xr3:uid="{51B99805-CFBC-426F-8863-9B9D2147B202}" name="Verschluss - B3 - Recyceltes Material Anteil (in %)" dataDxfId="234"/>
    <tableColumn id="260" xr3:uid="{EF29B8B4-4B3A-450E-A04D-7A7797B23AA2}" name="Verschluss - B3 - Beschichtung" dataDxfId="233"/>
    <tableColumn id="261" xr3:uid="{DFA93A01-33E9-4CDA-A77A-ADDB0CD11F42}" name="Verschluss - B3 - Beschichtung Anteil (in %)" dataDxfId="232"/>
    <tableColumn id="262" xr3:uid="{55ADAF3A-55DF-4900-A8D7-613CC4DB7024}" name="Etikett - B1 - Art" dataDxfId="231"/>
    <tableColumn id="263" xr3:uid="{E34BA99E-B4BF-474A-AA26-E1C61BDF2654}" name="Etikett - B1 - Fraktion" dataDxfId="230"/>
    <tableColumn id="264" xr3:uid="{340EDDE6-8AC4-4108-A20E-4B25C16A8B06}" name="Etikett - B1 - Gewicht (in G)" dataDxfId="229"/>
    <tableColumn id="265" xr3:uid="{772E0792-9B50-492F-B23C-3DE9E7A8C6D8}" name="Etikett - B1 - Lizenzierungs-pflichtig? (X=Ja)" dataDxfId="228"/>
    <tableColumn id="266" xr3:uid="{0AB1CC65-F507-403E-B32D-070B58F2660A}" name="Etikett - B1 - Trennbar vom Hauptkörper? (X=Ja)" dataDxfId="227"/>
    <tableColumn id="267" xr3:uid="{5EF0C829-4866-43ED-8407-054D6F518B82}" name="Etikett - B1 - Virgin Material" dataDxfId="226"/>
    <tableColumn id="268" xr3:uid="{702FA43E-1D8D-415C-817E-DA637D35C8EE}" name="Etikett - B1 - Virgin Material Anteil (in %)" dataDxfId="225"/>
    <tableColumn id="269" xr3:uid="{0611E734-6C14-494E-9122-CE2E22B34F08}" name="Etikett - B1 - Recyceltes Material" dataDxfId="224"/>
    <tableColumn id="270" xr3:uid="{354D6315-1F66-419B-9DC0-E97F8A432816}" name="Etikett - B1 - Recyceltes Material Anteil (in %)" dataDxfId="223"/>
    <tableColumn id="271" xr3:uid="{DDC17C82-E952-46F4-A389-A2A4FDE032B4}" name="Etikett - B1 - Beschichtung" dataDxfId="222"/>
    <tableColumn id="272" xr3:uid="{7E646E99-3308-4DA2-BD49-2CD16938FE2B}" name="Etikett - B1 - Beschichtung Anteil (in %)" dataDxfId="221"/>
    <tableColumn id="273" xr3:uid="{F911FBC7-17ED-432F-8415-E2D4CC30DF83}" name="Etikett - B2 - Art" dataDxfId="220"/>
    <tableColumn id="274" xr3:uid="{A43C3D2A-0118-416A-96BE-29FFA65D93FF}" name="Etikett - B2 - Fraktion" dataDxfId="219"/>
    <tableColumn id="275" xr3:uid="{17A87E7C-7B3A-4D74-8714-1CC302901141}" name="Etikett - B2 - Gewicht (in G)" dataDxfId="218"/>
    <tableColumn id="276" xr3:uid="{A88C52E0-ACBA-4599-9C36-37A0A4C3A4AB}" name="Etikett - B2 - Lizenzierungs-pflichtig? (X=Ja)" dataDxfId="217"/>
    <tableColumn id="277" xr3:uid="{67463FB4-90EE-4118-9D53-27FA35339630}" name="Etikett - B2 - Trennbar vom Hauptkörper? (X=Ja)" dataDxfId="216"/>
    <tableColumn id="278" xr3:uid="{6FDC5D91-4DCB-4E48-B288-F8D5444EEE4D}" name="Etikett - B2 - Virgin Material" dataDxfId="215"/>
    <tableColumn id="279" xr3:uid="{B775A0A7-465E-4C3F-9C82-A61A6D3EB247}" name="Etikett - B2 - Virgin Material Anteil (in %)" dataDxfId="214"/>
    <tableColumn id="280" xr3:uid="{9D8CE941-4216-4F6E-B27D-0B6FC8D22D50}" name="Etikett - B2 - Recyceltes Material" dataDxfId="213"/>
    <tableColumn id="281" xr3:uid="{92C5207A-D703-498A-B682-E2E4DC770389}" name="Etikett - B2 - Recyceltes Material Anteil (in %)" dataDxfId="212"/>
    <tableColumn id="282" xr3:uid="{C16F4668-019E-4F7F-A35B-E4470C75063C}" name="Etikett - B2 - Beschichtung" dataDxfId="211"/>
    <tableColumn id="283" xr3:uid="{71A87FBD-B3AE-450E-BB9E-7261CD5B5D22}" name="Etikett - B2 - Beschichtung Anteil (in %)" dataDxfId="210"/>
    <tableColumn id="284" xr3:uid="{6DF71243-9B59-45F7-B153-FD8E053E162A}" name="Etikett - B3 - Art" dataDxfId="209"/>
    <tableColumn id="285" xr3:uid="{EDD2CD56-D30B-4536-B80A-EA135B07CE6E}" name="Etikett - B3 - Fraktion" dataDxfId="208"/>
    <tableColumn id="286" xr3:uid="{528E89C1-255B-4A40-BEB1-42D3056E688A}" name="Etikett - B3 - Gewicht (in G)" dataDxfId="207"/>
    <tableColumn id="287" xr3:uid="{C79196B2-F2E4-4048-B2AC-826F7598914B}" name="Etikett - B3 - Lizenzierungs-pflichtig? (X=Ja)" dataDxfId="206"/>
    <tableColumn id="288" xr3:uid="{9DF4A873-60C1-4D84-99C7-B52988DF7312}" name="Etikett - B3 - Trennbar vom Hauptkörper? (X=Ja)" dataDxfId="205"/>
    <tableColumn id="289" xr3:uid="{B8DB4E6D-CC1B-4B7A-9F9C-4F7B4CEAB704}" name="Etikett - B3 - Virgin Material" dataDxfId="204"/>
    <tableColumn id="290" xr3:uid="{FA3E49DD-0E80-4DDF-80BD-1B2606734E40}" name="Etikett - B3 - Virgin Material Anteil (in %)" dataDxfId="203"/>
    <tableColumn id="291" xr3:uid="{335A1029-0C83-4A1C-B010-59887C794340}" name="Etikett - B3 - Recyceltes Material" dataDxfId="202"/>
    <tableColumn id="292" xr3:uid="{74236601-761D-4E65-B6E8-D74656636ED9}" name="Etikett - B3 - Recyceltes Material Anteil (in %)" dataDxfId="201"/>
    <tableColumn id="293" xr3:uid="{E26AAC80-FC8B-4D50-A267-0E5FF1A8A8B8}" name="Etikett - B3 - Beschichtung" dataDxfId="200"/>
    <tableColumn id="294" xr3:uid="{5BB3BD4D-EE0E-4E6A-94EF-99BDF2C0C131}" name="Etikett - B3 - Beschichtung Anteil (in %)" dataDxfId="199"/>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upplier.rewe-group.com/Artikeldatenblatt"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89.xml"/><Relationship Id="rId117" Type="http://schemas.openxmlformats.org/officeDocument/2006/relationships/ctrlProp" Target="../ctrlProps/ctrlProp180.xml"/><Relationship Id="rId21" Type="http://schemas.openxmlformats.org/officeDocument/2006/relationships/ctrlProp" Target="../ctrlProps/ctrlProp84.xml"/><Relationship Id="rId42" Type="http://schemas.openxmlformats.org/officeDocument/2006/relationships/ctrlProp" Target="../ctrlProps/ctrlProp105.xml"/><Relationship Id="rId47" Type="http://schemas.openxmlformats.org/officeDocument/2006/relationships/ctrlProp" Target="../ctrlProps/ctrlProp110.xml"/><Relationship Id="rId63" Type="http://schemas.openxmlformats.org/officeDocument/2006/relationships/ctrlProp" Target="../ctrlProps/ctrlProp126.xml"/><Relationship Id="rId68" Type="http://schemas.openxmlformats.org/officeDocument/2006/relationships/ctrlProp" Target="../ctrlProps/ctrlProp131.xml"/><Relationship Id="rId84" Type="http://schemas.openxmlformats.org/officeDocument/2006/relationships/ctrlProp" Target="../ctrlProps/ctrlProp147.xml"/><Relationship Id="rId89" Type="http://schemas.openxmlformats.org/officeDocument/2006/relationships/ctrlProp" Target="../ctrlProps/ctrlProp152.xml"/><Relationship Id="rId112" Type="http://schemas.openxmlformats.org/officeDocument/2006/relationships/ctrlProp" Target="../ctrlProps/ctrlProp175.xml"/><Relationship Id="rId16" Type="http://schemas.openxmlformats.org/officeDocument/2006/relationships/ctrlProp" Target="../ctrlProps/ctrlProp79.xml"/><Relationship Id="rId107" Type="http://schemas.openxmlformats.org/officeDocument/2006/relationships/ctrlProp" Target="../ctrlProps/ctrlProp170.xml"/><Relationship Id="rId11" Type="http://schemas.openxmlformats.org/officeDocument/2006/relationships/ctrlProp" Target="../ctrlProps/ctrlProp74.xml"/><Relationship Id="rId32" Type="http://schemas.openxmlformats.org/officeDocument/2006/relationships/ctrlProp" Target="../ctrlProps/ctrlProp95.xml"/><Relationship Id="rId37" Type="http://schemas.openxmlformats.org/officeDocument/2006/relationships/ctrlProp" Target="../ctrlProps/ctrlProp100.xml"/><Relationship Id="rId53" Type="http://schemas.openxmlformats.org/officeDocument/2006/relationships/ctrlProp" Target="../ctrlProps/ctrlProp116.xml"/><Relationship Id="rId58" Type="http://schemas.openxmlformats.org/officeDocument/2006/relationships/ctrlProp" Target="../ctrlProps/ctrlProp121.xml"/><Relationship Id="rId74" Type="http://schemas.openxmlformats.org/officeDocument/2006/relationships/ctrlProp" Target="../ctrlProps/ctrlProp137.xml"/><Relationship Id="rId79" Type="http://schemas.openxmlformats.org/officeDocument/2006/relationships/ctrlProp" Target="../ctrlProps/ctrlProp142.xml"/><Relationship Id="rId102" Type="http://schemas.openxmlformats.org/officeDocument/2006/relationships/ctrlProp" Target="../ctrlProps/ctrlProp165.xml"/><Relationship Id="rId123" Type="http://schemas.openxmlformats.org/officeDocument/2006/relationships/ctrlProp" Target="../ctrlProps/ctrlProp186.xml"/><Relationship Id="rId5" Type="http://schemas.openxmlformats.org/officeDocument/2006/relationships/ctrlProp" Target="../ctrlProps/ctrlProp68.xml"/><Relationship Id="rId61" Type="http://schemas.openxmlformats.org/officeDocument/2006/relationships/ctrlProp" Target="../ctrlProps/ctrlProp124.xml"/><Relationship Id="rId82" Type="http://schemas.openxmlformats.org/officeDocument/2006/relationships/ctrlProp" Target="../ctrlProps/ctrlProp145.xml"/><Relationship Id="rId90" Type="http://schemas.openxmlformats.org/officeDocument/2006/relationships/ctrlProp" Target="../ctrlProps/ctrlProp153.xml"/><Relationship Id="rId95" Type="http://schemas.openxmlformats.org/officeDocument/2006/relationships/ctrlProp" Target="../ctrlProps/ctrlProp158.xml"/><Relationship Id="rId19" Type="http://schemas.openxmlformats.org/officeDocument/2006/relationships/ctrlProp" Target="../ctrlProps/ctrlProp8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77" Type="http://schemas.openxmlformats.org/officeDocument/2006/relationships/ctrlProp" Target="../ctrlProps/ctrlProp140.xml"/><Relationship Id="rId100" Type="http://schemas.openxmlformats.org/officeDocument/2006/relationships/ctrlProp" Target="../ctrlProps/ctrlProp163.xml"/><Relationship Id="rId105" Type="http://schemas.openxmlformats.org/officeDocument/2006/relationships/ctrlProp" Target="../ctrlProps/ctrlProp168.xml"/><Relationship Id="rId113" Type="http://schemas.openxmlformats.org/officeDocument/2006/relationships/ctrlProp" Target="../ctrlProps/ctrlProp176.xml"/><Relationship Id="rId118" Type="http://schemas.openxmlformats.org/officeDocument/2006/relationships/ctrlProp" Target="../ctrlProps/ctrlProp181.xml"/><Relationship Id="rId8" Type="http://schemas.openxmlformats.org/officeDocument/2006/relationships/ctrlProp" Target="../ctrlProps/ctrlProp71.xml"/><Relationship Id="rId51" Type="http://schemas.openxmlformats.org/officeDocument/2006/relationships/ctrlProp" Target="../ctrlProps/ctrlProp114.xml"/><Relationship Id="rId72" Type="http://schemas.openxmlformats.org/officeDocument/2006/relationships/ctrlProp" Target="../ctrlProps/ctrlProp135.xml"/><Relationship Id="rId80" Type="http://schemas.openxmlformats.org/officeDocument/2006/relationships/ctrlProp" Target="../ctrlProps/ctrlProp143.xml"/><Relationship Id="rId85" Type="http://schemas.openxmlformats.org/officeDocument/2006/relationships/ctrlProp" Target="../ctrlProps/ctrlProp148.xml"/><Relationship Id="rId93" Type="http://schemas.openxmlformats.org/officeDocument/2006/relationships/ctrlProp" Target="../ctrlProps/ctrlProp156.xml"/><Relationship Id="rId98" Type="http://schemas.openxmlformats.org/officeDocument/2006/relationships/ctrlProp" Target="../ctrlProps/ctrlProp161.xml"/><Relationship Id="rId121" Type="http://schemas.openxmlformats.org/officeDocument/2006/relationships/ctrlProp" Target="../ctrlProps/ctrlProp184.xml"/><Relationship Id="rId3" Type="http://schemas.openxmlformats.org/officeDocument/2006/relationships/vmlDrawing" Target="../drawings/vmlDrawing3.v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103" Type="http://schemas.openxmlformats.org/officeDocument/2006/relationships/ctrlProp" Target="../ctrlProps/ctrlProp166.xml"/><Relationship Id="rId108" Type="http://schemas.openxmlformats.org/officeDocument/2006/relationships/ctrlProp" Target="../ctrlProps/ctrlProp171.xml"/><Relationship Id="rId116" Type="http://schemas.openxmlformats.org/officeDocument/2006/relationships/ctrlProp" Target="../ctrlProps/ctrlProp179.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 Id="rId70" Type="http://schemas.openxmlformats.org/officeDocument/2006/relationships/ctrlProp" Target="../ctrlProps/ctrlProp133.xml"/><Relationship Id="rId75" Type="http://schemas.openxmlformats.org/officeDocument/2006/relationships/ctrlProp" Target="../ctrlProps/ctrlProp138.xml"/><Relationship Id="rId83" Type="http://schemas.openxmlformats.org/officeDocument/2006/relationships/ctrlProp" Target="../ctrlProps/ctrlProp146.xml"/><Relationship Id="rId88" Type="http://schemas.openxmlformats.org/officeDocument/2006/relationships/ctrlProp" Target="../ctrlProps/ctrlProp151.xml"/><Relationship Id="rId91" Type="http://schemas.openxmlformats.org/officeDocument/2006/relationships/ctrlProp" Target="../ctrlProps/ctrlProp154.xml"/><Relationship Id="rId96" Type="http://schemas.openxmlformats.org/officeDocument/2006/relationships/ctrlProp" Target="../ctrlProps/ctrlProp159.xml"/><Relationship Id="rId111" Type="http://schemas.openxmlformats.org/officeDocument/2006/relationships/ctrlProp" Target="../ctrlProps/ctrlProp174.xml"/><Relationship Id="rId1" Type="http://schemas.openxmlformats.org/officeDocument/2006/relationships/printerSettings" Target="../printerSettings/printerSettings9.bin"/><Relationship Id="rId6" Type="http://schemas.openxmlformats.org/officeDocument/2006/relationships/ctrlProp" Target="../ctrlProps/ctrlProp69.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106" Type="http://schemas.openxmlformats.org/officeDocument/2006/relationships/ctrlProp" Target="../ctrlProps/ctrlProp169.xml"/><Relationship Id="rId114" Type="http://schemas.openxmlformats.org/officeDocument/2006/relationships/ctrlProp" Target="../ctrlProps/ctrlProp177.xml"/><Relationship Id="rId119" Type="http://schemas.openxmlformats.org/officeDocument/2006/relationships/ctrlProp" Target="../ctrlProps/ctrlProp182.xml"/><Relationship Id="rId10" Type="http://schemas.openxmlformats.org/officeDocument/2006/relationships/ctrlProp" Target="../ctrlProps/ctrlProp73.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73" Type="http://schemas.openxmlformats.org/officeDocument/2006/relationships/ctrlProp" Target="../ctrlProps/ctrlProp136.xml"/><Relationship Id="rId78" Type="http://schemas.openxmlformats.org/officeDocument/2006/relationships/ctrlProp" Target="../ctrlProps/ctrlProp141.xml"/><Relationship Id="rId81" Type="http://schemas.openxmlformats.org/officeDocument/2006/relationships/ctrlProp" Target="../ctrlProps/ctrlProp144.xml"/><Relationship Id="rId86" Type="http://schemas.openxmlformats.org/officeDocument/2006/relationships/ctrlProp" Target="../ctrlProps/ctrlProp149.xml"/><Relationship Id="rId94" Type="http://schemas.openxmlformats.org/officeDocument/2006/relationships/ctrlProp" Target="../ctrlProps/ctrlProp157.xml"/><Relationship Id="rId99" Type="http://schemas.openxmlformats.org/officeDocument/2006/relationships/ctrlProp" Target="../ctrlProps/ctrlProp162.xml"/><Relationship Id="rId101" Type="http://schemas.openxmlformats.org/officeDocument/2006/relationships/ctrlProp" Target="../ctrlProps/ctrlProp164.xml"/><Relationship Id="rId122" Type="http://schemas.openxmlformats.org/officeDocument/2006/relationships/ctrlProp" Target="../ctrlProps/ctrlProp185.xml"/><Relationship Id="rId4" Type="http://schemas.openxmlformats.org/officeDocument/2006/relationships/ctrlProp" Target="../ctrlProps/ctrlProp67.xml"/><Relationship Id="rId9" Type="http://schemas.openxmlformats.org/officeDocument/2006/relationships/ctrlProp" Target="../ctrlProps/ctrlProp72.xml"/><Relationship Id="rId13" Type="http://schemas.openxmlformats.org/officeDocument/2006/relationships/ctrlProp" Target="../ctrlProps/ctrlProp76.xml"/><Relationship Id="rId18" Type="http://schemas.openxmlformats.org/officeDocument/2006/relationships/ctrlProp" Target="../ctrlProps/ctrlProp81.xml"/><Relationship Id="rId39" Type="http://schemas.openxmlformats.org/officeDocument/2006/relationships/ctrlProp" Target="../ctrlProps/ctrlProp102.xml"/><Relationship Id="rId109" Type="http://schemas.openxmlformats.org/officeDocument/2006/relationships/ctrlProp" Target="../ctrlProps/ctrlProp172.xml"/><Relationship Id="rId34" Type="http://schemas.openxmlformats.org/officeDocument/2006/relationships/ctrlProp" Target="../ctrlProps/ctrlProp97.xml"/><Relationship Id="rId50" Type="http://schemas.openxmlformats.org/officeDocument/2006/relationships/ctrlProp" Target="../ctrlProps/ctrlProp113.xml"/><Relationship Id="rId55" Type="http://schemas.openxmlformats.org/officeDocument/2006/relationships/ctrlProp" Target="../ctrlProps/ctrlProp118.xml"/><Relationship Id="rId76" Type="http://schemas.openxmlformats.org/officeDocument/2006/relationships/ctrlProp" Target="../ctrlProps/ctrlProp139.xml"/><Relationship Id="rId97" Type="http://schemas.openxmlformats.org/officeDocument/2006/relationships/ctrlProp" Target="../ctrlProps/ctrlProp160.xml"/><Relationship Id="rId104" Type="http://schemas.openxmlformats.org/officeDocument/2006/relationships/ctrlProp" Target="../ctrlProps/ctrlProp167.xml"/><Relationship Id="rId120" Type="http://schemas.openxmlformats.org/officeDocument/2006/relationships/ctrlProp" Target="../ctrlProps/ctrlProp183.xml"/><Relationship Id="rId7" Type="http://schemas.openxmlformats.org/officeDocument/2006/relationships/ctrlProp" Target="../ctrlProps/ctrlProp70.xml"/><Relationship Id="rId71" Type="http://schemas.openxmlformats.org/officeDocument/2006/relationships/ctrlProp" Target="../ctrlProps/ctrlProp134.xml"/><Relationship Id="rId92" Type="http://schemas.openxmlformats.org/officeDocument/2006/relationships/ctrlProp" Target="../ctrlProps/ctrlProp155.xml"/><Relationship Id="rId2" Type="http://schemas.openxmlformats.org/officeDocument/2006/relationships/drawing" Target="../drawings/drawing3.xml"/><Relationship Id="rId29" Type="http://schemas.openxmlformats.org/officeDocument/2006/relationships/ctrlProp" Target="../ctrlProps/ctrlProp92.xml"/><Relationship Id="rId24" Type="http://schemas.openxmlformats.org/officeDocument/2006/relationships/ctrlProp" Target="../ctrlProps/ctrlProp87.xml"/><Relationship Id="rId40" Type="http://schemas.openxmlformats.org/officeDocument/2006/relationships/ctrlProp" Target="../ctrlProps/ctrlProp103.xml"/><Relationship Id="rId45" Type="http://schemas.openxmlformats.org/officeDocument/2006/relationships/ctrlProp" Target="../ctrlProps/ctrlProp108.xml"/><Relationship Id="rId66" Type="http://schemas.openxmlformats.org/officeDocument/2006/relationships/ctrlProp" Target="../ctrlProps/ctrlProp129.xml"/><Relationship Id="rId87" Type="http://schemas.openxmlformats.org/officeDocument/2006/relationships/ctrlProp" Target="../ctrlProps/ctrlProp150.xml"/><Relationship Id="rId110" Type="http://schemas.openxmlformats.org/officeDocument/2006/relationships/ctrlProp" Target="../ctrlProps/ctrlProp173.xml"/><Relationship Id="rId115" Type="http://schemas.openxmlformats.org/officeDocument/2006/relationships/ctrlProp" Target="../ctrlProps/ctrlProp17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Artikeldatenblat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FF66"/>
    <pageSetUpPr fitToPage="1"/>
  </sheetPr>
  <dimension ref="A1:T201"/>
  <sheetViews>
    <sheetView showGridLines="0" zoomScaleNormal="100" workbookViewId="0">
      <selection activeCell="D18" sqref="D18"/>
    </sheetView>
  </sheetViews>
  <sheetFormatPr defaultColWidth="11" defaultRowHeight="15.75"/>
  <cols>
    <col min="1" max="1" width="42.75" style="2" customWidth="1"/>
    <col min="2" max="2" width="28.75" style="2" customWidth="1"/>
    <col min="3" max="3" width="19.5" style="2" customWidth="1"/>
    <col min="4" max="4" width="42.875" style="2" customWidth="1"/>
    <col min="5" max="5" width="27.375" style="2" customWidth="1"/>
    <col min="6" max="6" width="15.875" style="2" customWidth="1"/>
    <col min="7" max="7" width="11" style="142" customWidth="1"/>
    <col min="8" max="20" width="11" style="142"/>
    <col min="21" max="16384" width="11" style="117"/>
  </cols>
  <sheetData>
    <row r="1" spans="1:20" s="13" customFormat="1" ht="15" customHeight="1">
      <c r="A1" s="992" t="s">
        <v>303</v>
      </c>
      <c r="B1" s="992"/>
      <c r="C1" s="992"/>
      <c r="D1" s="992"/>
      <c r="E1" s="139"/>
      <c r="F1" s="993"/>
      <c r="G1" s="133"/>
      <c r="H1" s="130"/>
      <c r="I1" s="130"/>
      <c r="J1" s="130"/>
      <c r="K1" s="130"/>
      <c r="L1" s="130"/>
      <c r="M1" s="130"/>
      <c r="N1" s="130"/>
      <c r="O1" s="130"/>
      <c r="P1" s="130"/>
      <c r="Q1" s="130"/>
      <c r="R1" s="130"/>
      <c r="S1" s="130"/>
      <c r="T1" s="130"/>
    </row>
    <row r="2" spans="1:20" s="13" customFormat="1" ht="15" customHeight="1">
      <c r="A2" s="992"/>
      <c r="B2" s="994"/>
      <c r="C2" s="992"/>
      <c r="D2" s="75"/>
      <c r="E2" s="993"/>
      <c r="F2" s="995" t="s">
        <v>2413</v>
      </c>
      <c r="G2" s="133"/>
      <c r="H2" s="130"/>
      <c r="I2" s="130"/>
      <c r="J2" s="130"/>
      <c r="K2" s="130"/>
      <c r="L2" s="130"/>
      <c r="M2" s="130"/>
      <c r="N2" s="130"/>
      <c r="O2" s="130"/>
      <c r="P2" s="130"/>
      <c r="Q2" s="130"/>
      <c r="R2" s="130"/>
      <c r="S2" s="130"/>
      <c r="T2" s="130"/>
    </row>
    <row r="3" spans="1:20" s="13" customFormat="1" ht="15" customHeight="1">
      <c r="A3" s="992"/>
      <c r="B3" s="1183" t="str">
        <f ca="1">IF(D7&gt;D8,"Achtung: Dieses Dokument ist vermutlich veraltet. 
Bitte klicken Sie hier um sich die aktuelle Version herunterzuladen.","Die aktuellste Version des Artikeldatenblatts finden Sie auch immer in unserem REWE Supplier Portal (bitte hier klicken).")</f>
        <v>Die aktuellste Version des Artikeldatenblatts finden Sie auch immer in unserem REWE Supplier Portal (bitte hier klicken).</v>
      </c>
      <c r="C3" s="1183"/>
      <c r="D3" s="1183"/>
      <c r="E3" s="993"/>
      <c r="F3" s="993"/>
      <c r="G3" s="133"/>
      <c r="H3" s="130"/>
      <c r="I3" s="130"/>
      <c r="J3" s="130"/>
      <c r="K3" s="130"/>
      <c r="L3" s="130"/>
      <c r="M3" s="130"/>
      <c r="N3" s="130"/>
      <c r="O3" s="130"/>
      <c r="P3" s="130"/>
      <c r="Q3" s="130"/>
      <c r="R3" s="130"/>
      <c r="S3" s="130"/>
      <c r="T3" s="130"/>
    </row>
    <row r="4" spans="1:20" s="13" customFormat="1" ht="15" customHeight="1">
      <c r="A4" s="992"/>
      <c r="B4" s="1183"/>
      <c r="C4" s="1183"/>
      <c r="D4" s="1183"/>
      <c r="E4" s="993"/>
      <c r="F4" s="136"/>
      <c r="G4" s="134"/>
      <c r="H4" s="130"/>
      <c r="I4" s="130"/>
      <c r="J4" s="130"/>
      <c r="K4" s="130"/>
      <c r="L4" s="130"/>
      <c r="M4" s="130"/>
      <c r="N4" s="130"/>
      <c r="O4" s="130"/>
      <c r="P4" s="130"/>
      <c r="Q4" s="130"/>
      <c r="R4" s="130"/>
      <c r="S4" s="130"/>
      <c r="T4" s="130"/>
    </row>
    <row r="5" spans="1:20" s="13" customFormat="1" ht="16.5" customHeight="1">
      <c r="A5" s="992"/>
      <c r="B5" s="1183"/>
      <c r="C5" s="1183"/>
      <c r="D5" s="1183"/>
      <c r="E5" s="331"/>
      <c r="F5" s="331"/>
      <c r="G5" s="134"/>
      <c r="H5" s="130"/>
      <c r="I5" s="130"/>
      <c r="J5" s="130"/>
      <c r="K5" s="130"/>
      <c r="L5" s="130"/>
      <c r="M5" s="130"/>
      <c r="N5" s="130"/>
      <c r="O5" s="130"/>
      <c r="P5" s="130"/>
      <c r="Q5" s="130"/>
      <c r="R5" s="130"/>
      <c r="S5" s="130"/>
      <c r="T5" s="130"/>
    </row>
    <row r="6" spans="1:20" s="13" customFormat="1" ht="16.5" customHeight="1">
      <c r="A6" s="992"/>
      <c r="B6" s="1183"/>
      <c r="C6" s="1183"/>
      <c r="D6" s="1183"/>
      <c r="E6" s="332"/>
      <c r="F6" s="996"/>
      <c r="G6" s="134"/>
      <c r="H6" s="130"/>
      <c r="I6" s="130"/>
      <c r="J6" s="130"/>
      <c r="K6" s="130"/>
      <c r="L6" s="130"/>
      <c r="M6" s="130"/>
      <c r="N6" s="130"/>
      <c r="O6" s="130"/>
      <c r="P6" s="130"/>
      <c r="Q6" s="130"/>
      <c r="R6" s="130"/>
      <c r="S6" s="130"/>
      <c r="T6" s="130"/>
    </row>
    <row r="7" spans="1:20" s="13" customFormat="1" ht="60" customHeight="1">
      <c r="A7" s="129" t="s">
        <v>2426</v>
      </c>
      <c r="B7" s="136"/>
      <c r="C7" s="131"/>
      <c r="D7" s="367">
        <f ca="1">TODAY()</f>
        <v>43987</v>
      </c>
      <c r="E7" s="139"/>
      <c r="F7" s="993"/>
      <c r="G7" s="134"/>
      <c r="H7" s="130"/>
      <c r="I7" s="130"/>
      <c r="J7" s="130"/>
      <c r="K7" s="130"/>
      <c r="L7" s="130"/>
      <c r="M7" s="130"/>
      <c r="N7" s="130"/>
      <c r="O7" s="130"/>
      <c r="P7" s="130"/>
      <c r="Q7" s="130"/>
      <c r="R7" s="130"/>
      <c r="S7" s="130"/>
      <c r="T7" s="130"/>
    </row>
    <row r="8" spans="1:20" s="13" customFormat="1" ht="18.75" customHeight="1" thickBot="1">
      <c r="A8" s="997" t="s">
        <v>2414</v>
      </c>
      <c r="B8" s="1191" t="s">
        <v>2415</v>
      </c>
      <c r="C8" s="1191"/>
      <c r="D8" s="367">
        <v>44287</v>
      </c>
      <c r="E8" s="993"/>
      <c r="F8" s="993"/>
      <c r="G8" s="134"/>
      <c r="H8" s="130"/>
      <c r="I8" s="130"/>
      <c r="J8" s="130"/>
      <c r="K8" s="130"/>
      <c r="L8" s="130"/>
      <c r="M8" s="130"/>
      <c r="N8" s="130"/>
      <c r="O8" s="130"/>
      <c r="P8" s="130"/>
      <c r="Q8" s="130"/>
      <c r="R8" s="130"/>
      <c r="S8" s="130"/>
      <c r="T8" s="130"/>
    </row>
    <row r="9" spans="1:20" s="13" customFormat="1" ht="17.45" customHeight="1">
      <c r="A9" s="1192" t="s">
        <v>2416</v>
      </c>
      <c r="B9" s="1754" t="s">
        <v>3165</v>
      </c>
      <c r="C9" s="1754"/>
      <c r="D9" s="131"/>
      <c r="E9" s="1194" t="s">
        <v>2420</v>
      </c>
      <c r="F9" s="1195"/>
      <c r="G9" s="133"/>
      <c r="H9" s="130"/>
      <c r="I9" s="130"/>
      <c r="J9" s="130"/>
      <c r="K9" s="130"/>
      <c r="L9" s="130"/>
      <c r="M9" s="130"/>
      <c r="N9" s="130"/>
      <c r="O9" s="130"/>
      <c r="P9" s="130"/>
      <c r="Q9" s="130"/>
      <c r="R9" s="130"/>
      <c r="S9" s="130"/>
      <c r="T9" s="130"/>
    </row>
    <row r="10" spans="1:20" s="13" customFormat="1" ht="17.45" customHeight="1">
      <c r="A10" s="1193"/>
      <c r="B10" s="1754"/>
      <c r="C10" s="1754"/>
      <c r="D10" s="131"/>
      <c r="E10" s="1196"/>
      <c r="F10" s="1197"/>
      <c r="G10" s="133"/>
      <c r="H10" s="130"/>
      <c r="I10" s="130"/>
      <c r="J10" s="130"/>
      <c r="K10" s="130"/>
      <c r="L10" s="130"/>
      <c r="M10" s="130"/>
      <c r="N10" s="130"/>
      <c r="O10" s="130"/>
      <c r="P10" s="130"/>
      <c r="Q10" s="130"/>
      <c r="R10" s="130"/>
      <c r="S10" s="130"/>
      <c r="T10" s="130"/>
    </row>
    <row r="11" spans="1:20" s="13" customFormat="1" ht="17.45" customHeight="1">
      <c r="A11" s="1154" t="s">
        <v>2417</v>
      </c>
      <c r="B11" s="1754"/>
      <c r="C11" s="1754"/>
      <c r="D11" s="131"/>
      <c r="E11" s="1196"/>
      <c r="F11" s="1197"/>
      <c r="G11" s="133"/>
      <c r="H11" s="130"/>
      <c r="I11" s="130"/>
      <c r="J11" s="130"/>
      <c r="K11" s="130"/>
      <c r="L11" s="130"/>
      <c r="M11" s="130"/>
      <c r="N11" s="130"/>
      <c r="O11" s="130"/>
      <c r="P11" s="130"/>
      <c r="Q11" s="130"/>
      <c r="R11" s="130"/>
      <c r="S11" s="130"/>
      <c r="T11" s="130"/>
    </row>
    <row r="12" spans="1:20" s="13" customFormat="1" ht="17.45" customHeight="1">
      <c r="A12" s="1155"/>
      <c r="B12" s="1754"/>
      <c r="C12" s="1754"/>
      <c r="D12" s="131"/>
      <c r="E12" s="1196"/>
      <c r="F12" s="1197"/>
      <c r="G12" s="133"/>
      <c r="H12" s="130"/>
      <c r="I12" s="130"/>
      <c r="J12" s="130"/>
      <c r="K12" s="130"/>
      <c r="L12" s="130"/>
      <c r="M12" s="130"/>
      <c r="N12" s="130"/>
      <c r="O12" s="130"/>
      <c r="P12" s="130"/>
      <c r="Q12" s="130"/>
      <c r="R12" s="130"/>
      <c r="S12" s="130"/>
      <c r="T12" s="130"/>
    </row>
    <row r="13" spans="1:20" s="13" customFormat="1" ht="17.45" customHeight="1">
      <c r="A13" s="1211" t="s">
        <v>2418</v>
      </c>
      <c r="B13" s="1754"/>
      <c r="C13" s="1754"/>
      <c r="D13" s="131"/>
      <c r="E13" s="1196"/>
      <c r="F13" s="1197"/>
      <c r="G13" s="133"/>
      <c r="H13" s="130"/>
      <c r="I13" s="130"/>
      <c r="J13" s="130"/>
      <c r="K13" s="130"/>
      <c r="L13" s="130"/>
      <c r="M13" s="130"/>
      <c r="N13" s="130"/>
      <c r="O13" s="130"/>
      <c r="P13" s="130"/>
      <c r="Q13" s="130"/>
      <c r="R13" s="130"/>
      <c r="S13" s="130"/>
      <c r="T13" s="130"/>
    </row>
    <row r="14" spans="1:20" s="13" customFormat="1" ht="17.45" customHeight="1">
      <c r="A14" s="1211"/>
      <c r="B14" s="1754"/>
      <c r="C14" s="1754"/>
      <c r="D14" s="131"/>
      <c r="E14" s="1196"/>
      <c r="F14" s="1197"/>
      <c r="G14" s="133"/>
      <c r="H14" s="130"/>
      <c r="I14" s="130"/>
      <c r="J14" s="130"/>
      <c r="K14" s="130"/>
      <c r="L14" s="130"/>
      <c r="M14" s="130"/>
      <c r="N14" s="130"/>
      <c r="O14" s="130"/>
      <c r="P14" s="130"/>
      <c r="Q14" s="130"/>
      <c r="R14" s="130"/>
      <c r="S14" s="130"/>
      <c r="T14" s="130"/>
    </row>
    <row r="15" spans="1:20" s="13" customFormat="1" ht="17.45" customHeight="1">
      <c r="A15" s="1212" t="s">
        <v>2419</v>
      </c>
      <c r="B15" s="1754"/>
      <c r="C15" s="1754"/>
      <c r="D15" s="994"/>
      <c r="E15" s="1196"/>
      <c r="F15" s="1197"/>
      <c r="G15" s="133"/>
      <c r="H15" s="130"/>
      <c r="I15" s="130"/>
      <c r="J15" s="130"/>
      <c r="K15" s="130"/>
      <c r="L15" s="130"/>
      <c r="M15" s="130"/>
      <c r="N15" s="130"/>
      <c r="O15" s="130"/>
      <c r="P15" s="130"/>
      <c r="Q15" s="130"/>
      <c r="R15" s="130"/>
      <c r="S15" s="130"/>
      <c r="T15" s="130"/>
    </row>
    <row r="16" spans="1:20" s="13" customFormat="1" ht="17.45" customHeight="1">
      <c r="A16" s="1212"/>
      <c r="B16" s="1754"/>
      <c r="C16" s="1754"/>
      <c r="D16" s="994"/>
      <c r="E16" s="1196"/>
      <c r="F16" s="1197"/>
      <c r="G16" s="133"/>
      <c r="H16" s="130"/>
      <c r="I16" s="130"/>
      <c r="J16" s="130"/>
      <c r="K16" s="130"/>
      <c r="L16" s="130"/>
      <c r="M16" s="130"/>
      <c r="N16" s="130"/>
      <c r="O16" s="130"/>
      <c r="P16" s="130"/>
      <c r="Q16" s="130"/>
      <c r="R16" s="130"/>
      <c r="S16" s="130"/>
      <c r="T16" s="130"/>
    </row>
    <row r="17" spans="1:20" s="13" customFormat="1" ht="15.75" customHeight="1" thickBot="1">
      <c r="A17" s="132"/>
      <c r="B17" s="994"/>
      <c r="C17" s="994"/>
      <c r="D17" s="994"/>
      <c r="E17" s="1196"/>
      <c r="F17" s="1197"/>
      <c r="G17" s="133"/>
      <c r="H17" s="130"/>
      <c r="I17" s="130"/>
      <c r="J17" s="130"/>
      <c r="K17" s="130"/>
      <c r="L17" s="130"/>
      <c r="M17" s="130"/>
      <c r="N17" s="130"/>
      <c r="O17" s="130"/>
      <c r="P17" s="130"/>
      <c r="Q17" s="130"/>
      <c r="R17" s="130"/>
      <c r="S17" s="130"/>
      <c r="T17" s="130"/>
    </row>
    <row r="18" spans="1:20" s="75" customFormat="1" ht="15.75" customHeight="1">
      <c r="A18" s="1115" t="s">
        <v>2421</v>
      </c>
      <c r="B18" s="1115"/>
      <c r="C18" s="1116"/>
      <c r="D18" s="227"/>
      <c r="E18" s="1196"/>
      <c r="F18" s="1197"/>
      <c r="G18" s="135"/>
      <c r="H18" s="136"/>
      <c r="I18" s="136"/>
      <c r="J18" s="136"/>
      <c r="K18" s="136"/>
      <c r="L18" s="136"/>
      <c r="M18" s="136"/>
      <c r="N18" s="136"/>
      <c r="O18" s="136"/>
      <c r="P18" s="136"/>
      <c r="Q18" s="136"/>
      <c r="R18" s="136"/>
      <c r="S18" s="136"/>
      <c r="T18" s="136"/>
    </row>
    <row r="19" spans="1:20" s="75" customFormat="1" ht="15.75" customHeight="1">
      <c r="A19" s="1115" t="s">
        <v>2422</v>
      </c>
      <c r="B19" s="1115"/>
      <c r="C19" s="1116"/>
      <c r="D19" s="228" t="s">
        <v>1</v>
      </c>
      <c r="E19" s="1196"/>
      <c r="F19" s="1197"/>
      <c r="G19" s="135"/>
      <c r="H19" s="136"/>
      <c r="I19" s="136"/>
      <c r="J19" s="136"/>
      <c r="K19" s="136"/>
      <c r="L19" s="136"/>
      <c r="M19" s="136"/>
      <c r="N19" s="136"/>
      <c r="O19" s="136"/>
      <c r="P19" s="136"/>
      <c r="Q19" s="136"/>
      <c r="R19" s="136"/>
      <c r="S19" s="136"/>
      <c r="T19" s="136"/>
    </row>
    <row r="20" spans="1:20" s="75" customFormat="1" ht="15.75" customHeight="1">
      <c r="A20" s="1115" t="s">
        <v>2423</v>
      </c>
      <c r="B20" s="1115"/>
      <c r="C20" s="1116"/>
      <c r="D20" s="228" t="s">
        <v>2968</v>
      </c>
      <c r="E20" s="1196"/>
      <c r="F20" s="1197"/>
      <c r="G20" s="135"/>
      <c r="H20" s="136"/>
      <c r="I20" s="136"/>
      <c r="J20" s="136"/>
      <c r="K20" s="136"/>
      <c r="L20" s="136"/>
      <c r="M20" s="136"/>
      <c r="N20" s="136"/>
      <c r="O20" s="136"/>
      <c r="P20" s="136"/>
      <c r="Q20" s="136"/>
      <c r="R20" s="136"/>
      <c r="S20" s="136"/>
      <c r="T20" s="136"/>
    </row>
    <row r="21" spans="1:20" s="75" customFormat="1" ht="15.75" hidden="1" customHeight="1">
      <c r="A21" s="1003" t="s">
        <v>1999</v>
      </c>
      <c r="B21" s="1003"/>
      <c r="C21" s="1003"/>
      <c r="D21" s="560" t="s">
        <v>1567</v>
      </c>
      <c r="E21" s="1198"/>
      <c r="F21" s="1197"/>
      <c r="G21" s="135"/>
      <c r="H21" s="136"/>
      <c r="I21" s="136"/>
      <c r="J21" s="136"/>
      <c r="K21" s="136"/>
      <c r="L21" s="136"/>
      <c r="M21" s="136"/>
      <c r="N21" s="136"/>
      <c r="O21" s="136"/>
      <c r="P21" s="136"/>
      <c r="Q21" s="136"/>
      <c r="R21" s="136"/>
      <c r="S21" s="136"/>
      <c r="T21" s="136"/>
    </row>
    <row r="22" spans="1:20" s="75" customFormat="1" ht="16.149999999999999" customHeight="1" thickBot="1">
      <c r="A22" s="1037" t="s">
        <v>2424</v>
      </c>
      <c r="B22" s="1037"/>
      <c r="C22" s="1038"/>
      <c r="D22" s="229" t="s">
        <v>2989</v>
      </c>
      <c r="E22" s="1198"/>
      <c r="F22" s="1197"/>
      <c r="G22" s="135"/>
      <c r="H22" s="136"/>
      <c r="I22" s="136"/>
      <c r="J22" s="136"/>
      <c r="K22" s="136"/>
      <c r="L22" s="136"/>
      <c r="M22" s="136"/>
      <c r="N22" s="136"/>
      <c r="O22" s="136"/>
      <c r="P22" s="136"/>
      <c r="Q22" s="136"/>
      <c r="R22" s="136"/>
      <c r="S22" s="136"/>
      <c r="T22" s="136"/>
    </row>
    <row r="23" spans="1:20" s="75" customFormat="1" ht="17.25" customHeight="1" thickBot="1">
      <c r="A23" s="1006" t="s">
        <v>2425</v>
      </c>
      <c r="B23" s="226" t="s">
        <v>1111</v>
      </c>
      <c r="C23" s="76">
        <f>IFERROR(VLOOKUP(B23,'Dropdown Auswahl'!C3:D4,2,FALSE),"")</f>
        <v>12</v>
      </c>
      <c r="D23" s="1006"/>
      <c r="E23" s="1199"/>
      <c r="F23" s="1200"/>
      <c r="G23" s="375"/>
      <c r="H23" s="136"/>
      <c r="I23" s="136"/>
      <c r="J23" s="136"/>
      <c r="K23" s="136"/>
      <c r="L23" s="136"/>
      <c r="M23" s="136"/>
      <c r="N23" s="136"/>
      <c r="O23" s="136"/>
      <c r="P23" s="136"/>
      <c r="Q23" s="136"/>
      <c r="R23" s="136"/>
      <c r="S23" s="136"/>
      <c r="T23" s="136"/>
    </row>
    <row r="24" spans="1:20" s="75" customFormat="1" ht="16.5" thickBot="1">
      <c r="A24" s="1201" t="s">
        <v>3025</v>
      </c>
      <c r="B24" s="1202"/>
      <c r="C24" s="1202"/>
      <c r="D24" s="1202"/>
      <c r="E24" s="1203"/>
      <c r="F24" s="1204"/>
      <c r="G24" s="135"/>
      <c r="H24" s="136"/>
      <c r="I24" s="136"/>
      <c r="J24" s="136"/>
      <c r="K24" s="136"/>
      <c r="L24" s="136"/>
      <c r="M24" s="136"/>
      <c r="N24" s="136"/>
      <c r="O24" s="136"/>
      <c r="P24" s="136"/>
      <c r="Q24" s="136"/>
      <c r="R24" s="136"/>
      <c r="S24" s="136"/>
      <c r="T24" s="136"/>
    </row>
    <row r="25" spans="1:20" s="75" customFormat="1">
      <c r="A25" s="77" t="s">
        <v>8</v>
      </c>
      <c r="B25" s="1166"/>
      <c r="C25" s="1167"/>
      <c r="D25" s="78" t="s">
        <v>306</v>
      </c>
      <c r="E25" s="1064"/>
      <c r="F25" s="1065"/>
      <c r="G25" s="135"/>
      <c r="H25" s="136"/>
      <c r="I25" s="136"/>
      <c r="J25" s="136"/>
      <c r="K25" s="136"/>
      <c r="L25" s="136"/>
      <c r="M25" s="136"/>
      <c r="N25" s="136"/>
      <c r="O25" s="136"/>
      <c r="P25" s="136"/>
      <c r="Q25" s="136"/>
      <c r="R25" s="136"/>
      <c r="S25" s="136"/>
      <c r="T25" s="136"/>
    </row>
    <row r="26" spans="1:20" s="75" customFormat="1">
      <c r="A26" s="79" t="s">
        <v>530</v>
      </c>
      <c r="B26" s="1143"/>
      <c r="C26" s="1144"/>
      <c r="D26" s="80" t="s">
        <v>529</v>
      </c>
      <c r="E26" s="1096"/>
      <c r="F26" s="1097"/>
      <c r="G26" s="135"/>
      <c r="H26" s="136"/>
      <c r="I26" s="136"/>
      <c r="J26" s="136"/>
      <c r="K26" s="136"/>
      <c r="L26" s="136"/>
      <c r="M26" s="136"/>
      <c r="N26" s="136"/>
      <c r="O26" s="136"/>
      <c r="P26" s="136"/>
      <c r="Q26" s="136"/>
      <c r="R26" s="136"/>
      <c r="S26" s="136"/>
      <c r="T26" s="136"/>
    </row>
    <row r="27" spans="1:20" s="75" customFormat="1">
      <c r="A27" s="81" t="s">
        <v>1440</v>
      </c>
      <c r="B27" s="1143"/>
      <c r="C27" s="1144"/>
      <c r="D27" s="80" t="s">
        <v>528</v>
      </c>
      <c r="E27" s="1096"/>
      <c r="F27" s="1097"/>
      <c r="G27" s="135"/>
      <c r="H27" s="136"/>
      <c r="I27" s="136"/>
      <c r="J27" s="136"/>
      <c r="K27" s="136"/>
      <c r="L27" s="136"/>
      <c r="M27" s="136"/>
      <c r="N27" s="136"/>
      <c r="O27" s="136"/>
      <c r="P27" s="136"/>
      <c r="Q27" s="136"/>
      <c r="R27" s="136"/>
      <c r="S27" s="136"/>
      <c r="T27" s="136"/>
    </row>
    <row r="28" spans="1:20" s="75" customFormat="1">
      <c r="A28" s="79" t="s">
        <v>1446</v>
      </c>
      <c r="B28" s="1160"/>
      <c r="C28" s="1161"/>
      <c r="D28" s="80" t="str">
        <f>IF(D22&lt;&gt;'Dropdown Auswahl'!AV7,"Vertriebsweg:","Vertriebsweg 1 | Vertriebsweg 2:")</f>
        <v>Vertriebsweg:</v>
      </c>
      <c r="E28" s="562"/>
      <c r="F28" s="561"/>
      <c r="G28" s="135"/>
      <c r="H28" s="136"/>
      <c r="I28" s="136"/>
      <c r="J28" s="136"/>
      <c r="K28" s="136"/>
      <c r="L28" s="136"/>
      <c r="M28" s="136"/>
      <c r="N28" s="136"/>
      <c r="O28" s="136"/>
      <c r="P28" s="136"/>
      <c r="Q28" s="136"/>
      <c r="R28" s="136"/>
      <c r="S28" s="136"/>
      <c r="T28" s="136"/>
    </row>
    <row r="29" spans="1:20" s="75" customFormat="1">
      <c r="A29" s="1205"/>
      <c r="B29" s="1206"/>
      <c r="C29" s="1207"/>
      <c r="D29" s="80" t="s">
        <v>2261</v>
      </c>
      <c r="E29" s="562"/>
      <c r="F29" s="561"/>
      <c r="G29" s="135"/>
      <c r="H29" s="136"/>
      <c r="I29" s="136"/>
      <c r="J29" s="136"/>
      <c r="K29" s="136"/>
      <c r="L29" s="136"/>
      <c r="M29" s="136"/>
      <c r="N29" s="136"/>
      <c r="O29" s="136"/>
      <c r="P29" s="136"/>
      <c r="Q29" s="136"/>
      <c r="R29" s="136"/>
      <c r="S29" s="136"/>
      <c r="T29" s="136"/>
    </row>
    <row r="30" spans="1:20" s="75" customFormat="1">
      <c r="A30" s="79" t="s">
        <v>71</v>
      </c>
      <c r="B30" s="1160"/>
      <c r="C30" s="1161"/>
      <c r="D30" s="80" t="s">
        <v>72</v>
      </c>
      <c r="E30" s="1160"/>
      <c r="F30" s="1162"/>
      <c r="G30" s="135"/>
      <c r="H30" s="136"/>
      <c r="I30" s="136"/>
      <c r="J30" s="136"/>
      <c r="K30" s="136"/>
      <c r="L30" s="136"/>
      <c r="M30" s="136"/>
      <c r="N30" s="136"/>
      <c r="O30" s="136"/>
      <c r="P30" s="136"/>
      <c r="Q30" s="136"/>
      <c r="R30" s="136"/>
      <c r="S30" s="136"/>
      <c r="T30" s="136"/>
    </row>
    <row r="31" spans="1:20" s="75" customFormat="1">
      <c r="A31" s="79" t="s">
        <v>290</v>
      </c>
      <c r="B31" s="82"/>
      <c r="C31" s="83" t="str">
        <f>IFERROR(VLOOKUP(B31,'Dropdown Auswahl'!E2:F4,2,FALSE),"")</f>
        <v/>
      </c>
      <c r="D31" s="80" t="s">
        <v>291</v>
      </c>
      <c r="E31" s="1096"/>
      <c r="F31" s="1097"/>
      <c r="G31" s="135"/>
      <c r="H31" s="136"/>
      <c r="I31" s="136"/>
      <c r="J31" s="136"/>
      <c r="K31" s="136"/>
      <c r="L31" s="136"/>
      <c r="M31" s="136"/>
      <c r="N31" s="136"/>
      <c r="O31" s="136"/>
      <c r="P31" s="136"/>
      <c r="Q31" s="136"/>
      <c r="R31" s="136"/>
      <c r="S31" s="136"/>
      <c r="T31" s="136"/>
    </row>
    <row r="32" spans="1:20" s="75" customFormat="1">
      <c r="A32" s="79" t="s">
        <v>2</v>
      </c>
      <c r="B32" s="1160"/>
      <c r="C32" s="1161"/>
      <c r="D32" s="80" t="s">
        <v>1471</v>
      </c>
      <c r="E32" s="217"/>
      <c r="F32" s="218" t="str">
        <f>LEFT(B52,13)</f>
        <v>Testmarke</v>
      </c>
      <c r="G32" s="135"/>
      <c r="H32" s="136"/>
      <c r="I32" s="136"/>
      <c r="J32" s="136"/>
      <c r="K32" s="136"/>
      <c r="L32" s="136"/>
      <c r="M32" s="136"/>
      <c r="N32" s="136"/>
      <c r="O32" s="136"/>
      <c r="P32" s="136"/>
      <c r="Q32" s="136"/>
      <c r="R32" s="136"/>
      <c r="S32" s="136"/>
      <c r="T32" s="136"/>
    </row>
    <row r="33" spans="1:20" s="75" customFormat="1" ht="16.5" thickBot="1">
      <c r="A33" s="84" t="s">
        <v>73</v>
      </c>
      <c r="B33" s="1159"/>
      <c r="C33" s="1159"/>
      <c r="D33" s="85" t="s">
        <v>1472</v>
      </c>
      <c r="E33" s="1025"/>
      <c r="F33" s="1026"/>
      <c r="G33" s="135"/>
      <c r="H33" s="136"/>
      <c r="I33" s="136"/>
      <c r="J33" s="136"/>
      <c r="K33" s="136"/>
      <c r="L33" s="136"/>
      <c r="M33" s="136"/>
      <c r="N33" s="136"/>
      <c r="O33" s="136"/>
      <c r="P33" s="136"/>
      <c r="Q33" s="136"/>
      <c r="R33" s="136"/>
      <c r="S33" s="136"/>
      <c r="T33" s="136"/>
    </row>
    <row r="34" spans="1:20" s="75" customFormat="1" ht="16.5" customHeight="1" thickBot="1">
      <c r="A34" s="1033" t="s">
        <v>3012</v>
      </c>
      <c r="B34" s="1034"/>
      <c r="C34" s="1034"/>
      <c r="D34" s="1034"/>
      <c r="E34" s="1034"/>
      <c r="F34" s="1035"/>
      <c r="G34" s="135"/>
      <c r="H34" s="136"/>
      <c r="I34" s="136"/>
      <c r="J34" s="136"/>
      <c r="K34" s="136"/>
      <c r="L34" s="136"/>
      <c r="M34" s="136"/>
      <c r="N34" s="136"/>
      <c r="O34" s="136"/>
      <c r="P34" s="136"/>
      <c r="Q34" s="136"/>
      <c r="R34" s="136"/>
      <c r="S34" s="136"/>
      <c r="T34" s="136"/>
    </row>
    <row r="35" spans="1:20" s="75" customFormat="1" ht="16.5" customHeight="1">
      <c r="A35" s="832" t="s">
        <v>3026</v>
      </c>
      <c r="B35" s="279">
        <v>1</v>
      </c>
      <c r="C35" s="1749" t="s">
        <v>1373</v>
      </c>
      <c r="D35" s="78" t="s">
        <v>3027</v>
      </c>
      <c r="E35" s="280"/>
      <c r="F35" s="1750" t="s">
        <v>1373</v>
      </c>
      <c r="G35" s="375"/>
      <c r="H35" s="136"/>
      <c r="I35" s="136"/>
      <c r="J35" s="136"/>
      <c r="K35" s="136"/>
      <c r="L35" s="136"/>
      <c r="M35" s="136"/>
      <c r="N35" s="136"/>
      <c r="O35" s="136"/>
      <c r="P35" s="136"/>
      <c r="Q35" s="136"/>
      <c r="R35" s="136"/>
      <c r="S35" s="136"/>
      <c r="T35" s="136"/>
    </row>
    <row r="36" spans="1:20" s="75" customFormat="1" ht="16.5" customHeight="1" thickBot="1">
      <c r="A36" s="372" t="s">
        <v>1566</v>
      </c>
      <c r="B36" s="1163"/>
      <c r="C36" s="1164"/>
      <c r="D36" s="278" t="s">
        <v>2260</v>
      </c>
      <c r="E36" s="1072" t="s">
        <v>1346</v>
      </c>
      <c r="F36" s="1073"/>
      <c r="G36" s="375"/>
      <c r="H36" s="136"/>
      <c r="I36" s="136"/>
      <c r="J36" s="136"/>
      <c r="K36" s="136"/>
      <c r="L36" s="136"/>
      <c r="M36" s="136"/>
      <c r="N36" s="136"/>
      <c r="O36" s="136"/>
      <c r="P36" s="136"/>
      <c r="Q36" s="136"/>
      <c r="R36" s="136"/>
      <c r="S36" s="136"/>
      <c r="T36" s="136"/>
    </row>
    <row r="37" spans="1:20" customFormat="1" ht="16.5" hidden="1" customHeight="1">
      <c r="A37" s="373" t="s">
        <v>3046</v>
      </c>
      <c r="B37" s="1009"/>
      <c r="C37" s="371" t="s">
        <v>476</v>
      </c>
      <c r="D37" s="831" t="s">
        <v>3043</v>
      </c>
      <c r="E37" s="1069" t="s">
        <v>305</v>
      </c>
      <c r="F37" s="1071"/>
      <c r="G37" s="375"/>
    </row>
    <row r="38" spans="1:20" customFormat="1" ht="16.5" hidden="1" customHeight="1">
      <c r="A38" s="373" t="s">
        <v>3047</v>
      </c>
      <c r="B38" s="1009"/>
      <c r="C38" s="371" t="s">
        <v>1352</v>
      </c>
      <c r="D38" s="601" t="s">
        <v>3044</v>
      </c>
      <c r="E38" s="1069"/>
      <c r="F38" s="1071"/>
      <c r="G38" s="375"/>
    </row>
    <row r="39" spans="1:20" customFormat="1" ht="16.5" hidden="1" customHeight="1">
      <c r="A39" s="373" t="s">
        <v>3048</v>
      </c>
      <c r="B39" s="1009"/>
      <c r="C39" s="371" t="s">
        <v>1373</v>
      </c>
      <c r="D39" s="371" t="s">
        <v>3045</v>
      </c>
      <c r="E39" s="988" t="s">
        <v>305</v>
      </c>
      <c r="F39" s="989"/>
      <c r="G39" s="375"/>
    </row>
    <row r="40" spans="1:20" customFormat="1" ht="16.5" hidden="1" customHeight="1" thickBot="1">
      <c r="A40" s="374" t="s">
        <v>3049</v>
      </c>
      <c r="B40" s="1133"/>
      <c r="C40" s="1134"/>
      <c r="D40" s="1208"/>
      <c r="E40" s="1209"/>
      <c r="F40" s="1210"/>
      <c r="G40" s="375"/>
    </row>
    <row r="41" spans="1:20" customFormat="1" ht="16.5" customHeight="1" thickBot="1">
      <c r="A41" s="1033" t="s">
        <v>3014</v>
      </c>
      <c r="B41" s="1034"/>
      <c r="C41" s="1034"/>
      <c r="D41" s="1034"/>
      <c r="E41" s="1034"/>
      <c r="F41" s="1035"/>
      <c r="G41" s="375"/>
    </row>
    <row r="42" spans="1:20" customFormat="1" ht="16.5" customHeight="1">
      <c r="A42" s="77" t="s">
        <v>3028</v>
      </c>
      <c r="B42" s="1751" t="s">
        <v>3164</v>
      </c>
      <c r="C42" s="1751"/>
      <c r="D42" s="78" t="s">
        <v>3057</v>
      </c>
      <c r="E42" s="1751"/>
      <c r="F42" s="1752"/>
    </row>
    <row r="43" spans="1:20" customFormat="1" ht="16.5" customHeight="1">
      <c r="A43" s="79" t="s">
        <v>3029</v>
      </c>
      <c r="B43" s="1753" t="s">
        <v>3166</v>
      </c>
      <c r="C43" s="1753"/>
      <c r="D43" s="80" t="s">
        <v>3058</v>
      </c>
      <c r="E43" s="1347"/>
      <c r="F43" s="1348"/>
    </row>
    <row r="44" spans="1:20" customFormat="1" ht="16.5" hidden="1" customHeight="1">
      <c r="A44" s="79" t="s">
        <v>3050</v>
      </c>
      <c r="B44" s="1347"/>
      <c r="C44" s="1347"/>
      <c r="D44" s="80" t="s">
        <v>3059</v>
      </c>
      <c r="E44" s="1347"/>
      <c r="F44" s="1348"/>
    </row>
    <row r="45" spans="1:20" customFormat="1" ht="16.5" hidden="1" customHeight="1">
      <c r="A45" s="408" t="s">
        <v>3051</v>
      </c>
      <c r="B45" s="1069"/>
      <c r="C45" s="1080"/>
      <c r="D45" s="396" t="s">
        <v>3056</v>
      </c>
      <c r="E45" s="1069"/>
      <c r="F45" s="1071"/>
    </row>
    <row r="46" spans="1:20" customFormat="1" ht="16.5" hidden="1" customHeight="1">
      <c r="A46" s="408" t="s">
        <v>3052</v>
      </c>
      <c r="B46" s="1069"/>
      <c r="C46" s="1070"/>
      <c r="D46" s="1070"/>
      <c r="E46" s="1070"/>
      <c r="F46" s="1071"/>
    </row>
    <row r="47" spans="1:20" customFormat="1" ht="16.5" hidden="1" customHeight="1">
      <c r="A47" s="79" t="s">
        <v>3053</v>
      </c>
      <c r="B47" s="1069"/>
      <c r="C47" s="1070"/>
      <c r="D47" s="1070"/>
      <c r="E47" s="1070"/>
      <c r="F47" s="1071"/>
    </row>
    <row r="48" spans="1:20" customFormat="1" ht="16.5" hidden="1" customHeight="1">
      <c r="A48" s="79" t="s">
        <v>3054</v>
      </c>
      <c r="B48" s="1069"/>
      <c r="C48" s="1070"/>
      <c r="D48" s="1070"/>
      <c r="E48" s="1070"/>
      <c r="F48" s="1071"/>
    </row>
    <row r="49" spans="1:20" customFormat="1" ht="16.5" hidden="1" customHeight="1" thickBot="1">
      <c r="A49" s="409" t="s">
        <v>3055</v>
      </c>
      <c r="B49" s="998" t="s">
        <v>305</v>
      </c>
      <c r="C49" s="998"/>
      <c r="D49" s="1081"/>
      <c r="E49" s="1082"/>
      <c r="F49" s="1083"/>
      <c r="G49" s="375"/>
    </row>
    <row r="50" spans="1:20" s="75" customFormat="1" ht="16.5" thickBot="1">
      <c r="A50" s="1156" t="s">
        <v>3013</v>
      </c>
      <c r="B50" s="1157"/>
      <c r="C50" s="1157"/>
      <c r="D50" s="1157"/>
      <c r="E50" s="1157"/>
      <c r="F50" s="1158"/>
      <c r="G50" s="137"/>
      <c r="H50" s="136"/>
      <c r="I50" s="136"/>
      <c r="J50" s="136"/>
      <c r="K50" s="136"/>
      <c r="L50" s="136"/>
      <c r="M50" s="136"/>
      <c r="N50" s="136"/>
      <c r="O50" s="136"/>
      <c r="P50" s="136"/>
      <c r="Q50" s="136"/>
      <c r="R50" s="136"/>
      <c r="S50" s="136"/>
      <c r="T50" s="136"/>
    </row>
    <row r="51" spans="1:20" s="75" customFormat="1">
      <c r="A51" s="79" t="s">
        <v>3031</v>
      </c>
      <c r="B51" s="1048" t="s">
        <v>3167</v>
      </c>
      <c r="C51" s="1049"/>
      <c r="D51" s="1049"/>
      <c r="E51" s="1049"/>
      <c r="F51" s="1050"/>
      <c r="G51" s="375"/>
      <c r="H51" s="139"/>
      <c r="I51" s="139"/>
      <c r="J51" s="136"/>
      <c r="K51" s="136"/>
      <c r="L51" s="136"/>
      <c r="M51" s="136"/>
      <c r="N51" s="136"/>
      <c r="O51" s="136"/>
      <c r="P51" s="136"/>
      <c r="Q51" s="136"/>
      <c r="R51" s="136"/>
      <c r="S51" s="136"/>
      <c r="T51" s="136"/>
    </row>
    <row r="52" spans="1:20" s="75" customFormat="1">
      <c r="A52" s="79" t="s">
        <v>3030</v>
      </c>
      <c r="B52" s="1048" t="s">
        <v>3168</v>
      </c>
      <c r="C52" s="1049"/>
      <c r="D52" s="1049"/>
      <c r="E52" s="1049"/>
      <c r="F52" s="1050"/>
      <c r="G52" s="138"/>
      <c r="H52" s="139"/>
      <c r="I52" s="139"/>
      <c r="J52" s="136"/>
      <c r="K52" s="136"/>
      <c r="L52" s="136"/>
      <c r="M52" s="136"/>
      <c r="N52" s="136"/>
      <c r="O52" s="136"/>
      <c r="P52" s="136"/>
      <c r="Q52" s="136"/>
      <c r="R52" s="136"/>
      <c r="S52" s="136"/>
      <c r="T52" s="136"/>
    </row>
    <row r="53" spans="1:20" s="75" customFormat="1">
      <c r="A53" s="79" t="s">
        <v>3032</v>
      </c>
      <c r="B53" s="1160" t="s">
        <v>3169</v>
      </c>
      <c r="C53" s="1184"/>
      <c r="D53" s="1184"/>
      <c r="E53" s="1184"/>
      <c r="F53" s="1162"/>
      <c r="G53" s="138"/>
      <c r="H53" s="139"/>
      <c r="I53" s="139"/>
      <c r="J53" s="136"/>
      <c r="K53" s="136"/>
      <c r="L53" s="136"/>
      <c r="M53" s="136"/>
      <c r="N53" s="136"/>
      <c r="O53" s="136"/>
      <c r="P53" s="136"/>
      <c r="Q53" s="136"/>
      <c r="R53" s="136"/>
      <c r="S53" s="136"/>
      <c r="T53" s="136"/>
    </row>
    <row r="54" spans="1:20" s="75" customFormat="1">
      <c r="A54" s="1042" t="str">
        <f>IF(B23='Dropdown Auswahl'!C4,"Display/Stückliste/Mischkarton","Einzelartikel")</f>
        <v>Display/Stückliste/Mischkarton</v>
      </c>
      <c r="B54" s="1043"/>
      <c r="C54" s="1043"/>
      <c r="D54" s="1043"/>
      <c r="E54" s="1043"/>
      <c r="F54" s="1044"/>
      <c r="G54" s="138"/>
      <c r="H54" s="139"/>
      <c r="I54" s="139"/>
      <c r="J54" s="136"/>
      <c r="K54" s="136"/>
      <c r="L54" s="136"/>
      <c r="M54" s="136"/>
      <c r="N54" s="136"/>
      <c r="O54" s="136"/>
      <c r="P54" s="136"/>
      <c r="Q54" s="136"/>
      <c r="R54" s="136"/>
      <c r="S54" s="136"/>
      <c r="T54" s="136"/>
    </row>
    <row r="55" spans="1:20" s="88" customFormat="1">
      <c r="A55" s="79" t="s">
        <v>3033</v>
      </c>
      <c r="B55" s="1040">
        <v>1234567890123</v>
      </c>
      <c r="C55" s="1041"/>
      <c r="D55" s="80" t="s">
        <v>3037</v>
      </c>
      <c r="E55" s="1143" t="s">
        <v>2744</v>
      </c>
      <c r="F55" s="1185"/>
      <c r="G55" s="138"/>
      <c r="H55" s="140"/>
      <c r="I55" s="140"/>
      <c r="J55" s="140"/>
      <c r="K55" s="140"/>
      <c r="L55" s="140"/>
      <c r="M55" s="140"/>
      <c r="N55" s="140"/>
      <c r="O55" s="140"/>
      <c r="P55" s="140"/>
      <c r="Q55" s="140"/>
      <c r="R55" s="140"/>
      <c r="S55" s="140"/>
      <c r="T55" s="140"/>
    </row>
    <row r="56" spans="1:20" s="88" customFormat="1">
      <c r="A56" s="79" t="s">
        <v>3034</v>
      </c>
      <c r="B56" s="1048">
        <v>1</v>
      </c>
      <c r="C56" s="1186"/>
      <c r="D56" s="80" t="s">
        <v>3038</v>
      </c>
      <c r="E56" s="1001" t="s">
        <v>2760</v>
      </c>
      <c r="F56" s="89" t="str">
        <f>IFERROR(VLOOKUP(E56,'Dropdown Auswahl'!N2:O12,2,FALSE),"")</f>
        <v>ST</v>
      </c>
      <c r="G56" s="137"/>
      <c r="H56" s="140"/>
      <c r="I56" s="140"/>
      <c r="J56" s="140"/>
      <c r="K56" s="140"/>
      <c r="L56" s="140"/>
      <c r="M56" s="140"/>
      <c r="N56" s="140"/>
      <c r="O56" s="140"/>
      <c r="P56" s="140"/>
      <c r="Q56" s="140"/>
      <c r="R56" s="140"/>
      <c r="S56" s="140"/>
      <c r="T56" s="140"/>
    </row>
    <row r="57" spans="1:20" s="88" customFormat="1">
      <c r="A57" s="79" t="s">
        <v>3035</v>
      </c>
      <c r="B57" s="90" t="s">
        <v>2620</v>
      </c>
      <c r="C57" s="83" t="str">
        <f>IFERROR(VLOOKUP(B57,'Dropdown Auswahl'!P2:Q163,2,FALSE),"")</f>
        <v>DY</v>
      </c>
      <c r="D57" s="80" t="s">
        <v>3039</v>
      </c>
      <c r="E57" s="1004"/>
      <c r="F57" s="89" t="s">
        <v>110</v>
      </c>
      <c r="G57" s="137"/>
      <c r="H57" s="140"/>
      <c r="I57" s="140"/>
      <c r="J57" s="140"/>
      <c r="K57" s="140"/>
      <c r="L57" s="140"/>
      <c r="M57" s="140"/>
      <c r="N57" s="140"/>
      <c r="O57" s="140"/>
      <c r="P57" s="140"/>
      <c r="Q57" s="140"/>
      <c r="R57" s="140"/>
      <c r="S57" s="140"/>
      <c r="T57" s="140"/>
    </row>
    <row r="58" spans="1:20" s="88" customFormat="1">
      <c r="A58" s="91" t="s">
        <v>3036</v>
      </c>
      <c r="B58" s="1051" t="s">
        <v>305</v>
      </c>
      <c r="C58" s="1051"/>
      <c r="D58" s="80" t="s">
        <v>3040</v>
      </c>
      <c r="E58" s="1187"/>
      <c r="F58" s="1084"/>
      <c r="G58" s="137"/>
      <c r="H58" s="140"/>
      <c r="I58" s="140"/>
      <c r="J58" s="140"/>
      <c r="K58" s="140"/>
      <c r="L58" s="140"/>
      <c r="M58" s="140"/>
      <c r="N58" s="140"/>
      <c r="O58" s="140"/>
      <c r="P58" s="140"/>
      <c r="Q58" s="140"/>
      <c r="R58" s="140"/>
      <c r="S58" s="140"/>
      <c r="T58" s="140"/>
    </row>
    <row r="59" spans="1:20" s="88" customFormat="1">
      <c r="A59" s="79" t="s">
        <v>3041</v>
      </c>
      <c r="B59" s="1130"/>
      <c r="C59" s="1131"/>
      <c r="D59" s="80" t="s">
        <v>3042</v>
      </c>
      <c r="E59" s="1054" t="s">
        <v>305</v>
      </c>
      <c r="F59" s="1084"/>
      <c r="G59" s="137"/>
      <c r="H59" s="140"/>
      <c r="I59" s="140"/>
      <c r="J59" s="140"/>
      <c r="K59" s="140"/>
      <c r="L59" s="140"/>
      <c r="M59" s="140"/>
      <c r="N59" s="140"/>
      <c r="O59" s="140"/>
      <c r="P59" s="140"/>
      <c r="Q59" s="140"/>
      <c r="R59" s="140"/>
      <c r="S59" s="140"/>
      <c r="T59" s="140"/>
    </row>
    <row r="60" spans="1:20" s="75" customFormat="1">
      <c r="A60" s="1042" t="str">
        <f>IF(B23='Dropdown Auswahl'!C4,"Umverpackung (nicht Palette) zu Display/Stückliste/Mischkarton","Gebindeeinheit 1")</f>
        <v>Umverpackung (nicht Palette) zu Display/Stückliste/Mischkarton</v>
      </c>
      <c r="B60" s="1043"/>
      <c r="C60" s="1043"/>
      <c r="D60" s="1043"/>
      <c r="E60" s="1043"/>
      <c r="F60" s="1044"/>
      <c r="G60" s="138"/>
      <c r="H60" s="139"/>
      <c r="I60" s="139"/>
      <c r="J60" s="136"/>
      <c r="K60" s="136"/>
      <c r="L60" s="136"/>
      <c r="M60" s="136"/>
      <c r="N60" s="136"/>
      <c r="O60" s="136"/>
      <c r="P60" s="136"/>
      <c r="Q60" s="136"/>
      <c r="R60" s="136"/>
      <c r="S60" s="136"/>
      <c r="T60" s="136"/>
    </row>
    <row r="61" spans="1:20" s="88" customFormat="1">
      <c r="A61" s="79" t="s">
        <v>3060</v>
      </c>
      <c r="B61" s="1051" t="s">
        <v>1</v>
      </c>
      <c r="C61" s="1051"/>
      <c r="D61" s="1052"/>
      <c r="E61" s="1052"/>
      <c r="F61" s="1053"/>
      <c r="G61" s="137"/>
      <c r="H61" s="140"/>
      <c r="I61" s="140"/>
      <c r="J61" s="140"/>
      <c r="K61" s="140"/>
      <c r="L61" s="140"/>
      <c r="M61" s="140"/>
      <c r="N61" s="140"/>
      <c r="O61" s="140"/>
      <c r="P61" s="140"/>
      <c r="Q61" s="140"/>
      <c r="R61" s="140"/>
      <c r="S61" s="140"/>
      <c r="T61" s="140"/>
    </row>
    <row r="62" spans="1:20" s="88" customFormat="1">
      <c r="A62" s="79" t="s">
        <v>3061</v>
      </c>
      <c r="B62" s="1054"/>
      <c r="C62" s="1055"/>
      <c r="D62" s="80" t="s">
        <v>3037</v>
      </c>
      <c r="E62" s="1028"/>
      <c r="F62" s="1029"/>
      <c r="G62" s="137"/>
      <c r="H62" s="140"/>
      <c r="I62" s="140"/>
      <c r="J62" s="140"/>
      <c r="K62" s="140"/>
      <c r="L62" s="140"/>
      <c r="M62" s="140"/>
      <c r="N62" s="140"/>
      <c r="O62" s="140"/>
      <c r="P62" s="140"/>
      <c r="Q62" s="140"/>
      <c r="R62" s="140"/>
      <c r="S62" s="140"/>
      <c r="T62" s="140"/>
    </row>
    <row r="63" spans="1:20" s="88" customFormat="1">
      <c r="A63" s="79" t="s">
        <v>3062</v>
      </c>
      <c r="B63" s="1105"/>
      <c r="C63" s="1105"/>
      <c r="D63" s="80" t="s">
        <v>3064</v>
      </c>
      <c r="E63" s="1001"/>
      <c r="F63" s="89" t="str">
        <f>IFERROR(VLOOKUP(E63,'Dropdown Auswahl'!T2:U163,2,FALSE),"")</f>
        <v/>
      </c>
      <c r="G63" s="137"/>
      <c r="H63" s="140"/>
      <c r="I63" s="140"/>
      <c r="J63" s="140"/>
      <c r="K63" s="140"/>
      <c r="L63" s="140"/>
      <c r="M63" s="140"/>
      <c r="N63" s="140"/>
      <c r="O63" s="140"/>
      <c r="P63" s="140"/>
      <c r="Q63" s="140"/>
      <c r="R63" s="140"/>
      <c r="S63" s="140"/>
      <c r="T63" s="140"/>
    </row>
    <row r="64" spans="1:20" s="75" customFormat="1">
      <c r="A64" s="1102" t="s">
        <v>3015</v>
      </c>
      <c r="B64" s="1103"/>
      <c r="C64" s="1103"/>
      <c r="D64" s="1103"/>
      <c r="E64" s="1103"/>
      <c r="F64" s="1104"/>
      <c r="G64" s="138"/>
      <c r="H64" s="139"/>
      <c r="I64" s="139"/>
      <c r="J64" s="136"/>
      <c r="K64" s="136"/>
      <c r="L64" s="136"/>
      <c r="M64" s="136"/>
      <c r="N64" s="136"/>
      <c r="O64" s="136"/>
      <c r="P64" s="136"/>
      <c r="Q64" s="136"/>
      <c r="R64" s="136"/>
      <c r="S64" s="136"/>
      <c r="T64" s="136"/>
    </row>
    <row r="65" spans="1:20" s="88" customFormat="1">
      <c r="A65" s="79" t="s">
        <v>3063</v>
      </c>
      <c r="B65" s="1051" t="s">
        <v>1</v>
      </c>
      <c r="C65" s="1051"/>
      <c r="D65" s="92" t="s">
        <v>3065</v>
      </c>
      <c r="E65" s="1001" t="s">
        <v>305</v>
      </c>
      <c r="F65" s="89" t="str">
        <f>IFERROR(VLOOKUP(E65,'Dropdown Auswahl'!AO3:AP4,2,FALSE),"")</f>
        <v/>
      </c>
      <c r="G65" s="137"/>
      <c r="H65" s="140"/>
      <c r="I65" s="140"/>
      <c r="J65" s="140"/>
      <c r="K65" s="140"/>
      <c r="L65" s="140"/>
      <c r="M65" s="140"/>
      <c r="N65" s="140"/>
      <c r="O65" s="140"/>
      <c r="P65" s="140"/>
      <c r="Q65" s="140"/>
      <c r="R65" s="140"/>
      <c r="S65" s="140"/>
      <c r="T65" s="140"/>
    </row>
    <row r="66" spans="1:20" s="88" customFormat="1">
      <c r="A66" s="79" t="s">
        <v>3061</v>
      </c>
      <c r="B66" s="1054"/>
      <c r="C66" s="1055"/>
      <c r="D66" s="80" t="s">
        <v>3037</v>
      </c>
      <c r="E66" s="1028"/>
      <c r="F66" s="1029"/>
      <c r="G66" s="137"/>
      <c r="H66" s="140"/>
      <c r="I66" s="140"/>
      <c r="J66" s="140"/>
      <c r="K66" s="140"/>
      <c r="L66" s="140"/>
      <c r="M66" s="140"/>
      <c r="N66" s="140"/>
      <c r="O66" s="140"/>
      <c r="P66" s="140"/>
      <c r="Q66" s="140"/>
      <c r="R66" s="140"/>
      <c r="S66" s="140"/>
      <c r="T66" s="140"/>
    </row>
    <row r="67" spans="1:20" s="88" customFormat="1">
      <c r="A67" s="79" t="s">
        <v>3062</v>
      </c>
      <c r="B67" s="1105"/>
      <c r="C67" s="1105"/>
      <c r="D67" s="80" t="s">
        <v>3064</v>
      </c>
      <c r="E67" s="1001"/>
      <c r="F67" s="89" t="str">
        <f>IFERROR(VLOOKUP(E67,'Dropdown Auswahl'!T2:U163,2,FALSE),"")</f>
        <v/>
      </c>
      <c r="G67" s="137"/>
      <c r="H67" s="140"/>
      <c r="I67" s="140"/>
      <c r="J67" s="140"/>
      <c r="K67" s="140"/>
      <c r="L67" s="140"/>
      <c r="M67" s="140"/>
      <c r="N67" s="140"/>
      <c r="O67" s="140"/>
      <c r="P67" s="140"/>
      <c r="Q67" s="140"/>
      <c r="R67" s="140"/>
      <c r="S67" s="140"/>
      <c r="T67" s="140"/>
    </row>
    <row r="68" spans="1:20" s="75" customFormat="1">
      <c r="A68" s="1042" t="s">
        <v>3016</v>
      </c>
      <c r="B68" s="1043"/>
      <c r="C68" s="1043"/>
      <c r="D68" s="1043"/>
      <c r="E68" s="1043"/>
      <c r="F68" s="1044"/>
      <c r="G68" s="138"/>
      <c r="H68" s="139"/>
      <c r="I68" s="139"/>
      <c r="J68" s="136"/>
      <c r="K68" s="136"/>
      <c r="L68" s="136"/>
      <c r="M68" s="136"/>
      <c r="N68" s="136"/>
      <c r="O68" s="136"/>
      <c r="P68" s="136"/>
      <c r="Q68" s="136"/>
      <c r="R68" s="136"/>
      <c r="S68" s="136"/>
      <c r="T68" s="136"/>
    </row>
    <row r="69" spans="1:20" s="88" customFormat="1">
      <c r="A69" s="80" t="s">
        <v>3066</v>
      </c>
      <c r="B69" s="93" t="s">
        <v>2762</v>
      </c>
      <c r="C69" s="285">
        <f>IFERROR(VLOOKUP(B69,'Dropdown Auswahl'!V3:W5,2,FALSE),"")</f>
        <v>1</v>
      </c>
      <c r="D69" s="80" t="s">
        <v>80</v>
      </c>
      <c r="E69" s="94" t="s">
        <v>2070</v>
      </c>
      <c r="F69" s="230" t="str">
        <f>IF(E69="","",IF(VLOOKUP(E69,'Dropdown Auswahl'!X1:Y254,2,FALSE)="","",VLOOKUP(E69,'Dropdown Auswahl'!X1:Y254,2,FALSE)))</f>
        <v>FR</v>
      </c>
      <c r="G69" s="137"/>
      <c r="H69" s="140"/>
      <c r="I69" s="140"/>
      <c r="J69" s="140"/>
      <c r="K69" s="140"/>
      <c r="L69" s="140"/>
      <c r="M69" s="140"/>
      <c r="N69" s="140"/>
      <c r="O69" s="140"/>
      <c r="P69" s="140"/>
      <c r="Q69" s="140"/>
      <c r="R69" s="140"/>
      <c r="S69" s="140"/>
      <c r="T69" s="140"/>
    </row>
    <row r="70" spans="1:20" s="88" customFormat="1">
      <c r="A70" s="79" t="s">
        <v>3067</v>
      </c>
      <c r="B70" s="118" t="s">
        <v>3170</v>
      </c>
      <c r="C70" s="118" t="s">
        <v>3171</v>
      </c>
      <c r="D70" s="1085" t="s">
        <v>2325</v>
      </c>
      <c r="E70" s="1086"/>
      <c r="F70" s="1087"/>
      <c r="G70" s="137"/>
      <c r="H70" s="140"/>
      <c r="I70" s="140"/>
      <c r="J70" s="140"/>
      <c r="K70" s="140"/>
      <c r="L70" s="140"/>
      <c r="M70" s="140"/>
      <c r="N70" s="140"/>
      <c r="O70" s="140"/>
      <c r="P70" s="140"/>
      <c r="Q70" s="140"/>
      <c r="R70" s="140"/>
      <c r="S70" s="140"/>
      <c r="T70" s="140"/>
    </row>
    <row r="71" spans="1:20" s="88" customFormat="1">
      <c r="A71" s="95" t="s">
        <v>3068</v>
      </c>
      <c r="B71" s="96"/>
      <c r="C71" s="285" t="str">
        <f>IFERROR(VLOOKUP(B71,'Dropdown Auswahl'!AC2:AD5,2,FALSE),"")</f>
        <v/>
      </c>
      <c r="D71" s="95" t="s">
        <v>3068</v>
      </c>
      <c r="E71" s="1001"/>
      <c r="F71" s="230" t="str">
        <f>IFERROR(VLOOKUP(E71,'Dropdown Auswahl'!AC2:AD5,2,FALSE),"")</f>
        <v/>
      </c>
      <c r="G71" s="375"/>
      <c r="H71" s="140"/>
      <c r="I71" s="140"/>
      <c r="J71" s="140"/>
      <c r="K71" s="140"/>
      <c r="L71" s="140"/>
      <c r="M71" s="140"/>
      <c r="N71" s="140"/>
      <c r="O71" s="140"/>
      <c r="P71" s="140"/>
      <c r="Q71" s="140"/>
      <c r="R71" s="140"/>
      <c r="S71" s="140"/>
      <c r="T71" s="140"/>
    </row>
    <row r="72" spans="1:20" s="88" customFormat="1" ht="15.75" customHeight="1">
      <c r="A72" s="97" t="s">
        <v>3069</v>
      </c>
      <c r="B72" s="96" t="s">
        <v>817</v>
      </c>
      <c r="C72" s="285" t="str">
        <f>IFERROR(VLOOKUP(B72,'Dropdown Auswahl'!AA3:AB206,2,FALSE),"")</f>
        <v>GDT</v>
      </c>
      <c r="D72" s="95" t="s">
        <v>3069</v>
      </c>
      <c r="E72" s="1001"/>
      <c r="F72" s="230" t="str">
        <f>IFERROR(VLOOKUP(E72,'Dropdown Auswahl'!AA3:AB206,2,FALSE),"")</f>
        <v/>
      </c>
      <c r="G72" s="137"/>
      <c r="H72" s="140"/>
      <c r="I72" s="140"/>
      <c r="J72" s="140"/>
      <c r="K72" s="140"/>
      <c r="L72" s="140"/>
      <c r="M72" s="140"/>
      <c r="N72" s="140"/>
      <c r="O72" s="140"/>
      <c r="P72" s="140"/>
      <c r="Q72" s="140"/>
      <c r="R72" s="140"/>
      <c r="S72" s="140"/>
      <c r="T72" s="140"/>
    </row>
    <row r="73" spans="1:20" s="88" customFormat="1" ht="15.75" customHeight="1">
      <c r="A73" s="97" t="s">
        <v>3069</v>
      </c>
      <c r="B73" s="96"/>
      <c r="C73" s="285" t="str">
        <f>IFERROR(VLOOKUP(B73,'Dropdown Auswahl'!AA3:AB206,2,FALSE),"")</f>
        <v/>
      </c>
      <c r="D73" s="95" t="s">
        <v>3069</v>
      </c>
      <c r="E73" s="1001"/>
      <c r="F73" s="230" t="str">
        <f>IFERROR(VLOOKUP(E73,'Dropdown Auswahl'!AA3:AB206,2,FALSE),"")</f>
        <v/>
      </c>
      <c r="G73" s="141"/>
      <c r="H73" s="140"/>
      <c r="I73" s="140"/>
      <c r="J73" s="140"/>
      <c r="K73" s="140"/>
      <c r="L73" s="140"/>
      <c r="M73" s="140"/>
      <c r="N73" s="140"/>
      <c r="O73" s="140"/>
      <c r="P73" s="140"/>
      <c r="Q73" s="140"/>
      <c r="R73" s="140"/>
      <c r="S73" s="140"/>
      <c r="T73" s="140"/>
    </row>
    <row r="74" spans="1:20" s="88" customFormat="1" ht="15.75" customHeight="1">
      <c r="A74" s="103" t="s">
        <v>3070</v>
      </c>
      <c r="B74" s="1078" t="s">
        <v>1</v>
      </c>
      <c r="C74" s="1079"/>
      <c r="D74" s="107" t="s">
        <v>1568</v>
      </c>
      <c r="E74" s="1022" t="s">
        <v>305</v>
      </c>
      <c r="F74" s="1023"/>
      <c r="G74" s="375"/>
      <c r="H74" s="140"/>
      <c r="I74" s="140"/>
      <c r="J74" s="140"/>
      <c r="K74" s="140"/>
      <c r="L74" s="140"/>
      <c r="M74" s="140"/>
      <c r="N74" s="140"/>
      <c r="O74" s="140"/>
      <c r="P74" s="140"/>
      <c r="Q74" s="140"/>
      <c r="R74" s="140"/>
      <c r="S74" s="140"/>
      <c r="T74" s="140"/>
    </row>
    <row r="75" spans="1:20" s="88" customFormat="1" ht="31.5" customHeight="1">
      <c r="A75" s="103" t="s">
        <v>3071</v>
      </c>
      <c r="B75" s="776" t="s">
        <v>3002</v>
      </c>
      <c r="C75" s="608">
        <f>IF(B75='DD FD'!AH4,1,
IF(B75='DD FD'!AH5,2,
IF(B75='DD FD'!AH6,3,
0)))</f>
        <v>2</v>
      </c>
      <c r="D75" s="107" t="s">
        <v>3072</v>
      </c>
      <c r="E75" s="1056" t="s">
        <v>305</v>
      </c>
      <c r="F75" s="1058"/>
      <c r="G75" s="137"/>
      <c r="H75" s="140"/>
      <c r="I75" s="140"/>
      <c r="J75" s="140"/>
      <c r="K75" s="140"/>
      <c r="L75" s="140"/>
      <c r="M75" s="140"/>
      <c r="N75" s="140"/>
      <c r="O75" s="140"/>
      <c r="P75" s="140"/>
      <c r="Q75" s="140"/>
      <c r="R75" s="140"/>
      <c r="S75" s="140"/>
      <c r="T75" s="140"/>
    </row>
    <row r="76" spans="1:20" s="88" customFormat="1" ht="38.25" customHeight="1" thickBot="1">
      <c r="A76" s="98" t="s">
        <v>3073</v>
      </c>
      <c r="B76" s="1165"/>
      <c r="C76" s="1165"/>
      <c r="D76" s="99" t="s">
        <v>3074</v>
      </c>
      <c r="E76" s="1088"/>
      <c r="F76" s="1089"/>
      <c r="G76" s="137"/>
      <c r="H76" s="140"/>
      <c r="I76" s="140"/>
      <c r="J76" s="140"/>
      <c r="K76" s="140"/>
      <c r="L76" s="140"/>
      <c r="M76" s="140"/>
      <c r="N76" s="140"/>
      <c r="O76" s="140"/>
      <c r="P76" s="140"/>
      <c r="Q76" s="140"/>
      <c r="R76" s="140"/>
      <c r="S76" s="140"/>
      <c r="T76" s="140"/>
    </row>
    <row r="77" spans="1:20" s="88" customFormat="1" ht="16.5" hidden="1" thickBot="1">
      <c r="A77" s="1188" t="s">
        <v>304</v>
      </c>
      <c r="B77" s="1189"/>
      <c r="C77" s="1189"/>
      <c r="D77" s="1189"/>
      <c r="E77" s="1189"/>
      <c r="F77" s="1190"/>
      <c r="G77" s="137"/>
      <c r="H77" s="140"/>
      <c r="I77" s="140"/>
      <c r="J77" s="140"/>
      <c r="K77" s="140"/>
      <c r="L77" s="140"/>
      <c r="M77" s="140"/>
      <c r="N77" s="140"/>
      <c r="O77" s="140"/>
      <c r="P77" s="140"/>
      <c r="Q77" s="140"/>
      <c r="R77" s="140"/>
      <c r="S77" s="140"/>
      <c r="T77" s="140"/>
    </row>
    <row r="78" spans="1:20" s="88" customFormat="1" ht="16.5" hidden="1" thickBot="1">
      <c r="A78" s="100" t="s">
        <v>288</v>
      </c>
      <c r="B78" s="101"/>
      <c r="C78" s="102" t="s">
        <v>219</v>
      </c>
      <c r="D78" s="1061"/>
      <c r="E78" s="1062"/>
      <c r="F78" s="1063"/>
      <c r="G78" s="137"/>
      <c r="H78" s="140"/>
      <c r="I78" s="140"/>
      <c r="J78" s="140"/>
      <c r="K78" s="140"/>
      <c r="L78" s="140"/>
      <c r="M78" s="140"/>
      <c r="N78" s="140"/>
      <c r="O78" s="140"/>
      <c r="P78" s="140"/>
      <c r="Q78" s="140"/>
      <c r="R78" s="140"/>
      <c r="S78" s="140"/>
      <c r="T78" s="140"/>
    </row>
    <row r="79" spans="1:20" s="88" customFormat="1" ht="16.5" hidden="1" thickBot="1">
      <c r="A79" s="97" t="s">
        <v>76</v>
      </c>
      <c r="B79" s="1022"/>
      <c r="C79" s="1024"/>
      <c r="D79" s="95" t="s">
        <v>13</v>
      </c>
      <c r="E79" s="1028"/>
      <c r="F79" s="1029"/>
      <c r="G79" s="137"/>
      <c r="H79" s="140"/>
      <c r="I79" s="140"/>
      <c r="J79" s="140"/>
      <c r="K79" s="140"/>
      <c r="L79" s="140"/>
      <c r="M79" s="140"/>
      <c r="N79" s="140"/>
      <c r="O79" s="140"/>
      <c r="P79" s="140"/>
      <c r="Q79" s="140"/>
      <c r="R79" s="140"/>
      <c r="S79" s="140"/>
      <c r="T79" s="140"/>
    </row>
    <row r="80" spans="1:20" s="88" customFormat="1" ht="16.5" hidden="1" thickBot="1">
      <c r="A80" s="79" t="s">
        <v>3</v>
      </c>
      <c r="B80" s="1028"/>
      <c r="C80" s="1030"/>
      <c r="D80" s="80" t="s">
        <v>9</v>
      </c>
      <c r="E80" s="1022"/>
      <c r="F80" s="1023"/>
      <c r="G80" s="137"/>
      <c r="H80" s="140"/>
      <c r="I80" s="140"/>
      <c r="J80" s="140"/>
      <c r="K80" s="140"/>
      <c r="L80" s="140"/>
      <c r="M80" s="140"/>
      <c r="N80" s="140"/>
      <c r="O80" s="140"/>
      <c r="P80" s="140"/>
      <c r="Q80" s="140"/>
      <c r="R80" s="140"/>
      <c r="S80" s="140"/>
      <c r="T80" s="140"/>
    </row>
    <row r="81" spans="1:20" s="88" customFormat="1" ht="45" hidden="1" customHeight="1">
      <c r="A81" s="79" t="s">
        <v>4</v>
      </c>
      <c r="B81" s="1028"/>
      <c r="C81" s="1036"/>
      <c r="D81" s="1036"/>
      <c r="E81" s="1036"/>
      <c r="F81" s="1029"/>
      <c r="G81" s="137"/>
      <c r="H81" s="140"/>
      <c r="I81" s="140"/>
      <c r="J81" s="140"/>
      <c r="K81" s="140"/>
      <c r="L81" s="140"/>
      <c r="M81" s="140"/>
      <c r="N81" s="140"/>
      <c r="O81" s="140"/>
      <c r="P81" s="140"/>
      <c r="Q81" s="140"/>
      <c r="R81" s="140"/>
      <c r="S81" s="140"/>
      <c r="T81" s="140"/>
    </row>
    <row r="82" spans="1:20" s="88" customFormat="1" ht="16.5" hidden="1" thickBot="1">
      <c r="A82" s="79" t="s">
        <v>12</v>
      </c>
      <c r="B82" s="1078"/>
      <c r="C82" s="1079"/>
      <c r="D82" s="80" t="s">
        <v>5</v>
      </c>
      <c r="E82" s="1022"/>
      <c r="F82" s="1023"/>
      <c r="G82" s="137"/>
      <c r="H82" s="140"/>
      <c r="I82" s="140"/>
      <c r="J82" s="140"/>
      <c r="K82" s="140"/>
      <c r="L82" s="140"/>
      <c r="M82" s="140"/>
      <c r="N82" s="140"/>
      <c r="O82" s="140"/>
      <c r="P82" s="140"/>
      <c r="Q82" s="140"/>
      <c r="R82" s="140"/>
      <c r="S82" s="140"/>
      <c r="T82" s="140"/>
    </row>
    <row r="83" spans="1:20" s="88" customFormat="1" ht="33" hidden="1" customHeight="1" thickBot="1">
      <c r="A83" s="103" t="s">
        <v>6</v>
      </c>
      <c r="B83" s="1025"/>
      <c r="C83" s="1027"/>
      <c r="D83" s="104" t="s">
        <v>309</v>
      </c>
      <c r="E83" s="1076"/>
      <c r="F83" s="1077"/>
      <c r="G83" s="137"/>
      <c r="H83" s="140"/>
      <c r="I83" s="140"/>
      <c r="J83" s="140"/>
      <c r="K83" s="140"/>
      <c r="L83" s="140"/>
      <c r="M83" s="140"/>
      <c r="N83" s="140"/>
      <c r="O83" s="140"/>
      <c r="P83" s="140"/>
      <c r="Q83" s="140"/>
      <c r="R83" s="140"/>
      <c r="S83" s="140"/>
      <c r="T83" s="140"/>
    </row>
    <row r="84" spans="1:20" s="75" customFormat="1" ht="16.5" thickBot="1">
      <c r="A84" s="1033" t="s">
        <v>3017</v>
      </c>
      <c r="B84" s="1034"/>
      <c r="C84" s="1034"/>
      <c r="D84" s="1034"/>
      <c r="E84" s="1034"/>
      <c r="F84" s="1035"/>
      <c r="G84" s="137"/>
      <c r="H84" s="136"/>
      <c r="I84" s="136"/>
      <c r="J84" s="136"/>
      <c r="K84" s="136"/>
      <c r="L84" s="136"/>
      <c r="M84" s="136"/>
      <c r="N84" s="136"/>
      <c r="O84" s="136"/>
      <c r="P84" s="136"/>
      <c r="Q84" s="136"/>
      <c r="R84" s="136"/>
      <c r="S84" s="136"/>
      <c r="T84" s="136"/>
    </row>
    <row r="85" spans="1:20" s="75" customFormat="1">
      <c r="A85" s="1042" t="str">
        <f>IF(B23='Dropdown Auswahl'!C4,"Display/Stückliste/Mischkarton - Brutto (mit Verpackung)","Einzelartikel - Brutto (mit Verpackung)")</f>
        <v>Display/Stückliste/Mischkarton - Brutto (mit Verpackung)</v>
      </c>
      <c r="B85" s="1043"/>
      <c r="C85" s="1043"/>
      <c r="D85" s="1043"/>
      <c r="E85" s="1043"/>
      <c r="F85" s="1044"/>
      <c r="G85" s="138"/>
      <c r="H85" s="139"/>
      <c r="I85" s="139"/>
      <c r="J85" s="136"/>
      <c r="K85" s="136"/>
      <c r="L85" s="136"/>
      <c r="M85" s="136"/>
      <c r="N85" s="136"/>
      <c r="O85" s="136"/>
      <c r="P85" s="136"/>
      <c r="Q85" s="136"/>
      <c r="R85" s="136"/>
      <c r="S85" s="136"/>
      <c r="T85" s="136"/>
    </row>
    <row r="86" spans="1:20" s="88" customFormat="1">
      <c r="A86" s="79" t="s">
        <v>3075</v>
      </c>
      <c r="B86" s="352">
        <v>65000</v>
      </c>
      <c r="C86" s="351" t="s">
        <v>219</v>
      </c>
      <c r="D86" s="80" t="s">
        <v>3079</v>
      </c>
      <c r="E86" s="352">
        <v>1200</v>
      </c>
      <c r="F86" s="89" t="s">
        <v>107</v>
      </c>
      <c r="G86" s="137"/>
      <c r="H86" s="140"/>
      <c r="I86" s="140"/>
      <c r="J86" s="140"/>
      <c r="K86" s="140"/>
      <c r="L86" s="140"/>
      <c r="M86" s="140"/>
      <c r="N86" s="140"/>
      <c r="O86" s="140"/>
      <c r="P86" s="140"/>
      <c r="Q86" s="140"/>
      <c r="R86" s="140"/>
      <c r="S86" s="140"/>
      <c r="T86" s="140"/>
    </row>
    <row r="87" spans="1:20" s="88" customFormat="1">
      <c r="A87" s="79" t="s">
        <v>3076</v>
      </c>
      <c r="B87" s="352">
        <v>600</v>
      </c>
      <c r="C87" s="351" t="s">
        <v>107</v>
      </c>
      <c r="D87" s="80" t="s">
        <v>3080</v>
      </c>
      <c r="E87" s="352">
        <v>400</v>
      </c>
      <c r="F87" s="89" t="s">
        <v>107</v>
      </c>
      <c r="G87" s="137"/>
      <c r="H87" s="140"/>
      <c r="I87" s="140"/>
      <c r="J87" s="140"/>
      <c r="K87" s="140"/>
      <c r="L87" s="140"/>
      <c r="M87" s="140"/>
      <c r="N87" s="140"/>
      <c r="O87" s="140"/>
      <c r="P87" s="140"/>
      <c r="Q87" s="140"/>
      <c r="R87" s="140"/>
      <c r="S87" s="140"/>
      <c r="T87" s="140"/>
    </row>
    <row r="88" spans="1:20" customFormat="1" ht="16.5" thickBot="1">
      <c r="A88" s="84" t="s">
        <v>1575</v>
      </c>
      <c r="B88" s="404">
        <f>IF(ROUNDUP(E86*B87*E87/1000/1000/1000,4)=0,"",ROUNDUP(E86*B87*E87/1000/1000/1000,4))</f>
        <v>0.28799999999999998</v>
      </c>
      <c r="C88" s="401" t="s">
        <v>1576</v>
      </c>
      <c r="D88" s="602" t="s">
        <v>3081</v>
      </c>
      <c r="E88" s="607">
        <f>IF(B86="","",B86-B90)</f>
        <v>65000</v>
      </c>
      <c r="F88" s="402" t="s">
        <v>219</v>
      </c>
    </row>
    <row r="89" spans="1:20" s="88" customFormat="1" ht="16.5" thickBot="1">
      <c r="A89" s="1059" t="s">
        <v>3018</v>
      </c>
      <c r="B89" s="1060"/>
      <c r="C89" s="1060"/>
      <c r="D89" s="1060"/>
      <c r="E89" s="1060"/>
      <c r="F89" s="1047"/>
      <c r="G89" s="137"/>
      <c r="H89" s="140"/>
      <c r="I89" s="140"/>
      <c r="J89" s="140"/>
      <c r="K89" s="140"/>
      <c r="L89" s="140"/>
      <c r="M89" s="140"/>
      <c r="N89" s="140"/>
      <c r="O89" s="140"/>
      <c r="P89" s="140"/>
      <c r="Q89" s="140"/>
      <c r="R89" s="140"/>
      <c r="S89" s="140"/>
      <c r="T89" s="140"/>
    </row>
    <row r="90" spans="1:20" s="88" customFormat="1">
      <c r="A90" s="77" t="s">
        <v>3077</v>
      </c>
      <c r="B90" s="398"/>
      <c r="C90" s="399" t="s">
        <v>219</v>
      </c>
      <c r="D90" s="78" t="s">
        <v>3079</v>
      </c>
      <c r="E90" s="398"/>
      <c r="F90" s="400" t="s">
        <v>107</v>
      </c>
      <c r="G90" s="137"/>
      <c r="H90" s="140"/>
      <c r="I90" s="140"/>
      <c r="J90" s="140"/>
      <c r="K90" s="140"/>
      <c r="L90" s="140"/>
      <c r="M90" s="140"/>
      <c r="N90" s="140"/>
      <c r="O90" s="140"/>
      <c r="P90" s="140"/>
      <c r="Q90" s="140"/>
      <c r="R90" s="140"/>
      <c r="S90" s="140"/>
      <c r="T90" s="140"/>
    </row>
    <row r="91" spans="1:20" s="88" customFormat="1">
      <c r="A91" s="79" t="s">
        <v>3076</v>
      </c>
      <c r="B91" s="352"/>
      <c r="C91" s="351" t="s">
        <v>107</v>
      </c>
      <c r="D91" s="80" t="s">
        <v>3080</v>
      </c>
      <c r="E91" s="352"/>
      <c r="F91" s="89" t="s">
        <v>107</v>
      </c>
      <c r="G91" s="137"/>
      <c r="H91" s="140"/>
      <c r="I91" s="140"/>
      <c r="J91" s="140"/>
      <c r="K91" s="140"/>
      <c r="L91" s="140"/>
      <c r="M91" s="140"/>
      <c r="N91" s="140"/>
      <c r="O91" s="140"/>
      <c r="P91" s="140"/>
      <c r="Q91" s="140"/>
      <c r="R91" s="140"/>
      <c r="S91" s="140"/>
      <c r="T91" s="140"/>
    </row>
    <row r="92" spans="1:20" s="75" customFormat="1" ht="16.5" thickBot="1">
      <c r="A92" s="1045" t="str">
        <f>IF(B23='Dropdown Auswahl'!C4,"Umverpackung (nicht Palette) zu Display/Stückliste/Mischkarton","Gebindeeinheit 1")</f>
        <v>Umverpackung (nicht Palette) zu Display/Stückliste/Mischkarton</v>
      </c>
      <c r="B92" s="1046"/>
      <c r="C92" s="1046"/>
      <c r="D92" s="1046"/>
      <c r="E92" s="1046"/>
      <c r="F92" s="1047"/>
      <c r="G92" s="138"/>
      <c r="H92" s="139"/>
      <c r="I92" s="139"/>
      <c r="J92" s="136"/>
      <c r="K92" s="136"/>
      <c r="L92" s="136"/>
      <c r="M92" s="136"/>
      <c r="N92" s="136"/>
      <c r="O92" s="136"/>
      <c r="P92" s="136"/>
      <c r="Q92" s="136"/>
      <c r="R92" s="136"/>
      <c r="S92" s="136"/>
      <c r="T92" s="136"/>
    </row>
    <row r="93" spans="1:20" s="75" customFormat="1">
      <c r="A93" s="77" t="s">
        <v>3075</v>
      </c>
      <c r="B93" s="398"/>
      <c r="C93" s="399" t="s">
        <v>219</v>
      </c>
      <c r="D93" s="78" t="s">
        <v>3079</v>
      </c>
      <c r="E93" s="398"/>
      <c r="F93" s="400" t="s">
        <v>107</v>
      </c>
      <c r="G93" s="137"/>
      <c r="H93" s="136"/>
      <c r="I93" s="136"/>
      <c r="J93" s="136"/>
      <c r="K93" s="136"/>
      <c r="L93" s="136"/>
      <c r="M93" s="136"/>
      <c r="N93" s="136"/>
      <c r="O93" s="136"/>
      <c r="P93" s="136"/>
      <c r="Q93" s="136"/>
      <c r="R93" s="136"/>
      <c r="S93" s="136"/>
      <c r="T93" s="136"/>
    </row>
    <row r="94" spans="1:20" s="75" customFormat="1">
      <c r="A94" s="79" t="s">
        <v>3076</v>
      </c>
      <c r="B94" s="352"/>
      <c r="C94" s="351" t="s">
        <v>107</v>
      </c>
      <c r="D94" s="80" t="s">
        <v>3080</v>
      </c>
      <c r="E94" s="352"/>
      <c r="F94" s="89" t="s">
        <v>107</v>
      </c>
      <c r="G94" s="778"/>
      <c r="H94" s="779"/>
      <c r="I94" s="779"/>
      <c r="J94" s="779"/>
      <c r="K94" s="779"/>
      <c r="L94" s="779"/>
      <c r="M94" s="779"/>
      <c r="N94" s="779"/>
      <c r="O94" s="779"/>
      <c r="P94" s="779"/>
      <c r="Q94" s="136"/>
      <c r="R94" s="136"/>
      <c r="S94" s="136"/>
      <c r="T94" s="136"/>
    </row>
    <row r="95" spans="1:20" s="75" customFormat="1" ht="16.5" thickBot="1">
      <c r="A95" s="84" t="s">
        <v>3078</v>
      </c>
      <c r="B95" s="404" t="str">
        <f>IF(ROUNDUP(E93*B94*E94/1000/1000/1000,4)=0,"",ROUNDUP(E93*B94*E94/1000/1000/1000,4))</f>
        <v/>
      </c>
      <c r="C95" s="402" t="s">
        <v>1576</v>
      </c>
      <c r="D95" s="602" t="s">
        <v>3081</v>
      </c>
      <c r="E95" s="607" t="str">
        <f>IF(B93="","",B93-(B86*B63))</f>
        <v/>
      </c>
      <c r="F95" s="402" t="s">
        <v>219</v>
      </c>
      <c r="G95" s="780"/>
      <c r="H95" s="779"/>
      <c r="I95" s="779"/>
      <c r="J95" s="779"/>
      <c r="K95" s="779"/>
      <c r="L95" s="779"/>
      <c r="M95" s="779"/>
      <c r="N95" s="779"/>
      <c r="O95" s="779"/>
      <c r="P95" s="779"/>
      <c r="Q95" s="136"/>
      <c r="R95" s="136"/>
      <c r="S95" s="136"/>
      <c r="T95" s="136"/>
    </row>
    <row r="96" spans="1:20" s="75" customFormat="1" ht="16.5" thickBot="1">
      <c r="A96" s="1106" t="s">
        <v>3015</v>
      </c>
      <c r="B96" s="1107"/>
      <c r="C96" s="1107"/>
      <c r="D96" s="1107"/>
      <c r="E96" s="1107"/>
      <c r="F96" s="1108"/>
      <c r="G96" s="781"/>
      <c r="H96" s="782"/>
      <c r="I96" s="782"/>
      <c r="J96" s="779"/>
      <c r="K96" s="779"/>
      <c r="L96" s="779"/>
      <c r="M96" s="779"/>
      <c r="N96" s="779"/>
      <c r="O96" s="779"/>
      <c r="P96" s="779"/>
      <c r="Q96" s="136"/>
      <c r="R96" s="136"/>
      <c r="S96" s="136"/>
      <c r="T96" s="136"/>
    </row>
    <row r="97" spans="1:20" s="75" customFormat="1">
      <c r="A97" s="77" t="s">
        <v>3075</v>
      </c>
      <c r="B97" s="398"/>
      <c r="C97" s="399" t="s">
        <v>219</v>
      </c>
      <c r="D97" s="78" t="s">
        <v>3079</v>
      </c>
      <c r="E97" s="398"/>
      <c r="F97" s="400" t="s">
        <v>107</v>
      </c>
      <c r="G97" s="778"/>
      <c r="H97" s="779"/>
      <c r="I97" s="779"/>
      <c r="J97" s="779"/>
      <c r="K97" s="779"/>
      <c r="L97" s="779"/>
      <c r="M97" s="779"/>
      <c r="N97" s="779"/>
      <c r="O97" s="779"/>
      <c r="P97" s="779"/>
      <c r="Q97" s="136"/>
      <c r="R97" s="136"/>
      <c r="S97" s="136"/>
      <c r="T97" s="136"/>
    </row>
    <row r="98" spans="1:20" s="75" customFormat="1">
      <c r="A98" s="79" t="s">
        <v>3076</v>
      </c>
      <c r="B98" s="352"/>
      <c r="C98" s="351" t="s">
        <v>107</v>
      </c>
      <c r="D98" s="80" t="s">
        <v>3080</v>
      </c>
      <c r="E98" s="352"/>
      <c r="F98" s="89" t="s">
        <v>107</v>
      </c>
      <c r="G98" s="778"/>
      <c r="H98" s="779"/>
      <c r="I98" s="779"/>
      <c r="J98" s="779"/>
      <c r="K98" s="779"/>
      <c r="L98" s="779"/>
      <c r="M98" s="779"/>
      <c r="N98" s="779"/>
      <c r="O98" s="779"/>
      <c r="P98" s="779"/>
      <c r="Q98" s="136"/>
      <c r="R98" s="136"/>
      <c r="S98" s="136"/>
      <c r="T98" s="136"/>
    </row>
    <row r="99" spans="1:20" s="75" customFormat="1" ht="16.5" thickBot="1">
      <c r="A99" s="84" t="s">
        <v>3078</v>
      </c>
      <c r="B99" s="404" t="str">
        <f>IF(ROUNDUP(E97*B98*E98/1000/1000/1000,4)=0,"",ROUNDUP(E97*B98*E98/1000/1000/1000,4))</f>
        <v/>
      </c>
      <c r="C99" s="402" t="s">
        <v>1576</v>
      </c>
      <c r="D99" s="602" t="s">
        <v>3081</v>
      </c>
      <c r="E99" s="607" t="str">
        <f>IF(B97="","",B97-(B93*B67))</f>
        <v/>
      </c>
      <c r="F99" s="402" t="s">
        <v>219</v>
      </c>
      <c r="G99" s="780"/>
      <c r="H99" s="779"/>
      <c r="I99" s="779"/>
      <c r="J99" s="779"/>
      <c r="K99" s="779"/>
      <c r="L99" s="779"/>
      <c r="M99" s="779"/>
      <c r="N99" s="779"/>
      <c r="O99" s="779"/>
      <c r="P99" s="779"/>
      <c r="Q99" s="136"/>
      <c r="R99" s="136"/>
      <c r="S99" s="136"/>
      <c r="T99" s="136"/>
    </row>
    <row r="100" spans="1:20" s="75" customFormat="1">
      <c r="A100" s="1135" t="s">
        <v>3019</v>
      </c>
      <c r="B100" s="1136"/>
      <c r="C100" s="1136"/>
      <c r="D100" s="1136"/>
      <c r="E100" s="1136"/>
      <c r="F100" s="1137"/>
      <c r="G100" s="781"/>
      <c r="H100" s="782"/>
      <c r="I100" s="782"/>
      <c r="J100" s="779"/>
      <c r="K100" s="779"/>
      <c r="L100" s="779"/>
      <c r="M100" s="779"/>
      <c r="N100" s="779"/>
      <c r="O100" s="779"/>
      <c r="P100" s="779"/>
      <c r="Q100" s="136"/>
      <c r="R100" s="136"/>
      <c r="S100" s="136"/>
      <c r="T100" s="136"/>
    </row>
    <row r="101" spans="1:20" s="75" customFormat="1">
      <c r="A101" s="368" t="s">
        <v>3082</v>
      </c>
      <c r="B101" s="1039" t="s">
        <v>0</v>
      </c>
      <c r="C101" s="1039"/>
      <c r="D101" s="92" t="s">
        <v>3088</v>
      </c>
      <c r="E101" s="376" t="s">
        <v>305</v>
      </c>
      <c r="F101" s="89" t="str">
        <f>IFERROR(VLOOKUP(E101,'Dropdown Auswahl'!AO3:AP5,2,FALSE),"")</f>
        <v/>
      </c>
      <c r="G101" s="780"/>
      <c r="H101" s="779"/>
      <c r="I101" s="779"/>
      <c r="J101" s="779"/>
      <c r="K101" s="779"/>
      <c r="L101" s="779"/>
      <c r="M101" s="779"/>
      <c r="N101" s="779"/>
      <c r="O101" s="779"/>
      <c r="P101" s="779"/>
      <c r="Q101" s="136"/>
      <c r="R101" s="136"/>
      <c r="S101" s="136"/>
      <c r="T101" s="136"/>
    </row>
    <row r="102" spans="1:20" s="75" customFormat="1">
      <c r="A102" s="97" t="s">
        <v>3083</v>
      </c>
      <c r="B102" s="1056"/>
      <c r="C102" s="1057"/>
      <c r="D102" s="95" t="s">
        <v>3037</v>
      </c>
      <c r="E102" s="1056" t="s">
        <v>2757</v>
      </c>
      <c r="F102" s="1058"/>
      <c r="G102" s="780"/>
      <c r="H102" s="779"/>
      <c r="I102" s="779"/>
      <c r="J102" s="779"/>
      <c r="K102" s="779"/>
      <c r="L102" s="779"/>
      <c r="M102" s="779"/>
      <c r="N102" s="779"/>
      <c r="O102" s="779"/>
      <c r="P102" s="779"/>
      <c r="Q102" s="136"/>
      <c r="R102" s="136"/>
      <c r="S102" s="136"/>
      <c r="T102" s="136"/>
    </row>
    <row r="103" spans="1:20" s="75" customFormat="1" ht="31.5">
      <c r="A103" s="79" t="s">
        <v>3084</v>
      </c>
      <c r="B103" s="1005" t="s">
        <v>2881</v>
      </c>
      <c r="C103" s="105">
        <f>IFERROR(VLOOKUP(B103,'Dropdown Auswahl'!AE2:AF49,2,FALSE),"")</f>
        <v>201</v>
      </c>
      <c r="D103" s="1061"/>
      <c r="E103" s="1062"/>
      <c r="F103" s="1063"/>
      <c r="G103" s="780"/>
      <c r="H103" s="779"/>
      <c r="I103" s="779"/>
      <c r="J103" s="779"/>
      <c r="K103" s="779"/>
      <c r="L103" s="779"/>
      <c r="M103" s="779"/>
      <c r="N103" s="779"/>
      <c r="O103" s="779"/>
      <c r="P103" s="779"/>
      <c r="Q103" s="136"/>
      <c r="R103" s="136"/>
      <c r="S103" s="136"/>
      <c r="T103" s="136"/>
    </row>
    <row r="104" spans="1:20" s="75" customFormat="1">
      <c r="A104" s="79" t="s">
        <v>3075</v>
      </c>
      <c r="B104" s="143">
        <v>285000</v>
      </c>
      <c r="C104" s="351" t="s">
        <v>219</v>
      </c>
      <c r="D104" s="80" t="s">
        <v>3079</v>
      </c>
      <c r="E104" s="143">
        <v>1400</v>
      </c>
      <c r="F104" s="89" t="s">
        <v>107</v>
      </c>
      <c r="G104" s="780"/>
      <c r="H104" s="779"/>
      <c r="I104" s="779"/>
      <c r="J104" s="779"/>
      <c r="K104" s="779"/>
      <c r="L104" s="779"/>
      <c r="M104" s="779"/>
      <c r="N104" s="779"/>
      <c r="O104" s="779"/>
      <c r="P104" s="779"/>
      <c r="Q104" s="136"/>
      <c r="R104" s="136"/>
      <c r="S104" s="136"/>
      <c r="T104" s="136"/>
    </row>
    <row r="105" spans="1:20" s="75" customFormat="1">
      <c r="A105" s="79" t="s">
        <v>2447</v>
      </c>
      <c r="B105" s="143">
        <v>800</v>
      </c>
      <c r="C105" s="351" t="s">
        <v>107</v>
      </c>
      <c r="D105" s="80" t="s">
        <v>3080</v>
      </c>
      <c r="E105" s="143">
        <v>1200</v>
      </c>
      <c r="F105" s="89" t="s">
        <v>107</v>
      </c>
      <c r="G105" s="780"/>
      <c r="H105" s="779"/>
      <c r="I105" s="779"/>
      <c r="J105" s="779"/>
      <c r="K105" s="779"/>
      <c r="L105" s="779"/>
      <c r="M105" s="779"/>
      <c r="N105" s="779"/>
      <c r="O105" s="779"/>
      <c r="P105" s="779"/>
      <c r="Q105" s="136"/>
      <c r="R105" s="136"/>
      <c r="S105" s="136"/>
      <c r="T105" s="136"/>
    </row>
    <row r="106" spans="1:20" s="75" customFormat="1" ht="32.25" customHeight="1">
      <c r="A106" s="97" t="s">
        <v>3085</v>
      </c>
      <c r="B106" s="1040">
        <v>4</v>
      </c>
      <c r="C106" s="1041"/>
      <c r="D106" s="95" t="s">
        <v>3089</v>
      </c>
      <c r="E106" s="1074">
        <f>IF(AND(F101='Dropdown Auswahl'!AP5,F65='Dropdown Auswahl'!AP4),B106*B67*B63*1,IF(AND(F101='Dropdown Auswahl'!AP5,F65='Dropdown Auswahl'!AP3),B106*B67*1,IF(F101='Dropdown Auswahl'!AP4,B106*B63*1,IF(F101='Dropdown Auswahl'!AP3,B106*1,IF(B61='Dropdown Auswahl'!B3,B106*B63*1,B106*1)))))</f>
        <v>4</v>
      </c>
      <c r="F106" s="1075"/>
      <c r="G106" s="780"/>
      <c r="H106" s="779"/>
      <c r="I106" s="779"/>
      <c r="J106" s="779"/>
      <c r="K106" s="779"/>
      <c r="L106" s="779"/>
      <c r="M106" s="779"/>
      <c r="N106" s="779"/>
      <c r="O106" s="779"/>
      <c r="P106" s="779"/>
      <c r="Q106" s="136"/>
      <c r="R106" s="136"/>
      <c r="S106" s="136"/>
      <c r="T106" s="136"/>
    </row>
    <row r="107" spans="1:20" s="75" customFormat="1" ht="32.25" customHeight="1">
      <c r="A107" s="97" t="s">
        <v>3086</v>
      </c>
      <c r="B107" s="1040">
        <v>1</v>
      </c>
      <c r="C107" s="1041"/>
      <c r="D107" s="95" t="s">
        <v>3090</v>
      </c>
      <c r="E107" s="106" t="s">
        <v>2923</v>
      </c>
      <c r="F107" s="150">
        <f>IFERROR(VLOOKUP(E107,'Dropdown Auswahl'!AG3:AH4,2,FALSE),"")</f>
        <v>1</v>
      </c>
      <c r="G107" s="780"/>
      <c r="H107" s="779"/>
      <c r="I107" s="779"/>
      <c r="J107" s="779"/>
      <c r="K107" s="779"/>
      <c r="L107" s="779"/>
      <c r="M107" s="779"/>
      <c r="N107" s="779"/>
      <c r="O107" s="779"/>
      <c r="P107" s="779"/>
      <c r="Q107" s="136"/>
      <c r="R107" s="136"/>
      <c r="S107" s="136"/>
      <c r="T107" s="136"/>
    </row>
    <row r="108" spans="1:20" s="75" customFormat="1" ht="34.5" customHeight="1" thickBot="1">
      <c r="A108" s="98" t="s">
        <v>3087</v>
      </c>
      <c r="B108" s="1755">
        <v>1</v>
      </c>
      <c r="C108" s="1756"/>
      <c r="D108" s="99" t="s">
        <v>3091</v>
      </c>
      <c r="E108" s="1755">
        <v>1</v>
      </c>
      <c r="F108" s="1757"/>
      <c r="G108" s="780"/>
      <c r="H108" s="779"/>
      <c r="I108" s="779"/>
      <c r="J108" s="779"/>
      <c r="K108" s="779"/>
      <c r="L108" s="779"/>
      <c r="M108" s="779"/>
      <c r="N108" s="779"/>
      <c r="O108" s="779"/>
      <c r="P108" s="779"/>
      <c r="Q108" s="136"/>
      <c r="R108" s="136"/>
      <c r="S108" s="136"/>
      <c r="T108" s="136"/>
    </row>
    <row r="109" spans="1:20" customFormat="1" ht="15.75" hidden="1" customHeight="1" thickBot="1">
      <c r="A109" s="1019" t="s">
        <v>1569</v>
      </c>
      <c r="B109" s="1020"/>
      <c r="C109" s="1020"/>
      <c r="D109" s="1020"/>
      <c r="E109" s="1020"/>
      <c r="F109" s="1021"/>
      <c r="G109" s="780"/>
      <c r="H109" s="783"/>
      <c r="I109" s="783"/>
      <c r="J109" s="783"/>
      <c r="K109" s="783"/>
      <c r="L109" s="783"/>
      <c r="M109" s="783"/>
      <c r="N109" s="783"/>
      <c r="O109" s="783"/>
      <c r="P109" s="783"/>
    </row>
    <row r="110" spans="1:20" customFormat="1" ht="15.75" hidden="1" customHeight="1" thickBot="1">
      <c r="A110" s="77" t="s">
        <v>3092</v>
      </c>
      <c r="B110" s="777" t="s">
        <v>305</v>
      </c>
      <c r="C110" s="406" t="str">
        <f>IFERROR(VLOOKUP(B110,'Dropdown Auswahl'!AO2:AP5,2,FALSE),"")</f>
        <v/>
      </c>
      <c r="D110" s="405"/>
      <c r="E110" s="1213"/>
      <c r="F110" s="1214"/>
      <c r="G110" s="780"/>
      <c r="H110" s="783"/>
      <c r="I110" s="783"/>
      <c r="J110" s="783"/>
      <c r="K110" s="783"/>
      <c r="L110" s="783"/>
      <c r="M110" s="783"/>
      <c r="N110" s="783"/>
      <c r="O110" s="783"/>
      <c r="P110" s="783"/>
    </row>
    <row r="111" spans="1:20" customFormat="1" ht="15.75" hidden="1" customHeight="1" thickBot="1">
      <c r="A111" s="403" t="s">
        <v>3093</v>
      </c>
      <c r="B111" s="395">
        <v>20</v>
      </c>
      <c r="C111" s="395">
        <v>40</v>
      </c>
      <c r="D111" s="395" t="s">
        <v>1573</v>
      </c>
      <c r="E111" s="1226" t="s">
        <v>1574</v>
      </c>
      <c r="F111" s="1227"/>
      <c r="G111" s="783"/>
      <c r="H111" s="783"/>
      <c r="I111" s="783"/>
      <c r="J111" s="783"/>
      <c r="K111" s="783"/>
      <c r="L111" s="783"/>
      <c r="M111" s="783"/>
      <c r="N111" s="783"/>
      <c r="O111" s="783"/>
      <c r="P111" s="783"/>
    </row>
    <row r="112" spans="1:20" customFormat="1" ht="15.75" hidden="1" customHeight="1">
      <c r="A112" s="91" t="s">
        <v>3094</v>
      </c>
      <c r="B112" s="990"/>
      <c r="C112" s="990"/>
      <c r="D112" s="990"/>
      <c r="E112" s="1098"/>
      <c r="F112" s="1099"/>
      <c r="G112" s="783"/>
      <c r="H112" s="783"/>
      <c r="I112" s="783"/>
      <c r="J112" s="783"/>
      <c r="K112" s="783"/>
      <c r="L112" s="783"/>
      <c r="M112" s="783"/>
      <c r="N112" s="783"/>
      <c r="O112" s="783"/>
      <c r="P112" s="783"/>
    </row>
    <row r="113" spans="1:20" customFormat="1" ht="15.75" hidden="1" customHeight="1" thickBot="1">
      <c r="A113" s="394" t="s">
        <v>3095</v>
      </c>
      <c r="B113" s="407" t="str">
        <f>IF(OR($C$110="",B112=""),"",
IF($C$110='Dropdown Auswahl'!$AP$3,ROUNDUP($B$86/1000*B112,0),
IF($C$110='Dropdown Auswahl'!$AP$4,ROUNDUP($B$93/1000*B112,0),
IF($C$110='Dropdown Auswahl'!$AP$5,ROUNDUP($B$97/1000*B112,0)))))</f>
        <v/>
      </c>
      <c r="C113" s="407" t="str">
        <f>IF(OR($C$110="",C112=""),"",
IF($C$110='Dropdown Auswahl'!$AP$3,ROUNDUP($B$86/1000*C112,0),
IF($C$110='Dropdown Auswahl'!$AP$4,ROUNDUP($B$93/1000*C112,0),
IF($C$110='Dropdown Auswahl'!$AP$5,ROUNDUP($B$97/1000*C112,0)))))</f>
        <v/>
      </c>
      <c r="D113" s="407" t="str">
        <f>IF(OR($C$110="",D112=""),"",
IF($C$110='Dropdown Auswahl'!$AP$3,ROUNDUP($B$86/1000*D112,0),
IF($C$110='Dropdown Auswahl'!$AP$4,ROUNDUP($B$93/1000*D112,0),
IF($C$110='Dropdown Auswahl'!$AP$5,ROUNDUP($B$97/1000*D112,0)))))</f>
        <v/>
      </c>
      <c r="E113" s="1100" t="str">
        <f>IF(OR($C$110="",E112=""),"",
IF($C$110='Dropdown Auswahl'!$AP$3,ROUNDUP($B$86/1000*E112,0),
IF($C$110='Dropdown Auswahl'!$AP$4,ROUNDUP($B$93/1000*E112,0),
IF($C$110='Dropdown Auswahl'!$AP$5,ROUNDUP($B$97/1000*E112,0)))))</f>
        <v/>
      </c>
      <c r="F113" s="1101"/>
      <c r="G113" s="780"/>
      <c r="H113" s="783"/>
      <c r="I113" s="783"/>
      <c r="J113" s="783"/>
      <c r="K113" s="783"/>
      <c r="L113" s="783"/>
      <c r="M113" s="783"/>
      <c r="N113" s="783"/>
      <c r="O113" s="783"/>
      <c r="P113" s="783"/>
    </row>
    <row r="114" spans="1:20" customFormat="1" ht="15.75" hidden="1" customHeight="1">
      <c r="A114" s="383" t="s">
        <v>1571</v>
      </c>
      <c r="B114" s="384"/>
      <c r="C114" s="386"/>
      <c r="D114" s="388"/>
      <c r="E114" s="389"/>
      <c r="F114" s="390"/>
      <c r="G114" s="783"/>
      <c r="H114" s="783"/>
      <c r="I114" s="783"/>
      <c r="J114" s="783"/>
      <c r="K114" s="783"/>
      <c r="L114" s="783"/>
      <c r="M114" s="783"/>
      <c r="N114" s="783"/>
      <c r="O114" s="783"/>
      <c r="P114" s="783"/>
    </row>
    <row r="115" spans="1:20" customFormat="1" ht="15.75" hidden="1" customHeight="1" thickBot="1">
      <c r="A115" s="382" t="s">
        <v>1572</v>
      </c>
      <c r="B115" s="385"/>
      <c r="C115" s="387"/>
      <c r="D115" s="391"/>
      <c r="E115" s="392"/>
      <c r="F115" s="393"/>
      <c r="G115" s="783"/>
      <c r="H115" s="783"/>
      <c r="I115" s="783"/>
      <c r="J115" s="783"/>
      <c r="K115" s="783"/>
      <c r="L115" s="783"/>
      <c r="M115" s="783"/>
      <c r="N115" s="783"/>
      <c r="O115" s="783"/>
      <c r="P115" s="783"/>
    </row>
    <row r="116" spans="1:20" s="75" customFormat="1" ht="28.5" customHeight="1">
      <c r="A116" s="1093" t="s">
        <v>3096</v>
      </c>
      <c r="B116" s="1094"/>
      <c r="C116" s="1094"/>
      <c r="D116" s="1094"/>
      <c r="E116" s="1094"/>
      <c r="F116" s="1095"/>
      <c r="G116" s="780"/>
      <c r="H116" s="779"/>
      <c r="I116" s="779"/>
      <c r="J116" s="779"/>
      <c r="K116" s="779"/>
      <c r="L116" s="779"/>
      <c r="M116" s="779"/>
      <c r="N116" s="779"/>
      <c r="O116" s="779"/>
      <c r="P116" s="779"/>
      <c r="Q116" s="136"/>
      <c r="R116" s="136"/>
      <c r="S116" s="136"/>
      <c r="T116" s="136"/>
    </row>
    <row r="117" spans="1:20" s="75" customFormat="1" ht="117" customHeight="1">
      <c r="A117" s="1066" t="s">
        <v>3099</v>
      </c>
      <c r="B117" s="1067"/>
      <c r="C117" s="1067"/>
      <c r="D117" s="1067"/>
      <c r="E117" s="1067"/>
      <c r="F117" s="1068"/>
      <c r="G117" s="780"/>
      <c r="H117" s="779"/>
      <c r="I117" s="779"/>
      <c r="J117" s="779"/>
      <c r="K117" s="779"/>
      <c r="L117" s="779"/>
      <c r="M117" s="779"/>
      <c r="N117" s="779"/>
      <c r="O117" s="779"/>
      <c r="P117" s="779"/>
      <c r="Q117" s="136"/>
      <c r="R117" s="136"/>
      <c r="S117" s="136"/>
      <c r="T117" s="136"/>
    </row>
    <row r="118" spans="1:20" s="75" customFormat="1" ht="87.75" customHeight="1">
      <c r="A118" s="1216" t="s">
        <v>3098</v>
      </c>
      <c r="B118" s="1217"/>
      <c r="C118" s="1217"/>
      <c r="D118" s="1217"/>
      <c r="E118" s="1217"/>
      <c r="F118" s="1218"/>
      <c r="G118" s="135"/>
      <c r="H118" s="136"/>
      <c r="I118" s="136"/>
      <c r="J118" s="136"/>
      <c r="K118" s="136"/>
      <c r="L118" s="136"/>
      <c r="M118" s="136"/>
      <c r="N118" s="136"/>
      <c r="O118" s="136"/>
      <c r="P118" s="136"/>
      <c r="Q118" s="136"/>
      <c r="R118" s="136"/>
      <c r="S118" s="136"/>
      <c r="T118" s="136"/>
    </row>
    <row r="119" spans="1:20" s="75" customFormat="1" ht="39" customHeight="1" thickBot="1">
      <c r="A119" s="1219" t="s">
        <v>3097</v>
      </c>
      <c r="B119" s="1220"/>
      <c r="C119" s="1220"/>
      <c r="D119" s="1220"/>
      <c r="E119" s="1220"/>
      <c r="F119" s="1221"/>
      <c r="G119" s="135"/>
      <c r="H119" s="136"/>
      <c r="I119" s="136"/>
      <c r="J119" s="136"/>
      <c r="K119" s="136"/>
      <c r="L119" s="136"/>
      <c r="M119" s="136"/>
      <c r="N119" s="136"/>
      <c r="O119" s="136"/>
      <c r="P119" s="136"/>
      <c r="Q119" s="136"/>
      <c r="R119" s="136"/>
      <c r="S119" s="136"/>
      <c r="T119" s="136"/>
    </row>
    <row r="120" spans="1:20" s="75" customFormat="1" ht="15.75" hidden="1" customHeight="1" thickBot="1">
      <c r="A120" s="108"/>
      <c r="B120" s="109"/>
      <c r="C120" s="109"/>
      <c r="D120" s="109"/>
      <c r="E120" s="109"/>
      <c r="F120" s="110"/>
      <c r="G120" s="135"/>
      <c r="H120" s="136"/>
      <c r="I120" s="136"/>
      <c r="J120" s="136"/>
      <c r="K120" s="136"/>
      <c r="L120" s="136"/>
      <c r="M120" s="136"/>
      <c r="N120" s="136"/>
      <c r="O120" s="136"/>
      <c r="P120" s="136"/>
      <c r="Q120" s="136"/>
      <c r="R120" s="136"/>
      <c r="S120" s="136"/>
      <c r="T120" s="136"/>
    </row>
    <row r="121" spans="1:20" s="75" customFormat="1" ht="16.5" thickBot="1">
      <c r="A121" s="1033" t="s">
        <v>3020</v>
      </c>
      <c r="B121" s="1034"/>
      <c r="C121" s="1034"/>
      <c r="D121" s="1034"/>
      <c r="E121" s="1034"/>
      <c r="F121" s="1035"/>
      <c r="G121" s="135"/>
      <c r="H121" s="136"/>
      <c r="I121" s="136"/>
      <c r="J121" s="136"/>
      <c r="K121" s="136"/>
      <c r="L121" s="136"/>
      <c r="M121" s="136"/>
      <c r="N121" s="136"/>
      <c r="O121" s="136"/>
      <c r="P121" s="136"/>
      <c r="Q121" s="136"/>
      <c r="R121" s="136"/>
      <c r="S121" s="136"/>
      <c r="T121" s="136"/>
    </row>
    <row r="122" spans="1:20" s="88" customFormat="1">
      <c r="A122" s="86" t="s">
        <v>3100</v>
      </c>
      <c r="B122" s="1228" t="s">
        <v>1</v>
      </c>
      <c r="C122" s="1229"/>
      <c r="D122" s="1230"/>
      <c r="E122" s="1231"/>
      <c r="F122" s="1232"/>
      <c r="G122" s="137"/>
      <c r="H122" s="140"/>
      <c r="I122" s="140"/>
      <c r="J122" s="140"/>
      <c r="K122" s="140"/>
      <c r="L122" s="140"/>
      <c r="M122" s="140"/>
      <c r="N122" s="140"/>
      <c r="O122" s="140"/>
      <c r="P122" s="140"/>
      <c r="Q122" s="140"/>
      <c r="R122" s="140"/>
      <c r="S122" s="140"/>
      <c r="T122" s="140"/>
    </row>
    <row r="123" spans="1:20" s="88" customFormat="1">
      <c r="A123" s="100" t="s">
        <v>3101</v>
      </c>
      <c r="B123" s="1222"/>
      <c r="C123" s="1222"/>
      <c r="D123" s="86" t="s">
        <v>3112</v>
      </c>
      <c r="E123" s="111"/>
      <c r="F123" s="559" t="str">
        <f>IFERROR(VLOOKUP(E123,'Dropdown Auswahl'!AQ2:AR14,2,FALSE),"")</f>
        <v/>
      </c>
      <c r="G123" s="137"/>
      <c r="H123" s="140"/>
      <c r="I123" s="140"/>
      <c r="J123" s="140"/>
      <c r="K123" s="140"/>
      <c r="L123" s="140"/>
      <c r="M123" s="140"/>
      <c r="N123" s="140"/>
      <c r="O123" s="140"/>
      <c r="P123" s="140"/>
      <c r="Q123" s="140"/>
      <c r="R123" s="140"/>
      <c r="S123" s="140"/>
      <c r="T123" s="140"/>
    </row>
    <row r="124" spans="1:20" s="88" customFormat="1">
      <c r="A124" s="86" t="s">
        <v>3102</v>
      </c>
      <c r="B124" s="1039"/>
      <c r="C124" s="1039"/>
      <c r="D124" s="86" t="s">
        <v>3113</v>
      </c>
      <c r="E124" s="1222"/>
      <c r="F124" s="1223"/>
      <c r="G124" s="137"/>
      <c r="H124" s="140"/>
      <c r="I124" s="140"/>
      <c r="J124" s="140"/>
      <c r="K124" s="140"/>
      <c r="L124" s="140"/>
      <c r="M124" s="140"/>
      <c r="N124" s="140"/>
      <c r="O124" s="140"/>
      <c r="P124" s="140"/>
      <c r="Q124" s="140"/>
      <c r="R124" s="140"/>
      <c r="S124" s="140"/>
      <c r="T124" s="140"/>
    </row>
    <row r="125" spans="1:20" s="88" customFormat="1">
      <c r="A125" s="97" t="s">
        <v>3103</v>
      </c>
      <c r="B125" s="1039"/>
      <c r="C125" s="1039"/>
      <c r="D125" s="80" t="s">
        <v>3114</v>
      </c>
      <c r="E125" s="1022"/>
      <c r="F125" s="1023"/>
      <c r="G125" s="137"/>
      <c r="H125" s="140"/>
      <c r="I125" s="140"/>
      <c r="J125" s="140"/>
      <c r="K125" s="140"/>
      <c r="L125" s="140"/>
      <c r="M125" s="140"/>
      <c r="N125" s="140"/>
      <c r="O125" s="140"/>
      <c r="P125" s="140"/>
      <c r="Q125" s="140"/>
      <c r="R125" s="140"/>
      <c r="S125" s="140"/>
      <c r="T125" s="140"/>
    </row>
    <row r="126" spans="1:20" s="88" customFormat="1">
      <c r="A126" s="79" t="s">
        <v>3104</v>
      </c>
      <c r="B126" s="1022"/>
      <c r="C126" s="1024"/>
      <c r="D126" s="80" t="s">
        <v>3115</v>
      </c>
      <c r="E126" s="1022"/>
      <c r="F126" s="1023"/>
      <c r="G126" s="137"/>
      <c r="H126" s="140"/>
      <c r="I126" s="140"/>
      <c r="J126" s="140"/>
      <c r="K126" s="140"/>
      <c r="L126" s="140"/>
      <c r="M126" s="140"/>
      <c r="N126" s="140"/>
      <c r="O126" s="140"/>
      <c r="P126" s="140"/>
      <c r="Q126" s="140"/>
      <c r="R126" s="140"/>
      <c r="S126" s="140"/>
      <c r="T126" s="140"/>
    </row>
    <row r="127" spans="1:20" s="88" customFormat="1">
      <c r="A127" s="97" t="s">
        <v>3105</v>
      </c>
      <c r="B127" s="1039"/>
      <c r="C127" s="1039"/>
      <c r="D127" s="1224"/>
      <c r="E127" s="1206"/>
      <c r="F127" s="1225"/>
      <c r="G127" s="137"/>
      <c r="H127" s="140"/>
      <c r="I127" s="140"/>
      <c r="J127" s="140"/>
      <c r="K127" s="140"/>
      <c r="L127" s="140"/>
      <c r="M127" s="140"/>
      <c r="N127" s="140"/>
      <c r="O127" s="140"/>
      <c r="P127" s="140"/>
      <c r="Q127" s="140"/>
      <c r="R127" s="140"/>
      <c r="S127" s="140"/>
      <c r="T127" s="140"/>
    </row>
    <row r="128" spans="1:20" s="88" customFormat="1" ht="32.25" customHeight="1">
      <c r="A128" s="97" t="s">
        <v>3106</v>
      </c>
      <c r="B128" s="1031"/>
      <c r="C128" s="1031"/>
      <c r="D128" s="1031"/>
      <c r="E128" s="1031"/>
      <c r="F128" s="1032"/>
      <c r="G128" s="137"/>
      <c r="H128" s="140"/>
      <c r="I128" s="140"/>
      <c r="J128" s="140"/>
      <c r="K128" s="140"/>
      <c r="L128" s="140"/>
      <c r="M128" s="140"/>
      <c r="N128" s="140"/>
      <c r="O128" s="140"/>
      <c r="P128" s="140"/>
      <c r="Q128" s="140"/>
      <c r="R128" s="140"/>
      <c r="S128" s="140"/>
      <c r="T128" s="140"/>
    </row>
    <row r="129" spans="1:20" s="88" customFormat="1" ht="30" customHeight="1">
      <c r="A129" s="97" t="s">
        <v>3107</v>
      </c>
      <c r="B129" s="1031"/>
      <c r="C129" s="1031"/>
      <c r="D129" s="1031"/>
      <c r="E129" s="1031"/>
      <c r="F129" s="1032"/>
      <c r="G129" s="137"/>
      <c r="H129" s="140"/>
      <c r="I129" s="140"/>
      <c r="J129" s="140"/>
      <c r="K129" s="140"/>
      <c r="L129" s="140"/>
      <c r="M129" s="140"/>
      <c r="N129" s="140"/>
      <c r="O129" s="140"/>
      <c r="P129" s="140"/>
      <c r="Q129" s="140"/>
      <c r="R129" s="140"/>
      <c r="S129" s="140"/>
      <c r="T129" s="140"/>
    </row>
    <row r="130" spans="1:20" s="88" customFormat="1">
      <c r="A130" s="79" t="s">
        <v>3108</v>
      </c>
      <c r="B130" s="1039"/>
      <c r="C130" s="1039"/>
      <c r="D130" s="112" t="s">
        <v>3116</v>
      </c>
      <c r="E130" s="1022" t="s">
        <v>305</v>
      </c>
      <c r="F130" s="1023"/>
      <c r="G130" s="137"/>
      <c r="H130" s="140"/>
      <c r="I130" s="140"/>
      <c r="J130" s="140"/>
      <c r="K130" s="140"/>
      <c r="L130" s="140"/>
      <c r="M130" s="140"/>
      <c r="N130" s="140"/>
      <c r="O130" s="140"/>
      <c r="P130" s="140"/>
      <c r="Q130" s="140"/>
      <c r="R130" s="140"/>
      <c r="S130" s="140"/>
      <c r="T130" s="140"/>
    </row>
    <row r="131" spans="1:20" s="88" customFormat="1">
      <c r="A131" s="79" t="s">
        <v>3109</v>
      </c>
      <c r="B131" s="1039" t="s">
        <v>305</v>
      </c>
      <c r="C131" s="1039"/>
      <c r="D131" s="80" t="s">
        <v>3117</v>
      </c>
      <c r="E131" s="1109"/>
      <c r="F131" s="1110"/>
      <c r="G131" s="137"/>
      <c r="H131" s="140"/>
      <c r="I131" s="140"/>
      <c r="J131" s="140"/>
      <c r="K131" s="140"/>
      <c r="L131" s="140"/>
      <c r="M131" s="140"/>
      <c r="N131" s="140"/>
      <c r="O131" s="140"/>
      <c r="P131" s="140"/>
      <c r="Q131" s="140"/>
      <c r="R131" s="140"/>
      <c r="S131" s="140"/>
      <c r="T131" s="140"/>
    </row>
    <row r="132" spans="1:20" s="88" customFormat="1">
      <c r="A132" s="79" t="s">
        <v>3110</v>
      </c>
      <c r="B132" s="1039"/>
      <c r="C132" s="1039"/>
      <c r="D132" s="80" t="s">
        <v>3118</v>
      </c>
      <c r="E132" s="1039"/>
      <c r="F132" s="1215"/>
      <c r="G132" s="137"/>
      <c r="H132" s="140"/>
      <c r="I132" s="140"/>
      <c r="J132" s="140"/>
      <c r="K132" s="140"/>
      <c r="L132" s="140"/>
      <c r="M132" s="140"/>
      <c r="N132" s="140"/>
      <c r="O132" s="140"/>
      <c r="P132" s="140"/>
      <c r="Q132" s="140"/>
      <c r="R132" s="140"/>
      <c r="S132" s="140"/>
      <c r="T132" s="140"/>
    </row>
    <row r="133" spans="1:20" s="88" customFormat="1" ht="16.5" thickBot="1">
      <c r="A133" s="84" t="s">
        <v>3111</v>
      </c>
      <c r="B133" s="1025"/>
      <c r="C133" s="1027"/>
      <c r="D133" s="85" t="s">
        <v>3119</v>
      </c>
      <c r="E133" s="1170"/>
      <c r="F133" s="1171"/>
      <c r="G133" s="137"/>
      <c r="H133" s="140"/>
      <c r="I133" s="140"/>
      <c r="J133" s="140"/>
      <c r="K133" s="140"/>
      <c r="L133" s="140"/>
      <c r="M133" s="140"/>
      <c r="N133" s="140"/>
      <c r="O133" s="140"/>
      <c r="P133" s="140"/>
      <c r="Q133" s="140"/>
      <c r="R133" s="140"/>
      <c r="S133" s="140"/>
      <c r="T133" s="140"/>
    </row>
    <row r="134" spans="1:20" s="75" customFormat="1" ht="16.5" hidden="1" thickBot="1">
      <c r="A134" s="1173" t="s">
        <v>308</v>
      </c>
      <c r="B134" s="1174"/>
      <c r="C134" s="1174"/>
      <c r="D134" s="1174"/>
      <c r="E134" s="1174"/>
      <c r="F134" s="1175"/>
      <c r="G134" s="135"/>
      <c r="H134" s="136"/>
      <c r="I134" s="136"/>
      <c r="J134" s="136"/>
      <c r="K134" s="136"/>
      <c r="L134" s="136"/>
      <c r="M134" s="136"/>
      <c r="N134" s="136"/>
      <c r="O134" s="136"/>
      <c r="P134" s="136"/>
      <c r="Q134" s="136"/>
      <c r="R134" s="136"/>
      <c r="S134" s="136"/>
      <c r="T134" s="136"/>
    </row>
    <row r="135" spans="1:20" s="88" customFormat="1" ht="16.5" hidden="1" thickBot="1">
      <c r="A135" s="1124" t="s">
        <v>14</v>
      </c>
      <c r="B135" s="1125"/>
      <c r="C135" s="1125"/>
      <c r="D135" s="1125"/>
      <c r="E135" s="1125"/>
      <c r="F135" s="1126"/>
      <c r="G135" s="137"/>
      <c r="H135" s="140"/>
      <c r="I135" s="140"/>
      <c r="J135" s="140"/>
      <c r="K135" s="140"/>
      <c r="L135" s="140"/>
      <c r="M135" s="140"/>
      <c r="N135" s="140"/>
      <c r="O135" s="140"/>
      <c r="P135" s="140"/>
      <c r="Q135" s="140"/>
      <c r="R135" s="140"/>
      <c r="S135" s="140"/>
      <c r="T135" s="140"/>
    </row>
    <row r="136" spans="1:20" s="88" customFormat="1" hidden="1">
      <c r="A136" s="100" t="s">
        <v>15</v>
      </c>
      <c r="B136" s="1064"/>
      <c r="C136" s="1132"/>
      <c r="D136" s="1132"/>
      <c r="E136" s="1132"/>
      <c r="F136" s="1065"/>
      <c r="G136" s="137"/>
      <c r="H136" s="140"/>
      <c r="I136" s="140"/>
      <c r="J136" s="140"/>
      <c r="K136" s="140"/>
      <c r="L136" s="140"/>
      <c r="M136" s="140"/>
      <c r="N136" s="140"/>
      <c r="O136" s="140"/>
      <c r="P136" s="140"/>
      <c r="Q136" s="140"/>
      <c r="R136" s="140"/>
      <c r="S136" s="140"/>
      <c r="T136" s="140"/>
    </row>
    <row r="137" spans="1:20" s="88" customFormat="1" hidden="1">
      <c r="A137" s="79" t="s">
        <v>16</v>
      </c>
      <c r="B137" s="1028"/>
      <c r="C137" s="1030"/>
      <c r="D137" s="80" t="s">
        <v>18</v>
      </c>
      <c r="E137" s="1028"/>
      <c r="F137" s="1029"/>
      <c r="G137" s="137"/>
      <c r="H137" s="140"/>
      <c r="I137" s="140"/>
      <c r="J137" s="140"/>
      <c r="K137" s="140"/>
      <c r="L137" s="140"/>
      <c r="M137" s="140"/>
      <c r="N137" s="140"/>
      <c r="O137" s="140"/>
      <c r="P137" s="140"/>
      <c r="Q137" s="140"/>
      <c r="R137" s="140"/>
      <c r="S137" s="140"/>
      <c r="T137" s="140"/>
    </row>
    <row r="138" spans="1:20" s="88" customFormat="1" hidden="1">
      <c r="A138" s="79" t="s">
        <v>17</v>
      </c>
      <c r="B138" s="1028"/>
      <c r="C138" s="1030"/>
      <c r="D138" s="80" t="s">
        <v>19</v>
      </c>
      <c r="E138" s="1028"/>
      <c r="F138" s="1029"/>
      <c r="G138" s="137"/>
      <c r="H138" s="140"/>
      <c r="I138" s="140"/>
      <c r="J138" s="140"/>
      <c r="K138" s="140"/>
      <c r="L138" s="140"/>
      <c r="M138" s="140"/>
      <c r="N138" s="140"/>
      <c r="O138" s="140"/>
      <c r="P138" s="140"/>
      <c r="Q138" s="140"/>
      <c r="R138" s="140"/>
      <c r="S138" s="140"/>
      <c r="T138" s="140"/>
    </row>
    <row r="139" spans="1:20" s="88" customFormat="1" ht="16.5" hidden="1" thickBot="1">
      <c r="A139" s="113" t="s">
        <v>99</v>
      </c>
      <c r="B139" s="1025"/>
      <c r="C139" s="1027"/>
      <c r="D139" s="104" t="s">
        <v>74</v>
      </c>
      <c r="E139" s="1025"/>
      <c r="F139" s="1026"/>
      <c r="G139" s="137"/>
      <c r="H139" s="140"/>
      <c r="I139" s="140"/>
      <c r="J139" s="140"/>
      <c r="K139" s="140"/>
      <c r="L139" s="140"/>
      <c r="M139" s="140"/>
      <c r="N139" s="140"/>
      <c r="O139" s="140"/>
      <c r="P139" s="140"/>
      <c r="Q139" s="140"/>
      <c r="R139" s="140"/>
      <c r="S139" s="140"/>
      <c r="T139" s="140"/>
    </row>
    <row r="140" spans="1:20" s="88" customFormat="1" ht="16.5" hidden="1" thickBot="1">
      <c r="A140" s="1124" t="s">
        <v>10</v>
      </c>
      <c r="B140" s="1125"/>
      <c r="C140" s="1125"/>
      <c r="D140" s="1125"/>
      <c r="E140" s="1125"/>
      <c r="F140" s="1126"/>
      <c r="G140" s="137"/>
      <c r="H140" s="140"/>
      <c r="I140" s="140"/>
      <c r="J140" s="140"/>
      <c r="K140" s="140"/>
      <c r="L140" s="140"/>
      <c r="M140" s="140"/>
      <c r="N140" s="140"/>
      <c r="O140" s="140"/>
      <c r="P140" s="140"/>
      <c r="Q140" s="140"/>
      <c r="R140" s="140"/>
      <c r="S140" s="140"/>
      <c r="T140" s="140"/>
    </row>
    <row r="141" spans="1:20" s="88" customFormat="1" hidden="1">
      <c r="A141" s="100" t="s">
        <v>42</v>
      </c>
      <c r="B141" s="1127"/>
      <c r="C141" s="1128"/>
      <c r="D141" s="86" t="s">
        <v>62</v>
      </c>
      <c r="E141" s="1127"/>
      <c r="F141" s="1129"/>
      <c r="G141" s="137"/>
      <c r="H141" s="140"/>
      <c r="I141" s="140"/>
      <c r="J141" s="140"/>
      <c r="K141" s="140"/>
      <c r="L141" s="140"/>
      <c r="M141" s="140"/>
      <c r="N141" s="140"/>
      <c r="O141" s="140"/>
      <c r="P141" s="140"/>
      <c r="Q141" s="140"/>
      <c r="R141" s="140"/>
      <c r="S141" s="140"/>
      <c r="T141" s="140"/>
    </row>
    <row r="142" spans="1:20" s="88" customFormat="1" hidden="1">
      <c r="A142" s="79" t="s">
        <v>69</v>
      </c>
      <c r="B142" s="1022"/>
      <c r="C142" s="1024"/>
      <c r="D142" s="80" t="s">
        <v>320</v>
      </c>
      <c r="E142" s="1022"/>
      <c r="F142" s="1023"/>
      <c r="G142" s="137"/>
      <c r="H142" s="140"/>
      <c r="I142" s="140"/>
      <c r="J142" s="140"/>
      <c r="K142" s="140"/>
      <c r="L142" s="140"/>
      <c r="M142" s="140"/>
      <c r="N142" s="140"/>
      <c r="O142" s="140"/>
      <c r="P142" s="140"/>
      <c r="Q142" s="140"/>
      <c r="R142" s="140"/>
      <c r="S142" s="140"/>
      <c r="T142" s="140"/>
    </row>
    <row r="143" spans="1:20" s="88" customFormat="1" hidden="1">
      <c r="A143" s="79" t="s">
        <v>60</v>
      </c>
      <c r="B143" s="1022"/>
      <c r="C143" s="1024"/>
      <c r="D143" s="80" t="s">
        <v>299</v>
      </c>
      <c r="E143" s="1022"/>
      <c r="F143" s="1023"/>
      <c r="G143" s="137"/>
      <c r="H143" s="140"/>
      <c r="I143" s="140"/>
      <c r="J143" s="140"/>
      <c r="K143" s="140"/>
      <c r="L143" s="140"/>
      <c r="M143" s="140"/>
      <c r="N143" s="140"/>
      <c r="O143" s="140"/>
      <c r="P143" s="140"/>
      <c r="Q143" s="140"/>
      <c r="R143" s="140"/>
      <c r="S143" s="140"/>
      <c r="T143" s="140"/>
    </row>
    <row r="144" spans="1:20" s="88" customFormat="1" ht="36" hidden="1" customHeight="1">
      <c r="A144" s="97" t="s">
        <v>64</v>
      </c>
      <c r="B144" s="1022"/>
      <c r="C144" s="1024"/>
      <c r="D144" s="95" t="s">
        <v>75</v>
      </c>
      <c r="E144" s="1022"/>
      <c r="F144" s="1023"/>
      <c r="G144" s="137"/>
      <c r="H144" s="140"/>
      <c r="I144" s="140"/>
      <c r="J144" s="140"/>
      <c r="K144" s="140"/>
      <c r="L144" s="140"/>
      <c r="M144" s="140"/>
      <c r="N144" s="140"/>
      <c r="O144" s="140"/>
      <c r="P144" s="140"/>
      <c r="Q144" s="140"/>
      <c r="R144" s="140"/>
      <c r="S144" s="140"/>
      <c r="T144" s="140"/>
    </row>
    <row r="145" spans="1:20" s="88" customFormat="1" hidden="1">
      <c r="A145" s="79" t="s">
        <v>314</v>
      </c>
      <c r="B145" s="1022"/>
      <c r="C145" s="1024"/>
      <c r="D145" s="80" t="s">
        <v>317</v>
      </c>
      <c r="E145" s="1022"/>
      <c r="F145" s="1023"/>
      <c r="G145" s="137"/>
      <c r="H145" s="140"/>
      <c r="I145" s="140"/>
      <c r="J145" s="140"/>
      <c r="K145" s="140"/>
      <c r="L145" s="140"/>
      <c r="M145" s="140"/>
      <c r="N145" s="140"/>
      <c r="O145" s="140"/>
      <c r="P145" s="140"/>
      <c r="Q145" s="140"/>
      <c r="R145" s="140"/>
      <c r="S145" s="140"/>
      <c r="T145" s="140"/>
    </row>
    <row r="146" spans="1:20" s="88" customFormat="1" hidden="1">
      <c r="A146" s="79" t="s">
        <v>315</v>
      </c>
      <c r="B146" s="1022"/>
      <c r="C146" s="1024"/>
      <c r="D146" s="80" t="s">
        <v>318</v>
      </c>
      <c r="E146" s="1022"/>
      <c r="F146" s="1023"/>
      <c r="G146" s="137"/>
      <c r="H146" s="140"/>
      <c r="I146" s="140"/>
      <c r="J146" s="140"/>
      <c r="K146" s="140"/>
      <c r="L146" s="140"/>
      <c r="M146" s="140"/>
      <c r="N146" s="140"/>
      <c r="O146" s="140"/>
      <c r="P146" s="140"/>
      <c r="Q146" s="140"/>
      <c r="R146" s="140"/>
      <c r="S146" s="140"/>
      <c r="T146" s="140"/>
    </row>
    <row r="147" spans="1:20" s="88" customFormat="1" ht="31.5" hidden="1">
      <c r="A147" s="79" t="s">
        <v>77</v>
      </c>
      <c r="B147" s="1022"/>
      <c r="C147" s="1024"/>
      <c r="D147" s="95" t="s">
        <v>81</v>
      </c>
      <c r="E147" s="1022"/>
      <c r="F147" s="1023"/>
      <c r="G147" s="137"/>
      <c r="H147" s="140"/>
      <c r="I147" s="140"/>
      <c r="J147" s="140"/>
      <c r="K147" s="140"/>
      <c r="L147" s="140"/>
      <c r="M147" s="140"/>
      <c r="N147" s="140"/>
      <c r="O147" s="140"/>
      <c r="P147" s="140"/>
      <c r="Q147" s="140"/>
      <c r="R147" s="140"/>
      <c r="S147" s="140"/>
      <c r="T147" s="140"/>
    </row>
    <row r="148" spans="1:20" s="88" customFormat="1" ht="16.5" hidden="1" thickBot="1">
      <c r="A148" s="113" t="s">
        <v>316</v>
      </c>
      <c r="B148" s="1025"/>
      <c r="C148" s="1027"/>
      <c r="D148" s="104" t="s">
        <v>319</v>
      </c>
      <c r="E148" s="1025"/>
      <c r="F148" s="1026"/>
      <c r="G148" s="137"/>
      <c r="H148" s="140"/>
      <c r="I148" s="140"/>
      <c r="J148" s="140"/>
      <c r="K148" s="140"/>
      <c r="L148" s="140"/>
      <c r="M148" s="140"/>
      <c r="N148" s="140"/>
      <c r="O148" s="140"/>
      <c r="P148" s="140"/>
      <c r="Q148" s="140"/>
      <c r="R148" s="140"/>
      <c r="S148" s="140"/>
      <c r="T148" s="140"/>
    </row>
    <row r="149" spans="1:20" s="88" customFormat="1" ht="16.5" hidden="1" thickBot="1">
      <c r="A149" s="1124" t="s">
        <v>300</v>
      </c>
      <c r="B149" s="1125"/>
      <c r="C149" s="1125"/>
      <c r="D149" s="1125"/>
      <c r="E149" s="1125"/>
      <c r="F149" s="1126"/>
      <c r="G149" s="137"/>
      <c r="H149" s="140"/>
      <c r="I149" s="140"/>
      <c r="J149" s="140"/>
      <c r="K149" s="140"/>
      <c r="L149" s="140"/>
      <c r="M149" s="140"/>
      <c r="N149" s="140"/>
      <c r="O149" s="140"/>
      <c r="P149" s="140"/>
      <c r="Q149" s="140"/>
      <c r="R149" s="140"/>
      <c r="S149" s="140"/>
      <c r="T149" s="140"/>
    </row>
    <row r="150" spans="1:20" s="88" customFormat="1" hidden="1">
      <c r="A150" s="100" t="s">
        <v>61</v>
      </c>
      <c r="B150" s="1064"/>
      <c r="C150" s="1172"/>
      <c r="D150" s="86" t="s">
        <v>63</v>
      </c>
      <c r="E150" s="1064"/>
      <c r="F150" s="1065"/>
      <c r="G150" s="137"/>
      <c r="H150" s="140"/>
      <c r="I150" s="140"/>
      <c r="J150" s="140"/>
      <c r="K150" s="140"/>
      <c r="L150" s="140"/>
      <c r="M150" s="140"/>
      <c r="N150" s="140"/>
      <c r="O150" s="140"/>
      <c r="P150" s="140"/>
      <c r="Q150" s="140"/>
      <c r="R150" s="140"/>
      <c r="S150" s="140"/>
      <c r="T150" s="140"/>
    </row>
    <row r="151" spans="1:20" s="88" customFormat="1" ht="36" hidden="1" customHeight="1">
      <c r="A151" s="97" t="s">
        <v>301</v>
      </c>
      <c r="B151" s="1028"/>
      <c r="C151" s="1036"/>
      <c r="D151" s="1036"/>
      <c r="E151" s="1036"/>
      <c r="F151" s="1029"/>
      <c r="G151" s="137"/>
      <c r="H151" s="140"/>
      <c r="I151" s="140"/>
      <c r="J151" s="140"/>
      <c r="K151" s="140"/>
      <c r="L151" s="140"/>
      <c r="M151" s="140"/>
      <c r="N151" s="140"/>
      <c r="O151" s="140"/>
      <c r="P151" s="140"/>
      <c r="Q151" s="140"/>
      <c r="R151" s="140"/>
      <c r="S151" s="140"/>
      <c r="T151" s="140"/>
    </row>
    <row r="152" spans="1:20" s="88" customFormat="1" ht="36" hidden="1" customHeight="1">
      <c r="A152" s="97" t="s">
        <v>59</v>
      </c>
      <c r="B152" s="1118"/>
      <c r="C152" s="1119"/>
      <c r="D152" s="1119"/>
      <c r="E152" s="1119"/>
      <c r="F152" s="1120"/>
      <c r="G152" s="137"/>
      <c r="H152" s="140"/>
      <c r="I152" s="140"/>
      <c r="J152" s="140"/>
      <c r="K152" s="140"/>
      <c r="L152" s="140"/>
      <c r="M152" s="140"/>
      <c r="N152" s="140"/>
      <c r="O152" s="140"/>
      <c r="P152" s="140"/>
      <c r="Q152" s="140"/>
      <c r="R152" s="140"/>
      <c r="S152" s="140"/>
      <c r="T152" s="140"/>
    </row>
    <row r="153" spans="1:20" s="88" customFormat="1" ht="36" hidden="1" customHeight="1" thickBot="1">
      <c r="A153" s="97" t="s">
        <v>58</v>
      </c>
      <c r="B153" s="1121"/>
      <c r="C153" s="1122"/>
      <c r="D153" s="1122"/>
      <c r="E153" s="1122"/>
      <c r="F153" s="1123"/>
      <c r="G153" s="137"/>
      <c r="H153" s="140"/>
      <c r="I153" s="140"/>
      <c r="J153" s="140"/>
      <c r="K153" s="140"/>
      <c r="L153" s="140"/>
      <c r="M153" s="140"/>
      <c r="N153" s="140"/>
      <c r="O153" s="140"/>
      <c r="P153" s="140"/>
      <c r="Q153" s="140"/>
      <c r="R153" s="140"/>
      <c r="S153" s="140"/>
      <c r="T153" s="140"/>
    </row>
    <row r="154" spans="1:20" s="88" customFormat="1" ht="15.75" hidden="1" customHeight="1" thickBot="1">
      <c r="A154" s="1124" t="s">
        <v>70</v>
      </c>
      <c r="B154" s="1125"/>
      <c r="C154" s="1125"/>
      <c r="D154" s="1125"/>
      <c r="E154" s="1125"/>
      <c r="F154" s="1126"/>
      <c r="G154" s="137"/>
      <c r="H154" s="140"/>
      <c r="I154" s="140"/>
      <c r="J154" s="140"/>
      <c r="K154" s="140"/>
      <c r="L154" s="140"/>
      <c r="M154" s="140"/>
      <c r="N154" s="140"/>
      <c r="O154" s="140"/>
      <c r="P154" s="140"/>
      <c r="Q154" s="140"/>
      <c r="R154" s="140"/>
      <c r="S154" s="140"/>
      <c r="T154" s="140"/>
    </row>
    <row r="155" spans="1:20" s="88" customFormat="1" hidden="1">
      <c r="A155" s="79" t="s">
        <v>43</v>
      </c>
      <c r="B155" s="1127"/>
      <c r="C155" s="1128"/>
      <c r="D155" s="80" t="s">
        <v>47</v>
      </c>
      <c r="E155" s="1127"/>
      <c r="F155" s="1129"/>
      <c r="G155" s="137"/>
      <c r="H155" s="140"/>
      <c r="I155" s="140"/>
      <c r="J155" s="140"/>
      <c r="K155" s="140"/>
      <c r="L155" s="140"/>
      <c r="M155" s="140"/>
      <c r="N155" s="140"/>
      <c r="O155" s="140"/>
      <c r="P155" s="140"/>
      <c r="Q155" s="140"/>
      <c r="R155" s="140"/>
      <c r="S155" s="140"/>
      <c r="T155" s="140"/>
    </row>
    <row r="156" spans="1:20" s="88" customFormat="1" hidden="1">
      <c r="A156" s="79" t="s">
        <v>44</v>
      </c>
      <c r="B156" s="1022"/>
      <c r="C156" s="1024"/>
      <c r="D156" s="80" t="s">
        <v>48</v>
      </c>
      <c r="E156" s="1022"/>
      <c r="F156" s="1023"/>
      <c r="G156" s="137"/>
      <c r="H156" s="140"/>
      <c r="I156" s="140"/>
      <c r="J156" s="140"/>
      <c r="K156" s="140"/>
      <c r="L156" s="140"/>
      <c r="M156" s="140"/>
      <c r="N156" s="140"/>
      <c r="O156" s="140"/>
      <c r="P156" s="140"/>
      <c r="Q156" s="140"/>
      <c r="R156" s="140"/>
      <c r="S156" s="140"/>
      <c r="T156" s="140"/>
    </row>
    <row r="157" spans="1:20" s="88" customFormat="1" hidden="1">
      <c r="A157" s="79" t="s">
        <v>45</v>
      </c>
      <c r="B157" s="1022"/>
      <c r="C157" s="1024"/>
      <c r="D157" s="80" t="s">
        <v>49</v>
      </c>
      <c r="E157" s="1022"/>
      <c r="F157" s="1023"/>
      <c r="G157" s="137"/>
      <c r="H157" s="140"/>
      <c r="I157" s="140"/>
      <c r="J157" s="140"/>
      <c r="K157" s="140"/>
      <c r="L157" s="140"/>
      <c r="M157" s="140"/>
      <c r="N157" s="140"/>
      <c r="O157" s="140"/>
      <c r="P157" s="140"/>
      <c r="Q157" s="140"/>
      <c r="R157" s="140"/>
      <c r="S157" s="140"/>
      <c r="T157" s="140"/>
    </row>
    <row r="158" spans="1:20" s="88" customFormat="1" hidden="1">
      <c r="A158" s="79" t="s">
        <v>46</v>
      </c>
      <c r="B158" s="1022"/>
      <c r="C158" s="1024"/>
      <c r="D158" s="80" t="s">
        <v>50</v>
      </c>
      <c r="E158" s="1022"/>
      <c r="F158" s="1023"/>
      <c r="G158" s="137"/>
      <c r="H158" s="140"/>
      <c r="I158" s="140"/>
      <c r="J158" s="140"/>
      <c r="K158" s="140"/>
      <c r="L158" s="140"/>
      <c r="M158" s="140"/>
      <c r="N158" s="140"/>
      <c r="O158" s="140"/>
      <c r="P158" s="140"/>
      <c r="Q158" s="140"/>
      <c r="R158" s="140"/>
      <c r="S158" s="140"/>
      <c r="T158" s="140"/>
    </row>
    <row r="159" spans="1:20" s="88" customFormat="1" hidden="1">
      <c r="A159" s="79" t="s">
        <v>51</v>
      </c>
      <c r="B159" s="1022"/>
      <c r="C159" s="1024"/>
      <c r="D159" s="80" t="s">
        <v>55</v>
      </c>
      <c r="E159" s="1022"/>
      <c r="F159" s="1023"/>
      <c r="G159" s="137"/>
      <c r="H159" s="140"/>
      <c r="I159" s="140"/>
      <c r="J159" s="140"/>
      <c r="K159" s="140"/>
      <c r="L159" s="140"/>
      <c r="M159" s="140"/>
      <c r="N159" s="140"/>
      <c r="O159" s="140"/>
      <c r="P159" s="140"/>
      <c r="Q159" s="140"/>
      <c r="R159" s="140"/>
      <c r="S159" s="140"/>
      <c r="T159" s="140"/>
    </row>
    <row r="160" spans="1:20" s="88" customFormat="1" hidden="1">
      <c r="A160" s="79" t="s">
        <v>52</v>
      </c>
      <c r="B160" s="1022"/>
      <c r="C160" s="1024"/>
      <c r="D160" s="80" t="s">
        <v>56</v>
      </c>
      <c r="E160" s="1022"/>
      <c r="F160" s="1023"/>
      <c r="G160" s="137"/>
      <c r="H160" s="140"/>
      <c r="I160" s="140"/>
      <c r="J160" s="140"/>
      <c r="K160" s="140"/>
      <c r="L160" s="140"/>
      <c r="M160" s="140"/>
      <c r="N160" s="140"/>
      <c r="O160" s="140"/>
      <c r="P160" s="140"/>
      <c r="Q160" s="140"/>
      <c r="R160" s="140"/>
      <c r="S160" s="140"/>
      <c r="T160" s="140"/>
    </row>
    <row r="161" spans="1:20" s="88" customFormat="1" hidden="1">
      <c r="A161" s="79" t="s">
        <v>53</v>
      </c>
      <c r="B161" s="1022"/>
      <c r="C161" s="1024"/>
      <c r="D161" s="80" t="s">
        <v>57</v>
      </c>
      <c r="E161" s="1022"/>
      <c r="F161" s="1023"/>
      <c r="G161" s="137"/>
      <c r="H161" s="140"/>
      <c r="I161" s="140"/>
      <c r="J161" s="140"/>
      <c r="K161" s="140"/>
      <c r="L161" s="140"/>
      <c r="M161" s="140"/>
      <c r="N161" s="140"/>
      <c r="O161" s="140"/>
      <c r="P161" s="140"/>
      <c r="Q161" s="140"/>
      <c r="R161" s="140"/>
      <c r="S161" s="140"/>
      <c r="T161" s="140"/>
    </row>
    <row r="162" spans="1:20" s="88" customFormat="1" hidden="1">
      <c r="A162" s="79" t="s">
        <v>54</v>
      </c>
      <c r="B162" s="1022"/>
      <c r="C162" s="1024"/>
      <c r="D162" s="1117"/>
      <c r="E162" s="1052"/>
      <c r="F162" s="1053"/>
      <c r="G162" s="137"/>
      <c r="H162" s="140"/>
      <c r="I162" s="140"/>
      <c r="J162" s="140"/>
      <c r="K162" s="140"/>
      <c r="L162" s="140"/>
      <c r="M162" s="140"/>
      <c r="N162" s="140"/>
      <c r="O162" s="140"/>
      <c r="P162" s="140"/>
      <c r="Q162" s="140"/>
      <c r="R162" s="140"/>
      <c r="S162" s="140"/>
      <c r="T162" s="140"/>
    </row>
    <row r="163" spans="1:20" s="88" customFormat="1" ht="31.5" hidden="1">
      <c r="A163" s="97" t="s">
        <v>302</v>
      </c>
      <c r="B163" s="1028"/>
      <c r="C163" s="1036"/>
      <c r="D163" s="1036"/>
      <c r="E163" s="1036"/>
      <c r="F163" s="1029"/>
      <c r="G163" s="137"/>
      <c r="H163" s="140"/>
      <c r="I163" s="140"/>
      <c r="J163" s="140"/>
      <c r="K163" s="140"/>
      <c r="L163" s="140"/>
      <c r="M163" s="140"/>
      <c r="N163" s="140"/>
      <c r="O163" s="140"/>
      <c r="P163" s="140"/>
      <c r="Q163" s="140"/>
      <c r="R163" s="140"/>
      <c r="S163" s="140"/>
      <c r="T163" s="140"/>
    </row>
    <row r="164" spans="1:20" s="88" customFormat="1" hidden="1">
      <c r="A164" s="79" t="s">
        <v>67</v>
      </c>
      <c r="B164" s="1001"/>
      <c r="C164" s="80" t="s">
        <v>65</v>
      </c>
      <c r="D164" s="1001"/>
      <c r="E164" s="80" t="s">
        <v>66</v>
      </c>
      <c r="F164" s="1002"/>
      <c r="G164" s="137"/>
      <c r="H164" s="140"/>
      <c r="I164" s="140"/>
      <c r="J164" s="140"/>
      <c r="K164" s="140"/>
      <c r="L164" s="140"/>
      <c r="M164" s="140"/>
      <c r="N164" s="140"/>
      <c r="O164" s="140"/>
      <c r="P164" s="140"/>
      <c r="Q164" s="140"/>
      <c r="R164" s="140"/>
      <c r="S164" s="140"/>
      <c r="T164" s="140"/>
    </row>
    <row r="165" spans="1:20" s="88" customFormat="1" hidden="1">
      <c r="A165" s="1178" t="s">
        <v>11</v>
      </c>
      <c r="B165" s="80" t="s">
        <v>78</v>
      </c>
      <c r="C165" s="114"/>
      <c r="D165" s="115" t="s">
        <v>79</v>
      </c>
      <c r="E165" s="1111"/>
      <c r="F165" s="1112"/>
      <c r="G165" s="137"/>
      <c r="H165" s="140"/>
      <c r="I165" s="140"/>
      <c r="J165" s="140"/>
      <c r="K165" s="140"/>
      <c r="L165" s="140"/>
      <c r="M165" s="140"/>
      <c r="N165" s="140"/>
      <c r="O165" s="140"/>
      <c r="P165" s="140"/>
      <c r="Q165" s="140"/>
      <c r="R165" s="140"/>
      <c r="S165" s="140"/>
      <c r="T165" s="140"/>
    </row>
    <row r="166" spans="1:20" s="88" customFormat="1" hidden="1">
      <c r="A166" s="1179"/>
      <c r="B166" s="80" t="s">
        <v>20</v>
      </c>
      <c r="C166" s="114"/>
      <c r="D166" s="115" t="s">
        <v>24</v>
      </c>
      <c r="E166" s="1111"/>
      <c r="F166" s="1112"/>
      <c r="G166" s="137"/>
      <c r="H166" s="140"/>
      <c r="I166" s="140"/>
      <c r="J166" s="140"/>
      <c r="K166" s="140"/>
      <c r="L166" s="140"/>
      <c r="M166" s="140"/>
      <c r="N166" s="140"/>
      <c r="O166" s="140"/>
      <c r="P166" s="140"/>
      <c r="Q166" s="140"/>
      <c r="R166" s="140"/>
      <c r="S166" s="140"/>
      <c r="T166" s="140"/>
    </row>
    <row r="167" spans="1:20" s="88" customFormat="1" hidden="1">
      <c r="A167" s="1179"/>
      <c r="B167" s="80" t="s">
        <v>21</v>
      </c>
      <c r="C167" s="114"/>
      <c r="D167" s="115" t="s">
        <v>25</v>
      </c>
      <c r="E167" s="1111"/>
      <c r="F167" s="1112"/>
      <c r="G167" s="137"/>
      <c r="H167" s="140"/>
      <c r="I167" s="140"/>
      <c r="J167" s="140"/>
      <c r="K167" s="140"/>
      <c r="L167" s="140"/>
      <c r="M167" s="140"/>
      <c r="N167" s="140"/>
      <c r="O167" s="140"/>
      <c r="P167" s="140"/>
      <c r="Q167" s="140"/>
      <c r="R167" s="140"/>
      <c r="S167" s="140"/>
      <c r="T167" s="140"/>
    </row>
    <row r="168" spans="1:20" s="88" customFormat="1" hidden="1">
      <c r="A168" s="1179"/>
      <c r="B168" s="80" t="s">
        <v>23</v>
      </c>
      <c r="C168" s="114"/>
      <c r="D168" s="115" t="s">
        <v>68</v>
      </c>
      <c r="E168" s="1111"/>
      <c r="F168" s="1112"/>
      <c r="G168" s="137"/>
      <c r="H168" s="140"/>
      <c r="I168" s="140"/>
      <c r="J168" s="140"/>
      <c r="K168" s="140"/>
      <c r="L168" s="140"/>
      <c r="M168" s="140"/>
      <c r="N168" s="140"/>
      <c r="O168" s="140"/>
      <c r="P168" s="140"/>
      <c r="Q168" s="140"/>
      <c r="R168" s="140"/>
      <c r="S168" s="140"/>
      <c r="T168" s="140"/>
    </row>
    <row r="169" spans="1:20" s="88" customFormat="1" ht="16.5" hidden="1" thickBot="1">
      <c r="A169" s="1180"/>
      <c r="B169" s="85" t="s">
        <v>22</v>
      </c>
      <c r="C169" s="1090"/>
      <c r="D169" s="1091"/>
      <c r="E169" s="1091"/>
      <c r="F169" s="1092"/>
      <c r="G169" s="137"/>
      <c r="H169" s="140"/>
      <c r="I169" s="140"/>
      <c r="J169" s="140"/>
      <c r="K169" s="140"/>
      <c r="L169" s="140"/>
      <c r="M169" s="140"/>
      <c r="N169" s="140"/>
      <c r="O169" s="140"/>
      <c r="P169" s="140"/>
      <c r="Q169" s="140"/>
      <c r="R169" s="140"/>
      <c r="S169" s="140"/>
      <c r="T169" s="140"/>
    </row>
    <row r="170" spans="1:20" s="87" customFormat="1" ht="16.5" thickBot="1">
      <c r="A170" s="1033" t="s">
        <v>3021</v>
      </c>
      <c r="B170" s="1034"/>
      <c r="C170" s="1034"/>
      <c r="D170" s="1034"/>
      <c r="E170" s="1034"/>
      <c r="F170" s="1035"/>
      <c r="G170" s="375"/>
      <c r="H170" s="139"/>
      <c r="I170" s="139"/>
      <c r="J170" s="139"/>
      <c r="K170" s="139"/>
      <c r="L170" s="139"/>
      <c r="M170" s="139"/>
      <c r="N170" s="139"/>
      <c r="O170" s="139"/>
      <c r="P170" s="139"/>
      <c r="Q170" s="139"/>
      <c r="R170" s="139"/>
      <c r="S170" s="139"/>
      <c r="T170" s="139"/>
    </row>
    <row r="171" spans="1:20" s="87" customFormat="1">
      <c r="A171" s="379" t="s">
        <v>3120</v>
      </c>
      <c r="B171" s="1012" t="s">
        <v>1</v>
      </c>
      <c r="C171" s="1012"/>
      <c r="D171" s="380" t="s">
        <v>3123</v>
      </c>
      <c r="E171" s="1014"/>
      <c r="F171" s="1015"/>
      <c r="G171" s="139"/>
      <c r="H171" s="139"/>
      <c r="I171" s="139"/>
      <c r="J171" s="139"/>
      <c r="K171" s="139"/>
      <c r="L171" s="139"/>
      <c r="M171" s="139"/>
      <c r="N171" s="139"/>
      <c r="O171" s="139"/>
      <c r="P171" s="139"/>
      <c r="Q171" s="139"/>
      <c r="R171" s="139"/>
      <c r="S171" s="139"/>
      <c r="T171" s="139"/>
    </row>
    <row r="172" spans="1:20" s="87" customFormat="1" ht="16.5" thickBot="1">
      <c r="A172" s="85" t="s">
        <v>3121</v>
      </c>
      <c r="B172" s="1013" t="s">
        <v>305</v>
      </c>
      <c r="C172" s="1013"/>
      <c r="D172" s="381" t="s">
        <v>3122</v>
      </c>
      <c r="E172" s="1013"/>
      <c r="F172" s="1016"/>
      <c r="G172" s="375"/>
      <c r="H172" s="139"/>
      <c r="I172" s="139"/>
      <c r="J172" s="139"/>
      <c r="K172" s="139"/>
      <c r="L172" s="139"/>
      <c r="M172" s="139"/>
      <c r="N172" s="139"/>
      <c r="O172" s="139"/>
      <c r="P172" s="139"/>
      <c r="Q172" s="139"/>
      <c r="R172" s="139"/>
      <c r="S172" s="139"/>
      <c r="T172" s="139"/>
    </row>
    <row r="173" spans="1:20" s="87" customFormat="1" ht="16.5" thickBot="1">
      <c r="A173" s="1017" t="s">
        <v>3124</v>
      </c>
      <c r="B173" s="1018"/>
      <c r="C173" s="1017" t="s">
        <v>3125</v>
      </c>
      <c r="D173" s="1018"/>
      <c r="E173" s="1017" t="s">
        <v>3126</v>
      </c>
      <c r="F173" s="1018"/>
      <c r="G173" s="139"/>
      <c r="H173" s="139"/>
      <c r="I173" s="139"/>
      <c r="J173" s="139"/>
      <c r="K173" s="139"/>
      <c r="L173" s="139"/>
      <c r="M173" s="139"/>
      <c r="N173" s="139"/>
      <c r="O173" s="139"/>
      <c r="P173" s="139"/>
      <c r="Q173" s="139"/>
      <c r="R173" s="139"/>
      <c r="S173" s="139"/>
      <c r="T173" s="139"/>
    </row>
    <row r="174" spans="1:20" s="87" customFormat="1">
      <c r="A174" s="100" t="s">
        <v>3127</v>
      </c>
      <c r="B174" s="377"/>
      <c r="C174" s="100" t="s">
        <v>3127</v>
      </c>
      <c r="D174" s="377"/>
      <c r="E174" s="100" t="s">
        <v>3127</v>
      </c>
      <c r="F174" s="377"/>
      <c r="G174" s="375"/>
      <c r="H174" s="139"/>
      <c r="I174" s="139"/>
      <c r="J174" s="139"/>
      <c r="K174" s="139"/>
      <c r="L174" s="139"/>
      <c r="M174" s="139"/>
      <c r="N174" s="139"/>
      <c r="O174" s="139"/>
      <c r="P174" s="139"/>
      <c r="Q174" s="139"/>
      <c r="R174" s="139"/>
      <c r="S174" s="139"/>
      <c r="T174" s="139"/>
    </row>
    <row r="175" spans="1:20" s="87" customFormat="1">
      <c r="A175" s="79" t="s">
        <v>3128</v>
      </c>
      <c r="B175" s="378"/>
      <c r="C175" s="79" t="s">
        <v>3128</v>
      </c>
      <c r="D175" s="378"/>
      <c r="E175" s="79" t="s">
        <v>3128</v>
      </c>
      <c r="F175" s="378"/>
      <c r="G175" s="139"/>
      <c r="H175" s="139"/>
      <c r="I175" s="139"/>
      <c r="J175" s="139"/>
      <c r="K175" s="139"/>
      <c r="L175" s="139"/>
      <c r="M175" s="139"/>
      <c r="N175" s="139"/>
      <c r="O175" s="139"/>
      <c r="P175" s="139"/>
      <c r="Q175" s="139"/>
      <c r="R175" s="139"/>
      <c r="S175" s="139"/>
      <c r="T175" s="139"/>
    </row>
    <row r="176" spans="1:20" s="87" customFormat="1" ht="16.5" thickBot="1">
      <c r="A176" s="116" t="s">
        <v>1570</v>
      </c>
      <c r="B176" s="1008"/>
      <c r="C176" s="116" t="s">
        <v>1570</v>
      </c>
      <c r="D176" s="1008"/>
      <c r="E176" s="116" t="s">
        <v>1570</v>
      </c>
      <c r="F176" s="1008"/>
      <c r="G176" s="375"/>
      <c r="H176" s="139"/>
      <c r="I176" s="139"/>
      <c r="J176" s="139"/>
      <c r="K176" s="139"/>
      <c r="L176" s="139"/>
      <c r="M176" s="139"/>
      <c r="N176" s="139"/>
      <c r="O176" s="139"/>
      <c r="P176" s="139"/>
      <c r="Q176" s="139"/>
      <c r="R176" s="139"/>
      <c r="S176" s="139"/>
      <c r="T176" s="139"/>
    </row>
    <row r="177" spans="1:20" ht="16.5" thickBot="1">
      <c r="A177" s="1033" t="s">
        <v>3022</v>
      </c>
      <c r="B177" s="1034"/>
      <c r="C177" s="1034"/>
      <c r="D177" s="1034"/>
      <c r="E177" s="1034"/>
      <c r="F177" s="1035"/>
    </row>
    <row r="178" spans="1:20" ht="15.75" customHeight="1">
      <c r="A178" s="1145" t="s">
        <v>3172</v>
      </c>
      <c r="B178" s="1146"/>
      <c r="C178" s="1146"/>
      <c r="D178" s="1146"/>
      <c r="E178" s="1146"/>
      <c r="F178" s="1147"/>
    </row>
    <row r="179" spans="1:20" ht="15">
      <c r="A179" s="1148"/>
      <c r="B179" s="1149"/>
      <c r="C179" s="1149"/>
      <c r="D179" s="1149"/>
      <c r="E179" s="1149"/>
      <c r="F179" s="1150"/>
    </row>
    <row r="180" spans="1:20" ht="15">
      <c r="A180" s="1148"/>
      <c r="B180" s="1149"/>
      <c r="C180" s="1149"/>
      <c r="D180" s="1149"/>
      <c r="E180" s="1149"/>
      <c r="F180" s="1150"/>
    </row>
    <row r="181" spans="1:20" ht="15">
      <c r="A181" s="1148"/>
      <c r="B181" s="1149"/>
      <c r="C181" s="1149"/>
      <c r="D181" s="1149"/>
      <c r="E181" s="1149"/>
      <c r="F181" s="1150"/>
    </row>
    <row r="182" spans="1:20" ht="15">
      <c r="A182" s="1148"/>
      <c r="B182" s="1149"/>
      <c r="C182" s="1149"/>
      <c r="D182" s="1149"/>
      <c r="E182" s="1149"/>
      <c r="F182" s="1150"/>
    </row>
    <row r="183" spans="1:20" ht="15">
      <c r="A183" s="1148"/>
      <c r="B183" s="1149"/>
      <c r="C183" s="1149"/>
      <c r="D183" s="1149"/>
      <c r="E183" s="1149"/>
      <c r="F183" s="1150"/>
    </row>
    <row r="184" spans="1:20" ht="15">
      <c r="A184" s="1148"/>
      <c r="B184" s="1149"/>
      <c r="C184" s="1149"/>
      <c r="D184" s="1149"/>
      <c r="E184" s="1149"/>
      <c r="F184" s="1150"/>
    </row>
    <row r="185" spans="1:20" thickBot="1">
      <c r="A185" s="1151"/>
      <c r="B185" s="1152"/>
      <c r="C185" s="1152"/>
      <c r="D185" s="1152"/>
      <c r="E185" s="1152"/>
      <c r="F185" s="1153"/>
    </row>
    <row r="186" spans="1:20" ht="16.5" customHeight="1" thickBot="1">
      <c r="A186" s="1140" t="s">
        <v>3023</v>
      </c>
      <c r="B186" s="1141"/>
      <c r="C186" s="1141"/>
      <c r="D186" s="1141"/>
      <c r="E186" s="1141"/>
      <c r="F186" s="1142"/>
      <c r="G186" s="375"/>
    </row>
    <row r="187" spans="1:20" s="75" customFormat="1" ht="16.5" thickBot="1">
      <c r="A187" s="1019" t="s">
        <v>1358</v>
      </c>
      <c r="B187" s="1020"/>
      <c r="C187" s="1020"/>
      <c r="D187" s="1020"/>
      <c r="E187" s="1020"/>
      <c r="F187" s="1021"/>
      <c r="G187" s="138"/>
      <c r="H187" s="139"/>
      <c r="I187" s="139"/>
      <c r="J187" s="136"/>
      <c r="K187" s="136"/>
      <c r="L187" s="136"/>
      <c r="M187" s="136"/>
      <c r="N187" s="136"/>
      <c r="O187" s="136"/>
      <c r="P187" s="136"/>
      <c r="Q187" s="136"/>
      <c r="R187" s="136"/>
      <c r="S187" s="136"/>
      <c r="T187" s="136"/>
    </row>
    <row r="188" spans="1:20" ht="15.75" customHeight="1" thickBot="1">
      <c r="A188" s="222" t="s">
        <v>3129</v>
      </c>
      <c r="B188" s="221">
        <v>20</v>
      </c>
      <c r="C188" s="1113"/>
      <c r="D188" s="1113"/>
      <c r="E188" s="1113"/>
      <c r="F188" s="1114"/>
    </row>
    <row r="189" spans="1:20" s="75" customFormat="1" ht="16.5" customHeight="1" thickBot="1">
      <c r="A189" s="1019" t="s">
        <v>1369</v>
      </c>
      <c r="B189" s="1020"/>
      <c r="C189" s="1020"/>
      <c r="D189" s="1020"/>
      <c r="E189" s="1020"/>
      <c r="F189" s="1021"/>
      <c r="G189" s="138"/>
      <c r="H189" s="139"/>
      <c r="I189" s="139"/>
      <c r="J189" s="136"/>
      <c r="K189" s="136"/>
      <c r="L189" s="136"/>
      <c r="M189" s="136"/>
      <c r="N189" s="136"/>
      <c r="O189" s="136"/>
      <c r="P189" s="136"/>
      <c r="Q189" s="136"/>
      <c r="R189" s="136"/>
      <c r="S189" s="136"/>
      <c r="T189" s="136"/>
    </row>
    <row r="190" spans="1:20" ht="15.75" customHeight="1">
      <c r="A190" s="223" t="s">
        <v>3130</v>
      </c>
      <c r="B190" s="204" t="s">
        <v>1560</v>
      </c>
      <c r="C190" s="215"/>
      <c r="D190" s="204" t="s">
        <v>305</v>
      </c>
      <c r="E190" s="1168"/>
      <c r="F190" s="1169"/>
    </row>
    <row r="191" spans="1:20" ht="15.75" customHeight="1">
      <c r="A191" s="223" t="s">
        <v>3131</v>
      </c>
      <c r="B191" s="204" t="s">
        <v>305</v>
      </c>
      <c r="C191" s="215"/>
      <c r="D191" s="204" t="s">
        <v>305</v>
      </c>
      <c r="E191" s="1176"/>
      <c r="F191" s="1177"/>
    </row>
    <row r="192" spans="1:20" ht="16.5" thickBot="1">
      <c r="A192" s="224" t="s">
        <v>3132</v>
      </c>
      <c r="B192" s="128" t="s">
        <v>305</v>
      </c>
      <c r="C192" s="216"/>
      <c r="D192" s="128" t="s">
        <v>305</v>
      </c>
      <c r="E192" s="1181"/>
      <c r="F192" s="1182"/>
    </row>
    <row r="193" spans="1:20" ht="16.5" thickBot="1">
      <c r="A193" s="1019" t="s">
        <v>1384</v>
      </c>
      <c r="B193" s="1020"/>
      <c r="C193" s="1020"/>
      <c r="D193" s="1020"/>
      <c r="E193" s="1020"/>
      <c r="F193" s="1021"/>
    </row>
    <row r="194" spans="1:20">
      <c r="A194" s="222" t="s">
        <v>3133</v>
      </c>
      <c r="B194" s="219" t="s">
        <v>1385</v>
      </c>
      <c r="C194" s="220">
        <v>2</v>
      </c>
      <c r="D194" s="219" t="s">
        <v>1372</v>
      </c>
      <c r="E194" s="1168"/>
      <c r="F194" s="1169"/>
    </row>
    <row r="195" spans="1:20">
      <c r="A195" s="224" t="s">
        <v>3134</v>
      </c>
      <c r="B195" s="128" t="s">
        <v>1386</v>
      </c>
      <c r="C195" s="216">
        <v>3000</v>
      </c>
      <c r="D195" s="128" t="s">
        <v>1373</v>
      </c>
      <c r="E195" s="1176"/>
      <c r="F195" s="1177"/>
    </row>
    <row r="196" spans="1:20" ht="16.5" thickBot="1">
      <c r="A196" s="225" t="s">
        <v>3135</v>
      </c>
      <c r="B196" s="203" t="s">
        <v>305</v>
      </c>
      <c r="C196" s="1007"/>
      <c r="D196" s="203" t="s">
        <v>305</v>
      </c>
      <c r="E196" s="1138"/>
      <c r="F196" s="1139"/>
    </row>
    <row r="197" spans="1:20" ht="16.5" hidden="1" thickBot="1">
      <c r="A197" s="1140" t="s">
        <v>3024</v>
      </c>
      <c r="B197" s="1141"/>
      <c r="C197" s="1141"/>
      <c r="D197" s="1141"/>
      <c r="E197" s="1141"/>
      <c r="F197" s="1142"/>
      <c r="S197" s="117"/>
      <c r="T197" s="117"/>
    </row>
    <row r="198" spans="1:20" hidden="1">
      <c r="A198" s="521" t="s">
        <v>1991</v>
      </c>
      <c r="B198" s="606"/>
      <c r="C198" s="546" t="s">
        <v>1970</v>
      </c>
      <c r="D198" s="547" t="s">
        <v>1992</v>
      </c>
      <c r="E198" s="605"/>
      <c r="F198" s="549" t="s">
        <v>1970</v>
      </c>
      <c r="S198" s="117"/>
      <c r="T198" s="117"/>
    </row>
    <row r="199" spans="1:20" hidden="1">
      <c r="A199" s="532" t="s">
        <v>1993</v>
      </c>
      <c r="B199" s="603"/>
      <c r="C199" s="550" t="s">
        <v>1970</v>
      </c>
      <c r="D199" s="551" t="s">
        <v>1994</v>
      </c>
      <c r="E199" s="603"/>
      <c r="F199" s="533" t="s">
        <v>1970</v>
      </c>
      <c r="S199" s="117"/>
      <c r="T199" s="117"/>
    </row>
    <row r="200" spans="1:20" hidden="1">
      <c r="A200" s="532" t="s">
        <v>1995</v>
      </c>
      <c r="B200" s="603"/>
      <c r="C200" s="550" t="s">
        <v>1970</v>
      </c>
      <c r="D200" s="551" t="s">
        <v>1996</v>
      </c>
      <c r="E200" s="603"/>
      <c r="F200" s="533" t="s">
        <v>1970</v>
      </c>
      <c r="S200" s="117"/>
      <c r="T200" s="117"/>
    </row>
    <row r="201" spans="1:20" ht="16.5" hidden="1" thickBot="1">
      <c r="A201" s="534" t="s">
        <v>1997</v>
      </c>
      <c r="B201" s="604"/>
      <c r="C201" s="555" t="s">
        <v>1970</v>
      </c>
      <c r="D201" s="556" t="s">
        <v>1998</v>
      </c>
      <c r="E201" s="604"/>
      <c r="F201" s="539" t="s">
        <v>1970</v>
      </c>
      <c r="S201" s="117"/>
      <c r="T201" s="117"/>
    </row>
  </sheetData>
  <sheetProtection password="914A" sheet="1" scenarios="1"/>
  <mergeCells count="212">
    <mergeCell ref="A13:A14"/>
    <mergeCell ref="A15:A16"/>
    <mergeCell ref="A197:F197"/>
    <mergeCell ref="B137:C137"/>
    <mergeCell ref="E137:F137"/>
    <mergeCell ref="B130:C130"/>
    <mergeCell ref="E130:F130"/>
    <mergeCell ref="B131:C131"/>
    <mergeCell ref="E110:F110"/>
    <mergeCell ref="B132:C132"/>
    <mergeCell ref="E132:F132"/>
    <mergeCell ref="A118:F118"/>
    <mergeCell ref="A119:F119"/>
    <mergeCell ref="A121:F121"/>
    <mergeCell ref="B123:C123"/>
    <mergeCell ref="B124:C124"/>
    <mergeCell ref="E124:F124"/>
    <mergeCell ref="E126:F126"/>
    <mergeCell ref="B127:C127"/>
    <mergeCell ref="D127:F127"/>
    <mergeCell ref="E111:F111"/>
    <mergeCell ref="B122:C122"/>
    <mergeCell ref="D122:F122"/>
    <mergeCell ref="E194:F194"/>
    <mergeCell ref="E195:F195"/>
    <mergeCell ref="E192:F192"/>
    <mergeCell ref="B3:D6"/>
    <mergeCell ref="E62:F62"/>
    <mergeCell ref="B53:F53"/>
    <mergeCell ref="B55:C55"/>
    <mergeCell ref="E55:F55"/>
    <mergeCell ref="B56:C56"/>
    <mergeCell ref="B58:C58"/>
    <mergeCell ref="E58:F58"/>
    <mergeCell ref="B80:C80"/>
    <mergeCell ref="E80:F80"/>
    <mergeCell ref="A77:F77"/>
    <mergeCell ref="D78:F78"/>
    <mergeCell ref="B79:C79"/>
    <mergeCell ref="E79:F79"/>
    <mergeCell ref="B8:C8"/>
    <mergeCell ref="A9:A10"/>
    <mergeCell ref="E9:F23"/>
    <mergeCell ref="B28:C28"/>
    <mergeCell ref="A19:C19"/>
    <mergeCell ref="A24:F24"/>
    <mergeCell ref="A29:C29"/>
    <mergeCell ref="D40:F40"/>
    <mergeCell ref="A20:C20"/>
    <mergeCell ref="A189:F189"/>
    <mergeCell ref="A193:F193"/>
    <mergeCell ref="E190:F190"/>
    <mergeCell ref="B133:C133"/>
    <mergeCell ref="E133:F133"/>
    <mergeCell ref="A140:F140"/>
    <mergeCell ref="B141:C141"/>
    <mergeCell ref="E141:F141"/>
    <mergeCell ref="B148:C148"/>
    <mergeCell ref="E148:F148"/>
    <mergeCell ref="A149:F149"/>
    <mergeCell ref="B150:C150"/>
    <mergeCell ref="E150:F150"/>
    <mergeCell ref="B151:F151"/>
    <mergeCell ref="B145:C145"/>
    <mergeCell ref="E145:F145"/>
    <mergeCell ref="B146:C146"/>
    <mergeCell ref="A134:F134"/>
    <mergeCell ref="A135:F135"/>
    <mergeCell ref="E191:F191"/>
    <mergeCell ref="A165:A169"/>
    <mergeCell ref="E165:F165"/>
    <mergeCell ref="E167:F167"/>
    <mergeCell ref="E196:F196"/>
    <mergeCell ref="A186:F186"/>
    <mergeCell ref="B9:C16"/>
    <mergeCell ref="B27:C27"/>
    <mergeCell ref="A177:F177"/>
    <mergeCell ref="A178:F185"/>
    <mergeCell ref="A11:A12"/>
    <mergeCell ref="A50:F50"/>
    <mergeCell ref="B51:F51"/>
    <mergeCell ref="B33:C33"/>
    <mergeCell ref="E33:F33"/>
    <mergeCell ref="A34:F34"/>
    <mergeCell ref="B30:C30"/>
    <mergeCell ref="E30:F30"/>
    <mergeCell ref="E31:F31"/>
    <mergeCell ref="B32:C32"/>
    <mergeCell ref="B36:C36"/>
    <mergeCell ref="B63:C63"/>
    <mergeCell ref="B76:C76"/>
    <mergeCell ref="E160:F160"/>
    <mergeCell ref="B25:C25"/>
    <mergeCell ref="B26:C26"/>
    <mergeCell ref="E26:F26"/>
    <mergeCell ref="A187:F187"/>
    <mergeCell ref="C188:F188"/>
    <mergeCell ref="A18:C18"/>
    <mergeCell ref="E147:F147"/>
    <mergeCell ref="D162:F162"/>
    <mergeCell ref="B157:C157"/>
    <mergeCell ref="E157:F157"/>
    <mergeCell ref="B158:C158"/>
    <mergeCell ref="E158:F158"/>
    <mergeCell ref="B159:C159"/>
    <mergeCell ref="E159:F159"/>
    <mergeCell ref="B152:F152"/>
    <mergeCell ref="B153:F153"/>
    <mergeCell ref="A154:F154"/>
    <mergeCell ref="B155:C155"/>
    <mergeCell ref="E155:F155"/>
    <mergeCell ref="B156:C156"/>
    <mergeCell ref="E156:F156"/>
    <mergeCell ref="B59:C59"/>
    <mergeCell ref="B128:F128"/>
    <mergeCell ref="E146:F146"/>
    <mergeCell ref="B136:F136"/>
    <mergeCell ref="B40:C40"/>
    <mergeCell ref="A100:F100"/>
    <mergeCell ref="E168:F168"/>
    <mergeCell ref="C169:F169"/>
    <mergeCell ref="B160:C160"/>
    <mergeCell ref="A116:F116"/>
    <mergeCell ref="E27:F27"/>
    <mergeCell ref="B126:C126"/>
    <mergeCell ref="E112:F112"/>
    <mergeCell ref="E113:F113"/>
    <mergeCell ref="A54:F54"/>
    <mergeCell ref="A60:F60"/>
    <mergeCell ref="A64:F64"/>
    <mergeCell ref="B65:C65"/>
    <mergeCell ref="B66:C66"/>
    <mergeCell ref="E66:F66"/>
    <mergeCell ref="B67:C67"/>
    <mergeCell ref="A68:F68"/>
    <mergeCell ref="A96:F96"/>
    <mergeCell ref="E75:F75"/>
    <mergeCell ref="B47:F47"/>
    <mergeCell ref="E131:F131"/>
    <mergeCell ref="B147:C147"/>
    <mergeCell ref="E38:F38"/>
    <mergeCell ref="A41:F41"/>
    <mergeCell ref="E166:F166"/>
    <mergeCell ref="B42:C42"/>
    <mergeCell ref="B43:C43"/>
    <mergeCell ref="E36:F36"/>
    <mergeCell ref="B46:F46"/>
    <mergeCell ref="B106:C106"/>
    <mergeCell ref="E106:F106"/>
    <mergeCell ref="E82:F82"/>
    <mergeCell ref="B83:C83"/>
    <mergeCell ref="E83:F83"/>
    <mergeCell ref="B81:F81"/>
    <mergeCell ref="B82:C82"/>
    <mergeCell ref="B101:C101"/>
    <mergeCell ref="B74:C74"/>
    <mergeCell ref="E74:F74"/>
    <mergeCell ref="E37:F37"/>
    <mergeCell ref="B45:C45"/>
    <mergeCell ref="E45:F45"/>
    <mergeCell ref="D49:F49"/>
    <mergeCell ref="E59:F59"/>
    <mergeCell ref="D70:F70"/>
    <mergeCell ref="E76:F76"/>
    <mergeCell ref="A22:C22"/>
    <mergeCell ref="B125:C125"/>
    <mergeCell ref="E125:F125"/>
    <mergeCell ref="B107:C107"/>
    <mergeCell ref="B108:C108"/>
    <mergeCell ref="E108:F108"/>
    <mergeCell ref="A84:F84"/>
    <mergeCell ref="A85:F85"/>
    <mergeCell ref="A92:F92"/>
    <mergeCell ref="B52:F52"/>
    <mergeCell ref="B61:C61"/>
    <mergeCell ref="D61:F61"/>
    <mergeCell ref="B62:C62"/>
    <mergeCell ref="B102:C102"/>
    <mergeCell ref="E102:F102"/>
    <mergeCell ref="A89:F89"/>
    <mergeCell ref="D103:F103"/>
    <mergeCell ref="E25:F25"/>
    <mergeCell ref="B44:C44"/>
    <mergeCell ref="E42:F42"/>
    <mergeCell ref="E43:F43"/>
    <mergeCell ref="E44:F44"/>
    <mergeCell ref="A117:F117"/>
    <mergeCell ref="B48:F48"/>
    <mergeCell ref="B171:C171"/>
    <mergeCell ref="B172:C172"/>
    <mergeCell ref="E171:F171"/>
    <mergeCell ref="E172:F172"/>
    <mergeCell ref="A173:B173"/>
    <mergeCell ref="C173:D173"/>
    <mergeCell ref="E173:F173"/>
    <mergeCell ref="A109:F109"/>
    <mergeCell ref="E144:F144"/>
    <mergeCell ref="B144:C144"/>
    <mergeCell ref="E143:F143"/>
    <mergeCell ref="B143:C143"/>
    <mergeCell ref="E142:F142"/>
    <mergeCell ref="B142:C142"/>
    <mergeCell ref="E139:F139"/>
    <mergeCell ref="B139:C139"/>
    <mergeCell ref="E138:F138"/>
    <mergeCell ref="B138:C138"/>
    <mergeCell ref="B161:C161"/>
    <mergeCell ref="E161:F161"/>
    <mergeCell ref="B162:C162"/>
    <mergeCell ref="B129:F129"/>
    <mergeCell ref="A170:F170"/>
    <mergeCell ref="B163:F163"/>
  </mergeCells>
  <conditionalFormatting sqref="E126">
    <cfRule type="expression" dxfId="753" priority="406">
      <formula>AND($B$149&lt;&gt;"",E126="")</formula>
    </cfRule>
  </conditionalFormatting>
  <conditionalFormatting sqref="B124:C124">
    <cfRule type="expression" dxfId="752" priority="395">
      <formula>AND($B$149&lt;&gt;"",B124="")</formula>
    </cfRule>
  </conditionalFormatting>
  <conditionalFormatting sqref="E124:F124">
    <cfRule type="expression" dxfId="751" priority="393">
      <formula>AND($B$149&lt;&gt;"",E124="")</formula>
    </cfRule>
  </conditionalFormatting>
  <conditionalFormatting sqref="E125:F125">
    <cfRule type="expression" dxfId="750" priority="392">
      <formula>AND($B$149&lt;&gt;"",E125="")</formula>
    </cfRule>
  </conditionalFormatting>
  <conditionalFormatting sqref="E123">
    <cfRule type="expression" dxfId="749" priority="391">
      <formula>AND($B$149&lt;&gt;"",E123="")</formula>
    </cfRule>
  </conditionalFormatting>
  <conditionalFormatting sqref="B26:C26">
    <cfRule type="expression" dxfId="748" priority="381">
      <formula>$B$26=""</formula>
    </cfRule>
  </conditionalFormatting>
  <conditionalFormatting sqref="B51:F51">
    <cfRule type="expression" dxfId="747" priority="359">
      <formula>$B$51=""</formula>
    </cfRule>
  </conditionalFormatting>
  <conditionalFormatting sqref="B188">
    <cfRule type="expression" dxfId="746" priority="211">
      <formula>B$188=""</formula>
    </cfRule>
  </conditionalFormatting>
  <conditionalFormatting sqref="B3:D6">
    <cfRule type="expression" dxfId="745" priority="200">
      <formula>$D$7&gt;$D$8</formula>
    </cfRule>
  </conditionalFormatting>
  <conditionalFormatting sqref="B72">
    <cfRule type="expression" dxfId="744" priority="206">
      <formula>$B$72=""</formula>
    </cfRule>
  </conditionalFormatting>
  <conditionalFormatting sqref="E171:F171">
    <cfRule type="expression" dxfId="743" priority="219">
      <formula>$E$171=""</formula>
    </cfRule>
  </conditionalFormatting>
  <conditionalFormatting sqref="B42:C42">
    <cfRule type="expression" dxfId="742" priority="98">
      <formula>B42=""</formula>
    </cfRule>
  </conditionalFormatting>
  <conditionalFormatting sqref="B43:C43">
    <cfRule type="expression" dxfId="741" priority="96">
      <formula>B43=""</formula>
    </cfRule>
  </conditionalFormatting>
  <conditionalFormatting sqref="B44:C44">
    <cfRule type="expression" dxfId="740" priority="95">
      <formula>B44=""</formula>
    </cfRule>
  </conditionalFormatting>
  <conditionalFormatting sqref="E42:F42">
    <cfRule type="expression" dxfId="739" priority="94">
      <formula>E42=""</formula>
    </cfRule>
  </conditionalFormatting>
  <conditionalFormatting sqref="E43:F43">
    <cfRule type="expression" dxfId="738" priority="93">
      <formula>E43=""</formula>
    </cfRule>
  </conditionalFormatting>
  <conditionalFormatting sqref="E44:F44">
    <cfRule type="expression" dxfId="737" priority="92">
      <formula>E44=""</formula>
    </cfRule>
  </conditionalFormatting>
  <conditionalFormatting sqref="B45:C45">
    <cfRule type="expression" dxfId="736" priority="670">
      <formula>B45=""</formula>
    </cfRule>
  </conditionalFormatting>
  <conditionalFormatting sqref="E45:F45">
    <cfRule type="expression" dxfId="735" priority="87">
      <formula>E45=""</formula>
    </cfRule>
  </conditionalFormatting>
  <conditionalFormatting sqref="B46">
    <cfRule type="expression" dxfId="734" priority="89">
      <formula>B46=""</formula>
    </cfRule>
  </conditionalFormatting>
  <conditionalFormatting sqref="B47">
    <cfRule type="expression" dxfId="733" priority="86">
      <formula>B47=""</formula>
    </cfRule>
  </conditionalFormatting>
  <conditionalFormatting sqref="B48">
    <cfRule type="expression" dxfId="732" priority="83">
      <formula>B48=""</formula>
    </cfRule>
  </conditionalFormatting>
  <conditionalFormatting sqref="B37">
    <cfRule type="expression" dxfId="731" priority="85">
      <formula>B37=""</formula>
    </cfRule>
  </conditionalFormatting>
  <conditionalFormatting sqref="B38">
    <cfRule type="expression" dxfId="730" priority="84">
      <formula>B38=""</formula>
    </cfRule>
  </conditionalFormatting>
  <conditionalFormatting sqref="B39">
    <cfRule type="expression" dxfId="729" priority="78">
      <formula>B39=""</formula>
    </cfRule>
  </conditionalFormatting>
  <conditionalFormatting sqref="B40">
    <cfRule type="expression" dxfId="728" priority="76">
      <formula>B40=""</formula>
    </cfRule>
  </conditionalFormatting>
  <conditionalFormatting sqref="E172:F172">
    <cfRule type="expression" dxfId="727" priority="111">
      <formula>$E$172=""</formula>
    </cfRule>
  </conditionalFormatting>
  <conditionalFormatting sqref="E38">
    <cfRule type="expression" dxfId="726" priority="75">
      <formula>E38=""</formula>
    </cfRule>
  </conditionalFormatting>
  <conditionalFormatting sqref="B94">
    <cfRule type="expression" dxfId="725" priority="338">
      <formula>$B$94=""</formula>
    </cfRule>
  </conditionalFormatting>
  <conditionalFormatting sqref="B98">
    <cfRule type="expression" dxfId="724" priority="317">
      <formula>$B$98=""</formula>
    </cfRule>
  </conditionalFormatting>
  <dataValidations xWindow="732" yWindow="528" count="58">
    <dataValidation type="textLength" allowBlank="1" showInputMessage="1" showErrorMessage="1" error="Bitte Überprüfen Sie die Anzahl der Zeichen" promptTitle="Zusatztext" prompt="Max. 13 stellig und alphanumerisch" sqref="E32" xr:uid="{502BE27C-11A1-4830-8EBC-830EA9825B54}">
      <formula1>1</formula1>
      <formula2>13</formula2>
    </dataValidation>
    <dataValidation type="textLength" allowBlank="1" showInputMessage="1" showErrorMessage="1" error="Bitte überprüfen Sie die Anzahl der Zeichen" promptTitle="Artikelbezeichnung" prompt="Max. 22 stellig und alphanumerisch" sqref="B32:C32" xr:uid="{C145831F-428B-43B2-919D-1A8198506C5E}">
      <formula1>1</formula1>
      <formula2>22</formula2>
    </dataValidation>
    <dataValidation type="textLength" operator="equal" allowBlank="1" showInputMessage="1" showErrorMessage="1" promptTitle="Häufige Werte" prompt="Discount - 0630_x000a_Vollsort. - 0640_x000a_Baumarkt - 0013" sqref="B28:C28" xr:uid="{B78D5D9A-A348-4390-BC23-5CA4D31D925F}">
      <formula1>4</formula1>
    </dataValidation>
    <dataValidation type="textLength" operator="lessThan" allowBlank="1" showInputMessage="1" showErrorMessage="1" errorTitle="Mengentext" error="Der Mengentext darf maximal 8 Zeichen umfassen." promptTitle="Mengentext" prompt="Max. 8 stellig" sqref="E31:F31" xr:uid="{6B7BDD8E-0332-427F-874A-CC8FAF1051A7}">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71:C73 F123 C69 F101 F107 F69 F71:F73" xr:uid="{0DBA777D-EDD3-4928-9A25-A41AC99D528E}">
      <formula1>16</formula1>
    </dataValidation>
    <dataValidation type="textLength" operator="equal" allowBlank="1" showInputMessage="1" showErrorMessage="1" errorTitle="UN-Nummer" error="Bitte überprüfen Sie Ihre Eingabe. _x000a_Die UN-Nummer ist immer eine 4 stellige Zahl." sqref="B123:C123" xr:uid="{F0F7E686-11F4-4A7A-B511-BB8F8303A582}">
      <formula1>4</formula1>
    </dataValidation>
    <dataValidation allowBlank="1" showInputMessage="1" showErrorMessage="1" promptTitle="Inhalte des Weintextes" prompt="Weinfarbe_x000a_Geruch _x000a_Geschmacksbeschreibung _x000a_Speiseempfehlung _x000a_Trinktemperatur_x000a_" sqref="B81:F81" xr:uid="{01ED1835-ECEC-4914-9555-376AF85AEF37}"/>
    <dataValidation type="textLength" operator="lessThan" allowBlank="1" showInputMessage="1" showErrorMessage="1" errorTitle="Lieferantenartikelnummer" error="Die Lieferanten-Artikelnummer darf nur max. 15 Stellen haben." promptTitle="Lieferantenartikelnummer" prompt="Max. 15 stellig und alphanumerisch" sqref="B53:F53" xr:uid="{54761169-78F6-4B34-A8CE-8156100A9D48}">
      <formula1>16</formula1>
    </dataValidation>
    <dataValidation type="textLength" operator="lessThan" allowBlank="1" showInputMessage="1" showErrorMessage="1" error="Bitte überprüfen Sie die Anzahl der Zeichen" promptTitle="Bontext (ehem. Kassentext)" prompt="Max. 16 stellig und alphanumerisch" sqref="B33:C33" xr:uid="{14052C51-278A-4686-B50F-958928F1FC6D}">
      <formula1>17</formula1>
    </dataValidation>
    <dataValidation type="textLength" operator="equal" allowBlank="1" showInputMessage="1" showErrorMessage="1" error="Bitte überprüfen Sie die Anzahl der Zahlen" promptTitle="Einfuhrmeldung (letzten 3)" prompt="Bitte fügen Sie hier die letzten 3 Stellen der 11-stelligen Zolltarifnummer ein. Stellen 9 und 10 gem. TARIC/EU. Stelle 11 gemäß nationaler Verwendung._x000a_Führende Nullen sind zwingend mitanzugeben." sqref="C70" xr:uid="{6B983447-1D57-4907-A8B1-C99E0CAE4F60}">
      <formula1>3</formula1>
    </dataValidation>
    <dataValidation allowBlank="1" showErrorMessage="1" promptTitle="Weitere Lieferanten" prompt="Bitte links aufklappen" sqref="B27:C27" xr:uid="{6072E35E-611A-4830-9EDD-FC8004234D5A}"/>
    <dataValidation type="whole" allowBlank="1" showInputMessage="1" showErrorMessage="1" promptTitle="Restlaufzeit ab Wareneingang" prompt="Dauer in Tagen zwischen dem Wareneingangsdatum und dem Mindesthaltbarkeitsdatum der Ware. Im Nonfood z.B. bei Batterien relevant." sqref="B76:C76" xr:uid="{FAEA409C-2B69-4ED2-926A-03CD16FB5CCD}">
      <formula1>1</formula1>
      <formula2>10000</formula2>
    </dataValidation>
    <dataValidation type="whole" allowBlank="1" showInputMessage="1" showErrorMessage="1" sqref="B63:C63 B67:C67" xr:uid="{7080268A-0977-4E8C-A0AE-5D8326726506}">
      <formula1>0</formula1>
      <formula2>99999999</formula2>
    </dataValidation>
    <dataValidation type="decimal" allowBlank="1" showInputMessage="1" showErrorMessage="1" promptTitle="Gebinde-GTIN" prompt="Bitte ohne führende Nullen angeben._x000a_Sollte die GTIN z.B. 14-stellig sein und eine führende Null beinhalten, so geben Sie bitte die 13 Stellen nach der Null an und wählen Sie &quot;HE&quot; als GTIN-Typ._x000a_Sollte die GTIN 10-12-stellig sein, wählen Sie bitte &quot;UC&quot;." sqref="B66:C66 B62:C62" xr:uid="{8F354572-EF96-4723-AA30-7FFF808C5150}">
      <formula1>0</formula1>
      <formula2>999999999999999</formula2>
    </dataValidation>
    <dataValidation type="whole" operator="lessThan" allowBlank="1" showInputMessage="1" showErrorMessage="1" errorTitle="GTIN Stück" error="Die Stück-GTIN kann maximal 13-stellig sein." promptTitle="Stück-GTIN" prompt="Stück-GTINs werden u.a. für die Kasse im Markt benötigt. Hier sind zwingend echte GTINs (GTIN-Typ HE, HK, VC, UC) erforderlich. Die einzige Ausnahme sind Eigenmarken-Artikel. Hier ist der GTIN-Typ &quot;ZE&quot; auszuwählen und die GTIN leer zu lassen." sqref="B55:C55" xr:uid="{0F3A1D9F-6336-43C7-A4E8-A53C831BDCF6}">
      <formula1>9999999999999</formula1>
    </dataValidation>
    <dataValidation type="decimal" allowBlank="1" showInputMessage="1" showErrorMessage="1" promptTitle="Nettofüllmenge" prompt="Gibt Aufschluss über den Inhalt des Artikels der über die Kasse geht. Z.B. ein Doppelpack Keramikmesser:_x000a_- 2 (=Nettofüllmenge)_x000a_- Stück (=Maßeinheit)_x000a_- Packung (=Verpackungsart)_x000a_(anderes Bsp.: 5 Liter Kanister - z.B. bei Frostschutzmittel)" sqref="B56:C56" xr:uid="{D71A8543-3D48-47E9-93D7-BE1F04262C49}">
      <formula1>0.000001</formula1>
      <formula2>99999999999999900</formula2>
    </dataValidation>
    <dataValidation type="textLength" operator="equal" allowBlank="1" showInputMessage="1" showErrorMessage="1" errorTitle="Warengruppe" error="Die Warengruppen der REWE sind vierstellig (mit führenden Nullen)." promptTitle="Weitere Lieferanten" sqref="B30:C30" xr:uid="{1FFAC7FD-62B3-437D-9B44-5186BF30FA0C}">
      <formula1>4</formula1>
    </dataValidation>
    <dataValidation type="textLength" operator="equal" allowBlank="1" showInputMessage="1" showErrorMessage="1" promptTitle="Häufige Werte" prompt="Discount - 30_x000a_Vollsortiment - 60_x000a_Baumarkt - 56" sqref="E28:F29" xr:uid="{2437498C-CB17-4BCB-8BD5-9AF56B32E054}">
      <formula1>2</formula1>
    </dataValidation>
    <dataValidation type="decimal" allowBlank="1" showInputMessage="1" showErrorMessage="1" sqref="E57" xr:uid="{406F5C65-5F4E-4202-8FD6-56C0CCC3295B}">
      <formula1>0.1</formula1>
      <formula2>99999</formula2>
    </dataValidation>
    <dataValidation type="textLength" allowBlank="1" showInputMessage="1" showErrorMessage="1" errorTitle="NAN" error="Eine NAN hat mindestens eine und maximal sieben Stellen." sqref="B25:C25" xr:uid="{8D26E9F8-1FC1-4B3C-A20D-63430790E2BF}">
      <formula1>1</formula1>
      <formula2>7</formula2>
    </dataValidation>
    <dataValidation type="decimal" allowBlank="1" showInputMessage="1" showErrorMessage="1" sqref="B78" xr:uid="{18431381-9677-469A-AAF8-3099F1EFE756}">
      <formula1>0.000001</formula1>
      <formula2>9999999999999</formula2>
    </dataValidation>
    <dataValidation type="decimal" allowBlank="1" showInputMessage="1" showErrorMessage="1" sqref="E79:F79" xr:uid="{0AFC704B-A087-4029-8F8C-4B29E2E04E7C}">
      <formula1>-25</formula1>
      <formula2>999</formula2>
    </dataValidation>
    <dataValidation type="decimal" allowBlank="1" showInputMessage="1" showErrorMessage="1" sqref="B80:C80" xr:uid="{D1918314-7F86-4E3C-BDE2-9BBAA408B3B4}">
      <formula1>0.00001</formula1>
      <formula2>999999999</formula2>
    </dataValidation>
    <dataValidation type="whole" allowBlank="1" showInputMessage="1" showErrorMessage="1" sqref="B107:C107" xr:uid="{14BC0497-0752-4C75-8A20-A46A0FAC3BCD}">
      <formula1>0</formula1>
      <formula2>9999</formula2>
    </dataValidation>
    <dataValidation type="decimal" allowBlank="1" showInputMessage="1" showErrorMessage="1" sqref="E144:F144" xr:uid="{2ECD9BA3-8921-42F8-8D32-2114FE6C3ACC}">
      <formula1>0.00001</formula1>
      <formula2>99999999</formula2>
    </dataValidation>
    <dataValidation type="decimal" allowBlank="1" showInputMessage="1" showErrorMessage="1" sqref="C165:C168" xr:uid="{52202B44-9FA8-4C97-A3DF-2FB10B96360E}">
      <formula1>0.000001</formula1>
      <formula2>999999999</formula2>
    </dataValidation>
    <dataValidation type="decimal" allowBlank="1" showInputMessage="1" showErrorMessage="1" sqref="E165:F168 C169:F169" xr:uid="{408B6154-9B39-438B-A922-5F62E2DE579A}">
      <formula1>0.000001</formula1>
      <formula2>99999999999</formula2>
    </dataValidation>
    <dataValidation type="decimal" allowBlank="1" showInputMessage="1" showErrorMessage="1" sqref="F175 B175 D175" xr:uid="{4BAE2A91-04B7-40A2-889B-9D0E02E3F329}">
      <formula1>0</formula1>
      <formula2>999999</formula2>
    </dataValidation>
    <dataValidation type="decimal" allowBlank="1" showInputMessage="1" showErrorMessage="1" sqref="B35" xr:uid="{77A4558D-9A56-43B9-9BB0-BB43827B1AB4}">
      <formula1>0.0001</formula1>
      <formula2>9999999</formula2>
    </dataValidation>
    <dataValidation type="date" allowBlank="1" showErrorMessage="1" prompt="Als Lieferant mit Pooldaten, bitte die rot markierten Attribute pflegen." sqref="D18" xr:uid="{F02BF5C3-AE50-4067-8363-5DBAA5973A64}">
      <formula1>43101</formula1>
      <formula2>72686</formula2>
    </dataValidation>
    <dataValidation type="textLength" operator="equal" allowBlank="1" showInputMessage="1" showErrorMessage="1" promptTitle="Marken-Code" prompt="Marken-Codes finden Sie im Dialog 572 in SAM. Im Feld &quot;Markenattribut&quot; einfach &quot;%&quot; eingeben gefolgt vom Suchbegriff._x000a__x000a_D_NV ~ Nonfood Vollsortiment_x000a_DENV ~ Nonfood Eigenmarke Vollsortiment_x000a__x000a_D_ND ~ Nonfood Discount_x000a_DEND ~ Nonfood Eigenmarke Discount" sqref="E30:F30" xr:uid="{17CA55DE-B526-4360-B312-21F605768C69}">
      <formula1>4</formula1>
    </dataValidation>
    <dataValidation type="whole" allowBlank="1" showInputMessage="1" showErrorMessage="1" errorTitle="Garantie" error="Bitte nur ganze Zahlen zwischen 0 und 999 angeben." sqref="E58:F58" xr:uid="{A1AE877D-B23E-41A9-8581-5DC5CB057B38}">
      <formula1>0</formula1>
      <formula2>999</formula2>
    </dataValidation>
    <dataValidation type="list" allowBlank="1" showInputMessage="1" showErrorMessage="1" sqref="E148:F148 B155:C162 E155:F161 B164 D164 F164 E145:F146 B148:C148 B79:C79 E82:F82 B139:C139 E139:F139 B145:C146 B82:C83 E80:F80 E143:F143" xr:uid="{E7652ED7-AD7E-4B3E-99E3-4BC157674D33}">
      <formula1>#REF!</formula1>
    </dataValidation>
    <dataValidation type="textLength" operator="equal" allowBlank="1" showErrorMessage="1" errorTitle="WAWI-Nummer" error="Die WAWI-Nummer ist fünfstellig, beginnt mit einem Buchstaben, gefolgt von vier Zahlen (z.B. A1234)." promptTitle="Weitere Lieferanten" prompt="Bitte links aufklappen" sqref="B26:C26" xr:uid="{3D823274-847F-487F-84E9-51F880F9B663}">
      <formula1>5</formula1>
    </dataValidation>
    <dataValidation type="whole" allowBlank="1" showInputMessage="1" showErrorMessage="1" promptTitle="Restlaufzeit ab Produktion" prompt="Dauer in Tagen zwischen dem Produktionsdatum und dem Mindesthaltbarkeitsdatum. Im Nonfood z.B. bei Batterien relevant." sqref="E76:F76" xr:uid="{5229D59C-CF07-4D08-9A13-C3B0223AD53A}">
      <formula1>1</formula1>
      <formula2>10000</formula2>
    </dataValidation>
    <dataValidation type="textLength" operator="equal" allowBlank="1" showInputMessage="1" showErrorMessage="1" errorTitle="Zolltarifnummer" error="Die Zolltarifnummer ist eine 8-stellige Zahl (6 Stellen HS-Code, 2 Stellen KN-Code). Führende Nullen sind zwingend mitanzugeben." promptTitle="Zolltarifnummer (ersten 8)" prompt="Die Zolltarifnummer ist eine 8-stellige Zahl (6 Stellen HS-Code, 2 Stellen KN-Code)_x000a_Führende Nullen sind zwingend mitanzugeben." sqref="B70" xr:uid="{6623BA52-401A-4820-B8FA-49029FAC6067}">
      <formula1>8</formula1>
    </dataValidation>
    <dataValidation type="textLength" operator="equal" allowBlank="1" showInputMessage="1" showErrorMessage="1" errorTitle="WAWI-Nummer" error="Die WAWI-Nummer ist fünfstellig, beginnt mit einem Buchstaben, gefolgt von vier Zahlen (z.B. A1234)." sqref="E26:F27" xr:uid="{F9314105-6992-4372-8DC2-6130C066DE51}">
      <formula1>5</formula1>
    </dataValidation>
    <dataValidation type="whole" allowBlank="1" showInputMessage="1" showErrorMessage="1" promptTitle="Paletten-GTIN" prompt="Falls es keine definierte GTIN für die Palette gibt, wählen Sie rechts bei GTIN-Typ bitte &quot;ZD Dummy Instore-EAN (int. Vergabe mögl.)&quot; aus." sqref="B102:C102" xr:uid="{0FA145D7-F77C-4B87-8BEA-7434F67AB9FB}">
      <formula1>0</formula1>
      <formula2>999999999999999</formula2>
    </dataValidation>
    <dataValidation type="decimal" allowBlank="1" showInputMessage="1" showErrorMessage="1" sqref="B188:C188" xr:uid="{841F82B0-CF5F-4324-B5DE-E4128234107B}">
      <formula1>0</formula1>
      <formula2>100</formula2>
    </dataValidation>
    <dataValidation type="decimal" allowBlank="1" showInputMessage="1" showErrorMessage="1" sqref="C190:C192 C194:C196" xr:uid="{D63463C5-28C9-4BCA-80F5-57F109D62A31}">
      <formula1>0</formula1>
      <formula2>10000000</formula2>
    </dataValidation>
    <dataValidation allowBlank="1" showErrorMessage="1" error="Bitte Überprüfen Sie die Anzahl der Zeichen" promptTitle="Zusatztext" prompt="Max. 13 stellig und alphanumerisch" sqref="F32" xr:uid="{2D32B5BD-95F3-410F-9825-404EF23D8910}"/>
    <dataValidation allowBlank="1" showInputMessage="1" showErrorMessage="1" promptTitle="Einzelartikel vs. Display" prompt="Der Einzelartikel oder Basisartikel ist i.d.R. das einzelne Stück bzw. die kleinste Konsumenteneinheit. Meist ist dies diejenige EH die im Markt auch über die Kasse geht._x000a_Bei Displays ist das gelieferte Display (Aufsteller oder Karton) als EH gemeint." sqref="A54:F54" xr:uid="{1B877109-583A-436B-8C76-AAEDE0007B71}"/>
    <dataValidation type="whole" allowBlank="1" showInputMessage="1" showErrorMessage="1" errorTitle="Palettengewicht" error="Gewicht nur numerisch, ganzzahlig und nicht über 1.500 kg (1.500.000 G)" promptTitle="Palettengewicht" prompt="Bitte Gewicht inkl. Ladungsträger angeben (d.h. bei EUR-Palette zzgl. ca. 20 kg bzw. 20.000 G)" sqref="B104" xr:uid="{9BB8375C-7E00-44B2-AC63-0FF53D8E90E2}">
      <formula1>0</formula1>
      <formula2>1500000</formula2>
    </dataValidation>
    <dataValidation type="whole" allowBlank="1" showInputMessage="1" showErrorMessage="1" errorTitle="Bruttogewicht" error="Gewicht nur numerisch, ganzzahlig und nicht über 1.500 kg (1.500.000 G)" sqref="B97 B86 B90 B93" xr:uid="{69F49B66-9397-4ABC-A281-83EEECD99836}">
      <formula1>0</formula1>
      <formula2>1500000</formula2>
    </dataValidation>
    <dataValidation type="whole" allowBlank="1" showInputMessage="1" showErrorMessage="1" errorTitle="Längenangaben" error="Längenangaben nur numerisch, ganzzahlig und kleiner 2.500 MM" sqref="B87 B98 E93:E94 B91 E90:E91 E97:E98 B94 E86:E87" xr:uid="{43809F02-1E88-49BC-9110-559A08722E42}">
      <formula1>0</formula1>
      <formula2>2500</formula2>
    </dataValidation>
    <dataValidation type="whole" allowBlank="1" showInputMessage="1" showErrorMessage="1" errorTitle="Längenangaben" error="Längenangaben nur numerisch, ganzzahlig und kleiner 2.500 MM." sqref="E104" xr:uid="{6C3BAC05-A703-4657-8D72-6E7BDBE2E4E9}">
      <formula1>0</formula1>
      <formula2>2500</formula2>
    </dataValidation>
    <dataValidation type="whole" allowBlank="1" showInputMessage="1" showErrorMessage="1" errorTitle="Längenangaben" error="Längenangaben nur numerisch, ganzzahlig und kleiner 2.500 MM." promptTitle="Breite - Europalette" prompt="Die Breite einer Europalette beträgt immer 800mm." sqref="B105" xr:uid="{E9C254B2-2D2E-4621-9373-63498D442EB2}">
      <formula1>0</formula1>
      <formula2>2500</formula2>
    </dataValidation>
    <dataValidation type="whole" allowBlank="1" showInputMessage="1" showErrorMessage="1" errorTitle="Längenangaben" error="Längenangaben nur numerisch, ganzzahlig und kleiner 2.500 MM." promptTitle="Tiefe/Länge - Europalette" prompt="Die Tiefe einer Europalette beträgt immer 1200mm." sqref="E105" xr:uid="{2ADA1F68-8F58-4F80-B8F6-0E34C58DCC55}">
      <formula1>0</formula1>
      <formula2>2500</formula2>
    </dataValidation>
    <dataValidation type="whole" allowBlank="1" showInputMessage="1" showErrorMessage="1" sqref="E171:F171" xr:uid="{80169CE6-0ED7-4F86-AB53-CBA926F05373}">
      <formula1>1</formula1>
      <formula2>9999</formula2>
    </dataValidation>
    <dataValidation type="textLength" operator="equal" allowBlank="1" showInputMessage="1" showErrorMessage="1" sqref="C49" xr:uid="{3DD43D4E-4EE6-4B52-9A55-0F336EDD4575}">
      <formula1>4</formula1>
    </dataValidation>
    <dataValidation type="whole" allowBlank="1" showInputMessage="1" showErrorMessage="1" sqref="B112:F112" xr:uid="{0D992D52-6C56-46BF-A97D-8CA6111B84DB}">
      <formula1>1</formula1>
      <formula2>999999999</formula2>
    </dataValidation>
    <dataValidation type="date" errorStyle="warning" operator="greaterThan" allowBlank="1" showInputMessage="1" showErrorMessage="1" errorTitle="Date" error="Date has to be in the future" sqref="B40:C40" xr:uid="{5E5FD7BF-47CD-4C24-AC03-E9027A6EEC70}">
      <formula1>TODAY()</formula1>
    </dataValidation>
    <dataValidation type="whole" operator="greaterThanOrEqual" allowBlank="1" showInputMessage="1" showErrorMessage="1" sqref="E38:F38" xr:uid="{4F258758-0FB4-4C96-9D84-3D2EE90E1846}">
      <formula1>1</formula1>
    </dataValidation>
    <dataValidation type="decimal" allowBlank="1" showInputMessage="1" showErrorMessage="1" sqref="B37:B39" xr:uid="{6404F8FA-709D-42CB-B8B7-3DF96A843B73}">
      <formula1>0.0001</formula1>
      <formula2>9999999.9999</formula2>
    </dataValidation>
    <dataValidation type="decimal" allowBlank="1" showErrorMessage="1" promptTitle="EAS" prompt="Ist eine elektronische Warensicherung am Artikel vorhanden ist diese Frage mit &quot;Ja&quot; zu beantworten. Ansonsten mit &quot;Nein&quot;." sqref="B59:C59" xr:uid="{F9772415-7B19-471D-972D-3BB2B1B9E8AE}">
      <formula1>0</formula1>
      <formula2>100</formula2>
    </dataValidation>
    <dataValidation type="list" allowBlank="1" showErrorMessage="1" promptTitle="Minimum trade item lifespan (WH)" prompt="Amount in days between time of arrival at REWE warehouse and the best before date of the product." sqref="B75" xr:uid="{9C393CC5-7915-49FF-B1B6-190084DAE7B5}">
      <formula1>FD_Lizenz</formula1>
    </dataValidation>
    <dataValidation type="decimal" allowBlank="1" showInputMessage="1" showErrorMessage="1" sqref="B198:B201 E198:E201" xr:uid="{3C9C64CE-EC2C-41A1-A768-C32C17133C3F}">
      <formula1>0</formula1>
      <formula2>99999.9999</formula2>
    </dataValidation>
    <dataValidation allowBlank="1" showInputMessage="1" showErrorMessage="1" promptTitle="Minimum trade item lifespan (WH)" prompt="Amount in days between time of arrival at REWE warehouse and the best before date of the product." sqref="C75" xr:uid="{C6731873-FB7D-4D72-AD7B-03E0B5BFB7F0}"/>
  </dataValidations>
  <hyperlinks>
    <hyperlink ref="B3:D6" r:id="rId1" tooltip="Link to REWE Supplier Portal" display="https://supplier.rewe-group.com/Artikeldatenblatt" xr:uid="{92C9D46C-0E3E-4E34-A1D1-438F58BBEC97}"/>
  </hyperlinks>
  <pageMargins left="0.7" right="0.7" top="0.78740157499999996" bottom="0.78740157499999996" header="0.3" footer="0.3"/>
  <pageSetup paperSize="9" scale="45" fitToHeight="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263" id="{00000000-000E-0000-0000-00003B000000}">
            <xm:f>AND($B$36="",$D$20='Dropdown Auswahl'!$AN$3)</xm:f>
            <x14:dxf>
              <fill>
                <patternFill>
                  <bgColor theme="6" tint="0.59996337778862885"/>
                </patternFill>
              </fill>
            </x14:dxf>
          </x14:cfRule>
          <xm:sqref>B36:C36</xm:sqref>
        </x14:conditionalFormatting>
        <x14:conditionalFormatting xmlns:xm="http://schemas.microsoft.com/office/excel/2006/main">
          <x14:cfRule type="expression" priority="378" id="{A5C0D666-AFD8-4D8F-9F9C-5DDF2A401359}">
            <xm:f>AND($A$178="",$D$20='Dropdown Auswahl'!$AN$3)</xm:f>
            <x14:dxf>
              <fill>
                <patternFill>
                  <bgColor theme="5" tint="0.39994506668294322"/>
                </patternFill>
              </fill>
            </x14:dxf>
          </x14:cfRule>
          <xm:sqref>A178:F185</xm:sqref>
        </x14:conditionalFormatting>
        <x14:conditionalFormatting xmlns:xm="http://schemas.microsoft.com/office/excel/2006/main">
          <x14:cfRule type="expression" priority="366" id="{7B94D681-0F66-46B6-B2E0-7EAA18BE5C7D}">
            <xm:f>AND($B$28="",$D$20='Dropdown Auswahl'!$AN$3)</xm:f>
            <x14:dxf>
              <fill>
                <patternFill>
                  <bgColor theme="6" tint="0.59996337778862885"/>
                </patternFill>
              </fill>
            </x14:dxf>
          </x14:cfRule>
          <xm:sqref>B28:C28</xm:sqref>
        </x14:conditionalFormatting>
        <x14:conditionalFormatting xmlns:xm="http://schemas.microsoft.com/office/excel/2006/main">
          <x14:cfRule type="expression" priority="365" id="{B29FF356-1F25-490E-82FD-85CACE52C939}">
            <xm:f>AND(E28="",$D$20='Dropdown Auswahl'!$AN$3)</xm:f>
            <x14:dxf>
              <fill>
                <patternFill>
                  <bgColor theme="6" tint="0.59996337778862885"/>
                </patternFill>
              </fill>
            </x14:dxf>
          </x14:cfRule>
          <xm:sqref>E28:F29</xm:sqref>
        </x14:conditionalFormatting>
        <x14:conditionalFormatting xmlns:xm="http://schemas.microsoft.com/office/excel/2006/main">
          <x14:cfRule type="expression" priority="364" id="{02F28003-430C-442D-BDDF-60A488D8D071}">
            <xm:f>AND($B$30="",$D$20='Dropdown Auswahl'!$AN$3)</xm:f>
            <x14:dxf>
              <fill>
                <patternFill>
                  <bgColor theme="6" tint="0.59996337778862885"/>
                </patternFill>
              </fill>
            </x14:dxf>
          </x14:cfRule>
          <xm:sqref>B30:C30</xm:sqref>
        </x14:conditionalFormatting>
        <x14:conditionalFormatting xmlns:xm="http://schemas.microsoft.com/office/excel/2006/main">
          <x14:cfRule type="expression" priority="363" id="{5280DB6B-C23A-4807-B016-17E333B6DA58}">
            <xm:f>AND($E$30="",$D$20='Dropdown Auswahl'!$AN$3)</xm:f>
            <x14:dxf>
              <fill>
                <patternFill>
                  <bgColor theme="6" tint="0.59996337778862885"/>
                </patternFill>
              </fill>
            </x14:dxf>
          </x14:cfRule>
          <xm:sqref>E30:F30</xm:sqref>
        </x14:conditionalFormatting>
        <x14:conditionalFormatting xmlns:xm="http://schemas.microsoft.com/office/excel/2006/main">
          <x14:cfRule type="expression" priority="207" id="{4183BD3E-C743-43C1-95DF-00F7BE55F451}">
            <xm:f>AND($B$32="",$D$20='Dropdown Auswahl'!$AN$3)</xm:f>
            <x14:dxf>
              <fill>
                <patternFill>
                  <bgColor theme="6" tint="0.59996337778862885"/>
                </patternFill>
              </fill>
            </x14:dxf>
          </x14:cfRule>
          <x14:cfRule type="expression" priority="362" id="{ADADBC50-D69F-4B66-864C-5BB062B9F772}">
            <xm:f>AND($B$32="",$D$20='Dropdown Auswahl'!$AN$4)</xm:f>
            <x14:dxf>
              <fill>
                <patternFill>
                  <bgColor theme="6" tint="0.59996337778862885"/>
                </patternFill>
              </fill>
            </x14:dxf>
          </x14:cfRule>
          <xm:sqref>B32:C32</xm:sqref>
        </x14:conditionalFormatting>
        <x14:conditionalFormatting xmlns:xm="http://schemas.microsoft.com/office/excel/2006/main">
          <x14:cfRule type="expression" priority="361" id="{6A218132-E9B3-4BAD-92C7-45370E99B20D}">
            <xm:f>AND($B$33="",$D$20='Dropdown Auswahl'!$AN$3)</xm:f>
            <x14:dxf>
              <fill>
                <patternFill>
                  <bgColor theme="6" tint="0.59996337778862885"/>
                </patternFill>
              </fill>
            </x14:dxf>
          </x14:cfRule>
          <xm:sqref>B33:C33</xm:sqref>
        </x14:conditionalFormatting>
        <x14:conditionalFormatting xmlns:xm="http://schemas.microsoft.com/office/excel/2006/main">
          <x14:cfRule type="expression" priority="205" id="{5E771CCB-4DAF-49B5-87A1-0957EBA144C8}">
            <xm:f>AND($B$35="",$D$20='Dropdown Auswahl'!$AN$3)</xm:f>
            <x14:dxf>
              <fill>
                <patternFill>
                  <bgColor theme="5" tint="0.39994506668294322"/>
                </patternFill>
              </fill>
            </x14:dxf>
          </x14:cfRule>
          <x14:cfRule type="expression" priority="385" id="{808D06EE-C529-4354-B930-7D559A083370}">
            <xm:f>AND($B$35="",$D$20='Dropdown Auswahl'!$AN$4)</xm:f>
            <x14:dxf>
              <fill>
                <patternFill>
                  <bgColor theme="5" tint="0.39994506668294322"/>
                </patternFill>
              </fill>
            </x14:dxf>
          </x14:cfRule>
          <xm:sqref>B35</xm:sqref>
        </x14:conditionalFormatting>
        <x14:conditionalFormatting xmlns:xm="http://schemas.microsoft.com/office/excel/2006/main">
          <x14:cfRule type="expression" priority="357" id="{C7EDD95F-4689-4733-A2EF-B95DC66D56FC}">
            <xm:f>AND($E$55="",$D$20='Dropdown Auswahl'!$AN$3,$D$19='Dropdown Auswahl'!B4)</xm:f>
            <x14:dxf>
              <fill>
                <patternFill>
                  <bgColor theme="5" tint="0.39994506668294322"/>
                </patternFill>
              </fill>
            </x14:dxf>
          </x14:cfRule>
          <xm:sqref>E55:F55</xm:sqref>
        </x14:conditionalFormatting>
        <x14:conditionalFormatting xmlns:xm="http://schemas.microsoft.com/office/excel/2006/main">
          <x14:cfRule type="expression" priority="355" id="{431DE295-93DD-4830-A956-05565FE23445}">
            <xm:f>AND($B$56="",$D$20='Dropdown Auswahl'!$AN$3,$D$19='Dropdown Auswahl'!B4)</xm:f>
            <x14:dxf>
              <fill>
                <patternFill>
                  <bgColor theme="5" tint="0.39994506668294322"/>
                </patternFill>
              </fill>
            </x14:dxf>
          </x14:cfRule>
          <xm:sqref>B56:C56</xm:sqref>
        </x14:conditionalFormatting>
        <x14:conditionalFormatting xmlns:xm="http://schemas.microsoft.com/office/excel/2006/main">
          <x14:cfRule type="expression" priority="354" id="{018E15A4-1C89-4E51-B2AA-CB06BBDC9676}">
            <xm:f>AND($E$56="",$D$20='Dropdown Auswahl'!$AN$3,$D$19='Dropdown Auswahl'!B4)</xm:f>
            <x14:dxf>
              <fill>
                <patternFill>
                  <bgColor theme="5" tint="0.39994506668294322"/>
                </patternFill>
              </fill>
            </x14:dxf>
          </x14:cfRule>
          <xm:sqref>E56</xm:sqref>
        </x14:conditionalFormatting>
        <x14:conditionalFormatting xmlns:xm="http://schemas.microsoft.com/office/excel/2006/main">
          <x14:cfRule type="expression" priority="353" id="{C0D5AC90-7E3E-40A3-9C82-1442E78C5F45}">
            <xm:f>AND($B$57="",$D$20='Dropdown Auswahl'!$AN$3,$D$19='Dropdown Auswahl'!B4)</xm:f>
            <x14:dxf>
              <fill>
                <patternFill>
                  <bgColor theme="5" tint="0.39994506668294322"/>
                </patternFill>
              </fill>
            </x14:dxf>
          </x14:cfRule>
          <xm:sqref>B57</xm:sqref>
        </x14:conditionalFormatting>
        <x14:conditionalFormatting xmlns:xm="http://schemas.microsoft.com/office/excel/2006/main">
          <x14:cfRule type="expression" priority="334" id="{52919CCE-6243-48CF-9E7B-C7A0EF687D8F}">
            <xm:f>AND($B$70="",$D$20='Dropdown Auswahl'!$AN$3,$D$19='Dropdown Auswahl'!B4)</xm:f>
            <x14:dxf>
              <fill>
                <patternFill>
                  <bgColor theme="5" tint="0.39994506668294322"/>
                </patternFill>
              </fill>
            </x14:dxf>
          </x14:cfRule>
          <xm:sqref>B70</xm:sqref>
        </x14:conditionalFormatting>
        <x14:conditionalFormatting xmlns:xm="http://schemas.microsoft.com/office/excel/2006/main">
          <x14:cfRule type="expression" priority="333" id="{9E389E81-24E0-421F-AD51-7ECB2D66B38A}">
            <xm:f>AND($C$70="",$D$20='Dropdown Auswahl'!$AN$3,$D$19='Dropdown Auswahl'!B4)</xm:f>
            <x14:dxf>
              <fill>
                <patternFill>
                  <bgColor theme="5" tint="0.39994506668294322"/>
                </patternFill>
              </fill>
            </x14:dxf>
          </x14:cfRule>
          <xm:sqref>C70</xm:sqref>
        </x14:conditionalFormatting>
        <x14:conditionalFormatting xmlns:xm="http://schemas.microsoft.com/office/excel/2006/main">
          <x14:cfRule type="expression" priority="332" id="{5C613211-B6A7-4AEB-869F-E562D4C998AF}">
            <xm:f>AND($B$86="",$D$20='Dropdown Auswahl'!$AN$3,$D$19='Dropdown Auswahl'!B4)</xm:f>
            <x14:dxf>
              <fill>
                <patternFill>
                  <bgColor theme="5" tint="0.39994506668294322"/>
                </patternFill>
              </fill>
            </x14:dxf>
          </x14:cfRule>
          <xm:sqref>B86</xm:sqref>
        </x14:conditionalFormatting>
        <x14:conditionalFormatting xmlns:xm="http://schemas.microsoft.com/office/excel/2006/main">
          <x14:cfRule type="expression" priority="331" id="{8B78DAA4-7407-46E6-8A19-D5F8BE09FD09}">
            <xm:f>AND($B$87="",$D$20='Dropdown Auswahl'!$AN$3,$D$19='Dropdown Auswahl'!B4)</xm:f>
            <x14:dxf>
              <fill>
                <patternFill>
                  <bgColor theme="5" tint="0.39994506668294322"/>
                </patternFill>
              </fill>
            </x14:dxf>
          </x14:cfRule>
          <xm:sqref>B87</xm:sqref>
        </x14:conditionalFormatting>
        <x14:conditionalFormatting xmlns:xm="http://schemas.microsoft.com/office/excel/2006/main">
          <x14:cfRule type="expression" priority="330" id="{53B2D546-6802-4E38-8EFB-1ED49982A530}">
            <xm:f>AND($E$86="",$D$20='Dropdown Auswahl'!$AN$3,$D$19='Dropdown Auswahl'!B4)</xm:f>
            <x14:dxf>
              <fill>
                <patternFill>
                  <bgColor theme="5" tint="0.39994506668294322"/>
                </patternFill>
              </fill>
            </x14:dxf>
          </x14:cfRule>
          <xm:sqref>E86</xm:sqref>
        </x14:conditionalFormatting>
        <x14:conditionalFormatting xmlns:xm="http://schemas.microsoft.com/office/excel/2006/main">
          <x14:cfRule type="expression" priority="329" id="{05E93D69-266B-4659-B5E1-DA131083C753}">
            <xm:f>AND($E$87="",$D$20='Dropdown Auswahl'!$AN$3,$D$19='Dropdown Auswahl'!B4)</xm:f>
            <x14:dxf>
              <fill>
                <patternFill>
                  <bgColor theme="5" tint="0.39994506668294322"/>
                </patternFill>
              </fill>
            </x14:dxf>
          </x14:cfRule>
          <xm:sqref>E87</xm:sqref>
        </x14:conditionalFormatting>
        <x14:conditionalFormatting xmlns:xm="http://schemas.microsoft.com/office/excel/2006/main">
          <x14:cfRule type="expression" priority="328" id="{5F1050A5-0323-44C2-B702-19E660F8D530}">
            <xm:f>AND($B$90="",$D$20='Dropdown Auswahl'!$AN$3,$D$19='Dropdown Auswahl'!B4)</xm:f>
            <x14:dxf>
              <fill>
                <patternFill>
                  <bgColor theme="5" tint="0.39994506668294322"/>
                </patternFill>
              </fill>
            </x14:dxf>
          </x14:cfRule>
          <xm:sqref>B90</xm:sqref>
        </x14:conditionalFormatting>
        <x14:conditionalFormatting xmlns:xm="http://schemas.microsoft.com/office/excel/2006/main">
          <x14:cfRule type="expression" priority="327" id="{15B99C2E-3B51-4EBE-832D-444220D0C0F8}">
            <xm:f>AND($B$91="",$D$20='Dropdown Auswahl'!$AN$3,$D$19='Dropdown Auswahl'!B9)</xm:f>
            <x14:dxf>
              <fill>
                <patternFill>
                  <bgColor theme="5" tint="0.39994506668294322"/>
                </patternFill>
              </fill>
            </x14:dxf>
          </x14:cfRule>
          <xm:sqref>B95 B99</xm:sqref>
        </x14:conditionalFormatting>
        <x14:conditionalFormatting xmlns:xm="http://schemas.microsoft.com/office/excel/2006/main">
          <x14:cfRule type="expression" priority="326" id="{63C45824-46A3-4A4A-8114-F609025CE724}">
            <xm:f>AND($E$90="",$D$20='Dropdown Auswahl'!$AN$3,$D$19='Dropdown Auswahl'!B4)</xm:f>
            <x14:dxf>
              <fill>
                <patternFill>
                  <bgColor theme="5" tint="0.39994506668294322"/>
                </patternFill>
              </fill>
            </x14:dxf>
          </x14:cfRule>
          <xm:sqref>E90</xm:sqref>
        </x14:conditionalFormatting>
        <x14:conditionalFormatting xmlns:xm="http://schemas.microsoft.com/office/excel/2006/main">
          <x14:cfRule type="expression" priority="325" id="{E248B05B-3393-49D0-B802-96980805CB99}">
            <xm:f>AND($E$91="",$D$20='Dropdown Auswahl'!$AN$3,$D$19='Dropdown Auswahl'!B4)</xm:f>
            <x14:dxf>
              <fill>
                <patternFill>
                  <bgColor theme="5" tint="0.39994506668294322"/>
                </patternFill>
              </fill>
            </x14:dxf>
          </x14:cfRule>
          <xm:sqref>E91</xm:sqref>
        </x14:conditionalFormatting>
        <x14:conditionalFormatting xmlns:xm="http://schemas.microsoft.com/office/excel/2006/main">
          <x14:cfRule type="expression" priority="411" id="{3CBFB12C-2195-4D00-9B09-00695AC0A74B}">
            <xm:f>OR($B$103='C:\ZDW-KOE\ZDOS\Org, IT &amp; Support\Artikelpass\AP\[2018-08-13_REWE_Group_Artikeldatenblatt_V08-2018_DE.xlsx]Dropdown Auswahl'!#REF!,$B$103='C:\ZDW-KOE\ZDOS\Org, IT &amp; Support\Artikelpass\AP\[2018-08-13_REWE_Group_Artikeldatenblatt_V08-2018_DE.xlsx]Dropdown Auswahl'!#REF!)</xm:f>
            <x14:dxf>
              <fill>
                <patternFill patternType="darkDown">
                  <fgColor theme="1"/>
                  <bgColor theme="0"/>
                </patternFill>
              </fill>
            </x14:dxf>
          </x14:cfRule>
          <xm:sqref>E106:F106</xm:sqref>
        </x14:conditionalFormatting>
        <x14:conditionalFormatting xmlns:xm="http://schemas.microsoft.com/office/excel/2006/main">
          <x14:cfRule type="expression" priority="410" id="{0C0B1AD5-D3C7-4EAF-9E63-2A915D28AA13}">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E106:F106</xm:sqref>
        </x14:conditionalFormatting>
        <x14:conditionalFormatting xmlns:xm="http://schemas.microsoft.com/office/excel/2006/main">
          <x14:cfRule type="expression" priority="409" id="{23DC4CDC-5379-4065-B13C-E56EDCA89A34}">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E106:F106</xm:sqref>
        </x14:conditionalFormatting>
        <x14:conditionalFormatting xmlns:xm="http://schemas.microsoft.com/office/excel/2006/main">
          <x14:cfRule type="expression" priority="408" id="{5F5CFC9B-6233-4133-AC08-144BB8C93E26}">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E106:F106</xm:sqref>
        </x14:conditionalFormatting>
        <x14:conditionalFormatting xmlns:xm="http://schemas.microsoft.com/office/excel/2006/main">
          <x14:cfRule type="expression" priority="394" id="{2C6012A8-C8BD-4581-A6D4-F585CB674113}">
            <xm:f>AND($B$157='C:\ZDW-KOE\ZDOS\Org, IT &amp; Support\Artikelpass\AP\[2018-08-13_REWE_Group_Artikeldatenblatt_V08-2018_DE.xlsx]Dropdown Auswahl'!#REF!,E131="")</xm:f>
            <x14:dxf>
              <fill>
                <patternFill>
                  <bgColor theme="5" tint="0.39994506668294322"/>
                </patternFill>
              </fill>
            </x14:dxf>
          </x14:cfRule>
          <xm:sqref>E131:F131</xm:sqref>
        </x14:conditionalFormatting>
        <x14:conditionalFormatting xmlns:xm="http://schemas.microsoft.com/office/excel/2006/main">
          <x14:cfRule type="expression" priority="387" id="{41A2DB54-619C-459B-BE1F-87C07458C372}">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A124:F133 A123:E123 A122:B122 D122</xm:sqref>
        </x14:conditionalFormatting>
        <x14:conditionalFormatting xmlns:xm="http://schemas.microsoft.com/office/excel/2006/main">
          <x14:cfRule type="expression" priority="396" id="{59D5E2F7-0851-4257-A3BF-A997DD1F4F32}">
            <xm:f>OR($D$14='C:\ZDW-KOE\ZDOS\Org, IT &amp; Support\Artikelpass\AP\[2018-08-13_REWE_Group_Artikeldatenblatt_V08-2018_DE.xlsx]Dropdown Auswahl'!#REF!,$D$20='C:\ZDW-KOE\ZDOS\Org, IT &amp; Support\Artikelpass\AP\[2018-08-13_REWE_Group_Artikeldatenblatt_V08-2018_DE.xlsx]Dropdown Auswahl'!#REF!)</xm:f>
            <x14:dxf>
              <fill>
                <patternFill patternType="darkDown"/>
              </fill>
            </x14:dxf>
          </x14:cfRule>
          <xm:sqref>D123:E123 A127:C127 D122</xm:sqref>
        </x14:conditionalFormatting>
        <x14:conditionalFormatting xmlns:xm="http://schemas.microsoft.com/office/excel/2006/main">
          <x14:cfRule type="expression" priority="388" id="{B02E55BB-C05A-4844-B9E5-FBDA97C946A5}">
            <xm:f>OR($D$16='C:\ZDW-KOE\ZDOS\Org,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B123:C127 B128:F129 B130:C133 E130:F133 E124:F126 E123 B122</xm:sqref>
        </x14:conditionalFormatting>
        <x14:conditionalFormatting xmlns:xm="http://schemas.microsoft.com/office/excel/2006/main">
          <x14:cfRule type="expression" priority="61" id="{E64B65F3-F1EF-4802-AC85-A39A20B9E919}">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B123:C127 B128:F129 B130:C133 E130:F133 E124:F126 E123 B122</xm:sqref>
        </x14:conditionalFormatting>
        <x14:conditionalFormatting xmlns:xm="http://schemas.microsoft.com/office/excel/2006/main">
          <x14:cfRule type="expression" priority="59" id="{E24410FA-E33C-4860-A4BA-3955C675DF7F}">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B123:C127 B128:F129 B130:C133 E130:F133 E124:F126 E123 B122</xm:sqref>
        </x14:conditionalFormatting>
        <x14:conditionalFormatting xmlns:xm="http://schemas.microsoft.com/office/excel/2006/main">
          <x14:cfRule type="expression" priority="1" id="{A8F1C684-81E1-4276-8886-F98E86493D1B}">
            <xm:f>OR($D$19='Dropdown Auswahl'!$B$2,$D$20='Dropdown Auswahl'!$B$2,$D$22='Dropdown Auswahl'!$AV$2,$B$23='Dropdown Auswahl'!$B$2)</xm:f>
            <x14:dxf>
              <font>
                <color theme="0"/>
              </font>
              <fill>
                <patternFill patternType="lightDown">
                  <fgColor auto="1"/>
                  <bgColor theme="0"/>
                </patternFill>
              </fill>
            </x14:dxf>
          </x14:cfRule>
          <xm:sqref>A46:B46 A47:A48 A41:F45 A40:B40 D40 A39:D39 A123:F196 A122:B122 D122 A49:F58 F39 A60:F68 A59:B59 D59:E59 A37:C38 A76:F87 A75:E75 A89:F94 A88:E88 A24:F28 A30:F36 A29 D29:F29 A96:F98 A95:C95 A100:F121 A99:C99 A71:F74 A69:C69 A70:D70</xm:sqref>
        </x14:conditionalFormatting>
        <x14:conditionalFormatting xmlns:xm="http://schemas.microsoft.com/office/excel/2006/main">
          <x14:cfRule type="expression" priority="384" id="{B5789637-D48A-4BE9-B8CC-134889F3966D}">
            <xm:f>$D$19='Dropdown Auswahl'!$B$2</xm:f>
            <x14:dxf>
              <fill>
                <patternFill>
                  <bgColor theme="5" tint="0.39994506668294322"/>
                </patternFill>
              </fill>
            </x14:dxf>
          </x14:cfRule>
          <xm:sqref>D19</xm:sqref>
        </x14:conditionalFormatting>
        <x14:conditionalFormatting xmlns:xm="http://schemas.microsoft.com/office/excel/2006/main">
          <x14:cfRule type="expression" priority="383" id="{DFAD4796-7829-4B13-8A0F-8E94C405D3C3}">
            <xm:f>$D$20='Dropdown Auswahl'!$B$2</xm:f>
            <x14:dxf>
              <fill>
                <patternFill>
                  <bgColor theme="5" tint="0.39994506668294322"/>
                </patternFill>
              </fill>
            </x14:dxf>
          </x14:cfRule>
          <xm:sqref>D20:D21</xm:sqref>
        </x14:conditionalFormatting>
        <x14:conditionalFormatting xmlns:xm="http://schemas.microsoft.com/office/excel/2006/main">
          <x14:cfRule type="expression" priority="382" id="{1DD6C93B-CF6F-44FE-BD62-5DA31CD15F4C}">
            <xm:f>$B$23='Dropdown Auswahl'!$C$2</xm:f>
            <x14:dxf>
              <fill>
                <patternFill>
                  <bgColor theme="5" tint="0.39994506668294322"/>
                </patternFill>
              </fill>
            </x14:dxf>
          </x14:cfRule>
          <xm:sqref>B23</xm:sqref>
        </x14:conditionalFormatting>
        <x14:conditionalFormatting xmlns:xm="http://schemas.microsoft.com/office/excel/2006/main">
          <x14:cfRule type="expression" priority="379" id="{2C2B3B08-7634-44CF-A998-BB992337B09B}">
            <xm:f>OR($D$19='Dropdown Auswahl'!$B$2,$D$20='Dropdown Auswahl'!$B$2,$B$23='Dropdown Auswahl'!$B$2)</xm:f>
            <x14:dxf>
              <fill>
                <patternFill patternType="lightDown">
                  <fgColor auto="1"/>
                  <bgColor theme="0"/>
                </patternFill>
              </fill>
            </x14:dxf>
          </x14:cfRule>
          <xm:sqref>A177:F177</xm:sqref>
        </x14:conditionalFormatting>
        <x14:conditionalFormatting xmlns:xm="http://schemas.microsoft.com/office/excel/2006/main">
          <x14:cfRule type="expression" priority="376" id="{7EE22EC8-AEAF-4DD7-BEFA-5EC51056AB13}">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A178</xm:sqref>
        </x14:conditionalFormatting>
        <x14:conditionalFormatting xmlns:xm="http://schemas.microsoft.com/office/excel/2006/main">
          <x14:cfRule type="expression" priority="377" id="{7AC1F724-6D1F-492F-ADC9-D526AB7ED1AA}">
            <xm:f>OR($D$16='C:\ZDW-KOE\ZDOS\Org,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A178</xm:sqref>
        </x14:conditionalFormatting>
        <x14:conditionalFormatting xmlns:xm="http://schemas.microsoft.com/office/excel/2006/main">
          <x14:cfRule type="expression" priority="375" id="{3BD90118-332C-4F5D-9DFD-A36C5D68AF6F}">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A178</xm:sqref>
        </x14:conditionalFormatting>
        <x14:conditionalFormatting xmlns:xm="http://schemas.microsoft.com/office/excel/2006/main">
          <x14:cfRule type="expression" priority="373" id="{8A39C979-C667-4535-939B-C2136C87C15F}">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A178</xm:sqref>
        </x14:conditionalFormatting>
        <x14:conditionalFormatting xmlns:xm="http://schemas.microsoft.com/office/excel/2006/main">
          <x14:cfRule type="expression" priority="258" id="{6DF77266-1951-464D-860B-DBEDF9F4DA41}">
            <xm:f>OR($D$19='Dropdown Auswahl'!$B$2,$D$20='Dropdown Auswahl'!$B$2,$B$23='Dropdown Auswahl'!$B$2)</xm:f>
            <x14:dxf>
              <fill>
                <patternFill patternType="lightDown">
                  <fgColor auto="1"/>
                  <bgColor theme="0"/>
                </patternFill>
              </fill>
            </x14:dxf>
          </x14:cfRule>
          <xm:sqref>A178</xm:sqref>
        </x14:conditionalFormatting>
        <x14:conditionalFormatting xmlns:xm="http://schemas.microsoft.com/office/excel/2006/main">
          <x14:cfRule type="expression" priority="368" id="{43534356-3B4B-4870-876B-DB2A107A205A}">
            <xm:f>$D$20&lt;&gt;'Dropdown Auswahl'!$AN$3</xm:f>
            <x14:dxf>
              <fill>
                <patternFill>
                  <bgColor theme="6" tint="0.59996337778862885"/>
                </patternFill>
              </fill>
            </x14:dxf>
          </x14:cfRule>
          <xm:sqref>B25:C25</xm:sqref>
        </x14:conditionalFormatting>
        <x14:conditionalFormatting xmlns:xm="http://schemas.microsoft.com/office/excel/2006/main">
          <x14:cfRule type="expression" priority="296" id="{BDB03C60-7CED-4ABC-A5B1-F31A14D5A335}">
            <xm:f>$B$23='Dropdown Auswahl'!$C$3</xm:f>
            <x14:dxf>
              <fill>
                <patternFill patternType="darkDown">
                  <bgColor theme="0"/>
                </patternFill>
              </fill>
            </x14:dxf>
          </x14:cfRule>
          <xm:sqref>E25:F25 B31:C31</xm:sqref>
        </x14:conditionalFormatting>
        <x14:conditionalFormatting xmlns:xm="http://schemas.microsoft.com/office/excel/2006/main">
          <x14:cfRule type="expression" priority="39" id="{85048A31-83DF-49B2-BC24-7B8C61431558}">
            <xm:f>$B$61&lt;&gt;'Dropdown Auswahl'!$B$3</xm:f>
            <x14:dxf>
              <fill>
                <patternFill patternType="darkDown">
                  <bgColor theme="0"/>
                </patternFill>
              </fill>
            </x14:dxf>
          </x14:cfRule>
          <xm:sqref>A65:F67 D95:F95 D61 A93:F94 A95:C95</xm:sqref>
        </x14:conditionalFormatting>
        <x14:conditionalFormatting xmlns:xm="http://schemas.microsoft.com/office/excel/2006/main">
          <x14:cfRule type="expression" priority="321" id="{36D76EF9-43EC-4FC6-B836-E0278911ACC1}">
            <xm:f>$B$61&lt;&gt;'Dropdown Auswahl'!$B$3</xm:f>
            <x14:dxf>
              <fill>
                <patternFill patternType="darkDown">
                  <bgColor theme="0"/>
                </patternFill>
              </fill>
            </x14:dxf>
          </x14:cfRule>
          <xm:sqref>A62:F63</xm:sqref>
        </x14:conditionalFormatting>
        <x14:conditionalFormatting xmlns:xm="http://schemas.microsoft.com/office/excel/2006/main">
          <x14:cfRule type="expression" priority="20" id="{307E6AE4-05D4-485F-8474-5ADE9D010C1C}">
            <xm:f>$B$65&lt;&gt;'Dropdown Auswahl'!$B$3</xm:f>
            <x14:dxf>
              <fill>
                <patternFill patternType="darkDown">
                  <bgColor theme="0"/>
                </patternFill>
              </fill>
            </x14:dxf>
          </x14:cfRule>
          <xm:sqref>D65:F65 D99:F99 A66:F67 A97:F98 A99:C99</xm:sqref>
        </x14:conditionalFormatting>
        <x14:conditionalFormatting xmlns:xm="http://schemas.microsoft.com/office/excel/2006/main">
          <x14:cfRule type="expression" priority="337" id="{68F76367-8943-467D-A526-EBC384A0EF46}">
            <xm:f>AND(OR($B$69='Dropdown Auswahl'!$V$2,$B$69=""),$D$20='Dropdown Auswahl'!$AN$3,$D$19='Dropdown Auswahl'!B4)</xm:f>
            <x14:dxf>
              <fill>
                <patternFill>
                  <bgColor theme="5" tint="0.39994506668294322"/>
                </patternFill>
              </fill>
            </x14:dxf>
          </x14:cfRule>
          <xm:sqref>B69</xm:sqref>
        </x14:conditionalFormatting>
        <x14:conditionalFormatting xmlns:xm="http://schemas.microsoft.com/office/excel/2006/main">
          <x14:cfRule type="expression" priority="300" id="{DEFE6F07-DDE4-434F-8DB8-004B2D792CA5}">
            <xm:f>$B$101&lt;&gt;'Dropdown Auswahl'!$B$3</xm:f>
            <x14:dxf>
              <fill>
                <patternFill patternType="darkDown">
                  <bgColor theme="0"/>
                </patternFill>
              </fill>
            </x14:dxf>
          </x14:cfRule>
          <xm:sqref>D101:F101 A102:F108</xm:sqref>
        </x14:conditionalFormatting>
        <x14:conditionalFormatting xmlns:xm="http://schemas.microsoft.com/office/excel/2006/main">
          <x14:cfRule type="expression" priority="313" id="{FDE207C5-4E37-4843-8737-9C5DBC129787}">
            <xm:f>$B$65&lt;&gt;'Dropdown Auswahl'!$B$3</xm:f>
            <x14:dxf>
              <fill>
                <patternFill patternType="darkDown">
                  <bgColor theme="0"/>
                </patternFill>
              </fill>
            </x14:dxf>
          </x14:cfRule>
          <xm:sqref>D101:F101</xm:sqref>
        </x14:conditionalFormatting>
        <x14:conditionalFormatting xmlns:xm="http://schemas.microsoft.com/office/excel/2006/main">
          <x14:cfRule type="expression" priority="4" id="{938F1995-32F4-4C44-BAD0-5C6588DCA9A3}">
            <xm:f>$D$20='Dropdown Auswahl'!$AN$6</xm:f>
            <x14:dxf>
              <fill>
                <patternFill patternType="darkDown">
                  <bgColor theme="0"/>
                </patternFill>
              </fill>
            </x14:dxf>
          </x14:cfRule>
          <xm:sqref>D25:F26 D55:F58 A56:C58 A68:F68 D190:E196 A190:B196 A36:E36 A121:F121 A76:F76 A173 D171:E171 E172 A171:B172 A85:F87 A89:F91 A174:F189 A123:F170 A122:B122 D122 A59:B59 D59:E59 A74:B75 D74:E75 A27:F28 A30:F35 A29 D29:F29 A71:F73 A69:C69 A70:D70</xm:sqref>
        </x14:conditionalFormatting>
        <x14:conditionalFormatting xmlns:xm="http://schemas.microsoft.com/office/excel/2006/main">
          <x14:cfRule type="expression" priority="284" id="{75BEB145-16B4-4360-A366-3A11FB908EFA}">
            <xm:f>OR($D$22="",$D$22='Dropdown Auswahl'!$B$2)</xm:f>
            <x14:dxf>
              <fill>
                <patternFill>
                  <bgColor theme="5" tint="0.39994506668294322"/>
                </patternFill>
              </fill>
            </x14:dxf>
          </x14:cfRule>
          <xm:sqref>D22</xm:sqref>
        </x14:conditionalFormatting>
        <x14:conditionalFormatting xmlns:xm="http://schemas.microsoft.com/office/excel/2006/main">
          <x14:cfRule type="expression" priority="367" id="{1728BAEC-DEDE-40EB-BBC7-A1AE6B7B9D60}">
            <xm:f>AND($B$23='Dropdown Auswahl'!$C$4,$E$25="")</xm:f>
            <x14:dxf>
              <fill>
                <patternFill>
                  <bgColor theme="6" tint="0.59996337778862885"/>
                </patternFill>
              </fill>
            </x14:dxf>
          </x14:cfRule>
          <xm:sqref>E25:F25</xm:sqref>
        </x14:conditionalFormatting>
        <x14:conditionalFormatting xmlns:xm="http://schemas.microsoft.com/office/excel/2006/main">
          <x14:cfRule type="expression" priority="297" id="{D6D55CAF-AC7E-4D49-A9B4-DFDF1ABC9EA7}">
            <xm:f>AND($B$31="",$B$23='Dropdown Auswahl'!$C$4)</xm:f>
            <x14:dxf>
              <fill>
                <patternFill>
                  <bgColor theme="6" tint="0.59996337778862885"/>
                </patternFill>
              </fill>
            </x14:dxf>
          </x14:cfRule>
          <xm:sqref>B31</xm:sqref>
        </x14:conditionalFormatting>
        <x14:conditionalFormatting xmlns:xm="http://schemas.microsoft.com/office/excel/2006/main">
          <x14:cfRule type="expression" priority="204" id="{BDF6BC5D-779F-4601-87E2-37C63F2CA263}">
            <xm:f>AND(OR($E$36='Dropdown Auswahl'!$AU$2,$E$36=""),$D$20='Dropdown Auswahl'!$AN$3)</xm:f>
            <x14:dxf>
              <fill>
                <patternFill>
                  <bgColor theme="5" tint="0.39994506668294322"/>
                </patternFill>
              </fill>
            </x14:dxf>
          </x14:cfRule>
          <xm:sqref>E36</xm:sqref>
        </x14:conditionalFormatting>
        <x14:conditionalFormatting xmlns:xm="http://schemas.microsoft.com/office/excel/2006/main">
          <x14:cfRule type="expression" priority="238" id="{FCD78E2B-FFAD-4D7B-B6DE-F91B7885140D}">
            <xm:f>$D$20='Dropdown Auswahl'!$AN$6</xm:f>
            <x14:dxf>
              <fill>
                <patternFill patternType="darkDown">
                  <bgColor theme="0"/>
                </patternFill>
              </fill>
            </x14:dxf>
          </x14:cfRule>
          <x14:cfRule type="expression" priority="257" id="{B00C30F0-C175-4585-9124-AFB00CB187B2}">
            <xm:f>AND($B$190&lt;&gt;"", $B$190&lt;&gt;'Dropdown Auswahl AT'!$Z$3,$B$190&lt;&gt;'Dropdown Auswahl AT'!$Z$4,$C$190="")</xm:f>
            <x14:dxf>
              <fill>
                <patternFill>
                  <bgColor theme="5" tint="0.39994506668294322"/>
                </patternFill>
              </fill>
            </x14:dxf>
          </x14:cfRule>
          <xm:sqref>C190</xm:sqref>
        </x14:conditionalFormatting>
        <x14:conditionalFormatting xmlns:xm="http://schemas.microsoft.com/office/excel/2006/main">
          <x14:cfRule type="expression" priority="237" id="{059C2E11-EB3A-4EBF-BE99-7AD1D2AF8F7A}">
            <xm:f>$D$20='Dropdown Auswahl'!$AN$6</xm:f>
            <x14:dxf>
              <fill>
                <patternFill patternType="darkDown">
                  <bgColor theme="0"/>
                </patternFill>
              </fill>
            </x14:dxf>
          </x14:cfRule>
          <x14:cfRule type="expression" priority="256" id="{C82CC7DE-EB61-4302-94CC-18DDD78AF5AD}">
            <xm:f>AND($B$190&lt;&gt;"",$B$190&lt;&gt;'Dropdown Auswahl AT'!$Z$4,$B$190&lt;&gt;'Dropdown Auswahl AT'!$Z$3,OR($D$190="",$D$190='Dropdown Auswahl AT'!$AB$3,))</xm:f>
            <x14:dxf>
              <fill>
                <patternFill>
                  <bgColor theme="5" tint="0.39994506668294322"/>
                </patternFill>
              </fill>
            </x14:dxf>
          </x14:cfRule>
          <xm:sqref>D190</xm:sqref>
        </x14:conditionalFormatting>
        <x14:conditionalFormatting xmlns:xm="http://schemas.microsoft.com/office/excel/2006/main">
          <x14:cfRule type="expression" priority="239" id="{CEEFEFDD-9AA5-4E88-A284-2F3970C0F08E}">
            <xm:f>$D$20='Dropdown Auswahl'!$AN$6</xm:f>
            <x14:dxf>
              <fill>
                <patternFill patternType="darkDown">
                  <bgColor theme="0"/>
                </patternFill>
              </fill>
            </x14:dxf>
          </x14:cfRule>
          <x14:cfRule type="expression" priority="255" id="{75647AA5-EA91-493B-8397-428FA02EF9EF}">
            <xm:f>AND($B$191&lt;&gt;"", $B$191&lt;&gt;'Dropdown Auswahl AT'!$Z$3, $C$191="")</xm:f>
            <x14:dxf>
              <fill>
                <patternFill>
                  <bgColor theme="5" tint="0.39994506668294322"/>
                </patternFill>
              </fill>
            </x14:dxf>
          </x14:cfRule>
          <xm:sqref>C191</xm:sqref>
        </x14:conditionalFormatting>
        <x14:conditionalFormatting xmlns:xm="http://schemas.microsoft.com/office/excel/2006/main">
          <x14:cfRule type="expression" priority="241" id="{3A2FCD40-D4A9-41C2-87A6-DE83873CC38F}">
            <xm:f>$D$20='Dropdown Auswahl'!$AN$6</xm:f>
            <x14:dxf>
              <fill>
                <patternFill patternType="darkDown">
                  <bgColor theme="0"/>
                </patternFill>
              </fill>
            </x14:dxf>
          </x14:cfRule>
          <x14:cfRule type="expression" priority="254" id="{AFA282BC-1E03-49EA-B3AF-BEEE1DBD1215}">
            <xm:f>AND($B$191&lt;&gt;"",$B$191&lt;&gt;'Dropdown Auswahl AT'!$Z$3,OR($D$191="",$D$191='Dropdown Auswahl AT'!$AB$3,))</xm:f>
            <x14:dxf>
              <fill>
                <patternFill>
                  <bgColor theme="5" tint="0.39994506668294322"/>
                </patternFill>
              </fill>
            </x14:dxf>
          </x14:cfRule>
          <xm:sqref>D191</xm:sqref>
        </x14:conditionalFormatting>
        <x14:conditionalFormatting xmlns:xm="http://schemas.microsoft.com/office/excel/2006/main">
          <x14:cfRule type="expression" priority="240" id="{713EC68D-4429-4089-A311-4DBB42AB35AD}">
            <xm:f>$D$20='Dropdown Auswahl'!$AN$6</xm:f>
            <x14:dxf>
              <fill>
                <patternFill patternType="darkDown">
                  <bgColor theme="0"/>
                </patternFill>
              </fill>
            </x14:dxf>
          </x14:cfRule>
          <x14:cfRule type="expression" priority="242" id="{583F21FF-8AFF-4AD2-84DE-1C6B455B8009}">
            <xm:f>AND( $B$192&lt;&gt;"", $B$192&lt;&gt;'Dropdown Auswahl AT'!$Z$3, $C$192="")</xm:f>
            <x14:dxf>
              <fill>
                <patternFill>
                  <bgColor theme="5" tint="0.39994506668294322"/>
                </patternFill>
              </fill>
            </x14:dxf>
          </x14:cfRule>
          <xm:sqref>C192</xm:sqref>
        </x14:conditionalFormatting>
        <x14:conditionalFormatting xmlns:xm="http://schemas.microsoft.com/office/excel/2006/main">
          <x14:cfRule type="expression" priority="243" id="{1E85CE48-59D1-4C44-BC69-7830B84B203B}">
            <xm:f>$D$20='Dropdown Auswahl'!$AN$6</xm:f>
            <x14:dxf>
              <fill>
                <patternFill patternType="darkDown">
                  <bgColor theme="0"/>
                </patternFill>
              </fill>
            </x14:dxf>
          </x14:cfRule>
          <x14:cfRule type="expression" priority="253" id="{894492AB-F4D7-46FC-8748-D01EFEF354EC}">
            <xm:f>AND($B$192&lt;&gt;"",$B$192&lt;&gt;'Dropdown Auswahl AT'!$Z$3,OR($D$192="",$D$192='Dropdown Auswahl AT'!$AB$3,))</xm:f>
            <x14:dxf>
              <fill>
                <patternFill>
                  <bgColor theme="5" tint="0.39994506668294322"/>
                </patternFill>
              </fill>
            </x14:dxf>
          </x14:cfRule>
          <xm:sqref>D192</xm:sqref>
        </x14:conditionalFormatting>
        <x14:conditionalFormatting xmlns:xm="http://schemas.microsoft.com/office/excel/2006/main">
          <x14:cfRule type="expression" priority="232" id="{AC6B26F1-2D81-4044-8D57-CB3C5F9B63F2}">
            <xm:f>$D$20='Dropdown Auswahl'!$AN$6</xm:f>
            <x14:dxf>
              <fill>
                <patternFill patternType="darkDown">
                  <bgColor theme="0"/>
                </patternFill>
              </fill>
            </x14:dxf>
          </x14:cfRule>
          <x14:cfRule type="expression" priority="251" id="{9382CD8C-4F32-47CB-A350-7153219F93D2}">
            <xm:f>AND($B$194&lt;&gt;"",$B$194&lt;&gt;'Dropdown Auswahl AT'!$AC$4,$B$194&lt;&gt;'Dropdown Auswahl AT'!$AC$3, $C$194="")</xm:f>
            <x14:dxf>
              <fill>
                <patternFill>
                  <bgColor theme="5" tint="0.39994506668294322"/>
                </patternFill>
              </fill>
            </x14:dxf>
          </x14:cfRule>
          <xm:sqref>C194</xm:sqref>
        </x14:conditionalFormatting>
        <x14:conditionalFormatting xmlns:xm="http://schemas.microsoft.com/office/excel/2006/main">
          <x14:cfRule type="expression" priority="236" id="{9575CE02-397A-4E16-9964-1EE7FB216258}">
            <xm:f>$D$20='Dropdown Auswahl'!$AN$6</xm:f>
            <x14:dxf>
              <fill>
                <patternFill patternType="darkDown">
                  <bgColor theme="0"/>
                </patternFill>
              </fill>
            </x14:dxf>
          </x14:cfRule>
          <x14:cfRule type="expression" priority="250" id="{1C4EA647-0E5E-4CB0-B03D-D6C9218A5CED}">
            <xm:f>AND($B$194&lt;&gt;"",$B$194&lt;&gt;'Dropdown Auswahl AT'!$AC$4,$B$194&lt;&gt;'Dropdown Auswahl AT'!$AC$3,OR($D$194="",$D$194='Dropdown Auswahl AT'!$AB$3,))</xm:f>
            <x14:dxf>
              <fill>
                <patternFill>
                  <bgColor theme="5" tint="0.39994506668294322"/>
                </patternFill>
              </fill>
            </x14:dxf>
          </x14:cfRule>
          <xm:sqref>D194</xm:sqref>
        </x14:conditionalFormatting>
        <x14:conditionalFormatting xmlns:xm="http://schemas.microsoft.com/office/excel/2006/main">
          <x14:cfRule type="expression" priority="231" id="{B505DC4F-D0B2-42B3-AA0D-5B0ED81B8AE4}">
            <xm:f>$D$20='Dropdown Auswahl'!$AN$6</xm:f>
            <x14:dxf>
              <fill>
                <patternFill patternType="darkDown">
                  <bgColor theme="0"/>
                </patternFill>
              </fill>
            </x14:dxf>
          </x14:cfRule>
          <x14:cfRule type="expression" priority="249" id="{111A9641-D3D4-44D2-B15E-95DD505C7883}">
            <xm:f>AND($B$195&lt;&gt;"", $B$195&lt;&gt;'Dropdown Auswahl AT'!$AC$3, $C$195="")</xm:f>
            <x14:dxf>
              <fill>
                <patternFill>
                  <bgColor theme="5" tint="0.39994506668294322"/>
                </patternFill>
              </fill>
            </x14:dxf>
          </x14:cfRule>
          <xm:sqref>C195</xm:sqref>
        </x14:conditionalFormatting>
        <x14:conditionalFormatting xmlns:xm="http://schemas.microsoft.com/office/excel/2006/main">
          <x14:cfRule type="expression" priority="235" id="{AFDACECF-F4F4-41E4-B77D-82A07CC154C6}">
            <xm:f>$D$20='Dropdown Auswahl'!$AN$6</xm:f>
            <x14:dxf>
              <fill>
                <patternFill patternType="darkDown">
                  <bgColor theme="0"/>
                </patternFill>
              </fill>
            </x14:dxf>
          </x14:cfRule>
          <x14:cfRule type="expression" priority="248" id="{0AD8FF3D-CC21-4EE7-998F-21909BC627CB}">
            <xm:f>AND($B$195&lt;&gt;"",$B$195&lt;&gt;'Dropdown Auswahl AT'!$AC$3,OR($D$195="",$D$195='Dropdown Auswahl AT'!$AB$3,))</xm:f>
            <x14:dxf>
              <fill>
                <patternFill>
                  <bgColor theme="5" tint="0.39994506668294322"/>
                </patternFill>
              </fill>
            </x14:dxf>
          </x14:cfRule>
          <xm:sqref>D195</xm:sqref>
        </x14:conditionalFormatting>
        <x14:conditionalFormatting xmlns:xm="http://schemas.microsoft.com/office/excel/2006/main">
          <x14:cfRule type="expression" priority="230" id="{5832B69F-9F97-4BC3-A135-A08B88B43668}">
            <xm:f>$D$20='Dropdown Auswahl'!$AN$6</xm:f>
            <x14:dxf>
              <fill>
                <patternFill patternType="darkDown">
                  <bgColor theme="0"/>
                </patternFill>
              </fill>
            </x14:dxf>
          </x14:cfRule>
          <x14:cfRule type="expression" priority="247" id="{9472C0A0-CC8E-479B-8518-62B3843DACF4}">
            <xm:f>AND($B$196&lt;&gt;"", $B$196&lt;&gt;'Dropdown Auswahl AT'!$AC$3, $C$196="")</xm:f>
            <x14:dxf>
              <fill>
                <patternFill>
                  <bgColor theme="5" tint="0.39994506668294322"/>
                </patternFill>
              </fill>
            </x14:dxf>
          </x14:cfRule>
          <xm:sqref>C196</xm:sqref>
        </x14:conditionalFormatting>
        <x14:conditionalFormatting xmlns:xm="http://schemas.microsoft.com/office/excel/2006/main">
          <x14:cfRule type="expression" priority="234" id="{B7583AB2-8EE6-4C0A-9A9B-8BF06128F112}">
            <xm:f>$D$20='Dropdown Auswahl'!$AN$6</xm:f>
            <x14:dxf>
              <fill>
                <patternFill patternType="darkDown">
                  <bgColor theme="0"/>
                </patternFill>
              </fill>
            </x14:dxf>
          </x14:cfRule>
          <x14:cfRule type="expression" priority="246" id="{DA597D70-EC8A-4682-A13A-95A2C04EC74E}">
            <xm:f>AND($B$196&lt;&gt;"",$B$196&lt;&gt;'Dropdown Auswahl AT'!$AC$3,OR($D$196="",$D$196='Dropdown Auswahl AT'!$AB$3,))</xm:f>
            <x14:dxf>
              <fill>
                <patternFill>
                  <bgColor theme="5" tint="0.39994506668294322"/>
                </patternFill>
              </fill>
            </x14:dxf>
          </x14:cfRule>
          <xm:sqref>D196</xm:sqref>
        </x14:conditionalFormatting>
        <x14:conditionalFormatting xmlns:xm="http://schemas.microsoft.com/office/excel/2006/main">
          <x14:cfRule type="expression" priority="262" id="{C95362C3-008A-4023-A47C-71B320974815}">
            <xm:f>AND($E$57="",$D$22='Dropdown Auswahl'!$AV$4)</xm:f>
            <x14:dxf>
              <fill>
                <patternFill>
                  <bgColor theme="5" tint="0.39994506668294322"/>
                </patternFill>
              </fill>
            </x14:dxf>
          </x14:cfRule>
          <xm:sqref>E57</xm:sqref>
        </x14:conditionalFormatting>
        <x14:conditionalFormatting xmlns:xm="http://schemas.microsoft.com/office/excel/2006/main">
          <x14:cfRule type="expression" priority="261" id="{9536F00A-E4ED-4E3C-B760-8ADEA881307B}">
            <xm:f>AND($E$58="",$D$22='Dropdown Auswahl'!$AV$4)</xm:f>
            <x14:dxf>
              <fill>
                <patternFill>
                  <bgColor theme="5" tint="0.39994506668294322"/>
                </patternFill>
              </fill>
            </x14:dxf>
          </x14:cfRule>
          <xm:sqref>E58:F58</xm:sqref>
        </x14:conditionalFormatting>
        <x14:conditionalFormatting xmlns:xm="http://schemas.microsoft.com/office/excel/2006/main">
          <x14:cfRule type="expression" priority="55" id="{78D38646-F0B1-4ECB-911F-4BC4C496D534}">
            <xm:f>$D$22='Dropdown Auswahl'!$AV$3</xm:f>
            <x14:dxf>
              <fill>
                <patternFill patternType="darkDown">
                  <bgColor theme="0"/>
                </patternFill>
              </fill>
            </x14:dxf>
          </x14:cfRule>
          <xm:sqref>D57:F57</xm:sqref>
        </x14:conditionalFormatting>
        <x14:conditionalFormatting xmlns:xm="http://schemas.microsoft.com/office/excel/2006/main">
          <x14:cfRule type="expression" priority="229" id="{98EA8DE9-AEE0-4D59-A7E3-A00FC8330750}">
            <xm:f>AND($B$52="",$D$20='Dropdown Auswahl'!$AN$3)</xm:f>
            <x14:dxf>
              <fill>
                <patternFill>
                  <bgColor theme="5" tint="0.39994506668294322"/>
                </patternFill>
              </fill>
            </x14:dxf>
          </x14:cfRule>
          <xm:sqref>B52:F52</xm:sqref>
        </x14:conditionalFormatting>
        <x14:conditionalFormatting xmlns:xm="http://schemas.microsoft.com/office/excel/2006/main">
          <x14:cfRule type="expression" priority="100" id="{CD878471-0AB1-4009-BC95-754A93724E5B}">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D171:E171 E172 A172</xm:sqref>
        </x14:conditionalFormatting>
        <x14:conditionalFormatting xmlns:xm="http://schemas.microsoft.com/office/excel/2006/main">
          <x14:cfRule type="expression" priority="214" id="{BC21AF1A-22EB-48A8-ACDB-27CEED17C3D5}">
            <xm:f>AND($B$171='Dropdown Auswahl'!$B$3,$E$174="")</xm:f>
            <x14:dxf>
              <fill>
                <patternFill>
                  <bgColor theme="5" tint="0.39994506668294322"/>
                </patternFill>
              </fill>
            </x14:dxf>
          </x14:cfRule>
          <xm:sqref>E174</xm:sqref>
        </x14:conditionalFormatting>
        <x14:conditionalFormatting xmlns:xm="http://schemas.microsoft.com/office/excel/2006/main">
          <x14:cfRule type="expression" priority="213" id="{6B2D713A-D8AA-450A-A9D2-40D9C52AFA9E}">
            <xm:f>AND($B$171='Dropdown Auswahl'!$B$3,$E$175="")</xm:f>
            <x14:dxf>
              <fill>
                <patternFill>
                  <bgColor theme="5" tint="0.39994506668294322"/>
                </patternFill>
              </fill>
            </x14:dxf>
          </x14:cfRule>
          <xm:sqref>E175</xm:sqref>
        </x14:conditionalFormatting>
        <x14:conditionalFormatting xmlns:xm="http://schemas.microsoft.com/office/excel/2006/main">
          <x14:cfRule type="expression" priority="212" id="{0CC0BEEC-A000-4F67-A24C-359B077462C2}">
            <xm:f>AND($B$171='Dropdown Auswahl'!$B$3,$E$176="")</xm:f>
            <x14:dxf>
              <fill>
                <patternFill>
                  <bgColor theme="5" tint="0.39994506668294322"/>
                </patternFill>
              </fill>
            </x14:dxf>
          </x14:cfRule>
          <xm:sqref>E176</xm:sqref>
        </x14:conditionalFormatting>
        <x14:conditionalFormatting xmlns:xm="http://schemas.microsoft.com/office/excel/2006/main">
          <x14:cfRule type="expression" priority="468" id="{6603FF93-6EA4-46F8-BCCD-BF6EE95B2D3D}">
            <xm:f>AND($B$55="",$E$55&lt;&gt;'Dropdown Auswahl'!$H$6,$E$55&lt;&gt;'Dropdown Auswahl'!$H$7)</xm:f>
            <x14:dxf>
              <fill>
                <patternFill>
                  <bgColor theme="5" tint="0.39994506668294322"/>
                </patternFill>
              </fill>
            </x14:dxf>
          </x14:cfRule>
          <xm:sqref>B55:C55</xm:sqref>
        </x14:conditionalFormatting>
        <x14:conditionalFormatting xmlns:xm="http://schemas.microsoft.com/office/excel/2006/main">
          <x14:cfRule type="expression" priority="507" id="{7FADF891-3FB8-416A-B9E6-26DA182BAC86}">
            <xm:f>AND($B$61='Dropdown Auswahl'!$B$3,$B$62="",$E$62&lt;&gt;'Dropdown Auswahl'!$H$6,$E$62&lt;&gt;'Dropdown Auswahl'!$H$7,$E$62&lt;&gt;'Dropdown Auswahl'!$J$8)</xm:f>
            <x14:dxf>
              <fill>
                <patternFill>
                  <bgColor theme="5" tint="0.39994506668294322"/>
                </patternFill>
              </fill>
            </x14:dxf>
          </x14:cfRule>
          <xm:sqref>B62:C62</xm:sqref>
        </x14:conditionalFormatting>
        <x14:conditionalFormatting xmlns:xm="http://schemas.microsoft.com/office/excel/2006/main">
          <x14:cfRule type="expression" priority="508" id="{BAC220F9-AC7D-42C2-8897-5BE7E02BA519}">
            <xm:f>AND($B$65='Dropdown Auswahl'!$B$3,$B$66="",$E$66&lt;&gt;'Dropdown Auswahl'!$H$6,$E$66&lt;&gt;'Dropdown Auswahl'!$H$7,$E$66&lt;&gt;'Dropdown Auswahl'!$J$8)</xm:f>
            <x14:dxf>
              <fill>
                <patternFill>
                  <bgColor theme="5" tint="0.39994506668294322"/>
                </patternFill>
              </fill>
            </x14:dxf>
          </x14:cfRule>
          <xm:sqref>B66:C66</xm:sqref>
        </x14:conditionalFormatting>
        <x14:conditionalFormatting xmlns:xm="http://schemas.microsoft.com/office/excel/2006/main">
          <x14:cfRule type="expression" priority="509" id="{C6185251-69C0-46D3-B9B2-21E2080EA230}">
            <xm:f>AND($B$101='Dropdown Auswahl'!$B$3,$B$102="",$E$102&lt;&gt;'Dropdown Auswahl'!$H$6,$E$102&lt;&gt;'Dropdown Auswahl'!$H$7,$E$102&lt;&gt;'Dropdown Auswahl'!$L$6)</xm:f>
            <x14:dxf>
              <fill>
                <patternFill>
                  <bgColor theme="5" tint="0.39994506668294322"/>
                </patternFill>
              </fill>
            </x14:dxf>
          </x14:cfRule>
          <xm:sqref>B102:C102</xm:sqref>
        </x14:conditionalFormatting>
        <x14:conditionalFormatting xmlns:xm="http://schemas.microsoft.com/office/excel/2006/main">
          <x14:cfRule type="expression" priority="210" id="{CA872156-349F-44AE-8C84-B136140197CB}">
            <xm:f>OR($B$190="",$B$190='Dropdown Auswahl AT'!$Z$3)</xm:f>
            <x14:dxf>
              <fill>
                <patternFill>
                  <bgColor theme="5" tint="0.39994506668294322"/>
                </patternFill>
              </fill>
            </x14:dxf>
          </x14:cfRule>
          <xm:sqref>B190</xm:sqref>
        </x14:conditionalFormatting>
        <x14:conditionalFormatting xmlns:xm="http://schemas.microsoft.com/office/excel/2006/main">
          <x14:cfRule type="expression" priority="208" id="{709F5664-725E-4228-A005-40B84AD11945}">
            <xm:f>OR($B$194="",$B$194='Dropdown Auswahl AT'!$AC$3)</xm:f>
            <x14:dxf>
              <fill>
                <patternFill>
                  <bgColor theme="5" tint="0.39994506668294322"/>
                </patternFill>
              </fill>
            </x14:dxf>
          </x14:cfRule>
          <xm:sqref>B194</xm:sqref>
        </x14:conditionalFormatting>
        <x14:conditionalFormatting xmlns:xm="http://schemas.microsoft.com/office/excel/2006/main">
          <x14:cfRule type="expression" priority="5" id="{50E0EA12-6ADA-4ECC-9776-011F0D301002}">
            <xm:f>$D$19='Dropdown Auswahl'!$B$3</xm:f>
            <x14:dxf>
              <fill>
                <patternFill patternType="darkDown">
                  <bgColor theme="0"/>
                </patternFill>
              </fill>
            </x14:dxf>
          </x14:cfRule>
          <xm:sqref>E55:F55 E56 B61:C63 E62:F62 E63 B65:C67 E65 E66:F66 E67 B123:C127 A56:C57 D55:D56 A60:A61 A64 A72:F73 A84 A69:C69 A70:D70 D127 A121:A133 D123:F126 B128:F133 A76:F76 A85:F87 A96:F98 A100:F108 A95:C95 A99:C99 A89:F94 B122 D122 A74:B75 D74:E75</xm:sqref>
        </x14:conditionalFormatting>
        <x14:conditionalFormatting xmlns:xm="http://schemas.microsoft.com/office/excel/2006/main">
          <x14:cfRule type="expression" priority="514" id="{06F00B75-1E98-470F-A4F2-A5D731EB8457}">
            <xm:f>AND($B$63="",OR($D$20='Dropdown Auswahl'!$AN$3,$D$20='Dropdown Auswahl'!$AN$6))</xm:f>
            <x14:dxf>
              <fill>
                <patternFill>
                  <bgColor theme="5" tint="0.39994506668294322"/>
                </patternFill>
              </fill>
            </x14:dxf>
          </x14:cfRule>
          <xm:sqref>B63:C63</xm:sqref>
        </x14:conditionalFormatting>
        <x14:conditionalFormatting xmlns:xm="http://schemas.microsoft.com/office/excel/2006/main">
          <x14:cfRule type="expression" priority="515" id="{620F0B4D-6DCB-45C0-8504-F331B722CE55}">
            <xm:f>AND($E$63="",OR($D$20='Dropdown Auswahl'!$AN$3,$D$20='Dropdown Auswahl'!$AN$6))</xm:f>
            <x14:dxf>
              <fill>
                <patternFill>
                  <bgColor theme="5" tint="0.39994506668294322"/>
                </patternFill>
              </fill>
            </x14:dxf>
          </x14:cfRule>
          <xm:sqref>E63</xm:sqref>
        </x14:conditionalFormatting>
        <x14:conditionalFormatting xmlns:xm="http://schemas.microsoft.com/office/excel/2006/main">
          <x14:cfRule type="expression" priority="526" id="{95523E92-6245-45FD-B1DA-166B0A804EDC}">
            <xm:f>AND($B$61='Dropdown Auswahl'!$B$3, $E$62="",OR($D$20='Dropdown Auswahl'!$AN$3,$D$20='Dropdown Auswahl'!$AN$6))</xm:f>
            <x14:dxf>
              <fill>
                <patternFill>
                  <bgColor theme="5" tint="0.39994506668294322"/>
                </patternFill>
              </fill>
            </x14:dxf>
          </x14:cfRule>
          <xm:sqref>E62:F62</xm:sqref>
        </x14:conditionalFormatting>
        <x14:conditionalFormatting xmlns:xm="http://schemas.microsoft.com/office/excel/2006/main">
          <x14:cfRule type="expression" priority="527" id="{C1E96FF5-070A-45AD-A7CD-ED6A90658D71}">
            <xm:f>AND($B$61='Dropdown Auswahl'!$B$3,$B$65='Dropdown Auswahl'!$B$2,OR($D$20='Dropdown Auswahl'!$AN$3,$D$20='Dropdown Auswahl'!$AN$6))</xm:f>
            <x14:dxf>
              <fill>
                <patternFill>
                  <bgColor theme="5" tint="0.39994506668294322"/>
                </patternFill>
              </fill>
            </x14:dxf>
          </x14:cfRule>
          <xm:sqref>B65:C65</xm:sqref>
        </x14:conditionalFormatting>
        <x14:conditionalFormatting xmlns:xm="http://schemas.microsoft.com/office/excel/2006/main">
          <x14:cfRule type="expression" priority="528" id="{493B5BC7-79DB-447F-9736-06A5AF02DAD2}">
            <xm:f>AND($B$65='Dropdown Auswahl'!$B$3,$E$65='Dropdown Auswahl'!$B$2,OR($D$20='Dropdown Auswahl'!$AN$3,$D$20='Dropdown Auswahl'!$AN$6))</xm:f>
            <x14:dxf>
              <fill>
                <patternFill>
                  <bgColor theme="5" tint="0.39994506668294322"/>
                </patternFill>
              </fill>
            </x14:dxf>
          </x14:cfRule>
          <xm:sqref>E65</xm:sqref>
        </x14:conditionalFormatting>
        <x14:conditionalFormatting xmlns:xm="http://schemas.microsoft.com/office/excel/2006/main">
          <x14:cfRule type="expression" priority="529" id="{EC697C49-D1F1-48D8-9B05-A0517C4239F0}">
            <xm:f>AND($B$65='Dropdown Auswahl'!$B$3,$E$66="",OR($D$20='Dropdown Auswahl'!$AN$3,$D$20='Dropdown Auswahl'!$AN$6))</xm:f>
            <x14:dxf>
              <fill>
                <patternFill>
                  <bgColor theme="5" tint="0.39994506668294322"/>
                </patternFill>
              </fill>
            </x14:dxf>
          </x14:cfRule>
          <xm:sqref>E66:F66</xm:sqref>
        </x14:conditionalFormatting>
        <x14:conditionalFormatting xmlns:xm="http://schemas.microsoft.com/office/excel/2006/main">
          <x14:cfRule type="expression" priority="530" id="{07EEA9BD-6DDE-4544-A673-B76A14E79F31}">
            <xm:f>AND($B$65='Dropdown Auswahl'!$B$3,$B$67="",OR($D$20='Dropdown Auswahl'!$AN$3,$D$20='Dropdown Auswahl'!$AN$6))</xm:f>
            <x14:dxf>
              <fill>
                <patternFill>
                  <bgColor theme="5" tint="0.39994506668294322"/>
                </patternFill>
              </fill>
            </x14:dxf>
          </x14:cfRule>
          <xm:sqref>B67:C67</xm:sqref>
        </x14:conditionalFormatting>
        <x14:conditionalFormatting xmlns:xm="http://schemas.microsoft.com/office/excel/2006/main">
          <x14:cfRule type="expression" priority="531" id="{55B6D8A4-9C39-46E1-A7BC-B7751E5E7197}">
            <xm:f>AND($B$65='Dropdown Auswahl'!$B$3,$E$67="",OR($D$20='Dropdown Auswahl'!$AN$3,$D$20='Dropdown Auswahl'!$AN$6))</xm:f>
            <x14:dxf>
              <fill>
                <patternFill>
                  <bgColor theme="5" tint="0.39994506668294322"/>
                </patternFill>
              </fill>
            </x14:dxf>
          </x14:cfRule>
          <xm:sqref>E67</xm:sqref>
        </x14:conditionalFormatting>
        <x14:conditionalFormatting xmlns:xm="http://schemas.microsoft.com/office/excel/2006/main">
          <x14:cfRule type="expression" priority="534" id="{6E949131-A7F0-4805-90CF-A3E4621045B1}">
            <xm:f>AND($B$93="",$B$61='Dropdown Auswahl'!$B$3,OR($D$20='Dropdown Auswahl'!$AN$3,$D$20='Dropdown Auswahl'!$AN$6))</xm:f>
            <x14:dxf>
              <fill>
                <patternFill>
                  <bgColor theme="5" tint="0.39994506668294322"/>
                </patternFill>
              </fill>
            </x14:dxf>
          </x14:cfRule>
          <xm:sqref>B93</xm:sqref>
        </x14:conditionalFormatting>
        <x14:conditionalFormatting xmlns:xm="http://schemas.microsoft.com/office/excel/2006/main">
          <x14:cfRule type="expression" priority="536" id="{240BF051-B996-4739-BAB8-56A0731C28FA}">
            <xm:f>AND($E$93="",$B$61='Dropdown Auswahl'!$B$3,OR($D$20='Dropdown Auswahl'!$AN$3,$D$20='Dropdown Auswahl'!$AN$6))</xm:f>
            <x14:dxf>
              <fill>
                <patternFill>
                  <bgColor theme="5" tint="0.39994506668294322"/>
                </patternFill>
              </fill>
            </x14:dxf>
          </x14:cfRule>
          <xm:sqref>E93</xm:sqref>
        </x14:conditionalFormatting>
        <x14:conditionalFormatting xmlns:xm="http://schemas.microsoft.com/office/excel/2006/main">
          <x14:cfRule type="expression" priority="537" id="{5585533D-F36B-4C64-AB32-5086C894E323}">
            <xm:f>AND($E$94="",$B$61='Dropdown Auswahl'!$B$3,OR($D$20='Dropdown Auswahl'!$AN$3,$D$20='Dropdown Auswahl'!$AN$6))</xm:f>
            <x14:dxf>
              <fill>
                <patternFill>
                  <bgColor theme="5" tint="0.39994506668294322"/>
                </patternFill>
              </fill>
            </x14:dxf>
          </x14:cfRule>
          <xm:sqref>E94</xm:sqref>
        </x14:conditionalFormatting>
        <x14:conditionalFormatting xmlns:xm="http://schemas.microsoft.com/office/excel/2006/main">
          <x14:cfRule type="expression" priority="538" id="{DAD3803C-3B6F-4064-B08E-C35D3FFE57DC}">
            <xm:f>AND($B$97="",$B$65='Dropdown Auswahl'!$B$3,OR($D$20='Dropdown Auswahl'!$AN$3,$D$20='Dropdown Auswahl'!$AN$6))</xm:f>
            <x14:dxf>
              <fill>
                <patternFill>
                  <bgColor theme="5" tint="0.39994506668294322"/>
                </patternFill>
              </fill>
            </x14:dxf>
          </x14:cfRule>
          <xm:sqref>B97</xm:sqref>
        </x14:conditionalFormatting>
        <x14:conditionalFormatting xmlns:xm="http://schemas.microsoft.com/office/excel/2006/main">
          <x14:cfRule type="expression" priority="540" id="{184F9DB3-E3C2-4691-A260-717885777D5F}">
            <xm:f>AND($E$97="",$B$65='Dropdown Auswahl'!$B$3,OR($D$20='Dropdown Auswahl'!$AN$3,$D$20='Dropdown Auswahl'!$AN$6))</xm:f>
            <x14:dxf>
              <fill>
                <patternFill>
                  <bgColor theme="5" tint="0.39994506668294322"/>
                </patternFill>
              </fill>
            </x14:dxf>
          </x14:cfRule>
          <xm:sqref>E97</xm:sqref>
        </x14:conditionalFormatting>
        <x14:conditionalFormatting xmlns:xm="http://schemas.microsoft.com/office/excel/2006/main">
          <x14:cfRule type="expression" priority="541" id="{B91B46B5-6858-416E-A67B-B454DD0B7D2C}">
            <xm:f>AND($E$98="",$B$65='Dropdown Auswahl'!$B$3,OR($D$20='Dropdown Auswahl'!$AN$3,$D$20='Dropdown Auswahl'!$AN$6))</xm:f>
            <x14:dxf>
              <fill>
                <patternFill>
                  <bgColor theme="5" tint="0.39994506668294322"/>
                </patternFill>
              </fill>
            </x14:dxf>
          </x14:cfRule>
          <xm:sqref>E98</xm:sqref>
        </x14:conditionalFormatting>
        <x14:conditionalFormatting xmlns:xm="http://schemas.microsoft.com/office/excel/2006/main">
          <x14:cfRule type="expression" priority="542" id="{F734C629-7E04-4D0F-B843-21BAA41549F2}">
            <xm:f>AND($B$61='Dropdown Auswahl'!$B$3,$B$65='Dropdown Auswahl'!$B$3,OR($E$101="",$E$101='Dropdown Auswahl'!$AO$2),OR($D$20='Dropdown Auswahl'!$AN$3,$D$20='Dropdown Auswahl'!$AN$6))</xm:f>
            <x14:dxf>
              <fill>
                <patternFill>
                  <bgColor theme="5" tint="0.39994506668294322"/>
                </patternFill>
              </fill>
            </x14:dxf>
          </x14:cfRule>
          <xm:sqref>E101</xm:sqref>
        </x14:conditionalFormatting>
        <x14:conditionalFormatting xmlns:xm="http://schemas.microsoft.com/office/excel/2006/main">
          <x14:cfRule type="expression" priority="543" id="{23F612E7-A052-435D-B31A-58E7425BC7DC}">
            <xm:f>AND($B$101='Dropdown Auswahl'!$B$3,$E$102="",OR($D$20='Dropdown Auswahl'!$AN$3,$D$20='Dropdown Auswahl'!$AN$6))</xm:f>
            <x14:dxf>
              <fill>
                <patternFill>
                  <bgColor theme="5" tint="0.39994506668294322"/>
                </patternFill>
              </fill>
            </x14:dxf>
          </x14:cfRule>
          <xm:sqref>E102:F102</xm:sqref>
        </x14:conditionalFormatting>
        <x14:conditionalFormatting xmlns:xm="http://schemas.microsoft.com/office/excel/2006/main">
          <x14:cfRule type="expression" priority="544" id="{54AC592A-02C9-4737-8A9C-A905A919E7D6}">
            <xm:f>AND($B$103="",OR($D$20='Dropdown Auswahl'!$AN$3,$D$20='Dropdown Auswahl'!$AN$6))</xm:f>
            <x14:dxf>
              <fill>
                <patternFill>
                  <bgColor theme="5" tint="0.39994506668294322"/>
                </patternFill>
              </fill>
            </x14:dxf>
          </x14:cfRule>
          <xm:sqref>B103</xm:sqref>
        </x14:conditionalFormatting>
        <x14:conditionalFormatting xmlns:xm="http://schemas.microsoft.com/office/excel/2006/main">
          <x14:cfRule type="expression" priority="545" id="{7771DF72-6535-4C04-9991-325AB4801BCF}">
            <xm:f>AND($B$104="",OR($D$20='Dropdown Auswahl'!$AN$3,$D$20='Dropdown Auswahl'!$AN$6))</xm:f>
            <x14:dxf>
              <fill>
                <patternFill>
                  <bgColor theme="5" tint="0.39994506668294322"/>
                </patternFill>
              </fill>
            </x14:dxf>
          </x14:cfRule>
          <xm:sqref>B104</xm:sqref>
        </x14:conditionalFormatting>
        <x14:conditionalFormatting xmlns:xm="http://schemas.microsoft.com/office/excel/2006/main">
          <x14:cfRule type="expression" priority="546" id="{017A5949-98DC-44EB-810D-E4017C883BC6}">
            <xm:f>AND($B$105="",OR($D$20='Dropdown Auswahl'!$AN$3,$D$20='Dropdown Auswahl'!$AN$6))</xm:f>
            <x14:dxf>
              <fill>
                <patternFill>
                  <bgColor theme="5" tint="0.39994506668294322"/>
                </patternFill>
              </fill>
            </x14:dxf>
          </x14:cfRule>
          <xm:sqref>B105</xm:sqref>
        </x14:conditionalFormatting>
        <x14:conditionalFormatting xmlns:xm="http://schemas.microsoft.com/office/excel/2006/main">
          <x14:cfRule type="expression" priority="547" id="{F2FC9460-ED79-43E6-9EB0-E11EF2550290}">
            <xm:f>AND($E$104="",OR($D$20='Dropdown Auswahl'!$AN$3,$D$20='Dropdown Auswahl'!$AN$6))</xm:f>
            <x14:dxf>
              <fill>
                <patternFill>
                  <bgColor theme="5" tint="0.39994506668294322"/>
                </patternFill>
              </fill>
            </x14:dxf>
          </x14:cfRule>
          <xm:sqref>E104</xm:sqref>
        </x14:conditionalFormatting>
        <x14:conditionalFormatting xmlns:xm="http://schemas.microsoft.com/office/excel/2006/main">
          <x14:cfRule type="expression" priority="548" id="{C445B455-B2EE-46AC-ACDA-51523B13FA78}">
            <xm:f>AND($E$105="",OR($D$20='Dropdown Auswahl'!$AN$3,$D$20='Dropdown Auswahl'!$AN$6))</xm:f>
            <x14:dxf>
              <fill>
                <patternFill>
                  <bgColor theme="5" tint="0.39994506668294322"/>
                </patternFill>
              </fill>
            </x14:dxf>
          </x14:cfRule>
          <xm:sqref>E105</xm:sqref>
        </x14:conditionalFormatting>
        <x14:conditionalFormatting xmlns:xm="http://schemas.microsoft.com/office/excel/2006/main">
          <x14:cfRule type="expression" priority="549" id="{4A78316B-04A8-436E-9233-0C56666CC53B}">
            <xm:f>AND($B$106="",OR($D$20='Dropdown Auswahl'!$AN$3,$D$20='Dropdown Auswahl'!$AN$6))</xm:f>
            <x14:dxf>
              <fill>
                <patternFill>
                  <bgColor theme="5" tint="0.39994506668294322"/>
                </patternFill>
              </fill>
            </x14:dxf>
          </x14:cfRule>
          <xm:sqref>B106:C106</xm:sqref>
        </x14:conditionalFormatting>
        <x14:conditionalFormatting xmlns:xm="http://schemas.microsoft.com/office/excel/2006/main">
          <x14:cfRule type="expression" priority="550" id="{D46A7200-AE73-49D1-851E-C5B434D0E26F}">
            <xm:f>AND($B$107="",OR($D$20='Dropdown Auswahl'!$AN$3,$D$20='Dropdown Auswahl'!$AN$6))</xm:f>
            <x14:dxf>
              <fill>
                <patternFill>
                  <bgColor theme="5" tint="0.39994506668294322"/>
                </patternFill>
              </fill>
            </x14:dxf>
          </x14:cfRule>
          <xm:sqref>B107:C107</xm:sqref>
        </x14:conditionalFormatting>
        <x14:conditionalFormatting xmlns:xm="http://schemas.microsoft.com/office/excel/2006/main">
          <x14:cfRule type="expression" priority="551" id="{A29F0A7F-CC2D-4EAA-9369-FDF405663E3C}">
            <xm:f>AND(OR($E$107="",$E$107='Dropdown Auswahl'!$AG$2),OR($D$20='Dropdown Auswahl'!$AN$3,$D$20='Dropdown Auswahl'!$AN$6))</xm:f>
            <x14:dxf>
              <fill>
                <patternFill>
                  <bgColor theme="5" tint="0.39994506668294322"/>
                </patternFill>
              </fill>
            </x14:dxf>
          </x14:cfRule>
          <xm:sqref>E107</xm:sqref>
        </x14:conditionalFormatting>
        <x14:conditionalFormatting xmlns:xm="http://schemas.microsoft.com/office/excel/2006/main">
          <x14:cfRule type="expression" priority="552" id="{2B0FC996-098D-42B0-A33E-05074E4046E4}">
            <xm:f>AND($B$108="",OR($D$20='Dropdown Auswahl'!$AN$3,$D$20='Dropdown Auswahl'!$AN$6))</xm:f>
            <x14:dxf>
              <fill>
                <patternFill>
                  <bgColor theme="5" tint="0.39994506668294322"/>
                </patternFill>
              </fill>
            </x14:dxf>
          </x14:cfRule>
          <xm:sqref>B108:C108</xm:sqref>
        </x14:conditionalFormatting>
        <x14:conditionalFormatting xmlns:xm="http://schemas.microsoft.com/office/excel/2006/main">
          <x14:cfRule type="expression" priority="553" id="{00DBBFE7-E731-4C7C-A867-35E986B585DE}">
            <xm:f>AND($E$108="",OR($D$20='Dropdown Auswahl'!$AN$3,$D$20='Dropdown Auswahl'!$AN$6))</xm:f>
            <x14:dxf>
              <fill>
                <patternFill>
                  <bgColor theme="5" tint="0.39994506668294322"/>
                </patternFill>
              </fill>
            </x14:dxf>
          </x14:cfRule>
          <xm:sqref>E108:F108</xm:sqref>
        </x14:conditionalFormatting>
        <x14:conditionalFormatting xmlns:xm="http://schemas.microsoft.com/office/excel/2006/main">
          <x14:cfRule type="expression" priority="264" id="{23AD8126-78DD-4B8A-A769-92F1403F2375}">
            <xm:f>AND(OR($E$36="",$E$36='Dropdown Auswahl AT'!$H$3),$D$20='Dropdown Auswahl'!$AN$4)</xm:f>
            <x14:dxf>
              <fill>
                <patternFill>
                  <bgColor theme="5" tint="0.39994506668294322"/>
                </patternFill>
              </fill>
            </x14:dxf>
          </x14:cfRule>
          <xm:sqref>E36:F36</xm:sqref>
        </x14:conditionalFormatting>
        <x14:conditionalFormatting xmlns:xm="http://schemas.microsoft.com/office/excel/2006/main">
          <x14:cfRule type="expression" priority="105" id="{13ADAC0B-CCF9-4689-A76F-383399DC1C4D}">
            <xm:f>$B$23='Dropdown Auswahl'!$C$4</xm:f>
            <x14:dxf>
              <fill>
                <patternFill patternType="darkDown">
                  <bgColor theme="0"/>
                </patternFill>
              </fill>
            </x14:dxf>
          </x14:cfRule>
          <xm:sqref>A33:B33 D35:F35 A89:F91 D88</xm:sqref>
        </x14:conditionalFormatting>
        <x14:conditionalFormatting xmlns:xm="http://schemas.microsoft.com/office/excel/2006/main">
          <x14:cfRule type="expression" priority="597" id="{2252F922-C28F-42E7-8F32-3CFBB9A30E15}">
            <xm:f>AND(OR($B$61="",$B$61='Dropdown Auswahl'!$B$2),OR($D$20='Dropdown Auswahl'!$AN$3,$D$20='Dropdown Auswahl'!$AN$6),$D$19='Dropdown Auswahl'!B4)</xm:f>
            <x14:dxf>
              <fill>
                <patternFill>
                  <bgColor theme="5" tint="0.39994506668294322"/>
                </patternFill>
              </fill>
            </x14:dxf>
          </x14:cfRule>
          <xm:sqref>B61:C61</xm:sqref>
        </x14:conditionalFormatting>
        <x14:conditionalFormatting xmlns:xm="http://schemas.microsoft.com/office/excel/2006/main">
          <x14:cfRule type="expression" priority="598" id="{6277E3D9-BAB4-4A4F-B24B-12E9E2E15705}">
            <xm:f>AND(OR($B$101="",$B$101='Dropdown Auswahl'!$B$2),OR($D$20='Dropdown Auswahl'!$AN$3,$D$20='Dropdown Auswahl'!$AN$6),$D$19='Dropdown Auswahl'!B4)</xm:f>
            <x14:dxf>
              <fill>
                <patternFill>
                  <bgColor theme="5" tint="0.39994506668294322"/>
                </patternFill>
              </fill>
            </x14:dxf>
          </x14:cfRule>
          <xm:sqref>B101:C101</xm:sqref>
        </x14:conditionalFormatting>
        <x14:conditionalFormatting xmlns:xm="http://schemas.microsoft.com/office/excel/2006/main">
          <x14:cfRule type="expression" priority="192" id="{20AFE1D4-DC41-418F-A25D-DC447A92CD4A}">
            <xm:f>$D$19='Dropdown Auswahl'!$B$3</xm:f>
            <x14:dxf>
              <fill>
                <patternFill patternType="darkDown">
                  <bgColor theme="0"/>
                </patternFill>
              </fill>
            </x14:dxf>
          </x14:cfRule>
          <xm:sqref>A109:F109</xm:sqref>
        </x14:conditionalFormatting>
        <x14:conditionalFormatting xmlns:xm="http://schemas.microsoft.com/office/excel/2006/main">
          <x14:cfRule type="expression" priority="188" id="{0A04E822-D696-407D-9F2B-922EA037A51D}">
            <xm:f>$D$20='Dropdown Auswahl'!$AN$6</xm:f>
            <x14:dxf>
              <fill>
                <patternFill patternType="darkDown">
                  <bgColor theme="0"/>
                </patternFill>
              </fill>
            </x14:dxf>
          </x14:cfRule>
          <xm:sqref>A110</xm:sqref>
        </x14:conditionalFormatting>
        <x14:conditionalFormatting xmlns:xm="http://schemas.microsoft.com/office/excel/2006/main">
          <x14:cfRule type="expression" priority="190" id="{4174BEEB-6304-46D4-A924-D07371CB0397}">
            <xm:f>$D$19='Dropdown Auswahl'!$B$3</xm:f>
            <x14:dxf>
              <fill>
                <patternFill patternType="darkDown">
                  <bgColor theme="0"/>
                </patternFill>
              </fill>
            </x14:dxf>
          </x14:cfRule>
          <xm:sqref>A110</xm:sqref>
        </x14:conditionalFormatting>
        <x14:conditionalFormatting xmlns:xm="http://schemas.microsoft.com/office/excel/2006/main">
          <x14:cfRule type="expression" priority="189" id="{C4C8424F-EAD8-4007-89C8-29849A37D49D}">
            <xm:f>$B$23='Dropdown Auswahl'!$C$4</xm:f>
            <x14:dxf>
              <fill>
                <patternFill patternType="darkDown">
                  <bgColor theme="0"/>
                </patternFill>
              </fill>
            </x14:dxf>
          </x14:cfRule>
          <xm:sqref>A110</xm:sqref>
        </x14:conditionalFormatting>
        <x14:conditionalFormatting xmlns:xm="http://schemas.microsoft.com/office/excel/2006/main">
          <x14:cfRule type="expression" priority="162" id="{D6D6D3B5-4303-4AB8-B386-1AF114DEEEE6}">
            <xm:f>$D$20='Dropdown Auswahl'!$AN$6</xm:f>
            <x14:dxf>
              <fill>
                <patternFill patternType="darkDown">
                  <bgColor theme="0"/>
                </patternFill>
              </fill>
            </x14:dxf>
          </x14:cfRule>
          <xm:sqref>D172</xm:sqref>
        </x14:conditionalFormatting>
        <x14:conditionalFormatting xmlns:xm="http://schemas.microsoft.com/office/excel/2006/main">
          <x14:cfRule type="expression" priority="164" id="{3E1B4A19-0B16-4A4D-81AD-C64FACB3BCB8}">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D172</xm:sqref>
        </x14:conditionalFormatting>
        <x14:conditionalFormatting xmlns:xm="http://schemas.microsoft.com/office/excel/2006/main">
          <x14:cfRule type="expression" priority="109" id="{9AFCFCA8-EF54-4C6B-919A-97DFAC82FA33}">
            <xm:f>$D$20='Dropdown Auswahl'!$AN$6</xm:f>
            <x14:dxf>
              <fill>
                <patternFill patternType="darkDown">
                  <bgColor theme="0"/>
                </patternFill>
              </fill>
            </x14:dxf>
          </x14:cfRule>
          <xm:sqref>C173</xm:sqref>
        </x14:conditionalFormatting>
        <x14:conditionalFormatting xmlns:xm="http://schemas.microsoft.com/office/excel/2006/main">
          <x14:cfRule type="expression" priority="108" id="{600F4B50-B3B3-4084-8869-07D7FE397458}">
            <xm:f>$D$20='Dropdown Auswahl'!$AN$6</xm:f>
            <x14:dxf>
              <fill>
                <patternFill patternType="darkDown">
                  <bgColor theme="0"/>
                </patternFill>
              </fill>
            </x14:dxf>
          </x14:cfRule>
          <xm:sqref>E173</xm:sqref>
        </x14:conditionalFormatting>
        <x14:conditionalFormatting xmlns:xm="http://schemas.microsoft.com/office/excel/2006/main">
          <x14:cfRule type="expression" priority="138" id="{141BA6A6-422F-4988-81D4-C9F66A656A0E}">
            <xm:f>$D$20='Dropdown Auswahl'!$AN$6</xm:f>
            <x14:dxf>
              <fill>
                <patternFill patternType="darkDown">
                  <bgColor theme="0"/>
                </patternFill>
              </fill>
            </x14:dxf>
          </x14:cfRule>
          <xm:sqref>A112:A115</xm:sqref>
        </x14:conditionalFormatting>
        <x14:conditionalFormatting xmlns:xm="http://schemas.microsoft.com/office/excel/2006/main">
          <x14:cfRule type="expression" priority="153" id="{F0E01C9F-2A96-4297-9D21-BD4B3E182D8C}">
            <xm:f>$D$19='Dropdown Auswahl'!$B$3</xm:f>
            <x14:dxf>
              <fill>
                <patternFill patternType="darkDown">
                  <bgColor theme="0"/>
                </patternFill>
              </fill>
            </x14:dxf>
          </x14:cfRule>
          <xm:sqref>A112:A115</xm:sqref>
        </x14:conditionalFormatting>
        <x14:conditionalFormatting xmlns:xm="http://schemas.microsoft.com/office/excel/2006/main">
          <x14:cfRule type="expression" priority="152" id="{F2C51D33-4805-479F-83C6-73A57A25EA60}">
            <xm:f>$B$23='Dropdown Auswahl'!$C$4</xm:f>
            <x14:dxf>
              <fill>
                <patternFill patternType="darkDown">
                  <bgColor theme="0"/>
                </patternFill>
              </fill>
            </x14:dxf>
          </x14:cfRule>
          <xm:sqref>A112:A115</xm:sqref>
        </x14:conditionalFormatting>
        <x14:conditionalFormatting xmlns:xm="http://schemas.microsoft.com/office/excel/2006/main">
          <x14:cfRule type="expression" priority="134" id="{0944B466-1B30-4A6B-BAF0-61AC89E787C4}">
            <xm:f>$D$20='Dropdown Auswahl'!$AN$6</xm:f>
            <x14:dxf>
              <fill>
                <patternFill patternType="darkDown">
                  <bgColor theme="0"/>
                </patternFill>
              </fill>
            </x14:dxf>
          </x14:cfRule>
          <xm:sqref>A111</xm:sqref>
        </x14:conditionalFormatting>
        <x14:conditionalFormatting xmlns:xm="http://schemas.microsoft.com/office/excel/2006/main">
          <x14:cfRule type="expression" priority="137" id="{DA6C1065-B052-4BB1-9090-A23A6577A35B}">
            <xm:f>$D$19='Dropdown Auswahl'!$B$3</xm:f>
            <x14:dxf>
              <fill>
                <patternFill patternType="darkDown">
                  <bgColor theme="0"/>
                </patternFill>
              </fill>
            </x14:dxf>
          </x14:cfRule>
          <xm:sqref>A111</xm:sqref>
        </x14:conditionalFormatting>
        <x14:conditionalFormatting xmlns:xm="http://schemas.microsoft.com/office/excel/2006/main">
          <x14:cfRule type="expression" priority="136" id="{D063672A-F36C-4BB7-9179-9EDFCC6694C8}">
            <xm:f>$B$23='Dropdown Auswahl'!$C$4</xm:f>
            <x14:dxf>
              <fill>
                <patternFill patternType="darkDown">
                  <bgColor theme="0"/>
                </patternFill>
              </fill>
            </x14:dxf>
          </x14:cfRule>
          <xm:sqref>A111</xm:sqref>
        </x14:conditionalFormatting>
        <x14:conditionalFormatting xmlns:xm="http://schemas.microsoft.com/office/excel/2006/main">
          <x14:cfRule type="expression" priority="130" id="{4CEDDC6D-69C8-48A8-B861-5016D3FF2D0A}">
            <xm:f>$D$20='Dropdown Auswahl'!$AN$6</xm:f>
            <x14:dxf>
              <fill>
                <patternFill patternType="darkDown">
                  <bgColor theme="0"/>
                </patternFill>
              </fill>
            </x14:dxf>
          </x14:cfRule>
          <xm:sqref>B111</xm:sqref>
        </x14:conditionalFormatting>
        <x14:conditionalFormatting xmlns:xm="http://schemas.microsoft.com/office/excel/2006/main">
          <x14:cfRule type="expression" priority="133" id="{C2759985-14AB-4475-B716-C47B64665D80}">
            <xm:f>$D$19='Dropdown Auswahl'!$B$3</xm:f>
            <x14:dxf>
              <fill>
                <patternFill patternType="darkDown">
                  <bgColor theme="0"/>
                </patternFill>
              </fill>
            </x14:dxf>
          </x14:cfRule>
          <xm:sqref>B111</xm:sqref>
        </x14:conditionalFormatting>
        <x14:conditionalFormatting xmlns:xm="http://schemas.microsoft.com/office/excel/2006/main">
          <x14:cfRule type="expression" priority="132" id="{DADB152B-48D2-4F94-BFE7-3328A019D846}">
            <xm:f>$B$23='Dropdown Auswahl'!$C$4</xm:f>
            <x14:dxf>
              <fill>
                <patternFill patternType="darkDown">
                  <bgColor theme="0"/>
                </patternFill>
              </fill>
            </x14:dxf>
          </x14:cfRule>
          <xm:sqref>B111</xm:sqref>
        </x14:conditionalFormatting>
        <x14:conditionalFormatting xmlns:xm="http://schemas.microsoft.com/office/excel/2006/main">
          <x14:cfRule type="expression" priority="126" id="{B42E713C-81E8-4816-BF9A-C035D8B2CD0D}">
            <xm:f>$D$20='Dropdown Auswahl'!$AN$6</xm:f>
            <x14:dxf>
              <fill>
                <patternFill patternType="darkDown">
                  <bgColor theme="0"/>
                </patternFill>
              </fill>
            </x14:dxf>
          </x14:cfRule>
          <xm:sqref>C111</xm:sqref>
        </x14:conditionalFormatting>
        <x14:conditionalFormatting xmlns:xm="http://schemas.microsoft.com/office/excel/2006/main">
          <x14:cfRule type="expression" priority="129" id="{7B0B00F4-2A64-48BA-9046-3B9EC9399D01}">
            <xm:f>$D$19='Dropdown Auswahl'!$B$3</xm:f>
            <x14:dxf>
              <fill>
                <patternFill patternType="darkDown">
                  <bgColor theme="0"/>
                </patternFill>
              </fill>
            </x14:dxf>
          </x14:cfRule>
          <xm:sqref>C111</xm:sqref>
        </x14:conditionalFormatting>
        <x14:conditionalFormatting xmlns:xm="http://schemas.microsoft.com/office/excel/2006/main">
          <x14:cfRule type="expression" priority="128" id="{BB0206E3-01D1-429D-9E5D-BED116157CEB}">
            <xm:f>$B$23='Dropdown Auswahl'!$C$4</xm:f>
            <x14:dxf>
              <fill>
                <patternFill patternType="darkDown">
                  <bgColor theme="0"/>
                </patternFill>
              </fill>
            </x14:dxf>
          </x14:cfRule>
          <xm:sqref>C111</xm:sqref>
        </x14:conditionalFormatting>
        <x14:conditionalFormatting xmlns:xm="http://schemas.microsoft.com/office/excel/2006/main">
          <x14:cfRule type="expression" priority="122" id="{D8CEC817-6649-4F4C-85E5-B16427B35F78}">
            <xm:f>$D$20='Dropdown Auswahl'!$AN$6</xm:f>
            <x14:dxf>
              <fill>
                <patternFill patternType="darkDown">
                  <bgColor theme="0"/>
                </patternFill>
              </fill>
            </x14:dxf>
          </x14:cfRule>
          <xm:sqref>D111</xm:sqref>
        </x14:conditionalFormatting>
        <x14:conditionalFormatting xmlns:xm="http://schemas.microsoft.com/office/excel/2006/main">
          <x14:cfRule type="expression" priority="125" id="{95EB168E-6E09-40CD-8456-9A2D64BCB5FA}">
            <xm:f>$D$19='Dropdown Auswahl'!$B$3</xm:f>
            <x14:dxf>
              <fill>
                <patternFill patternType="darkDown">
                  <bgColor theme="0"/>
                </patternFill>
              </fill>
            </x14:dxf>
          </x14:cfRule>
          <xm:sqref>D111</xm:sqref>
        </x14:conditionalFormatting>
        <x14:conditionalFormatting xmlns:xm="http://schemas.microsoft.com/office/excel/2006/main">
          <x14:cfRule type="expression" priority="124" id="{BE27AF5A-CB25-4636-9B47-616B75C10AD3}">
            <xm:f>$B$23='Dropdown Auswahl'!$C$4</xm:f>
            <x14:dxf>
              <fill>
                <patternFill patternType="darkDown">
                  <bgColor theme="0"/>
                </patternFill>
              </fill>
            </x14:dxf>
          </x14:cfRule>
          <xm:sqref>D111</xm:sqref>
        </x14:conditionalFormatting>
        <x14:conditionalFormatting xmlns:xm="http://schemas.microsoft.com/office/excel/2006/main">
          <x14:cfRule type="expression" priority="90" id="{471C5016-66E5-40F2-97EB-8CB59F22EC2A}">
            <xm:f>$D$20='Dropdown Auswahl'!$AN$6</xm:f>
            <x14:dxf>
              <fill>
                <patternFill patternType="darkDown">
                  <bgColor theme="0"/>
                </patternFill>
              </fill>
            </x14:dxf>
          </x14:cfRule>
          <xm:sqref>E111</xm:sqref>
        </x14:conditionalFormatting>
        <x14:conditionalFormatting xmlns:xm="http://schemas.microsoft.com/office/excel/2006/main">
          <x14:cfRule type="expression" priority="121" id="{4D973222-4BE5-4433-9F08-4B6399574A58}">
            <xm:f>$D$19='Dropdown Auswahl'!$B$3</xm:f>
            <x14:dxf>
              <fill>
                <patternFill patternType="darkDown">
                  <bgColor theme="0"/>
                </patternFill>
              </fill>
            </x14:dxf>
          </x14:cfRule>
          <xm:sqref>E111</xm:sqref>
        </x14:conditionalFormatting>
        <x14:conditionalFormatting xmlns:xm="http://schemas.microsoft.com/office/excel/2006/main">
          <x14:cfRule type="expression" priority="120" id="{D1AA46B8-2E08-4206-89B0-CCC987BB935B}">
            <xm:f>$B$23='Dropdown Auswahl'!$C$4</xm:f>
            <x14:dxf>
              <fill>
                <patternFill patternType="darkDown">
                  <bgColor theme="0"/>
                </patternFill>
              </fill>
            </x14:dxf>
          </x14:cfRule>
          <xm:sqref>E111</xm:sqref>
        </x14:conditionalFormatting>
        <x14:conditionalFormatting xmlns:xm="http://schemas.microsoft.com/office/excel/2006/main">
          <x14:cfRule type="expression" priority="114" id="{FD1D35F3-34D6-4960-A6B4-992D5DF9AF88}">
            <xm:f>$D$20='Dropdown Auswahl'!$AN$6</xm:f>
            <x14:dxf>
              <fill>
                <patternFill patternType="darkDown">
                  <bgColor theme="0"/>
                </patternFill>
              </fill>
            </x14:dxf>
          </x14:cfRule>
          <xm:sqref>B95</xm:sqref>
        </x14:conditionalFormatting>
        <x14:conditionalFormatting xmlns:xm="http://schemas.microsoft.com/office/excel/2006/main">
          <x14:cfRule type="expression" priority="115" id="{F31F8082-F52A-4EEB-9A13-BD4229B9606C}">
            <xm:f>$B$23='Dropdown Auswahl'!$C$4</xm:f>
            <x14:dxf>
              <fill>
                <patternFill patternType="darkDown">
                  <bgColor theme="0"/>
                </patternFill>
              </fill>
            </x14:dxf>
          </x14:cfRule>
          <xm:sqref>B95</xm:sqref>
        </x14:conditionalFormatting>
        <x14:conditionalFormatting xmlns:xm="http://schemas.microsoft.com/office/excel/2006/main">
          <x14:cfRule type="expression" priority="112" id="{AF108F6B-75A2-431B-AF6D-C0B9E03432A8}">
            <xm:f>$D$20='Dropdown Auswahl'!$AN$6</xm:f>
            <x14:dxf>
              <fill>
                <patternFill patternType="darkDown">
                  <bgColor theme="0"/>
                </patternFill>
              </fill>
            </x14:dxf>
          </x14:cfRule>
          <xm:sqref>B99</xm:sqref>
        </x14:conditionalFormatting>
        <x14:conditionalFormatting xmlns:xm="http://schemas.microsoft.com/office/excel/2006/main">
          <x14:cfRule type="expression" priority="99" id="{D40882AD-1BA4-4065-93F8-30093C52EB27}">
            <xm:f>OR($B$171='Dropdown Auswahl'!$B$2,$B$171='Dropdown Auswahl'!$B$4)</xm:f>
            <x14:dxf>
              <fill>
                <patternFill patternType="darkDown">
                  <bgColor theme="0"/>
                </patternFill>
              </fill>
            </x14:dxf>
          </x14:cfRule>
          <xm:sqref>D171:F172 A172:C172 A173:F176</xm:sqref>
        </x14:conditionalFormatting>
        <x14:conditionalFormatting xmlns:xm="http://schemas.microsoft.com/office/excel/2006/main">
          <x14:cfRule type="expression" priority="165" id="{BCE29BB0-5BBC-4437-8368-3F164E963043}">
            <xm:f>OR($B$171="",$B$171='Dropdown Auswahl'!$B$2)</xm:f>
            <x14:dxf>
              <fill>
                <patternFill>
                  <bgColor theme="5" tint="0.39994506668294322"/>
                </patternFill>
              </fill>
            </x14:dxf>
          </x14:cfRule>
          <xm:sqref>B171:C171</xm:sqref>
        </x14:conditionalFormatting>
        <x14:conditionalFormatting xmlns:xm="http://schemas.microsoft.com/office/excel/2006/main">
          <x14:cfRule type="expression" priority="199" id="{ACDA44AC-60DD-4F0C-BC41-B0077458510A}">
            <xm:f>OR($B$172="",$B$172='Dropdown Auswahl'!$B$2)</xm:f>
            <x14:dxf>
              <fill>
                <patternFill>
                  <bgColor theme="5" tint="0.39994506668294322"/>
                </patternFill>
              </fill>
            </x14:dxf>
          </x14:cfRule>
          <xm:sqref>B172:C172</xm:sqref>
        </x14:conditionalFormatting>
        <x14:conditionalFormatting xmlns:xm="http://schemas.microsoft.com/office/excel/2006/main">
          <x14:cfRule type="expression" priority="160" id="{A553F2A6-8F5E-45CC-9F41-3FF48BC29BBF}">
            <xm:f>AND($B$172='Dropdown Auswahl'!$B$3,B174="")</xm:f>
            <x14:dxf>
              <fill>
                <patternFill>
                  <bgColor theme="5" tint="0.39994506668294322"/>
                </patternFill>
              </fill>
            </x14:dxf>
          </x14:cfRule>
          <xm:sqref>B174:B176</xm:sqref>
        </x14:conditionalFormatting>
        <x14:conditionalFormatting xmlns:xm="http://schemas.microsoft.com/office/excel/2006/main">
          <x14:cfRule type="expression" priority="106" id="{7A2C4F8E-5B8E-4205-B7F1-D4300B6715C9}">
            <xm:f>OR($B$110="",$B$110='Dropdown Auswahl'!$AO$2)</xm:f>
            <x14:dxf>
              <fill>
                <patternFill>
                  <bgColor theme="5" tint="0.39994506668294322"/>
                </patternFill>
              </fill>
            </x14:dxf>
          </x14:cfRule>
          <xm:sqref>B110</xm:sqref>
        </x14:conditionalFormatting>
        <x14:conditionalFormatting xmlns:xm="http://schemas.microsoft.com/office/excel/2006/main">
          <x14:cfRule type="expression" priority="648" id="{00000000-000E-0000-0000-000097000000}">
            <xm:f>AND(B$53="",$D$19='Dropdown Auswahl'!$B$4)</xm:f>
            <x14:dxf>
              <fill>
                <patternFill>
                  <bgColor theme="5" tint="0.39994506668294322"/>
                </patternFill>
              </fill>
            </x14:dxf>
          </x14:cfRule>
          <xm:sqref>B53:F53</xm:sqref>
        </x14:conditionalFormatting>
        <x14:conditionalFormatting xmlns:xm="http://schemas.microsoft.com/office/excel/2006/main">
          <x14:cfRule type="expression" priority="202" id="{94A05EC4-E487-4059-9A7E-9689C141969E}">
            <xm:f>AND($B$91="",$D$20='Dropdown Auswahl'!$AN$3,$D$19='Dropdown Auswahl'!B1)</xm:f>
            <x14:dxf>
              <fill>
                <patternFill>
                  <bgColor theme="5" tint="0.39994506668294322"/>
                </patternFill>
              </fill>
            </x14:dxf>
          </x14:cfRule>
          <xm:sqref>B91 B88</xm:sqref>
        </x14:conditionalFormatting>
        <x14:conditionalFormatting xmlns:xm="http://schemas.microsoft.com/office/excel/2006/main">
          <x14:cfRule type="expression" priority="101" id="{BA44AD90-A3FE-4D61-8450-E66865C7FBC2}">
            <xm:f>OR($D$19='Dropdown Auswahl'!$B$2,$D$20='Dropdown Auswahl'!$B$2,$D$22='Dropdown Auswahl'!$AV$2,$B$23='Dropdown Auswahl'!$B$2)</xm:f>
            <x14:dxf>
              <fill>
                <patternFill patternType="lightDown">
                  <fgColor auto="1"/>
                  <bgColor theme="0"/>
                </patternFill>
              </fill>
            </x14:dxf>
          </x14:cfRule>
          <xm:sqref>A88:B88</xm:sqref>
        </x14:conditionalFormatting>
        <x14:conditionalFormatting xmlns:xm="http://schemas.microsoft.com/office/excel/2006/main">
          <x14:cfRule type="expression" priority="102" id="{631A1158-F491-4F68-97E8-70E264E69392}">
            <xm:f>$D$20='Dropdown Auswahl'!$AN$6</xm:f>
            <x14:dxf>
              <fill>
                <patternFill patternType="darkDown">
                  <bgColor theme="0"/>
                </patternFill>
              </fill>
            </x14:dxf>
          </x14:cfRule>
          <xm:sqref>A88:B88 D88</xm:sqref>
        </x14:conditionalFormatting>
        <x14:conditionalFormatting xmlns:xm="http://schemas.microsoft.com/office/excel/2006/main">
          <x14:cfRule type="expression" priority="103" id="{1BFA5CE8-D9A3-44A7-9744-5789BDBD3686}">
            <xm:f>$D$19='Dropdown Auswahl'!$B$3</xm:f>
            <x14:dxf>
              <fill>
                <patternFill patternType="darkDown">
                  <bgColor theme="0"/>
                </patternFill>
              </fill>
            </x14:dxf>
          </x14:cfRule>
          <xm:sqref>A88:B88 D88</xm:sqref>
        </x14:conditionalFormatting>
        <x14:conditionalFormatting xmlns:xm="http://schemas.microsoft.com/office/excel/2006/main">
          <x14:cfRule type="expression" priority="104" id="{6A9860B3-ADC4-47B6-AD1B-4B93CC85C826}">
            <xm:f>$B$23='Dropdown Auswahl'!$C$4</xm:f>
            <x14:dxf>
              <fill>
                <patternFill patternType="darkDown">
                  <bgColor theme="0"/>
                </patternFill>
              </fill>
            </x14:dxf>
          </x14:cfRule>
          <xm:sqref>A88:B88</xm:sqref>
        </x14:conditionalFormatting>
        <x14:conditionalFormatting xmlns:xm="http://schemas.microsoft.com/office/excel/2006/main">
          <x14:cfRule type="expression" priority="110" id="{10CC291C-6073-4315-9D82-6F0B0E1E7640}">
            <xm:f>AND($B$171='Dropdown Auswahl'!$B$3,$E$175="")</xm:f>
            <x14:dxf>
              <fill>
                <patternFill>
                  <bgColor theme="5" tint="0.39994506668294322"/>
                </patternFill>
              </fill>
            </x14:dxf>
          </x14:cfRule>
          <xm:sqref>C175</xm:sqref>
        </x14:conditionalFormatting>
        <x14:conditionalFormatting xmlns:xm="http://schemas.microsoft.com/office/excel/2006/main">
          <x14:cfRule type="expression" priority="117" id="{76DE436B-72A5-4D98-AC6F-806490DF33D6}">
            <xm:f>AND($B$171='Dropdown Auswahl'!$B$3,$E$175="")</xm:f>
            <x14:dxf>
              <fill>
                <patternFill>
                  <bgColor theme="5" tint="0.39994506668294322"/>
                </patternFill>
              </fill>
            </x14:dxf>
          </x14:cfRule>
          <xm:sqref>A175</xm:sqref>
        </x14:conditionalFormatting>
        <x14:conditionalFormatting xmlns:xm="http://schemas.microsoft.com/office/excel/2006/main">
          <x14:cfRule type="expression" priority="107" id="{9BA61D92-9276-413A-BB4C-432B46ADB9DE}">
            <xm:f>AND($B$49&lt;&gt;'Dropdown Auswahl'!$AW$3,$C$49="")</xm:f>
            <x14:dxf>
              <fill>
                <patternFill>
                  <bgColor theme="5" tint="0.39994506668294322"/>
                </patternFill>
              </fill>
            </x14:dxf>
          </x14:cfRule>
          <xm:sqref>C49</xm:sqref>
        </x14:conditionalFormatting>
        <x14:conditionalFormatting xmlns:xm="http://schemas.microsoft.com/office/excel/2006/main">
          <x14:cfRule type="expression" priority="91" id="{4ECDCA23-42A9-47BE-AFE7-9AE49BEA9D90}">
            <xm:f>OR($B$49="",$B$49='Dropdown Auswahl'!$AW$2)</xm:f>
            <x14:dxf>
              <fill>
                <patternFill>
                  <bgColor theme="5" tint="0.39994506668294322"/>
                </patternFill>
              </fill>
            </x14:dxf>
          </x14:cfRule>
          <xm:sqref>B49</xm:sqref>
        </x14:conditionalFormatting>
        <x14:conditionalFormatting xmlns:xm="http://schemas.microsoft.com/office/excel/2006/main">
          <x14:cfRule type="expression" priority="154" id="{A4000B79-BC75-45E7-8FB9-9B242690AF5B}">
            <xm:f>OR($B$110='Dropdown Auswahl'!$AO$2,$B$110="",$D$22='Dropdown Auswahl'!$AV$3,$D$22='Dropdown Auswahl'!$AV$4)</xm:f>
            <x14:dxf>
              <fill>
                <patternFill patternType="darkDown">
                  <bgColor theme="0"/>
                </patternFill>
              </fill>
            </x14:dxf>
          </x14:cfRule>
          <xm:sqref>C110:F113 A111:B113</xm:sqref>
        </x14:conditionalFormatting>
        <x14:conditionalFormatting xmlns:xm="http://schemas.microsoft.com/office/excel/2006/main">
          <x14:cfRule type="expression" priority="49" id="{67DCA19E-8999-4BB0-9EB2-5EA7FD6DA4A9}">
            <xm:f>OR($D$19='Dropdown Auswahl'!$B$2,$D$20='Dropdown Auswahl'!$B$2,$D$22='Dropdown Auswahl'!$AV$2,$B$23='Dropdown Auswahl'!$B$2)</xm:f>
            <x14:dxf>
              <fill>
                <patternFill patternType="lightDown">
                  <fgColor auto="1"/>
                  <bgColor theme="0"/>
                </patternFill>
              </fill>
            </x14:dxf>
          </x14:cfRule>
          <xm:sqref>B47</xm:sqref>
        </x14:conditionalFormatting>
        <x14:conditionalFormatting xmlns:xm="http://schemas.microsoft.com/office/excel/2006/main">
          <x14:cfRule type="expression" priority="56" id="{3EE4772B-8873-461C-BA79-72104491DA09}">
            <xm:f>OR($D$19='Dropdown Auswahl'!$B$2,$D$20='Dropdown Auswahl'!$B$2,$D$22='Dropdown Auswahl'!$AV$2,$B$23='Dropdown Auswahl'!$B$2)</xm:f>
            <x14:dxf>
              <fill>
                <patternFill patternType="lightDown">
                  <fgColor auto="1"/>
                  <bgColor theme="0"/>
                </patternFill>
              </fill>
            </x14:dxf>
          </x14:cfRule>
          <xm:sqref>B48</xm:sqref>
        </x14:conditionalFormatting>
        <x14:conditionalFormatting xmlns:xm="http://schemas.microsoft.com/office/excel/2006/main">
          <x14:cfRule type="expression" priority="52" id="{F841DA70-2413-4226-B2A2-86DB4F8B7BD2}">
            <xm:f>OR($D$19='Dropdown Auswahl'!$B$2,$D$20='Dropdown Auswahl'!$B$2,$D$22='Dropdown Auswahl'!$AV$2,$B$23='Dropdown Auswahl'!$B$2)</xm:f>
            <x14:dxf>
              <font>
                <color theme="0"/>
              </font>
              <fill>
                <patternFill patternType="lightDown">
                  <fgColor auto="1"/>
                  <bgColor theme="0"/>
                </patternFill>
              </fill>
            </x14:dxf>
          </x14:cfRule>
          <xm:sqref>E39</xm:sqref>
        </x14:conditionalFormatting>
        <x14:conditionalFormatting xmlns:xm="http://schemas.microsoft.com/office/excel/2006/main">
          <x14:cfRule type="expression" priority="81" id="{4A15C5ED-0A09-4EE8-A617-8295B0E5DA20}">
            <xm:f>OR($E$39="",$E$39='Dropdown Auswahl'!$AZ$2)</xm:f>
            <x14:dxf>
              <fill>
                <patternFill>
                  <bgColor theme="5" tint="0.39994506668294322"/>
                </patternFill>
              </fill>
            </x14:dxf>
          </x14:cfRule>
          <xm:sqref>E39</xm:sqref>
        </x14:conditionalFormatting>
        <x14:conditionalFormatting xmlns:xm="http://schemas.microsoft.com/office/excel/2006/main">
          <x14:cfRule type="expression" priority="77" id="{8F5BBA02-59EA-4695-833F-DC35C46A19A6}">
            <xm:f>$B$172&lt;&gt;'Dropdown Auswahl'!$B$3</xm:f>
            <x14:dxf>
              <fill>
                <patternFill patternType="darkDown">
                  <bgColor theme="0"/>
                </patternFill>
              </fill>
            </x14:dxf>
          </x14:cfRule>
          <xm:sqref>A173:F176</xm:sqref>
        </x14:conditionalFormatting>
        <x14:conditionalFormatting xmlns:xm="http://schemas.microsoft.com/office/excel/2006/main">
          <x14:cfRule type="expression" priority="201" id="{579C9EAE-E9A7-47FD-986E-17130C390CEE}">
            <xm:f>OR($B$74='Dropdown Auswahl'!$B$2,$B$74="")</xm:f>
            <x14:dxf>
              <fill>
                <patternFill>
                  <bgColor theme="5" tint="0.39994506668294322"/>
                </patternFill>
              </fill>
            </x14:dxf>
          </x14:cfRule>
          <xm:sqref>B74:C74</xm:sqref>
        </x14:conditionalFormatting>
        <x14:conditionalFormatting xmlns:xm="http://schemas.microsoft.com/office/excel/2006/main">
          <x14:cfRule type="expression" priority="66" id="{E14D85F7-EA01-4E36-9BDC-345A55FCE3CC}">
            <xm:f>OR($E$74="",$E$74='Dropdown Auswahl'!$AX$2)</xm:f>
            <x14:dxf>
              <fill>
                <patternFill>
                  <bgColor theme="6" tint="0.59996337778862885"/>
                </patternFill>
              </fill>
            </x14:dxf>
          </x14:cfRule>
          <xm:sqref>E74:F74</xm:sqref>
        </x14:conditionalFormatting>
        <x14:conditionalFormatting xmlns:xm="http://schemas.microsoft.com/office/excel/2006/main">
          <x14:cfRule type="expression" priority="57" id="{3FC48F09-7FF9-4BC1-A381-471FF8618EF2}">
            <xm:f>$E$39&lt;&gt;'Dropdown Auswahl'!$AZ$7</xm:f>
            <x14:dxf>
              <fill>
                <patternFill patternType="darkDown">
                  <bgColor theme="0"/>
                </patternFill>
              </fill>
            </x14:dxf>
          </x14:cfRule>
          <x14:cfRule type="expression" priority="67" id="{C3806627-57EB-41BC-A73A-FE26D5FB57E7}">
            <xm:f>AND($E$39='Dropdown Auswahl'!$AZ$7,$F$39="")</xm:f>
            <x14:dxf>
              <fill>
                <patternFill>
                  <bgColor theme="5" tint="0.39994506668294322"/>
                </patternFill>
              </fill>
            </x14:dxf>
          </x14:cfRule>
          <xm:sqref>F39</xm:sqref>
        </x14:conditionalFormatting>
        <x14:conditionalFormatting xmlns:xm="http://schemas.microsoft.com/office/excel/2006/main">
          <x14:cfRule type="expression" priority="390" id="{AB2D3E31-6EA1-4AA6-B856-58241A297AB5}">
            <xm:f>OR($B$122="",$B$122='Dropdown Auswahl'!$B$2)</xm:f>
            <x14:dxf>
              <fill>
                <patternFill>
                  <bgColor theme="5" tint="0.39994506668294322"/>
                </patternFill>
              </fill>
            </x14:dxf>
          </x14:cfRule>
          <xm:sqref>B122:C122</xm:sqref>
        </x14:conditionalFormatting>
        <x14:conditionalFormatting xmlns:xm="http://schemas.microsoft.com/office/excel/2006/main">
          <x14:cfRule type="expression" priority="389" id="{C57BCEC6-58F3-41D7-8A68-D2269385AC1E}">
            <xm:f>OR($B$122='Dropdown Auswahl'!$B$4,$B$122='Dropdown Auswahl'!$B$2,$B$122="")</xm:f>
            <x14:dxf>
              <fill>
                <patternFill patternType="darkDown">
                  <bgColor theme="0"/>
                </patternFill>
              </fill>
            </x14:dxf>
          </x14:cfRule>
          <xm:sqref>A123:F133 D122:F122</xm:sqref>
        </x14:conditionalFormatting>
        <x14:conditionalFormatting xmlns:xm="http://schemas.microsoft.com/office/excel/2006/main">
          <x14:cfRule type="expression" priority="54" id="{FDD0EA8D-8B77-4E08-BEE7-26E6A671205B}">
            <xm:f>OR($D$22='Dropdown Auswahl'!$AV$6,$D$22='Dropdown Auswahl'!$AV$7)</xm:f>
            <x14:dxf>
              <fill>
                <patternFill patternType="darkDown">
                  <bgColor theme="0"/>
                </patternFill>
              </fill>
            </x14:dxf>
          </x14:cfRule>
          <xm:sqref>A186:F196</xm:sqref>
        </x14:conditionalFormatting>
        <x14:conditionalFormatting xmlns:xm="http://schemas.microsoft.com/office/excel/2006/main">
          <x14:cfRule type="expression" priority="50" id="{C9BAB18E-9AF5-4925-9865-E0FC7E690356}">
            <xm:f>OR($D$19='Dropdown Auswahl'!$B$2,$D$20='Dropdown Auswahl'!$B$2,$D$22='Dropdown Auswahl'!$AV$2,$B$23='Dropdown Auswahl'!$B$2)</xm:f>
            <x14:dxf>
              <fill>
                <patternFill patternType="lightDown">
                  <fgColor auto="1"/>
                  <bgColor theme="0"/>
                </patternFill>
              </fill>
            </x14:dxf>
          </x14:cfRule>
          <xm:sqref>D38:E38</xm:sqref>
        </x14:conditionalFormatting>
        <x14:conditionalFormatting xmlns:xm="http://schemas.microsoft.com/office/excel/2006/main">
          <x14:cfRule type="expression" priority="46" id="{46F647FC-85B3-49FC-A36A-3E3F3164E6FB}">
            <xm:f>OR($D$19='Dropdown Auswahl'!$B$2,$D$20='Dropdown Auswahl'!$B$2,$D$22='Dropdown Auswahl'!$AV$2,$B$23='Dropdown Auswahl'!$B$2)</xm:f>
            <x14:dxf>
              <fill>
                <patternFill patternType="lightDown">
                  <fgColor auto="1"/>
                  <bgColor theme="0"/>
                </patternFill>
              </fill>
            </x14:dxf>
          </x14:cfRule>
          <xm:sqref>D37</xm:sqref>
        </x14:conditionalFormatting>
        <x14:conditionalFormatting xmlns:xm="http://schemas.microsoft.com/office/excel/2006/main">
          <x14:cfRule type="expression" priority="47" id="{670B0C8C-9738-4689-B38D-E10393FF521D}">
            <xm:f>OR($D$19='Dropdown Auswahl'!$B$2,$D$20='Dropdown Auswahl'!$B$2,$D$22='Dropdown Auswahl'!$AV$2,$B$23='Dropdown Auswahl'!$B$2)</xm:f>
            <x14:dxf>
              <font>
                <color theme="0"/>
              </font>
              <fill>
                <patternFill patternType="lightDown">
                  <fgColor auto="1"/>
                  <bgColor theme="0"/>
                </patternFill>
              </fill>
            </x14:dxf>
          </x14:cfRule>
          <xm:sqref>E37</xm:sqref>
        </x14:conditionalFormatting>
        <x14:conditionalFormatting xmlns:xm="http://schemas.microsoft.com/office/excel/2006/main">
          <x14:cfRule type="expression" priority="80" id="{E4B63033-D4F1-4754-9C17-B302428C3594}">
            <xm:f>OR($E$37="",$E$37='Dropdown Auswahl'!$AY$2)</xm:f>
            <x14:dxf>
              <fill>
                <patternFill>
                  <bgColor theme="5" tint="0.39994506668294322"/>
                </patternFill>
              </fill>
            </x14:dxf>
          </x14:cfRule>
          <xm:sqref>E37</xm:sqref>
        </x14:conditionalFormatting>
        <x14:conditionalFormatting xmlns:xm="http://schemas.microsoft.com/office/excel/2006/main">
          <x14:cfRule type="expression" priority="63" id="{9A0CF0E9-C995-4AE8-8E6C-D3B42252C1FE}">
            <xm:f>AND($D$22&lt;&gt;'Dropdown Auswahl'!$AV$6,$D$22&lt;&gt;'Dropdown Auswahl'!$AV$7)</xm:f>
            <x14:dxf>
              <fill>
                <patternFill patternType="darkDown">
                  <bgColor theme="0"/>
                </patternFill>
              </fill>
            </x14:dxf>
          </x14:cfRule>
          <xm:sqref>A45:F45 D42:F44 A44:C44 A46:B46 A47:F49 A40:B40 D40 A39:F39 A37:C38 A110:B110 D74:F74 D38:E38 D37:F37</xm:sqref>
        </x14:conditionalFormatting>
        <x14:conditionalFormatting xmlns:xm="http://schemas.microsoft.com/office/excel/2006/main">
          <x14:cfRule type="expression" priority="680" id="{FDD0EA8D-8B77-4E08-BEE7-26E6A671205B}">
            <xm:f>$D$22='Dropdown Auswahl'!$AV$7</xm:f>
            <x14:dxf>
              <fill>
                <patternFill patternType="darkDown">
                  <bgColor theme="0"/>
                </patternFill>
              </fill>
            </x14:dxf>
          </x14:cfRule>
          <xm:sqref>D35:F35</xm:sqref>
        </x14:conditionalFormatting>
        <x14:conditionalFormatting xmlns:xm="http://schemas.microsoft.com/office/excel/2006/main">
          <x14:cfRule type="expression" priority="11" id="{23B211AC-97C6-44E2-8C2D-35A0D102748E}">
            <xm:f>$D$22='Dropdown Auswahl'!$AV$5</xm:f>
            <x14:dxf>
              <fill>
                <patternFill patternType="darkDown">
                  <bgColor theme="0"/>
                </patternFill>
              </fill>
            </x14:dxf>
          </x14:cfRule>
          <xm:sqref>A58:F58 D57:F57</xm:sqref>
        </x14:conditionalFormatting>
        <x14:conditionalFormatting xmlns:xm="http://schemas.microsoft.com/office/excel/2006/main">
          <x14:cfRule type="expression" priority="45" id="{86820EC0-9688-4233-A009-0A6030A6E8A7}">
            <xm:f>AND($D$22='Dropdown Auswahl'!$AV$5,$E$59&lt;&gt;'Dropdown Auswahl'!$B$3,$E$59&lt;&gt;'Dropdown Auswahl'!$B$4)</xm:f>
            <x14:dxf>
              <fill>
                <patternFill>
                  <bgColor theme="5" tint="0.39994506668294322"/>
                </patternFill>
              </fill>
            </x14:dxf>
          </x14:cfRule>
          <xm:sqref>E59:F59</xm:sqref>
        </x14:conditionalFormatting>
        <x14:conditionalFormatting xmlns:xm="http://schemas.microsoft.com/office/excel/2006/main">
          <x14:cfRule type="expression" priority="43" id="{69883A89-003A-4B14-9809-9EEF061F1978}">
            <xm:f>AND($B$59="",$D$22='Dropdown Auswahl'!$AV$5)</xm:f>
            <x14:dxf>
              <fill>
                <patternFill>
                  <bgColor theme="5" tint="0.39994506668294322"/>
                </patternFill>
              </fill>
            </x14:dxf>
          </x14:cfRule>
          <xm:sqref>B59:C59</xm:sqref>
        </x14:conditionalFormatting>
        <x14:conditionalFormatting xmlns:xm="http://schemas.microsoft.com/office/excel/2006/main">
          <x14:cfRule type="expression" priority="41" id="{CACEEF61-8635-4955-A6C8-676076E9973F}">
            <xm:f>OR($D$22='Dropdown Auswahl'!$AV$3,$D$22='Dropdown Auswahl'!$AV$4)</xm:f>
            <x14:dxf>
              <fill>
                <patternFill patternType="darkDown">
                  <bgColor theme="0"/>
                </patternFill>
              </fill>
            </x14:dxf>
          </x14:cfRule>
          <xm:sqref>A59:F59</xm:sqref>
        </x14:conditionalFormatting>
        <x14:conditionalFormatting xmlns:xm="http://schemas.microsoft.com/office/excel/2006/main">
          <x14:cfRule type="expression" priority="58" id="{B88AB266-ED0B-4BAA-B88C-285267060BE6}">
            <xm:f>OR($B$75="",$B$75='DD FD'!$AH$3)</xm:f>
            <x14:dxf>
              <fill>
                <patternFill>
                  <bgColor theme="6" tint="0.59996337778862885"/>
                </patternFill>
              </fill>
            </x14:dxf>
          </x14:cfRule>
          <xm:sqref>B75</xm:sqref>
        </x14:conditionalFormatting>
        <x14:conditionalFormatting xmlns:xm="http://schemas.microsoft.com/office/excel/2006/main">
          <x14:cfRule type="expression" priority="42" id="{8F5F9AB2-4AF4-4306-B339-F6BB30C2D2D8}">
            <xm:f>AND(OR($B$75='DD FD'!$AH$4,$B$75='DD FD'!$AH$6),OR($E$75="",$E$75='Dropdown Auswahl'!$AS$2))</xm:f>
            <x14:dxf>
              <fill>
                <patternFill>
                  <bgColor theme="6" tint="0.59996337778862885"/>
                </patternFill>
              </fill>
            </x14:dxf>
          </x14:cfRule>
          <xm:sqref>E75:F75</xm:sqref>
        </x14:conditionalFormatting>
        <x14:conditionalFormatting xmlns:xm="http://schemas.microsoft.com/office/excel/2006/main">
          <x14:cfRule type="expression" priority="40" id="{CABAF614-516A-4AC6-B652-3499FCCD10A7}">
            <xm:f>OR($B$75="",$B$75='DD FD'!$AH$3,$B$75='DD FD'!$AH$5)</xm:f>
            <x14:dxf>
              <fill>
                <patternFill patternType="darkDown">
                  <bgColor theme="0"/>
                </patternFill>
              </fill>
            </x14:dxf>
          </x14:cfRule>
          <xm:sqref>D75:F75</xm:sqref>
        </x14:conditionalFormatting>
        <x14:conditionalFormatting xmlns:xm="http://schemas.microsoft.com/office/excel/2006/main">
          <x14:cfRule type="expression" priority="17" id="{4AB6DD0C-453E-4A7B-8499-A5629D5AA6AE}">
            <xm:f>OR($D$19='Dropdown Auswahl'!$B$2,$D$20='Dropdown Auswahl'!$B$2,$D$22='Dropdown Auswahl'!$AV$2,$B$23='Dropdown Auswahl'!$B$2)</xm:f>
            <x14:dxf>
              <font>
                <color theme="0"/>
              </font>
              <fill>
                <patternFill patternType="lightDown">
                  <fgColor auto="1"/>
                  <bgColor theme="0"/>
                </patternFill>
              </fill>
            </x14:dxf>
          </x14:cfRule>
          <xm:sqref>F88</xm:sqref>
        </x14:conditionalFormatting>
        <x14:conditionalFormatting xmlns:xm="http://schemas.microsoft.com/office/excel/2006/main">
          <x14:cfRule type="expression" priority="35" id="{8500D934-9BDB-4BBC-9E4A-A86DC51ECF99}">
            <xm:f>$D$20='Dropdown Auswahl'!$AN$6</xm:f>
            <x14:dxf>
              <fill>
                <patternFill patternType="darkDown">
                  <bgColor theme="0"/>
                </patternFill>
              </fill>
            </x14:dxf>
          </x14:cfRule>
          <xm:sqref>F88</xm:sqref>
        </x14:conditionalFormatting>
        <x14:conditionalFormatting xmlns:xm="http://schemas.microsoft.com/office/excel/2006/main">
          <x14:cfRule type="expression" priority="36" id="{988A6284-3867-455D-9DF6-9E0D22DAA8FB}">
            <xm:f>$D$19='Dropdown Auswahl'!$B$3</xm:f>
            <x14:dxf>
              <fill>
                <patternFill patternType="darkDown">
                  <bgColor theme="0"/>
                </patternFill>
              </fill>
            </x14:dxf>
          </x14:cfRule>
          <xm:sqref>F88</xm:sqref>
        </x14:conditionalFormatting>
        <x14:conditionalFormatting xmlns:xm="http://schemas.microsoft.com/office/excel/2006/main">
          <x14:cfRule type="expression" priority="31" id="{2531BC1F-1248-4C3A-A3B6-5F54DB8D95F7}">
            <xm:f>OR($D$19='Dropdown Auswahl'!$B$2,$D$20='Dropdown Auswahl'!$B$2,$D$22='Dropdown Auswahl'!$AV$2,$B$23='Dropdown Auswahl'!$B$2)</xm:f>
            <x14:dxf>
              <fill>
                <patternFill patternType="lightDown">
                  <fgColor auto="1"/>
                  <bgColor theme="0"/>
                </patternFill>
              </fill>
            </x14:dxf>
          </x14:cfRule>
          <xm:sqref>A197:F197</xm:sqref>
        </x14:conditionalFormatting>
        <x14:conditionalFormatting xmlns:xm="http://schemas.microsoft.com/office/excel/2006/main">
          <x14:cfRule type="expression" priority="14" id="{C3FFA495-6BC7-4EF8-A56E-B6427A42D789}">
            <xm:f>$D$20='Dropdown Auswahl'!$AN$6</xm:f>
            <x14:dxf>
              <fill>
                <patternFill patternType="darkDown">
                  <bgColor theme="0"/>
                </patternFill>
              </fill>
            </x14:dxf>
          </x14:cfRule>
          <xm:sqref>A197:F197</xm:sqref>
        </x14:conditionalFormatting>
        <x14:conditionalFormatting xmlns:xm="http://schemas.microsoft.com/office/excel/2006/main">
          <x14:cfRule type="expression" priority="27" id="{1EC9CE5E-5782-457A-B629-9D687EFC4F06}">
            <xm:f>OR($D$19='Dropdown Auswahl'!$B$2,$D$20='Dropdown Auswahl'!$B$2,$D$22='Dropdown Auswahl'!$AV$2,$B$23='Dropdown Auswahl'!$B$2)</xm:f>
            <x14:dxf>
              <font>
                <color theme="0"/>
              </font>
              <fill>
                <patternFill patternType="lightDown">
                  <fgColor auto="1"/>
                  <bgColor theme="0"/>
                </patternFill>
              </fill>
            </x14:dxf>
          </x14:cfRule>
          <xm:sqref>D95:E95</xm:sqref>
        </x14:conditionalFormatting>
        <x14:conditionalFormatting xmlns:xm="http://schemas.microsoft.com/office/excel/2006/main">
          <x14:cfRule type="expression" priority="30" id="{BFC85AC3-EE13-4EE1-88FE-1A1504D3863F}">
            <xm:f>$B$23='Dropdown Auswahl'!$C$4</xm:f>
            <x14:dxf>
              <fill>
                <patternFill patternType="darkDown">
                  <bgColor theme="0"/>
                </patternFill>
              </fill>
            </x14:dxf>
          </x14:cfRule>
          <xm:sqref>D95</xm:sqref>
        </x14:conditionalFormatting>
        <x14:conditionalFormatting xmlns:xm="http://schemas.microsoft.com/office/excel/2006/main">
          <x14:cfRule type="expression" priority="28" id="{53CC53D2-F270-4181-8DD8-DC77F68912C0}">
            <xm:f>$D$20='Dropdown Auswahl'!$AN$6</xm:f>
            <x14:dxf>
              <fill>
                <patternFill patternType="darkDown">
                  <bgColor theme="0"/>
                </patternFill>
              </fill>
            </x14:dxf>
          </x14:cfRule>
          <xm:sqref>D95</xm:sqref>
        </x14:conditionalFormatting>
        <x14:conditionalFormatting xmlns:xm="http://schemas.microsoft.com/office/excel/2006/main">
          <x14:cfRule type="expression" priority="29" id="{BE06DBBC-99A8-4DFC-9B74-EFE614E19A57}">
            <xm:f>$D$19='Dropdown Auswahl'!$B$3</xm:f>
            <x14:dxf>
              <fill>
                <patternFill patternType="darkDown">
                  <bgColor theme="0"/>
                </patternFill>
              </fill>
            </x14:dxf>
          </x14:cfRule>
          <xm:sqref>D95</xm:sqref>
        </x14:conditionalFormatting>
        <x14:conditionalFormatting xmlns:xm="http://schemas.microsoft.com/office/excel/2006/main">
          <x14:cfRule type="expression" priority="24" id="{B66C2DF7-8048-4B64-8E67-0093CE58630F}">
            <xm:f>OR($D$19='Dropdown Auswahl'!$B$2,$D$20='Dropdown Auswahl'!$B$2,$D$22='Dropdown Auswahl'!$AV$2,$B$23='Dropdown Auswahl'!$B$2)</xm:f>
            <x14:dxf>
              <font>
                <color theme="0"/>
              </font>
              <fill>
                <patternFill patternType="lightDown">
                  <fgColor auto="1"/>
                  <bgColor theme="0"/>
                </patternFill>
              </fill>
            </x14:dxf>
          </x14:cfRule>
          <xm:sqref>F95</xm:sqref>
        </x14:conditionalFormatting>
        <x14:conditionalFormatting xmlns:xm="http://schemas.microsoft.com/office/excel/2006/main">
          <x14:cfRule type="expression" priority="25" id="{46A748B4-992D-42C3-BFFD-50C0C05C7594}">
            <xm:f>$D$20='Dropdown Auswahl'!$AN$6</xm:f>
            <x14:dxf>
              <fill>
                <patternFill patternType="darkDown">
                  <bgColor theme="0"/>
                </patternFill>
              </fill>
            </x14:dxf>
          </x14:cfRule>
          <xm:sqref>F95</xm:sqref>
        </x14:conditionalFormatting>
        <x14:conditionalFormatting xmlns:xm="http://schemas.microsoft.com/office/excel/2006/main">
          <x14:cfRule type="expression" priority="26" id="{B23AADBA-0231-4E81-A749-A0137B687D1A}">
            <xm:f>$D$19='Dropdown Auswahl'!$B$3</xm:f>
            <x14:dxf>
              <fill>
                <patternFill patternType="darkDown">
                  <bgColor theme="0"/>
                </patternFill>
              </fill>
            </x14:dxf>
          </x14:cfRule>
          <xm:sqref>F95</xm:sqref>
        </x14:conditionalFormatting>
        <x14:conditionalFormatting xmlns:xm="http://schemas.microsoft.com/office/excel/2006/main">
          <x14:cfRule type="expression" priority="16" id="{498B2FDF-EDCB-46C6-8D4F-1BD6CA6D3EEF}">
            <xm:f>OR($D$19='Dropdown Auswahl'!$B$2,$D$20='Dropdown Auswahl'!$B$2,$D$22='Dropdown Auswahl'!$AV$2,$B$23='Dropdown Auswahl'!$B$2)</xm:f>
            <x14:dxf>
              <fill>
                <patternFill patternType="lightDown">
                  <fgColor auto="1"/>
                  <bgColor theme="0"/>
                </patternFill>
              </fill>
            </x14:dxf>
          </x14:cfRule>
          <xm:sqref>D99:E99</xm:sqref>
        </x14:conditionalFormatting>
        <x14:conditionalFormatting xmlns:xm="http://schemas.microsoft.com/office/excel/2006/main">
          <x14:cfRule type="expression" priority="23" id="{8FB7EDE1-5FF3-4F0D-AB34-375E7DC25DF4}">
            <xm:f>$B$23='Dropdown Auswahl'!$C$4</xm:f>
            <x14:dxf>
              <fill>
                <patternFill patternType="darkDown">
                  <bgColor theme="0"/>
                </patternFill>
              </fill>
            </x14:dxf>
          </x14:cfRule>
          <xm:sqref>D99</xm:sqref>
        </x14:conditionalFormatting>
        <x14:conditionalFormatting xmlns:xm="http://schemas.microsoft.com/office/excel/2006/main">
          <x14:cfRule type="expression" priority="21" id="{2607F312-6877-4C4D-8CB9-2A98988AE988}">
            <xm:f>$D$20='Dropdown Auswahl'!$AN$6</xm:f>
            <x14:dxf>
              <fill>
                <patternFill patternType="darkDown">
                  <bgColor theme="0"/>
                </patternFill>
              </fill>
            </x14:dxf>
          </x14:cfRule>
          <xm:sqref>D99</xm:sqref>
        </x14:conditionalFormatting>
        <x14:conditionalFormatting xmlns:xm="http://schemas.microsoft.com/office/excel/2006/main">
          <x14:cfRule type="expression" priority="22" id="{3F8EA880-02BE-430F-A1A7-1A248D163F06}">
            <xm:f>$D$19='Dropdown Auswahl'!$B$3</xm:f>
            <x14:dxf>
              <fill>
                <patternFill patternType="darkDown">
                  <bgColor theme="0"/>
                </patternFill>
              </fill>
            </x14:dxf>
          </x14:cfRule>
          <xm:sqref>D99</xm:sqref>
        </x14:conditionalFormatting>
        <x14:conditionalFormatting xmlns:xm="http://schemas.microsoft.com/office/excel/2006/main">
          <x14:cfRule type="expression" priority="13" id="{5DD6D12A-3A6A-4C54-9BC7-8C62B2E46124}">
            <xm:f>OR($D$19='Dropdown Auswahl'!$B$2,$D$20='Dropdown Auswahl'!$B$2,$D$22='Dropdown Auswahl'!$AV$2,$B$23='Dropdown Auswahl'!$B$2)</xm:f>
            <x14:dxf>
              <font>
                <color theme="0"/>
              </font>
              <fill>
                <patternFill patternType="lightDown">
                  <fgColor auto="1"/>
                  <bgColor theme="0"/>
                </patternFill>
              </fill>
            </x14:dxf>
          </x14:cfRule>
          <xm:sqref>F99</xm:sqref>
        </x14:conditionalFormatting>
        <x14:conditionalFormatting xmlns:xm="http://schemas.microsoft.com/office/excel/2006/main">
          <x14:cfRule type="expression" priority="18" id="{E4A0E8CF-3A0C-4260-9B6D-C3F728C4F012}">
            <xm:f>$D$20='Dropdown Auswahl'!$AN$6</xm:f>
            <x14:dxf>
              <fill>
                <patternFill patternType="darkDown">
                  <bgColor theme="0"/>
                </patternFill>
              </fill>
            </x14:dxf>
          </x14:cfRule>
          <xm:sqref>F99</xm:sqref>
        </x14:conditionalFormatting>
        <x14:conditionalFormatting xmlns:xm="http://schemas.microsoft.com/office/excel/2006/main">
          <x14:cfRule type="expression" priority="19" id="{0BDF0223-92FF-49A0-BEC7-CBCAE70CA3A5}">
            <xm:f>$D$19='Dropdown Auswahl'!$B$3</xm:f>
            <x14:dxf>
              <fill>
                <patternFill patternType="darkDown">
                  <bgColor theme="0"/>
                </patternFill>
              </fill>
            </x14:dxf>
          </x14:cfRule>
          <xm:sqref>F99</xm:sqref>
        </x14:conditionalFormatting>
        <x14:conditionalFormatting xmlns:xm="http://schemas.microsoft.com/office/excel/2006/main">
          <x14:cfRule type="expression" priority="38" id="{80790DC1-983F-4059-9692-1B6EE204AED5}">
            <xm:f>$D$22&lt;&gt;'Dropdown Auswahl'!$AV$7</xm:f>
            <x14:dxf>
              <fill>
                <patternFill patternType="darkDown">
                  <bgColor theme="0"/>
                </patternFill>
              </fill>
            </x14:dxf>
          </x14:cfRule>
          <xm:sqref>F28 D29:F29</xm:sqref>
        </x14:conditionalFormatting>
        <x14:conditionalFormatting xmlns:xm="http://schemas.microsoft.com/office/excel/2006/main">
          <x14:cfRule type="expression" priority="34" id="{9D128DC1-4C7F-4AA6-86F9-C5A96DB6F399}">
            <xm:f>$D$22&lt;&gt;'Dropdown Auswahl'!$AV$7</xm:f>
            <x14:dxf>
              <fill>
                <patternFill patternType="darkDown">
                  <bgColor theme="0"/>
                </patternFill>
              </fill>
            </x14:dxf>
          </x14:cfRule>
          <xm:sqref>D88:F88 D95:F95 D99:F99</xm:sqref>
        </x14:conditionalFormatting>
        <x14:conditionalFormatting xmlns:xm="http://schemas.microsoft.com/office/excel/2006/main">
          <x14:cfRule type="expression" priority="32" id="{4421C351-D9D8-4EE9-80F5-8320A5CEC930}">
            <xm:f>$D$22&lt;&gt;'Dropdown Auswahl'!$AV$7</xm:f>
            <x14:dxf>
              <font>
                <color theme="0"/>
              </font>
              <fill>
                <patternFill patternType="lightDown">
                  <bgColor theme="0"/>
                </patternFill>
              </fill>
            </x14:dxf>
          </x14:cfRule>
          <xm:sqref>A197:F201</xm:sqref>
        </x14:conditionalFormatting>
        <x14:conditionalFormatting xmlns:xm="http://schemas.microsoft.com/office/excel/2006/main">
          <x14:cfRule type="expression" priority="37" id="{DB089F0B-4CAB-46BA-AC36-DFFDD6B6444C}">
            <xm:f>$D$22='Dropdown Auswahl'!$AV$7</xm:f>
            <x14:dxf>
              <fill>
                <patternFill patternType="darkDown">
                  <bgColor theme="0"/>
                </patternFill>
              </fill>
            </x14:dxf>
          </x14:cfRule>
          <xm:sqref>D26:F27</xm:sqref>
        </x14:conditionalFormatting>
        <x14:conditionalFormatting xmlns:xm="http://schemas.microsoft.com/office/excel/2006/main">
          <x14:cfRule type="expression" priority="15" id="{61E14D1E-4BAB-4C90-813D-0379E87B612F}">
            <xm:f>OR($D$22='Dropdown Auswahl'!$AV$6,$D$22='Dropdown Auswahl'!$AV$7)</xm:f>
            <x14:dxf>
              <fill>
                <patternFill patternType="darkDown">
                  <bgColor theme="0"/>
                </patternFill>
              </fill>
            </x14:dxf>
          </x14:cfRule>
          <xm:sqref>A35:C35</xm:sqref>
        </x14:conditionalFormatting>
        <x14:conditionalFormatting xmlns:xm="http://schemas.microsoft.com/office/excel/2006/main">
          <x14:cfRule type="expression" priority="6" id="{2874AA02-F85C-4074-BFF4-1DE71CEF59A8}">
            <xm:f>OR($D$19='Dropdown Auswahl'!$B$2,$D$20='Dropdown Auswahl'!$B$2,$D$22='Dropdown Auswahl'!$AV$2,$B$23='Dropdown Auswahl'!$B$2)</xm:f>
            <x14:dxf>
              <font>
                <color theme="0"/>
              </font>
              <fill>
                <patternFill patternType="lightDown">
                  <fgColor auto="1"/>
                  <bgColor theme="0"/>
                </patternFill>
              </fill>
            </x14:dxf>
          </x14:cfRule>
          <xm:sqref>D69:F69</xm:sqref>
        </x14:conditionalFormatting>
        <x14:conditionalFormatting xmlns:xm="http://schemas.microsoft.com/office/excel/2006/main">
          <x14:cfRule type="expression" priority="9" id="{DF7E6990-9F3C-4529-A73C-EF1B4538884F}">
            <xm:f>OR($E$69="",$E$69='Dropdown Auswahl'!$X$2)</xm:f>
            <x14:dxf>
              <fill>
                <patternFill>
                  <bgColor theme="5" tint="0.39994506668294322"/>
                </patternFill>
              </fill>
            </x14:dxf>
          </x14:cfRule>
          <xm:sqref>E69</xm:sqref>
        </x14:conditionalFormatting>
        <x14:conditionalFormatting xmlns:xm="http://schemas.microsoft.com/office/excel/2006/main">
          <x14:cfRule type="expression" priority="7" id="{42FB5949-9F0C-4912-B4A5-9672FF4F4372}">
            <xm:f>$D$20='Dropdown Auswahl'!$AN$6</xm:f>
            <x14:dxf>
              <fill>
                <patternFill patternType="darkDown">
                  <bgColor theme="0"/>
                </patternFill>
              </fill>
            </x14:dxf>
          </x14:cfRule>
          <xm:sqref>D69:F69</xm:sqref>
        </x14:conditionalFormatting>
        <x14:conditionalFormatting xmlns:xm="http://schemas.microsoft.com/office/excel/2006/main">
          <x14:cfRule type="expression" priority="8" id="{D02F6121-F768-4644-A92B-D4BA5E578289}">
            <xm:f>$D$19='Dropdown Auswahl'!$B$3</xm:f>
            <x14:dxf>
              <fill>
                <patternFill patternType="darkDown">
                  <bgColor theme="0"/>
                </patternFill>
              </fill>
            </x14:dxf>
          </x14:cfRule>
          <xm:sqref>D69:F69</xm:sqref>
        </x14:conditionalFormatting>
        <x14:conditionalFormatting xmlns:xm="http://schemas.microsoft.com/office/excel/2006/main">
          <x14:cfRule type="expression" priority="245" id="{B598BE0D-3397-47C8-8A2A-FD9159571050}">
            <xm:f>AND(OR($B$58="",$B$58='Dropdown Auswahl'!$B$2),D22='Dropdown Auswahl'!$AV$7)</xm:f>
            <x14:dxf>
              <fill>
                <patternFill>
                  <bgColor theme="5" tint="0.39994506668294322"/>
                </patternFill>
              </fill>
            </x14:dxf>
          </x14:cfRule>
          <xm:sqref>B58:C58</xm:sqref>
        </x14:conditionalFormatting>
        <x14:conditionalFormatting xmlns:xm="http://schemas.microsoft.com/office/excel/2006/main">
          <x14:cfRule type="expression" priority="12" id="{FD8BE70C-EC14-4596-80B0-D719C13F79A6}">
            <xm:f>VLOOKUP($F$69,'Dropdown Auswahl'!$Y:$Z,2,FALSE)="x"</xm:f>
            <x14:dxf>
              <font>
                <color auto="1"/>
              </font>
              <fill>
                <patternFill>
                  <bgColor theme="5" tint="0.39994506668294322"/>
                </patternFill>
              </fill>
            </x14:dxf>
          </x14:cfRule>
          <x14:cfRule type="expression" priority="10" id="{2EC6A2D9-9649-4DDD-9959-C8F402D8FA11}">
            <xm:f>OR($D$22='Dropdown Auswahl'!$AV$6,$D$22='Dropdown Auswahl'!$AV$7)</xm:f>
            <x14:dxf>
              <font>
                <color theme="1" tint="0.499984740745262"/>
              </font>
              <fill>
                <patternFill>
                  <bgColor theme="1" tint="0.499984740745262"/>
                </patternFill>
              </fill>
            </x14:dxf>
          </x14:cfRule>
          <xm:sqref>D70:F70</xm:sqref>
        </x14:conditionalFormatting>
      </x14:conditionalFormattings>
    </ext>
    <ext xmlns:x14="http://schemas.microsoft.com/office/spreadsheetml/2009/9/main" uri="{CCE6A557-97BC-4b89-ADB6-D9C93CAAB3DF}">
      <x14:dataValidations xmlns:xm="http://schemas.microsoft.com/office/excel/2006/main" xWindow="732" yWindow="528" count="44">
        <x14:dataValidation type="list" allowBlank="1" showErrorMessage="1" promptTitle="Weitere Label/Siegel" prompt="Bitte links aufklappen" xr:uid="{8F492D03-2A98-4C6F-83BD-C03221E4A42B}">
          <x14:formula1>
            <xm:f>'Dropdown Auswahl'!$AX$2:$AX$6</xm:f>
          </x14:formula1>
          <xm:sqref>E74:F74</xm:sqref>
        </x14:dataValidation>
        <x14:dataValidation type="list" allowBlank="1" showErrorMessage="1" promptTitle="Weitere Label/Siegel" prompt="Bitte links aufklappen" xr:uid="{180D49A0-CAC9-4639-A74C-B14F9ECF9134}">
          <x14:formula1>
            <xm:f>'Dropdown Auswahl'!$AC$2:$AC$5</xm:f>
          </x14:formula1>
          <xm:sqref>E71 B71</xm:sqref>
        </x14:dataValidation>
        <x14:dataValidation type="list" allowBlank="1" showInputMessage="1" showErrorMessage="1" xr:uid="{4FABDB2A-9648-422D-ADF6-A0E6FD222494}">
          <x14:formula1>
            <xm:f>'Dropdown Auswahl'!$P$2:$P$163</xm:f>
          </x14:formula1>
          <xm:sqref>E63</xm:sqref>
        </x14:dataValidation>
        <x14:dataValidation type="list" allowBlank="1" showInputMessage="1" showErrorMessage="1" promptTitle="Lagerstapelfaktor" prompt="Wenn die betrachtete Palette im Lager nicht gestapelt werden darf, wählen Sie &quot;1&quot; aus. Wenn die betrachtete Palette im Lager auf eine gleiche Palette gestapelt werden darf, wählen Sie &quot;2&quot; aus. Usw." xr:uid="{8341FADE-75AA-4CC0-8084-930274C5AC32}">
          <x14:formula1>
            <xm:f>'Dropdown Auswahl'!$AI$3:$AI$7</xm:f>
          </x14:formula1>
          <xm:sqref>E108:F108</xm:sqref>
        </x14:dataValidation>
        <x14:dataValidation type="list" allowBlank="1" showInputMessage="1" showErrorMessage="1" promptTitle="Maßeinheit" prompt="Maßeinheit in der die Nettofüllmenge angegeben wird._x000a_Z.B. ein Doppelpack Keramikmesser:_x000a_- 2 (=Nettofüllmenge)_x000a_- Stück (=Maßeinheit)_x000a_- Packung (=Verpackungsart)_x000a_(anderes Bsp.: 5 Liter Kanister - z.B. bei Frostschutzmittel)" xr:uid="{AC471B8B-EE02-40DF-BE11-8493863CAAEF}">
          <x14:formula1>
            <xm:f>'Dropdown Auswahl'!$N$2:$N$12</xm:f>
          </x14:formula1>
          <xm:sqref>E56</xm:sqref>
        </x14:dataValidation>
        <x14:dataValidation type="list" allowBlank="1" showInputMessage="1" showErrorMessage="1" promptTitle="Verpackungsart" prompt="Verpackungsart der Einheit die über die Kasse geht._x000a_Z.B. ein Doppelpack Keramikmesser:_x000a_- 2 (=Nettofüllmenge)_x000a_- Stück (=Maßeinheit)_x000a_- Packung (=Verpackungsart)" xr:uid="{E66C64F3-8035-4741-9CA6-24A9F885F4B1}">
          <x14:formula1>
            <xm:f>'Dropdown Auswahl'!$P$2:$P$163</xm:f>
          </x14:formula1>
          <xm:sqref>B57</xm:sqref>
        </x14:dataValidation>
        <x14:dataValidation type="list" allowBlank="1" showInputMessage="1" showErrorMessage="1" xr:uid="{311CE708-E993-4D00-AAAA-4AC1549788BC}">
          <x14:formula1>
            <xm:f>'Dropdown Auswahl'!$B$2:$B$4</xm:f>
          </x14:formula1>
          <xm:sqref>B101:C101 B65:C65 B61:C61 B171:C172</xm:sqref>
        </x14:dataValidation>
        <x14:dataValidation type="list" allowBlank="1" showInputMessage="1" showErrorMessage="1" xr:uid="{E46C89DC-2E94-45B5-B73C-72E6E781C8EC}">
          <x14:formula1>
            <xm:f>'Dropdown Auswahl'!$T$2:$T$163</xm:f>
          </x14:formula1>
          <xm:sqref>E67</xm:sqref>
        </x14:dataValidation>
        <x14:dataValidation type="list" allowBlank="1" showInputMessage="1" showErrorMessage="1" xr:uid="{99CABA2C-79F1-4FC4-9A04-CD3A11148721}">
          <x14:formula1>
            <xm:f>'Dropdown Auswahl'!$AE$2:$AE$49</xm:f>
          </x14:formula1>
          <xm:sqref>B103</xm:sqref>
        </x14:dataValidation>
        <x14:dataValidation type="list" showErrorMessage="1" xr:uid="{ADE69B79-7A22-45C3-B416-B04B5BCA46DA}">
          <x14:formula1>
            <xm:f>'Dropdown Auswahl'!$AG$2:$AG$4</xm:f>
          </x14:formula1>
          <xm:sqref>E107</xm:sqref>
        </x14:dataValidation>
        <x14:dataValidation type="list" allowBlank="1" showInputMessage="1" showErrorMessage="1" xr:uid="{0515958A-9CE3-4F93-8BCB-129792ABD5D6}">
          <x14:formula1>
            <xm:f>'Dropdown Auswahl'!$E$2:$E$4</xm:f>
          </x14:formula1>
          <xm:sqref>B31</xm:sqref>
        </x14:dataValidation>
        <x14:dataValidation type="list" allowBlank="1" showErrorMessage="1" prompt="Als Lieferant mit Pooldaten, bitte die rot markierten Attribute pflegen." xr:uid="{5FF5113B-85B4-4DA6-870E-FFA1B49264C3}">
          <x14:formula1>
            <xm:f>'Dropdown Auswahl'!$B$2:$B$4</xm:f>
          </x14:formula1>
          <xm:sqref>D19 D21</xm:sqref>
        </x14:dataValidation>
        <x14:dataValidation type="list" allowBlank="1" showInputMessage="1" showErrorMessage="1" xr:uid="{0708AF6C-0829-4265-BC9B-7BABCAC3429A}">
          <x14:formula1>
            <xm:f>'Dropdown Auswahl'!$A$2:$A$3</xm:f>
          </x14:formula1>
          <xm:sqref>E25:F25 E33:F33</xm:sqref>
        </x14:dataValidation>
        <x14:dataValidation type="list" allowBlank="1" showInputMessage="1" showErrorMessage="1" promptTitle="Masterkarton" prompt="Im Falle eines Masterkartons wählen Sie hier bitte &quot;Gebindeeinheit 1&quot; aus._x000a_Im Falle einer alternativen Gebindeeinheit wählen Sie hier bitte &quot;Einzelartikel&quot; aus." xr:uid="{0B518A57-8B9F-4CD8-825A-29C37DD9C547}">
          <x14:formula1>
            <xm:f>'Dropdown Auswahl'!$AO$2:$AO$4</xm:f>
          </x14:formula1>
          <xm:sqref>E65</xm:sqref>
        </x14:dataValidation>
        <x14:dataValidation type="list" allowBlank="1" showInputMessage="1" showErrorMessage="1" xr:uid="{C859D774-48EC-4969-9857-EA4E6A593351}">
          <x14:formula1>
            <xm:f>'Dropdown Auswahl'!$V$2:$V$5</xm:f>
          </x14:formula1>
          <xm:sqref>B69</xm:sqref>
        </x14:dataValidation>
        <x14:dataValidation type="list" allowBlank="1" showInputMessage="1" showErrorMessage="1" xr:uid="{6DE6D78D-3447-4450-82B7-E7ED90DD744E}">
          <x14:formula1>
            <xm:f>'Dropdown Auswahl'!$AO$2:$AO$5</xm:f>
          </x14:formula1>
          <xm:sqref>E101 B110</xm:sqref>
        </x14:dataValidation>
        <x14:dataValidation type="list" allowBlank="1" showInputMessage="1" showErrorMessage="1" xr:uid="{F4BE8B1B-9C28-4220-A3F2-FE2D0C55D82A}">
          <x14:formula1>
            <xm:f>'Dropdown Auswahl'!$AQ$2:$AQ$14</xm:f>
          </x14:formula1>
          <xm:sqref>E123</xm:sqref>
        </x14:dataValidation>
        <x14:dataValidation type="list" allowBlank="1" showInputMessage="1" showErrorMessage="1" xr:uid="{2C9BB428-F693-4375-9442-681719011F3F}">
          <x14:formula1>
            <xm:f>'Dropdown Auswahl'!$AM$2:$AM$7</xm:f>
          </x14:formula1>
          <xm:sqref>E133:F133</xm:sqref>
        </x14:dataValidation>
        <x14:dataValidation type="list" allowBlank="1" showInputMessage="1" showErrorMessage="1" xr:uid="{6F0C5413-EA37-408C-9552-6A76D569026B}">
          <x14:formula1>
            <xm:f>'Dropdown Auswahl'!$AL$2:$AL$27</xm:f>
          </x14:formula1>
          <xm:sqref>B133:C133</xm:sqref>
        </x14:dataValidation>
        <x14:dataValidation type="list" allowBlank="1" showInputMessage="1" showErrorMessage="1" xr:uid="{DCEEAED4-571F-4042-B4AA-57F57DC2EB58}">
          <x14:formula1>
            <xm:f>'Dropdown Auswahl'!$AK$2:$AK$4</xm:f>
          </x14:formula1>
          <xm:sqref>B132:C132</xm:sqref>
        </x14:dataValidation>
        <x14:dataValidation type="list" allowBlank="1" showInputMessage="1" showErrorMessage="1" xr:uid="{DDEC0E22-6DEE-40E0-B2FC-80BC3F7E07A3}">
          <x14:formula1>
            <xm:f>'Dropdown Auswahl'!$AJ$2:$AJ$10</xm:f>
          </x14:formula1>
          <xm:sqref>B127:C127</xm:sqref>
        </x14:dataValidation>
        <x14:dataValidation type="list" allowBlank="1" showInputMessage="1" showErrorMessage="1" promptTitle="Biozid" prompt="Wenn Biozid enthalten ist, dann müssen zwingend oberhalb die &quot;Restlaufzeit ab Wareneingang&quot; und die &quot;Restlaufzeit ab Produktion&quot; mitgegeben werden." xr:uid="{8AC9A3C1-A881-4A17-8230-1216FEE2681A}">
          <x14:formula1>
            <xm:f>'Dropdown Auswahl'!$B$2:$B$4</xm:f>
          </x14:formula1>
          <xm:sqref>E130:F130</xm:sqref>
        </x14:dataValidation>
        <x14:dataValidation type="list" allowBlank="1" showInputMessage="1" showErrorMessage="1" promptTitle="Brennbare Flüssigkeiten" prompt="Wenn es eine brennbare Flüssigkeit ist, dann bitte auch den Flammpunkt angeben" xr:uid="{788DB58C-F947-4CF7-953D-C2D6C6DC50E0}">
          <x14:formula1>
            <xm:f>'Dropdown Auswahl'!$B$2:$B$4</xm:f>
          </x14:formula1>
          <xm:sqref>B131:C131</xm:sqref>
        </x14:dataValidation>
        <x14:dataValidation type="list" allowBlank="1" showInputMessage="1" showErrorMessage="1" promptTitle="EAS" prompt="Ist eine elektronische Warensicherung am Artikel vorhanden ist diese Frage mit &quot;Ja&quot; zu beantworten. Ansonsten mit &quot;Nein&quot;." xr:uid="{C13ACC41-C24C-4DA3-B0FD-F9D7F33819DC}">
          <x14:formula1>
            <xm:f>'Dropdown Auswahl'!$B$2:$B$4</xm:f>
          </x14:formula1>
          <xm:sqref>B58:C58</xm:sqref>
        </x14:dataValidation>
        <x14:dataValidation type="list" allowBlank="1" showInputMessage="1" showErrorMessage="1" xr:uid="{419FEE1B-DE72-47AB-A283-8025A42F3204}">
          <x14:formula1>
            <xm:f>'Dropdown Auswahl'!$AU$2:$AU$10</xm:f>
          </x14:formula1>
          <xm:sqref>E36:F36</xm:sqref>
        </x14:dataValidation>
        <x14:dataValidation type="list" allowBlank="1" showInputMessage="1" showErrorMessage="1" promptTitle="Transportstapelfaktor" prompt="Wenn die betrachtete Palette beim Transport nicht gestapelt werden darf, wählen Sie &quot;1&quot; aus. Wenn die betrachtete Palette beim Transport auf eine gleiche Palette gestapelt werden darf, wählen Sie &quot;2&quot; aus. Usw." xr:uid="{6E607C71-EA8C-4AFD-B7FC-271386D749FA}">
          <x14:formula1>
            <xm:f>'Dropdown Auswahl'!$AI$3:$AI$7</xm:f>
          </x14:formula1>
          <xm:sqref>B108:C108</xm:sqref>
        </x14:dataValidation>
        <x14:dataValidation type="list" allowBlank="1" showInputMessage="1" showErrorMessage="1" xr:uid="{360D4197-E80B-4AC4-A995-5B8EDF2251BD}">
          <x14:formula1>
            <xm:f>'Dropdown Auswahl AT'!$AB$3:$AB$5</xm:f>
          </x14:formula1>
          <xm:sqref>D190:D192 D194:D196</xm:sqref>
        </x14:dataValidation>
        <x14:dataValidation type="list" allowBlank="1" showInputMessage="1" showErrorMessage="1" xr:uid="{B2B529CB-A5CA-41C7-85D0-0077D729EDF3}">
          <x14:formula1>
            <xm:f>'Dropdown Auswahl'!$L$2:$L$7</xm:f>
          </x14:formula1>
          <xm:sqref>E102:F102</xm:sqref>
        </x14:dataValidation>
        <x14:dataValidation type="list" allowBlank="1" showInputMessage="1" showErrorMessage="1" xr:uid="{EF45F4B3-5A4E-4E5D-A46F-F67867CC1FAE}">
          <x14:formula1>
            <xm:f>'Dropdown Auswahl'!$J$2:$J$9</xm:f>
          </x14:formula1>
          <xm:sqref>E66:F66 E62:F62</xm:sqref>
        </x14:dataValidation>
        <x14:dataValidation type="list" allowBlank="1" showInputMessage="1" showErrorMessage="1" xr:uid="{E3A02E5A-D349-440F-B456-C73DEEB4AA8B}">
          <x14:formula1>
            <xm:f>'Dropdown Auswahl'!$H$2:$H$7</xm:f>
          </x14:formula1>
          <xm:sqref>E55:F55</xm:sqref>
        </x14:dataValidation>
        <x14:dataValidation type="list" allowBlank="1" showInputMessage="1" showErrorMessage="1" xr:uid="{8D9042C4-360A-48B3-B576-E89E29B7B37E}">
          <x14:formula1>
            <xm:f>'Dropdown Auswahl AT'!$Z$3:$Z$14</xm:f>
          </x14:formula1>
          <xm:sqref>B190:B192</xm:sqref>
        </x14:dataValidation>
        <x14:dataValidation type="list" allowBlank="1" showInputMessage="1" showErrorMessage="1" xr:uid="{F4520D6F-8E98-4002-A720-3AF70DBAA6D3}">
          <x14:formula1>
            <xm:f>'Dropdown Auswahl AT'!$AC$3:$AC$11</xm:f>
          </x14:formula1>
          <xm:sqref>B194:B196</xm:sqref>
        </x14:dataValidation>
        <x14:dataValidation type="list" allowBlank="1" showErrorMessage="1" prompt="Als Lieferant mit Pooldaten, bitte die rot markierten Attribute pflegen." xr:uid="{7D9994E5-999D-44E8-B3AC-B36C55A4635A}">
          <x14:formula1>
            <xm:f>'Dropdown Auswahl'!$AN$2:$AN$6</xm:f>
          </x14:formula1>
          <xm:sqref>D20</xm:sqref>
        </x14:dataValidation>
        <x14:dataValidation type="list" allowBlank="1" showInputMessage="1" showErrorMessage="1" promptTitle="Hinweis zu Displays" prompt="Wenn hier &quot;Display&quot; ausgewählt wird, müssen Sie den Kopfartikel (Aufsteller, Mischkartons, Stücklisten) auf diesem Reiter ausfüllen. Alle Fußartikel müssen im Reiter &quot;Display Neuanlage und Masse&quot; gepflegt werden." xr:uid="{47ADEEC1-1F71-475C-B31E-AC520E19BDED}">
          <x14:formula1>
            <xm:f>'Dropdown Auswahl'!$C$2:$C$4</xm:f>
          </x14:formula1>
          <xm:sqref>B23</xm:sqref>
        </x14:dataValidation>
        <x14:dataValidation type="list" allowBlank="1" showInputMessage="1" showErrorMessage="1" xr:uid="{FCDD3586-E564-454E-B3CC-887B8ABAC014}">
          <x14:formula1>
            <xm:f>'Dropdown Auswahl'!$AA$2:$AA$206</xm:f>
          </x14:formula1>
          <xm:sqref>B72:B73 E72:E73</xm:sqref>
        </x14:dataValidation>
        <x14:dataValidation type="list" allowBlank="1" showInputMessage="1" showErrorMessage="1" xr:uid="{858AC082-E8E9-4B47-82CA-F8515F3B211A}">
          <x14:formula1>
            <xm:f>'Dropdown Auswahl'!$AW$2:$AW$5</xm:f>
          </x14:formula1>
          <xm:sqref>B49</xm:sqref>
        </x14:dataValidation>
        <x14:dataValidation type="list" allowBlank="1" showErrorMessage="1" promptTitle="Weitere Label/Siegel" prompt="Bitte links aufklappen" xr:uid="{0920D619-6553-41DA-A722-318AEB73DECA}">
          <x14:formula1>
            <xm:f>'Dropdown Auswahl'!$B$2:$B$4</xm:f>
          </x14:formula1>
          <xm:sqref>B74:C74</xm:sqref>
        </x14:dataValidation>
        <x14:dataValidation type="list" allowBlank="1" showInputMessage="1" showErrorMessage="1" xr:uid="{33B5F94A-707E-488E-A639-D6E822EC0A34}">
          <x14:formula1>
            <xm:f>'Dropdown Auswahl'!$AZ$2:$AZ$7</xm:f>
          </x14:formula1>
          <xm:sqref>E39</xm:sqref>
        </x14:dataValidation>
        <x14:dataValidation type="list" allowBlank="1" showInputMessage="1" showErrorMessage="1" errorTitle="Garantie" error="Bitte nur ganze Zahlen zwischen 0 und 999 angeben." xr:uid="{00CBD090-7A2B-4040-8DC8-7EC666372EC8}">
          <x14:formula1>
            <xm:f>'Dropdown Auswahl'!$B$2:$B$4</xm:f>
          </x14:formula1>
          <xm:sqref>E59:F59</xm:sqref>
        </x14:dataValidation>
        <x14:dataValidation type="list" allowBlank="1" showInputMessage="1" showErrorMessage="1" xr:uid="{54EAB73D-D420-47D7-8A7D-AA519E6FB0CF}">
          <x14:formula1>
            <xm:f>'Dropdown Auswahl'!$AV$2:$AV$5</xm:f>
          </x14:formula1>
          <xm:sqref>D22</xm:sqref>
        </x14:dataValidation>
        <x14:dataValidation type="list" allowBlank="1" showErrorMessage="1" promptTitle="Minimum trade item lifespan (PR)" prompt="Amount in days between production and the best before date of the product." xr:uid="{3883307E-30A2-4AEB-A586-AFB2A6C47DCB}">
          <x14:formula1>
            <xm:f>'Dropdown Auswahl'!$AS$2:$AS$4</xm:f>
          </x14:formula1>
          <xm:sqref>E75:F75</xm:sqref>
        </x14:dataValidation>
        <x14:dataValidation type="list" allowBlank="1" showInputMessage="1" showErrorMessage="1" xr:uid="{DCCA5B87-7280-4E16-A4EF-4ED009B6F60E}">
          <x14:formula1>
            <xm:f>'Dropdown Auswahl'!$AY$2:$AY$4</xm:f>
          </x14:formula1>
          <xm:sqref>E37:F37</xm:sqref>
        </x14:dataValidation>
        <x14:dataValidation type="list" allowBlank="1" showInputMessage="1" showErrorMessage="1" xr:uid="{D01C265C-BCE4-4363-8C1D-325800094FB0}">
          <x14:formula1>
            <xm:f>'Dropdown Auswahl'!$X$2:$X$255</xm:f>
          </x14:formula1>
          <xm:sqref>E69</xm:sqref>
        </x14:dataValidation>
        <x14:dataValidation type="list" operator="equal" allowBlank="1" showInputMessage="1" showErrorMessage="1" errorTitle="UN-Nummer" error="Bitte überprüfen Sie Ihre Eingabe. _x000a_Die UN-Nummer ist immer eine 4 stellige Zahl." xr:uid="{58056BF2-D54C-4060-9252-A1D029145A9B}">
          <x14:formula1>
            <xm:f>'Dropdown Auswahl'!B2:B4</xm:f>
          </x14:formula1>
          <xm:sqref>B122:C122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A6950-13FE-4091-897D-84C17BB83D67}">
  <sheetPr>
    <tabColor theme="6"/>
    <pageSetUpPr fitToPage="1"/>
  </sheetPr>
  <dimension ref="A1:I103"/>
  <sheetViews>
    <sheetView zoomScaleNormal="100" workbookViewId="0">
      <selection sqref="A1:H1"/>
    </sheetView>
  </sheetViews>
  <sheetFormatPr defaultColWidth="11" defaultRowHeight="14.25"/>
  <cols>
    <col min="1" max="1" width="49" customWidth="1"/>
    <col min="2" max="2" width="32.875" customWidth="1"/>
    <col min="3" max="3" width="33.375" customWidth="1"/>
    <col min="4" max="4" width="29.5" customWidth="1"/>
    <col min="5" max="5" width="27.5" customWidth="1"/>
    <col min="6" max="6" width="23.375" customWidth="1"/>
    <col min="7" max="7" width="19.25" bestFit="1" customWidth="1"/>
  </cols>
  <sheetData>
    <row r="1" spans="1:9" ht="16.5" thickBot="1">
      <c r="A1" s="1423" t="s">
        <v>2014</v>
      </c>
      <c r="B1" s="1424"/>
      <c r="C1" s="1424"/>
      <c r="D1" s="1424"/>
      <c r="E1" s="1424"/>
      <c r="F1" s="1424"/>
      <c r="G1" s="1424"/>
      <c r="H1" s="1425"/>
      <c r="I1" s="577"/>
    </row>
    <row r="2" spans="1:9" ht="16.5" thickBot="1">
      <c r="A2" s="1638" t="s">
        <v>2017</v>
      </c>
      <c r="B2" s="1639"/>
      <c r="C2" s="1639"/>
      <c r="D2" s="1639"/>
      <c r="E2" s="1639"/>
      <c r="F2" s="1639"/>
      <c r="G2" s="1639"/>
      <c r="H2" s="1640"/>
      <c r="I2" s="577"/>
    </row>
    <row r="3" spans="1:9" ht="52.9" customHeight="1">
      <c r="A3" s="578" t="s">
        <v>2101</v>
      </c>
      <c r="B3" s="957"/>
      <c r="C3" s="949" t="s">
        <v>2102</v>
      </c>
      <c r="D3" s="912"/>
      <c r="E3" s="953" t="s">
        <v>2103</v>
      </c>
      <c r="F3" s="953" t="s">
        <v>2104</v>
      </c>
      <c r="G3" s="913"/>
      <c r="H3" s="914"/>
      <c r="I3" s="577"/>
    </row>
    <row r="4" spans="1:9" ht="15.75">
      <c r="A4" s="579" t="s">
        <v>2105</v>
      </c>
      <c r="B4" s="958"/>
      <c r="C4" s="950" t="s">
        <v>2106</v>
      </c>
      <c r="D4" s="915"/>
      <c r="E4" s="954" t="s">
        <v>2107</v>
      </c>
      <c r="F4" s="955" t="s">
        <v>2323</v>
      </c>
      <c r="G4" s="916"/>
      <c r="H4" s="917"/>
      <c r="I4" s="577"/>
    </row>
    <row r="5" spans="1:9" ht="15.75">
      <c r="A5" s="579" t="s">
        <v>2108</v>
      </c>
      <c r="B5" s="958"/>
      <c r="C5" s="951"/>
      <c r="D5" s="915"/>
      <c r="E5" s="955"/>
      <c r="F5" s="955"/>
      <c r="G5" s="916"/>
      <c r="H5" s="917"/>
      <c r="I5" s="577"/>
    </row>
    <row r="6" spans="1:9" ht="15.75">
      <c r="A6" s="579" t="s">
        <v>2109</v>
      </c>
      <c r="B6" s="958"/>
      <c r="C6" s="951" t="s">
        <v>2110</v>
      </c>
      <c r="D6" s="915"/>
      <c r="E6" s="955" t="s">
        <v>2111</v>
      </c>
      <c r="F6" s="955" t="s">
        <v>2324</v>
      </c>
      <c r="G6" s="916"/>
      <c r="H6" s="917"/>
      <c r="I6" s="577"/>
    </row>
    <row r="7" spans="1:9" ht="19.5" customHeight="1">
      <c r="A7" s="579" t="s">
        <v>2112</v>
      </c>
      <c r="B7" s="958"/>
      <c r="C7" s="951" t="s">
        <v>2113</v>
      </c>
      <c r="D7" s="915"/>
      <c r="E7" s="955" t="s">
        <v>2114</v>
      </c>
      <c r="F7" s="951"/>
      <c r="G7" s="916"/>
      <c r="H7" s="917"/>
      <c r="I7" s="577"/>
    </row>
    <row r="8" spans="1:9" ht="16.5" thickBot="1">
      <c r="A8" s="580" t="s">
        <v>2115</v>
      </c>
      <c r="B8" s="959"/>
      <c r="C8" s="952" t="s">
        <v>2116</v>
      </c>
      <c r="D8" s="918"/>
      <c r="E8" s="952" t="s">
        <v>2117</v>
      </c>
      <c r="F8" s="956"/>
      <c r="G8" s="919"/>
      <c r="H8" s="920"/>
      <c r="I8" s="577"/>
    </row>
    <row r="9" spans="1:9" ht="16.5" thickBot="1">
      <c r="A9" s="581"/>
      <c r="B9" s="921" t="s">
        <v>2118</v>
      </c>
      <c r="C9" s="922"/>
      <c r="D9" s="922"/>
      <c r="E9" s="923"/>
      <c r="F9" s="1641"/>
      <c r="G9" s="1641"/>
      <c r="H9" s="1642"/>
      <c r="I9" s="577"/>
    </row>
    <row r="10" spans="1:9" ht="15.75">
      <c r="A10" s="582" t="s">
        <v>2119</v>
      </c>
      <c r="B10" s="960"/>
      <c r="C10" s="924"/>
      <c r="D10" s="925"/>
      <c r="E10" s="923"/>
      <c r="F10" s="924"/>
      <c r="G10" s="924"/>
      <c r="H10" s="926"/>
      <c r="I10" s="577"/>
    </row>
    <row r="11" spans="1:9" ht="15.75">
      <c r="A11" s="583" t="s">
        <v>2120</v>
      </c>
      <c r="B11" s="961"/>
      <c r="C11" s="922"/>
      <c r="D11" s="925"/>
      <c r="E11" s="923"/>
      <c r="F11" s="1641"/>
      <c r="G11" s="1641"/>
      <c r="H11" s="1642"/>
      <c r="I11" s="577"/>
    </row>
    <row r="12" spans="1:9" ht="15.75">
      <c r="A12" s="583" t="s">
        <v>2121</v>
      </c>
      <c r="B12" s="961"/>
      <c r="C12" s="924"/>
      <c r="D12" s="925"/>
      <c r="E12" s="923"/>
      <c r="F12" s="924"/>
      <c r="G12" s="924"/>
      <c r="H12" s="926"/>
      <c r="I12" s="577"/>
    </row>
    <row r="13" spans="1:9" ht="15.75">
      <c r="A13" s="583" t="s">
        <v>2122</v>
      </c>
      <c r="B13" s="961"/>
      <c r="C13" s="924"/>
      <c r="D13" s="925"/>
      <c r="E13" s="923"/>
      <c r="F13" s="924"/>
      <c r="G13" s="924"/>
      <c r="H13" s="926"/>
      <c r="I13" s="577"/>
    </row>
    <row r="14" spans="1:9" ht="15.75">
      <c r="A14" s="583" t="s">
        <v>2123</v>
      </c>
      <c r="B14" s="961"/>
      <c r="C14" s="923"/>
      <c r="D14" s="925"/>
      <c r="E14" s="923"/>
      <c r="F14" s="923"/>
      <c r="G14" s="923"/>
      <c r="H14" s="927"/>
      <c r="I14" s="577"/>
    </row>
    <row r="15" spans="1:9" ht="21" thickBot="1">
      <c r="A15" s="584" t="s">
        <v>2124</v>
      </c>
      <c r="B15" s="962"/>
      <c r="C15" s="923"/>
      <c r="D15" s="925"/>
      <c r="E15" s="928"/>
      <c r="F15" s="923"/>
      <c r="G15" s="923"/>
      <c r="H15" s="927"/>
      <c r="I15" s="577"/>
    </row>
    <row r="16" spans="1:9" ht="16.5" thickBot="1">
      <c r="A16" s="1643"/>
      <c r="B16" s="1644"/>
      <c r="C16" s="1644"/>
      <c r="D16" s="1644"/>
      <c r="E16" s="1644"/>
      <c r="F16" s="1644"/>
      <c r="G16" s="1644"/>
      <c r="H16" s="1645"/>
      <c r="I16" s="577"/>
    </row>
    <row r="17" spans="1:9" ht="26.45" customHeight="1">
      <c r="A17" s="1646" t="s">
        <v>2125</v>
      </c>
      <c r="B17" s="963" t="s">
        <v>2126</v>
      </c>
      <c r="C17" s="964"/>
      <c r="D17" s="964"/>
      <c r="E17" s="1497"/>
      <c r="F17" s="1497"/>
      <c r="G17" s="1497"/>
      <c r="H17" s="1498"/>
      <c r="I17" s="577"/>
    </row>
    <row r="18" spans="1:9" ht="15.75">
      <c r="A18" s="1647"/>
      <c r="B18" s="929" t="s">
        <v>2127</v>
      </c>
      <c r="C18" s="1499"/>
      <c r="D18" s="945" t="s">
        <v>2128</v>
      </c>
      <c r="E18" s="947" t="s">
        <v>2129</v>
      </c>
      <c r="F18" s="930"/>
      <c r="G18" s="947" t="s">
        <v>2130</v>
      </c>
      <c r="H18" s="965"/>
      <c r="I18" s="577"/>
    </row>
    <row r="19" spans="1:9" ht="16.5" thickBot="1">
      <c r="A19" s="1632"/>
      <c r="B19" s="966"/>
      <c r="C19" s="1499"/>
      <c r="D19" s="948" t="s">
        <v>2131</v>
      </c>
      <c r="E19" s="946" t="s">
        <v>2132</v>
      </c>
      <c r="F19" s="967"/>
      <c r="G19" s="946" t="s">
        <v>2133</v>
      </c>
      <c r="H19" s="968"/>
      <c r="I19" s="577"/>
    </row>
    <row r="20" spans="1:9" ht="16.5" thickBot="1">
      <c r="A20" s="1582"/>
      <c r="B20" s="1526"/>
      <c r="C20" s="1526"/>
      <c r="D20" s="1526"/>
      <c r="E20" s="1526"/>
      <c r="F20" s="1526"/>
      <c r="G20" s="1526"/>
      <c r="H20" s="1527"/>
      <c r="I20" s="577"/>
    </row>
    <row r="21" spans="1:9" ht="15.75">
      <c r="A21" s="585" t="s">
        <v>2134</v>
      </c>
      <c r="B21" s="969"/>
      <c r="C21" s="970"/>
      <c r="D21" s="970"/>
      <c r="E21" s="970"/>
      <c r="F21" s="970"/>
      <c r="G21" s="971"/>
      <c r="H21" s="972"/>
      <c r="I21" s="577"/>
    </row>
    <row r="22" spans="1:9" ht="15.75">
      <c r="A22" s="583" t="s">
        <v>2135</v>
      </c>
      <c r="B22" s="973"/>
      <c r="C22" s="974"/>
      <c r="D22" s="974"/>
      <c r="E22" s="974"/>
      <c r="F22" s="974"/>
      <c r="G22" s="975"/>
      <c r="H22" s="976"/>
      <c r="I22" s="577"/>
    </row>
    <row r="23" spans="1:9" ht="16.5" thickBot="1">
      <c r="A23" s="584" t="s">
        <v>2136</v>
      </c>
      <c r="B23" s="977"/>
      <c r="C23" s="978"/>
      <c r="D23" s="978"/>
      <c r="E23" s="978"/>
      <c r="F23" s="978"/>
      <c r="G23" s="979"/>
      <c r="H23" s="980"/>
      <c r="I23" s="577"/>
    </row>
    <row r="24" spans="1:9" ht="16.5" thickBot="1">
      <c r="A24" s="1582"/>
      <c r="B24" s="1526"/>
      <c r="C24" s="1526"/>
      <c r="D24" s="1549"/>
      <c r="E24" s="1549"/>
      <c r="F24" s="1549"/>
      <c r="G24" s="1549"/>
      <c r="H24" s="1550"/>
      <c r="I24" s="577"/>
    </row>
    <row r="25" spans="1:9">
      <c r="A25" s="1583" t="s">
        <v>2137</v>
      </c>
      <c r="B25" s="1559" t="s">
        <v>2138</v>
      </c>
      <c r="C25" s="1515"/>
      <c r="D25" s="1649" t="s">
        <v>2139</v>
      </c>
      <c r="E25" s="1649"/>
      <c r="F25" s="1649"/>
      <c r="G25" s="1649"/>
      <c r="H25" s="1650"/>
      <c r="I25" s="577"/>
    </row>
    <row r="26" spans="1:9" ht="15" thickBot="1">
      <c r="A26" s="1648"/>
      <c r="B26" s="1559" t="s">
        <v>2140</v>
      </c>
      <c r="C26" s="1515"/>
      <c r="D26" s="1569" t="s">
        <v>2141</v>
      </c>
      <c r="E26" s="1569"/>
      <c r="F26" s="1569"/>
      <c r="G26" s="1569"/>
      <c r="H26" s="1570"/>
      <c r="I26" s="577"/>
    </row>
    <row r="27" spans="1:9" ht="16.5" thickBot="1">
      <c r="A27" s="1582"/>
      <c r="B27" s="1549"/>
      <c r="C27" s="1549"/>
      <c r="D27" s="1549"/>
      <c r="E27" s="1549"/>
      <c r="F27" s="1549"/>
      <c r="G27" s="1549"/>
      <c r="H27" s="1550"/>
      <c r="I27" s="577"/>
    </row>
    <row r="28" spans="1:9" ht="15.6" customHeight="1">
      <c r="A28" s="1583" t="s">
        <v>2142</v>
      </c>
      <c r="B28" s="1633" t="s">
        <v>2143</v>
      </c>
      <c r="C28" s="1597"/>
      <c r="D28" s="1597" t="s">
        <v>2144</v>
      </c>
      <c r="E28" s="1597"/>
      <c r="F28" s="1634" t="s">
        <v>2145</v>
      </c>
      <c r="G28" s="1634"/>
      <c r="H28" s="1635"/>
      <c r="I28" s="577"/>
    </row>
    <row r="29" spans="1:9" ht="15.6" customHeight="1" thickBot="1">
      <c r="A29" s="1632"/>
      <c r="B29" s="1633"/>
      <c r="C29" s="1597"/>
      <c r="D29" s="1597"/>
      <c r="E29" s="1597"/>
      <c r="F29" s="1636"/>
      <c r="G29" s="1636"/>
      <c r="H29" s="1637"/>
      <c r="I29" s="577"/>
    </row>
    <row r="30" spans="1:9" ht="16.5" thickBot="1">
      <c r="A30" s="1525"/>
      <c r="B30" s="1526"/>
      <c r="C30" s="1526"/>
      <c r="D30" s="1526"/>
      <c r="E30" s="1526"/>
      <c r="F30" s="1526"/>
      <c r="G30" s="1526"/>
      <c r="H30" s="1527"/>
      <c r="I30" s="577"/>
    </row>
    <row r="31" spans="1:9" ht="15.6" customHeight="1">
      <c r="A31" s="1627" t="s">
        <v>2055</v>
      </c>
      <c r="B31" s="1630" t="s">
        <v>2146</v>
      </c>
      <c r="C31" s="1595"/>
      <c r="D31" s="1595" t="s">
        <v>2057</v>
      </c>
      <c r="E31" s="1595"/>
      <c r="F31" s="1595" t="s">
        <v>2147</v>
      </c>
      <c r="G31" s="1595"/>
      <c r="H31" s="1596"/>
      <c r="I31" s="577"/>
    </row>
    <row r="32" spans="1:9">
      <c r="A32" s="1628"/>
      <c r="B32" s="1599"/>
      <c r="C32" s="1597"/>
      <c r="D32" s="1597"/>
      <c r="E32" s="1597"/>
      <c r="F32" s="1597"/>
      <c r="G32" s="1597"/>
      <c r="H32" s="1598"/>
      <c r="I32" s="577"/>
    </row>
    <row r="33" spans="1:9" ht="15.6" customHeight="1">
      <c r="A33" s="1628"/>
      <c r="B33" s="1631" t="s">
        <v>2148</v>
      </c>
      <c r="C33" s="1610"/>
      <c r="D33" s="1609" t="s">
        <v>2149</v>
      </c>
      <c r="E33" s="1610"/>
      <c r="F33" s="1613"/>
      <c r="G33" s="1613"/>
      <c r="H33" s="1614"/>
      <c r="I33" s="577"/>
    </row>
    <row r="34" spans="1:9" ht="16.149999999999999" customHeight="1" thickBot="1">
      <c r="A34" s="1629"/>
      <c r="B34" s="1624"/>
      <c r="C34" s="1612"/>
      <c r="D34" s="1611"/>
      <c r="E34" s="1612"/>
      <c r="F34" s="1615"/>
      <c r="G34" s="1615"/>
      <c r="H34" s="1616"/>
      <c r="I34" s="577"/>
    </row>
    <row r="35" spans="1:9" ht="16.5" thickBot="1">
      <c r="A35" s="1582"/>
      <c r="B35" s="1526"/>
      <c r="C35" s="1526"/>
      <c r="D35" s="1526"/>
      <c r="E35" s="1526"/>
      <c r="F35" s="1526"/>
      <c r="G35" s="1526"/>
      <c r="H35" s="1527"/>
      <c r="I35" s="577"/>
    </row>
    <row r="36" spans="1:9" ht="15.6" customHeight="1">
      <c r="A36" s="1583" t="s">
        <v>2150</v>
      </c>
      <c r="B36" s="1617" t="s">
        <v>2059</v>
      </c>
      <c r="C36" s="1618"/>
      <c r="D36" s="1621" t="s">
        <v>2151</v>
      </c>
      <c r="E36" s="1622"/>
      <c r="F36" s="1622"/>
      <c r="G36" s="1622"/>
      <c r="H36" s="1623"/>
      <c r="I36" s="577"/>
    </row>
    <row r="37" spans="1:9" ht="15" thickBot="1">
      <c r="A37" s="1584"/>
      <c r="B37" s="1619"/>
      <c r="C37" s="1620"/>
      <c r="D37" s="1624"/>
      <c r="E37" s="1625"/>
      <c r="F37" s="1625"/>
      <c r="G37" s="1625"/>
      <c r="H37" s="1626"/>
      <c r="I37" s="577"/>
    </row>
    <row r="38" spans="1:9" ht="16.5" thickBot="1">
      <c r="A38" s="1525"/>
      <c r="B38" s="1549"/>
      <c r="C38" s="1549"/>
      <c r="D38" s="1549"/>
      <c r="E38" s="1549"/>
      <c r="F38" s="1549"/>
      <c r="G38" s="1549"/>
      <c r="H38" s="1550"/>
      <c r="I38" s="577"/>
    </row>
    <row r="39" spans="1:9" ht="15.6" customHeight="1">
      <c r="A39" s="1562" t="s">
        <v>2152</v>
      </c>
      <c r="B39" s="1597" t="s">
        <v>2153</v>
      </c>
      <c r="C39" s="1597"/>
      <c r="D39" s="1597" t="s">
        <v>2154</v>
      </c>
      <c r="E39" s="1597"/>
      <c r="F39" s="1597" t="s">
        <v>2155</v>
      </c>
      <c r="G39" s="1597"/>
      <c r="H39" s="1598"/>
      <c r="I39" s="577"/>
    </row>
    <row r="40" spans="1:9" ht="15.6" customHeight="1">
      <c r="A40" s="1563" t="s">
        <v>2156</v>
      </c>
      <c r="B40" s="1597"/>
      <c r="C40" s="1597"/>
      <c r="D40" s="1597"/>
      <c r="E40" s="1597"/>
      <c r="F40" s="1597"/>
      <c r="G40" s="1597"/>
      <c r="H40" s="1598"/>
      <c r="I40" s="577"/>
    </row>
    <row r="41" spans="1:9" ht="15.6" customHeight="1">
      <c r="A41" s="1563"/>
      <c r="B41" s="1605" t="s">
        <v>2157</v>
      </c>
      <c r="C41" s="1605"/>
      <c r="D41" s="1606"/>
      <c r="E41" s="1606"/>
      <c r="F41" s="1607"/>
      <c r="G41" s="1607"/>
      <c r="H41" s="1608"/>
      <c r="I41" s="577"/>
    </row>
    <row r="42" spans="1:9" ht="16.149999999999999" customHeight="1" thickBot="1">
      <c r="A42" s="1564"/>
      <c r="B42" s="1605"/>
      <c r="C42" s="1605"/>
      <c r="D42" s="1606"/>
      <c r="E42" s="1606"/>
      <c r="F42" s="1607"/>
      <c r="G42" s="1607"/>
      <c r="H42" s="1608"/>
      <c r="I42" s="577"/>
    </row>
    <row r="43" spans="1:9" ht="16.5" thickBot="1">
      <c r="A43" s="1582"/>
      <c r="B43" s="1526"/>
      <c r="C43" s="1526"/>
      <c r="D43" s="1526"/>
      <c r="E43" s="1526"/>
      <c r="F43" s="1526"/>
      <c r="G43" s="1526"/>
      <c r="H43" s="1527"/>
      <c r="I43" s="577"/>
    </row>
    <row r="44" spans="1:9" ht="15.6" customHeight="1">
      <c r="A44" s="1602" t="s">
        <v>2158</v>
      </c>
      <c r="B44" s="1593" t="s">
        <v>2159</v>
      </c>
      <c r="C44" s="1558"/>
      <c r="D44" s="1558" t="s">
        <v>2160</v>
      </c>
      <c r="E44" s="1558"/>
      <c r="F44" s="1558"/>
      <c r="G44" s="1558"/>
      <c r="H44" s="1560"/>
      <c r="I44" s="577"/>
    </row>
    <row r="45" spans="1:9" ht="16.149999999999999" customHeight="1" thickBot="1">
      <c r="A45" s="1603"/>
      <c r="B45" s="1604" t="s">
        <v>2159</v>
      </c>
      <c r="C45" s="1517"/>
      <c r="D45" s="1517"/>
      <c r="E45" s="1517"/>
      <c r="F45" s="1517"/>
      <c r="G45" s="1517"/>
      <c r="H45" s="1518"/>
      <c r="I45" s="577"/>
    </row>
    <row r="46" spans="1:9" ht="16.5" thickBot="1">
      <c r="A46" s="1525"/>
      <c r="B46" s="1526"/>
      <c r="C46" s="1526"/>
      <c r="D46" s="1526"/>
      <c r="E46" s="1526"/>
      <c r="F46" s="1526"/>
      <c r="G46" s="1526"/>
      <c r="H46" s="1527"/>
      <c r="I46" s="577"/>
    </row>
    <row r="47" spans="1:9">
      <c r="A47" s="1562" t="s">
        <v>2161</v>
      </c>
      <c r="B47" s="1593" t="s">
        <v>2162</v>
      </c>
      <c r="C47" s="1558"/>
      <c r="D47" s="1558" t="s">
        <v>2163</v>
      </c>
      <c r="E47" s="1558"/>
      <c r="F47" s="1595" t="s">
        <v>2164</v>
      </c>
      <c r="G47" s="1595"/>
      <c r="H47" s="1596"/>
      <c r="I47" s="577"/>
    </row>
    <row r="48" spans="1:9">
      <c r="A48" s="1563" t="s">
        <v>2165</v>
      </c>
      <c r="B48" s="1594"/>
      <c r="C48" s="1515"/>
      <c r="D48" s="1515" t="s">
        <v>2166</v>
      </c>
      <c r="E48" s="1515"/>
      <c r="F48" s="1597"/>
      <c r="G48" s="1597"/>
      <c r="H48" s="1598"/>
      <c r="I48" s="577"/>
    </row>
    <row r="49" spans="1:9">
      <c r="A49" s="1563"/>
      <c r="B49" s="1599" t="s">
        <v>2167</v>
      </c>
      <c r="C49" s="1597"/>
      <c r="D49" s="1515" t="s">
        <v>2168</v>
      </c>
      <c r="E49" s="1515"/>
      <c r="F49" s="1578"/>
      <c r="G49" s="1578"/>
      <c r="H49" s="1579"/>
      <c r="I49" s="577"/>
    </row>
    <row r="50" spans="1:9" ht="15" thickBot="1">
      <c r="A50" s="1564"/>
      <c r="B50" s="1600"/>
      <c r="C50" s="1601"/>
      <c r="D50" s="1517" t="s">
        <v>2169</v>
      </c>
      <c r="E50" s="1517"/>
      <c r="F50" s="1580"/>
      <c r="G50" s="1580"/>
      <c r="H50" s="1581"/>
      <c r="I50" s="577"/>
    </row>
    <row r="51" spans="1:9" ht="16.5" thickBot="1">
      <c r="A51" s="1582"/>
      <c r="B51" s="1526"/>
      <c r="C51" s="1526"/>
      <c r="D51" s="1526"/>
      <c r="E51" s="1526"/>
      <c r="F51" s="1526"/>
      <c r="G51" s="1526"/>
      <c r="H51" s="1527"/>
      <c r="I51" s="577"/>
    </row>
    <row r="52" spans="1:9" ht="15.6" customHeight="1">
      <c r="A52" s="1583" t="s">
        <v>2170</v>
      </c>
      <c r="B52" s="1585" t="s">
        <v>2171</v>
      </c>
      <c r="C52" s="1586"/>
      <c r="D52" s="1558" t="s">
        <v>2172</v>
      </c>
      <c r="E52" s="1558"/>
      <c r="F52" s="1589" t="s">
        <v>2173</v>
      </c>
      <c r="G52" s="1589"/>
      <c r="H52" s="1590"/>
      <c r="I52" s="577"/>
    </row>
    <row r="53" spans="1:9" ht="16.149999999999999" customHeight="1" thickBot="1">
      <c r="A53" s="1584"/>
      <c r="B53" s="1587"/>
      <c r="C53" s="1588"/>
      <c r="D53" s="1517"/>
      <c r="E53" s="1517"/>
      <c r="F53" s="1591"/>
      <c r="G53" s="1591"/>
      <c r="H53" s="1592"/>
      <c r="I53" s="577"/>
    </row>
    <row r="54" spans="1:9" ht="16.5" thickBot="1">
      <c r="A54" s="1525"/>
      <c r="B54" s="1526"/>
      <c r="C54" s="1526"/>
      <c r="D54" s="1526"/>
      <c r="E54" s="1526"/>
      <c r="F54" s="1526"/>
      <c r="G54" s="1526"/>
      <c r="H54" s="1527"/>
      <c r="I54" s="577"/>
    </row>
    <row r="55" spans="1:9" ht="15.6" customHeight="1">
      <c r="A55" s="1571" t="s">
        <v>2174</v>
      </c>
      <c r="B55" s="1551" t="s">
        <v>2175</v>
      </c>
      <c r="C55" s="1552"/>
      <c r="D55" s="1557" t="s">
        <v>2160</v>
      </c>
      <c r="E55" s="1558"/>
      <c r="F55" s="1558" t="s">
        <v>2176</v>
      </c>
      <c r="G55" s="1558"/>
      <c r="H55" s="1560"/>
      <c r="I55" s="577"/>
    </row>
    <row r="56" spans="1:9" ht="15.6" customHeight="1">
      <c r="A56" s="1572"/>
      <c r="B56" s="1553"/>
      <c r="C56" s="1554"/>
      <c r="D56" s="1559" t="s">
        <v>2177</v>
      </c>
      <c r="E56" s="1515"/>
      <c r="F56" s="1515"/>
      <c r="G56" s="1515"/>
      <c r="H56" s="1516"/>
      <c r="I56" s="577"/>
    </row>
    <row r="57" spans="1:9" ht="15.6" customHeight="1">
      <c r="A57" s="1572"/>
      <c r="B57" s="1553"/>
      <c r="C57" s="1554"/>
      <c r="D57" s="1559" t="s">
        <v>2178</v>
      </c>
      <c r="E57" s="1515"/>
      <c r="F57" s="1515"/>
      <c r="G57" s="1515"/>
      <c r="H57" s="1516"/>
      <c r="I57" s="577"/>
    </row>
    <row r="58" spans="1:9" ht="15.6" customHeight="1" thickBot="1">
      <c r="A58" s="1572"/>
      <c r="B58" s="1555"/>
      <c r="C58" s="1556"/>
      <c r="D58" s="1559"/>
      <c r="E58" s="1515"/>
      <c r="F58" s="1515"/>
      <c r="G58" s="1515"/>
      <c r="H58" s="1516"/>
      <c r="I58" s="577"/>
    </row>
    <row r="59" spans="1:9" ht="15.6" customHeight="1">
      <c r="A59" s="1572"/>
      <c r="B59" s="1574" t="s">
        <v>2179</v>
      </c>
      <c r="C59" s="1575"/>
      <c r="D59" s="1559" t="s">
        <v>2180</v>
      </c>
      <c r="E59" s="1515"/>
      <c r="F59" s="1515" t="s">
        <v>2181</v>
      </c>
      <c r="G59" s="1515"/>
      <c r="H59" s="1516"/>
      <c r="I59" s="577"/>
    </row>
    <row r="60" spans="1:9" ht="15" thickBot="1">
      <c r="A60" s="1573"/>
      <c r="B60" s="1576"/>
      <c r="C60" s="1577"/>
      <c r="D60" s="1561" t="s">
        <v>2182</v>
      </c>
      <c r="E60" s="1517"/>
      <c r="F60" s="1517" t="s">
        <v>2183</v>
      </c>
      <c r="G60" s="1517"/>
      <c r="H60" s="1518"/>
      <c r="I60" s="577"/>
    </row>
    <row r="61" spans="1:9" ht="16.5" thickBot="1">
      <c r="A61" s="1525"/>
      <c r="B61" s="1526"/>
      <c r="C61" s="1526"/>
      <c r="D61" s="1526"/>
      <c r="E61" s="1526"/>
      <c r="F61" s="1526"/>
      <c r="G61" s="1526"/>
      <c r="H61" s="1527"/>
      <c r="I61" s="577"/>
    </row>
    <row r="62" spans="1:9" ht="15.6" customHeight="1">
      <c r="A62" s="1562" t="s">
        <v>2184</v>
      </c>
      <c r="B62" s="1551" t="s">
        <v>2185</v>
      </c>
      <c r="C62" s="1552"/>
      <c r="D62" s="1557" t="s">
        <v>2160</v>
      </c>
      <c r="E62" s="1558"/>
      <c r="F62" s="1558" t="s">
        <v>2176</v>
      </c>
      <c r="G62" s="1558"/>
      <c r="H62" s="1560"/>
      <c r="I62" s="577"/>
    </row>
    <row r="63" spans="1:9">
      <c r="A63" s="1563" t="s">
        <v>2186</v>
      </c>
      <c r="B63" s="1553"/>
      <c r="C63" s="1554"/>
      <c r="D63" s="1559" t="s">
        <v>2177</v>
      </c>
      <c r="E63" s="1515"/>
      <c r="F63" s="1515"/>
      <c r="G63" s="1515"/>
      <c r="H63" s="1516"/>
      <c r="I63" s="577"/>
    </row>
    <row r="64" spans="1:9" ht="13.9" customHeight="1">
      <c r="A64" s="1563"/>
      <c r="B64" s="1553"/>
      <c r="C64" s="1554"/>
      <c r="D64" s="1559" t="s">
        <v>2187</v>
      </c>
      <c r="E64" s="1515"/>
      <c r="F64" s="1565"/>
      <c r="G64" s="1566"/>
      <c r="H64" s="1567"/>
      <c r="I64" s="577"/>
    </row>
    <row r="65" spans="1:9" ht="14.45" customHeight="1" thickBot="1">
      <c r="A65" s="1564"/>
      <c r="B65" s="1555"/>
      <c r="C65" s="1556"/>
      <c r="D65" s="1561"/>
      <c r="E65" s="1517"/>
      <c r="F65" s="1568"/>
      <c r="G65" s="1569"/>
      <c r="H65" s="1570"/>
      <c r="I65" s="577"/>
    </row>
    <row r="66" spans="1:9" ht="16.5" thickBot="1">
      <c r="A66" s="1525"/>
      <c r="B66" s="1549"/>
      <c r="C66" s="1549"/>
      <c r="D66" s="1549"/>
      <c r="E66" s="1549"/>
      <c r="F66" s="1549"/>
      <c r="G66" s="1549"/>
      <c r="H66" s="1550"/>
      <c r="I66" s="577"/>
    </row>
    <row r="67" spans="1:9" ht="15.6" customHeight="1">
      <c r="A67" s="1528" t="s">
        <v>2188</v>
      </c>
      <c r="B67" s="1551" t="s">
        <v>2185</v>
      </c>
      <c r="C67" s="1552"/>
      <c r="D67" s="1557" t="s">
        <v>2160</v>
      </c>
      <c r="E67" s="1558"/>
      <c r="F67" s="1558" t="s">
        <v>2176</v>
      </c>
      <c r="G67" s="1558"/>
      <c r="H67" s="1560"/>
      <c r="I67" s="577"/>
    </row>
    <row r="68" spans="1:9" ht="15.6" customHeight="1">
      <c r="A68" s="1529"/>
      <c r="B68" s="1553"/>
      <c r="C68" s="1554"/>
      <c r="D68" s="1559" t="s">
        <v>2177</v>
      </c>
      <c r="E68" s="1515"/>
      <c r="F68" s="1515"/>
      <c r="G68" s="1515"/>
      <c r="H68" s="1516"/>
      <c r="I68" s="577"/>
    </row>
    <row r="69" spans="1:9" ht="15.6" customHeight="1">
      <c r="A69" s="1529"/>
      <c r="B69" s="1553"/>
      <c r="C69" s="1554"/>
      <c r="D69" s="1559" t="s">
        <v>2187</v>
      </c>
      <c r="E69" s="1515"/>
      <c r="F69" s="1515"/>
      <c r="G69" s="1515"/>
      <c r="H69" s="1516"/>
      <c r="I69" s="577"/>
    </row>
    <row r="70" spans="1:9" ht="16.149999999999999" customHeight="1" thickBot="1">
      <c r="A70" s="1529"/>
      <c r="B70" s="1555"/>
      <c r="C70" s="1556"/>
      <c r="D70" s="1561"/>
      <c r="E70" s="1517"/>
      <c r="F70" s="1517"/>
      <c r="G70" s="1517"/>
      <c r="H70" s="1518"/>
      <c r="I70" s="577"/>
    </row>
    <row r="71" spans="1:9">
      <c r="A71" s="1529"/>
      <c r="B71" s="1551" t="s">
        <v>2189</v>
      </c>
      <c r="C71" s="1552"/>
      <c r="D71" s="1557" t="s">
        <v>2190</v>
      </c>
      <c r="E71" s="1558"/>
      <c r="F71" s="1558" t="s">
        <v>2191</v>
      </c>
      <c r="G71" s="1558"/>
      <c r="H71" s="1560"/>
      <c r="I71" s="577"/>
    </row>
    <row r="72" spans="1:9">
      <c r="A72" s="1529"/>
      <c r="B72" s="1553" t="s">
        <v>2192</v>
      </c>
      <c r="C72" s="1554"/>
      <c r="D72" s="1559" t="s">
        <v>2193</v>
      </c>
      <c r="E72" s="1515"/>
      <c r="F72" s="1515" t="s">
        <v>2194</v>
      </c>
      <c r="G72" s="1515"/>
      <c r="H72" s="1516"/>
      <c r="I72" s="577"/>
    </row>
    <row r="73" spans="1:9">
      <c r="A73" s="1529"/>
      <c r="B73" s="1553"/>
      <c r="C73" s="1554"/>
      <c r="D73" s="1559" t="s">
        <v>2162</v>
      </c>
      <c r="E73" s="1515"/>
      <c r="F73" s="1515"/>
      <c r="G73" s="1515"/>
      <c r="H73" s="1516"/>
      <c r="I73" s="577"/>
    </row>
    <row r="74" spans="1:9" ht="15" thickBot="1">
      <c r="A74" s="1529"/>
      <c r="B74" s="1555"/>
      <c r="C74" s="1556"/>
      <c r="D74" s="1561" t="s">
        <v>2195</v>
      </c>
      <c r="E74" s="1517"/>
      <c r="F74" s="1517"/>
      <c r="G74" s="1517"/>
      <c r="H74" s="1518"/>
      <c r="I74" s="577"/>
    </row>
    <row r="75" spans="1:9">
      <c r="A75" s="1529"/>
      <c r="B75" s="1551" t="s">
        <v>2196</v>
      </c>
      <c r="C75" s="1552"/>
      <c r="D75" s="1557" t="s">
        <v>2197</v>
      </c>
      <c r="E75" s="1558"/>
      <c r="F75" s="1558" t="s">
        <v>2198</v>
      </c>
      <c r="G75" s="1558"/>
      <c r="H75" s="1560"/>
      <c r="I75" s="577"/>
    </row>
    <row r="76" spans="1:9">
      <c r="A76" s="1529"/>
      <c r="B76" s="1553" t="s">
        <v>2199</v>
      </c>
      <c r="C76" s="1554"/>
      <c r="D76" s="1559" t="s">
        <v>2200</v>
      </c>
      <c r="E76" s="1515"/>
      <c r="F76" s="1515" t="s">
        <v>2201</v>
      </c>
      <c r="G76" s="1515"/>
      <c r="H76" s="1516"/>
      <c r="I76" s="577"/>
    </row>
    <row r="77" spans="1:9" ht="15.6" customHeight="1">
      <c r="A77" s="1529"/>
      <c r="B77" s="1553"/>
      <c r="C77" s="1554"/>
      <c r="D77" s="1559" t="s">
        <v>2202</v>
      </c>
      <c r="E77" s="1515"/>
      <c r="F77" s="1515"/>
      <c r="G77" s="1515"/>
      <c r="H77" s="1516"/>
      <c r="I77" s="577"/>
    </row>
    <row r="78" spans="1:9" ht="16.149999999999999" customHeight="1" thickBot="1">
      <c r="A78" s="1530"/>
      <c r="B78" s="1555"/>
      <c r="C78" s="1556"/>
      <c r="D78" s="1561" t="s">
        <v>2203</v>
      </c>
      <c r="E78" s="1517"/>
      <c r="F78" s="1517"/>
      <c r="G78" s="1517"/>
      <c r="H78" s="1518"/>
      <c r="I78" s="577"/>
    </row>
    <row r="79" spans="1:9" ht="16.5" thickBot="1">
      <c r="A79" s="1525"/>
      <c r="B79" s="1526"/>
      <c r="C79" s="1526"/>
      <c r="D79" s="1526"/>
      <c r="E79" s="1526"/>
      <c r="F79" s="1526"/>
      <c r="G79" s="1526"/>
      <c r="H79" s="1527"/>
      <c r="I79" s="577"/>
    </row>
    <row r="80" spans="1:9" ht="15.6" customHeight="1">
      <c r="A80" s="1528" t="s">
        <v>2204</v>
      </c>
      <c r="B80" s="1531"/>
      <c r="C80" s="1532"/>
      <c r="D80" s="1532"/>
      <c r="E80" s="1532"/>
      <c r="F80" s="1532"/>
      <c r="G80" s="1532"/>
      <c r="H80" s="1533"/>
      <c r="I80" s="577"/>
    </row>
    <row r="81" spans="1:9" ht="15.6" customHeight="1" thickBot="1">
      <c r="A81" s="1529"/>
      <c r="B81" s="1534"/>
      <c r="C81" s="1535"/>
      <c r="D81" s="1535"/>
      <c r="E81" s="1535"/>
      <c r="F81" s="1535"/>
      <c r="G81" s="1535"/>
      <c r="H81" s="1536"/>
      <c r="I81" s="577"/>
    </row>
    <row r="82" spans="1:9" ht="15.6" customHeight="1" thickBot="1">
      <c r="A82" s="1529"/>
      <c r="B82" s="1537" t="s">
        <v>2205</v>
      </c>
      <c r="C82" s="1538"/>
      <c r="D82" s="1537" t="s">
        <v>2206</v>
      </c>
      <c r="E82" s="1538"/>
      <c r="F82" s="1539" t="s">
        <v>2207</v>
      </c>
      <c r="G82" s="1539"/>
      <c r="H82" s="1540"/>
      <c r="I82" s="577"/>
    </row>
    <row r="83" spans="1:9" ht="15.6" customHeight="1">
      <c r="A83" s="1529"/>
      <c r="B83" s="1541" t="s">
        <v>2138</v>
      </c>
      <c r="C83" s="1542"/>
      <c r="D83" s="1541" t="s">
        <v>2138</v>
      </c>
      <c r="E83" s="1542"/>
      <c r="F83" s="1545" t="s">
        <v>2138</v>
      </c>
      <c r="G83" s="1546"/>
      <c r="H83" s="1547"/>
      <c r="I83" s="577"/>
    </row>
    <row r="84" spans="1:9" ht="15.6" customHeight="1">
      <c r="A84" s="1529"/>
      <c r="B84" s="1543"/>
      <c r="C84" s="1544"/>
      <c r="D84" s="1543"/>
      <c r="E84" s="1544"/>
      <c r="F84" s="1543"/>
      <c r="G84" s="1548"/>
      <c r="H84" s="1544"/>
      <c r="I84" s="577"/>
    </row>
    <row r="85" spans="1:9" ht="15.6" customHeight="1">
      <c r="A85" s="1529"/>
      <c r="B85" s="1519" t="s">
        <v>2208</v>
      </c>
      <c r="C85" s="1520"/>
      <c r="D85" s="1519" t="s">
        <v>2208</v>
      </c>
      <c r="E85" s="1520"/>
      <c r="F85" s="1523" t="s">
        <v>2208</v>
      </c>
      <c r="G85" s="1524"/>
      <c r="H85" s="1520"/>
      <c r="I85" s="577"/>
    </row>
    <row r="86" spans="1:9" ht="14.45" customHeight="1" thickBot="1">
      <c r="A86" s="1530"/>
      <c r="B86" s="1521"/>
      <c r="C86" s="1522"/>
      <c r="D86" s="1521"/>
      <c r="E86" s="1522"/>
      <c r="F86" s="1523"/>
      <c r="G86" s="1524"/>
      <c r="H86" s="1520"/>
      <c r="I86" s="577"/>
    </row>
    <row r="87" spans="1:9" ht="16.5" thickBot="1">
      <c r="A87" s="931" t="s">
        <v>2062</v>
      </c>
      <c r="B87" s="932"/>
      <c r="C87" s="933"/>
      <c r="D87" s="934" t="s">
        <v>2063</v>
      </c>
      <c r="E87" s="935"/>
      <c r="F87" s="936"/>
      <c r="G87" s="943"/>
      <c r="H87" s="944"/>
      <c r="I87" s="577"/>
    </row>
    <row r="88" spans="1:9" ht="15.75">
      <c r="A88" s="1500"/>
      <c r="B88" s="1501"/>
      <c r="C88" s="1502"/>
      <c r="D88" s="937" t="s">
        <v>718</v>
      </c>
      <c r="E88" s="938" t="s">
        <v>2064</v>
      </c>
      <c r="F88" s="1509"/>
      <c r="G88" s="1510"/>
      <c r="H88" s="1511"/>
      <c r="I88" s="577"/>
    </row>
    <row r="89" spans="1:9" ht="15.75">
      <c r="A89" s="1503"/>
      <c r="B89" s="1504"/>
      <c r="C89" s="1505"/>
      <c r="D89" s="939" t="s">
        <v>2065</v>
      </c>
      <c r="E89" s="940" t="s">
        <v>2066</v>
      </c>
      <c r="F89" s="1512"/>
      <c r="G89" s="1513"/>
      <c r="H89" s="1514"/>
      <c r="I89" s="577"/>
    </row>
    <row r="90" spans="1:9" ht="15.75">
      <c r="A90" s="1503"/>
      <c r="B90" s="1504"/>
      <c r="C90" s="1505"/>
      <c r="D90" s="939" t="s">
        <v>2067</v>
      </c>
      <c r="E90" s="940" t="s">
        <v>2067</v>
      </c>
      <c r="F90" s="1512"/>
      <c r="G90" s="1513"/>
      <c r="H90" s="1514"/>
      <c r="I90" s="577"/>
    </row>
    <row r="91" spans="1:9" ht="15.75">
      <c r="A91" s="1503"/>
      <c r="B91" s="1504"/>
      <c r="C91" s="1505"/>
      <c r="D91" s="939" t="s">
        <v>2068</v>
      </c>
      <c r="E91" s="940" t="s">
        <v>2069</v>
      </c>
      <c r="F91" s="1512"/>
      <c r="G91" s="1513"/>
      <c r="H91" s="1514"/>
      <c r="I91" s="577"/>
    </row>
    <row r="92" spans="1:9" ht="15.75">
      <c r="A92" s="1503"/>
      <c r="B92" s="1504"/>
      <c r="C92" s="1505"/>
      <c r="D92" s="939" t="s">
        <v>2070</v>
      </c>
      <c r="E92" s="940" t="s">
        <v>2071</v>
      </c>
      <c r="F92" s="1512"/>
      <c r="G92" s="1513"/>
      <c r="H92" s="1514"/>
      <c r="I92" s="577"/>
    </row>
    <row r="93" spans="1:9" ht="15.75">
      <c r="A93" s="1503"/>
      <c r="B93" s="1504"/>
      <c r="C93" s="1505"/>
      <c r="D93" s="939" t="s">
        <v>2072</v>
      </c>
      <c r="E93" s="940" t="s">
        <v>2073</v>
      </c>
      <c r="F93" s="1512"/>
      <c r="G93" s="1513"/>
      <c r="H93" s="1514"/>
      <c r="I93" s="577"/>
    </row>
    <row r="94" spans="1:9" ht="15.75">
      <c r="A94" s="1503"/>
      <c r="B94" s="1504"/>
      <c r="C94" s="1505"/>
      <c r="D94" s="939" t="s">
        <v>2074</v>
      </c>
      <c r="E94" s="940" t="s">
        <v>2075</v>
      </c>
      <c r="F94" s="1512"/>
      <c r="G94" s="1513"/>
      <c r="H94" s="1514"/>
      <c r="I94" s="577"/>
    </row>
    <row r="95" spans="1:9" ht="15.75">
      <c r="A95" s="1503"/>
      <c r="B95" s="1504"/>
      <c r="C95" s="1505"/>
      <c r="D95" s="939" t="s">
        <v>2076</v>
      </c>
      <c r="E95" s="940" t="s">
        <v>2077</v>
      </c>
      <c r="F95" s="1512"/>
      <c r="G95" s="1513"/>
      <c r="H95" s="1514"/>
      <c r="I95" s="577"/>
    </row>
    <row r="96" spans="1:9" ht="15.75">
      <c r="A96" s="1503"/>
      <c r="B96" s="1504"/>
      <c r="C96" s="1505"/>
      <c r="D96" s="939" t="s">
        <v>2078</v>
      </c>
      <c r="E96" s="940" t="s">
        <v>2079</v>
      </c>
      <c r="F96" s="1512"/>
      <c r="G96" s="1513"/>
      <c r="H96" s="1514"/>
      <c r="I96" s="577"/>
    </row>
    <row r="97" spans="1:9" ht="15.75">
      <c r="A97" s="1503"/>
      <c r="B97" s="1504"/>
      <c r="C97" s="1505"/>
      <c r="D97" s="939" t="s">
        <v>2080</v>
      </c>
      <c r="E97" s="940" t="s">
        <v>2081</v>
      </c>
      <c r="F97" s="1512"/>
      <c r="G97" s="1513"/>
      <c r="H97" s="1514"/>
      <c r="I97" s="577"/>
    </row>
    <row r="98" spans="1:9" ht="15.75">
      <c r="A98" s="1503"/>
      <c r="B98" s="1504"/>
      <c r="C98" s="1505"/>
      <c r="D98" s="939" t="s">
        <v>2082</v>
      </c>
      <c r="E98" s="940" t="s">
        <v>2083</v>
      </c>
      <c r="F98" s="1512"/>
      <c r="G98" s="1513"/>
      <c r="H98" s="1514"/>
      <c r="I98" s="577"/>
    </row>
    <row r="99" spans="1:9" ht="15.75">
      <c r="A99" s="1503"/>
      <c r="B99" s="1504"/>
      <c r="C99" s="1505"/>
      <c r="D99" s="939" t="s">
        <v>1057</v>
      </c>
      <c r="E99" s="940" t="s">
        <v>2084</v>
      </c>
      <c r="F99" s="1512"/>
      <c r="G99" s="1513"/>
      <c r="H99" s="1514"/>
      <c r="I99" s="577"/>
    </row>
    <row r="100" spans="1:9" ht="15.75">
      <c r="A100" s="1503"/>
      <c r="B100" s="1504"/>
      <c r="C100" s="1505"/>
      <c r="D100" s="939" t="s">
        <v>2085</v>
      </c>
      <c r="E100" s="940" t="s">
        <v>2086</v>
      </c>
      <c r="F100" s="1512"/>
      <c r="G100" s="1513"/>
      <c r="H100" s="1514"/>
      <c r="I100" s="577"/>
    </row>
    <row r="101" spans="1:9" ht="15.75">
      <c r="A101" s="1503"/>
      <c r="B101" s="1504"/>
      <c r="C101" s="1505"/>
      <c r="D101" s="939" t="s">
        <v>2087</v>
      </c>
      <c r="E101" s="940" t="s">
        <v>2088</v>
      </c>
      <c r="F101" s="1512"/>
      <c r="G101" s="1513"/>
      <c r="H101" s="1514"/>
      <c r="I101" s="577"/>
    </row>
    <row r="102" spans="1:9" ht="15.75">
      <c r="A102" s="1503"/>
      <c r="B102" s="1504"/>
      <c r="C102" s="1505"/>
      <c r="D102" s="939" t="s">
        <v>2089</v>
      </c>
      <c r="E102" s="940" t="s">
        <v>2090</v>
      </c>
      <c r="F102" s="1512"/>
      <c r="G102" s="1513"/>
      <c r="H102" s="1514"/>
      <c r="I102" s="577"/>
    </row>
    <row r="103" spans="1:9" ht="16.5" thickBot="1">
      <c r="A103" s="1506"/>
      <c r="B103" s="1507"/>
      <c r="C103" s="1508"/>
      <c r="D103" s="941" t="s">
        <v>1065</v>
      </c>
      <c r="E103" s="942" t="s">
        <v>1065</v>
      </c>
      <c r="F103" s="1494"/>
      <c r="G103" s="1495"/>
      <c r="H103" s="1496"/>
      <c r="I103" s="577"/>
    </row>
  </sheetData>
  <sheetProtection password="914A" sheet="1" scenarios="1"/>
  <mergeCells count="118">
    <mergeCell ref="A28:A29"/>
    <mergeCell ref="B28:C29"/>
    <mergeCell ref="D28:E29"/>
    <mergeCell ref="F28:H29"/>
    <mergeCell ref="A30:H30"/>
    <mergeCell ref="A27:H27"/>
    <mergeCell ref="A1:H1"/>
    <mergeCell ref="A2:H2"/>
    <mergeCell ref="F9:H9"/>
    <mergeCell ref="F11:H11"/>
    <mergeCell ref="A16:H16"/>
    <mergeCell ref="A17:A19"/>
    <mergeCell ref="A20:H20"/>
    <mergeCell ref="A24:H24"/>
    <mergeCell ref="A25:A26"/>
    <mergeCell ref="B25:C26"/>
    <mergeCell ref="D25:H26"/>
    <mergeCell ref="D33:E34"/>
    <mergeCell ref="F33:H34"/>
    <mergeCell ref="A35:H35"/>
    <mergeCell ref="A36:A37"/>
    <mergeCell ref="B36:C37"/>
    <mergeCell ref="D36:H37"/>
    <mergeCell ref="A31:A34"/>
    <mergeCell ref="B31:C32"/>
    <mergeCell ref="D31:E32"/>
    <mergeCell ref="F31:H32"/>
    <mergeCell ref="B33:C34"/>
    <mergeCell ref="A43:H43"/>
    <mergeCell ref="A44:A45"/>
    <mergeCell ref="B44:C45"/>
    <mergeCell ref="D44:H45"/>
    <mergeCell ref="A46:H46"/>
    <mergeCell ref="A38:H38"/>
    <mergeCell ref="A39:A42"/>
    <mergeCell ref="B39:C40"/>
    <mergeCell ref="D39:E40"/>
    <mergeCell ref="F39:H40"/>
    <mergeCell ref="B41:C42"/>
    <mergeCell ref="D41:E42"/>
    <mergeCell ref="F41:H42"/>
    <mergeCell ref="D49:E50"/>
    <mergeCell ref="F49:H50"/>
    <mergeCell ref="A51:H51"/>
    <mergeCell ref="A52:A53"/>
    <mergeCell ref="B52:C53"/>
    <mergeCell ref="D52:E53"/>
    <mergeCell ref="F52:H53"/>
    <mergeCell ref="A47:A50"/>
    <mergeCell ref="B47:C48"/>
    <mergeCell ref="D47:E48"/>
    <mergeCell ref="F47:H48"/>
    <mergeCell ref="B49:C50"/>
    <mergeCell ref="A61:H61"/>
    <mergeCell ref="A62:A65"/>
    <mergeCell ref="B62:C65"/>
    <mergeCell ref="D62:E63"/>
    <mergeCell ref="F62:H63"/>
    <mergeCell ref="D64:E65"/>
    <mergeCell ref="F64:H65"/>
    <mergeCell ref="A54:H54"/>
    <mergeCell ref="A55:A60"/>
    <mergeCell ref="B55:C58"/>
    <mergeCell ref="D55:E56"/>
    <mergeCell ref="F55:H56"/>
    <mergeCell ref="D57:E58"/>
    <mergeCell ref="F57:H58"/>
    <mergeCell ref="B59:C60"/>
    <mergeCell ref="D59:E60"/>
    <mergeCell ref="F59:H60"/>
    <mergeCell ref="B80:H81"/>
    <mergeCell ref="B82:C82"/>
    <mergeCell ref="D82:E82"/>
    <mergeCell ref="F82:H82"/>
    <mergeCell ref="B83:C84"/>
    <mergeCell ref="D83:E84"/>
    <mergeCell ref="F83:H84"/>
    <mergeCell ref="B85:C86"/>
    <mergeCell ref="A66:H66"/>
    <mergeCell ref="A67:A78"/>
    <mergeCell ref="B67:C70"/>
    <mergeCell ref="D67:E68"/>
    <mergeCell ref="F67:H68"/>
    <mergeCell ref="D69:E70"/>
    <mergeCell ref="F69:H70"/>
    <mergeCell ref="B71:C74"/>
    <mergeCell ref="D71:E72"/>
    <mergeCell ref="F71:H72"/>
    <mergeCell ref="D73:E74"/>
    <mergeCell ref="F73:H74"/>
    <mergeCell ref="B75:C78"/>
    <mergeCell ref="D75:E76"/>
    <mergeCell ref="F75:H76"/>
    <mergeCell ref="D77:E78"/>
    <mergeCell ref="F103:H103"/>
    <mergeCell ref="E17:H17"/>
    <mergeCell ref="C18:C19"/>
    <mergeCell ref="A88:C103"/>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77:H78"/>
    <mergeCell ref="D85:E86"/>
    <mergeCell ref="F85:H86"/>
    <mergeCell ref="A79:H79"/>
    <mergeCell ref="A80:A86"/>
  </mergeCells>
  <pageMargins left="0" right="0" top="0" bottom="0" header="0" footer="0"/>
  <pageSetup paperSize="9" scale="4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5</xdr:col>
                    <xdr:colOff>47625</xdr:colOff>
                    <xdr:row>5</xdr:row>
                    <xdr:rowOff>200025</xdr:rowOff>
                  </from>
                  <to>
                    <xdr:col>5</xdr:col>
                    <xdr:colOff>47625</xdr:colOff>
                    <xdr:row>8</xdr:row>
                    <xdr:rowOff>123825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xdr:col>
                    <xdr:colOff>95250</xdr:colOff>
                    <xdr:row>1</xdr:row>
                    <xdr:rowOff>152400</xdr:rowOff>
                  </from>
                  <to>
                    <xdr:col>2</xdr:col>
                    <xdr:colOff>847725</xdr:colOff>
                    <xdr:row>2</xdr:row>
                    <xdr:rowOff>314325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2</xdr:col>
                    <xdr:colOff>104775</xdr:colOff>
                    <xdr:row>2</xdr:row>
                    <xdr:rowOff>381000</xdr:rowOff>
                  </from>
                  <to>
                    <xdr:col>2</xdr:col>
                    <xdr:colOff>933450</xdr:colOff>
                    <xdr:row>3</xdr:row>
                    <xdr:rowOff>19050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sizeWithCells="1">
                  <from>
                    <xdr:col>2</xdr:col>
                    <xdr:colOff>114300</xdr:colOff>
                    <xdr:row>2</xdr:row>
                    <xdr:rowOff>657225</xdr:rowOff>
                  </from>
                  <to>
                    <xdr:col>2</xdr:col>
                    <xdr:colOff>933450</xdr:colOff>
                    <xdr:row>3</xdr:row>
                    <xdr:rowOff>190500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sizeWithCells="1">
                  <from>
                    <xdr:col>2</xdr:col>
                    <xdr:colOff>104775</xdr:colOff>
                    <xdr:row>4</xdr:row>
                    <xdr:rowOff>123825</xdr:rowOff>
                  </from>
                  <to>
                    <xdr:col>2</xdr:col>
                    <xdr:colOff>885825</xdr:colOff>
                    <xdr:row>6</xdr:row>
                    <xdr:rowOff>57150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sizeWithCells="1">
                  <from>
                    <xdr:col>2</xdr:col>
                    <xdr:colOff>104775</xdr:colOff>
                    <xdr:row>5</xdr:row>
                    <xdr:rowOff>114300</xdr:rowOff>
                  </from>
                  <to>
                    <xdr:col>2</xdr:col>
                    <xdr:colOff>876300</xdr:colOff>
                    <xdr:row>7</xdr:row>
                    <xdr:rowOff>95250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sizeWithCells="1">
                  <from>
                    <xdr:col>2</xdr:col>
                    <xdr:colOff>104775</xdr:colOff>
                    <xdr:row>6</xdr:row>
                    <xdr:rowOff>180975</xdr:rowOff>
                  </from>
                  <to>
                    <xdr:col>2</xdr:col>
                    <xdr:colOff>866775</xdr:colOff>
                    <xdr:row>8</xdr:row>
                    <xdr:rowOff>9525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sizeWithCells="1">
                  <from>
                    <xdr:col>4</xdr:col>
                    <xdr:colOff>114300</xdr:colOff>
                    <xdr:row>2</xdr:row>
                    <xdr:rowOff>123825</xdr:rowOff>
                  </from>
                  <to>
                    <xdr:col>4</xdr:col>
                    <xdr:colOff>914400</xdr:colOff>
                    <xdr:row>2</xdr:row>
                    <xdr:rowOff>581025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sizeWithCells="1">
                  <from>
                    <xdr:col>4</xdr:col>
                    <xdr:colOff>133350</xdr:colOff>
                    <xdr:row>3</xdr:row>
                    <xdr:rowOff>0</xdr:rowOff>
                  </from>
                  <to>
                    <xdr:col>4</xdr:col>
                    <xdr:colOff>942975</xdr:colOff>
                    <xdr:row>3</xdr:row>
                    <xdr:rowOff>190500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sizeWithCells="1">
                  <from>
                    <xdr:col>4</xdr:col>
                    <xdr:colOff>142875</xdr:colOff>
                    <xdr:row>4</xdr:row>
                    <xdr:rowOff>190500</xdr:rowOff>
                  </from>
                  <to>
                    <xdr:col>4</xdr:col>
                    <xdr:colOff>923925</xdr:colOff>
                    <xdr:row>6</xdr:row>
                    <xdr:rowOff>19050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sizeWithCells="1">
                  <from>
                    <xdr:col>4</xdr:col>
                    <xdr:colOff>142875</xdr:colOff>
                    <xdr:row>5</xdr:row>
                    <xdr:rowOff>133350</xdr:rowOff>
                  </from>
                  <to>
                    <xdr:col>4</xdr:col>
                    <xdr:colOff>895350</xdr:colOff>
                    <xdr:row>7</xdr:row>
                    <xdr:rowOff>95250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sizeWithCells="1">
                  <from>
                    <xdr:col>4</xdr:col>
                    <xdr:colOff>133350</xdr:colOff>
                    <xdr:row>7</xdr:row>
                    <xdr:rowOff>19050</xdr:rowOff>
                  </from>
                  <to>
                    <xdr:col>4</xdr:col>
                    <xdr:colOff>885825</xdr:colOff>
                    <xdr:row>7</xdr:row>
                    <xdr:rowOff>190500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sizeWithCells="1">
                  <from>
                    <xdr:col>5</xdr:col>
                    <xdr:colOff>161925</xdr:colOff>
                    <xdr:row>4</xdr:row>
                    <xdr:rowOff>114300</xdr:rowOff>
                  </from>
                  <to>
                    <xdr:col>5</xdr:col>
                    <xdr:colOff>619125</xdr:colOff>
                    <xdr:row>6</xdr:row>
                    <xdr:rowOff>95250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sizeWithCells="1">
                  <from>
                    <xdr:col>5</xdr:col>
                    <xdr:colOff>161925</xdr:colOff>
                    <xdr:row>2</xdr:row>
                    <xdr:rowOff>590550</xdr:rowOff>
                  </from>
                  <to>
                    <xdr:col>5</xdr:col>
                    <xdr:colOff>866775</xdr:colOff>
                    <xdr:row>4</xdr:row>
                    <xdr:rowOff>95250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sizeWithCells="1">
                  <from>
                    <xdr:col>5</xdr:col>
                    <xdr:colOff>133350</xdr:colOff>
                    <xdr:row>2</xdr:row>
                    <xdr:rowOff>95250</xdr:rowOff>
                  </from>
                  <to>
                    <xdr:col>5</xdr:col>
                    <xdr:colOff>628650</xdr:colOff>
                    <xdr:row>2</xdr:row>
                    <xdr:rowOff>561975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sizeWithCells="1">
                  <from>
                    <xdr:col>3</xdr:col>
                    <xdr:colOff>38100</xdr:colOff>
                    <xdr:row>16</xdr:row>
                    <xdr:rowOff>285750</xdr:rowOff>
                  </from>
                  <to>
                    <xdr:col>3</xdr:col>
                    <xdr:colOff>333375</xdr:colOff>
                    <xdr:row>18</xdr:row>
                    <xdr:rowOff>57150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sizeWithCells="1">
                  <from>
                    <xdr:col>4</xdr:col>
                    <xdr:colOff>28575</xdr:colOff>
                    <xdr:row>17</xdr:row>
                    <xdr:rowOff>133350</xdr:rowOff>
                  </from>
                  <to>
                    <xdr:col>4</xdr:col>
                    <xdr:colOff>1266825</xdr:colOff>
                    <xdr:row>19</xdr:row>
                    <xdr:rowOff>57150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sizeWithCells="1">
                  <from>
                    <xdr:col>1</xdr:col>
                    <xdr:colOff>114300</xdr:colOff>
                    <xdr:row>24</xdr:row>
                    <xdr:rowOff>19050</xdr:rowOff>
                  </from>
                  <to>
                    <xdr:col>1</xdr:col>
                    <xdr:colOff>466725</xdr:colOff>
                    <xdr:row>25</xdr:row>
                    <xdr:rowOff>152400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sizeWithCells="1">
                  <from>
                    <xdr:col>1</xdr:col>
                    <xdr:colOff>123825</xdr:colOff>
                    <xdr:row>27</xdr:row>
                    <xdr:rowOff>19050</xdr:rowOff>
                  </from>
                  <to>
                    <xdr:col>1</xdr:col>
                    <xdr:colOff>476250</xdr:colOff>
                    <xdr:row>28</xdr:row>
                    <xdr:rowOff>152400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sizeWithCells="1">
                  <from>
                    <xdr:col>5</xdr:col>
                    <xdr:colOff>152400</xdr:colOff>
                    <xdr:row>27</xdr:row>
                    <xdr:rowOff>38100</xdr:rowOff>
                  </from>
                  <to>
                    <xdr:col>5</xdr:col>
                    <xdr:colOff>342900</xdr:colOff>
                    <xdr:row>28</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sizeWithCells="1">
                  <from>
                    <xdr:col>1</xdr:col>
                    <xdr:colOff>114300</xdr:colOff>
                    <xdr:row>30</xdr:row>
                    <xdr:rowOff>57150</xdr:rowOff>
                  </from>
                  <to>
                    <xdr:col>1</xdr:col>
                    <xdr:colOff>466725</xdr:colOff>
                    <xdr:row>31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sizeWithCells="1">
                  <from>
                    <xdr:col>3</xdr:col>
                    <xdr:colOff>161925</xdr:colOff>
                    <xdr:row>24</xdr:row>
                    <xdr:rowOff>19050</xdr:rowOff>
                  </from>
                  <to>
                    <xdr:col>3</xdr:col>
                    <xdr:colOff>466725</xdr:colOff>
                    <xdr:row>25</xdr:row>
                    <xdr:rowOff>142875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sizeWithCells="1">
                  <from>
                    <xdr:col>3</xdr:col>
                    <xdr:colOff>142875</xdr:colOff>
                    <xdr:row>27</xdr:row>
                    <xdr:rowOff>9525</xdr:rowOff>
                  </from>
                  <to>
                    <xdr:col>3</xdr:col>
                    <xdr:colOff>457200</xdr:colOff>
                    <xdr:row>28</xdr:row>
                    <xdr:rowOff>152400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sizeWithCells="1">
                  <from>
                    <xdr:col>3</xdr:col>
                    <xdr:colOff>161925</xdr:colOff>
                    <xdr:row>30</xdr:row>
                    <xdr:rowOff>66675</xdr:rowOff>
                  </from>
                  <to>
                    <xdr:col>3</xdr:col>
                    <xdr:colOff>466725</xdr:colOff>
                    <xdr:row>32</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sizeWithCells="1">
                  <from>
                    <xdr:col>5</xdr:col>
                    <xdr:colOff>142875</xdr:colOff>
                    <xdr:row>30</xdr:row>
                    <xdr:rowOff>38100</xdr:rowOff>
                  </from>
                  <to>
                    <xdr:col>5</xdr:col>
                    <xdr:colOff>323850</xdr:colOff>
                    <xdr:row>31</xdr:row>
                    <xdr:rowOff>133350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sizeWithCells="1">
                  <from>
                    <xdr:col>1</xdr:col>
                    <xdr:colOff>123825</xdr:colOff>
                    <xdr:row>38</xdr:row>
                    <xdr:rowOff>85725</xdr:rowOff>
                  </from>
                  <to>
                    <xdr:col>1</xdr:col>
                    <xdr:colOff>476250</xdr:colOff>
                    <xdr:row>39</xdr:row>
                    <xdr:rowOff>161925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sizeWithCells="1">
                  <from>
                    <xdr:col>1</xdr:col>
                    <xdr:colOff>114300</xdr:colOff>
                    <xdr:row>40</xdr:row>
                    <xdr:rowOff>57150</xdr:rowOff>
                  </from>
                  <to>
                    <xdr:col>1</xdr:col>
                    <xdr:colOff>466725</xdr:colOff>
                    <xdr:row>41</xdr:row>
                    <xdr:rowOff>180975</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sizeWithCells="1">
                  <from>
                    <xdr:col>1</xdr:col>
                    <xdr:colOff>123825</xdr:colOff>
                    <xdr:row>46</xdr:row>
                    <xdr:rowOff>114300</xdr:rowOff>
                  </from>
                  <to>
                    <xdr:col>1</xdr:col>
                    <xdr:colOff>447675</xdr:colOff>
                    <xdr:row>47</xdr:row>
                    <xdr:rowOff>142875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sizeWithCells="1">
                  <from>
                    <xdr:col>1</xdr:col>
                    <xdr:colOff>123825</xdr:colOff>
                    <xdr:row>43</xdr:row>
                    <xdr:rowOff>85725</xdr:rowOff>
                  </from>
                  <to>
                    <xdr:col>1</xdr:col>
                    <xdr:colOff>476250</xdr:colOff>
                    <xdr:row>45</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sizeWithCells="1">
                  <from>
                    <xdr:col>3</xdr:col>
                    <xdr:colOff>190500</xdr:colOff>
                    <xdr:row>43</xdr:row>
                    <xdr:rowOff>19050</xdr:rowOff>
                  </from>
                  <to>
                    <xdr:col>3</xdr:col>
                    <xdr:colOff>504825</xdr:colOff>
                    <xdr:row>44</xdr:row>
                    <xdr:rowOff>152400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sizeWithCells="1">
                  <from>
                    <xdr:col>1</xdr:col>
                    <xdr:colOff>114300</xdr:colOff>
                    <xdr:row>48</xdr:row>
                    <xdr:rowOff>66675</xdr:rowOff>
                  </from>
                  <to>
                    <xdr:col>1</xdr:col>
                    <xdr:colOff>466725</xdr:colOff>
                    <xdr:row>49</xdr:row>
                    <xdr:rowOff>152400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sizeWithCells="1">
                  <from>
                    <xdr:col>3</xdr:col>
                    <xdr:colOff>180975</xdr:colOff>
                    <xdr:row>46</xdr:row>
                    <xdr:rowOff>28575</xdr:rowOff>
                  </from>
                  <to>
                    <xdr:col>3</xdr:col>
                    <xdr:colOff>495300</xdr:colOff>
                    <xdr:row>47</xdr:row>
                    <xdr:rowOff>104775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sizeWithCells="1">
                  <from>
                    <xdr:col>1</xdr:col>
                    <xdr:colOff>104775</xdr:colOff>
                    <xdr:row>51</xdr:row>
                    <xdr:rowOff>133350</xdr:rowOff>
                  </from>
                  <to>
                    <xdr:col>1</xdr:col>
                    <xdr:colOff>457200</xdr:colOff>
                    <xdr:row>52</xdr:row>
                    <xdr:rowOff>66675</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sizeWithCells="1">
                  <from>
                    <xdr:col>3</xdr:col>
                    <xdr:colOff>180975</xdr:colOff>
                    <xdr:row>51</xdr:row>
                    <xdr:rowOff>57150</xdr:rowOff>
                  </from>
                  <to>
                    <xdr:col>3</xdr:col>
                    <xdr:colOff>828675</xdr:colOff>
                    <xdr:row>52</xdr:row>
                    <xdr:rowOff>95250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sizeWithCells="1">
                  <from>
                    <xdr:col>5</xdr:col>
                    <xdr:colOff>133350</xdr:colOff>
                    <xdr:row>51</xdr:row>
                    <xdr:rowOff>57150</xdr:rowOff>
                  </from>
                  <to>
                    <xdr:col>6</xdr:col>
                    <xdr:colOff>504825</xdr:colOff>
                    <xdr:row>52</xdr:row>
                    <xdr:rowOff>104775</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sizeWithCells="1">
                  <from>
                    <xdr:col>5</xdr:col>
                    <xdr:colOff>47625</xdr:colOff>
                    <xdr:row>65</xdr:row>
                    <xdr:rowOff>0</xdr:rowOff>
                  </from>
                  <to>
                    <xdr:col>5</xdr:col>
                    <xdr:colOff>47625</xdr:colOff>
                    <xdr:row>66</xdr:row>
                    <xdr:rowOff>47625</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sizeWithCells="1">
                  <from>
                    <xdr:col>3</xdr:col>
                    <xdr:colOff>161925</xdr:colOff>
                    <xdr:row>61</xdr:row>
                    <xdr:rowOff>28575</xdr:rowOff>
                  </from>
                  <to>
                    <xdr:col>4</xdr:col>
                    <xdr:colOff>304800</xdr:colOff>
                    <xdr:row>62</xdr:row>
                    <xdr:rowOff>95250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sizeWithCells="1">
                  <from>
                    <xdr:col>3</xdr:col>
                    <xdr:colOff>190500</xdr:colOff>
                    <xdr:row>54</xdr:row>
                    <xdr:rowOff>66675</xdr:rowOff>
                  </from>
                  <to>
                    <xdr:col>4</xdr:col>
                    <xdr:colOff>1066800</xdr:colOff>
                    <xdr:row>55</xdr:row>
                    <xdr:rowOff>104775</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sizeWithCells="1">
                  <from>
                    <xdr:col>5</xdr:col>
                    <xdr:colOff>171450</xdr:colOff>
                    <xdr:row>54</xdr:row>
                    <xdr:rowOff>104775</xdr:rowOff>
                  </from>
                  <to>
                    <xdr:col>7</xdr:col>
                    <xdr:colOff>581025</xdr:colOff>
                    <xdr:row>55</xdr:row>
                    <xdr:rowOff>142875</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sizeWithCells="1">
                  <from>
                    <xdr:col>3</xdr:col>
                    <xdr:colOff>200025</xdr:colOff>
                    <xdr:row>58</xdr:row>
                    <xdr:rowOff>19050</xdr:rowOff>
                  </from>
                  <to>
                    <xdr:col>3</xdr:col>
                    <xdr:colOff>2219325</xdr:colOff>
                    <xdr:row>59</xdr:row>
                    <xdr:rowOff>133350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sizeWithCells="1">
                  <from>
                    <xdr:col>3</xdr:col>
                    <xdr:colOff>200025</xdr:colOff>
                    <xdr:row>56</xdr:row>
                    <xdr:rowOff>47625</xdr:rowOff>
                  </from>
                  <to>
                    <xdr:col>4</xdr:col>
                    <xdr:colOff>371475</xdr:colOff>
                    <xdr:row>57</xdr:row>
                    <xdr:rowOff>114300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sizeWithCells="1">
                  <from>
                    <xdr:col>5</xdr:col>
                    <xdr:colOff>219075</xdr:colOff>
                    <xdr:row>70</xdr:row>
                    <xdr:rowOff>57150</xdr:rowOff>
                  </from>
                  <to>
                    <xdr:col>7</xdr:col>
                    <xdr:colOff>600075</xdr:colOff>
                    <xdr:row>71</xdr:row>
                    <xdr:rowOff>95250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sizeWithCells="1">
                  <from>
                    <xdr:col>3</xdr:col>
                    <xdr:colOff>180975</xdr:colOff>
                    <xdr:row>70</xdr:row>
                    <xdr:rowOff>57150</xdr:rowOff>
                  </from>
                  <to>
                    <xdr:col>4</xdr:col>
                    <xdr:colOff>276225</xdr:colOff>
                    <xdr:row>71</xdr:row>
                    <xdr:rowOff>133350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sizeWithCells="1">
                  <from>
                    <xdr:col>3</xdr:col>
                    <xdr:colOff>180975</xdr:colOff>
                    <xdr:row>72</xdr:row>
                    <xdr:rowOff>85725</xdr:rowOff>
                  </from>
                  <to>
                    <xdr:col>4</xdr:col>
                    <xdr:colOff>1085850</xdr:colOff>
                    <xdr:row>73</xdr:row>
                    <xdr:rowOff>95250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sizeWithCells="1">
                  <from>
                    <xdr:col>3</xdr:col>
                    <xdr:colOff>190500</xdr:colOff>
                    <xdr:row>76</xdr:row>
                    <xdr:rowOff>19050</xdr:rowOff>
                  </from>
                  <to>
                    <xdr:col>4</xdr:col>
                    <xdr:colOff>1000125</xdr:colOff>
                    <xdr:row>78</xdr:row>
                    <xdr:rowOff>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sizeWithCells="1">
                  <from>
                    <xdr:col>5</xdr:col>
                    <xdr:colOff>209550</xdr:colOff>
                    <xdr:row>74</xdr:row>
                    <xdr:rowOff>95250</xdr:rowOff>
                  </from>
                  <to>
                    <xdr:col>7</xdr:col>
                    <xdr:colOff>609600</xdr:colOff>
                    <xdr:row>75</xdr:row>
                    <xdr:rowOff>85725</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sizeWithCells="1">
                  <from>
                    <xdr:col>3</xdr:col>
                    <xdr:colOff>200025</xdr:colOff>
                    <xdr:row>74</xdr:row>
                    <xdr:rowOff>76200</xdr:rowOff>
                  </from>
                  <to>
                    <xdr:col>4</xdr:col>
                    <xdr:colOff>466725</xdr:colOff>
                    <xdr:row>75</xdr:row>
                    <xdr:rowOff>114300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sizeWithCells="1">
                  <from>
                    <xdr:col>1</xdr:col>
                    <xdr:colOff>95250</xdr:colOff>
                    <xdr:row>82</xdr:row>
                    <xdr:rowOff>28575</xdr:rowOff>
                  </from>
                  <to>
                    <xdr:col>1</xdr:col>
                    <xdr:colOff>2085975</xdr:colOff>
                    <xdr:row>83</xdr:row>
                    <xdr:rowOff>152400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sizeWithCells="1">
                  <from>
                    <xdr:col>1</xdr:col>
                    <xdr:colOff>95250</xdr:colOff>
                    <xdr:row>84</xdr:row>
                    <xdr:rowOff>57150</xdr:rowOff>
                  </from>
                  <to>
                    <xdr:col>1</xdr:col>
                    <xdr:colOff>2362200</xdr:colOff>
                    <xdr:row>85</xdr:row>
                    <xdr:rowOff>133350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sizeWithCells="1">
                  <from>
                    <xdr:col>5</xdr:col>
                    <xdr:colOff>9525</xdr:colOff>
                    <xdr:row>83</xdr:row>
                    <xdr:rowOff>19050</xdr:rowOff>
                  </from>
                  <to>
                    <xdr:col>5</xdr:col>
                    <xdr:colOff>9525</xdr:colOff>
                    <xdr:row>84</xdr:row>
                    <xdr:rowOff>142875</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sizeWithCells="1">
                  <from>
                    <xdr:col>5</xdr:col>
                    <xdr:colOff>9525</xdr:colOff>
                    <xdr:row>84</xdr:row>
                    <xdr:rowOff>0</xdr:rowOff>
                  </from>
                  <to>
                    <xdr:col>5</xdr:col>
                    <xdr:colOff>9525</xdr:colOff>
                    <xdr:row>85</xdr:row>
                    <xdr:rowOff>47625</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sizeWithCells="1">
                  <from>
                    <xdr:col>5</xdr:col>
                    <xdr:colOff>142875</xdr:colOff>
                    <xdr:row>38</xdr:row>
                    <xdr:rowOff>47625</xdr:rowOff>
                  </from>
                  <to>
                    <xdr:col>5</xdr:col>
                    <xdr:colOff>781050</xdr:colOff>
                    <xdr:row>39</xdr:row>
                    <xdr:rowOff>123825</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sizeWithCells="1">
                  <from>
                    <xdr:col>6</xdr:col>
                    <xdr:colOff>38100</xdr:colOff>
                    <xdr:row>18</xdr:row>
                    <xdr:rowOff>19050</xdr:rowOff>
                  </from>
                  <to>
                    <xdr:col>7</xdr:col>
                    <xdr:colOff>295275</xdr:colOff>
                    <xdr:row>18</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sizeWithCells="1">
                  <from>
                    <xdr:col>1</xdr:col>
                    <xdr:colOff>104775</xdr:colOff>
                    <xdr:row>32</xdr:row>
                    <xdr:rowOff>47625</xdr:rowOff>
                  </from>
                  <to>
                    <xdr:col>1</xdr:col>
                    <xdr:colOff>457200</xdr:colOff>
                    <xdr:row>33</xdr:row>
                    <xdr:rowOff>152400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sizeWithCells="1">
                  <from>
                    <xdr:col>1</xdr:col>
                    <xdr:colOff>95250</xdr:colOff>
                    <xdr:row>35</xdr:row>
                    <xdr:rowOff>85725</xdr:rowOff>
                  </from>
                  <to>
                    <xdr:col>1</xdr:col>
                    <xdr:colOff>447675</xdr:colOff>
                    <xdr:row>37</xdr:row>
                    <xdr:rowOff>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sizeWithCells="1">
                  <from>
                    <xdr:col>3</xdr:col>
                    <xdr:colOff>142875</xdr:colOff>
                    <xdr:row>38</xdr:row>
                    <xdr:rowOff>57150</xdr:rowOff>
                  </from>
                  <to>
                    <xdr:col>3</xdr:col>
                    <xdr:colOff>466725</xdr:colOff>
                    <xdr:row>39</xdr:row>
                    <xdr:rowOff>104775</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sizeWithCells="1">
                  <from>
                    <xdr:col>3</xdr:col>
                    <xdr:colOff>152400</xdr:colOff>
                    <xdr:row>32</xdr:row>
                    <xdr:rowOff>57150</xdr:rowOff>
                  </from>
                  <to>
                    <xdr:col>3</xdr:col>
                    <xdr:colOff>466725</xdr:colOff>
                    <xdr:row>33</xdr:row>
                    <xdr:rowOff>152400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sizeWithCells="1">
                  <from>
                    <xdr:col>3</xdr:col>
                    <xdr:colOff>142875</xdr:colOff>
                    <xdr:row>35</xdr:row>
                    <xdr:rowOff>47625</xdr:rowOff>
                  </from>
                  <to>
                    <xdr:col>3</xdr:col>
                    <xdr:colOff>466725</xdr:colOff>
                    <xdr:row>36</xdr:row>
                    <xdr:rowOff>133350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sizeWithCells="1">
                  <from>
                    <xdr:col>3</xdr:col>
                    <xdr:colOff>190500</xdr:colOff>
                    <xdr:row>48</xdr:row>
                    <xdr:rowOff>19050</xdr:rowOff>
                  </from>
                  <to>
                    <xdr:col>3</xdr:col>
                    <xdr:colOff>504825</xdr:colOff>
                    <xdr:row>49</xdr:row>
                    <xdr:rowOff>114300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sizeWithCells="1">
                  <from>
                    <xdr:col>5</xdr:col>
                    <xdr:colOff>152400</xdr:colOff>
                    <xdr:row>46</xdr:row>
                    <xdr:rowOff>57150</xdr:rowOff>
                  </from>
                  <to>
                    <xdr:col>5</xdr:col>
                    <xdr:colOff>333375</xdr:colOff>
                    <xdr:row>47</xdr:row>
                    <xdr:rowOff>123825</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sizeWithCells="1">
                  <from>
                    <xdr:col>5</xdr:col>
                    <xdr:colOff>200025</xdr:colOff>
                    <xdr:row>58</xdr:row>
                    <xdr:rowOff>66675</xdr:rowOff>
                  </from>
                  <to>
                    <xdr:col>7</xdr:col>
                    <xdr:colOff>600075</xdr:colOff>
                    <xdr:row>59</xdr:row>
                    <xdr:rowOff>104775</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sizeWithCells="1">
                  <from>
                    <xdr:col>3</xdr:col>
                    <xdr:colOff>180975</xdr:colOff>
                    <xdr:row>63</xdr:row>
                    <xdr:rowOff>38100</xdr:rowOff>
                  </from>
                  <to>
                    <xdr:col>4</xdr:col>
                    <xdr:colOff>304800</xdr:colOff>
                    <xdr:row>64</xdr:row>
                    <xdr:rowOff>114300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sizeWithCells="1">
                  <from>
                    <xdr:col>5</xdr:col>
                    <xdr:colOff>95250</xdr:colOff>
                    <xdr:row>82</xdr:row>
                    <xdr:rowOff>95250</xdr:rowOff>
                  </from>
                  <to>
                    <xdr:col>6</xdr:col>
                    <xdr:colOff>200025</xdr:colOff>
                    <xdr:row>83</xdr:row>
                    <xdr:rowOff>133350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sizeWithCells="1">
                  <from>
                    <xdr:col>5</xdr:col>
                    <xdr:colOff>95250</xdr:colOff>
                    <xdr:row>84</xdr:row>
                    <xdr:rowOff>57150</xdr:rowOff>
                  </from>
                  <to>
                    <xdr:col>5</xdr:col>
                    <xdr:colOff>1771650</xdr:colOff>
                    <xdr:row>85</xdr:row>
                    <xdr:rowOff>114300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sizeWithCells="1">
                  <from>
                    <xdr:col>0</xdr:col>
                    <xdr:colOff>228600</xdr:colOff>
                    <xdr:row>92</xdr:row>
                    <xdr:rowOff>38100</xdr:rowOff>
                  </from>
                  <to>
                    <xdr:col>0</xdr:col>
                    <xdr:colOff>533400</xdr:colOff>
                    <xdr:row>93</xdr:row>
                    <xdr:rowOff>38100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sizeWithCells="1">
                  <from>
                    <xdr:col>0</xdr:col>
                    <xdr:colOff>2714625</xdr:colOff>
                    <xdr:row>92</xdr:row>
                    <xdr:rowOff>38100</xdr:rowOff>
                  </from>
                  <to>
                    <xdr:col>0</xdr:col>
                    <xdr:colOff>2933700</xdr:colOff>
                    <xdr:row>93</xdr:row>
                    <xdr:rowOff>38100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sizeWithCells="1">
                  <from>
                    <xdr:col>0</xdr:col>
                    <xdr:colOff>190500</xdr:colOff>
                    <xdr:row>95</xdr:row>
                    <xdr:rowOff>9525</xdr:rowOff>
                  </from>
                  <to>
                    <xdr:col>0</xdr:col>
                    <xdr:colOff>495300</xdr:colOff>
                    <xdr:row>96</xdr:row>
                    <xdr:rowOff>47625</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sizeWithCells="1">
                  <from>
                    <xdr:col>0</xdr:col>
                    <xdr:colOff>114300</xdr:colOff>
                    <xdr:row>101</xdr:row>
                    <xdr:rowOff>0</xdr:rowOff>
                  </from>
                  <to>
                    <xdr:col>0</xdr:col>
                    <xdr:colOff>419100</xdr:colOff>
                    <xdr:row>102</xdr:row>
                    <xdr:rowOff>28575</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sizeWithCells="1">
                  <from>
                    <xdr:col>0</xdr:col>
                    <xdr:colOff>180975</xdr:colOff>
                    <xdr:row>98</xdr:row>
                    <xdr:rowOff>85725</xdr:rowOff>
                  </from>
                  <to>
                    <xdr:col>0</xdr:col>
                    <xdr:colOff>485775</xdr:colOff>
                    <xdr:row>99</xdr:row>
                    <xdr:rowOff>57150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sizeWithCells="1">
                  <from>
                    <xdr:col>0</xdr:col>
                    <xdr:colOff>838200</xdr:colOff>
                    <xdr:row>92</xdr:row>
                    <xdr:rowOff>38100</xdr:rowOff>
                  </from>
                  <to>
                    <xdr:col>0</xdr:col>
                    <xdr:colOff>1085850</xdr:colOff>
                    <xdr:row>93</xdr:row>
                    <xdr:rowOff>38100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sizeWithCells="1">
                  <from>
                    <xdr:col>0</xdr:col>
                    <xdr:colOff>1400175</xdr:colOff>
                    <xdr:row>92</xdr:row>
                    <xdr:rowOff>38100</xdr:rowOff>
                  </from>
                  <to>
                    <xdr:col>0</xdr:col>
                    <xdr:colOff>1676400</xdr:colOff>
                    <xdr:row>93</xdr:row>
                    <xdr:rowOff>38100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sizeWithCells="1">
                  <from>
                    <xdr:col>0</xdr:col>
                    <xdr:colOff>3390900</xdr:colOff>
                    <xdr:row>92</xdr:row>
                    <xdr:rowOff>38100</xdr:rowOff>
                  </from>
                  <to>
                    <xdr:col>1</xdr:col>
                    <xdr:colOff>0</xdr:colOff>
                    <xdr:row>93</xdr:row>
                    <xdr:rowOff>38100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sizeWithCells="1">
                  <from>
                    <xdr:col>0</xdr:col>
                    <xdr:colOff>190500</xdr:colOff>
                    <xdr:row>95</xdr:row>
                    <xdr:rowOff>9525</xdr:rowOff>
                  </from>
                  <to>
                    <xdr:col>0</xdr:col>
                    <xdr:colOff>495300</xdr:colOff>
                    <xdr:row>96</xdr:row>
                    <xdr:rowOff>47625</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sizeWithCells="1">
                  <from>
                    <xdr:col>0</xdr:col>
                    <xdr:colOff>819150</xdr:colOff>
                    <xdr:row>95</xdr:row>
                    <xdr:rowOff>9525</xdr:rowOff>
                  </from>
                  <to>
                    <xdr:col>0</xdr:col>
                    <xdr:colOff>1123950</xdr:colOff>
                    <xdr:row>96</xdr:row>
                    <xdr:rowOff>47625</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sizeWithCells="1">
                  <from>
                    <xdr:col>0</xdr:col>
                    <xdr:colOff>1438275</xdr:colOff>
                    <xdr:row>95</xdr:row>
                    <xdr:rowOff>9525</xdr:rowOff>
                  </from>
                  <to>
                    <xdr:col>0</xdr:col>
                    <xdr:colOff>1743075</xdr:colOff>
                    <xdr:row>96</xdr:row>
                    <xdr:rowOff>47625</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sizeWithCells="1">
                  <from>
                    <xdr:col>0</xdr:col>
                    <xdr:colOff>2238375</xdr:colOff>
                    <xdr:row>101</xdr:row>
                    <xdr:rowOff>19050</xdr:rowOff>
                  </from>
                  <to>
                    <xdr:col>0</xdr:col>
                    <xdr:colOff>2552700</xdr:colOff>
                    <xdr:row>102</xdr:row>
                    <xdr:rowOff>76200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sizeWithCells="1">
                  <from>
                    <xdr:col>0</xdr:col>
                    <xdr:colOff>733425</xdr:colOff>
                    <xdr:row>100</xdr:row>
                    <xdr:rowOff>180975</xdr:rowOff>
                  </from>
                  <to>
                    <xdr:col>0</xdr:col>
                    <xdr:colOff>1038225</xdr:colOff>
                    <xdr:row>102</xdr:row>
                    <xdr:rowOff>9525</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sizeWithCells="1">
                  <from>
                    <xdr:col>0</xdr:col>
                    <xdr:colOff>1238250</xdr:colOff>
                    <xdr:row>101</xdr:row>
                    <xdr:rowOff>0</xdr:rowOff>
                  </from>
                  <to>
                    <xdr:col>0</xdr:col>
                    <xdr:colOff>1543050</xdr:colOff>
                    <xdr:row>102</xdr:row>
                    <xdr:rowOff>28575</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sizeWithCells="1">
                  <from>
                    <xdr:col>0</xdr:col>
                    <xdr:colOff>1714500</xdr:colOff>
                    <xdr:row>100</xdr:row>
                    <xdr:rowOff>200025</xdr:rowOff>
                  </from>
                  <to>
                    <xdr:col>0</xdr:col>
                    <xdr:colOff>2019300</xdr:colOff>
                    <xdr:row>102</xdr:row>
                    <xdr:rowOff>28575</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sizeWithCells="1">
                  <from>
                    <xdr:col>1</xdr:col>
                    <xdr:colOff>771525</xdr:colOff>
                    <xdr:row>96</xdr:row>
                    <xdr:rowOff>95250</xdr:rowOff>
                  </from>
                  <to>
                    <xdr:col>1</xdr:col>
                    <xdr:colOff>1076325</xdr:colOff>
                    <xdr:row>98</xdr:row>
                    <xdr:rowOff>57150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sizeWithCells="1">
                  <from>
                    <xdr:col>1</xdr:col>
                    <xdr:colOff>1333500</xdr:colOff>
                    <xdr:row>96</xdr:row>
                    <xdr:rowOff>104775</xdr:rowOff>
                  </from>
                  <to>
                    <xdr:col>1</xdr:col>
                    <xdr:colOff>1638300</xdr:colOff>
                    <xdr:row>98</xdr:row>
                    <xdr:rowOff>28575</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sizeWithCells="1">
                  <from>
                    <xdr:col>1</xdr:col>
                    <xdr:colOff>1828800</xdr:colOff>
                    <xdr:row>96</xdr:row>
                    <xdr:rowOff>104775</xdr:rowOff>
                  </from>
                  <to>
                    <xdr:col>1</xdr:col>
                    <xdr:colOff>2105025</xdr:colOff>
                    <xdr:row>98</xdr:row>
                    <xdr:rowOff>9525</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sizeWithCells="1">
                  <from>
                    <xdr:col>0</xdr:col>
                    <xdr:colOff>809625</xdr:colOff>
                    <xdr:row>98</xdr:row>
                    <xdr:rowOff>66675</xdr:rowOff>
                  </from>
                  <to>
                    <xdr:col>0</xdr:col>
                    <xdr:colOff>1114425</xdr:colOff>
                    <xdr:row>99</xdr:row>
                    <xdr:rowOff>57150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sizeWithCells="1">
                  <from>
                    <xdr:col>0</xdr:col>
                    <xdr:colOff>1352550</xdr:colOff>
                    <xdr:row>98</xdr:row>
                    <xdr:rowOff>66675</xdr:rowOff>
                  </from>
                  <to>
                    <xdr:col>0</xdr:col>
                    <xdr:colOff>1657350</xdr:colOff>
                    <xdr:row>99</xdr:row>
                    <xdr:rowOff>57150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sizeWithCells="1">
                  <from>
                    <xdr:col>0</xdr:col>
                    <xdr:colOff>2057400</xdr:colOff>
                    <xdr:row>92</xdr:row>
                    <xdr:rowOff>38100</xdr:rowOff>
                  </from>
                  <to>
                    <xdr:col>0</xdr:col>
                    <xdr:colOff>2343150</xdr:colOff>
                    <xdr:row>93</xdr:row>
                    <xdr:rowOff>38100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sizeWithCells="1">
                  <from>
                    <xdr:col>0</xdr:col>
                    <xdr:colOff>1876425</xdr:colOff>
                    <xdr:row>98</xdr:row>
                    <xdr:rowOff>19050</xdr:rowOff>
                  </from>
                  <to>
                    <xdr:col>0</xdr:col>
                    <xdr:colOff>2190750</xdr:colOff>
                    <xdr:row>99</xdr:row>
                    <xdr:rowOff>171450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sizeWithCells="1">
                  <from>
                    <xdr:col>1</xdr:col>
                    <xdr:colOff>314325</xdr:colOff>
                    <xdr:row>91</xdr:row>
                    <xdr:rowOff>190500</xdr:rowOff>
                  </from>
                  <to>
                    <xdr:col>1</xdr:col>
                    <xdr:colOff>523875</xdr:colOff>
                    <xdr:row>93</xdr:row>
                    <xdr:rowOff>38100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sizeWithCells="1">
                  <from>
                    <xdr:col>1</xdr:col>
                    <xdr:colOff>866775</xdr:colOff>
                    <xdr:row>92</xdr:row>
                    <xdr:rowOff>0</xdr:rowOff>
                  </from>
                  <to>
                    <xdr:col>1</xdr:col>
                    <xdr:colOff>1133475</xdr:colOff>
                    <xdr:row>93</xdr:row>
                    <xdr:rowOff>38100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sizeWithCells="1">
                  <from>
                    <xdr:col>1</xdr:col>
                    <xdr:colOff>1190625</xdr:colOff>
                    <xdr:row>100</xdr:row>
                    <xdr:rowOff>152400</xdr:rowOff>
                  </from>
                  <to>
                    <xdr:col>1</xdr:col>
                    <xdr:colOff>1447800</xdr:colOff>
                    <xdr:row>102</xdr:row>
                    <xdr:rowOff>85725</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sizeWithCells="1">
                  <from>
                    <xdr:col>1</xdr:col>
                    <xdr:colOff>714375</xdr:colOff>
                    <xdr:row>100</xdr:row>
                    <xdr:rowOff>200025</xdr:rowOff>
                  </from>
                  <to>
                    <xdr:col>1</xdr:col>
                    <xdr:colOff>1019175</xdr:colOff>
                    <xdr:row>102</xdr:row>
                    <xdr:rowOff>95250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sizeWithCells="1">
                  <from>
                    <xdr:col>1</xdr:col>
                    <xdr:colOff>1333500</xdr:colOff>
                    <xdr:row>91</xdr:row>
                    <xdr:rowOff>161925</xdr:rowOff>
                  </from>
                  <to>
                    <xdr:col>1</xdr:col>
                    <xdr:colOff>1695450</xdr:colOff>
                    <xdr:row>93</xdr:row>
                    <xdr:rowOff>38100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sizeWithCells="1">
                  <from>
                    <xdr:col>1</xdr:col>
                    <xdr:colOff>2085975</xdr:colOff>
                    <xdr:row>91</xdr:row>
                    <xdr:rowOff>190500</xdr:rowOff>
                  </from>
                  <to>
                    <xdr:col>1</xdr:col>
                    <xdr:colOff>2314575</xdr:colOff>
                    <xdr:row>93</xdr:row>
                    <xdr:rowOff>19050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sizeWithCells="1">
                  <from>
                    <xdr:col>1</xdr:col>
                    <xdr:colOff>1562100</xdr:colOff>
                    <xdr:row>100</xdr:row>
                    <xdr:rowOff>142875</xdr:rowOff>
                  </from>
                  <to>
                    <xdr:col>1</xdr:col>
                    <xdr:colOff>1914525</xdr:colOff>
                    <xdr:row>102</xdr:row>
                    <xdr:rowOff>76200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sizeWithCells="1">
                  <from>
                    <xdr:col>2</xdr:col>
                    <xdr:colOff>114300</xdr:colOff>
                    <xdr:row>92</xdr:row>
                    <xdr:rowOff>0</xdr:rowOff>
                  </from>
                  <to>
                    <xdr:col>2</xdr:col>
                    <xdr:colOff>419100</xdr:colOff>
                    <xdr:row>93</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sizeWithCells="1">
                  <from>
                    <xdr:col>1</xdr:col>
                    <xdr:colOff>2047875</xdr:colOff>
                    <xdr:row>100</xdr:row>
                    <xdr:rowOff>171450</xdr:rowOff>
                  </from>
                  <to>
                    <xdr:col>1</xdr:col>
                    <xdr:colOff>2333625</xdr:colOff>
                    <xdr:row>102</xdr:row>
                    <xdr:rowOff>57150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sizeWithCells="1">
                  <from>
                    <xdr:col>5</xdr:col>
                    <xdr:colOff>142875</xdr:colOff>
                    <xdr:row>87</xdr:row>
                    <xdr:rowOff>171450</xdr:rowOff>
                  </from>
                  <to>
                    <xdr:col>6</xdr:col>
                    <xdr:colOff>19050</xdr:colOff>
                    <xdr:row>89</xdr:row>
                    <xdr:rowOff>19050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sizeWithCells="1">
                  <from>
                    <xdr:col>5</xdr:col>
                    <xdr:colOff>133350</xdr:colOff>
                    <xdr:row>88</xdr:row>
                    <xdr:rowOff>180975</xdr:rowOff>
                  </from>
                  <to>
                    <xdr:col>6</xdr:col>
                    <xdr:colOff>9525</xdr:colOff>
                    <xdr:row>90</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sizeWithCells="1">
                  <from>
                    <xdr:col>5</xdr:col>
                    <xdr:colOff>133350</xdr:colOff>
                    <xdr:row>89</xdr:row>
                    <xdr:rowOff>171450</xdr:rowOff>
                  </from>
                  <to>
                    <xdr:col>6</xdr:col>
                    <xdr:colOff>19050</xdr:colOff>
                    <xdr:row>91</xdr:row>
                    <xdr:rowOff>19050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sizeWithCells="1">
                  <from>
                    <xdr:col>5</xdr:col>
                    <xdr:colOff>133350</xdr:colOff>
                    <xdr:row>90</xdr:row>
                    <xdr:rowOff>180975</xdr:rowOff>
                  </from>
                  <to>
                    <xdr:col>6</xdr:col>
                    <xdr:colOff>9525</xdr:colOff>
                    <xdr:row>92</xdr:row>
                    <xdr:rowOff>19050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sizeWithCells="1">
                  <from>
                    <xdr:col>5</xdr:col>
                    <xdr:colOff>133350</xdr:colOff>
                    <xdr:row>91</xdr:row>
                    <xdr:rowOff>190500</xdr:rowOff>
                  </from>
                  <to>
                    <xdr:col>6</xdr:col>
                    <xdr:colOff>9525</xdr:colOff>
                    <xdr:row>93</xdr:row>
                    <xdr:rowOff>28575</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sizeWithCells="1">
                  <from>
                    <xdr:col>5</xdr:col>
                    <xdr:colOff>133350</xdr:colOff>
                    <xdr:row>92</xdr:row>
                    <xdr:rowOff>180975</xdr:rowOff>
                  </from>
                  <to>
                    <xdr:col>6</xdr:col>
                    <xdr:colOff>19050</xdr:colOff>
                    <xdr:row>94</xdr:row>
                    <xdr:rowOff>19050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sizeWithCells="1">
                  <from>
                    <xdr:col>5</xdr:col>
                    <xdr:colOff>142875</xdr:colOff>
                    <xdr:row>93</xdr:row>
                    <xdr:rowOff>171450</xdr:rowOff>
                  </from>
                  <to>
                    <xdr:col>6</xdr:col>
                    <xdr:colOff>19050</xdr:colOff>
                    <xdr:row>95</xdr:row>
                    <xdr:rowOff>19050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sizeWithCells="1">
                  <from>
                    <xdr:col>5</xdr:col>
                    <xdr:colOff>133350</xdr:colOff>
                    <xdr:row>94</xdr:row>
                    <xdr:rowOff>190500</xdr:rowOff>
                  </from>
                  <to>
                    <xdr:col>6</xdr:col>
                    <xdr:colOff>19050</xdr:colOff>
                    <xdr:row>96</xdr:row>
                    <xdr:rowOff>19050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sizeWithCells="1">
                  <from>
                    <xdr:col>5</xdr:col>
                    <xdr:colOff>133350</xdr:colOff>
                    <xdr:row>95</xdr:row>
                    <xdr:rowOff>171450</xdr:rowOff>
                  </from>
                  <to>
                    <xdr:col>6</xdr:col>
                    <xdr:colOff>19050</xdr:colOff>
                    <xdr:row>97</xdr:row>
                    <xdr:rowOff>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sizeWithCells="1">
                  <from>
                    <xdr:col>5</xdr:col>
                    <xdr:colOff>133350</xdr:colOff>
                    <xdr:row>96</xdr:row>
                    <xdr:rowOff>180975</xdr:rowOff>
                  </from>
                  <to>
                    <xdr:col>6</xdr:col>
                    <xdr:colOff>9525</xdr:colOff>
                    <xdr:row>98</xdr:row>
                    <xdr:rowOff>19050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sizeWithCells="1">
                  <from>
                    <xdr:col>5</xdr:col>
                    <xdr:colOff>133350</xdr:colOff>
                    <xdr:row>97</xdr:row>
                    <xdr:rowOff>171450</xdr:rowOff>
                  </from>
                  <to>
                    <xdr:col>6</xdr:col>
                    <xdr:colOff>0</xdr:colOff>
                    <xdr:row>99</xdr:row>
                    <xdr:rowOff>19050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sizeWithCells="1">
                  <from>
                    <xdr:col>5</xdr:col>
                    <xdr:colOff>133350</xdr:colOff>
                    <xdr:row>98</xdr:row>
                    <xdr:rowOff>180975</xdr:rowOff>
                  </from>
                  <to>
                    <xdr:col>6</xdr:col>
                    <xdr:colOff>0</xdr:colOff>
                    <xdr:row>100</xdr:row>
                    <xdr:rowOff>19050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sizeWithCells="1">
                  <from>
                    <xdr:col>5</xdr:col>
                    <xdr:colOff>133350</xdr:colOff>
                    <xdr:row>99</xdr:row>
                    <xdr:rowOff>180975</xdr:rowOff>
                  </from>
                  <to>
                    <xdr:col>6</xdr:col>
                    <xdr:colOff>0</xdr:colOff>
                    <xdr:row>101</xdr:row>
                    <xdr:rowOff>19050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sizeWithCells="1">
                  <from>
                    <xdr:col>5</xdr:col>
                    <xdr:colOff>133350</xdr:colOff>
                    <xdr:row>100</xdr:row>
                    <xdr:rowOff>180975</xdr:rowOff>
                  </from>
                  <to>
                    <xdr:col>6</xdr:col>
                    <xdr:colOff>19050</xdr:colOff>
                    <xdr:row>102</xdr:row>
                    <xdr:rowOff>19050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sizeWithCells="1">
                  <from>
                    <xdr:col>5</xdr:col>
                    <xdr:colOff>133350</xdr:colOff>
                    <xdr:row>101</xdr:row>
                    <xdr:rowOff>171450</xdr:rowOff>
                  </from>
                  <to>
                    <xdr:col>6</xdr:col>
                    <xdr:colOff>19050</xdr:colOff>
                    <xdr:row>103</xdr:row>
                    <xdr:rowOff>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sizeWithCells="1">
                  <from>
                    <xdr:col>5</xdr:col>
                    <xdr:colOff>142875</xdr:colOff>
                    <xdr:row>86</xdr:row>
                    <xdr:rowOff>238125</xdr:rowOff>
                  </from>
                  <to>
                    <xdr:col>6</xdr:col>
                    <xdr:colOff>19050</xdr:colOff>
                    <xdr:row>88</xdr:row>
                    <xdr:rowOff>9525</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sizeWithCells="1">
                  <from>
                    <xdr:col>5</xdr:col>
                    <xdr:colOff>200025</xdr:colOff>
                    <xdr:row>61</xdr:row>
                    <xdr:rowOff>57150</xdr:rowOff>
                  </from>
                  <to>
                    <xdr:col>7</xdr:col>
                    <xdr:colOff>628650</xdr:colOff>
                    <xdr:row>62</xdr:row>
                    <xdr:rowOff>95250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sizeWithCells="1">
                  <from>
                    <xdr:col>3</xdr:col>
                    <xdr:colOff>38100</xdr:colOff>
                    <xdr:row>17</xdr:row>
                    <xdr:rowOff>133350</xdr:rowOff>
                  </from>
                  <to>
                    <xdr:col>3</xdr:col>
                    <xdr:colOff>333375</xdr:colOff>
                    <xdr:row>19</xdr:row>
                    <xdr:rowOff>57150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sizeWithCells="1">
                  <from>
                    <xdr:col>4</xdr:col>
                    <xdr:colOff>38100</xdr:colOff>
                    <xdr:row>16</xdr:row>
                    <xdr:rowOff>285750</xdr:rowOff>
                  </from>
                  <to>
                    <xdr:col>4</xdr:col>
                    <xdr:colOff>381000</xdr:colOff>
                    <xdr:row>18</xdr:row>
                    <xdr:rowOff>57150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sizeWithCells="1">
                  <from>
                    <xdr:col>6</xdr:col>
                    <xdr:colOff>38100</xdr:colOff>
                    <xdr:row>16</xdr:row>
                    <xdr:rowOff>285750</xdr:rowOff>
                  </from>
                  <to>
                    <xdr:col>6</xdr:col>
                    <xdr:colOff>361950</xdr:colOff>
                    <xdr:row>18</xdr:row>
                    <xdr:rowOff>57150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sizeWithCells="1">
                  <from>
                    <xdr:col>3</xdr:col>
                    <xdr:colOff>161925</xdr:colOff>
                    <xdr:row>66</xdr:row>
                    <xdr:rowOff>28575</xdr:rowOff>
                  </from>
                  <to>
                    <xdr:col>4</xdr:col>
                    <xdr:colOff>304800</xdr:colOff>
                    <xdr:row>67</xdr:row>
                    <xdr:rowOff>95250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sizeWithCells="1">
                  <from>
                    <xdr:col>3</xdr:col>
                    <xdr:colOff>180975</xdr:colOff>
                    <xdr:row>68</xdr:row>
                    <xdr:rowOff>38100</xdr:rowOff>
                  </from>
                  <to>
                    <xdr:col>4</xdr:col>
                    <xdr:colOff>304800</xdr:colOff>
                    <xdr:row>69</xdr:row>
                    <xdr:rowOff>114300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sizeWithCells="1">
                  <from>
                    <xdr:col>5</xdr:col>
                    <xdr:colOff>200025</xdr:colOff>
                    <xdr:row>66</xdr:row>
                    <xdr:rowOff>57150</xdr:rowOff>
                  </from>
                  <to>
                    <xdr:col>7</xdr:col>
                    <xdr:colOff>628650</xdr:colOff>
                    <xdr:row>67</xdr:row>
                    <xdr:rowOff>95250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sizeWithCells="1">
                  <from>
                    <xdr:col>3</xdr:col>
                    <xdr:colOff>76200</xdr:colOff>
                    <xdr:row>82</xdr:row>
                    <xdr:rowOff>19050</xdr:rowOff>
                  </from>
                  <to>
                    <xdr:col>3</xdr:col>
                    <xdr:colOff>1819275</xdr:colOff>
                    <xdr:row>83</xdr:row>
                    <xdr:rowOff>152400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sizeWithCells="1">
                  <from>
                    <xdr:col>3</xdr:col>
                    <xdr:colOff>76200</xdr:colOff>
                    <xdr:row>84</xdr:row>
                    <xdr:rowOff>57150</xdr:rowOff>
                  </from>
                  <to>
                    <xdr:col>3</xdr:col>
                    <xdr:colOff>2076450</xdr:colOff>
                    <xdr:row>85</xdr:row>
                    <xdr:rowOff>133350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 id="{60B8A65C-F941-456C-8CE8-5187EADC0872}">
            <xm:f>OR($D$8='C:\Users\zk#110g\Desktop\offene todo''s\[REWE_Group_Artikeldatenblatt_Nonfood_V02-2020-EN_blank_Arbeitsversion.xlsx]Dropdown Auswahl'!#REF!,#REF!='C:\Users\zk#110g\Desktop\offene todo''s\[REWE_Group_Artikeldatenblatt_Nonfood_V02-2020-EN_blank_Arbeitsversion.xlsx]Dropdown Auswahl'!#REF!,$D$9='C:\Users\zk#110g\Desktop\offene todo''s\[REWE_Group_Artikeldatenblatt_Nonfood_V02-2020-EN_blank_Arbeitsversion.xlsx]Dropdown Auswahl'!#REF!,$B$10='C:\Users\zk#110g\Desktop\offene todo''s\[REWE_Group_Artikeldatenblatt_Nonfood_V02-2020-EN_blank_Arbeitsversion.xlsx]Dropdown Auswahl'!#REF!)</xm:f>
            <x14:dxf>
              <fill>
                <patternFill patternType="lightDown">
                  <fgColor auto="1"/>
                  <bgColor theme="0"/>
                </patternFill>
              </fill>
            </x14:dxf>
          </x14:cfRule>
          <xm:sqref>D88:E103 A1:A2</xm:sqref>
        </x14:conditionalFormatting>
        <x14:conditionalFormatting xmlns:xm="http://schemas.microsoft.com/office/excel/2006/main">
          <x14:cfRule type="expression" priority="45" id="{D0CC90E0-1109-4E1B-A174-1F1B638D07D0}">
            <xm:f>$B$22='C:\Users\zk#110g\AppData\Local\Microsoft\Windows\INetCache\Content.Outlook\I3HPH278\[Copy of REWE_Group_Artikeldatenblatt_V02-2020_DE_blanko.xlsx]Dropdown Auswahl'!#REF!</xm:f>
            <x14:dxf>
              <fill>
                <patternFill patternType="darkDown">
                  <bgColor theme="0"/>
                </patternFill>
              </fill>
            </x14:dxf>
          </x14:cfRule>
          <xm:sqref>A21:A23 A3:A15</xm:sqref>
        </x14:conditionalFormatting>
        <x14:conditionalFormatting xmlns:xm="http://schemas.microsoft.com/office/excel/2006/main">
          <x14:cfRule type="expression" priority="44" id="{E102D003-8777-47D3-844B-00E926A7B86F}">
            <xm:f>$D$19='C:\Users\zk#110g\Desktop\offene todo''s\[REWE_Group_Artikeldatenblatt_Nonfood_V02-2020-EN_blank_Arbeitsversion.xlsx]Dropdown Auswahl'!#REF!</xm:f>
            <x14:dxf>
              <fill>
                <patternFill patternType="darkDown">
                  <bgColor theme="0"/>
                </patternFill>
              </fill>
            </x14:dxf>
          </x14:cfRule>
          <xm:sqref>A16</xm:sqref>
        </x14:conditionalFormatting>
        <x14:conditionalFormatting xmlns:xm="http://schemas.microsoft.com/office/excel/2006/main">
          <x14:cfRule type="expression" priority="43" id="{4B1AC720-BE27-4156-A2B5-BA8543F89041}">
            <xm:f>$D$19='C:\Users\zk#110g\Desktop\offene todo''s\[REWE_Group_Artikeldatenblatt_Nonfood_V02-2020-EN_blank_Arbeitsversion.xlsx]Dropdown Auswahl'!#REF!</xm:f>
            <x14:dxf>
              <fill>
                <patternFill patternType="darkDown">
                  <bgColor theme="0"/>
                </patternFill>
              </fill>
            </x14:dxf>
          </x14:cfRule>
          <xm:sqref>A20</xm:sqref>
        </x14:conditionalFormatting>
        <x14:conditionalFormatting xmlns:xm="http://schemas.microsoft.com/office/excel/2006/main">
          <x14:cfRule type="expression" priority="47" id="{9DA09EA5-587F-4BAF-9B31-EE26FF6E5FD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A16 A20</xm:sqref>
        </x14:conditionalFormatting>
        <x14:conditionalFormatting xmlns:xm="http://schemas.microsoft.com/office/excel/2006/main">
          <x14:cfRule type="expression" priority="48" id="{E52EF337-0C3F-42B5-B00A-511F45832099}">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A21:A23 A3:A15</xm:sqref>
        </x14:conditionalFormatting>
        <x14:conditionalFormatting xmlns:xm="http://schemas.microsoft.com/office/excel/2006/main">
          <x14:cfRule type="expression" priority="49" id="{39424B6A-FF5C-4EBD-9623-B2CA1B3EEC76}">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A21:A23 A3:A15</xm:sqref>
        </x14:conditionalFormatting>
        <x14:conditionalFormatting xmlns:xm="http://schemas.microsoft.com/office/excel/2006/main">
          <x14:cfRule type="expression" priority="41" id="{87369DA5-317F-4F57-952E-13EC6A35E6D7}">
            <xm:f>$D$19='C:\Users\zk#110g\Desktop\offene todo''s\[REWE_Group_Artikeldatenblatt_Nonfood_V02-2020-EN_blank_Arbeitsversion.xlsx]Dropdown Auswahl'!#REF!</xm:f>
            <x14:dxf>
              <fill>
                <patternFill patternType="darkDown">
                  <bgColor theme="0"/>
                </patternFill>
              </fill>
            </x14:dxf>
          </x14:cfRule>
          <xm:sqref>A24</xm:sqref>
        </x14:conditionalFormatting>
        <x14:conditionalFormatting xmlns:xm="http://schemas.microsoft.com/office/excel/2006/main">
          <x14:cfRule type="expression" priority="42" id="{E104C0C8-105D-4DD4-A630-555C1BE1C4F7}">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A24</xm:sqref>
        </x14:conditionalFormatting>
        <x14:conditionalFormatting xmlns:xm="http://schemas.microsoft.com/office/excel/2006/main">
          <x14:cfRule type="expression" priority="38" id="{E286F1FC-82B8-4C8B-B0B5-E0DF198CCBB0}">
            <xm:f>$B$22='C:\Users\zk#110g\AppData\Local\Microsoft\Windows\INetCache\Content.Outlook\I3HPH278\[Copy of REWE_Group_Artikeldatenblatt_V02-2020_DE_blanko.xlsx]Dropdown Auswahl'!#REF!</xm:f>
            <x14:dxf>
              <fill>
                <patternFill patternType="darkDown">
                  <bgColor theme="0"/>
                </patternFill>
              </fill>
            </x14:dxf>
          </x14:cfRule>
          <xm:sqref>A17</xm:sqref>
        </x14:conditionalFormatting>
        <x14:conditionalFormatting xmlns:xm="http://schemas.microsoft.com/office/excel/2006/main">
          <x14:cfRule type="expression" priority="39" id="{4F89B7FB-AC90-44CD-AD7F-B4702B56E9DC}">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A17</xm:sqref>
        </x14:conditionalFormatting>
        <x14:conditionalFormatting xmlns:xm="http://schemas.microsoft.com/office/excel/2006/main">
          <x14:cfRule type="expression" priority="40" id="{2405578F-2851-4ABE-9018-9B78C957D1EA}">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A17</xm:sqref>
        </x14:conditionalFormatting>
        <x14:conditionalFormatting xmlns:xm="http://schemas.microsoft.com/office/excel/2006/main">
          <x14:cfRule type="expression" priority="36" id="{08D6638E-6398-454C-A29B-606F22B74E0A}">
            <xm:f>$D$19='C:\Users\zk#110g\Desktop\offene todo''s\[REWE_Group_Artikeldatenblatt_Nonfood_V02-2020-EN_blank_Arbeitsversion.xlsx]Dropdown Auswahl'!#REF!</xm:f>
            <x14:dxf>
              <fill>
                <patternFill patternType="darkDown">
                  <bgColor theme="0"/>
                </patternFill>
              </fill>
            </x14:dxf>
          </x14:cfRule>
          <xm:sqref>A27</xm:sqref>
        </x14:conditionalFormatting>
        <x14:conditionalFormatting xmlns:xm="http://schemas.microsoft.com/office/excel/2006/main">
          <x14:cfRule type="expression" priority="37" id="{1C9A7585-43CE-4540-B06C-EA445EA57D49}">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A27</xm:sqref>
        </x14:conditionalFormatting>
        <x14:conditionalFormatting xmlns:xm="http://schemas.microsoft.com/office/excel/2006/main">
          <x14:cfRule type="expression" priority="34" id="{47E4ECC0-CF52-4DFA-9993-6752C3DFA0AF}">
            <xm:f>$D$19='C:\Users\zk#110g\Desktop\offene todo''s\[REWE_Group_Artikeldatenblatt_Nonfood_V02-2020-EN_blank_Arbeitsversion.xlsx]Dropdown Auswahl'!#REF!</xm:f>
            <x14:dxf>
              <fill>
                <patternFill patternType="darkDown">
                  <bgColor theme="0"/>
                </patternFill>
              </fill>
            </x14:dxf>
          </x14:cfRule>
          <xm:sqref>A30</xm:sqref>
        </x14:conditionalFormatting>
        <x14:conditionalFormatting xmlns:xm="http://schemas.microsoft.com/office/excel/2006/main">
          <x14:cfRule type="expression" priority="35" id="{A9AFF2B4-7962-43B8-B602-6B0DB58FCA3B}">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A30</xm:sqref>
        </x14:conditionalFormatting>
        <x14:conditionalFormatting xmlns:xm="http://schemas.microsoft.com/office/excel/2006/main">
          <x14:cfRule type="expression" priority="32" id="{DC1E9332-5FC1-461F-8BD1-D1B5D67C4FCA}">
            <xm:f>$D$19='C:\Users\zk#110g\Desktop\offene todo''s\[REWE_Group_Artikeldatenblatt_Nonfood_V02-2020-EN_blank_Arbeitsversion.xlsx]Dropdown Auswahl'!#REF!</xm:f>
            <x14:dxf>
              <fill>
                <patternFill patternType="darkDown">
                  <bgColor theme="0"/>
                </patternFill>
              </fill>
            </x14:dxf>
          </x14:cfRule>
          <xm:sqref>A35</xm:sqref>
        </x14:conditionalFormatting>
        <x14:conditionalFormatting xmlns:xm="http://schemas.microsoft.com/office/excel/2006/main">
          <x14:cfRule type="expression" priority="33" id="{ED55A9A3-D9F1-4D17-B6D1-158AF8B61DF3}">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A35</xm:sqref>
        </x14:conditionalFormatting>
        <x14:conditionalFormatting xmlns:xm="http://schemas.microsoft.com/office/excel/2006/main">
          <x14:cfRule type="expression" priority="30" id="{C8AB4621-9D6C-4F6A-B281-0597324B51C7}">
            <xm:f>$D$19='C:\Users\zk#110g\Desktop\offene todo''s\[REWE_Group_Artikeldatenblatt_Nonfood_V02-2020-EN_blank_Arbeitsversion.xlsx]Dropdown Auswahl'!#REF!</xm:f>
            <x14:dxf>
              <fill>
                <patternFill patternType="darkDown">
                  <bgColor theme="0"/>
                </patternFill>
              </fill>
            </x14:dxf>
          </x14:cfRule>
          <xm:sqref>A38</xm:sqref>
        </x14:conditionalFormatting>
        <x14:conditionalFormatting xmlns:xm="http://schemas.microsoft.com/office/excel/2006/main">
          <x14:cfRule type="expression" priority="31" id="{C66FFCF5-04EA-4095-97E0-F6AB57DFC74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A38</xm:sqref>
        </x14:conditionalFormatting>
        <x14:conditionalFormatting xmlns:xm="http://schemas.microsoft.com/office/excel/2006/main">
          <x14:cfRule type="expression" priority="28" id="{A3FCBB32-A5F0-485E-B463-CD1FEAF07D1F}">
            <xm:f>$D$19='C:\Users\zk#110g\Desktop\offene todo''s\[REWE_Group_Artikeldatenblatt_Nonfood_V02-2020-EN_blank_Arbeitsversion.xlsx]Dropdown Auswahl'!#REF!</xm:f>
            <x14:dxf>
              <fill>
                <patternFill patternType="darkDown">
                  <bgColor theme="0"/>
                </patternFill>
              </fill>
            </x14:dxf>
          </x14:cfRule>
          <xm:sqref>A43</xm:sqref>
        </x14:conditionalFormatting>
        <x14:conditionalFormatting xmlns:xm="http://schemas.microsoft.com/office/excel/2006/main">
          <x14:cfRule type="expression" priority="29" id="{86F69777-3557-4101-897F-2FB9DD549341}">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A43</xm:sqref>
        </x14:conditionalFormatting>
        <x14:conditionalFormatting xmlns:xm="http://schemas.microsoft.com/office/excel/2006/main">
          <x14:cfRule type="expression" priority="26" id="{BF2A3F5D-0115-401B-9D2D-0912229DB3F1}">
            <xm:f>$D$19='C:\Users\zk#110g\Desktop\offene todo''s\[REWE_Group_Artikeldatenblatt_Nonfood_V02-2020-EN_blank_Arbeitsversion.xlsx]Dropdown Auswahl'!#REF!</xm:f>
            <x14:dxf>
              <fill>
                <patternFill patternType="darkDown">
                  <bgColor theme="0"/>
                </patternFill>
              </fill>
            </x14:dxf>
          </x14:cfRule>
          <xm:sqref>A46</xm:sqref>
        </x14:conditionalFormatting>
        <x14:conditionalFormatting xmlns:xm="http://schemas.microsoft.com/office/excel/2006/main">
          <x14:cfRule type="expression" priority="27" id="{07C7EC6F-2361-4BDD-9C66-C0CEBA0E2FD9}">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A46</xm:sqref>
        </x14:conditionalFormatting>
        <x14:conditionalFormatting xmlns:xm="http://schemas.microsoft.com/office/excel/2006/main">
          <x14:cfRule type="expression" priority="24" id="{9A1E4C60-4EAC-4925-841A-66E396BBCE1D}">
            <xm:f>$D$19='C:\Users\zk#110g\Desktop\offene todo''s\[REWE_Group_Artikeldatenblatt_Nonfood_V02-2020-EN_blank_Arbeitsversion.xlsx]Dropdown Auswahl'!#REF!</xm:f>
            <x14:dxf>
              <fill>
                <patternFill patternType="darkDown">
                  <bgColor theme="0"/>
                </patternFill>
              </fill>
            </x14:dxf>
          </x14:cfRule>
          <xm:sqref>A51</xm:sqref>
        </x14:conditionalFormatting>
        <x14:conditionalFormatting xmlns:xm="http://schemas.microsoft.com/office/excel/2006/main">
          <x14:cfRule type="expression" priority="25" id="{DEF761A5-30DE-44BF-B8A8-17A488650A1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A51</xm:sqref>
        </x14:conditionalFormatting>
        <x14:conditionalFormatting xmlns:xm="http://schemas.microsoft.com/office/excel/2006/main">
          <x14:cfRule type="expression" priority="22" id="{232FECD8-58DA-4D6E-94F6-4F202F536229}">
            <xm:f>$D$19='C:\Users\zk#110g\Desktop\offene todo''s\[REWE_Group_Artikeldatenblatt_Nonfood_V02-2020-EN_blank_Arbeitsversion.xlsx]Dropdown Auswahl'!#REF!</xm:f>
            <x14:dxf>
              <fill>
                <patternFill patternType="darkDown">
                  <bgColor theme="0"/>
                </patternFill>
              </fill>
            </x14:dxf>
          </x14:cfRule>
          <xm:sqref>A54</xm:sqref>
        </x14:conditionalFormatting>
        <x14:conditionalFormatting xmlns:xm="http://schemas.microsoft.com/office/excel/2006/main">
          <x14:cfRule type="expression" priority="23" id="{6FC68328-B2A8-42B7-91D9-E11D6177FB55}">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A54</xm:sqref>
        </x14:conditionalFormatting>
        <x14:conditionalFormatting xmlns:xm="http://schemas.microsoft.com/office/excel/2006/main">
          <x14:cfRule type="expression" priority="20" id="{1583929B-0E2F-4204-9E6F-5ABAA4446569}">
            <xm:f>$D$19='C:\Users\zk#110g\Desktop\offene todo''s\[REWE_Group_Artikeldatenblatt_Nonfood_V02-2020-EN_blank_Arbeitsversion.xlsx]Dropdown Auswahl'!#REF!</xm:f>
            <x14:dxf>
              <fill>
                <patternFill patternType="darkDown">
                  <bgColor theme="0"/>
                </patternFill>
              </fill>
            </x14:dxf>
          </x14:cfRule>
          <xm:sqref>A61</xm:sqref>
        </x14:conditionalFormatting>
        <x14:conditionalFormatting xmlns:xm="http://schemas.microsoft.com/office/excel/2006/main">
          <x14:cfRule type="expression" priority="21" id="{BF376C02-A852-45CD-A8DA-BDA8B9679C97}">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A61</xm:sqref>
        </x14:conditionalFormatting>
        <x14:conditionalFormatting xmlns:xm="http://schemas.microsoft.com/office/excel/2006/main">
          <x14:cfRule type="expression" priority="18" id="{BBA7AF7E-3AAC-4672-9174-92E833D53DCB}">
            <xm:f>$D$19='C:\Users\zk#110g\Desktop\offene todo''s\[REWE_Group_Artikeldatenblatt_Nonfood_V02-2020-EN_blank_Arbeitsversion.xlsx]Dropdown Auswahl'!#REF!</xm:f>
            <x14:dxf>
              <fill>
                <patternFill patternType="darkDown">
                  <bgColor theme="0"/>
                </patternFill>
              </fill>
            </x14:dxf>
          </x14:cfRule>
          <xm:sqref>A66</xm:sqref>
        </x14:conditionalFormatting>
        <x14:conditionalFormatting xmlns:xm="http://schemas.microsoft.com/office/excel/2006/main">
          <x14:cfRule type="expression" priority="19" id="{F1AE0B62-28C9-43FB-8DBC-125B5ED7BD38}">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A66</xm:sqref>
        </x14:conditionalFormatting>
        <x14:conditionalFormatting xmlns:xm="http://schemas.microsoft.com/office/excel/2006/main">
          <x14:cfRule type="expression" priority="16" id="{D6C99866-32C1-4CDE-B3D7-4A31CDA24367}">
            <xm:f>$D$19='C:\Users\zk#110g\Desktop\offene todo''s\[REWE_Group_Artikeldatenblatt_Nonfood_V02-2020-EN_blank_Arbeitsversion.xlsx]Dropdown Auswahl'!#REF!</xm:f>
            <x14:dxf>
              <fill>
                <patternFill patternType="darkDown">
                  <bgColor theme="0"/>
                </patternFill>
              </fill>
            </x14:dxf>
          </x14:cfRule>
          <xm:sqref>A79</xm:sqref>
        </x14:conditionalFormatting>
        <x14:conditionalFormatting xmlns:xm="http://schemas.microsoft.com/office/excel/2006/main">
          <x14:cfRule type="expression" priority="17" id="{F94F6A2C-0A94-4252-A2D4-1B534DA4954D}">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A79</xm:sqref>
        </x14:conditionalFormatting>
        <x14:conditionalFormatting xmlns:xm="http://schemas.microsoft.com/office/excel/2006/main">
          <x14:cfRule type="expression" priority="13" id="{75220A3F-2B3E-46F9-BFCE-E9A85FAD51E4}">
            <xm:f>$B$22='C:\Users\zk#110g\AppData\Local\Microsoft\Windows\INetCache\Content.Outlook\I3HPH278\[Copy of REWE_Group_Artikeldatenblatt_V02-2020_DE_blanko.xlsx]Dropdown Auswahl'!#REF!</xm:f>
            <x14:dxf>
              <fill>
                <patternFill patternType="darkDown">
                  <bgColor theme="0"/>
                </patternFill>
              </fill>
            </x14:dxf>
          </x14:cfRule>
          <xm:sqref>A25</xm:sqref>
        </x14:conditionalFormatting>
        <x14:conditionalFormatting xmlns:xm="http://schemas.microsoft.com/office/excel/2006/main">
          <x14:cfRule type="expression" priority="14" id="{A7663588-9350-4869-8807-19EC035B96C9}">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A25</xm:sqref>
        </x14:conditionalFormatting>
        <x14:conditionalFormatting xmlns:xm="http://schemas.microsoft.com/office/excel/2006/main">
          <x14:cfRule type="expression" priority="15" id="{25B6BF16-36FE-4B1F-8C00-1A318EA179CE}">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A25</xm:sqref>
        </x14:conditionalFormatting>
        <x14:conditionalFormatting xmlns:xm="http://schemas.microsoft.com/office/excel/2006/main">
          <x14:cfRule type="expression" priority="10" id="{B90E415D-ACEF-4BC5-B178-DFB05A070A4A}">
            <xm:f>$B$22='C:\Users\zk#110g\AppData\Local\Microsoft\Windows\INetCache\Content.Outlook\I3HPH278\[Copy of REWE_Group_Artikeldatenblatt_V02-2020_DE_blanko.xlsx]Dropdown Auswahl'!#REF!</xm:f>
            <x14:dxf>
              <fill>
                <patternFill patternType="darkDown">
                  <bgColor theme="0"/>
                </patternFill>
              </fill>
            </x14:dxf>
          </x14:cfRule>
          <xm:sqref>A28</xm:sqref>
        </x14:conditionalFormatting>
        <x14:conditionalFormatting xmlns:xm="http://schemas.microsoft.com/office/excel/2006/main">
          <x14:cfRule type="expression" priority="11" id="{3B266CAD-7CA0-4B8D-9915-A8F1495ACFEA}">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A28</xm:sqref>
        </x14:conditionalFormatting>
        <x14:conditionalFormatting xmlns:xm="http://schemas.microsoft.com/office/excel/2006/main">
          <x14:cfRule type="expression" priority="12" id="{E980DACD-B6DF-4F52-B504-6F629A67AF82}">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A28</xm:sqref>
        </x14:conditionalFormatting>
        <x14:conditionalFormatting xmlns:xm="http://schemas.microsoft.com/office/excel/2006/main">
          <x14:cfRule type="expression" priority="7" id="{77B59012-16E2-4DF3-8402-AC140C6719DC}">
            <xm:f>$B$22='C:\Users\zk#110g\AppData\Local\Microsoft\Windows\INetCache\Content.Outlook\I3HPH278\[Copy of REWE_Group_Artikeldatenblatt_V02-2020_DE_blanko.xlsx]Dropdown Auswahl'!#REF!</xm:f>
            <x14:dxf>
              <fill>
                <patternFill patternType="darkDown">
                  <bgColor theme="0"/>
                </patternFill>
              </fill>
            </x14:dxf>
          </x14:cfRule>
          <xm:sqref>A36</xm:sqref>
        </x14:conditionalFormatting>
        <x14:conditionalFormatting xmlns:xm="http://schemas.microsoft.com/office/excel/2006/main">
          <x14:cfRule type="expression" priority="8" id="{27977079-76FE-4E18-9A05-611F53F1229D}">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A36</xm:sqref>
        </x14:conditionalFormatting>
        <x14:conditionalFormatting xmlns:xm="http://schemas.microsoft.com/office/excel/2006/main">
          <x14:cfRule type="expression" priority="9" id="{C10F64F8-FB91-48E1-A9F1-0F5F21F5E89E}">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A36</xm:sqref>
        </x14:conditionalFormatting>
        <x14:conditionalFormatting xmlns:xm="http://schemas.microsoft.com/office/excel/2006/main">
          <x14:cfRule type="expression" priority="4" id="{EC11B442-DA54-42EF-97C6-5252108CC9CF}">
            <xm:f>$B$22='C:\Users\zk#110g\AppData\Local\Microsoft\Windows\INetCache\Content.Outlook\I3HPH278\[Copy of REWE_Group_Artikeldatenblatt_V02-2020_DE_blanko.xlsx]Dropdown Auswahl'!#REF!</xm:f>
            <x14:dxf>
              <fill>
                <patternFill patternType="darkDown">
                  <bgColor theme="0"/>
                </patternFill>
              </fill>
            </x14:dxf>
          </x14:cfRule>
          <xm:sqref>A44</xm:sqref>
        </x14:conditionalFormatting>
        <x14:conditionalFormatting xmlns:xm="http://schemas.microsoft.com/office/excel/2006/main">
          <x14:cfRule type="expression" priority="5" id="{5B9A79F6-7CB5-4BF0-9E8C-8D192DBBCBC0}">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A44</xm:sqref>
        </x14:conditionalFormatting>
        <x14:conditionalFormatting xmlns:xm="http://schemas.microsoft.com/office/excel/2006/main">
          <x14:cfRule type="expression" priority="6" id="{C0EAE1CC-BE73-43B7-9B75-CD4F51EACC3C}">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A44</xm:sqref>
        </x14:conditionalFormatting>
        <x14:conditionalFormatting xmlns:xm="http://schemas.microsoft.com/office/excel/2006/main">
          <x14:cfRule type="expression" priority="1" id="{446285E0-5E32-4DD0-9F15-B7A4B2F929D7}">
            <xm:f>$B$22='C:\Users\zk#110g\AppData\Local\Microsoft\Windows\INetCache\Content.Outlook\I3HPH278\[Copy of REWE_Group_Artikeldatenblatt_V02-2020_DE_blanko.xlsx]Dropdown Auswahl'!#REF!</xm:f>
            <x14:dxf>
              <fill>
                <patternFill patternType="darkDown">
                  <bgColor theme="0"/>
                </patternFill>
              </fill>
            </x14:dxf>
          </x14:cfRule>
          <xm:sqref>A52</xm:sqref>
        </x14:conditionalFormatting>
        <x14:conditionalFormatting xmlns:xm="http://schemas.microsoft.com/office/excel/2006/main">
          <x14:cfRule type="expression" priority="2" id="{E57A1D76-D2A4-496A-ACB4-4B32C5D5D84E}">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A52</xm:sqref>
        </x14:conditionalFormatting>
        <x14:conditionalFormatting xmlns:xm="http://schemas.microsoft.com/office/excel/2006/main">
          <x14:cfRule type="expression" priority="3" id="{70A88018-8DF5-463F-BE6A-B0647179E1F7}">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F43"/>
  <sheetViews>
    <sheetView zoomScaleNormal="100" workbookViewId="0">
      <selection activeCell="B5" sqref="B5:C5"/>
    </sheetView>
  </sheetViews>
  <sheetFormatPr defaultColWidth="10" defaultRowHeight="15.75"/>
  <cols>
    <col min="1" max="1" width="28" style="27" customWidth="1"/>
    <col min="2" max="2" width="16.25" style="27" customWidth="1"/>
    <col min="3" max="3" width="15.25" style="27" bestFit="1" customWidth="1"/>
    <col min="4" max="4" width="26.625" style="27" bestFit="1" customWidth="1"/>
    <col min="5" max="5" width="20.125" style="27" customWidth="1"/>
    <col min="6" max="6" width="10.375" style="27" customWidth="1"/>
    <col min="7" max="16384" width="10" style="27"/>
  </cols>
  <sheetData>
    <row r="1" spans="1:6" ht="23.25" customHeight="1" thickBot="1">
      <c r="B1" s="360" t="s">
        <v>1559</v>
      </c>
      <c r="C1" s="28" t="s">
        <v>1244</v>
      </c>
      <c r="D1" s="319" t="s">
        <v>1245</v>
      </c>
    </row>
    <row r="2" spans="1:6" ht="23.25" customHeight="1"/>
    <row r="3" spans="1:6" ht="30.75" customHeight="1">
      <c r="A3" s="1683" t="s">
        <v>1439</v>
      </c>
      <c r="B3" s="1683"/>
      <c r="C3" s="1683"/>
      <c r="D3" s="1683"/>
      <c r="E3" s="1683"/>
      <c r="F3" s="1683"/>
    </row>
    <row r="4" spans="1:6" ht="23.25" customHeight="1" thickBot="1"/>
    <row r="5" spans="1:6" ht="23.25" customHeight="1">
      <c r="A5" s="286" t="s">
        <v>1462</v>
      </c>
      <c r="B5" s="1690" t="s">
        <v>305</v>
      </c>
      <c r="C5" s="1690"/>
      <c r="D5" s="289" t="s">
        <v>1246</v>
      </c>
      <c r="E5" s="1684" t="str">
        <f>IF(Artikeldatenblatt!B26="","",Artikeldatenblatt!B26)</f>
        <v/>
      </c>
      <c r="F5" s="1685"/>
    </row>
    <row r="6" spans="1:6" ht="23.25" customHeight="1">
      <c r="A6" s="287" t="s">
        <v>1247</v>
      </c>
      <c r="B6" s="1670" t="s">
        <v>305</v>
      </c>
      <c r="C6" s="1670"/>
      <c r="D6" s="290" t="s">
        <v>1248</v>
      </c>
      <c r="E6" s="1686"/>
      <c r="F6" s="1687"/>
    </row>
    <row r="7" spans="1:6" ht="23.25" customHeight="1">
      <c r="A7" s="287" t="s">
        <v>1249</v>
      </c>
      <c r="B7" s="1670" t="s">
        <v>305</v>
      </c>
      <c r="C7" s="1670"/>
      <c r="D7" s="290" t="s">
        <v>1235</v>
      </c>
      <c r="E7" s="1688" t="str">
        <f>IF(Artikeldatenblatt!B32="","",Artikeldatenblatt!B32)</f>
        <v/>
      </c>
      <c r="F7" s="1689"/>
    </row>
    <row r="8" spans="1:6" ht="23.25" customHeight="1" thickBot="1">
      <c r="A8" s="288" t="s">
        <v>1250</v>
      </c>
      <c r="B8" s="1672"/>
      <c r="C8" s="1673"/>
      <c r="D8" s="1673"/>
      <c r="E8" s="1673"/>
      <c r="F8" s="1674"/>
    </row>
    <row r="9" spans="1:6" ht="23.25" customHeight="1" thickBot="1">
      <c r="A9" s="328"/>
      <c r="B9" s="30"/>
      <c r="C9" s="31"/>
      <c r="D9" s="32"/>
      <c r="E9" s="32"/>
      <c r="F9" s="32"/>
    </row>
    <row r="10" spans="1:6" ht="23.25" customHeight="1">
      <c r="A10" s="291" t="s">
        <v>1251</v>
      </c>
      <c r="B10" s="1675"/>
      <c r="C10" s="1676"/>
      <c r="E10" s="33"/>
      <c r="F10" s="32"/>
    </row>
    <row r="11" spans="1:6" ht="23.25" customHeight="1" thickBot="1">
      <c r="A11" s="292" t="s">
        <v>1252</v>
      </c>
      <c r="B11" s="1677"/>
      <c r="C11" s="1678"/>
      <c r="E11" s="34"/>
      <c r="F11" s="32"/>
    </row>
    <row r="12" spans="1:6" ht="23.25" customHeight="1" thickBot="1">
      <c r="A12" s="329"/>
      <c r="B12" s="35"/>
      <c r="C12" s="35"/>
      <c r="D12" s="36"/>
      <c r="E12" s="34"/>
      <c r="F12" s="32"/>
    </row>
    <row r="13" spans="1:6" s="37" customFormat="1" ht="23.25" customHeight="1">
      <c r="A13" s="293" t="s">
        <v>1253</v>
      </c>
      <c r="B13" s="1679" t="s">
        <v>305</v>
      </c>
      <c r="C13" s="1680"/>
      <c r="D13" s="297" t="s">
        <v>1425</v>
      </c>
      <c r="E13" s="1681"/>
      <c r="F13" s="1682"/>
    </row>
    <row r="14" spans="1:6" s="37" customFormat="1" ht="23.25" customHeight="1">
      <c r="A14" s="294" t="s">
        <v>1254</v>
      </c>
      <c r="B14" s="1691" t="str">
        <f>IF(B13="","",VLOOKUP(B13,'Dropdown Auswahl AT'!M3:N27,2,FALSE))</f>
        <v>-</v>
      </c>
      <c r="C14" s="1692"/>
      <c r="D14" s="295" t="s">
        <v>1255</v>
      </c>
      <c r="E14" s="1670"/>
      <c r="F14" s="1693"/>
    </row>
    <row r="15" spans="1:6" s="37" customFormat="1" ht="23.25" customHeight="1">
      <c r="A15" s="294" t="s">
        <v>1256</v>
      </c>
      <c r="B15" s="1662" t="s">
        <v>305</v>
      </c>
      <c r="C15" s="1671"/>
      <c r="D15" s="290" t="s">
        <v>1468</v>
      </c>
      <c r="E15" s="1694"/>
      <c r="F15" s="1695"/>
    </row>
    <row r="16" spans="1:6" s="37" customFormat="1" ht="23.25" customHeight="1">
      <c r="A16" s="294" t="s">
        <v>1257</v>
      </c>
      <c r="B16" s="1662" t="s">
        <v>305</v>
      </c>
      <c r="C16" s="1671"/>
      <c r="D16" s="295" t="s">
        <v>1258</v>
      </c>
      <c r="E16" s="1668" t="str">
        <f>IF(OR(Artikeldatenblatt!E36="",Artikeldatenblatt!E36='Dropdown Auswahl'!AU2),"",Artikeldatenblatt!E36)</f>
        <v>DDP</v>
      </c>
      <c r="F16" s="1669"/>
    </row>
    <row r="17" spans="1:6" s="37" customFormat="1" ht="23.25" customHeight="1">
      <c r="A17" s="294" t="s">
        <v>1259</v>
      </c>
      <c r="B17" s="1662" t="s">
        <v>305</v>
      </c>
      <c r="C17" s="1671"/>
      <c r="D17" s="295" t="s">
        <v>1260</v>
      </c>
      <c r="E17" s="61"/>
      <c r="F17" s="62"/>
    </row>
    <row r="18" spans="1:6" s="37" customFormat="1" ht="23.25" customHeight="1">
      <c r="A18" s="294" t="s">
        <v>1277</v>
      </c>
      <c r="B18" s="1670"/>
      <c r="C18" s="1670"/>
      <c r="D18" s="295" t="s">
        <v>1441</v>
      </c>
      <c r="E18" s="1668">
        <f>IF(Artikeldatenblatt!B35="","",Artikeldatenblatt!B35)</f>
        <v>1</v>
      </c>
      <c r="F18" s="1669"/>
    </row>
    <row r="19" spans="1:6" s="37" customFormat="1" ht="23.25" customHeight="1">
      <c r="A19" s="294" t="s">
        <v>1261</v>
      </c>
      <c r="B19" s="1670" t="s">
        <v>305</v>
      </c>
      <c r="C19" s="1670"/>
      <c r="D19" s="295" t="s">
        <v>1438</v>
      </c>
      <c r="E19" s="1698"/>
      <c r="F19" s="1699"/>
    </row>
    <row r="20" spans="1:6" s="37" customFormat="1" ht="23.25" customHeight="1">
      <c r="A20" s="294" t="s">
        <v>1263</v>
      </c>
      <c r="B20" s="1662"/>
      <c r="C20" s="1671"/>
      <c r="D20" s="298" t="s">
        <v>1264</v>
      </c>
      <c r="E20" s="1696" t="str">
        <f>IF(Retouren!B6="","Nein","Ja")</f>
        <v>Nein</v>
      </c>
      <c r="F20" s="1697"/>
    </row>
    <row r="21" spans="1:6" s="37" customFormat="1" ht="23.25" customHeight="1">
      <c r="A21" s="294" t="s">
        <v>1266</v>
      </c>
      <c r="B21" s="1662" t="s">
        <v>305</v>
      </c>
      <c r="C21" s="1671"/>
      <c r="D21" s="295" t="s">
        <v>1426</v>
      </c>
      <c r="E21" s="317" t="str">
        <f>IF(AND('Rabatte,nachträgliche Vergütung'!D5="",'Rabatte,nachträgliche Vergütung'!D6="",'Rabatte,nachträgliche Vergütung'!D7="",'Rabatte,nachträgliche Vergütung'!D9="",'Rabatte,nachträgliche Vergütung'!D10="",'Rabatte,nachträgliche Vergütung'!D11="",'Rabatte,nachträgliche Vergütung'!C5="",'Rabatte,nachträgliche Vergütung'!C6="",'Rabatte,nachträgliche Vergütung'!C7="",'Rabatte,nachträgliche Vergütung'!C9="",'Rabatte,nachträgliche Vergütung'!C10="",'Rabatte,nachträgliche Vergütung'!C11=""),"Nein","Ja")</f>
        <v>Ja</v>
      </c>
      <c r="F21" s="318" t="str">
        <f>IF('Rabatte,nachträgliche Vergütung'!D5="","Nein","Ja")</f>
        <v>Nein</v>
      </c>
    </row>
    <row r="22" spans="1:6" s="37" customFormat="1" ht="23.25" customHeight="1">
      <c r="A22" s="294" t="s">
        <v>1268</v>
      </c>
      <c r="B22" s="1662"/>
      <c r="C22" s="1671"/>
      <c r="D22" s="295" t="s">
        <v>1265</v>
      </c>
      <c r="E22" s="1696" t="str">
        <f>IF(Muster!E6="","Nein","Ja")</f>
        <v>Nein</v>
      </c>
      <c r="F22" s="1697"/>
    </row>
    <row r="23" spans="1:6" s="37" customFormat="1" ht="23.25" customHeight="1">
      <c r="A23" s="294" t="s">
        <v>1270</v>
      </c>
      <c r="B23" s="1662" t="s">
        <v>305</v>
      </c>
      <c r="C23" s="1671"/>
      <c r="D23" s="298" t="s">
        <v>1267</v>
      </c>
      <c r="E23" s="1662"/>
      <c r="F23" s="1663"/>
    </row>
    <row r="24" spans="1:6" s="37" customFormat="1" ht="23.25" customHeight="1">
      <c r="A24" s="294" t="s">
        <v>1271</v>
      </c>
      <c r="B24" s="1670" t="s">
        <v>305</v>
      </c>
      <c r="C24" s="1670"/>
      <c r="D24" s="295" t="s">
        <v>1269</v>
      </c>
      <c r="E24" s="1662" t="s">
        <v>305</v>
      </c>
      <c r="F24" s="1663"/>
    </row>
    <row r="25" spans="1:6" s="37" customFormat="1" ht="23.25" customHeight="1">
      <c r="A25" s="294" t="s">
        <v>1273</v>
      </c>
      <c r="B25" s="1670"/>
      <c r="C25" s="1670"/>
      <c r="D25" s="295" t="s">
        <v>1470</v>
      </c>
      <c r="E25" s="1662" t="s">
        <v>305</v>
      </c>
      <c r="F25" s="1663"/>
    </row>
    <row r="26" spans="1:6" s="37" customFormat="1" ht="23.25" customHeight="1">
      <c r="A26" s="294" t="s">
        <v>1276</v>
      </c>
      <c r="B26" s="346" t="str">
        <f>IF(Artikeldatenblatt!B25&lt;&gt;"",Artikeldatenblatt!B25,"")</f>
        <v/>
      </c>
      <c r="C26" s="68"/>
      <c r="D26" s="295" t="s">
        <v>1272</v>
      </c>
      <c r="E26" s="1662" t="s">
        <v>305</v>
      </c>
      <c r="F26" s="1663"/>
    </row>
    <row r="27" spans="1:6" s="37" customFormat="1" ht="23.25" customHeight="1">
      <c r="A27" s="294" t="s">
        <v>1442</v>
      </c>
      <c r="B27" s="1660" t="str">
        <f>IF(Artikeldatenblatt!E58&lt;&gt;'Dropdown Auswahl'!B3,"Nein","Ja")</f>
        <v>Nein</v>
      </c>
      <c r="C27" s="1661"/>
      <c r="D27" s="295" t="s">
        <v>1274</v>
      </c>
      <c r="E27" s="1662" t="s">
        <v>305</v>
      </c>
      <c r="F27" s="1663"/>
    </row>
    <row r="28" spans="1:6" s="37" customFormat="1" ht="23.25" customHeight="1" thickBot="1">
      <c r="A28" s="296" t="s">
        <v>1443</v>
      </c>
      <c r="B28" s="1664" t="str">
        <f>IF(OR(Artikeldatenblatt!E69="",Artikeldatenblatt!E69='Dropdown Auswahl'!AS2),"",Artikeldatenblatt!E69)</f>
        <v>Frankreich</v>
      </c>
      <c r="C28" s="1664"/>
      <c r="D28" s="295" t="s">
        <v>1275</v>
      </c>
      <c r="E28" s="1662" t="s">
        <v>305</v>
      </c>
      <c r="F28" s="1663"/>
    </row>
    <row r="29" spans="1:6" s="37" customFormat="1" ht="23.25" customHeight="1" thickBot="1">
      <c r="A29" s="1665" t="s">
        <v>1278</v>
      </c>
      <c r="B29" s="1666"/>
      <c r="C29" s="1666"/>
      <c r="D29" s="1666"/>
      <c r="E29" s="1666"/>
      <c r="F29" s="1667"/>
    </row>
    <row r="30" spans="1:6" s="37" customFormat="1" ht="23.25" customHeight="1">
      <c r="A30" s="1651"/>
      <c r="B30" s="1652"/>
      <c r="C30" s="1652"/>
      <c r="D30" s="1652"/>
      <c r="E30" s="1652"/>
      <c r="F30" s="1653"/>
    </row>
    <row r="31" spans="1:6" s="37" customFormat="1" ht="23.25" customHeight="1">
      <c r="A31" s="1654"/>
      <c r="B31" s="1655"/>
      <c r="C31" s="1655"/>
      <c r="D31" s="1655"/>
      <c r="E31" s="1655"/>
      <c r="F31" s="1656"/>
    </row>
    <row r="32" spans="1:6" s="37" customFormat="1" ht="23.25" customHeight="1" thickBot="1">
      <c r="A32" s="1657"/>
      <c r="B32" s="1658"/>
      <c r="C32" s="1658"/>
      <c r="D32" s="1658"/>
      <c r="E32" s="1658"/>
      <c r="F32" s="1659"/>
    </row>
    <row r="33" spans="1:6" s="37" customFormat="1" ht="23.25" customHeight="1" thickBot="1">
      <c r="A33" s="330"/>
      <c r="B33" s="38"/>
      <c r="C33" s="38"/>
      <c r="D33" s="39"/>
      <c r="E33" s="39"/>
      <c r="F33" s="39"/>
    </row>
    <row r="34" spans="1:6" s="37" customFormat="1" ht="23.25" customHeight="1" thickBot="1">
      <c r="A34" s="1665" t="s">
        <v>1279</v>
      </c>
      <c r="B34" s="1666"/>
      <c r="C34" s="1666"/>
      <c r="D34" s="1666"/>
      <c r="E34" s="1666"/>
      <c r="F34" s="1667"/>
    </row>
    <row r="35" spans="1:6" ht="15.75" customHeight="1">
      <c r="A35" s="1651" t="s">
        <v>1469</v>
      </c>
      <c r="B35" s="1652"/>
      <c r="C35" s="1652"/>
      <c r="D35" s="1652"/>
      <c r="E35" s="1652"/>
      <c r="F35" s="1653"/>
    </row>
    <row r="36" spans="1:6">
      <c r="A36" s="1654"/>
      <c r="B36" s="1655"/>
      <c r="C36" s="1655"/>
      <c r="D36" s="1655"/>
      <c r="E36" s="1655"/>
      <c r="F36" s="1656"/>
    </row>
    <row r="37" spans="1:6">
      <c r="A37" s="1654"/>
      <c r="B37" s="1655"/>
      <c r="C37" s="1655"/>
      <c r="D37" s="1655"/>
      <c r="E37" s="1655"/>
      <c r="F37" s="1656"/>
    </row>
    <row r="38" spans="1:6">
      <c r="A38" s="1654"/>
      <c r="B38" s="1655"/>
      <c r="C38" s="1655"/>
      <c r="D38" s="1655"/>
      <c r="E38" s="1655"/>
      <c r="F38" s="1656"/>
    </row>
    <row r="39" spans="1:6">
      <c r="A39" s="1654"/>
      <c r="B39" s="1655"/>
      <c r="C39" s="1655"/>
      <c r="D39" s="1655"/>
      <c r="E39" s="1655"/>
      <c r="F39" s="1656"/>
    </row>
    <row r="40" spans="1:6">
      <c r="A40" s="1654"/>
      <c r="B40" s="1655"/>
      <c r="C40" s="1655"/>
      <c r="D40" s="1655"/>
      <c r="E40" s="1655"/>
      <c r="F40" s="1656"/>
    </row>
    <row r="41" spans="1:6">
      <c r="A41" s="1654"/>
      <c r="B41" s="1655"/>
      <c r="C41" s="1655"/>
      <c r="D41" s="1655"/>
      <c r="E41" s="1655"/>
      <c r="F41" s="1656"/>
    </row>
    <row r="42" spans="1:6">
      <c r="A42" s="1654"/>
      <c r="B42" s="1655"/>
      <c r="C42" s="1655"/>
      <c r="D42" s="1655"/>
      <c r="E42" s="1655"/>
      <c r="F42" s="1656"/>
    </row>
    <row r="43" spans="1:6" ht="16.5" thickBot="1">
      <c r="A43" s="1657"/>
      <c r="B43" s="1658"/>
      <c r="C43" s="1658"/>
      <c r="D43" s="1658"/>
      <c r="E43" s="1658"/>
      <c r="F43" s="1659"/>
    </row>
  </sheetData>
  <sheetProtection password="914A" sheet="1" selectLockedCells="1"/>
  <mergeCells count="43">
    <mergeCell ref="B14:C14"/>
    <mergeCell ref="E14:F14"/>
    <mergeCell ref="B23:C23"/>
    <mergeCell ref="E23:F23"/>
    <mergeCell ref="B15:C15"/>
    <mergeCell ref="E15:F15"/>
    <mergeCell ref="B16:C16"/>
    <mergeCell ref="E16:F16"/>
    <mergeCell ref="B17:C17"/>
    <mergeCell ref="B18:C18"/>
    <mergeCell ref="E20:F20"/>
    <mergeCell ref="B21:C21"/>
    <mergeCell ref="B22:C22"/>
    <mergeCell ref="E22:F22"/>
    <mergeCell ref="B19:C19"/>
    <mergeCell ref="E19:F19"/>
    <mergeCell ref="A3:F3"/>
    <mergeCell ref="E5:F5"/>
    <mergeCell ref="B6:C6"/>
    <mergeCell ref="E6:F6"/>
    <mergeCell ref="B7:C7"/>
    <mergeCell ref="E7:F7"/>
    <mergeCell ref="B5:C5"/>
    <mergeCell ref="B8:F8"/>
    <mergeCell ref="B10:C10"/>
    <mergeCell ref="B11:C11"/>
    <mergeCell ref="B13:C13"/>
    <mergeCell ref="E13:F13"/>
    <mergeCell ref="E26:F26"/>
    <mergeCell ref="E18:F18"/>
    <mergeCell ref="B24:C24"/>
    <mergeCell ref="E24:F24"/>
    <mergeCell ref="B20:C20"/>
    <mergeCell ref="B25:C25"/>
    <mergeCell ref="E25:F25"/>
    <mergeCell ref="A35:F43"/>
    <mergeCell ref="B27:C27"/>
    <mergeCell ref="E27:F27"/>
    <mergeCell ref="B28:C28"/>
    <mergeCell ref="E28:F28"/>
    <mergeCell ref="A29:F29"/>
    <mergeCell ref="A34:F34"/>
    <mergeCell ref="A30:F32"/>
  </mergeCells>
  <conditionalFormatting sqref="E6:F6">
    <cfRule type="expression" dxfId="40" priority="31">
      <formula>$E$6=""</formula>
    </cfRule>
  </conditionalFormatting>
  <conditionalFormatting sqref="B8:F8">
    <cfRule type="expression" dxfId="39" priority="30">
      <formula>$B$8=""</formula>
    </cfRule>
  </conditionalFormatting>
  <conditionalFormatting sqref="E13:F13">
    <cfRule type="expression" dxfId="38" priority="15">
      <formula>$E$13=""</formula>
    </cfRule>
  </conditionalFormatting>
  <conditionalFormatting sqref="E14:F14">
    <cfRule type="expression" dxfId="37" priority="14">
      <formula>$E$14=""</formula>
    </cfRule>
  </conditionalFormatting>
  <conditionalFormatting sqref="E15:F15">
    <cfRule type="expression" dxfId="36" priority="13">
      <formula>$E$15=""</formula>
    </cfRule>
  </conditionalFormatting>
  <conditionalFormatting sqref="A30:F32">
    <cfRule type="expression" dxfId="35" priority="7">
      <formula>$A$30=""</formula>
    </cfRule>
  </conditionalFormatting>
  <conditionalFormatting sqref="B22">
    <cfRule type="expression" dxfId="34" priority="5">
      <formula>$B$22=""</formula>
    </cfRule>
  </conditionalFormatting>
  <conditionalFormatting sqref="B25:C25">
    <cfRule type="expression" dxfId="33" priority="2">
      <formula>$B$25=""</formula>
    </cfRule>
  </conditionalFormatting>
  <conditionalFormatting sqref="B20:C20">
    <cfRule type="expression" dxfId="32" priority="1">
      <formula>$B$20=""</formula>
    </cfRule>
  </conditionalFormatting>
  <dataValidations count="6">
    <dataValidation type="whole" allowBlank="1" showInputMessage="1" showErrorMessage="1" sqref="B11" xr:uid="{00000000-0002-0000-0200-000000000000}">
      <formula1>0</formula1>
      <formula2>999999</formula2>
    </dataValidation>
    <dataValidation type="textLength" operator="equal" allowBlank="1" showInputMessage="1" showErrorMessage="1" sqref="E6:F6" xr:uid="{00000000-0002-0000-0200-000001000000}">
      <formula1>5</formula1>
    </dataValidation>
    <dataValidation allowBlank="1" showInputMessage="1" showErrorMessage="1" errorTitle="NAN-Format" error="Eine NAN kann nur zwischen 1 und 7 Stellen haben." sqref="B26 B27:C28" xr:uid="{00000000-0002-0000-0200-000002000000}"/>
    <dataValidation type="date" allowBlank="1" showInputMessage="1" showErrorMessage="1" errorTitle="Datum" error="Das Datum muss gültig sein, im Format TT/MM/YYYY angegeben werden und zwischen dem 01.01.2018 und dem 31.12.2099 liegen." sqref="E15:F15" xr:uid="{00000000-0002-0000-0200-000003000000}">
      <formula1>43101</formula1>
      <formula2>73050</formula2>
    </dataValidation>
    <dataValidation allowBlank="1" showInputMessage="1" showErrorMessage="1" promptTitle="Abweichende Zahlungsbedingungen" prompt="Nur zu pflegen, falls die Zahlungsbedingungen dieses Auftrags von den vereinbarten und zum Lieferanten hinterlegten Standard-Zahlungsbedingungen abweichen." sqref="E19:F19" xr:uid="{00000000-0002-0000-0200-000004000000}"/>
    <dataValidation allowBlank="1" showErrorMessage="1" sqref="E13:F13" xr:uid="{00000000-0002-0000-0200-000006000000}"/>
  </dataValidations>
  <printOptions horizontalCentered="1"/>
  <pageMargins left="0.62992125984251968" right="0.23622047244094491" top="0.31496062992125984" bottom="0.23622047244094491" header="0.15748031496062992" footer="0.23622047244094491"/>
  <pageSetup paperSize="9" scale="74"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2" id="{E40A7DCC-C558-402F-BCFC-BA18D5DE46B2}">
            <xm:f>OR($B$6="",$B$6='Dropdown Auswahl AT'!$F$3)</xm:f>
            <x14:dxf>
              <fill>
                <patternFill>
                  <bgColor theme="6" tint="0.59996337778862885"/>
                </patternFill>
              </fill>
            </x14:dxf>
          </x14:cfRule>
          <xm:sqref>B6:C6</xm:sqref>
        </x14:conditionalFormatting>
        <x14:conditionalFormatting xmlns:xm="http://schemas.microsoft.com/office/excel/2006/main">
          <x14:cfRule type="expression" priority="29" id="{50B0CABC-5975-425D-B4CF-D2EE0DFB3B79}">
            <xm:f>OR($B$13="",$B$13='Dropdown Auswahl AT'!$M$3)</xm:f>
            <x14:dxf>
              <fill>
                <patternFill>
                  <bgColor theme="6" tint="0.59996337778862885"/>
                </patternFill>
              </fill>
            </x14:dxf>
          </x14:cfRule>
          <xm:sqref>B13:C13</xm:sqref>
        </x14:conditionalFormatting>
        <x14:conditionalFormatting xmlns:xm="http://schemas.microsoft.com/office/excel/2006/main">
          <x14:cfRule type="expression" priority="28" id="{8C878452-9507-447B-97A2-0DC503B16E0A}">
            <xm:f>OR($B$15="",$B$15='Dropdown Auswahl AT'!$C$3)</xm:f>
            <x14:dxf>
              <fill>
                <patternFill>
                  <bgColor theme="6" tint="0.59996337778862885"/>
                </patternFill>
              </fill>
            </x14:dxf>
          </x14:cfRule>
          <xm:sqref>B15:C15</xm:sqref>
        </x14:conditionalFormatting>
        <x14:conditionalFormatting xmlns:xm="http://schemas.microsoft.com/office/excel/2006/main">
          <x14:cfRule type="expression" priority="27" id="{04BB8E21-9C0D-4E06-87BA-3F5271BC338F}">
            <xm:f>OR($B$16="",$B$16='Dropdown Auswahl AT'!$A$3)</xm:f>
            <x14:dxf>
              <fill>
                <patternFill>
                  <bgColor theme="6" tint="0.59996337778862885"/>
                </patternFill>
              </fill>
            </x14:dxf>
          </x14:cfRule>
          <xm:sqref>B16:C16</xm:sqref>
        </x14:conditionalFormatting>
        <x14:conditionalFormatting xmlns:xm="http://schemas.microsoft.com/office/excel/2006/main">
          <x14:cfRule type="expression" priority="26" id="{D6BD1DB4-1AD4-401A-9ECF-BB7CD8B76416}">
            <xm:f>OR($B$17="",$B$17='Dropdown Auswahl AT'!$A$3)</xm:f>
            <x14:dxf>
              <fill>
                <patternFill>
                  <bgColor theme="6" tint="0.59996337778862885"/>
                </patternFill>
              </fill>
            </x14:dxf>
          </x14:cfRule>
          <xm:sqref>B17:C17</xm:sqref>
        </x14:conditionalFormatting>
        <x14:conditionalFormatting xmlns:xm="http://schemas.microsoft.com/office/excel/2006/main">
          <x14:cfRule type="expression" priority="25" id="{CA57FB31-1FB3-4640-BCE4-65A19AB6D422}">
            <xm:f>AND($B$17='Dropdown Auswahl AT'!$A$4,$B$18="")</xm:f>
            <x14:dxf>
              <fill>
                <patternFill>
                  <bgColor theme="6" tint="0.59996337778862885"/>
                </patternFill>
              </fill>
            </x14:dxf>
          </x14:cfRule>
          <xm:sqref>B18:C18</xm:sqref>
        </x14:conditionalFormatting>
        <x14:conditionalFormatting xmlns:xm="http://schemas.microsoft.com/office/excel/2006/main">
          <x14:cfRule type="expression" priority="24" id="{0F34E017-A7AE-4855-9292-F1BED08573D5}">
            <xm:f>OR($B$19="",$B$19='Dropdown Auswahl AT'!$D$3)</xm:f>
            <x14:dxf>
              <fill>
                <patternFill>
                  <bgColor theme="6" tint="0.59996337778862885"/>
                </patternFill>
              </fill>
            </x14:dxf>
          </x14:cfRule>
          <xm:sqref>B19:C19</xm:sqref>
        </x14:conditionalFormatting>
        <x14:conditionalFormatting xmlns:xm="http://schemas.microsoft.com/office/excel/2006/main">
          <x14:cfRule type="expression" priority="12" id="{D382EA6D-4497-4A47-83A2-37B3D01E15AC}">
            <xm:f>OR($E$24="",$E$24='Dropdown Auswahl AT'!$A$3)</xm:f>
            <x14:dxf>
              <fill>
                <patternFill>
                  <bgColor theme="6" tint="0.59996337778862885"/>
                </patternFill>
              </fill>
            </x14:dxf>
          </x14:cfRule>
          <xm:sqref>E24:F24</xm:sqref>
        </x14:conditionalFormatting>
        <x14:conditionalFormatting xmlns:xm="http://schemas.microsoft.com/office/excel/2006/main">
          <x14:cfRule type="expression" priority="11" id="{ECA5A512-3D5B-4943-9C0F-D0D6AD4B2B04}">
            <xm:f>OR($E$25="",$E$25='Dropdown Auswahl AT'!$A$3)</xm:f>
            <x14:dxf>
              <fill>
                <patternFill>
                  <bgColor theme="6" tint="0.59996337778862885"/>
                </patternFill>
              </fill>
            </x14:dxf>
          </x14:cfRule>
          <xm:sqref>E25:F25</xm:sqref>
        </x14:conditionalFormatting>
        <x14:conditionalFormatting xmlns:xm="http://schemas.microsoft.com/office/excel/2006/main">
          <x14:cfRule type="expression" priority="10" id="{605A0D9C-945D-4BDD-AD5E-ADF2C71A6A8C}">
            <xm:f>AND($E$25='Dropdown Auswahl AT'!$A$4,OR($E$26="",$E$26='Dropdown Auswahl AT'!$K$3))</xm:f>
            <x14:dxf>
              <fill>
                <patternFill>
                  <bgColor theme="6" tint="0.59996337778862885"/>
                </patternFill>
              </fill>
            </x14:dxf>
          </x14:cfRule>
          <xm:sqref>E26:F26</xm:sqref>
        </x14:conditionalFormatting>
        <x14:conditionalFormatting xmlns:xm="http://schemas.microsoft.com/office/excel/2006/main">
          <x14:cfRule type="expression" priority="9" id="{D412DCE3-CE41-43CD-A365-EC8342143E00}">
            <xm:f>OR($E$27="",$E$27='Dropdown Auswahl AT'!$A$3)</xm:f>
            <x14:dxf>
              <fill>
                <patternFill>
                  <bgColor theme="6" tint="0.59996337778862885"/>
                </patternFill>
              </fill>
            </x14:dxf>
          </x14:cfRule>
          <xm:sqref>E27:F27</xm:sqref>
        </x14:conditionalFormatting>
        <x14:conditionalFormatting xmlns:xm="http://schemas.microsoft.com/office/excel/2006/main">
          <x14:cfRule type="expression" priority="8" id="{21B42F3E-CD37-473A-A531-AAB139F49375}">
            <xm:f>OR($E$28="",$E$28='Dropdown Auswahl AT'!$A$3)</xm:f>
            <x14:dxf>
              <fill>
                <patternFill>
                  <bgColor theme="6" tint="0.59996337778862885"/>
                </patternFill>
              </fill>
            </x14:dxf>
          </x14:cfRule>
          <xm:sqref>E28:F28</xm:sqref>
        </x14:conditionalFormatting>
        <x14:conditionalFormatting xmlns:xm="http://schemas.microsoft.com/office/excel/2006/main">
          <x14:cfRule type="expression" priority="6" id="{656935B1-FBB0-4423-9993-3C2FDE639C58}">
            <xm:f>OR($B$21="",$B$21='Dropdown Auswahl AT'!$E$3)</xm:f>
            <x14:dxf>
              <fill>
                <patternFill>
                  <bgColor theme="6" tint="0.59996337778862885"/>
                </patternFill>
              </fill>
            </x14:dxf>
          </x14:cfRule>
          <xm:sqref>B21</xm:sqref>
        </x14:conditionalFormatting>
        <x14:conditionalFormatting xmlns:xm="http://schemas.microsoft.com/office/excel/2006/main">
          <x14:cfRule type="expression" priority="4" id="{08BFEA18-7DB1-42D1-B180-D98C7E6D8477}">
            <xm:f>OR($B$23="",$B$23='Dropdown Auswahl AT'!$F$3)</xm:f>
            <x14:dxf>
              <fill>
                <patternFill>
                  <bgColor theme="6" tint="0.59996337778862885"/>
                </patternFill>
              </fill>
            </x14:dxf>
          </x14:cfRule>
          <xm:sqref>B23</xm:sqref>
        </x14:conditionalFormatting>
        <x14:conditionalFormatting xmlns:xm="http://schemas.microsoft.com/office/excel/2006/main">
          <x14:cfRule type="expression" priority="3" id="{E9812864-E7AB-4A86-8EED-93D758956002}">
            <xm:f>OR($B$24="",$B$24='Dropdown Auswahl AT'!$G$3)</xm:f>
            <x14:dxf>
              <fill>
                <patternFill>
                  <bgColor theme="6" tint="0.59996337778862885"/>
                </patternFill>
              </fill>
            </x14:dxf>
          </x14:cfRule>
          <xm:sqref>B24:C24</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7000000}">
          <x14:formula1>
            <xm:f>'Dropdown Auswahl AT'!$F$3:$F$6</xm:f>
          </x14:formula1>
          <xm:sqref>B6:C6 B23:C23</xm:sqref>
        </x14:dataValidation>
        <x14:dataValidation type="list" allowBlank="1" showInputMessage="1" showErrorMessage="1" xr:uid="{00000000-0002-0000-0200-000008000000}">
          <x14:formula1>
            <xm:f>'Dropdown Auswahl AT'!$A$3:$A$5</xm:f>
          </x14:formula1>
          <xm:sqref>B7:C7 B16:C17 E27:F28 E24:F25</xm:sqref>
        </x14:dataValidation>
        <x14:dataValidation type="list" allowBlank="1" showInputMessage="1" errorTitle="Zulässige EKBs" error="Zulässige EKBs liegen zwischen 6700 und 9600 und müssen vierstellig angegeben werden." xr:uid="{00000000-0002-0000-0200-000009000000}">
          <x14:formula1>
            <xm:f>'Dropdown Auswahl AT'!$M$3:$M$26</xm:f>
          </x14:formula1>
          <xm:sqref>B13:C13</xm:sqref>
        </x14:dataValidation>
        <x14:dataValidation type="list" allowBlank="1" showInputMessage="1" showErrorMessage="1" xr:uid="{00000000-0002-0000-0200-00000A000000}">
          <x14:formula1>
            <xm:f>'Dropdown Auswahl AT'!$C$3:$C$5</xm:f>
          </x14:formula1>
          <xm:sqref>B15:C15</xm:sqref>
        </x14:dataValidation>
        <x14:dataValidation type="list" allowBlank="1" showInputMessage="1" showErrorMessage="1" xr:uid="{00000000-0002-0000-0200-00000B000000}">
          <x14:formula1>
            <xm:f>'Dropdown Auswahl AT'!$D$3:$D$5</xm:f>
          </x14:formula1>
          <xm:sqref>B19:C19</xm:sqref>
        </x14:dataValidation>
        <x14:dataValidation type="list" allowBlank="1" showInputMessage="1" showErrorMessage="1" xr:uid="{00000000-0002-0000-0200-00000C000000}">
          <x14:formula1>
            <xm:f>'Dropdown Auswahl AT'!$E$3:$E$18</xm:f>
          </x14:formula1>
          <xm:sqref>B21:C21</xm:sqref>
        </x14:dataValidation>
        <x14:dataValidation type="list" allowBlank="1" showInputMessage="1" showErrorMessage="1" xr:uid="{00000000-0002-0000-0200-00000D000000}">
          <x14:formula1>
            <xm:f>'Dropdown Auswahl AT'!$G$3:$G$6</xm:f>
          </x14:formula1>
          <xm:sqref>B24:C24</xm:sqref>
        </x14:dataValidation>
        <x14:dataValidation type="list" allowBlank="1" showInputMessage="1" showErrorMessage="1" xr:uid="{00000000-0002-0000-0200-00000E000000}">
          <x14:formula1>
            <xm:f>'Dropdown Auswahl AT'!$I$3:$I$4</xm:f>
          </x14:formula1>
          <xm:sqref>F17</xm:sqref>
        </x14:dataValidation>
        <x14:dataValidation type="list" allowBlank="1" showInputMessage="1" showErrorMessage="1" xr:uid="{00000000-0002-0000-0200-00000F000000}">
          <x14:formula1>
            <xm:f>'Dropdown Auswahl AT'!$K$3:$K$5</xm:f>
          </x14:formula1>
          <xm:sqref>E26:F26</xm:sqref>
        </x14:dataValidation>
        <x14:dataValidation type="list" allowBlank="1" showInputMessage="1" xr:uid="{00000000-0002-0000-0200-000010000000}">
          <x14:formula1>
            <xm:f>'Dropdown Auswahl AT'!$P$3:$P$5</xm:f>
          </x14:formula1>
          <xm:sqref>B5:C5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F36"/>
  <sheetViews>
    <sheetView zoomScaleNormal="100" workbookViewId="0">
      <selection activeCell="B8" sqref="B8"/>
    </sheetView>
  </sheetViews>
  <sheetFormatPr defaultColWidth="10" defaultRowHeight="15.75"/>
  <cols>
    <col min="1" max="1" width="33.5" style="27" customWidth="1"/>
    <col min="2" max="2" width="23.125" style="27" customWidth="1"/>
    <col min="3" max="3" width="30" style="27" customWidth="1"/>
    <col min="4" max="4" width="18.125" style="27" customWidth="1"/>
    <col min="5" max="5" width="14.5" style="27" customWidth="1"/>
    <col min="6" max="16384" width="10" style="27"/>
  </cols>
  <sheetData>
    <row r="1" spans="1:6" ht="23.25" customHeight="1" thickBot="1">
      <c r="B1" s="360" t="s">
        <v>1559</v>
      </c>
      <c r="C1" s="42" t="s">
        <v>1244</v>
      </c>
      <c r="D1" s="43"/>
    </row>
    <row r="2" spans="1:6" ht="23.25" customHeight="1"/>
    <row r="3" spans="1:6" ht="28.5">
      <c r="A3" s="1700" t="s">
        <v>1264</v>
      </c>
      <c r="B3" s="1700"/>
      <c r="C3" s="1700"/>
      <c r="D3" s="1700"/>
      <c r="E3" s="1700"/>
    </row>
    <row r="4" spans="1:6" ht="23.25" customHeight="1" thickBot="1">
      <c r="A4" s="320"/>
      <c r="B4" s="31"/>
      <c r="C4" s="32"/>
      <c r="D4" s="32"/>
      <c r="E4" s="32"/>
      <c r="F4" s="32"/>
    </row>
    <row r="5" spans="1:6" s="37" customFormat="1" ht="23.25" customHeight="1">
      <c r="A5" s="286" t="s">
        <v>1280</v>
      </c>
      <c r="B5" s="69"/>
      <c r="C5" s="297" t="s">
        <v>1281</v>
      </c>
      <c r="D5" s="1690" t="s">
        <v>305</v>
      </c>
      <c r="E5" s="1701"/>
    </row>
    <row r="6" spans="1:6" s="37" customFormat="1" ht="23.25" customHeight="1">
      <c r="A6" s="287" t="s">
        <v>1282</v>
      </c>
      <c r="B6" s="70"/>
      <c r="C6" s="298" t="s">
        <v>1283</v>
      </c>
      <c r="D6" s="1670"/>
      <c r="E6" s="1693"/>
    </row>
    <row r="7" spans="1:6" s="37" customFormat="1" ht="23.25" customHeight="1">
      <c r="A7" s="299" t="s">
        <v>1308</v>
      </c>
      <c r="B7" s="54"/>
      <c r="C7" s="302" t="s">
        <v>1436</v>
      </c>
      <c r="D7" s="44"/>
      <c r="E7" s="45"/>
      <c r="F7" s="39"/>
    </row>
    <row r="8" spans="1:6" s="37" customFormat="1" ht="23.25" customHeight="1">
      <c r="A8" s="287" t="s">
        <v>1284</v>
      </c>
      <c r="B8" s="54" t="s">
        <v>305</v>
      </c>
      <c r="C8" s="303" t="s">
        <v>1309</v>
      </c>
      <c r="D8" s="1707"/>
      <c r="E8" s="1708"/>
    </row>
    <row r="9" spans="1:6" s="37" customFormat="1" ht="23.25" customHeight="1" thickBot="1">
      <c r="A9" s="300"/>
      <c r="B9" s="301"/>
      <c r="C9" s="304" t="s">
        <v>1285</v>
      </c>
      <c r="D9" s="1709"/>
      <c r="E9" s="1710"/>
    </row>
    <row r="10" spans="1:6" s="37" customFormat="1" ht="23.25" customHeight="1" thickBot="1">
      <c r="A10" s="29"/>
      <c r="B10" s="46"/>
      <c r="C10" s="39"/>
      <c r="D10" s="46"/>
      <c r="E10" s="46"/>
      <c r="F10" s="39"/>
    </row>
    <row r="11" spans="1:6" s="37" customFormat="1" ht="23.25" customHeight="1">
      <c r="A11" s="321" t="s">
        <v>1310</v>
      </c>
      <c r="B11" s="53"/>
      <c r="C11" s="305" t="s">
        <v>1311</v>
      </c>
      <c r="D11" s="1690"/>
      <c r="E11" s="1701"/>
    </row>
    <row r="12" spans="1:6" s="37" customFormat="1" ht="23.25" customHeight="1">
      <c r="A12" s="1704" t="s">
        <v>1437</v>
      </c>
      <c r="B12" s="1705"/>
      <c r="C12" s="1705"/>
      <c r="D12" s="1705"/>
      <c r="E12" s="1706"/>
    </row>
    <row r="13" spans="1:6" s="37" customFormat="1" ht="23.25" customHeight="1">
      <c r="A13" s="287" t="s">
        <v>1286</v>
      </c>
      <c r="B13" s="1702"/>
      <c r="C13" s="1702"/>
      <c r="D13" s="1702"/>
      <c r="E13" s="1703"/>
    </row>
    <row r="14" spans="1:6" s="37" customFormat="1" ht="23.25" customHeight="1">
      <c r="A14" s="287" t="s">
        <v>1287</v>
      </c>
      <c r="B14" s="1702"/>
      <c r="C14" s="1702"/>
      <c r="D14" s="1702"/>
      <c r="E14" s="1703"/>
    </row>
    <row r="15" spans="1:6" s="37" customFormat="1" ht="23.25" customHeight="1">
      <c r="A15" s="287" t="s">
        <v>1312</v>
      </c>
      <c r="B15" s="1707"/>
      <c r="C15" s="1707"/>
      <c r="D15" s="1717"/>
      <c r="E15" s="1718"/>
    </row>
    <row r="16" spans="1:6" s="37" customFormat="1" ht="23.25" customHeight="1" thickBot="1">
      <c r="A16" s="288" t="s">
        <v>1288</v>
      </c>
      <c r="B16" s="1673"/>
      <c r="C16" s="1673"/>
      <c r="D16" s="1673"/>
      <c r="E16" s="1674"/>
    </row>
    <row r="17" spans="1:6" s="37" customFormat="1" ht="23.25" customHeight="1" thickBot="1">
      <c r="A17" s="29"/>
      <c r="B17" s="46"/>
      <c r="C17" s="39"/>
      <c r="D17" s="46"/>
      <c r="E17" s="46"/>
      <c r="F17" s="39"/>
    </row>
    <row r="18" spans="1:6" s="37" customFormat="1" ht="46.5" customHeight="1">
      <c r="A18" s="306" t="s">
        <v>1487</v>
      </c>
      <c r="B18" s="47"/>
      <c r="C18" s="39"/>
      <c r="D18" s="39"/>
      <c r="E18" s="39"/>
    </row>
    <row r="19" spans="1:6" s="37" customFormat="1" ht="23.25" customHeight="1">
      <c r="A19" s="307" t="s">
        <v>1289</v>
      </c>
      <c r="B19" s="205">
        <f>IF(Artikeldatenblatt!B188="","nicht angegeben",Artikeldatenblatt!B188)</f>
        <v>20</v>
      </c>
      <c r="C19" s="39"/>
      <c r="D19" s="46"/>
      <c r="E19" s="46"/>
    </row>
    <row r="20" spans="1:6" s="37" customFormat="1" ht="23.25" customHeight="1" thickBot="1">
      <c r="A20" s="308" t="s">
        <v>1290</v>
      </c>
      <c r="B20" s="48"/>
      <c r="C20" s="39"/>
      <c r="D20" s="39"/>
      <c r="E20" s="39"/>
    </row>
    <row r="21" spans="1:6" s="37" customFormat="1" ht="23.25" customHeight="1" thickBot="1">
      <c r="A21" s="29"/>
      <c r="B21" s="46"/>
      <c r="C21" s="39"/>
      <c r="D21" s="46"/>
      <c r="E21" s="46"/>
      <c r="F21" s="39"/>
    </row>
    <row r="22" spans="1:6" s="37" customFormat="1" ht="23.25" customHeight="1" thickBot="1">
      <c r="A22" s="1719" t="s">
        <v>1291</v>
      </c>
      <c r="B22" s="1719"/>
      <c r="C22" s="1719"/>
      <c r="D22" s="1719"/>
      <c r="E22" s="1719"/>
    </row>
    <row r="23" spans="1:6" s="37" customFormat="1" ht="23.25" customHeight="1">
      <c r="A23" s="1720"/>
      <c r="B23" s="1721"/>
      <c r="C23" s="1721"/>
      <c r="D23" s="1721"/>
      <c r="E23" s="1722"/>
    </row>
    <row r="24" spans="1:6" s="37" customFormat="1" ht="23.25" customHeight="1">
      <c r="A24" s="1723"/>
      <c r="B24" s="1724"/>
      <c r="C24" s="1724"/>
      <c r="D24" s="1724"/>
      <c r="E24" s="1725"/>
    </row>
    <row r="25" spans="1:6" s="37" customFormat="1" ht="23.25" customHeight="1">
      <c r="A25" s="1723"/>
      <c r="B25" s="1724"/>
      <c r="C25" s="1724"/>
      <c r="D25" s="1724"/>
      <c r="E25" s="1725"/>
    </row>
    <row r="26" spans="1:6" s="37" customFormat="1" ht="23.25" customHeight="1">
      <c r="A26" s="1723"/>
      <c r="B26" s="1724"/>
      <c r="C26" s="1724"/>
      <c r="D26" s="1724"/>
      <c r="E26" s="1725"/>
    </row>
    <row r="27" spans="1:6" s="37" customFormat="1" ht="23.25" customHeight="1">
      <c r="A27" s="1723"/>
      <c r="B27" s="1724"/>
      <c r="C27" s="1724"/>
      <c r="D27" s="1724"/>
      <c r="E27" s="1725"/>
    </row>
    <row r="28" spans="1:6" s="37" customFormat="1" ht="23.25" customHeight="1" thickBot="1">
      <c r="A28" s="1726"/>
      <c r="B28" s="1727"/>
      <c r="C28" s="1727"/>
      <c r="D28" s="1727"/>
      <c r="E28" s="1728"/>
    </row>
    <row r="29" spans="1:6" s="37" customFormat="1" ht="23.25" customHeight="1" thickBot="1">
      <c r="A29" s="29"/>
      <c r="B29" s="46"/>
      <c r="C29" s="39"/>
      <c r="D29" s="46"/>
      <c r="E29" s="46"/>
      <c r="F29" s="39"/>
    </row>
    <row r="30" spans="1:6" ht="23.25" customHeight="1" thickBot="1">
      <c r="A30" s="1719" t="s">
        <v>1292</v>
      </c>
      <c r="B30" s="1719"/>
      <c r="C30" s="1719"/>
      <c r="D30" s="1719"/>
      <c r="E30" s="1719"/>
    </row>
    <row r="31" spans="1:6" ht="23.25" customHeight="1">
      <c r="A31" s="1711"/>
      <c r="B31" s="1712"/>
      <c r="C31" s="1712"/>
      <c r="D31" s="1712"/>
      <c r="E31" s="1713"/>
    </row>
    <row r="32" spans="1:6" ht="23.25" customHeight="1">
      <c r="A32" s="1711"/>
      <c r="B32" s="1712"/>
      <c r="C32" s="1712"/>
      <c r="D32" s="1712"/>
      <c r="E32" s="1713"/>
    </row>
    <row r="33" spans="1:5" ht="23.25" customHeight="1">
      <c r="A33" s="1711"/>
      <c r="B33" s="1712"/>
      <c r="C33" s="1712"/>
      <c r="D33" s="1712"/>
      <c r="E33" s="1713"/>
    </row>
    <row r="34" spans="1:5" ht="23.25" customHeight="1">
      <c r="A34" s="1711"/>
      <c r="B34" s="1712"/>
      <c r="C34" s="1712"/>
      <c r="D34" s="1712"/>
      <c r="E34" s="1713"/>
    </row>
    <row r="35" spans="1:5" ht="23.25" customHeight="1">
      <c r="A35" s="1711"/>
      <c r="B35" s="1712"/>
      <c r="C35" s="1712"/>
      <c r="D35" s="1712"/>
      <c r="E35" s="1713"/>
    </row>
    <row r="36" spans="1:5" ht="23.25" customHeight="1" thickBot="1">
      <c r="A36" s="1714"/>
      <c r="B36" s="1715"/>
      <c r="C36" s="1715"/>
      <c r="D36" s="1715"/>
      <c r="E36" s="1716"/>
    </row>
  </sheetData>
  <sheetProtection password="914A" sheet="1" selectLockedCells="1"/>
  <mergeCells count="16">
    <mergeCell ref="A31:E36"/>
    <mergeCell ref="B15:C15"/>
    <mergeCell ref="D15:E15"/>
    <mergeCell ref="A22:E22"/>
    <mergeCell ref="A23:E28"/>
    <mergeCell ref="A30:E30"/>
    <mergeCell ref="B14:E14"/>
    <mergeCell ref="B16:E16"/>
    <mergeCell ref="A12:E12"/>
    <mergeCell ref="D8:E8"/>
    <mergeCell ref="D9:E9"/>
    <mergeCell ref="A3:E3"/>
    <mergeCell ref="D5:E5"/>
    <mergeCell ref="D6:E6"/>
    <mergeCell ref="D11:E11"/>
    <mergeCell ref="B13:E13"/>
  </mergeCells>
  <conditionalFormatting sqref="B5">
    <cfRule type="expression" dxfId="16" priority="10">
      <formula>$B$5=""</formula>
    </cfRule>
  </conditionalFormatting>
  <conditionalFormatting sqref="B7">
    <cfRule type="expression" dxfId="15" priority="9">
      <formula>$B$7=""</formula>
    </cfRule>
  </conditionalFormatting>
  <conditionalFormatting sqref="B13:E13">
    <cfRule type="expression" dxfId="14" priority="6">
      <formula>$B$13=""</formula>
    </cfRule>
  </conditionalFormatting>
  <conditionalFormatting sqref="B14:E14">
    <cfRule type="expression" dxfId="13" priority="5">
      <formula>$B$14=""</formula>
    </cfRule>
  </conditionalFormatting>
  <conditionalFormatting sqref="B15:C15">
    <cfRule type="expression" dxfId="12" priority="4">
      <formula>$B$15=""</formula>
    </cfRule>
  </conditionalFormatting>
  <conditionalFormatting sqref="D15:E15">
    <cfRule type="expression" dxfId="11" priority="3">
      <formula>$D$15=""</formula>
    </cfRule>
  </conditionalFormatting>
  <conditionalFormatting sqref="B16:E16">
    <cfRule type="expression" dxfId="10" priority="2">
      <formula>$B$16=""</formula>
    </cfRule>
  </conditionalFormatting>
  <conditionalFormatting sqref="B18">
    <cfRule type="expression" dxfId="9" priority="1">
      <formula>$B$18=""</formula>
    </cfRule>
  </conditionalFormatting>
  <pageMargins left="0.70866141732283472" right="0.18" top="0.78740157480314965" bottom="0.78740157480314965"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expression" priority="8" id="{E46A2AE3-B28A-4ABE-BDEB-2318B4933DAB}">
            <xm:f>OR($B$8="",$B$8='Dropdown Auswahl AT'!$T$3)</xm:f>
            <x14:dxf>
              <fill>
                <patternFill>
                  <bgColor theme="6" tint="0.59996337778862885"/>
                </patternFill>
              </fill>
            </x14:dxf>
          </x14:cfRule>
          <xm:sqref>B8</xm:sqref>
        </x14:conditionalFormatting>
        <x14:conditionalFormatting xmlns:xm="http://schemas.microsoft.com/office/excel/2006/main">
          <x14:cfRule type="expression" priority="7" id="{6E130530-DEE5-438D-9CE3-EC7FA18297C2}">
            <xm:f>OR($D$5="",$D$5='Dropdown Auswahl AT'!$U$3)</xm:f>
            <x14:dxf>
              <fill>
                <patternFill>
                  <bgColor theme="6" tint="0.59996337778862885"/>
                </patternFill>
              </fill>
            </x14:dxf>
          </x14:cfRule>
          <xm:sqref>D5:E5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'Dropdown Auswahl AT'!$U$3:$U$14</xm:f>
          </x14:formula1>
          <xm:sqref>D5:E5</xm:sqref>
        </x14:dataValidation>
        <x14:dataValidation type="list" allowBlank="1" showInputMessage="1" showErrorMessage="1" xr:uid="{00000000-0002-0000-0300-000001000000}">
          <x14:formula1>
            <xm:f>'Dropdown Auswahl AT'!$T$3:$T$11</xm:f>
          </x14:formula1>
          <xm:sqref>B8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D21"/>
  <sheetViews>
    <sheetView zoomScaleNormal="100" workbookViewId="0">
      <selection activeCell="B5" sqref="B5"/>
    </sheetView>
  </sheetViews>
  <sheetFormatPr defaultColWidth="10" defaultRowHeight="15.75"/>
  <cols>
    <col min="1" max="2" width="26.25" style="27" customWidth="1"/>
    <col min="3" max="3" width="23.25" style="27" customWidth="1"/>
    <col min="4" max="4" width="20.125" style="27" customWidth="1"/>
    <col min="5" max="16384" width="10" style="27"/>
  </cols>
  <sheetData>
    <row r="1" spans="1:4" ht="23.25" customHeight="1"/>
    <row r="2" spans="1:4" ht="28.5" customHeight="1">
      <c r="A2" s="1729" t="s">
        <v>1313</v>
      </c>
      <c r="B2" s="1729"/>
      <c r="C2" s="1729"/>
      <c r="D2" s="1729"/>
    </row>
    <row r="3" spans="1:4" ht="23.25" customHeight="1" thickBot="1">
      <c r="A3" s="50"/>
      <c r="B3" s="50"/>
      <c r="C3" s="50"/>
      <c r="D3" s="50"/>
    </row>
    <row r="4" spans="1:4" ht="23.25" customHeight="1" thickBot="1">
      <c r="A4" s="206"/>
      <c r="B4" s="312" t="s">
        <v>1293</v>
      </c>
      <c r="C4" s="313" t="s">
        <v>1294</v>
      </c>
      <c r="D4" s="314" t="s">
        <v>1295</v>
      </c>
    </row>
    <row r="5" spans="1:4" s="37" customFormat="1" ht="23.25" customHeight="1">
      <c r="A5" s="309" t="s">
        <v>1314</v>
      </c>
      <c r="B5" s="207" t="str">
        <f>IF(OR(Artikeldatenblatt!B190="",Artikeldatenblatt!B190='Dropdown Auswahl AT'!$Z$3),"",VLOOKUP(Artikeldatenblatt!B190,'Dropdown Auswahl AT'!$Z$3:$AA$14,2,FALSE))</f>
        <v>Kein Rabatt gewährt</v>
      </c>
      <c r="C5" s="208" t="str">
        <f>IF(Artikeldatenblatt!C190="","",Artikeldatenblatt!C190)</f>
        <v/>
      </c>
      <c r="D5" s="209" t="str">
        <f>IF(OR(Artikeldatenblatt!D190="",Artikeldatenblatt!D190='Dropdown Auswahl AT'!$AB$3),"",Artikeldatenblatt!D190)</f>
        <v/>
      </c>
    </row>
    <row r="6" spans="1:4" s="37" customFormat="1" ht="23.25" customHeight="1">
      <c r="A6" s="310" t="s">
        <v>1296</v>
      </c>
      <c r="B6" s="207" t="str">
        <f>IF(OR(Artikeldatenblatt!B191="",Artikeldatenblatt!B191='Dropdown Auswahl AT'!$Z$3),"",VLOOKUP(Artikeldatenblatt!B191,'Dropdown Auswahl AT'!$Z$3:$AA$14,2,FALSE))</f>
        <v/>
      </c>
      <c r="C6" s="208" t="str">
        <f>IF(Artikeldatenblatt!C191="","",Artikeldatenblatt!C191)</f>
        <v/>
      </c>
      <c r="D6" s="209" t="str">
        <f>IF(OR(Artikeldatenblatt!D191="",Artikeldatenblatt!D191='Dropdown Auswahl AT'!$AB$3),"",Artikeldatenblatt!D191)</f>
        <v/>
      </c>
    </row>
    <row r="7" spans="1:4" s="37" customFormat="1" ht="23.25" customHeight="1" thickBot="1">
      <c r="A7" s="311" t="s">
        <v>1297</v>
      </c>
      <c r="B7" s="210" t="str">
        <f>IF(OR(Artikeldatenblatt!B192="",Artikeldatenblatt!B192='Dropdown Auswahl AT'!$Z$3),"",VLOOKUP(Artikeldatenblatt!B192,'Dropdown Auswahl AT'!$Z$3:$AA$14,2,FALSE))</f>
        <v/>
      </c>
      <c r="C7" s="211" t="str">
        <f>IF(Artikeldatenblatt!C192="","",Artikeldatenblatt!C192)</f>
        <v/>
      </c>
      <c r="D7" s="212" t="str">
        <f>IF(OR(Artikeldatenblatt!D192="",Artikeldatenblatt!D192='Dropdown Auswahl AT'!$AB$3),"",Artikeldatenblatt!D192)</f>
        <v/>
      </c>
    </row>
    <row r="8" spans="1:4" s="37" customFormat="1" ht="23.25" customHeight="1" thickBot="1">
      <c r="A8" s="322"/>
      <c r="B8" s="39"/>
      <c r="C8" s="39"/>
      <c r="D8" s="46"/>
    </row>
    <row r="9" spans="1:4" s="37" customFormat="1" ht="23.25" customHeight="1">
      <c r="A9" s="309" t="s">
        <v>1315</v>
      </c>
      <c r="B9" s="369" t="str">
        <f>IF(OR(Artikeldatenblatt!B194="",Artikeldatenblatt!B194='Dropdown Auswahl AT'!$Z$3),"",VLOOKUP(Artikeldatenblatt!B194,'Dropdown Auswahl AT'!AC3:AD11,2,FALSE))</f>
        <v>Abverkaufsunterstützung</v>
      </c>
      <c r="C9" s="213">
        <f>IF(Artikeldatenblatt!C194="","",Artikeldatenblatt!C194)</f>
        <v>2</v>
      </c>
      <c r="D9" s="214" t="str">
        <f>IF(OR(Artikeldatenblatt!D194="",Artikeldatenblatt!D194='Dropdown Auswahl AT'!$AB$3),"",Artikeldatenblatt!D194)</f>
        <v>%</v>
      </c>
    </row>
    <row r="10" spans="1:4" s="37" customFormat="1" ht="23.25" customHeight="1">
      <c r="A10" s="310" t="s">
        <v>1316</v>
      </c>
      <c r="B10" s="207" t="str">
        <f>IF(OR(Artikeldatenblatt!B195="",Artikeldatenblatt!B195='Dropdown Auswahl AT'!$Z$3),"",VLOOKUP(Artikeldatenblatt!B195,'Dropdown Auswahl AT'!AC4:AD12,2,FALSE))</f>
        <v>Handlingskostenpauschale</v>
      </c>
      <c r="C10" s="208">
        <f>IF(Artikeldatenblatt!C195="","",Artikeldatenblatt!C195)</f>
        <v>3000</v>
      </c>
      <c r="D10" s="209" t="str">
        <f>IF(OR(Artikeldatenblatt!D195="",Artikeldatenblatt!D195='Dropdown Auswahl AT'!$AB$3),"",Artikeldatenblatt!D195)</f>
        <v>EUR</v>
      </c>
    </row>
    <row r="11" spans="1:4" s="37" customFormat="1" ht="23.25" customHeight="1" thickBot="1">
      <c r="A11" s="311" t="s">
        <v>1317</v>
      </c>
      <c r="B11" s="210" t="str">
        <f>IF(OR(Artikeldatenblatt!B196="",Artikeldatenblatt!B196='Dropdown Auswahl AT'!$Z$3),"",VLOOKUP(Artikeldatenblatt!B196,'Dropdown Auswahl AT'!AC5:AD13,2,FALSE))</f>
        <v/>
      </c>
      <c r="C11" s="211" t="str">
        <f>IF(Artikeldatenblatt!C196="","",Artikeldatenblatt!C196)</f>
        <v/>
      </c>
      <c r="D11" s="212" t="str">
        <f>IF(OR(Artikeldatenblatt!D196="",Artikeldatenblatt!D196='Dropdown Auswahl AT'!$AB$3),"",Artikeldatenblatt!D196)</f>
        <v/>
      </c>
    </row>
    <row r="12" spans="1:4" s="37" customFormat="1" ht="23.25" customHeight="1" thickBot="1">
      <c r="A12" s="323"/>
      <c r="B12" s="39"/>
      <c r="C12" s="39"/>
      <c r="D12" s="46"/>
    </row>
    <row r="13" spans="1:4" ht="23.25" customHeight="1">
      <c r="A13" s="1730" t="s">
        <v>1292</v>
      </c>
      <c r="B13" s="1731"/>
      <c r="C13" s="1731"/>
      <c r="D13" s="1732"/>
    </row>
    <row r="14" spans="1:4" ht="23.25" customHeight="1">
      <c r="A14" s="1654"/>
      <c r="B14" s="1655"/>
      <c r="C14" s="1655"/>
      <c r="D14" s="1656"/>
    </row>
    <row r="15" spans="1:4" ht="23.25" customHeight="1">
      <c r="A15" s="1654"/>
      <c r="B15" s="1655"/>
      <c r="C15" s="1655"/>
      <c r="D15" s="1656"/>
    </row>
    <row r="16" spans="1:4" ht="23.25" customHeight="1">
      <c r="A16" s="1654"/>
      <c r="B16" s="1655"/>
      <c r="C16" s="1655"/>
      <c r="D16" s="1656"/>
    </row>
    <row r="17" spans="1:4" ht="23.25" customHeight="1">
      <c r="A17" s="1654"/>
      <c r="B17" s="1655"/>
      <c r="C17" s="1655"/>
      <c r="D17" s="1656"/>
    </row>
    <row r="18" spans="1:4" ht="23.25" customHeight="1">
      <c r="A18" s="1654"/>
      <c r="B18" s="1655"/>
      <c r="C18" s="1655"/>
      <c r="D18" s="1656"/>
    </row>
    <row r="19" spans="1:4" ht="23.25" customHeight="1">
      <c r="A19" s="1654"/>
      <c r="B19" s="1655"/>
      <c r="C19" s="1655"/>
      <c r="D19" s="1656"/>
    </row>
    <row r="20" spans="1:4" ht="23.25" customHeight="1">
      <c r="A20" s="1654"/>
      <c r="B20" s="1655"/>
      <c r="C20" s="1655"/>
      <c r="D20" s="1656"/>
    </row>
    <row r="21" spans="1:4" ht="23.25" customHeight="1" thickBot="1">
      <c r="A21" s="1657"/>
      <c r="B21" s="1658"/>
      <c r="C21" s="1658"/>
      <c r="D21" s="1659"/>
    </row>
  </sheetData>
  <sheetProtection password="914A" sheet="1" objects="1" scenarios="1"/>
  <mergeCells count="3">
    <mergeCell ref="A2:D2"/>
    <mergeCell ref="A13:D13"/>
    <mergeCell ref="A14:D21"/>
  </mergeCells>
  <pageMargins left="0.70866141732283472" right="0.70866141732283472" top="0.78740157480314965" bottom="0.78740157480314965" header="0.31496062992125984" footer="0.31496062992125984"/>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B1:F78"/>
  <sheetViews>
    <sheetView workbookViewId="0">
      <selection activeCell="C7" sqref="C7"/>
    </sheetView>
  </sheetViews>
  <sheetFormatPr defaultColWidth="10" defaultRowHeight="15.75"/>
  <cols>
    <col min="1" max="1" width="2.125" style="27" customWidth="1"/>
    <col min="2" max="2" width="26" style="27" customWidth="1"/>
    <col min="3" max="3" width="23.625" style="27" customWidth="1"/>
    <col min="4" max="4" width="20.125" style="27" customWidth="1"/>
    <col min="5" max="5" width="21.875" style="27" customWidth="1"/>
    <col min="6" max="253" width="10" style="27"/>
    <col min="254" max="254" width="2.125" style="27" customWidth="1"/>
    <col min="255" max="255" width="24.5" style="27" customWidth="1"/>
    <col min="256" max="256" width="3.875" style="27" customWidth="1"/>
    <col min="257" max="257" width="19.75" style="27" customWidth="1"/>
    <col min="258" max="258" width="23.25" style="27" customWidth="1"/>
    <col min="259" max="259" width="20.125" style="27" customWidth="1"/>
    <col min="260" max="260" width="13.75" style="27" customWidth="1"/>
    <col min="261" max="261" width="14.375" style="27" customWidth="1"/>
    <col min="262" max="509" width="10" style="27"/>
    <col min="510" max="510" width="2.125" style="27" customWidth="1"/>
    <col min="511" max="511" width="24.5" style="27" customWidth="1"/>
    <col min="512" max="512" width="3.875" style="27" customWidth="1"/>
    <col min="513" max="513" width="19.75" style="27" customWidth="1"/>
    <col min="514" max="514" width="23.25" style="27" customWidth="1"/>
    <col min="515" max="515" width="20.125" style="27" customWidth="1"/>
    <col min="516" max="516" width="13.75" style="27" customWidth="1"/>
    <col min="517" max="517" width="14.375" style="27" customWidth="1"/>
    <col min="518" max="765" width="10" style="27"/>
    <col min="766" max="766" width="2.125" style="27" customWidth="1"/>
    <col min="767" max="767" width="24.5" style="27" customWidth="1"/>
    <col min="768" max="768" width="3.875" style="27" customWidth="1"/>
    <col min="769" max="769" width="19.75" style="27" customWidth="1"/>
    <col min="770" max="770" width="23.25" style="27" customWidth="1"/>
    <col min="771" max="771" width="20.125" style="27" customWidth="1"/>
    <col min="772" max="772" width="13.75" style="27" customWidth="1"/>
    <col min="773" max="773" width="14.375" style="27" customWidth="1"/>
    <col min="774" max="1021" width="10" style="27"/>
    <col min="1022" max="1022" width="2.125" style="27" customWidth="1"/>
    <col min="1023" max="1023" width="24.5" style="27" customWidth="1"/>
    <col min="1024" max="1024" width="3.875" style="27" customWidth="1"/>
    <col min="1025" max="1025" width="19.75" style="27" customWidth="1"/>
    <col min="1026" max="1026" width="23.25" style="27" customWidth="1"/>
    <col min="1027" max="1027" width="20.125" style="27" customWidth="1"/>
    <col min="1028" max="1028" width="13.75" style="27" customWidth="1"/>
    <col min="1029" max="1029" width="14.375" style="27" customWidth="1"/>
    <col min="1030" max="1277" width="10" style="27"/>
    <col min="1278" max="1278" width="2.125" style="27" customWidth="1"/>
    <col min="1279" max="1279" width="24.5" style="27" customWidth="1"/>
    <col min="1280" max="1280" width="3.875" style="27" customWidth="1"/>
    <col min="1281" max="1281" width="19.75" style="27" customWidth="1"/>
    <col min="1282" max="1282" width="23.25" style="27" customWidth="1"/>
    <col min="1283" max="1283" width="20.125" style="27" customWidth="1"/>
    <col min="1284" max="1284" width="13.75" style="27" customWidth="1"/>
    <col min="1285" max="1285" width="14.375" style="27" customWidth="1"/>
    <col min="1286" max="1533" width="10" style="27"/>
    <col min="1534" max="1534" width="2.125" style="27" customWidth="1"/>
    <col min="1535" max="1535" width="24.5" style="27" customWidth="1"/>
    <col min="1536" max="1536" width="3.875" style="27" customWidth="1"/>
    <col min="1537" max="1537" width="19.75" style="27" customWidth="1"/>
    <col min="1538" max="1538" width="23.25" style="27" customWidth="1"/>
    <col min="1539" max="1539" width="20.125" style="27" customWidth="1"/>
    <col min="1540" max="1540" width="13.75" style="27" customWidth="1"/>
    <col min="1541" max="1541" width="14.375" style="27" customWidth="1"/>
    <col min="1542" max="1789" width="10" style="27"/>
    <col min="1790" max="1790" width="2.125" style="27" customWidth="1"/>
    <col min="1791" max="1791" width="24.5" style="27" customWidth="1"/>
    <col min="1792" max="1792" width="3.875" style="27" customWidth="1"/>
    <col min="1793" max="1793" width="19.75" style="27" customWidth="1"/>
    <col min="1794" max="1794" width="23.25" style="27" customWidth="1"/>
    <col min="1795" max="1795" width="20.125" style="27" customWidth="1"/>
    <col min="1796" max="1796" width="13.75" style="27" customWidth="1"/>
    <col min="1797" max="1797" width="14.375" style="27" customWidth="1"/>
    <col min="1798" max="2045" width="10" style="27"/>
    <col min="2046" max="2046" width="2.125" style="27" customWidth="1"/>
    <col min="2047" max="2047" width="24.5" style="27" customWidth="1"/>
    <col min="2048" max="2048" width="3.875" style="27" customWidth="1"/>
    <col min="2049" max="2049" width="19.75" style="27" customWidth="1"/>
    <col min="2050" max="2050" width="23.25" style="27" customWidth="1"/>
    <col min="2051" max="2051" width="20.125" style="27" customWidth="1"/>
    <col min="2052" max="2052" width="13.75" style="27" customWidth="1"/>
    <col min="2053" max="2053" width="14.375" style="27" customWidth="1"/>
    <col min="2054" max="2301" width="10" style="27"/>
    <col min="2302" max="2302" width="2.125" style="27" customWidth="1"/>
    <col min="2303" max="2303" width="24.5" style="27" customWidth="1"/>
    <col min="2304" max="2304" width="3.875" style="27" customWidth="1"/>
    <col min="2305" max="2305" width="19.75" style="27" customWidth="1"/>
    <col min="2306" max="2306" width="23.25" style="27" customWidth="1"/>
    <col min="2307" max="2307" width="20.125" style="27" customWidth="1"/>
    <col min="2308" max="2308" width="13.75" style="27" customWidth="1"/>
    <col min="2309" max="2309" width="14.375" style="27" customWidth="1"/>
    <col min="2310" max="2557" width="10" style="27"/>
    <col min="2558" max="2558" width="2.125" style="27" customWidth="1"/>
    <col min="2559" max="2559" width="24.5" style="27" customWidth="1"/>
    <col min="2560" max="2560" width="3.875" style="27" customWidth="1"/>
    <col min="2561" max="2561" width="19.75" style="27" customWidth="1"/>
    <col min="2562" max="2562" width="23.25" style="27" customWidth="1"/>
    <col min="2563" max="2563" width="20.125" style="27" customWidth="1"/>
    <col min="2564" max="2564" width="13.75" style="27" customWidth="1"/>
    <col min="2565" max="2565" width="14.375" style="27" customWidth="1"/>
    <col min="2566" max="2813" width="10" style="27"/>
    <col min="2814" max="2814" width="2.125" style="27" customWidth="1"/>
    <col min="2815" max="2815" width="24.5" style="27" customWidth="1"/>
    <col min="2816" max="2816" width="3.875" style="27" customWidth="1"/>
    <col min="2817" max="2817" width="19.75" style="27" customWidth="1"/>
    <col min="2818" max="2818" width="23.25" style="27" customWidth="1"/>
    <col min="2819" max="2819" width="20.125" style="27" customWidth="1"/>
    <col min="2820" max="2820" width="13.75" style="27" customWidth="1"/>
    <col min="2821" max="2821" width="14.375" style="27" customWidth="1"/>
    <col min="2822" max="3069" width="10" style="27"/>
    <col min="3070" max="3070" width="2.125" style="27" customWidth="1"/>
    <col min="3071" max="3071" width="24.5" style="27" customWidth="1"/>
    <col min="3072" max="3072" width="3.875" style="27" customWidth="1"/>
    <col min="3073" max="3073" width="19.75" style="27" customWidth="1"/>
    <col min="3074" max="3074" width="23.25" style="27" customWidth="1"/>
    <col min="3075" max="3075" width="20.125" style="27" customWidth="1"/>
    <col min="3076" max="3076" width="13.75" style="27" customWidth="1"/>
    <col min="3077" max="3077" width="14.375" style="27" customWidth="1"/>
    <col min="3078" max="3325" width="10" style="27"/>
    <col min="3326" max="3326" width="2.125" style="27" customWidth="1"/>
    <col min="3327" max="3327" width="24.5" style="27" customWidth="1"/>
    <col min="3328" max="3328" width="3.875" style="27" customWidth="1"/>
    <col min="3329" max="3329" width="19.75" style="27" customWidth="1"/>
    <col min="3330" max="3330" width="23.25" style="27" customWidth="1"/>
    <col min="3331" max="3331" width="20.125" style="27" customWidth="1"/>
    <col min="3332" max="3332" width="13.75" style="27" customWidth="1"/>
    <col min="3333" max="3333" width="14.375" style="27" customWidth="1"/>
    <col min="3334" max="3581" width="10" style="27"/>
    <col min="3582" max="3582" width="2.125" style="27" customWidth="1"/>
    <col min="3583" max="3583" width="24.5" style="27" customWidth="1"/>
    <col min="3584" max="3584" width="3.875" style="27" customWidth="1"/>
    <col min="3585" max="3585" width="19.75" style="27" customWidth="1"/>
    <col min="3586" max="3586" width="23.25" style="27" customWidth="1"/>
    <col min="3587" max="3587" width="20.125" style="27" customWidth="1"/>
    <col min="3588" max="3588" width="13.75" style="27" customWidth="1"/>
    <col min="3589" max="3589" width="14.375" style="27" customWidth="1"/>
    <col min="3590" max="3837" width="10" style="27"/>
    <col min="3838" max="3838" width="2.125" style="27" customWidth="1"/>
    <col min="3839" max="3839" width="24.5" style="27" customWidth="1"/>
    <col min="3840" max="3840" width="3.875" style="27" customWidth="1"/>
    <col min="3841" max="3841" width="19.75" style="27" customWidth="1"/>
    <col min="3842" max="3842" width="23.25" style="27" customWidth="1"/>
    <col min="3843" max="3843" width="20.125" style="27" customWidth="1"/>
    <col min="3844" max="3844" width="13.75" style="27" customWidth="1"/>
    <col min="3845" max="3845" width="14.375" style="27" customWidth="1"/>
    <col min="3846" max="4093" width="10" style="27"/>
    <col min="4094" max="4094" width="2.125" style="27" customWidth="1"/>
    <col min="4095" max="4095" width="24.5" style="27" customWidth="1"/>
    <col min="4096" max="4096" width="3.875" style="27" customWidth="1"/>
    <col min="4097" max="4097" width="19.75" style="27" customWidth="1"/>
    <col min="4098" max="4098" width="23.25" style="27" customWidth="1"/>
    <col min="4099" max="4099" width="20.125" style="27" customWidth="1"/>
    <col min="4100" max="4100" width="13.75" style="27" customWidth="1"/>
    <col min="4101" max="4101" width="14.375" style="27" customWidth="1"/>
    <col min="4102" max="4349" width="10" style="27"/>
    <col min="4350" max="4350" width="2.125" style="27" customWidth="1"/>
    <col min="4351" max="4351" width="24.5" style="27" customWidth="1"/>
    <col min="4352" max="4352" width="3.875" style="27" customWidth="1"/>
    <col min="4353" max="4353" width="19.75" style="27" customWidth="1"/>
    <col min="4354" max="4354" width="23.25" style="27" customWidth="1"/>
    <col min="4355" max="4355" width="20.125" style="27" customWidth="1"/>
    <col min="4356" max="4356" width="13.75" style="27" customWidth="1"/>
    <col min="4357" max="4357" width="14.375" style="27" customWidth="1"/>
    <col min="4358" max="4605" width="10" style="27"/>
    <col min="4606" max="4606" width="2.125" style="27" customWidth="1"/>
    <col min="4607" max="4607" width="24.5" style="27" customWidth="1"/>
    <col min="4608" max="4608" width="3.875" style="27" customWidth="1"/>
    <col min="4609" max="4609" width="19.75" style="27" customWidth="1"/>
    <col min="4610" max="4610" width="23.25" style="27" customWidth="1"/>
    <col min="4611" max="4611" width="20.125" style="27" customWidth="1"/>
    <col min="4612" max="4612" width="13.75" style="27" customWidth="1"/>
    <col min="4613" max="4613" width="14.375" style="27" customWidth="1"/>
    <col min="4614" max="4861" width="10" style="27"/>
    <col min="4862" max="4862" width="2.125" style="27" customWidth="1"/>
    <col min="4863" max="4863" width="24.5" style="27" customWidth="1"/>
    <col min="4864" max="4864" width="3.875" style="27" customWidth="1"/>
    <col min="4865" max="4865" width="19.75" style="27" customWidth="1"/>
    <col min="4866" max="4866" width="23.25" style="27" customWidth="1"/>
    <col min="4867" max="4867" width="20.125" style="27" customWidth="1"/>
    <col min="4868" max="4868" width="13.75" style="27" customWidth="1"/>
    <col min="4869" max="4869" width="14.375" style="27" customWidth="1"/>
    <col min="4870" max="5117" width="10" style="27"/>
    <col min="5118" max="5118" width="2.125" style="27" customWidth="1"/>
    <col min="5119" max="5119" width="24.5" style="27" customWidth="1"/>
    <col min="5120" max="5120" width="3.875" style="27" customWidth="1"/>
    <col min="5121" max="5121" width="19.75" style="27" customWidth="1"/>
    <col min="5122" max="5122" width="23.25" style="27" customWidth="1"/>
    <col min="5123" max="5123" width="20.125" style="27" customWidth="1"/>
    <col min="5124" max="5124" width="13.75" style="27" customWidth="1"/>
    <col min="5125" max="5125" width="14.375" style="27" customWidth="1"/>
    <col min="5126" max="5373" width="10" style="27"/>
    <col min="5374" max="5374" width="2.125" style="27" customWidth="1"/>
    <col min="5375" max="5375" width="24.5" style="27" customWidth="1"/>
    <col min="5376" max="5376" width="3.875" style="27" customWidth="1"/>
    <col min="5377" max="5377" width="19.75" style="27" customWidth="1"/>
    <col min="5378" max="5378" width="23.25" style="27" customWidth="1"/>
    <col min="5379" max="5379" width="20.125" style="27" customWidth="1"/>
    <col min="5380" max="5380" width="13.75" style="27" customWidth="1"/>
    <col min="5381" max="5381" width="14.375" style="27" customWidth="1"/>
    <col min="5382" max="5629" width="10" style="27"/>
    <col min="5630" max="5630" width="2.125" style="27" customWidth="1"/>
    <col min="5631" max="5631" width="24.5" style="27" customWidth="1"/>
    <col min="5632" max="5632" width="3.875" style="27" customWidth="1"/>
    <col min="5633" max="5633" width="19.75" style="27" customWidth="1"/>
    <col min="5634" max="5634" width="23.25" style="27" customWidth="1"/>
    <col min="5635" max="5635" width="20.125" style="27" customWidth="1"/>
    <col min="5636" max="5636" width="13.75" style="27" customWidth="1"/>
    <col min="5637" max="5637" width="14.375" style="27" customWidth="1"/>
    <col min="5638" max="5885" width="10" style="27"/>
    <col min="5886" max="5886" width="2.125" style="27" customWidth="1"/>
    <col min="5887" max="5887" width="24.5" style="27" customWidth="1"/>
    <col min="5888" max="5888" width="3.875" style="27" customWidth="1"/>
    <col min="5889" max="5889" width="19.75" style="27" customWidth="1"/>
    <col min="5890" max="5890" width="23.25" style="27" customWidth="1"/>
    <col min="5891" max="5891" width="20.125" style="27" customWidth="1"/>
    <col min="5892" max="5892" width="13.75" style="27" customWidth="1"/>
    <col min="5893" max="5893" width="14.375" style="27" customWidth="1"/>
    <col min="5894" max="6141" width="10" style="27"/>
    <col min="6142" max="6142" width="2.125" style="27" customWidth="1"/>
    <col min="6143" max="6143" width="24.5" style="27" customWidth="1"/>
    <col min="6144" max="6144" width="3.875" style="27" customWidth="1"/>
    <col min="6145" max="6145" width="19.75" style="27" customWidth="1"/>
    <col min="6146" max="6146" width="23.25" style="27" customWidth="1"/>
    <col min="6147" max="6147" width="20.125" style="27" customWidth="1"/>
    <col min="6148" max="6148" width="13.75" style="27" customWidth="1"/>
    <col min="6149" max="6149" width="14.375" style="27" customWidth="1"/>
    <col min="6150" max="6397" width="10" style="27"/>
    <col min="6398" max="6398" width="2.125" style="27" customWidth="1"/>
    <col min="6399" max="6399" width="24.5" style="27" customWidth="1"/>
    <col min="6400" max="6400" width="3.875" style="27" customWidth="1"/>
    <col min="6401" max="6401" width="19.75" style="27" customWidth="1"/>
    <col min="6402" max="6402" width="23.25" style="27" customWidth="1"/>
    <col min="6403" max="6403" width="20.125" style="27" customWidth="1"/>
    <col min="6404" max="6404" width="13.75" style="27" customWidth="1"/>
    <col min="6405" max="6405" width="14.375" style="27" customWidth="1"/>
    <col min="6406" max="6653" width="10" style="27"/>
    <col min="6654" max="6654" width="2.125" style="27" customWidth="1"/>
    <col min="6655" max="6655" width="24.5" style="27" customWidth="1"/>
    <col min="6656" max="6656" width="3.875" style="27" customWidth="1"/>
    <col min="6657" max="6657" width="19.75" style="27" customWidth="1"/>
    <col min="6658" max="6658" width="23.25" style="27" customWidth="1"/>
    <col min="6659" max="6659" width="20.125" style="27" customWidth="1"/>
    <col min="6660" max="6660" width="13.75" style="27" customWidth="1"/>
    <col min="6661" max="6661" width="14.375" style="27" customWidth="1"/>
    <col min="6662" max="6909" width="10" style="27"/>
    <col min="6910" max="6910" width="2.125" style="27" customWidth="1"/>
    <col min="6911" max="6911" width="24.5" style="27" customWidth="1"/>
    <col min="6912" max="6912" width="3.875" style="27" customWidth="1"/>
    <col min="6913" max="6913" width="19.75" style="27" customWidth="1"/>
    <col min="6914" max="6914" width="23.25" style="27" customWidth="1"/>
    <col min="6915" max="6915" width="20.125" style="27" customWidth="1"/>
    <col min="6916" max="6916" width="13.75" style="27" customWidth="1"/>
    <col min="6917" max="6917" width="14.375" style="27" customWidth="1"/>
    <col min="6918" max="7165" width="10" style="27"/>
    <col min="7166" max="7166" width="2.125" style="27" customWidth="1"/>
    <col min="7167" max="7167" width="24.5" style="27" customWidth="1"/>
    <col min="7168" max="7168" width="3.875" style="27" customWidth="1"/>
    <col min="7169" max="7169" width="19.75" style="27" customWidth="1"/>
    <col min="7170" max="7170" width="23.25" style="27" customWidth="1"/>
    <col min="7171" max="7171" width="20.125" style="27" customWidth="1"/>
    <col min="7172" max="7172" width="13.75" style="27" customWidth="1"/>
    <col min="7173" max="7173" width="14.375" style="27" customWidth="1"/>
    <col min="7174" max="7421" width="10" style="27"/>
    <col min="7422" max="7422" width="2.125" style="27" customWidth="1"/>
    <col min="7423" max="7423" width="24.5" style="27" customWidth="1"/>
    <col min="7424" max="7424" width="3.875" style="27" customWidth="1"/>
    <col min="7425" max="7425" width="19.75" style="27" customWidth="1"/>
    <col min="7426" max="7426" width="23.25" style="27" customWidth="1"/>
    <col min="7427" max="7427" width="20.125" style="27" customWidth="1"/>
    <col min="7428" max="7428" width="13.75" style="27" customWidth="1"/>
    <col min="7429" max="7429" width="14.375" style="27" customWidth="1"/>
    <col min="7430" max="7677" width="10" style="27"/>
    <col min="7678" max="7678" width="2.125" style="27" customWidth="1"/>
    <col min="7679" max="7679" width="24.5" style="27" customWidth="1"/>
    <col min="7680" max="7680" width="3.875" style="27" customWidth="1"/>
    <col min="7681" max="7681" width="19.75" style="27" customWidth="1"/>
    <col min="7682" max="7682" width="23.25" style="27" customWidth="1"/>
    <col min="7683" max="7683" width="20.125" style="27" customWidth="1"/>
    <col min="7684" max="7684" width="13.75" style="27" customWidth="1"/>
    <col min="7685" max="7685" width="14.375" style="27" customWidth="1"/>
    <col min="7686" max="7933" width="10" style="27"/>
    <col min="7934" max="7934" width="2.125" style="27" customWidth="1"/>
    <col min="7935" max="7935" width="24.5" style="27" customWidth="1"/>
    <col min="7936" max="7936" width="3.875" style="27" customWidth="1"/>
    <col min="7937" max="7937" width="19.75" style="27" customWidth="1"/>
    <col min="7938" max="7938" width="23.25" style="27" customWidth="1"/>
    <col min="7939" max="7939" width="20.125" style="27" customWidth="1"/>
    <col min="7940" max="7940" width="13.75" style="27" customWidth="1"/>
    <col min="7941" max="7941" width="14.375" style="27" customWidth="1"/>
    <col min="7942" max="8189" width="10" style="27"/>
    <col min="8190" max="8190" width="2.125" style="27" customWidth="1"/>
    <col min="8191" max="8191" width="24.5" style="27" customWidth="1"/>
    <col min="8192" max="8192" width="3.875" style="27" customWidth="1"/>
    <col min="8193" max="8193" width="19.75" style="27" customWidth="1"/>
    <col min="8194" max="8194" width="23.25" style="27" customWidth="1"/>
    <col min="8195" max="8195" width="20.125" style="27" customWidth="1"/>
    <col min="8196" max="8196" width="13.75" style="27" customWidth="1"/>
    <col min="8197" max="8197" width="14.375" style="27" customWidth="1"/>
    <col min="8198" max="8445" width="10" style="27"/>
    <col min="8446" max="8446" width="2.125" style="27" customWidth="1"/>
    <col min="8447" max="8447" width="24.5" style="27" customWidth="1"/>
    <col min="8448" max="8448" width="3.875" style="27" customWidth="1"/>
    <col min="8449" max="8449" width="19.75" style="27" customWidth="1"/>
    <col min="8450" max="8450" width="23.25" style="27" customWidth="1"/>
    <col min="8451" max="8451" width="20.125" style="27" customWidth="1"/>
    <col min="8452" max="8452" width="13.75" style="27" customWidth="1"/>
    <col min="8453" max="8453" width="14.375" style="27" customWidth="1"/>
    <col min="8454" max="8701" width="10" style="27"/>
    <col min="8702" max="8702" width="2.125" style="27" customWidth="1"/>
    <col min="8703" max="8703" width="24.5" style="27" customWidth="1"/>
    <col min="8704" max="8704" width="3.875" style="27" customWidth="1"/>
    <col min="8705" max="8705" width="19.75" style="27" customWidth="1"/>
    <col min="8706" max="8706" width="23.25" style="27" customWidth="1"/>
    <col min="8707" max="8707" width="20.125" style="27" customWidth="1"/>
    <col min="8708" max="8708" width="13.75" style="27" customWidth="1"/>
    <col min="8709" max="8709" width="14.375" style="27" customWidth="1"/>
    <col min="8710" max="8957" width="10" style="27"/>
    <col min="8958" max="8958" width="2.125" style="27" customWidth="1"/>
    <col min="8959" max="8959" width="24.5" style="27" customWidth="1"/>
    <col min="8960" max="8960" width="3.875" style="27" customWidth="1"/>
    <col min="8961" max="8961" width="19.75" style="27" customWidth="1"/>
    <col min="8962" max="8962" width="23.25" style="27" customWidth="1"/>
    <col min="8963" max="8963" width="20.125" style="27" customWidth="1"/>
    <col min="8964" max="8964" width="13.75" style="27" customWidth="1"/>
    <col min="8965" max="8965" width="14.375" style="27" customWidth="1"/>
    <col min="8966" max="9213" width="10" style="27"/>
    <col min="9214" max="9214" width="2.125" style="27" customWidth="1"/>
    <col min="9215" max="9215" width="24.5" style="27" customWidth="1"/>
    <col min="9216" max="9216" width="3.875" style="27" customWidth="1"/>
    <col min="9217" max="9217" width="19.75" style="27" customWidth="1"/>
    <col min="9218" max="9218" width="23.25" style="27" customWidth="1"/>
    <col min="9219" max="9219" width="20.125" style="27" customWidth="1"/>
    <col min="9220" max="9220" width="13.75" style="27" customWidth="1"/>
    <col min="9221" max="9221" width="14.375" style="27" customWidth="1"/>
    <col min="9222" max="9469" width="10" style="27"/>
    <col min="9470" max="9470" width="2.125" style="27" customWidth="1"/>
    <col min="9471" max="9471" width="24.5" style="27" customWidth="1"/>
    <col min="9472" max="9472" width="3.875" style="27" customWidth="1"/>
    <col min="9473" max="9473" width="19.75" style="27" customWidth="1"/>
    <col min="9474" max="9474" width="23.25" style="27" customWidth="1"/>
    <col min="9475" max="9475" width="20.125" style="27" customWidth="1"/>
    <col min="9476" max="9476" width="13.75" style="27" customWidth="1"/>
    <col min="9477" max="9477" width="14.375" style="27" customWidth="1"/>
    <col min="9478" max="9725" width="10" style="27"/>
    <col min="9726" max="9726" width="2.125" style="27" customWidth="1"/>
    <col min="9727" max="9727" width="24.5" style="27" customWidth="1"/>
    <col min="9728" max="9728" width="3.875" style="27" customWidth="1"/>
    <col min="9729" max="9729" width="19.75" style="27" customWidth="1"/>
    <col min="9730" max="9730" width="23.25" style="27" customWidth="1"/>
    <col min="9731" max="9731" width="20.125" style="27" customWidth="1"/>
    <col min="9732" max="9732" width="13.75" style="27" customWidth="1"/>
    <col min="9733" max="9733" width="14.375" style="27" customWidth="1"/>
    <col min="9734" max="9981" width="10" style="27"/>
    <col min="9982" max="9982" width="2.125" style="27" customWidth="1"/>
    <col min="9983" max="9983" width="24.5" style="27" customWidth="1"/>
    <col min="9984" max="9984" width="3.875" style="27" customWidth="1"/>
    <col min="9985" max="9985" width="19.75" style="27" customWidth="1"/>
    <col min="9986" max="9986" width="23.25" style="27" customWidth="1"/>
    <col min="9987" max="9987" width="20.125" style="27" customWidth="1"/>
    <col min="9988" max="9988" width="13.75" style="27" customWidth="1"/>
    <col min="9989" max="9989" width="14.375" style="27" customWidth="1"/>
    <col min="9990" max="10237" width="10" style="27"/>
    <col min="10238" max="10238" width="2.125" style="27" customWidth="1"/>
    <col min="10239" max="10239" width="24.5" style="27" customWidth="1"/>
    <col min="10240" max="10240" width="3.875" style="27" customWidth="1"/>
    <col min="10241" max="10241" width="19.75" style="27" customWidth="1"/>
    <col min="10242" max="10242" width="23.25" style="27" customWidth="1"/>
    <col min="10243" max="10243" width="20.125" style="27" customWidth="1"/>
    <col min="10244" max="10244" width="13.75" style="27" customWidth="1"/>
    <col min="10245" max="10245" width="14.375" style="27" customWidth="1"/>
    <col min="10246" max="10493" width="10" style="27"/>
    <col min="10494" max="10494" width="2.125" style="27" customWidth="1"/>
    <col min="10495" max="10495" width="24.5" style="27" customWidth="1"/>
    <col min="10496" max="10496" width="3.875" style="27" customWidth="1"/>
    <col min="10497" max="10497" width="19.75" style="27" customWidth="1"/>
    <col min="10498" max="10498" width="23.25" style="27" customWidth="1"/>
    <col min="10499" max="10499" width="20.125" style="27" customWidth="1"/>
    <col min="10500" max="10500" width="13.75" style="27" customWidth="1"/>
    <col min="10501" max="10501" width="14.375" style="27" customWidth="1"/>
    <col min="10502" max="10749" width="10" style="27"/>
    <col min="10750" max="10750" width="2.125" style="27" customWidth="1"/>
    <col min="10751" max="10751" width="24.5" style="27" customWidth="1"/>
    <col min="10752" max="10752" width="3.875" style="27" customWidth="1"/>
    <col min="10753" max="10753" width="19.75" style="27" customWidth="1"/>
    <col min="10754" max="10754" width="23.25" style="27" customWidth="1"/>
    <col min="10755" max="10755" width="20.125" style="27" customWidth="1"/>
    <col min="10756" max="10756" width="13.75" style="27" customWidth="1"/>
    <col min="10757" max="10757" width="14.375" style="27" customWidth="1"/>
    <col min="10758" max="11005" width="10" style="27"/>
    <col min="11006" max="11006" width="2.125" style="27" customWidth="1"/>
    <col min="11007" max="11007" width="24.5" style="27" customWidth="1"/>
    <col min="11008" max="11008" width="3.875" style="27" customWidth="1"/>
    <col min="11009" max="11009" width="19.75" style="27" customWidth="1"/>
    <col min="11010" max="11010" width="23.25" style="27" customWidth="1"/>
    <col min="11011" max="11011" width="20.125" style="27" customWidth="1"/>
    <col min="11012" max="11012" width="13.75" style="27" customWidth="1"/>
    <col min="11013" max="11013" width="14.375" style="27" customWidth="1"/>
    <col min="11014" max="11261" width="10" style="27"/>
    <col min="11262" max="11262" width="2.125" style="27" customWidth="1"/>
    <col min="11263" max="11263" width="24.5" style="27" customWidth="1"/>
    <col min="11264" max="11264" width="3.875" style="27" customWidth="1"/>
    <col min="11265" max="11265" width="19.75" style="27" customWidth="1"/>
    <col min="11266" max="11266" width="23.25" style="27" customWidth="1"/>
    <col min="11267" max="11267" width="20.125" style="27" customWidth="1"/>
    <col min="11268" max="11268" width="13.75" style="27" customWidth="1"/>
    <col min="11269" max="11269" width="14.375" style="27" customWidth="1"/>
    <col min="11270" max="11517" width="10" style="27"/>
    <col min="11518" max="11518" width="2.125" style="27" customWidth="1"/>
    <col min="11519" max="11519" width="24.5" style="27" customWidth="1"/>
    <col min="11520" max="11520" width="3.875" style="27" customWidth="1"/>
    <col min="11521" max="11521" width="19.75" style="27" customWidth="1"/>
    <col min="11522" max="11522" width="23.25" style="27" customWidth="1"/>
    <col min="11523" max="11523" width="20.125" style="27" customWidth="1"/>
    <col min="11524" max="11524" width="13.75" style="27" customWidth="1"/>
    <col min="11525" max="11525" width="14.375" style="27" customWidth="1"/>
    <col min="11526" max="11773" width="10" style="27"/>
    <col min="11774" max="11774" width="2.125" style="27" customWidth="1"/>
    <col min="11775" max="11775" width="24.5" style="27" customWidth="1"/>
    <col min="11776" max="11776" width="3.875" style="27" customWidth="1"/>
    <col min="11777" max="11777" width="19.75" style="27" customWidth="1"/>
    <col min="11778" max="11778" width="23.25" style="27" customWidth="1"/>
    <col min="11779" max="11779" width="20.125" style="27" customWidth="1"/>
    <col min="11780" max="11780" width="13.75" style="27" customWidth="1"/>
    <col min="11781" max="11781" width="14.375" style="27" customWidth="1"/>
    <col min="11782" max="12029" width="10" style="27"/>
    <col min="12030" max="12030" width="2.125" style="27" customWidth="1"/>
    <col min="12031" max="12031" width="24.5" style="27" customWidth="1"/>
    <col min="12032" max="12032" width="3.875" style="27" customWidth="1"/>
    <col min="12033" max="12033" width="19.75" style="27" customWidth="1"/>
    <col min="12034" max="12034" width="23.25" style="27" customWidth="1"/>
    <col min="12035" max="12035" width="20.125" style="27" customWidth="1"/>
    <col min="12036" max="12036" width="13.75" style="27" customWidth="1"/>
    <col min="12037" max="12037" width="14.375" style="27" customWidth="1"/>
    <col min="12038" max="12285" width="10" style="27"/>
    <col min="12286" max="12286" width="2.125" style="27" customWidth="1"/>
    <col min="12287" max="12287" width="24.5" style="27" customWidth="1"/>
    <col min="12288" max="12288" width="3.875" style="27" customWidth="1"/>
    <col min="12289" max="12289" width="19.75" style="27" customWidth="1"/>
    <col min="12290" max="12290" width="23.25" style="27" customWidth="1"/>
    <col min="12291" max="12291" width="20.125" style="27" customWidth="1"/>
    <col min="12292" max="12292" width="13.75" style="27" customWidth="1"/>
    <col min="12293" max="12293" width="14.375" style="27" customWidth="1"/>
    <col min="12294" max="12541" width="10" style="27"/>
    <col min="12542" max="12542" width="2.125" style="27" customWidth="1"/>
    <col min="12543" max="12543" width="24.5" style="27" customWidth="1"/>
    <col min="12544" max="12544" width="3.875" style="27" customWidth="1"/>
    <col min="12545" max="12545" width="19.75" style="27" customWidth="1"/>
    <col min="12546" max="12546" width="23.25" style="27" customWidth="1"/>
    <col min="12547" max="12547" width="20.125" style="27" customWidth="1"/>
    <col min="12548" max="12548" width="13.75" style="27" customWidth="1"/>
    <col min="12549" max="12549" width="14.375" style="27" customWidth="1"/>
    <col min="12550" max="12797" width="10" style="27"/>
    <col min="12798" max="12798" width="2.125" style="27" customWidth="1"/>
    <col min="12799" max="12799" width="24.5" style="27" customWidth="1"/>
    <col min="12800" max="12800" width="3.875" style="27" customWidth="1"/>
    <col min="12801" max="12801" width="19.75" style="27" customWidth="1"/>
    <col min="12802" max="12802" width="23.25" style="27" customWidth="1"/>
    <col min="12803" max="12803" width="20.125" style="27" customWidth="1"/>
    <col min="12804" max="12804" width="13.75" style="27" customWidth="1"/>
    <col min="12805" max="12805" width="14.375" style="27" customWidth="1"/>
    <col min="12806" max="13053" width="10" style="27"/>
    <col min="13054" max="13054" width="2.125" style="27" customWidth="1"/>
    <col min="13055" max="13055" width="24.5" style="27" customWidth="1"/>
    <col min="13056" max="13056" width="3.875" style="27" customWidth="1"/>
    <col min="13057" max="13057" width="19.75" style="27" customWidth="1"/>
    <col min="13058" max="13058" width="23.25" style="27" customWidth="1"/>
    <col min="13059" max="13059" width="20.125" style="27" customWidth="1"/>
    <col min="13060" max="13060" width="13.75" style="27" customWidth="1"/>
    <col min="13061" max="13061" width="14.375" style="27" customWidth="1"/>
    <col min="13062" max="13309" width="10" style="27"/>
    <col min="13310" max="13310" width="2.125" style="27" customWidth="1"/>
    <col min="13311" max="13311" width="24.5" style="27" customWidth="1"/>
    <col min="13312" max="13312" width="3.875" style="27" customWidth="1"/>
    <col min="13313" max="13313" width="19.75" style="27" customWidth="1"/>
    <col min="13314" max="13314" width="23.25" style="27" customWidth="1"/>
    <col min="13315" max="13315" width="20.125" style="27" customWidth="1"/>
    <col min="13316" max="13316" width="13.75" style="27" customWidth="1"/>
    <col min="13317" max="13317" width="14.375" style="27" customWidth="1"/>
    <col min="13318" max="13565" width="10" style="27"/>
    <col min="13566" max="13566" width="2.125" style="27" customWidth="1"/>
    <col min="13567" max="13567" width="24.5" style="27" customWidth="1"/>
    <col min="13568" max="13568" width="3.875" style="27" customWidth="1"/>
    <col min="13569" max="13569" width="19.75" style="27" customWidth="1"/>
    <col min="13570" max="13570" width="23.25" style="27" customWidth="1"/>
    <col min="13571" max="13571" width="20.125" style="27" customWidth="1"/>
    <col min="13572" max="13572" width="13.75" style="27" customWidth="1"/>
    <col min="13573" max="13573" width="14.375" style="27" customWidth="1"/>
    <col min="13574" max="13821" width="10" style="27"/>
    <col min="13822" max="13822" width="2.125" style="27" customWidth="1"/>
    <col min="13823" max="13823" width="24.5" style="27" customWidth="1"/>
    <col min="13824" max="13824" width="3.875" style="27" customWidth="1"/>
    <col min="13825" max="13825" width="19.75" style="27" customWidth="1"/>
    <col min="13826" max="13826" width="23.25" style="27" customWidth="1"/>
    <col min="13827" max="13827" width="20.125" style="27" customWidth="1"/>
    <col min="13828" max="13828" width="13.75" style="27" customWidth="1"/>
    <col min="13829" max="13829" width="14.375" style="27" customWidth="1"/>
    <col min="13830" max="14077" width="10" style="27"/>
    <col min="14078" max="14078" width="2.125" style="27" customWidth="1"/>
    <col min="14079" max="14079" width="24.5" style="27" customWidth="1"/>
    <col min="14080" max="14080" width="3.875" style="27" customWidth="1"/>
    <col min="14081" max="14081" width="19.75" style="27" customWidth="1"/>
    <col min="14082" max="14082" width="23.25" style="27" customWidth="1"/>
    <col min="14083" max="14083" width="20.125" style="27" customWidth="1"/>
    <col min="14084" max="14084" width="13.75" style="27" customWidth="1"/>
    <col min="14085" max="14085" width="14.375" style="27" customWidth="1"/>
    <col min="14086" max="14333" width="10" style="27"/>
    <col min="14334" max="14334" width="2.125" style="27" customWidth="1"/>
    <col min="14335" max="14335" width="24.5" style="27" customWidth="1"/>
    <col min="14336" max="14336" width="3.875" style="27" customWidth="1"/>
    <col min="14337" max="14337" width="19.75" style="27" customWidth="1"/>
    <col min="14338" max="14338" width="23.25" style="27" customWidth="1"/>
    <col min="14339" max="14339" width="20.125" style="27" customWidth="1"/>
    <col min="14340" max="14340" width="13.75" style="27" customWidth="1"/>
    <col min="14341" max="14341" width="14.375" style="27" customWidth="1"/>
    <col min="14342" max="14589" width="10" style="27"/>
    <col min="14590" max="14590" width="2.125" style="27" customWidth="1"/>
    <col min="14591" max="14591" width="24.5" style="27" customWidth="1"/>
    <col min="14592" max="14592" width="3.875" style="27" customWidth="1"/>
    <col min="14593" max="14593" width="19.75" style="27" customWidth="1"/>
    <col min="14594" max="14594" width="23.25" style="27" customWidth="1"/>
    <col min="14595" max="14595" width="20.125" style="27" customWidth="1"/>
    <col min="14596" max="14596" width="13.75" style="27" customWidth="1"/>
    <col min="14597" max="14597" width="14.375" style="27" customWidth="1"/>
    <col min="14598" max="14845" width="10" style="27"/>
    <col min="14846" max="14846" width="2.125" style="27" customWidth="1"/>
    <col min="14847" max="14847" width="24.5" style="27" customWidth="1"/>
    <col min="14848" max="14848" width="3.875" style="27" customWidth="1"/>
    <col min="14849" max="14849" width="19.75" style="27" customWidth="1"/>
    <col min="14850" max="14850" width="23.25" style="27" customWidth="1"/>
    <col min="14851" max="14851" width="20.125" style="27" customWidth="1"/>
    <col min="14852" max="14852" width="13.75" style="27" customWidth="1"/>
    <col min="14853" max="14853" width="14.375" style="27" customWidth="1"/>
    <col min="14854" max="15101" width="10" style="27"/>
    <col min="15102" max="15102" width="2.125" style="27" customWidth="1"/>
    <col min="15103" max="15103" width="24.5" style="27" customWidth="1"/>
    <col min="15104" max="15104" width="3.875" style="27" customWidth="1"/>
    <col min="15105" max="15105" width="19.75" style="27" customWidth="1"/>
    <col min="15106" max="15106" width="23.25" style="27" customWidth="1"/>
    <col min="15107" max="15107" width="20.125" style="27" customWidth="1"/>
    <col min="15108" max="15108" width="13.75" style="27" customWidth="1"/>
    <col min="15109" max="15109" width="14.375" style="27" customWidth="1"/>
    <col min="15110" max="15357" width="10" style="27"/>
    <col min="15358" max="15358" width="2.125" style="27" customWidth="1"/>
    <col min="15359" max="15359" width="24.5" style="27" customWidth="1"/>
    <col min="15360" max="15360" width="3.875" style="27" customWidth="1"/>
    <col min="15361" max="15361" width="19.75" style="27" customWidth="1"/>
    <col min="15362" max="15362" width="23.25" style="27" customWidth="1"/>
    <col min="15363" max="15363" width="20.125" style="27" customWidth="1"/>
    <col min="15364" max="15364" width="13.75" style="27" customWidth="1"/>
    <col min="15365" max="15365" width="14.375" style="27" customWidth="1"/>
    <col min="15366" max="15613" width="10" style="27"/>
    <col min="15614" max="15614" width="2.125" style="27" customWidth="1"/>
    <col min="15615" max="15615" width="24.5" style="27" customWidth="1"/>
    <col min="15616" max="15616" width="3.875" style="27" customWidth="1"/>
    <col min="15617" max="15617" width="19.75" style="27" customWidth="1"/>
    <col min="15618" max="15618" width="23.25" style="27" customWidth="1"/>
    <col min="15619" max="15619" width="20.125" style="27" customWidth="1"/>
    <col min="15620" max="15620" width="13.75" style="27" customWidth="1"/>
    <col min="15621" max="15621" width="14.375" style="27" customWidth="1"/>
    <col min="15622" max="15869" width="10" style="27"/>
    <col min="15870" max="15870" width="2.125" style="27" customWidth="1"/>
    <col min="15871" max="15871" width="24.5" style="27" customWidth="1"/>
    <col min="15872" max="15872" width="3.875" style="27" customWidth="1"/>
    <col min="15873" max="15873" width="19.75" style="27" customWidth="1"/>
    <col min="15874" max="15874" width="23.25" style="27" customWidth="1"/>
    <col min="15875" max="15875" width="20.125" style="27" customWidth="1"/>
    <col min="15876" max="15876" width="13.75" style="27" customWidth="1"/>
    <col min="15877" max="15877" width="14.375" style="27" customWidth="1"/>
    <col min="15878" max="16125" width="10" style="27"/>
    <col min="16126" max="16126" width="2.125" style="27" customWidth="1"/>
    <col min="16127" max="16127" width="24.5" style="27" customWidth="1"/>
    <col min="16128" max="16128" width="3.875" style="27" customWidth="1"/>
    <col min="16129" max="16129" width="19.75" style="27" customWidth="1"/>
    <col min="16130" max="16130" width="23.25" style="27" customWidth="1"/>
    <col min="16131" max="16131" width="20.125" style="27" customWidth="1"/>
    <col min="16132" max="16132" width="13.75" style="27" customWidth="1"/>
    <col min="16133" max="16133" width="14.375" style="27" customWidth="1"/>
    <col min="16134" max="16384" width="10" style="27"/>
  </cols>
  <sheetData>
    <row r="1" spans="2:6" ht="23.25" customHeight="1" thickBot="1">
      <c r="C1" s="360" t="s">
        <v>1559</v>
      </c>
      <c r="D1" s="42" t="s">
        <v>1244</v>
      </c>
    </row>
    <row r="2" spans="2:6" ht="9.9499999999999993" customHeight="1"/>
    <row r="3" spans="2:6" ht="23.25" customHeight="1">
      <c r="B3" s="1700" t="s">
        <v>1265</v>
      </c>
      <c r="C3" s="1700"/>
      <c r="D3" s="1700"/>
      <c r="E3" s="1700"/>
    </row>
    <row r="4" spans="2:6" ht="9.9499999999999993" customHeight="1">
      <c r="B4" s="32"/>
      <c r="C4" s="32"/>
      <c r="D4" s="32"/>
      <c r="E4" s="32"/>
      <c r="F4" s="32"/>
    </row>
    <row r="5" spans="2:6" ht="15" customHeight="1" thickBot="1">
      <c r="B5" s="324" t="s">
        <v>1298</v>
      </c>
      <c r="C5" s="46"/>
      <c r="D5" s="46"/>
      <c r="E5" s="46"/>
      <c r="F5" s="32"/>
    </row>
    <row r="6" spans="2:6" s="37" customFormat="1" ht="23.25" customHeight="1">
      <c r="B6" s="286" t="s">
        <v>1299</v>
      </c>
      <c r="C6" s="202"/>
      <c r="D6" s="316" t="s">
        <v>1300</v>
      </c>
      <c r="E6" s="49"/>
    </row>
    <row r="7" spans="2:6" s="37" customFormat="1" ht="23.25" customHeight="1" thickBot="1">
      <c r="B7" s="315" t="s">
        <v>1301</v>
      </c>
      <c r="C7" s="72" t="s">
        <v>305</v>
      </c>
      <c r="D7" s="1735"/>
      <c r="E7" s="1736"/>
    </row>
    <row r="8" spans="2:6" s="37" customFormat="1" ht="23.25" customHeight="1">
      <c r="B8" s="1737" t="s">
        <v>1302</v>
      </c>
      <c r="C8" s="1738"/>
      <c r="D8" s="1738"/>
      <c r="E8" s="1739"/>
    </row>
    <row r="9" spans="2:6" s="37" customFormat="1" ht="23.25" customHeight="1">
      <c r="B9" s="287" t="s">
        <v>1286</v>
      </c>
      <c r="C9" s="1670"/>
      <c r="D9" s="1670"/>
      <c r="E9" s="1693"/>
    </row>
    <row r="10" spans="2:6" s="37" customFormat="1" ht="23.25" customHeight="1">
      <c r="B10" s="287" t="s">
        <v>1287</v>
      </c>
      <c r="C10" s="1670"/>
      <c r="D10" s="1670"/>
      <c r="E10" s="1693"/>
    </row>
    <row r="11" spans="2:6" s="37" customFormat="1" ht="23.25" customHeight="1">
      <c r="B11" s="287" t="s">
        <v>1312</v>
      </c>
      <c r="C11" s="54"/>
      <c r="D11" s="1662"/>
      <c r="E11" s="1703"/>
    </row>
    <row r="12" spans="2:6" s="37" customFormat="1" ht="23.25" customHeight="1" thickBot="1">
      <c r="B12" s="288" t="s">
        <v>1288</v>
      </c>
      <c r="C12" s="1733"/>
      <c r="D12" s="1733"/>
      <c r="E12" s="1734"/>
    </row>
    <row r="13" spans="2:6" s="39" customFormat="1" ht="9.9499999999999993" customHeight="1">
      <c r="B13" s="29"/>
      <c r="C13" s="52"/>
      <c r="D13" s="52"/>
      <c r="E13" s="326"/>
    </row>
    <row r="14" spans="2:6" s="37" customFormat="1" ht="15" customHeight="1" thickBot="1">
      <c r="B14" s="324" t="s">
        <v>1303</v>
      </c>
      <c r="C14" s="46"/>
      <c r="D14" s="46"/>
      <c r="E14" s="327"/>
    </row>
    <row r="15" spans="2:6" s="37" customFormat="1" ht="23.25" customHeight="1">
      <c r="B15" s="286" t="s">
        <v>1299</v>
      </c>
      <c r="C15" s="71"/>
      <c r="D15" s="316" t="s">
        <v>1300</v>
      </c>
      <c r="E15" s="51"/>
    </row>
    <row r="16" spans="2:6" s="37" customFormat="1" ht="23.25" customHeight="1" thickBot="1">
      <c r="B16" s="315" t="s">
        <v>1301</v>
      </c>
      <c r="C16" s="72" t="s">
        <v>305</v>
      </c>
      <c r="D16" s="1735"/>
      <c r="E16" s="1736"/>
    </row>
    <row r="17" spans="2:5" s="37" customFormat="1" ht="23.25" customHeight="1">
      <c r="B17" s="1737" t="s">
        <v>1302</v>
      </c>
      <c r="C17" s="1738"/>
      <c r="D17" s="1738"/>
      <c r="E17" s="1739"/>
    </row>
    <row r="18" spans="2:5" s="37" customFormat="1" ht="23.25" customHeight="1">
      <c r="B18" s="287" t="s">
        <v>1286</v>
      </c>
      <c r="C18" s="1670"/>
      <c r="D18" s="1670"/>
      <c r="E18" s="1693"/>
    </row>
    <row r="19" spans="2:5" s="37" customFormat="1" ht="23.25" customHeight="1">
      <c r="B19" s="287" t="s">
        <v>1287</v>
      </c>
      <c r="C19" s="1670"/>
      <c r="D19" s="1670"/>
      <c r="E19" s="1693"/>
    </row>
    <row r="20" spans="2:5" s="37" customFormat="1" ht="23.25" customHeight="1">
      <c r="B20" s="287" t="s">
        <v>1312</v>
      </c>
      <c r="C20" s="54"/>
      <c r="D20" s="1662"/>
      <c r="E20" s="1703"/>
    </row>
    <row r="21" spans="2:5" s="37" customFormat="1" ht="23.25" customHeight="1" thickBot="1">
      <c r="B21" s="288" t="s">
        <v>1288</v>
      </c>
      <c r="C21" s="1733"/>
      <c r="D21" s="1733"/>
      <c r="E21" s="1734"/>
    </row>
    <row r="22" spans="2:5" s="37" customFormat="1" ht="9.9499999999999993" customHeight="1">
      <c r="B22" s="29"/>
      <c r="C22" s="52"/>
      <c r="D22" s="52"/>
      <c r="E22" s="326"/>
    </row>
    <row r="23" spans="2:5" s="37" customFormat="1" ht="15" customHeight="1" thickBot="1">
      <c r="B23" s="324" t="s">
        <v>1304</v>
      </c>
      <c r="C23" s="46"/>
      <c r="D23" s="46"/>
      <c r="E23" s="327"/>
    </row>
    <row r="24" spans="2:5" s="37" customFormat="1" ht="23.25" customHeight="1">
      <c r="B24" s="286" t="s">
        <v>1299</v>
      </c>
      <c r="C24" s="71"/>
      <c r="D24" s="316" t="s">
        <v>1300</v>
      </c>
      <c r="E24" s="51"/>
    </row>
    <row r="25" spans="2:5" s="37" customFormat="1" ht="23.25" customHeight="1" thickBot="1">
      <c r="B25" s="315" t="s">
        <v>1301</v>
      </c>
      <c r="C25" s="72" t="s">
        <v>305</v>
      </c>
      <c r="D25" s="1735"/>
      <c r="E25" s="1736"/>
    </row>
    <row r="26" spans="2:5" s="37" customFormat="1" ht="23.25" customHeight="1">
      <c r="B26" s="1737" t="s">
        <v>1302</v>
      </c>
      <c r="C26" s="1738"/>
      <c r="D26" s="1738"/>
      <c r="E26" s="1739"/>
    </row>
    <row r="27" spans="2:5" s="37" customFormat="1" ht="23.25" customHeight="1">
      <c r="B27" s="287" t="s">
        <v>1286</v>
      </c>
      <c r="C27" s="1670"/>
      <c r="D27" s="1670"/>
      <c r="E27" s="1693"/>
    </row>
    <row r="28" spans="2:5" s="37" customFormat="1" ht="23.25" customHeight="1">
      <c r="B28" s="287" t="s">
        <v>1287</v>
      </c>
      <c r="C28" s="1670"/>
      <c r="D28" s="1670"/>
      <c r="E28" s="1693"/>
    </row>
    <row r="29" spans="2:5" s="37" customFormat="1" ht="23.25" customHeight="1">
      <c r="B29" s="287" t="s">
        <v>1312</v>
      </c>
      <c r="C29" s="54"/>
      <c r="D29" s="1662"/>
      <c r="E29" s="1703"/>
    </row>
    <row r="30" spans="2:5" s="37" customFormat="1" ht="23.25" customHeight="1" thickBot="1">
      <c r="B30" s="288" t="s">
        <v>1288</v>
      </c>
      <c r="C30" s="1733"/>
      <c r="D30" s="1733"/>
      <c r="E30" s="1734"/>
    </row>
    <row r="31" spans="2:5" s="37" customFormat="1" ht="9.9499999999999993" customHeight="1">
      <c r="B31" s="29"/>
      <c r="C31" s="52"/>
      <c r="D31" s="52"/>
      <c r="E31" s="326"/>
    </row>
    <row r="32" spans="2:5" s="37" customFormat="1" ht="15" customHeight="1" thickBot="1">
      <c r="B32" s="324" t="s">
        <v>1305</v>
      </c>
      <c r="C32" s="46"/>
      <c r="D32" s="46"/>
      <c r="E32" s="327"/>
    </row>
    <row r="33" spans="2:5" s="37" customFormat="1" ht="23.25" customHeight="1">
      <c r="B33" s="286" t="s">
        <v>1299</v>
      </c>
      <c r="C33" s="71"/>
      <c r="D33" s="316" t="s">
        <v>1300</v>
      </c>
      <c r="E33" s="51"/>
    </row>
    <row r="34" spans="2:5" s="37" customFormat="1" ht="23.25" customHeight="1" thickBot="1">
      <c r="B34" s="315" t="s">
        <v>1301</v>
      </c>
      <c r="C34" s="72" t="s">
        <v>305</v>
      </c>
      <c r="D34" s="1735"/>
      <c r="E34" s="1736"/>
    </row>
    <row r="35" spans="2:5" s="37" customFormat="1" ht="23.25" customHeight="1">
      <c r="B35" s="1737" t="s">
        <v>1302</v>
      </c>
      <c r="C35" s="1738"/>
      <c r="D35" s="1738"/>
      <c r="E35" s="1739"/>
    </row>
    <row r="36" spans="2:5" s="37" customFormat="1" ht="23.25" customHeight="1">
      <c r="B36" s="287" t="s">
        <v>1286</v>
      </c>
      <c r="C36" s="1670"/>
      <c r="D36" s="1670"/>
      <c r="E36" s="1693"/>
    </row>
    <row r="37" spans="2:5" s="37" customFormat="1" ht="23.25" customHeight="1">
      <c r="B37" s="287" t="s">
        <v>1287</v>
      </c>
      <c r="C37" s="1670"/>
      <c r="D37" s="1670"/>
      <c r="E37" s="1693"/>
    </row>
    <row r="38" spans="2:5" s="37" customFormat="1" ht="23.25" customHeight="1">
      <c r="B38" s="287" t="s">
        <v>1312</v>
      </c>
      <c r="C38" s="54"/>
      <c r="D38" s="1662"/>
      <c r="E38" s="1703"/>
    </row>
    <row r="39" spans="2:5" s="37" customFormat="1" ht="23.25" customHeight="1" thickBot="1">
      <c r="B39" s="288" t="s">
        <v>1288</v>
      </c>
      <c r="C39" s="1733"/>
      <c r="D39" s="1733"/>
      <c r="E39" s="1734"/>
    </row>
    <row r="40" spans="2:5" s="37" customFormat="1" ht="9.9499999999999993" customHeight="1">
      <c r="B40" s="29"/>
      <c r="C40" s="52"/>
      <c r="D40" s="52"/>
      <c r="E40" s="326"/>
    </row>
    <row r="41" spans="2:5" s="37" customFormat="1" ht="15" customHeight="1" thickBot="1">
      <c r="B41" s="324" t="s">
        <v>1306</v>
      </c>
      <c r="C41" s="46"/>
      <c r="D41" s="46"/>
      <c r="E41" s="327"/>
    </row>
    <row r="42" spans="2:5" s="37" customFormat="1" ht="23.25" customHeight="1">
      <c r="B42" s="286" t="s">
        <v>1299</v>
      </c>
      <c r="C42" s="71"/>
      <c r="D42" s="316" t="s">
        <v>1300</v>
      </c>
      <c r="E42" s="51"/>
    </row>
    <row r="43" spans="2:5" s="37" customFormat="1" ht="23.25" customHeight="1" thickBot="1">
      <c r="B43" s="315" t="s">
        <v>1301</v>
      </c>
      <c r="C43" s="72" t="s">
        <v>305</v>
      </c>
      <c r="D43" s="1735"/>
      <c r="E43" s="1736"/>
    </row>
    <row r="44" spans="2:5" s="37" customFormat="1" ht="23.25" customHeight="1">
      <c r="B44" s="1737" t="s">
        <v>1302</v>
      </c>
      <c r="C44" s="1738"/>
      <c r="D44" s="1738"/>
      <c r="E44" s="1739"/>
    </row>
    <row r="45" spans="2:5" s="37" customFormat="1" ht="23.25" customHeight="1">
      <c r="B45" s="287" t="s">
        <v>1286</v>
      </c>
      <c r="C45" s="1670"/>
      <c r="D45" s="1670"/>
      <c r="E45" s="1693"/>
    </row>
    <row r="46" spans="2:5" s="37" customFormat="1" ht="23.25" customHeight="1">
      <c r="B46" s="287" t="s">
        <v>1287</v>
      </c>
      <c r="C46" s="1670"/>
      <c r="D46" s="1670"/>
      <c r="E46" s="1693"/>
    </row>
    <row r="47" spans="2:5" s="37" customFormat="1" ht="23.25" customHeight="1">
      <c r="B47" s="287" t="s">
        <v>1312</v>
      </c>
      <c r="C47" s="54"/>
      <c r="D47" s="1662"/>
      <c r="E47" s="1703"/>
    </row>
    <row r="48" spans="2:5" s="37" customFormat="1" ht="23.25" customHeight="1" thickBot="1">
      <c r="B48" s="288" t="s">
        <v>1288</v>
      </c>
      <c r="C48" s="1733"/>
      <c r="D48" s="1733"/>
      <c r="E48" s="1734"/>
    </row>
    <row r="49" spans="2:5" s="37" customFormat="1" ht="9.9499999999999993" customHeight="1">
      <c r="B49" s="29"/>
      <c r="C49" s="52"/>
      <c r="D49" s="52"/>
      <c r="E49" s="326"/>
    </row>
    <row r="50" spans="2:5" s="37" customFormat="1" ht="15" customHeight="1" thickBot="1">
      <c r="B50" s="324" t="s">
        <v>1307</v>
      </c>
      <c r="C50" s="46"/>
      <c r="D50" s="46"/>
      <c r="E50" s="327"/>
    </row>
    <row r="51" spans="2:5" s="37" customFormat="1" ht="23.25" customHeight="1">
      <c r="B51" s="286" t="s">
        <v>1299</v>
      </c>
      <c r="C51" s="71"/>
      <c r="D51" s="316" t="s">
        <v>1300</v>
      </c>
      <c r="E51" s="51"/>
    </row>
    <row r="52" spans="2:5" s="37" customFormat="1" ht="23.25" customHeight="1" thickBot="1">
      <c r="B52" s="315" t="s">
        <v>1301</v>
      </c>
      <c r="C52" s="72" t="s">
        <v>305</v>
      </c>
      <c r="D52" s="1735"/>
      <c r="E52" s="1736"/>
    </row>
    <row r="53" spans="2:5" s="37" customFormat="1" ht="23.25" customHeight="1">
      <c r="B53" s="1737" t="s">
        <v>1302</v>
      </c>
      <c r="C53" s="1738"/>
      <c r="D53" s="1738"/>
      <c r="E53" s="1739"/>
    </row>
    <row r="54" spans="2:5" s="37" customFormat="1" ht="23.25" customHeight="1">
      <c r="B54" s="287" t="s">
        <v>1286</v>
      </c>
      <c r="C54" s="1670"/>
      <c r="D54" s="1670"/>
      <c r="E54" s="1693"/>
    </row>
    <row r="55" spans="2:5" s="37" customFormat="1" ht="23.25" customHeight="1">
      <c r="B55" s="287" t="s">
        <v>1287</v>
      </c>
      <c r="C55" s="1670"/>
      <c r="D55" s="1670"/>
      <c r="E55" s="1693"/>
    </row>
    <row r="56" spans="2:5" s="37" customFormat="1" ht="23.25" customHeight="1">
      <c r="B56" s="287" t="s">
        <v>1312</v>
      </c>
      <c r="C56" s="54"/>
      <c r="D56" s="1662"/>
      <c r="E56" s="1703"/>
    </row>
    <row r="57" spans="2:5" s="37" customFormat="1" ht="23.25" customHeight="1" thickBot="1">
      <c r="B57" s="288" t="s">
        <v>1288</v>
      </c>
      <c r="C57" s="1733"/>
      <c r="D57" s="1733"/>
      <c r="E57" s="1734"/>
    </row>
    <row r="58" spans="2:5" s="37" customFormat="1" ht="9.9499999999999993" customHeight="1" thickBot="1">
      <c r="B58" s="322"/>
      <c r="C58" s="52"/>
      <c r="D58" s="52"/>
      <c r="E58" s="325"/>
    </row>
    <row r="59" spans="2:5" s="37" customFormat="1" ht="23.25" customHeight="1" thickBot="1">
      <c r="B59" s="1740" t="s">
        <v>1292</v>
      </c>
      <c r="C59" s="1741"/>
      <c r="D59" s="1741"/>
      <c r="E59" s="1742"/>
    </row>
    <row r="60" spans="2:5" s="37" customFormat="1" ht="23.25" customHeight="1">
      <c r="B60" s="1654"/>
      <c r="C60" s="1655"/>
      <c r="D60" s="1655"/>
      <c r="E60" s="1656"/>
    </row>
    <row r="61" spans="2:5" s="37" customFormat="1" ht="23.25" customHeight="1">
      <c r="B61" s="1654"/>
      <c r="C61" s="1655"/>
      <c r="D61" s="1655"/>
      <c r="E61" s="1656"/>
    </row>
    <row r="62" spans="2:5" s="37" customFormat="1" ht="23.25" customHeight="1">
      <c r="B62" s="1654"/>
      <c r="C62" s="1655"/>
      <c r="D62" s="1655"/>
      <c r="E62" s="1656"/>
    </row>
    <row r="63" spans="2:5" s="37" customFormat="1" ht="23.25" customHeight="1">
      <c r="B63" s="1654"/>
      <c r="C63" s="1655"/>
      <c r="D63" s="1655"/>
      <c r="E63" s="1656"/>
    </row>
    <row r="64" spans="2:5" s="37" customFormat="1" ht="23.25" customHeight="1">
      <c r="B64" s="1654"/>
      <c r="C64" s="1655"/>
      <c r="D64" s="1655"/>
      <c r="E64" s="1656"/>
    </row>
    <row r="65" spans="2:5" s="37" customFormat="1" ht="23.25" customHeight="1">
      <c r="B65" s="1654"/>
      <c r="C65" s="1655"/>
      <c r="D65" s="1655"/>
      <c r="E65" s="1656"/>
    </row>
    <row r="66" spans="2:5" s="37" customFormat="1" ht="23.25" customHeight="1">
      <c r="B66" s="1654"/>
      <c r="C66" s="1655"/>
      <c r="D66" s="1655"/>
      <c r="E66" s="1656"/>
    </row>
    <row r="67" spans="2:5" s="37" customFormat="1" ht="23.25" customHeight="1" thickBot="1">
      <c r="B67" s="1657"/>
      <c r="C67" s="1658"/>
      <c r="D67" s="1658"/>
      <c r="E67" s="1659"/>
    </row>
    <row r="68" spans="2:5" s="37" customFormat="1">
      <c r="B68" s="27"/>
      <c r="C68" s="27"/>
      <c r="D68" s="27"/>
      <c r="E68" s="27"/>
    </row>
    <row r="69" spans="2:5" s="37" customFormat="1">
      <c r="B69" s="27"/>
      <c r="C69" s="27"/>
      <c r="D69" s="27"/>
      <c r="E69" s="27"/>
    </row>
    <row r="70" spans="2:5" s="37" customFormat="1">
      <c r="B70" s="27"/>
      <c r="C70" s="27"/>
      <c r="D70" s="27"/>
      <c r="E70" s="27"/>
    </row>
    <row r="71" spans="2:5" s="37" customFormat="1">
      <c r="B71" s="27"/>
      <c r="C71" s="27"/>
      <c r="D71" s="27"/>
      <c r="E71" s="27"/>
    </row>
    <row r="72" spans="2:5" s="37" customFormat="1">
      <c r="B72" s="27"/>
      <c r="C72" s="27"/>
      <c r="D72" s="27"/>
      <c r="E72" s="27"/>
    </row>
    <row r="73" spans="2:5" s="37" customFormat="1">
      <c r="B73" s="27"/>
      <c r="C73" s="27"/>
      <c r="D73" s="27"/>
      <c r="E73" s="27"/>
    </row>
    <row r="74" spans="2:5" s="37" customFormat="1">
      <c r="B74" s="27"/>
      <c r="C74" s="27"/>
      <c r="D74" s="27"/>
      <c r="E74" s="27"/>
    </row>
    <row r="75" spans="2:5" s="37" customFormat="1">
      <c r="B75" s="27"/>
      <c r="C75" s="27"/>
      <c r="D75" s="27"/>
      <c r="E75" s="27"/>
    </row>
    <row r="76" spans="2:5" s="37" customFormat="1">
      <c r="B76" s="27"/>
      <c r="C76" s="27"/>
      <c r="D76" s="27"/>
      <c r="E76" s="27"/>
    </row>
    <row r="77" spans="2:5" s="37" customFormat="1">
      <c r="B77" s="27"/>
      <c r="C77" s="27"/>
      <c r="D77" s="27"/>
      <c r="E77" s="27"/>
    </row>
    <row r="78" spans="2:5" s="37" customFormat="1">
      <c r="B78" s="27"/>
      <c r="C78" s="27"/>
      <c r="D78" s="27"/>
      <c r="E78" s="27"/>
    </row>
  </sheetData>
  <sheetProtection password="914A" sheet="1" selectLockedCells="1"/>
  <mergeCells count="39">
    <mergeCell ref="B60:E67"/>
    <mergeCell ref="D11:E11"/>
    <mergeCell ref="D20:E20"/>
    <mergeCell ref="D29:E29"/>
    <mergeCell ref="D38:E38"/>
    <mergeCell ref="D47:E47"/>
    <mergeCell ref="D52:E52"/>
    <mergeCell ref="C54:E54"/>
    <mergeCell ref="C55:E55"/>
    <mergeCell ref="D56:E56"/>
    <mergeCell ref="C45:E45"/>
    <mergeCell ref="C46:E46"/>
    <mergeCell ref="C48:E48"/>
    <mergeCell ref="C36:E36"/>
    <mergeCell ref="B35:E35"/>
    <mergeCell ref="B53:E53"/>
    <mergeCell ref="C57:E57"/>
    <mergeCell ref="B59:E59"/>
    <mergeCell ref="B26:E26"/>
    <mergeCell ref="C10:E10"/>
    <mergeCell ref="C12:E12"/>
    <mergeCell ref="D16:E16"/>
    <mergeCell ref="B44:E44"/>
    <mergeCell ref="D25:E25"/>
    <mergeCell ref="C27:E27"/>
    <mergeCell ref="C28:E28"/>
    <mergeCell ref="C18:E18"/>
    <mergeCell ref="C19:E19"/>
    <mergeCell ref="C21:E21"/>
    <mergeCell ref="C37:E37"/>
    <mergeCell ref="C39:E39"/>
    <mergeCell ref="D43:E43"/>
    <mergeCell ref="C30:E30"/>
    <mergeCell ref="D34:E34"/>
    <mergeCell ref="B3:E3"/>
    <mergeCell ref="D7:E7"/>
    <mergeCell ref="C9:E9"/>
    <mergeCell ref="B8:E8"/>
    <mergeCell ref="B17:E17"/>
  </mergeCells>
  <conditionalFormatting sqref="C6">
    <cfRule type="expression" dxfId="6" priority="7">
      <formula>$C$6=""</formula>
    </cfRule>
  </conditionalFormatting>
  <conditionalFormatting sqref="C9:E9">
    <cfRule type="expression" dxfId="5" priority="5">
      <formula>$C$9=""</formula>
    </cfRule>
  </conditionalFormatting>
  <conditionalFormatting sqref="C10:E10">
    <cfRule type="expression" dxfId="4" priority="4">
      <formula>$C$10=""</formula>
    </cfRule>
  </conditionalFormatting>
  <conditionalFormatting sqref="C11">
    <cfRule type="expression" dxfId="3" priority="3">
      <formula>$C$11=""</formula>
    </cfRule>
  </conditionalFormatting>
  <conditionalFormatting sqref="D11:E11">
    <cfRule type="expression" dxfId="2" priority="2">
      <formula>$D$11=""</formula>
    </cfRule>
  </conditionalFormatting>
  <conditionalFormatting sqref="C12:E12">
    <cfRule type="expression" dxfId="1" priority="1">
      <formula>$C$12=""</formula>
    </cfRule>
  </conditionalFormatting>
  <dataValidations count="1">
    <dataValidation type="list" allowBlank="1" showInputMessage="1" showErrorMessage="1" sqref="C16 C52 C43 C34 C25" xr:uid="{914ECBF7-1FEF-405A-AAD7-119E395079BA}">
      <formula1>$AG$3:$AG$15</formula1>
    </dataValidation>
  </dataValidations>
  <pageMargins left="1" right="0.23622047244094491" top="0.41" bottom="0.26" header="0.31496062992125984" footer="0.31496062992125984"/>
  <pageSetup paperSize="9" scale="58" orientation="portrait" r:id="rId1"/>
  <extLst>
    <ext xmlns:x14="http://schemas.microsoft.com/office/spreadsheetml/2009/9/main" uri="{78C0D931-6437-407d-A8EE-F0AAD7539E65}">
      <x14:conditionalFormattings>
        <x14:conditionalFormatting xmlns:xm="http://schemas.microsoft.com/office/excel/2006/main">
          <x14:cfRule type="expression" priority="6" id="{B97EF801-FCDD-45A5-A5A3-F9B221D1830A}">
            <xm:f>OR($C$7="",$C$7='Dropdown Auswahl AT'!$AH$3)</xm:f>
            <x14:dxf>
              <fill>
                <patternFill>
                  <bgColor theme="6" tint="0.59996337778862885"/>
                </patternFill>
              </fill>
            </x14:dxf>
          </x14:cfRule>
          <xm:sqref>C7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C055A22-6841-4B7E-9A72-DDDBABE8D9EF}">
          <x14:formula1>
            <xm:f>'Dropdown Auswahl AT'!$AH$3:$AH$15</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K57"/>
  <sheetViews>
    <sheetView zoomScale="85" zoomScaleNormal="85" workbookViewId="0"/>
  </sheetViews>
  <sheetFormatPr defaultColWidth="8" defaultRowHeight="15.75"/>
  <cols>
    <col min="1" max="2" width="2" style="231" customWidth="1"/>
    <col min="3" max="3" width="9.375" style="231" bestFit="1" customWidth="1"/>
    <col min="4" max="4" width="8" style="231" customWidth="1"/>
    <col min="5" max="5" width="5.625" style="231" customWidth="1"/>
    <col min="6" max="6" width="28.75" style="231" customWidth="1"/>
    <col min="7" max="7" width="24.875" style="231" customWidth="1"/>
    <col min="8" max="8" width="33.5" style="231" customWidth="1"/>
    <col min="9" max="9" width="31.875" style="231" customWidth="1"/>
    <col min="10" max="10" width="7.375" style="231" customWidth="1"/>
    <col min="11" max="11" width="2.875" style="231" customWidth="1"/>
    <col min="12" max="12" width="2.5" style="231" customWidth="1"/>
    <col min="13" max="16384" width="8" style="231"/>
  </cols>
  <sheetData>
    <row r="1" spans="1:11" ht="16.5" thickBot="1">
      <c r="C1" s="238"/>
      <c r="D1" s="238"/>
      <c r="E1" s="238"/>
      <c r="F1" s="238"/>
      <c r="G1" s="238"/>
      <c r="H1" s="238"/>
      <c r="I1" s="238"/>
      <c r="J1" s="238"/>
      <c r="K1" s="238"/>
    </row>
    <row r="2" spans="1:11" ht="22.5" customHeight="1" thickBot="1">
      <c r="A2" s="240"/>
      <c r="B2" s="1746" t="s">
        <v>1485</v>
      </c>
      <c r="C2" s="1747"/>
      <c r="D2" s="1747"/>
      <c r="E2" s="1747"/>
      <c r="F2" s="1747"/>
      <c r="G2" s="1747"/>
      <c r="H2" s="1747"/>
      <c r="I2" s="1747"/>
      <c r="J2" s="1747"/>
      <c r="K2" s="1748"/>
    </row>
    <row r="3" spans="1:11" ht="24.75" customHeight="1">
      <c r="B3" s="232"/>
      <c r="C3" s="243"/>
      <c r="D3" s="1745" t="s">
        <v>1484</v>
      </c>
      <c r="E3" s="1745"/>
      <c r="F3" s="1745"/>
      <c r="G3" s="1745"/>
      <c r="H3" s="1745"/>
      <c r="I3" s="1745"/>
      <c r="J3" s="255"/>
      <c r="K3" s="241"/>
    </row>
    <row r="4" spans="1:11" ht="24.75" customHeight="1">
      <c r="B4" s="232"/>
      <c r="C4" s="243"/>
      <c r="D4" s="1745"/>
      <c r="E4" s="1745"/>
      <c r="F4" s="1745"/>
      <c r="G4" s="1745"/>
      <c r="H4" s="1745"/>
      <c r="I4" s="1745"/>
      <c r="J4" s="255"/>
      <c r="K4" s="241"/>
    </row>
    <row r="5" spans="1:11">
      <c r="B5" s="232"/>
      <c r="C5" s="233"/>
      <c r="D5" s="233"/>
      <c r="E5" s="233"/>
      <c r="F5" s="233"/>
      <c r="G5" s="233"/>
      <c r="H5" s="233"/>
      <c r="I5" s="234"/>
      <c r="J5" s="234"/>
      <c r="K5" s="235"/>
    </row>
    <row r="6" spans="1:11">
      <c r="B6" s="232"/>
      <c r="C6" s="233"/>
      <c r="D6" s="233"/>
      <c r="E6" s="233"/>
      <c r="F6" s="233"/>
      <c r="G6" s="233"/>
      <c r="H6" s="233"/>
      <c r="I6" s="234"/>
      <c r="J6" s="234"/>
      <c r="K6" s="236"/>
    </row>
    <row r="7" spans="1:11">
      <c r="B7" s="232"/>
      <c r="C7" s="233"/>
      <c r="D7" s="233"/>
      <c r="E7" s="233"/>
      <c r="F7" s="233"/>
      <c r="G7" s="233"/>
      <c r="H7" s="233"/>
      <c r="I7" s="234"/>
      <c r="J7" s="234"/>
      <c r="K7" s="235"/>
    </row>
    <row r="8" spans="1:11">
      <c r="B8" s="232"/>
      <c r="C8" s="233"/>
      <c r="D8" s="233"/>
      <c r="E8" s="233"/>
      <c r="F8" s="233"/>
      <c r="G8" s="233"/>
      <c r="H8" s="233"/>
      <c r="I8" s="234"/>
      <c r="J8" s="234"/>
      <c r="K8" s="235"/>
    </row>
    <row r="9" spans="1:11">
      <c r="B9" s="232"/>
      <c r="C9" s="233"/>
      <c r="D9" s="233"/>
      <c r="E9" s="233"/>
      <c r="F9" s="233"/>
      <c r="G9" s="233"/>
      <c r="H9" s="233"/>
      <c r="I9" s="234"/>
      <c r="J9" s="234"/>
      <c r="K9" s="235"/>
    </row>
    <row r="10" spans="1:11">
      <c r="B10" s="232"/>
      <c r="C10" s="233"/>
      <c r="D10" s="233"/>
      <c r="E10" s="233"/>
      <c r="F10" s="233"/>
      <c r="G10" s="233"/>
      <c r="H10" s="233"/>
      <c r="I10" s="233"/>
      <c r="J10" s="233"/>
      <c r="K10" s="237"/>
    </row>
    <row r="11" spans="1:11">
      <c r="B11" s="232"/>
      <c r="C11" s="233"/>
      <c r="D11" s="233"/>
      <c r="E11" s="233"/>
      <c r="F11" s="233"/>
      <c r="G11" s="233"/>
      <c r="H11" s="233"/>
      <c r="I11" s="233"/>
      <c r="J11" s="233"/>
      <c r="K11" s="237"/>
    </row>
    <row r="12" spans="1:11">
      <c r="B12" s="232"/>
      <c r="C12" s="233"/>
      <c r="D12" s="233"/>
      <c r="E12" s="233"/>
      <c r="F12" s="233"/>
      <c r="G12" s="267"/>
      <c r="H12" s="233"/>
      <c r="I12" s="233"/>
      <c r="J12" s="233"/>
      <c r="K12" s="237"/>
    </row>
    <row r="13" spans="1:11">
      <c r="B13" s="232"/>
      <c r="C13" s="233"/>
      <c r="D13" s="233"/>
      <c r="E13" s="233"/>
      <c r="F13" s="233"/>
      <c r="G13" s="233"/>
      <c r="H13" s="233"/>
      <c r="I13" s="233"/>
      <c r="J13" s="233"/>
      <c r="K13" s="237"/>
    </row>
    <row r="14" spans="1:11">
      <c r="B14" s="232"/>
      <c r="C14" s="233"/>
      <c r="D14" s="233"/>
      <c r="E14" s="233"/>
      <c r="F14" s="233"/>
      <c r="G14" s="233"/>
      <c r="H14" s="233"/>
      <c r="I14" s="233"/>
      <c r="J14" s="233"/>
      <c r="K14" s="237"/>
    </row>
    <row r="15" spans="1:11">
      <c r="B15" s="232"/>
      <c r="C15" s="233"/>
      <c r="D15" s="233"/>
      <c r="E15" s="233"/>
      <c r="F15" s="233"/>
      <c r="G15" s="233"/>
      <c r="H15" s="233"/>
      <c r="I15" s="233"/>
      <c r="J15" s="233"/>
      <c r="K15" s="237"/>
    </row>
    <row r="16" spans="1:11" ht="16.5" thickBot="1">
      <c r="B16" s="232"/>
      <c r="C16" s="233"/>
      <c r="D16" s="233"/>
      <c r="E16" s="233"/>
      <c r="F16" s="233"/>
      <c r="G16" s="233"/>
      <c r="H16" s="233"/>
      <c r="I16" s="233"/>
      <c r="J16" s="256"/>
      <c r="K16" s="257"/>
    </row>
    <row r="17" spans="1:11" ht="21" customHeight="1">
      <c r="B17" s="232"/>
      <c r="C17" s="233"/>
      <c r="D17" s="233"/>
      <c r="E17" s="233"/>
      <c r="F17" s="244" t="s">
        <v>1473</v>
      </c>
      <c r="G17" s="268"/>
      <c r="H17" s="250" t="s">
        <v>1474</v>
      </c>
      <c r="I17" s="275"/>
      <c r="J17" s="258"/>
      <c r="K17" s="259"/>
    </row>
    <row r="18" spans="1:11" ht="21" customHeight="1">
      <c r="B18" s="232"/>
      <c r="C18" s="233"/>
      <c r="D18" s="233"/>
      <c r="E18" s="233"/>
      <c r="F18" s="245"/>
      <c r="G18" s="248"/>
      <c r="H18" s="251"/>
      <c r="I18" s="246"/>
      <c r="J18" s="242"/>
      <c r="K18" s="260"/>
    </row>
    <row r="19" spans="1:11" ht="21" customHeight="1">
      <c r="B19" s="232"/>
      <c r="C19" s="233"/>
      <c r="D19" s="233"/>
      <c r="E19" s="233"/>
      <c r="F19" s="245" t="s">
        <v>1475</v>
      </c>
      <c r="G19" s="269"/>
      <c r="H19" s="251" t="s">
        <v>1476</v>
      </c>
      <c r="I19" s="274"/>
      <c r="J19" s="261"/>
      <c r="K19" s="260"/>
    </row>
    <row r="20" spans="1:11" ht="21" customHeight="1">
      <c r="B20" s="232"/>
      <c r="C20" s="233"/>
      <c r="D20" s="233"/>
      <c r="E20" s="233"/>
      <c r="F20" s="245"/>
      <c r="G20" s="252"/>
      <c r="H20" s="251"/>
      <c r="I20" s="247"/>
      <c r="J20" s="261"/>
      <c r="K20" s="260"/>
    </row>
    <row r="21" spans="1:11" ht="21" customHeight="1">
      <c r="B21" s="232"/>
      <c r="C21" s="233"/>
      <c r="D21" s="233"/>
      <c r="E21" s="233"/>
      <c r="F21" s="245" t="s">
        <v>1477</v>
      </c>
      <c r="G21" s="270"/>
      <c r="H21" s="251" t="s">
        <v>1478</v>
      </c>
      <c r="I21" s="274"/>
      <c r="J21" s="261"/>
      <c r="K21" s="260"/>
    </row>
    <row r="22" spans="1:11" ht="21" customHeight="1">
      <c r="B22" s="232"/>
      <c r="C22" s="233"/>
      <c r="D22" s="233"/>
      <c r="E22" s="233"/>
      <c r="F22" s="245"/>
      <c r="G22" s="253"/>
      <c r="H22" s="251"/>
      <c r="I22" s="246"/>
      <c r="J22" s="242"/>
      <c r="K22" s="260"/>
    </row>
    <row r="23" spans="1:11" ht="21" customHeight="1">
      <c r="B23" s="232"/>
      <c r="C23" s="233"/>
      <c r="D23" s="233"/>
      <c r="E23" s="233"/>
      <c r="F23" s="245" t="s">
        <v>1479</v>
      </c>
      <c r="G23" s="271"/>
      <c r="H23" s="251" t="s">
        <v>1480</v>
      </c>
      <c r="I23" s="276" t="s">
        <v>1481</v>
      </c>
      <c r="J23" s="262"/>
      <c r="K23" s="260"/>
    </row>
    <row r="24" spans="1:11" ht="21" customHeight="1">
      <c r="B24" s="232"/>
      <c r="C24" s="233"/>
      <c r="D24" s="233"/>
      <c r="E24" s="233"/>
      <c r="F24" s="245"/>
      <c r="G24" s="248"/>
      <c r="H24" s="245"/>
      <c r="I24" s="248"/>
      <c r="J24" s="263"/>
      <c r="K24" s="259"/>
    </row>
    <row r="25" spans="1:11" ht="21" customHeight="1" thickBot="1">
      <c r="B25" s="232"/>
      <c r="C25" s="233"/>
      <c r="D25" s="233"/>
      <c r="E25" s="233"/>
      <c r="F25" s="249" t="s">
        <v>1482</v>
      </c>
      <c r="G25" s="272"/>
      <c r="H25" s="254" t="s">
        <v>1483</v>
      </c>
      <c r="I25" s="273"/>
      <c r="J25" s="264"/>
      <c r="K25" s="265"/>
    </row>
    <row r="26" spans="1:11" ht="21" customHeight="1">
      <c r="B26" s="232"/>
      <c r="C26" s="233"/>
      <c r="D26" s="233"/>
      <c r="E26" s="233"/>
      <c r="F26" s="263"/>
      <c r="G26" s="277"/>
      <c r="H26" s="263"/>
      <c r="I26" s="264"/>
      <c r="J26" s="264"/>
      <c r="K26" s="265"/>
    </row>
    <row r="27" spans="1:11">
      <c r="B27" s="232"/>
      <c r="C27" s="233"/>
      <c r="D27" s="233"/>
      <c r="E27" s="233"/>
      <c r="F27" s="233"/>
      <c r="G27" s="233"/>
      <c r="H27" s="233"/>
      <c r="I27" s="233"/>
      <c r="J27" s="256"/>
      <c r="K27" s="257"/>
    </row>
    <row r="28" spans="1:11">
      <c r="B28" s="232"/>
      <c r="C28" s="1743"/>
      <c r="D28" s="1743"/>
      <c r="E28" s="233"/>
      <c r="F28" s="233"/>
      <c r="G28" s="233"/>
      <c r="H28" s="233"/>
      <c r="I28" s="233"/>
      <c r="J28" s="233"/>
      <c r="K28" s="237"/>
    </row>
    <row r="29" spans="1:11" ht="16.5" thickBot="1">
      <c r="B29" s="266"/>
      <c r="C29" s="1744"/>
      <c r="D29" s="1744"/>
      <c r="E29" s="238"/>
      <c r="F29" s="238"/>
      <c r="G29" s="238"/>
      <c r="H29" s="238"/>
      <c r="I29" s="238"/>
      <c r="J29" s="238"/>
      <c r="K29" s="239"/>
    </row>
    <row r="30" spans="1:11" ht="22.5" customHeight="1" thickBot="1">
      <c r="A30" s="240"/>
      <c r="B30" s="1746" t="s">
        <v>1486</v>
      </c>
      <c r="C30" s="1747"/>
      <c r="D30" s="1747"/>
      <c r="E30" s="1747"/>
      <c r="F30" s="1747"/>
      <c r="G30" s="1747"/>
      <c r="H30" s="1747"/>
      <c r="I30" s="1747"/>
      <c r="J30" s="1747"/>
      <c r="K30" s="1748"/>
    </row>
    <row r="31" spans="1:11" ht="24.75" customHeight="1">
      <c r="B31" s="232"/>
      <c r="C31" s="243"/>
      <c r="D31" s="1745" t="s">
        <v>1484</v>
      </c>
      <c r="E31" s="1745"/>
      <c r="F31" s="1745"/>
      <c r="G31" s="1745"/>
      <c r="H31" s="1745"/>
      <c r="I31" s="1745"/>
      <c r="J31" s="255"/>
      <c r="K31" s="241"/>
    </row>
    <row r="32" spans="1:11" ht="24.75" customHeight="1">
      <c r="B32" s="232"/>
      <c r="C32" s="243"/>
      <c r="D32" s="1745"/>
      <c r="E32" s="1745"/>
      <c r="F32" s="1745"/>
      <c r="G32" s="1745"/>
      <c r="H32" s="1745"/>
      <c r="I32" s="1745"/>
      <c r="J32" s="255"/>
      <c r="K32" s="241"/>
    </row>
    <row r="33" spans="2:11">
      <c r="B33" s="232"/>
      <c r="C33" s="233"/>
      <c r="D33" s="233"/>
      <c r="E33" s="233"/>
      <c r="F33" s="233"/>
      <c r="G33" s="233"/>
      <c r="H33" s="233"/>
      <c r="I33" s="234"/>
      <c r="J33" s="234"/>
      <c r="K33" s="235"/>
    </row>
    <row r="34" spans="2:11">
      <c r="B34" s="232"/>
      <c r="C34" s="233"/>
      <c r="D34" s="233"/>
      <c r="E34" s="233"/>
      <c r="F34" s="233"/>
      <c r="G34" s="233"/>
      <c r="H34" s="233"/>
      <c r="I34" s="234"/>
      <c r="J34" s="234"/>
      <c r="K34" s="236"/>
    </row>
    <row r="35" spans="2:11">
      <c r="B35" s="232"/>
      <c r="C35" s="233"/>
      <c r="D35" s="233"/>
      <c r="E35" s="233"/>
      <c r="F35" s="233"/>
      <c r="G35" s="233"/>
      <c r="H35" s="233"/>
      <c r="I35" s="234"/>
      <c r="J35" s="234"/>
      <c r="K35" s="235"/>
    </row>
    <row r="36" spans="2:11">
      <c r="B36" s="232"/>
      <c r="C36" s="233"/>
      <c r="D36" s="233"/>
      <c r="E36" s="233"/>
      <c r="F36" s="233"/>
      <c r="G36" s="233"/>
      <c r="H36" s="233"/>
      <c r="I36" s="234"/>
      <c r="J36" s="234"/>
      <c r="K36" s="235"/>
    </row>
    <row r="37" spans="2:11">
      <c r="B37" s="232"/>
      <c r="C37" s="233"/>
      <c r="D37" s="233"/>
      <c r="E37" s="233"/>
      <c r="F37" s="233"/>
      <c r="G37" s="233"/>
      <c r="H37" s="233"/>
      <c r="I37" s="234"/>
      <c r="J37" s="234"/>
      <c r="K37" s="235"/>
    </row>
    <row r="38" spans="2:11">
      <c r="B38" s="232"/>
      <c r="C38" s="233"/>
      <c r="D38" s="233"/>
      <c r="E38" s="233"/>
      <c r="F38" s="233"/>
      <c r="G38" s="233"/>
      <c r="H38" s="233"/>
      <c r="I38" s="233"/>
      <c r="J38" s="233"/>
      <c r="K38" s="237"/>
    </row>
    <row r="39" spans="2:11">
      <c r="B39" s="232"/>
      <c r="C39" s="233"/>
      <c r="D39" s="233"/>
      <c r="E39" s="233"/>
      <c r="F39" s="233"/>
      <c r="G39" s="233"/>
      <c r="H39" s="233"/>
      <c r="I39" s="233"/>
      <c r="J39" s="233"/>
      <c r="K39" s="237"/>
    </row>
    <row r="40" spans="2:11">
      <c r="B40" s="232"/>
      <c r="C40" s="233"/>
      <c r="D40" s="233"/>
      <c r="E40" s="233"/>
      <c r="F40" s="233"/>
      <c r="G40" s="267"/>
      <c r="H40" s="233"/>
      <c r="I40" s="233"/>
      <c r="J40" s="233"/>
      <c r="K40" s="237"/>
    </row>
    <row r="41" spans="2:11">
      <c r="B41" s="232"/>
      <c r="C41" s="233"/>
      <c r="D41" s="233"/>
      <c r="E41" s="233"/>
      <c r="F41" s="233"/>
      <c r="G41" s="233"/>
      <c r="H41" s="233"/>
      <c r="I41" s="233"/>
      <c r="J41" s="233"/>
      <c r="K41" s="237"/>
    </row>
    <row r="42" spans="2:11">
      <c r="B42" s="232"/>
      <c r="C42" s="233"/>
      <c r="D42" s="233"/>
      <c r="E42" s="233"/>
      <c r="F42" s="233"/>
      <c r="G42" s="233"/>
      <c r="H42" s="233"/>
      <c r="I42" s="233"/>
      <c r="J42" s="233"/>
      <c r="K42" s="237"/>
    </row>
    <row r="43" spans="2:11">
      <c r="B43" s="232"/>
      <c r="C43" s="233"/>
      <c r="D43" s="233"/>
      <c r="E43" s="233"/>
      <c r="F43" s="233"/>
      <c r="G43" s="233"/>
      <c r="H43" s="233"/>
      <c r="I43" s="233"/>
      <c r="J43" s="233"/>
      <c r="K43" s="237"/>
    </row>
    <row r="44" spans="2:11" ht="16.5" thickBot="1">
      <c r="B44" s="232"/>
      <c r="C44" s="233"/>
      <c r="D44" s="233"/>
      <c r="E44" s="233"/>
      <c r="F44" s="233"/>
      <c r="G44" s="233"/>
      <c r="H44" s="233"/>
      <c r="I44" s="233"/>
      <c r="J44" s="256"/>
      <c r="K44" s="257"/>
    </row>
    <row r="45" spans="2:11" ht="21" customHeight="1">
      <c r="B45" s="232"/>
      <c r="C45" s="233"/>
      <c r="D45" s="233"/>
      <c r="E45" s="233"/>
      <c r="F45" s="244" t="s">
        <v>1473</v>
      </c>
      <c r="G45" s="268"/>
      <c r="H45" s="250" t="s">
        <v>1474</v>
      </c>
      <c r="I45" s="275"/>
      <c r="J45" s="258"/>
      <c r="K45" s="259"/>
    </row>
    <row r="46" spans="2:11" ht="21" customHeight="1">
      <c r="B46" s="232"/>
      <c r="C46" s="233"/>
      <c r="D46" s="233"/>
      <c r="E46" s="233"/>
      <c r="F46" s="245"/>
      <c r="G46" s="248"/>
      <c r="H46" s="251"/>
      <c r="I46" s="246"/>
      <c r="J46" s="242"/>
      <c r="K46" s="260"/>
    </row>
    <row r="47" spans="2:11" ht="21" customHeight="1">
      <c r="B47" s="232"/>
      <c r="C47" s="233"/>
      <c r="D47" s="233"/>
      <c r="E47" s="233"/>
      <c r="F47" s="245" t="s">
        <v>1475</v>
      </c>
      <c r="G47" s="269"/>
      <c r="H47" s="251" t="s">
        <v>1476</v>
      </c>
      <c r="I47" s="274"/>
      <c r="J47" s="261"/>
      <c r="K47" s="260"/>
    </row>
    <row r="48" spans="2:11" ht="21" customHeight="1">
      <c r="B48" s="232"/>
      <c r="C48" s="233"/>
      <c r="D48" s="233"/>
      <c r="E48" s="233"/>
      <c r="F48" s="245"/>
      <c r="G48" s="252"/>
      <c r="H48" s="251"/>
      <c r="I48" s="247"/>
      <c r="J48" s="261"/>
      <c r="K48" s="260"/>
    </row>
    <row r="49" spans="2:11" ht="21" customHeight="1">
      <c r="B49" s="232"/>
      <c r="C49" s="233"/>
      <c r="D49" s="233"/>
      <c r="E49" s="233"/>
      <c r="F49" s="245" t="s">
        <v>1477</v>
      </c>
      <c r="G49" s="270"/>
      <c r="H49" s="251" t="s">
        <v>1478</v>
      </c>
      <c r="I49" s="274"/>
      <c r="J49" s="261"/>
      <c r="K49" s="260"/>
    </row>
    <row r="50" spans="2:11" ht="21" customHeight="1">
      <c r="B50" s="232"/>
      <c r="C50" s="233"/>
      <c r="D50" s="233"/>
      <c r="E50" s="233"/>
      <c r="F50" s="245"/>
      <c r="G50" s="253"/>
      <c r="H50" s="251"/>
      <c r="I50" s="246"/>
      <c r="J50" s="242"/>
      <c r="K50" s="260"/>
    </row>
    <row r="51" spans="2:11" ht="21" customHeight="1">
      <c r="B51" s="232"/>
      <c r="C51" s="233"/>
      <c r="D51" s="233"/>
      <c r="E51" s="233"/>
      <c r="F51" s="245" t="s">
        <v>1479</v>
      </c>
      <c r="G51" s="271"/>
      <c r="H51" s="251" t="s">
        <v>1480</v>
      </c>
      <c r="I51" s="276" t="s">
        <v>1481</v>
      </c>
      <c r="J51" s="262"/>
      <c r="K51" s="260"/>
    </row>
    <row r="52" spans="2:11" ht="21" customHeight="1">
      <c r="B52" s="232"/>
      <c r="C52" s="233"/>
      <c r="D52" s="233"/>
      <c r="E52" s="233"/>
      <c r="F52" s="245"/>
      <c r="G52" s="248"/>
      <c r="H52" s="245"/>
      <c r="I52" s="248"/>
      <c r="J52" s="263"/>
      <c r="K52" s="259"/>
    </row>
    <row r="53" spans="2:11" ht="21" customHeight="1" thickBot="1">
      <c r="B53" s="232"/>
      <c r="C53" s="233"/>
      <c r="D53" s="233"/>
      <c r="E53" s="233"/>
      <c r="F53" s="249" t="s">
        <v>1482</v>
      </c>
      <c r="G53" s="272"/>
      <c r="H53" s="254" t="s">
        <v>1483</v>
      </c>
      <c r="I53" s="273"/>
      <c r="J53" s="264"/>
      <c r="K53" s="265"/>
    </row>
    <row r="54" spans="2:11" ht="21" customHeight="1">
      <c r="B54" s="232"/>
      <c r="C54" s="233"/>
      <c r="D54" s="233"/>
      <c r="E54" s="233"/>
      <c r="F54" s="263"/>
      <c r="G54" s="277"/>
      <c r="H54" s="263"/>
      <c r="I54" s="264"/>
      <c r="J54" s="264"/>
      <c r="K54" s="265"/>
    </row>
    <row r="55" spans="2:11">
      <c r="B55" s="232"/>
      <c r="C55" s="233"/>
      <c r="D55" s="233"/>
      <c r="E55" s="233"/>
      <c r="F55" s="233"/>
      <c r="G55" s="233"/>
      <c r="H55" s="233"/>
      <c r="I55" s="233"/>
      <c r="J55" s="256"/>
      <c r="K55" s="257"/>
    </row>
    <row r="56" spans="2:11">
      <c r="B56" s="232"/>
      <c r="C56" s="1743"/>
      <c r="D56" s="1743"/>
      <c r="E56" s="233"/>
      <c r="F56" s="233"/>
      <c r="G56" s="233"/>
      <c r="H56" s="233"/>
      <c r="I56" s="233"/>
      <c r="J56" s="233"/>
      <c r="K56" s="237"/>
    </row>
    <row r="57" spans="2:11" ht="16.5" thickBot="1">
      <c r="B57" s="266"/>
      <c r="C57" s="1744"/>
      <c r="D57" s="1744"/>
      <c r="E57" s="238"/>
      <c r="F57" s="238"/>
      <c r="G57" s="238"/>
      <c r="H57" s="238"/>
      <c r="I57" s="238"/>
      <c r="J57" s="238"/>
      <c r="K57" s="239"/>
    </row>
  </sheetData>
  <mergeCells count="6">
    <mergeCell ref="C56:D57"/>
    <mergeCell ref="D3:I4"/>
    <mergeCell ref="C28:D29"/>
    <mergeCell ref="B2:K2"/>
    <mergeCell ref="B30:K30"/>
    <mergeCell ref="D31:I32"/>
  </mergeCells>
  <pageMargins left="0.7" right="0.7" top="0.78740157499999996" bottom="0.78740157499999996"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sheetPr>
  <dimension ref="A1:PA311"/>
  <sheetViews>
    <sheetView showGridLines="0" tabSelected="1" zoomScaleNormal="100" workbookViewId="0">
      <pane xSplit="5" ySplit="4" topLeftCell="F5" activePane="bottomRight" state="frozen"/>
      <selection pane="topRight" activeCell="D1" sqref="D1"/>
      <selection pane="bottomLeft" activeCell="A5" sqref="A5"/>
      <selection pane="bottomRight" activeCell="A3" sqref="A3"/>
    </sheetView>
  </sheetViews>
  <sheetFormatPr defaultColWidth="11" defaultRowHeight="15.75"/>
  <cols>
    <col min="1" max="1" width="6.75" style="24" customWidth="1"/>
    <col min="2" max="2" width="21.875" style="24" customWidth="1"/>
    <col min="3" max="3" width="12" style="146" customWidth="1"/>
    <col min="4" max="4" width="14.875" customWidth="1"/>
    <col min="5" max="5" width="9.25" style="24" customWidth="1"/>
    <col min="6" max="6" width="13" customWidth="1"/>
    <col min="7" max="7" width="9.25" style="146" customWidth="1"/>
    <col min="9" max="9" width="5.625" style="24" customWidth="1"/>
    <col min="10" max="10" width="9.5" style="151" hidden="1" customWidth="1"/>
    <col min="11" max="11" width="11.125" style="24" hidden="1" customWidth="1"/>
    <col min="12" max="12" width="9" style="174" customWidth="1"/>
    <col min="13" max="13" width="7.75" style="24" hidden="1" customWidth="1"/>
    <col min="14" max="14" width="8.5" style="24" hidden="1" customWidth="1"/>
    <col min="15" max="15" width="13.375" style="152" hidden="1" customWidth="1"/>
    <col min="16" max="16" width="10.25" style="24" hidden="1" customWidth="1"/>
    <col min="17" max="17" width="10.625" style="24" hidden="1" customWidth="1"/>
    <col min="18" max="18" width="17.125" style="24" customWidth="1"/>
    <col min="19" max="19" width="11" style="24" customWidth="1"/>
    <col min="20" max="20" width="9.125" style="152" customWidth="1"/>
    <col min="21" max="21" width="9.75" style="152" customWidth="1"/>
    <col min="22" max="22" width="13.5" style="152" customWidth="1"/>
    <col min="23" max="23" width="9.5" style="24" customWidth="1"/>
    <col min="24" max="24" width="14.625" style="24" customWidth="1"/>
    <col min="25" max="25" width="15.5" style="24" customWidth="1"/>
    <col min="26" max="26" width="9.875" style="24" hidden="1" customWidth="1"/>
    <col min="27" max="27" width="13.75" style="24" hidden="1" customWidth="1"/>
    <col min="28" max="28" width="9.5" style="24" hidden="1" customWidth="1"/>
    <col min="29" max="34" width="11" style="24" hidden="1" customWidth="1"/>
    <col min="35" max="35" width="11" style="24" customWidth="1"/>
    <col min="36" max="36" width="13.875" style="24" customWidth="1"/>
    <col min="37" max="37" width="11" style="24" hidden="1" customWidth="1"/>
    <col min="38" max="38" width="7.875" style="24" hidden="1" customWidth="1"/>
    <col min="39" max="39" width="13.25" style="24" hidden="1" customWidth="1"/>
    <col min="40" max="40" width="9" style="24" hidden="1" customWidth="1"/>
    <col min="41" max="41" width="7.125" style="24" hidden="1" customWidth="1"/>
    <col min="42" max="42" width="12" style="24" customWidth="1"/>
    <col min="43" max="43" width="10.75" style="24" customWidth="1"/>
    <col min="44" max="44" width="11" style="24" customWidth="1"/>
    <col min="45" max="45" width="7.375" style="152" customWidth="1"/>
    <col min="46" max="46" width="11.625" style="24" customWidth="1"/>
    <col min="47" max="49" width="7.875" style="24" customWidth="1"/>
    <col min="50" max="50" width="13.75" style="24" customWidth="1"/>
    <col min="51" max="51" width="14.75" style="24" customWidth="1"/>
    <col min="52" max="52" width="8.5" style="24" hidden="1" customWidth="1"/>
    <col min="53" max="53" width="15.625" style="284" hidden="1" customWidth="1"/>
    <col min="54" max="54" width="12.375" style="24" customWidth="1"/>
    <col min="55" max="56" width="11" style="24" hidden="1" customWidth="1"/>
    <col min="57" max="57" width="12.375" style="24" customWidth="1"/>
    <col min="58" max="58" width="8.625" style="24" customWidth="1"/>
    <col min="59" max="59" width="8" style="24" hidden="1" customWidth="1"/>
    <col min="60" max="60" width="11.125" style="24" hidden="1" customWidth="1"/>
    <col min="61" max="61" width="10.5" style="24" customWidth="1"/>
    <col min="62" max="62" width="11" style="24" customWidth="1"/>
    <col min="63" max="63" width="10.75" style="24" customWidth="1"/>
    <col min="64" max="64" width="10.5" style="24" customWidth="1"/>
    <col min="65" max="67" width="9.125" style="154" customWidth="1"/>
    <col min="68" max="68" width="14.125" style="24" customWidth="1"/>
    <col min="69" max="69" width="11.75" style="154" customWidth="1"/>
    <col min="70" max="70" width="14.625" style="147" hidden="1" customWidth="1"/>
    <col min="71" max="71" width="15.25" style="153" hidden="1" customWidth="1"/>
    <col min="72" max="72" width="12.75" style="24" hidden="1" customWidth="1"/>
    <col min="73" max="128" width="11" style="24" hidden="1" customWidth="1"/>
    <col min="129" max="129" width="14.125" style="24" customWidth="1"/>
    <col min="130" max="130" width="14.375" style="24" customWidth="1"/>
    <col min="131" max="131" width="10.375" style="24" hidden="1" customWidth="1"/>
    <col min="132" max="132" width="13" style="24" customWidth="1"/>
    <col min="133" max="133" width="15.875" style="24" customWidth="1"/>
    <col min="134" max="134" width="16.25" style="24" customWidth="1"/>
    <col min="135" max="135" width="16.5" style="155" customWidth="1"/>
    <col min="136" max="136" width="8.375" style="155" customWidth="1"/>
    <col min="137" max="137" width="8.625" style="155" customWidth="1"/>
    <col min="138" max="138" width="8" style="155" customWidth="1"/>
    <col min="139" max="141" width="7.875" style="154" customWidth="1"/>
    <col min="142" max="142" width="13.125" style="24" hidden="1" customWidth="1"/>
    <col min="143" max="143" width="10.75" style="154" hidden="1" customWidth="1"/>
    <col min="144" max="144" width="11.5" style="24" hidden="1" customWidth="1"/>
    <col min="145" max="145" width="11" style="146" hidden="1" customWidth="1"/>
    <col min="146" max="159" width="11" style="24" hidden="1" customWidth="1"/>
    <col min="160" max="161" width="11" style="24" customWidth="1"/>
    <col min="162" max="162" width="17.375" style="24" customWidth="1"/>
    <col min="163" max="163" width="15.375" style="24" customWidth="1"/>
    <col min="164" max="164" width="12.125" style="24" hidden="1" customWidth="1"/>
    <col min="165" max="165" width="15.125" style="156" hidden="1" customWidth="1"/>
    <col min="166" max="166" width="16.25" style="156" hidden="1" customWidth="1"/>
    <col min="167" max="167" width="15.125" style="156" customWidth="1"/>
    <col min="168" max="168" width="11" style="156" hidden="1" customWidth="1"/>
    <col min="169" max="169" width="13.375" style="156" customWidth="1"/>
    <col min="170" max="170" width="15.625" style="156" customWidth="1"/>
    <col min="171" max="171" width="17.625" style="24" customWidth="1"/>
    <col min="172" max="172" width="15.125" style="892" hidden="1" customWidth="1"/>
    <col min="173" max="173" width="13.75" style="24" customWidth="1"/>
    <col min="174" max="174" width="14.25" style="24" hidden="1" customWidth="1"/>
    <col min="175" max="175" width="11.5" style="24" hidden="1" customWidth="1"/>
    <col min="176" max="176" width="16.125" style="24" hidden="1" customWidth="1"/>
    <col min="177" max="177" width="12.5" style="24" hidden="1" customWidth="1"/>
    <col min="178" max="181" width="11" style="24" hidden="1" customWidth="1"/>
    <col min="182" max="183" width="11" style="14" hidden="1" customWidth="1"/>
    <col min="184" max="184" width="6.5" hidden="1" customWidth="1"/>
    <col min="185" max="185" width="15.375" style="613" customWidth="1"/>
    <col min="186" max="186" width="11" style="613" hidden="1" customWidth="1"/>
    <col min="187" max="187" width="13.125" style="152" customWidth="1"/>
    <col min="188" max="188" width="10" style="614" hidden="1" customWidth="1"/>
    <col min="189" max="189" width="13.25" style="614" customWidth="1"/>
    <col min="190" max="190" width="18.5" style="614" customWidth="1"/>
    <col min="191" max="191" width="8.625" style="614" hidden="1" customWidth="1"/>
    <col min="192" max="192" width="8.625" style="335" hidden="1" customWidth="1"/>
    <col min="193" max="195" width="12.125" style="335" hidden="1" customWidth="1"/>
    <col min="196" max="198" width="11" style="14" hidden="1" customWidth="1"/>
    <col min="199" max="199" width="2.75" style="14" hidden="1" customWidth="1"/>
    <col min="200" max="201" width="20.625" style="14" customWidth="1"/>
    <col min="202" max="202" width="12.875" style="14" customWidth="1"/>
    <col min="203" max="203" width="14.375" style="14" customWidth="1"/>
    <col min="204" max="204" width="35.625" style="14" customWidth="1"/>
    <col min="205" max="205" width="12.875" style="14" customWidth="1"/>
    <col min="206" max="206" width="35.625" style="14" customWidth="1"/>
    <col min="207" max="207" width="12.875" style="14" customWidth="1"/>
    <col min="208" max="208" width="35.625" style="14" customWidth="1"/>
    <col min="209" max="209" width="12.875" style="14" customWidth="1"/>
    <col min="210" max="211" width="20.625" style="14" customWidth="1"/>
    <col min="212" max="212" width="12.875" style="14" customWidth="1"/>
    <col min="213" max="213" width="14.375" style="14" customWidth="1"/>
    <col min="214" max="214" width="35.625" style="14" customWidth="1"/>
    <col min="215" max="215" width="12.875" style="14" customWidth="1"/>
    <col min="216" max="216" width="35.625" style="14" customWidth="1"/>
    <col min="217" max="217" width="12.875" style="14" customWidth="1"/>
    <col min="218" max="218" width="35.625" style="14" customWidth="1"/>
    <col min="219" max="219" width="12.875" style="14" customWidth="1"/>
    <col min="220" max="221" width="20.625" style="14" customWidth="1"/>
    <col min="222" max="222" width="12.875" style="14" customWidth="1"/>
    <col min="223" max="223" width="14.375" style="14" customWidth="1"/>
    <col min="224" max="224" width="35.625" style="14" customWidth="1"/>
    <col min="225" max="225" width="12.875" style="14" customWidth="1"/>
    <col min="226" max="226" width="35.625" style="14" customWidth="1"/>
    <col min="227" max="227" width="12.875" style="14" customWidth="1"/>
    <col min="228" max="228" width="35.625" style="14" customWidth="1"/>
    <col min="229" max="229" width="12.875" style="14" customWidth="1"/>
    <col min="230" max="231" width="20.625" style="14" customWidth="1"/>
    <col min="232" max="232" width="12.875" style="14" customWidth="1"/>
    <col min="233" max="233" width="15.125" style="14" customWidth="1"/>
    <col min="234" max="234" width="12.875" style="14" customWidth="1"/>
    <col min="235" max="235" width="35.625" style="14" customWidth="1"/>
    <col min="236" max="236" width="12.875" style="14" customWidth="1"/>
    <col min="237" max="237" width="35.625" style="14" customWidth="1"/>
    <col min="238" max="238" width="12.875" style="14" customWidth="1"/>
    <col min="239" max="239" width="35.625" style="14" customWidth="1"/>
    <col min="240" max="240" width="12.875" style="14" customWidth="1"/>
    <col min="241" max="242" width="20.625" style="14" customWidth="1"/>
    <col min="243" max="243" width="12.875" style="14" customWidth="1"/>
    <col min="244" max="244" width="14.5" style="14" customWidth="1"/>
    <col min="245" max="245" width="12.875" style="14" customWidth="1"/>
    <col min="246" max="246" width="35.625" style="14" customWidth="1"/>
    <col min="247" max="247" width="12.875" style="14" customWidth="1"/>
    <col min="248" max="248" width="35.625" style="14" customWidth="1"/>
    <col min="249" max="249" width="12.875" style="14" customWidth="1"/>
    <col min="250" max="250" width="35.625" style="14" customWidth="1"/>
    <col min="251" max="251" width="12.875" style="14" customWidth="1"/>
    <col min="252" max="253" width="20.625" style="14" customWidth="1"/>
    <col min="254" max="254" width="12.875" style="14" customWidth="1"/>
    <col min="255" max="255" width="14.375" style="14" customWidth="1"/>
    <col min="256" max="256" width="12.875" style="14" customWidth="1"/>
    <col min="257" max="257" width="35.625" style="14" customWidth="1"/>
    <col min="258" max="258" width="12.875" style="14" customWidth="1"/>
    <col min="259" max="259" width="35.625" style="14" customWidth="1"/>
    <col min="260" max="260" width="12.875" style="14" customWidth="1"/>
    <col min="261" max="261" width="35.625" style="14" customWidth="1"/>
    <col min="262" max="262" width="12.875" style="14" customWidth="1"/>
    <col min="263" max="263" width="20.625" style="14" customWidth="1" collapsed="1"/>
    <col min="264" max="264" width="20.625" style="14" customWidth="1"/>
    <col min="265" max="265" width="12.875" style="14" customWidth="1"/>
    <col min="266" max="266" width="14.375" style="14" customWidth="1"/>
    <col min="267" max="267" width="12.875" style="14" customWidth="1"/>
    <col min="268" max="268" width="35.625" style="14" customWidth="1"/>
    <col min="269" max="269" width="12.875" style="14" customWidth="1"/>
    <col min="270" max="270" width="35.625" style="14" customWidth="1"/>
    <col min="271" max="271" width="12.875" style="14" customWidth="1"/>
    <col min="272" max="272" width="35.625" style="14" customWidth="1"/>
    <col min="273" max="273" width="12.875" style="14" customWidth="1"/>
    <col min="274" max="275" width="20.625" style="14" customWidth="1"/>
    <col min="276" max="276" width="12.875" style="14" customWidth="1"/>
    <col min="277" max="277" width="14.375" style="14" customWidth="1"/>
    <col min="278" max="278" width="12.875" style="14" customWidth="1"/>
    <col min="279" max="279" width="35.625" style="14" customWidth="1"/>
    <col min="280" max="280" width="12.875" style="14" customWidth="1"/>
    <col min="281" max="281" width="35.625" style="14" customWidth="1"/>
    <col min="282" max="282" width="12.875" style="14" customWidth="1"/>
    <col min="283" max="283" width="35.625" style="14" customWidth="1"/>
    <col min="284" max="284" width="12.875" style="14" customWidth="1"/>
    <col min="285" max="286" width="20.625" style="14" customWidth="1"/>
    <col min="287" max="287" width="12.875" style="14" customWidth="1"/>
    <col min="288" max="288" width="14.375" style="14" customWidth="1"/>
    <col min="289" max="289" width="12.875" style="14" customWidth="1"/>
    <col min="290" max="290" width="35.625" style="14" customWidth="1"/>
    <col min="291" max="291" width="12.875" style="14" customWidth="1"/>
    <col min="292" max="292" width="35.625" style="14" customWidth="1"/>
    <col min="293" max="293" width="12.875" style="14" customWidth="1"/>
    <col min="294" max="294" width="35.625" style="14" customWidth="1"/>
    <col min="295" max="295" width="12.875" style="14" customWidth="1"/>
    <col min="296" max="296" width="11" style="14" collapsed="1"/>
    <col min="297" max="297" width="11" style="14"/>
    <col min="298" max="301" width="11" style="14" hidden="1" customWidth="1"/>
    <col min="302" max="302" width="11" style="819" hidden="1" customWidth="1"/>
    <col min="303" max="407" width="11" style="14" hidden="1" customWidth="1"/>
    <col min="408" max="408" width="24.625" style="2" hidden="1" customWidth="1"/>
    <col min="409" max="416" width="16.125" style="2" hidden="1" customWidth="1"/>
    <col min="417" max="417" width="11" style="2"/>
    <col min="418" max="16384" width="11" style="14"/>
  </cols>
  <sheetData>
    <row r="1" spans="1:417" s="172" customFormat="1" ht="26.25" thickBot="1">
      <c r="A1" s="1266" t="s">
        <v>2427</v>
      </c>
      <c r="B1" s="1267"/>
      <c r="C1" s="1268"/>
      <c r="D1" s="1263" t="s">
        <v>1318</v>
      </c>
      <c r="E1" s="1264"/>
      <c r="F1" s="1264"/>
      <c r="G1" s="1265"/>
      <c r="H1" s="618" t="s">
        <v>2428</v>
      </c>
      <c r="I1" s="165"/>
      <c r="J1" s="166" t="s">
        <v>531</v>
      </c>
      <c r="K1" s="166" t="s">
        <v>1113</v>
      </c>
      <c r="L1" s="167" t="s">
        <v>509</v>
      </c>
      <c r="M1" s="166" t="s">
        <v>532</v>
      </c>
      <c r="N1" s="166" t="s">
        <v>533</v>
      </c>
      <c r="O1" s="166" t="s">
        <v>1114</v>
      </c>
      <c r="P1" s="166" t="s">
        <v>1115</v>
      </c>
      <c r="Q1" s="167" t="s">
        <v>534</v>
      </c>
      <c r="R1" s="167" t="s">
        <v>510</v>
      </c>
      <c r="S1" s="167" t="s">
        <v>511</v>
      </c>
      <c r="T1" s="166" t="s">
        <v>512</v>
      </c>
      <c r="U1" s="166" t="s">
        <v>513</v>
      </c>
      <c r="V1" s="166" t="s">
        <v>514</v>
      </c>
      <c r="W1" s="166" t="s">
        <v>515</v>
      </c>
      <c r="X1" s="166" t="s">
        <v>535</v>
      </c>
      <c r="Y1" s="166" t="s">
        <v>536</v>
      </c>
      <c r="Z1" s="166" t="s">
        <v>537</v>
      </c>
      <c r="AA1" s="166" t="s">
        <v>1116</v>
      </c>
      <c r="AB1" s="166" t="s">
        <v>1117</v>
      </c>
      <c r="AC1" s="166" t="s">
        <v>1118</v>
      </c>
      <c r="AD1" s="166" t="s">
        <v>1119</v>
      </c>
      <c r="AE1" s="166" t="s">
        <v>1120</v>
      </c>
      <c r="AF1" s="166" t="s">
        <v>1121</v>
      </c>
      <c r="AG1" s="166" t="s">
        <v>538</v>
      </c>
      <c r="AH1" s="166" t="s">
        <v>539</v>
      </c>
      <c r="AI1" s="166"/>
      <c r="AJ1" s="166"/>
      <c r="AK1" s="166" t="s">
        <v>540</v>
      </c>
      <c r="AL1" s="166" t="s">
        <v>541</v>
      </c>
      <c r="AM1" s="166" t="s">
        <v>542</v>
      </c>
      <c r="AN1" s="166" t="s">
        <v>543</v>
      </c>
      <c r="AO1" s="166" t="s">
        <v>544</v>
      </c>
      <c r="AP1" s="167" t="s">
        <v>516</v>
      </c>
      <c r="AQ1" s="166" t="s">
        <v>517</v>
      </c>
      <c r="AR1" s="166" t="s">
        <v>518</v>
      </c>
      <c r="AS1" s="166" t="s">
        <v>519</v>
      </c>
      <c r="AT1" s="166" t="s">
        <v>520</v>
      </c>
      <c r="AU1" s="166" t="s">
        <v>521</v>
      </c>
      <c r="AV1" s="166" t="s">
        <v>522</v>
      </c>
      <c r="AW1" s="166" t="s">
        <v>523</v>
      </c>
      <c r="AX1" s="283" t="s">
        <v>524</v>
      </c>
      <c r="AY1" s="166" t="s">
        <v>525</v>
      </c>
      <c r="AZ1" s="166" t="s">
        <v>1122</v>
      </c>
      <c r="BA1" s="166" t="s">
        <v>1123</v>
      </c>
      <c r="BB1" s="166" t="s">
        <v>545</v>
      </c>
      <c r="BC1" s="166" t="s">
        <v>1124</v>
      </c>
      <c r="BD1" s="166" t="s">
        <v>546</v>
      </c>
      <c r="BE1" s="166" t="s">
        <v>547</v>
      </c>
      <c r="BF1" s="166" t="s">
        <v>548</v>
      </c>
      <c r="BG1" s="166" t="s">
        <v>549</v>
      </c>
      <c r="BH1" s="166" t="s">
        <v>550</v>
      </c>
      <c r="BI1" s="169" t="s">
        <v>551</v>
      </c>
      <c r="BJ1" s="170" t="s">
        <v>552</v>
      </c>
      <c r="BK1" s="170" t="s">
        <v>553</v>
      </c>
      <c r="BL1" s="170" t="s">
        <v>554</v>
      </c>
      <c r="BM1" s="169" t="s">
        <v>555</v>
      </c>
      <c r="BN1" s="170" t="s">
        <v>556</v>
      </c>
      <c r="BO1" s="169" t="s">
        <v>557</v>
      </c>
      <c r="BP1" s="168" t="s">
        <v>558</v>
      </c>
      <c r="BQ1" s="169" t="s">
        <v>559</v>
      </c>
      <c r="BR1" s="166" t="s">
        <v>1125</v>
      </c>
      <c r="BS1" s="166" t="s">
        <v>1126</v>
      </c>
      <c r="BT1" s="166" t="s">
        <v>560</v>
      </c>
      <c r="BU1" s="166" t="s">
        <v>1127</v>
      </c>
      <c r="BV1" s="166" t="s">
        <v>561</v>
      </c>
      <c r="BW1" s="166" t="s">
        <v>562</v>
      </c>
      <c r="BX1" s="166" t="s">
        <v>563</v>
      </c>
      <c r="BY1" s="166" t="s">
        <v>564</v>
      </c>
      <c r="BZ1" s="166" t="s">
        <v>565</v>
      </c>
      <c r="CA1" s="166" t="s">
        <v>566</v>
      </c>
      <c r="CB1" s="166" t="s">
        <v>567</v>
      </c>
      <c r="CC1" s="166" t="s">
        <v>568</v>
      </c>
      <c r="CD1" s="166" t="s">
        <v>569</v>
      </c>
      <c r="CE1" s="166" t="s">
        <v>570</v>
      </c>
      <c r="CF1" s="166" t="s">
        <v>571</v>
      </c>
      <c r="CG1" s="166" t="s">
        <v>572</v>
      </c>
      <c r="CH1" s="166" t="s">
        <v>573</v>
      </c>
      <c r="CI1" s="166" t="s">
        <v>574</v>
      </c>
      <c r="CJ1" s="166" t="s">
        <v>1128</v>
      </c>
      <c r="CK1" s="166" t="s">
        <v>1129</v>
      </c>
      <c r="CL1" s="166" t="s">
        <v>575</v>
      </c>
      <c r="CM1" s="166" t="s">
        <v>1130</v>
      </c>
      <c r="CN1" s="166" t="s">
        <v>1131</v>
      </c>
      <c r="CO1" s="166" t="s">
        <v>1132</v>
      </c>
      <c r="CP1" s="166" t="s">
        <v>1133</v>
      </c>
      <c r="CQ1" s="166" t="s">
        <v>1134</v>
      </c>
      <c r="CR1" s="166" t="s">
        <v>1135</v>
      </c>
      <c r="CS1" s="166" t="s">
        <v>1136</v>
      </c>
      <c r="CT1" s="166" t="s">
        <v>1137</v>
      </c>
      <c r="CU1" s="166" t="s">
        <v>1138</v>
      </c>
      <c r="CV1" s="166" t="s">
        <v>1139</v>
      </c>
      <c r="CW1" s="166" t="s">
        <v>1140</v>
      </c>
      <c r="CX1" s="166" t="s">
        <v>1141</v>
      </c>
      <c r="CY1" s="166" t="s">
        <v>1142</v>
      </c>
      <c r="CZ1" s="166" t="s">
        <v>1143</v>
      </c>
      <c r="DA1" s="166" t="s">
        <v>1144</v>
      </c>
      <c r="DB1" s="166" t="s">
        <v>1145</v>
      </c>
      <c r="DC1" s="166" t="s">
        <v>1146</v>
      </c>
      <c r="DD1" s="166" t="s">
        <v>1147</v>
      </c>
      <c r="DE1" s="166" t="s">
        <v>1148</v>
      </c>
      <c r="DF1" s="166" t="s">
        <v>1149</v>
      </c>
      <c r="DG1" s="166" t="s">
        <v>1150</v>
      </c>
      <c r="DH1" s="166" t="s">
        <v>1151</v>
      </c>
      <c r="DI1" s="166" t="s">
        <v>1152</v>
      </c>
      <c r="DJ1" s="166" t="s">
        <v>1153</v>
      </c>
      <c r="DK1" s="166" t="s">
        <v>1154</v>
      </c>
      <c r="DL1" s="166" t="s">
        <v>1155</v>
      </c>
      <c r="DM1" s="166" t="s">
        <v>1156</v>
      </c>
      <c r="DN1" s="166" t="s">
        <v>1157</v>
      </c>
      <c r="DO1" s="166" t="s">
        <v>1158</v>
      </c>
      <c r="DP1" s="166" t="s">
        <v>1159</v>
      </c>
      <c r="DQ1" s="166" t="s">
        <v>1160</v>
      </c>
      <c r="DR1" s="166" t="s">
        <v>1161</v>
      </c>
      <c r="DS1" s="166" t="s">
        <v>1162</v>
      </c>
      <c r="DT1" s="166" t="s">
        <v>1163</v>
      </c>
      <c r="DU1" s="166" t="s">
        <v>1164</v>
      </c>
      <c r="DV1" s="166" t="s">
        <v>1165</v>
      </c>
      <c r="DW1" s="166" t="s">
        <v>1166</v>
      </c>
      <c r="DX1" s="166" t="s">
        <v>576</v>
      </c>
      <c r="DY1" s="166" t="s">
        <v>577</v>
      </c>
      <c r="DZ1" s="166" t="s">
        <v>578</v>
      </c>
      <c r="EA1" s="166" t="s">
        <v>1167</v>
      </c>
      <c r="EB1" s="169" t="s">
        <v>579</v>
      </c>
      <c r="EC1" s="169" t="s">
        <v>580</v>
      </c>
      <c r="ED1" s="169" t="s">
        <v>581</v>
      </c>
      <c r="EE1" s="169" t="s">
        <v>582</v>
      </c>
      <c r="EF1" s="170" t="s">
        <v>583</v>
      </c>
      <c r="EG1" s="170" t="s">
        <v>584</v>
      </c>
      <c r="EH1" s="170" t="s">
        <v>585</v>
      </c>
      <c r="EI1" s="169" t="s">
        <v>586</v>
      </c>
      <c r="EJ1" s="170" t="s">
        <v>587</v>
      </c>
      <c r="EK1" s="166" t="s">
        <v>588</v>
      </c>
      <c r="EL1" s="171" t="s">
        <v>589</v>
      </c>
      <c r="EM1" s="166" t="s">
        <v>590</v>
      </c>
      <c r="EN1" s="166" t="s">
        <v>1168</v>
      </c>
      <c r="EO1" s="166" t="s">
        <v>1169</v>
      </c>
      <c r="EP1" s="166" t="s">
        <v>1170</v>
      </c>
      <c r="EQ1" s="166" t="s">
        <v>1171</v>
      </c>
      <c r="ER1" s="166" t="s">
        <v>1172</v>
      </c>
      <c r="ES1" s="166" t="s">
        <v>1173</v>
      </c>
      <c r="ET1" s="166" t="s">
        <v>1174</v>
      </c>
      <c r="EU1" s="166" t="s">
        <v>1175</v>
      </c>
      <c r="EV1" s="166" t="s">
        <v>1176</v>
      </c>
      <c r="EW1" s="166" t="s">
        <v>1177</v>
      </c>
      <c r="EX1" s="166" t="s">
        <v>1178</v>
      </c>
      <c r="EY1" s="166" t="s">
        <v>1179</v>
      </c>
      <c r="EZ1" s="166" t="s">
        <v>1180</v>
      </c>
      <c r="FA1" s="166" t="s">
        <v>1181</v>
      </c>
      <c r="FB1" s="166" t="s">
        <v>1182</v>
      </c>
      <c r="FC1" s="166" t="s">
        <v>1183</v>
      </c>
      <c r="FD1" s="166" t="s">
        <v>591</v>
      </c>
      <c r="FE1" s="166" t="s">
        <v>527</v>
      </c>
      <c r="FF1" s="169" t="s">
        <v>1184</v>
      </c>
      <c r="FG1" s="169" t="s">
        <v>592</v>
      </c>
      <c r="FH1" s="169" t="s">
        <v>593</v>
      </c>
      <c r="FI1" s="169" t="s">
        <v>1185</v>
      </c>
      <c r="FJ1" s="169" t="s">
        <v>1186</v>
      </c>
      <c r="FK1" s="169" t="s">
        <v>594</v>
      </c>
      <c r="FL1" s="166" t="s">
        <v>1187</v>
      </c>
      <c r="FM1" s="166" t="s">
        <v>595</v>
      </c>
      <c r="FN1" s="166" t="s">
        <v>596</v>
      </c>
      <c r="FO1" s="166" t="s">
        <v>1188</v>
      </c>
      <c r="FP1" s="890"/>
      <c r="FQ1" s="166"/>
      <c r="FR1" s="166" t="s">
        <v>1189</v>
      </c>
      <c r="FS1" s="166" t="s">
        <v>1190</v>
      </c>
      <c r="FT1" s="166" t="s">
        <v>1191</v>
      </c>
      <c r="FU1" s="166" t="s">
        <v>1192</v>
      </c>
      <c r="FV1" s="166" t="s">
        <v>526</v>
      </c>
      <c r="FW1" s="172" t="s">
        <v>1193</v>
      </c>
      <c r="FX1" s="172" t="s">
        <v>1194</v>
      </c>
      <c r="FY1" s="172" t="s">
        <v>1195</v>
      </c>
      <c r="FZ1" s="172" t="s">
        <v>1196</v>
      </c>
      <c r="GA1" s="172" t="s">
        <v>1197</v>
      </c>
      <c r="GB1"/>
      <c r="GC1" s="611"/>
      <c r="GD1" s="611"/>
      <c r="GE1" s="611"/>
      <c r="GF1" s="611"/>
      <c r="GG1" s="611"/>
      <c r="GH1" s="611"/>
      <c r="GI1" s="611"/>
      <c r="KP1" s="817"/>
      <c r="OR1" s="854"/>
      <c r="OS1" s="854"/>
      <c r="OT1" s="854"/>
      <c r="OU1" s="854"/>
      <c r="OV1" s="854"/>
      <c r="OW1" s="854"/>
      <c r="OX1" s="854"/>
      <c r="OY1" s="854"/>
      <c r="OZ1" s="854"/>
      <c r="PA1" s="854"/>
    </row>
    <row r="2" spans="1:417" s="659" customFormat="1" ht="18" customHeight="1" thickBot="1">
      <c r="A2" s="1269" t="s">
        <v>2429</v>
      </c>
      <c r="B2" s="1270"/>
      <c r="C2" s="1270"/>
      <c r="D2" s="1270"/>
      <c r="E2" s="1270"/>
      <c r="F2" s="1270"/>
      <c r="G2" s="1270"/>
      <c r="H2" s="1271"/>
      <c r="I2" s="660"/>
      <c r="J2" s="670"/>
      <c r="K2" s="671"/>
      <c r="L2" s="1275" t="s">
        <v>2593</v>
      </c>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7"/>
      <c r="AK2" s="1278" t="s">
        <v>2594</v>
      </c>
      <c r="AL2" s="1279"/>
      <c r="AM2" s="1279"/>
      <c r="AN2" s="1279"/>
      <c r="AO2" s="1279"/>
      <c r="AP2" s="1279"/>
      <c r="AQ2" s="1279"/>
      <c r="AR2" s="1279"/>
      <c r="AS2" s="1279"/>
      <c r="AT2" s="1279"/>
      <c r="AU2" s="1279"/>
      <c r="AV2" s="1279"/>
      <c r="AW2" s="1279"/>
      <c r="AX2" s="1279"/>
      <c r="AY2" s="1279"/>
      <c r="AZ2" s="1279"/>
      <c r="BA2" s="1279"/>
      <c r="BB2" s="1279"/>
      <c r="BC2" s="1280"/>
      <c r="BD2" s="1281" t="s">
        <v>2595</v>
      </c>
      <c r="BE2" s="1282"/>
      <c r="BF2" s="1282"/>
      <c r="BG2" s="1282"/>
      <c r="BH2" s="1282"/>
      <c r="BI2" s="1282"/>
      <c r="BJ2" s="1282"/>
      <c r="BK2" s="1282"/>
      <c r="BL2" s="1282"/>
      <c r="BM2" s="1282"/>
      <c r="BN2" s="1282"/>
      <c r="BO2" s="1282"/>
      <c r="BP2" s="1282"/>
      <c r="BQ2" s="1282"/>
      <c r="BR2" s="1282"/>
      <c r="BS2" s="1282"/>
      <c r="BT2" s="1282"/>
      <c r="BU2" s="1283"/>
      <c r="BV2" s="672"/>
      <c r="BW2" s="673"/>
      <c r="BX2" s="673"/>
      <c r="BY2" s="673"/>
      <c r="BZ2" s="673"/>
      <c r="CA2" s="673"/>
      <c r="CB2" s="673"/>
      <c r="CC2" s="673"/>
      <c r="CD2" s="673"/>
      <c r="CE2" s="673"/>
      <c r="CF2" s="673"/>
      <c r="CG2" s="673"/>
      <c r="CH2" s="673"/>
      <c r="CI2" s="673"/>
      <c r="CJ2" s="673"/>
      <c r="CK2" s="673"/>
      <c r="CL2" s="673"/>
      <c r="CM2" s="673"/>
      <c r="CN2" s="673"/>
      <c r="CO2" s="673"/>
      <c r="CP2" s="673"/>
      <c r="CQ2" s="673"/>
      <c r="CR2" s="673"/>
      <c r="CS2" s="673"/>
      <c r="CT2" s="673"/>
      <c r="CU2" s="673"/>
      <c r="CV2" s="673"/>
      <c r="CW2" s="673"/>
      <c r="CX2" s="673"/>
      <c r="CY2" s="673"/>
      <c r="CZ2" s="673"/>
      <c r="DA2" s="673"/>
      <c r="DB2" s="673"/>
      <c r="DC2" s="673"/>
      <c r="DD2" s="673"/>
      <c r="DE2" s="673"/>
      <c r="DF2" s="673"/>
      <c r="DG2" s="673"/>
      <c r="DH2" s="673"/>
      <c r="DI2" s="673"/>
      <c r="DJ2" s="673"/>
      <c r="DK2" s="673"/>
      <c r="DL2" s="673"/>
      <c r="DM2" s="673"/>
      <c r="DN2" s="673"/>
      <c r="DO2" s="673"/>
      <c r="DP2" s="673"/>
      <c r="DQ2" s="673"/>
      <c r="DR2" s="673"/>
      <c r="DS2" s="673"/>
      <c r="DT2" s="673"/>
      <c r="DU2" s="673"/>
      <c r="DV2" s="673"/>
      <c r="DW2" s="673"/>
      <c r="DX2" s="674"/>
      <c r="DY2" s="1260" t="s">
        <v>2596</v>
      </c>
      <c r="DZ2" s="1261"/>
      <c r="EA2" s="1261"/>
      <c r="EB2" s="1261"/>
      <c r="EC2" s="1261"/>
      <c r="ED2" s="1261"/>
      <c r="EE2" s="1261"/>
      <c r="EF2" s="1261"/>
      <c r="EG2" s="1261"/>
      <c r="EH2" s="1261"/>
      <c r="EI2" s="1261"/>
      <c r="EJ2" s="1261"/>
      <c r="EK2" s="1262"/>
      <c r="EL2" s="753"/>
      <c r="EM2" s="752"/>
      <c r="EN2" s="675"/>
      <c r="EO2" s="673"/>
      <c r="EP2" s="673"/>
      <c r="EQ2" s="673"/>
      <c r="ER2" s="673"/>
      <c r="ES2" s="673"/>
      <c r="ET2" s="673"/>
      <c r="EU2" s="673"/>
      <c r="EV2" s="673"/>
      <c r="EW2" s="673"/>
      <c r="EX2" s="673"/>
      <c r="EY2" s="673"/>
      <c r="EZ2" s="673"/>
      <c r="FA2" s="673"/>
      <c r="FB2" s="673"/>
      <c r="FC2" s="740"/>
      <c r="FD2" s="1275" t="s">
        <v>2597</v>
      </c>
      <c r="FE2" s="1276"/>
      <c r="FF2" s="1276"/>
      <c r="FG2" s="1276"/>
      <c r="FH2" s="1276"/>
      <c r="FI2" s="1276"/>
      <c r="FJ2" s="1276"/>
      <c r="FK2" s="1276"/>
      <c r="FL2" s="1276"/>
      <c r="FM2" s="1276"/>
      <c r="FN2" s="1276"/>
      <c r="FO2" s="1276"/>
      <c r="FP2" s="1276"/>
      <c r="FQ2" s="1276"/>
      <c r="FR2" s="1276"/>
      <c r="FS2" s="1276"/>
      <c r="FT2" s="1276"/>
      <c r="FU2" s="1276"/>
      <c r="FV2" s="1277"/>
      <c r="FW2" s="743"/>
      <c r="FX2" s="676"/>
      <c r="FY2" s="676"/>
      <c r="FZ2" s="676"/>
      <c r="GA2" s="676"/>
      <c r="GB2" s="761"/>
      <c r="GC2" s="1272" t="s">
        <v>2598</v>
      </c>
      <c r="GD2" s="1273"/>
      <c r="GE2" s="1273"/>
      <c r="GF2" s="1273"/>
      <c r="GG2" s="1273"/>
      <c r="GH2" s="1273"/>
      <c r="GI2" s="1273"/>
      <c r="GJ2" s="1274"/>
      <c r="GR2" s="1257" t="s">
        <v>2488</v>
      </c>
      <c r="GS2" s="1258"/>
      <c r="GT2" s="1258"/>
      <c r="GU2" s="1258"/>
      <c r="GV2" s="1258"/>
      <c r="GW2" s="1258"/>
      <c r="GX2" s="1258"/>
      <c r="GY2" s="1258"/>
      <c r="GZ2" s="1258"/>
      <c r="HA2" s="1259"/>
      <c r="HB2" s="1257" t="s">
        <v>2516</v>
      </c>
      <c r="HC2" s="1258"/>
      <c r="HD2" s="1258"/>
      <c r="HE2" s="1258"/>
      <c r="HF2" s="1258"/>
      <c r="HG2" s="1258"/>
      <c r="HH2" s="1258"/>
      <c r="HI2" s="1258"/>
      <c r="HJ2" s="1258"/>
      <c r="HK2" s="1259"/>
      <c r="HL2" s="1257" t="s">
        <v>2517</v>
      </c>
      <c r="HM2" s="1258"/>
      <c r="HN2" s="1258"/>
      <c r="HO2" s="1258"/>
      <c r="HP2" s="1258"/>
      <c r="HQ2" s="1258"/>
      <c r="HR2" s="1258"/>
      <c r="HS2" s="1258"/>
      <c r="HT2" s="1258"/>
      <c r="HU2" s="1259"/>
      <c r="HV2" s="1239" t="s">
        <v>2518</v>
      </c>
      <c r="HW2" s="1240"/>
      <c r="HX2" s="1240"/>
      <c r="HY2" s="1240"/>
      <c r="HZ2" s="1240"/>
      <c r="IA2" s="1240"/>
      <c r="IB2" s="1240"/>
      <c r="IC2" s="1240"/>
      <c r="ID2" s="1240"/>
      <c r="IE2" s="1240"/>
      <c r="IF2" s="1241"/>
      <c r="IG2" s="1239" t="s">
        <v>2542</v>
      </c>
      <c r="IH2" s="1240"/>
      <c r="II2" s="1240"/>
      <c r="IJ2" s="1240"/>
      <c r="IK2" s="1240"/>
      <c r="IL2" s="1240"/>
      <c r="IM2" s="1240"/>
      <c r="IN2" s="1240"/>
      <c r="IO2" s="1240"/>
      <c r="IP2" s="1240"/>
      <c r="IQ2" s="1241"/>
      <c r="IR2" s="1239" t="s">
        <v>2541</v>
      </c>
      <c r="IS2" s="1240"/>
      <c r="IT2" s="1240"/>
      <c r="IU2" s="1240"/>
      <c r="IV2" s="1240"/>
      <c r="IW2" s="1240"/>
      <c r="IX2" s="1240"/>
      <c r="IY2" s="1240"/>
      <c r="IZ2" s="1240"/>
      <c r="JA2" s="1240"/>
      <c r="JB2" s="1240"/>
      <c r="JC2" s="1242" t="s">
        <v>2565</v>
      </c>
      <c r="JD2" s="1243"/>
      <c r="JE2" s="1243"/>
      <c r="JF2" s="1243"/>
      <c r="JG2" s="1243"/>
      <c r="JH2" s="1243"/>
      <c r="JI2" s="1243"/>
      <c r="JJ2" s="1243"/>
      <c r="JK2" s="1243"/>
      <c r="JL2" s="1243"/>
      <c r="JM2" s="1244"/>
      <c r="JN2" s="1242" t="s">
        <v>2566</v>
      </c>
      <c r="JO2" s="1243"/>
      <c r="JP2" s="1243"/>
      <c r="JQ2" s="1243"/>
      <c r="JR2" s="1243"/>
      <c r="JS2" s="1243"/>
      <c r="JT2" s="1243"/>
      <c r="JU2" s="1243"/>
      <c r="JV2" s="1243"/>
      <c r="JW2" s="1243"/>
      <c r="JX2" s="1244"/>
      <c r="JY2" s="1242" t="s">
        <v>2567</v>
      </c>
      <c r="JZ2" s="1243"/>
      <c r="KA2" s="1243"/>
      <c r="KB2" s="1243"/>
      <c r="KC2" s="1243"/>
      <c r="KD2" s="1243"/>
      <c r="KE2" s="1243"/>
      <c r="KF2" s="1243"/>
      <c r="KG2" s="1243"/>
      <c r="KH2" s="1243"/>
      <c r="KI2" s="1244"/>
      <c r="KJ2" s="821"/>
      <c r="KK2"/>
      <c r="KL2" s="1248" t="s">
        <v>1780</v>
      </c>
      <c r="KM2" s="1249"/>
      <c r="KN2" s="1249"/>
      <c r="KO2" s="1249"/>
      <c r="KP2" s="1249"/>
      <c r="KQ2" s="1250"/>
      <c r="KR2" s="1251" t="s">
        <v>1781</v>
      </c>
      <c r="KS2" s="1252"/>
      <c r="KT2" s="1252"/>
      <c r="KU2" s="1252"/>
      <c r="KV2" s="1252"/>
      <c r="KW2" s="1252"/>
      <c r="KX2" s="1252"/>
      <c r="KY2" s="1252"/>
      <c r="KZ2" s="1253"/>
      <c r="LA2" s="1254" t="s">
        <v>1782</v>
      </c>
      <c r="LB2" s="1255"/>
      <c r="LC2" s="1255"/>
      <c r="LD2" s="1255"/>
      <c r="LE2" s="1255"/>
      <c r="LF2" s="1255"/>
      <c r="LG2" s="1255"/>
      <c r="LH2" s="1255"/>
      <c r="LI2" s="1255"/>
      <c r="LJ2" s="1256"/>
      <c r="LK2" s="1254" t="s">
        <v>1783</v>
      </c>
      <c r="LL2" s="1255"/>
      <c r="LM2" s="1255"/>
      <c r="LN2" s="1255"/>
      <c r="LO2" s="1255"/>
      <c r="LP2" s="1255"/>
      <c r="LQ2" s="1255"/>
      <c r="LR2" s="1255"/>
      <c r="LS2" s="1255"/>
      <c r="LT2" s="1256"/>
      <c r="LU2" s="1254" t="s">
        <v>1784</v>
      </c>
      <c r="LV2" s="1255"/>
      <c r="LW2" s="1255"/>
      <c r="LX2" s="1255"/>
      <c r="LY2" s="1255"/>
      <c r="LZ2" s="1255"/>
      <c r="MA2" s="1255"/>
      <c r="MB2" s="1255"/>
      <c r="MC2" s="1255"/>
      <c r="MD2" s="1256"/>
      <c r="ME2" s="1245" t="s">
        <v>1785</v>
      </c>
      <c r="MF2" s="1246"/>
      <c r="MG2" s="1246"/>
      <c r="MH2" s="1246"/>
      <c r="MI2" s="1246"/>
      <c r="MJ2" s="1246"/>
      <c r="MK2" s="1246"/>
      <c r="ML2" s="1246"/>
      <c r="MM2" s="1246"/>
      <c r="MN2" s="1246"/>
      <c r="MO2" s="1247"/>
      <c r="MP2" s="1245" t="s">
        <v>1786</v>
      </c>
      <c r="MQ2" s="1246"/>
      <c r="MR2" s="1246"/>
      <c r="MS2" s="1246"/>
      <c r="MT2" s="1246"/>
      <c r="MU2" s="1246"/>
      <c r="MV2" s="1246"/>
      <c r="MW2" s="1246"/>
      <c r="MX2" s="1246"/>
      <c r="MY2" s="1246"/>
      <c r="MZ2" s="1247"/>
      <c r="NA2" s="1245" t="s">
        <v>1787</v>
      </c>
      <c r="NB2" s="1246"/>
      <c r="NC2" s="1246"/>
      <c r="ND2" s="1246"/>
      <c r="NE2" s="1246"/>
      <c r="NF2" s="1246"/>
      <c r="NG2" s="1246"/>
      <c r="NH2" s="1246"/>
      <c r="NI2" s="1246"/>
      <c r="NJ2" s="1246"/>
      <c r="NK2" s="1247"/>
      <c r="NL2" s="1236" t="s">
        <v>1788</v>
      </c>
      <c r="NM2" s="1237"/>
      <c r="NN2" s="1237"/>
      <c r="NO2" s="1237"/>
      <c r="NP2" s="1237"/>
      <c r="NQ2" s="1237"/>
      <c r="NR2" s="1237"/>
      <c r="NS2" s="1237"/>
      <c r="NT2" s="1237"/>
      <c r="NU2" s="1237"/>
      <c r="NV2" s="1238"/>
      <c r="NW2" s="1236" t="s">
        <v>1789</v>
      </c>
      <c r="NX2" s="1237"/>
      <c r="NY2" s="1237"/>
      <c r="NZ2" s="1237"/>
      <c r="OA2" s="1237"/>
      <c r="OB2" s="1237"/>
      <c r="OC2" s="1237"/>
      <c r="OD2" s="1237"/>
      <c r="OE2" s="1237"/>
      <c r="OF2" s="1237"/>
      <c r="OG2" s="1238"/>
      <c r="OH2" s="1236" t="s">
        <v>1790</v>
      </c>
      <c r="OI2" s="1237"/>
      <c r="OJ2" s="1237"/>
      <c r="OK2" s="1237"/>
      <c r="OL2" s="1237"/>
      <c r="OM2" s="1237"/>
      <c r="ON2" s="1237"/>
      <c r="OO2" s="1237"/>
      <c r="OP2" s="1237"/>
      <c r="OQ2" s="1237"/>
      <c r="OR2" s="1238"/>
      <c r="OS2" s="1233" t="s">
        <v>2315</v>
      </c>
      <c r="OT2" s="1234"/>
      <c r="OU2" s="1234"/>
      <c r="OV2" s="1234"/>
      <c r="OW2" s="1234"/>
      <c r="OX2" s="1234"/>
      <c r="OY2" s="1234"/>
      <c r="OZ2" s="1235"/>
      <c r="PA2" s="855"/>
    </row>
    <row r="3" spans="1:417" s="825" customFormat="1" ht="62.25" customHeight="1" thickBot="1">
      <c r="A3" s="838" t="s">
        <v>2430</v>
      </c>
      <c r="B3" s="839" t="s">
        <v>2431</v>
      </c>
      <c r="C3" s="840" t="s">
        <v>2433</v>
      </c>
      <c r="D3" s="840" t="s">
        <v>2432</v>
      </c>
      <c r="E3" s="841" t="s">
        <v>1242</v>
      </c>
      <c r="F3" s="839" t="s">
        <v>2434</v>
      </c>
      <c r="G3" s="842" t="s">
        <v>2435</v>
      </c>
      <c r="H3" s="843" t="s">
        <v>1454</v>
      </c>
      <c r="I3" s="824" t="s">
        <v>1489</v>
      </c>
      <c r="J3" s="823" t="s">
        <v>1551</v>
      </c>
      <c r="K3" s="823" t="s">
        <v>1236</v>
      </c>
      <c r="L3" s="715" t="s">
        <v>605</v>
      </c>
      <c r="M3" s="714" t="s">
        <v>1198</v>
      </c>
      <c r="N3" s="714" t="s">
        <v>289</v>
      </c>
      <c r="O3" s="714" t="s">
        <v>2436</v>
      </c>
      <c r="P3" s="714" t="s">
        <v>1237</v>
      </c>
      <c r="Q3" s="714" t="s">
        <v>597</v>
      </c>
      <c r="R3" s="716" t="s">
        <v>2437</v>
      </c>
      <c r="S3" s="716" t="s">
        <v>2438</v>
      </c>
      <c r="T3" s="717" t="s">
        <v>2439</v>
      </c>
      <c r="U3" s="717" t="s">
        <v>2440</v>
      </c>
      <c r="V3" s="717" t="s">
        <v>2441</v>
      </c>
      <c r="W3" s="717" t="s">
        <v>2442</v>
      </c>
      <c r="X3" s="717" t="s">
        <v>2483</v>
      </c>
      <c r="Y3" s="718" t="s">
        <v>1239</v>
      </c>
      <c r="Z3" s="714" t="s">
        <v>1238</v>
      </c>
      <c r="AA3" s="714" t="s">
        <v>1199</v>
      </c>
      <c r="AB3" s="714" t="s">
        <v>1200</v>
      </c>
      <c r="AC3" s="714" t="s">
        <v>1201</v>
      </c>
      <c r="AD3" s="714" t="s">
        <v>1202</v>
      </c>
      <c r="AE3" s="714" t="s">
        <v>1203</v>
      </c>
      <c r="AF3" s="714" t="s">
        <v>1204</v>
      </c>
      <c r="AG3" s="714" t="s">
        <v>1240</v>
      </c>
      <c r="AH3" s="714" t="s">
        <v>1241</v>
      </c>
      <c r="AI3" s="717" t="s">
        <v>2443</v>
      </c>
      <c r="AJ3" s="718" t="s">
        <v>1564</v>
      </c>
      <c r="AK3" s="714" t="s">
        <v>1458</v>
      </c>
      <c r="AL3" s="714" t="s">
        <v>1456</v>
      </c>
      <c r="AM3" s="714" t="s">
        <v>1455</v>
      </c>
      <c r="AN3" s="714" t="s">
        <v>1457</v>
      </c>
      <c r="AO3" s="714" t="s">
        <v>1459</v>
      </c>
      <c r="AP3" s="716" t="s">
        <v>2444</v>
      </c>
      <c r="AQ3" s="717" t="s">
        <v>2445</v>
      </c>
      <c r="AR3" s="717" t="s">
        <v>2446</v>
      </c>
      <c r="AS3" s="717" t="s">
        <v>2447</v>
      </c>
      <c r="AT3" s="717" t="s">
        <v>2448</v>
      </c>
      <c r="AU3" s="714" t="s">
        <v>2449</v>
      </c>
      <c r="AV3" s="717" t="s">
        <v>2450</v>
      </c>
      <c r="AW3" s="714" t="s">
        <v>2451</v>
      </c>
      <c r="AX3" s="719" t="s">
        <v>1209</v>
      </c>
      <c r="AY3" s="717" t="s">
        <v>2452</v>
      </c>
      <c r="AZ3" s="720" t="s">
        <v>1210</v>
      </c>
      <c r="BA3" s="720" t="s">
        <v>1211</v>
      </c>
      <c r="BB3" s="718" t="s">
        <v>2453</v>
      </c>
      <c r="BC3" s="718" t="s">
        <v>1212</v>
      </c>
      <c r="BD3" s="714" t="s">
        <v>1460</v>
      </c>
      <c r="BE3" s="721" t="s">
        <v>2454</v>
      </c>
      <c r="BF3" s="714" t="s">
        <v>1452</v>
      </c>
      <c r="BG3" s="722" t="s">
        <v>598</v>
      </c>
      <c r="BH3" s="722" t="s">
        <v>1490</v>
      </c>
      <c r="BI3" s="721" t="s">
        <v>2455</v>
      </c>
      <c r="BJ3" s="723" t="s">
        <v>2456</v>
      </c>
      <c r="BK3" s="723" t="s">
        <v>2457</v>
      </c>
      <c r="BL3" s="723" t="s">
        <v>2458</v>
      </c>
      <c r="BM3" s="714" t="s">
        <v>2459</v>
      </c>
      <c r="BN3" s="723" t="s">
        <v>2460</v>
      </c>
      <c r="BO3" s="714" t="s">
        <v>2461</v>
      </c>
      <c r="BP3" s="724" t="s">
        <v>2462</v>
      </c>
      <c r="BQ3" s="721" t="s">
        <v>2463</v>
      </c>
      <c r="BR3" s="720" t="s">
        <v>1491</v>
      </c>
      <c r="BS3" s="720" t="s">
        <v>1492</v>
      </c>
      <c r="BT3" s="720" t="s">
        <v>599</v>
      </c>
      <c r="BU3" s="720" t="s">
        <v>1493</v>
      </c>
      <c r="BV3" s="720" t="s">
        <v>1216</v>
      </c>
      <c r="BW3" s="720" t="s">
        <v>1205</v>
      </c>
      <c r="BX3" s="720" t="s">
        <v>1213</v>
      </c>
      <c r="BY3" s="720" t="s">
        <v>1494</v>
      </c>
      <c r="BZ3" s="720" t="s">
        <v>1217</v>
      </c>
      <c r="CA3" s="720" t="s">
        <v>1214</v>
      </c>
      <c r="CB3" s="720" t="s">
        <v>1495</v>
      </c>
      <c r="CC3" s="720" t="s">
        <v>1496</v>
      </c>
      <c r="CD3" s="720" t="s">
        <v>1497</v>
      </c>
      <c r="CE3" s="720" t="s">
        <v>1206</v>
      </c>
      <c r="CF3" s="720" t="s">
        <v>1207</v>
      </c>
      <c r="CG3" s="720" t="s">
        <v>1208</v>
      </c>
      <c r="CH3" s="720" t="s">
        <v>1498</v>
      </c>
      <c r="CI3" s="720" t="s">
        <v>1215</v>
      </c>
      <c r="CJ3" s="720" t="s">
        <v>1499</v>
      </c>
      <c r="CK3" s="720" t="s">
        <v>1500</v>
      </c>
      <c r="CL3" s="720" t="s">
        <v>1501</v>
      </c>
      <c r="CM3" s="720" t="s">
        <v>1502</v>
      </c>
      <c r="CN3" s="720" t="s">
        <v>1218</v>
      </c>
      <c r="CO3" s="720" t="s">
        <v>1503</v>
      </c>
      <c r="CP3" s="720" t="s">
        <v>1504</v>
      </c>
      <c r="CQ3" s="720" t="s">
        <v>1505</v>
      </c>
      <c r="CR3" s="720" t="s">
        <v>1506</v>
      </c>
      <c r="CS3" s="720" t="s">
        <v>1507</v>
      </c>
      <c r="CT3" s="720" t="s">
        <v>1508</v>
      </c>
      <c r="CU3" s="720" t="s">
        <v>1509</v>
      </c>
      <c r="CV3" s="720" t="s">
        <v>1510</v>
      </c>
      <c r="CW3" s="720" t="s">
        <v>1511</v>
      </c>
      <c r="CX3" s="720" t="s">
        <v>1512</v>
      </c>
      <c r="CY3" s="720" t="s">
        <v>1513</v>
      </c>
      <c r="CZ3" s="720" t="s">
        <v>1514</v>
      </c>
      <c r="DA3" s="720" t="s">
        <v>1515</v>
      </c>
      <c r="DB3" s="720" t="s">
        <v>1516</v>
      </c>
      <c r="DC3" s="720" t="s">
        <v>1517</v>
      </c>
      <c r="DD3" s="720" t="s">
        <v>1518</v>
      </c>
      <c r="DE3" s="720" t="s">
        <v>1519</v>
      </c>
      <c r="DF3" s="720" t="s">
        <v>1219</v>
      </c>
      <c r="DG3" s="720" t="s">
        <v>1520</v>
      </c>
      <c r="DH3" s="720" t="s">
        <v>1521</v>
      </c>
      <c r="DI3" s="720" t="s">
        <v>1522</v>
      </c>
      <c r="DJ3" s="720" t="s">
        <v>1523</v>
      </c>
      <c r="DK3" s="720" t="s">
        <v>1524</v>
      </c>
      <c r="DL3" s="720" t="s">
        <v>1525</v>
      </c>
      <c r="DM3" s="720" t="s">
        <v>1526</v>
      </c>
      <c r="DN3" s="720" t="s">
        <v>1527</v>
      </c>
      <c r="DO3" s="720" t="s">
        <v>1528</v>
      </c>
      <c r="DP3" s="720" t="s">
        <v>1529</v>
      </c>
      <c r="DQ3" s="720" t="s">
        <v>1530</v>
      </c>
      <c r="DR3" s="720" t="s">
        <v>1531</v>
      </c>
      <c r="DS3" s="720" t="s">
        <v>1532</v>
      </c>
      <c r="DT3" s="720" t="s">
        <v>1533</v>
      </c>
      <c r="DU3" s="720" t="s">
        <v>1534</v>
      </c>
      <c r="DV3" s="720" t="s">
        <v>1535</v>
      </c>
      <c r="DW3" s="720" t="s">
        <v>1536</v>
      </c>
      <c r="DX3" s="714" t="s">
        <v>1461</v>
      </c>
      <c r="DY3" s="717" t="s">
        <v>2464</v>
      </c>
      <c r="DZ3" s="717" t="s">
        <v>2465</v>
      </c>
      <c r="EA3" s="717" t="s">
        <v>2466</v>
      </c>
      <c r="EB3" s="721" t="s">
        <v>2467</v>
      </c>
      <c r="EC3" s="721" t="s">
        <v>2468</v>
      </c>
      <c r="ED3" s="721" t="s">
        <v>2469</v>
      </c>
      <c r="EE3" s="721" t="s">
        <v>2470</v>
      </c>
      <c r="EF3" s="723" t="s">
        <v>2471</v>
      </c>
      <c r="EG3" s="723" t="s">
        <v>2472</v>
      </c>
      <c r="EH3" s="723" t="s">
        <v>2473</v>
      </c>
      <c r="EI3" s="714" t="s">
        <v>2474</v>
      </c>
      <c r="EJ3" s="723" t="s">
        <v>2475</v>
      </c>
      <c r="EK3" s="714" t="s">
        <v>2476</v>
      </c>
      <c r="EL3" s="725" t="s">
        <v>1537</v>
      </c>
      <c r="EM3" s="714" t="s">
        <v>1453</v>
      </c>
      <c r="EN3" s="714" t="s">
        <v>1221</v>
      </c>
      <c r="EO3" s="714" t="s">
        <v>1538</v>
      </c>
      <c r="EP3" s="714" t="s">
        <v>1220</v>
      </c>
      <c r="EQ3" s="714" t="s">
        <v>1539</v>
      </c>
      <c r="ER3" s="714" t="s">
        <v>1540</v>
      </c>
      <c r="ES3" s="714" t="s">
        <v>1541</v>
      </c>
      <c r="ET3" s="714" t="s">
        <v>1542</v>
      </c>
      <c r="EU3" s="714" t="s">
        <v>1222</v>
      </c>
      <c r="EV3" s="714" t="s">
        <v>1543</v>
      </c>
      <c r="EW3" s="714" t="s">
        <v>1544</v>
      </c>
      <c r="EX3" s="714" t="s">
        <v>1545</v>
      </c>
      <c r="EY3" s="714" t="s">
        <v>1546</v>
      </c>
      <c r="EZ3" s="714" t="s">
        <v>1547</v>
      </c>
      <c r="FA3" s="714" t="s">
        <v>1548</v>
      </c>
      <c r="FB3" s="725" t="s">
        <v>1549</v>
      </c>
      <c r="FC3" s="834" t="s">
        <v>1550</v>
      </c>
      <c r="FD3" s="836" t="s">
        <v>2477</v>
      </c>
      <c r="FE3" s="718" t="s">
        <v>1243</v>
      </c>
      <c r="FF3" s="721" t="s">
        <v>2478</v>
      </c>
      <c r="FG3" s="721" t="s">
        <v>2479</v>
      </c>
      <c r="FH3" s="721" t="s">
        <v>1223</v>
      </c>
      <c r="FI3" s="721" t="s">
        <v>1224</v>
      </c>
      <c r="FJ3" s="721" t="s">
        <v>1225</v>
      </c>
      <c r="FK3" s="721" t="s">
        <v>2480</v>
      </c>
      <c r="FL3" s="717" t="s">
        <v>1226</v>
      </c>
      <c r="FM3" s="721" t="s">
        <v>2481</v>
      </c>
      <c r="FN3" s="721" t="s">
        <v>2482</v>
      </c>
      <c r="FO3" s="714" t="s">
        <v>3180</v>
      </c>
      <c r="FP3" s="714" t="s">
        <v>2322</v>
      </c>
      <c r="FQ3" s="721" t="s">
        <v>2321</v>
      </c>
      <c r="FR3" s="717" t="s">
        <v>1227</v>
      </c>
      <c r="FS3" s="717" t="s">
        <v>1228</v>
      </c>
      <c r="FT3" s="717" t="s">
        <v>1229</v>
      </c>
      <c r="FU3" s="717" t="s">
        <v>1230</v>
      </c>
      <c r="FV3" s="837" t="s">
        <v>1231</v>
      </c>
      <c r="FW3" s="835" t="s">
        <v>1232</v>
      </c>
      <c r="FX3" s="717" t="s">
        <v>1552</v>
      </c>
      <c r="FY3" s="717" t="s">
        <v>1553</v>
      </c>
      <c r="FZ3" s="717" t="s">
        <v>1554</v>
      </c>
      <c r="GA3" s="717" t="s">
        <v>1233</v>
      </c>
      <c r="GB3" s="829" t="s">
        <v>2320</v>
      </c>
      <c r="GC3" s="727" t="s">
        <v>1905</v>
      </c>
      <c r="GD3" s="727" t="s">
        <v>2262</v>
      </c>
      <c r="GE3" s="726" t="s">
        <v>2484</v>
      </c>
      <c r="GF3" s="727" t="s">
        <v>1908</v>
      </c>
      <c r="GG3" s="726" t="s">
        <v>2590</v>
      </c>
      <c r="GH3" s="726" t="s">
        <v>2592</v>
      </c>
      <c r="GI3" s="727" t="s">
        <v>2263</v>
      </c>
      <c r="GJ3" s="714" t="s">
        <v>1600</v>
      </c>
      <c r="GK3" s="728" t="s">
        <v>1601</v>
      </c>
      <c r="GL3" s="728" t="s">
        <v>1602</v>
      </c>
      <c r="GM3" s="728" t="s">
        <v>1603</v>
      </c>
      <c r="GN3" s="728" t="s">
        <v>1604</v>
      </c>
      <c r="GO3" s="728" t="s">
        <v>1605</v>
      </c>
      <c r="GP3" s="728" t="s">
        <v>1606</v>
      </c>
      <c r="GQ3" s="728" t="s">
        <v>1607</v>
      </c>
      <c r="GR3" s="717" t="s">
        <v>2485</v>
      </c>
      <c r="GS3" s="717" t="s">
        <v>2486</v>
      </c>
      <c r="GT3" s="717" t="s">
        <v>2487</v>
      </c>
      <c r="GU3" s="717" t="s">
        <v>2489</v>
      </c>
      <c r="GV3" s="717" t="s">
        <v>2490</v>
      </c>
      <c r="GW3" s="717" t="s">
        <v>2491</v>
      </c>
      <c r="GX3" s="717" t="s">
        <v>2492</v>
      </c>
      <c r="GY3" s="717" t="s">
        <v>2493</v>
      </c>
      <c r="GZ3" s="717" t="s">
        <v>2494</v>
      </c>
      <c r="HA3" s="717" t="s">
        <v>2495</v>
      </c>
      <c r="HB3" s="729" t="s">
        <v>2496</v>
      </c>
      <c r="HC3" s="729" t="s">
        <v>2497</v>
      </c>
      <c r="HD3" s="729" t="s">
        <v>2498</v>
      </c>
      <c r="HE3" s="717" t="s">
        <v>2499</v>
      </c>
      <c r="HF3" s="729" t="s">
        <v>2500</v>
      </c>
      <c r="HG3" s="729" t="s">
        <v>2501</v>
      </c>
      <c r="HH3" s="729" t="s">
        <v>2502</v>
      </c>
      <c r="HI3" s="729" t="s">
        <v>2503</v>
      </c>
      <c r="HJ3" s="729" t="s">
        <v>2504</v>
      </c>
      <c r="HK3" s="729" t="s">
        <v>2505</v>
      </c>
      <c r="HL3" s="729" t="s">
        <v>2506</v>
      </c>
      <c r="HM3" s="729" t="s">
        <v>2507</v>
      </c>
      <c r="HN3" s="729" t="s">
        <v>2508</v>
      </c>
      <c r="HO3" s="717" t="s">
        <v>2509</v>
      </c>
      <c r="HP3" s="729" t="s">
        <v>2510</v>
      </c>
      <c r="HQ3" s="729" t="s">
        <v>2511</v>
      </c>
      <c r="HR3" s="729" t="s">
        <v>2512</v>
      </c>
      <c r="HS3" s="729" t="s">
        <v>2513</v>
      </c>
      <c r="HT3" s="729" t="s">
        <v>2514</v>
      </c>
      <c r="HU3" s="729" t="s">
        <v>2515</v>
      </c>
      <c r="HV3" s="717" t="s">
        <v>2519</v>
      </c>
      <c r="HW3" s="717" t="s">
        <v>2520</v>
      </c>
      <c r="HX3" s="717" t="s">
        <v>2521</v>
      </c>
      <c r="HY3" s="717" t="s">
        <v>2522</v>
      </c>
      <c r="HZ3" s="717" t="s">
        <v>2523</v>
      </c>
      <c r="IA3" s="717" t="s">
        <v>2524</v>
      </c>
      <c r="IB3" s="717" t="s">
        <v>2525</v>
      </c>
      <c r="IC3" s="717" t="s">
        <v>2526</v>
      </c>
      <c r="ID3" s="717" t="s">
        <v>2527</v>
      </c>
      <c r="IE3" s="717" t="s">
        <v>2528</v>
      </c>
      <c r="IF3" s="717" t="s">
        <v>2529</v>
      </c>
      <c r="IG3" s="729" t="s">
        <v>2530</v>
      </c>
      <c r="IH3" s="729" t="s">
        <v>2531</v>
      </c>
      <c r="II3" s="729" t="s">
        <v>2532</v>
      </c>
      <c r="IJ3" s="729" t="s">
        <v>2533</v>
      </c>
      <c r="IK3" s="729" t="s">
        <v>2534</v>
      </c>
      <c r="IL3" s="729" t="s">
        <v>2535</v>
      </c>
      <c r="IM3" s="729" t="s">
        <v>2536</v>
      </c>
      <c r="IN3" s="729" t="s">
        <v>2537</v>
      </c>
      <c r="IO3" s="729" t="s">
        <v>2538</v>
      </c>
      <c r="IP3" s="729" t="s">
        <v>2539</v>
      </c>
      <c r="IQ3" s="729" t="s">
        <v>2540</v>
      </c>
      <c r="IR3" s="729" t="s">
        <v>2543</v>
      </c>
      <c r="IS3" s="729" t="s">
        <v>2544</v>
      </c>
      <c r="IT3" s="729" t="s">
        <v>2545</v>
      </c>
      <c r="IU3" s="729" t="s">
        <v>2546</v>
      </c>
      <c r="IV3" s="729" t="s">
        <v>2547</v>
      </c>
      <c r="IW3" s="729" t="s">
        <v>2548</v>
      </c>
      <c r="IX3" s="729" t="s">
        <v>2549</v>
      </c>
      <c r="IY3" s="729" t="s">
        <v>2550</v>
      </c>
      <c r="IZ3" s="729" t="s">
        <v>2551</v>
      </c>
      <c r="JA3" s="729" t="s">
        <v>2552</v>
      </c>
      <c r="JB3" s="830" t="s">
        <v>2553</v>
      </c>
      <c r="JC3" s="769" t="s">
        <v>2554</v>
      </c>
      <c r="JD3" s="729" t="s">
        <v>2555</v>
      </c>
      <c r="JE3" s="729" t="s">
        <v>2556</v>
      </c>
      <c r="JF3" s="729" t="s">
        <v>2557</v>
      </c>
      <c r="JG3" s="729" t="s">
        <v>2558</v>
      </c>
      <c r="JH3" s="729" t="s">
        <v>2559</v>
      </c>
      <c r="JI3" s="729" t="s">
        <v>2560</v>
      </c>
      <c r="JJ3" s="729" t="s">
        <v>2561</v>
      </c>
      <c r="JK3" s="729" t="s">
        <v>2562</v>
      </c>
      <c r="JL3" s="729" t="s">
        <v>2563</v>
      </c>
      <c r="JM3" s="770" t="s">
        <v>2564</v>
      </c>
      <c r="JN3" s="769" t="s">
        <v>2568</v>
      </c>
      <c r="JO3" s="729" t="s">
        <v>2569</v>
      </c>
      <c r="JP3" s="729" t="s">
        <v>2570</v>
      </c>
      <c r="JQ3" s="729" t="s">
        <v>2571</v>
      </c>
      <c r="JR3" s="729" t="s">
        <v>2572</v>
      </c>
      <c r="JS3" s="729" t="s">
        <v>2573</v>
      </c>
      <c r="JT3" s="729" t="s">
        <v>2574</v>
      </c>
      <c r="JU3" s="729" t="s">
        <v>2575</v>
      </c>
      <c r="JV3" s="729" t="s">
        <v>2576</v>
      </c>
      <c r="JW3" s="729" t="s">
        <v>2577</v>
      </c>
      <c r="JX3" s="770" t="s">
        <v>2578</v>
      </c>
      <c r="JY3" s="769" t="s">
        <v>2579</v>
      </c>
      <c r="JZ3" s="729" t="s">
        <v>2580</v>
      </c>
      <c r="KA3" s="729" t="s">
        <v>2581</v>
      </c>
      <c r="KB3" s="729" t="s">
        <v>2582</v>
      </c>
      <c r="KC3" s="729" t="s">
        <v>2583</v>
      </c>
      <c r="KD3" s="729" t="s">
        <v>2584</v>
      </c>
      <c r="KE3" s="729" t="s">
        <v>2585</v>
      </c>
      <c r="KF3" s="729" t="s">
        <v>2586</v>
      </c>
      <c r="KG3" s="729" t="s">
        <v>2587</v>
      </c>
      <c r="KH3" s="729" t="s">
        <v>2588</v>
      </c>
      <c r="KI3" s="770" t="s">
        <v>2589</v>
      </c>
      <c r="KK3" s="826"/>
      <c r="KL3" s="844" t="s">
        <v>1792</v>
      </c>
      <c r="KM3" s="845" t="s">
        <v>591</v>
      </c>
      <c r="KN3" s="845" t="s">
        <v>1793</v>
      </c>
      <c r="KO3" s="845" t="s">
        <v>1794</v>
      </c>
      <c r="KP3" s="846" t="s">
        <v>1795</v>
      </c>
      <c r="KQ3" s="845" t="s">
        <v>1796</v>
      </c>
      <c r="KR3" s="847" t="s">
        <v>1797</v>
      </c>
      <c r="KS3" s="847" t="s">
        <v>1798</v>
      </c>
      <c r="KT3" s="847" t="s">
        <v>1799</v>
      </c>
      <c r="KU3" s="847" t="s">
        <v>1800</v>
      </c>
      <c r="KV3" s="847" t="s">
        <v>1801</v>
      </c>
      <c r="KW3" s="847" t="s">
        <v>1802</v>
      </c>
      <c r="KX3" s="847" t="s">
        <v>1803</v>
      </c>
      <c r="KY3" s="847" t="s">
        <v>1804</v>
      </c>
      <c r="KZ3" s="847" t="s">
        <v>1805</v>
      </c>
      <c r="LA3" s="848" t="s">
        <v>1806</v>
      </c>
      <c r="LB3" s="848" t="s">
        <v>1807</v>
      </c>
      <c r="LC3" s="848" t="s">
        <v>1808</v>
      </c>
      <c r="LD3" s="848" t="s">
        <v>1809</v>
      </c>
      <c r="LE3" s="848" t="s">
        <v>1810</v>
      </c>
      <c r="LF3" s="848" t="s">
        <v>1811</v>
      </c>
      <c r="LG3" s="848" t="s">
        <v>1812</v>
      </c>
      <c r="LH3" s="848" t="s">
        <v>1813</v>
      </c>
      <c r="LI3" s="848" t="s">
        <v>1814</v>
      </c>
      <c r="LJ3" s="848" t="s">
        <v>1815</v>
      </c>
      <c r="LK3" s="848" t="s">
        <v>1816</v>
      </c>
      <c r="LL3" s="848" t="s">
        <v>1817</v>
      </c>
      <c r="LM3" s="848" t="s">
        <v>1818</v>
      </c>
      <c r="LN3" s="848" t="s">
        <v>1819</v>
      </c>
      <c r="LO3" s="848" t="s">
        <v>1820</v>
      </c>
      <c r="LP3" s="848" t="s">
        <v>1821</v>
      </c>
      <c r="LQ3" s="848" t="s">
        <v>1822</v>
      </c>
      <c r="LR3" s="848" t="s">
        <v>1823</v>
      </c>
      <c r="LS3" s="848" t="s">
        <v>1824</v>
      </c>
      <c r="LT3" s="848" t="s">
        <v>1825</v>
      </c>
      <c r="LU3" s="848" t="s">
        <v>1826</v>
      </c>
      <c r="LV3" s="848" t="s">
        <v>1827</v>
      </c>
      <c r="LW3" s="848" t="s">
        <v>1828</v>
      </c>
      <c r="LX3" s="848" t="s">
        <v>1829</v>
      </c>
      <c r="LY3" s="848" t="s">
        <v>1830</v>
      </c>
      <c r="LZ3" s="848" t="s">
        <v>1831</v>
      </c>
      <c r="MA3" s="848" t="s">
        <v>1832</v>
      </c>
      <c r="MB3" s="848" t="s">
        <v>1833</v>
      </c>
      <c r="MC3" s="848" t="s">
        <v>1834</v>
      </c>
      <c r="MD3" s="848" t="s">
        <v>1835</v>
      </c>
      <c r="ME3" s="849" t="s">
        <v>1836</v>
      </c>
      <c r="MF3" s="849" t="s">
        <v>1837</v>
      </c>
      <c r="MG3" s="849" t="s">
        <v>1838</v>
      </c>
      <c r="MH3" s="849" t="s">
        <v>1839</v>
      </c>
      <c r="MI3" s="849" t="s">
        <v>1840</v>
      </c>
      <c r="MJ3" s="849" t="s">
        <v>1841</v>
      </c>
      <c r="MK3" s="849" t="s">
        <v>1842</v>
      </c>
      <c r="ML3" s="849" t="s">
        <v>1843</v>
      </c>
      <c r="MM3" s="849" t="s">
        <v>1844</v>
      </c>
      <c r="MN3" s="849" t="s">
        <v>1845</v>
      </c>
      <c r="MO3" s="849" t="s">
        <v>1846</v>
      </c>
      <c r="MP3" s="849" t="s">
        <v>1847</v>
      </c>
      <c r="MQ3" s="849" t="s">
        <v>1848</v>
      </c>
      <c r="MR3" s="849" t="s">
        <v>1849</v>
      </c>
      <c r="MS3" s="849" t="s">
        <v>1850</v>
      </c>
      <c r="MT3" s="849" t="s">
        <v>1851</v>
      </c>
      <c r="MU3" s="849" t="s">
        <v>1852</v>
      </c>
      <c r="MV3" s="849" t="s">
        <v>1853</v>
      </c>
      <c r="MW3" s="849" t="s">
        <v>1854</v>
      </c>
      <c r="MX3" s="849" t="s">
        <v>1855</v>
      </c>
      <c r="MY3" s="849" t="s">
        <v>1856</v>
      </c>
      <c r="MZ3" s="849" t="s">
        <v>1857</v>
      </c>
      <c r="NA3" s="849" t="s">
        <v>1858</v>
      </c>
      <c r="NB3" s="849" t="s">
        <v>1859</v>
      </c>
      <c r="NC3" s="849" t="s">
        <v>1860</v>
      </c>
      <c r="ND3" s="849" t="s">
        <v>1861</v>
      </c>
      <c r="NE3" s="849" t="s">
        <v>1862</v>
      </c>
      <c r="NF3" s="849" t="s">
        <v>1863</v>
      </c>
      <c r="NG3" s="849" t="s">
        <v>1864</v>
      </c>
      <c r="NH3" s="849" t="s">
        <v>1865</v>
      </c>
      <c r="NI3" s="849" t="s">
        <v>1866</v>
      </c>
      <c r="NJ3" s="849" t="s">
        <v>1867</v>
      </c>
      <c r="NK3" s="849" t="s">
        <v>1868</v>
      </c>
      <c r="NL3" s="850" t="s">
        <v>1869</v>
      </c>
      <c r="NM3" s="850" t="s">
        <v>1870</v>
      </c>
      <c r="NN3" s="850" t="s">
        <v>1871</v>
      </c>
      <c r="NO3" s="850" t="s">
        <v>1872</v>
      </c>
      <c r="NP3" s="850" t="s">
        <v>1873</v>
      </c>
      <c r="NQ3" s="850" t="s">
        <v>1874</v>
      </c>
      <c r="NR3" s="850" t="s">
        <v>1875</v>
      </c>
      <c r="NS3" s="850" t="s">
        <v>1876</v>
      </c>
      <c r="NT3" s="850" t="s">
        <v>1877</v>
      </c>
      <c r="NU3" s="850" t="s">
        <v>1878</v>
      </c>
      <c r="NV3" s="850" t="s">
        <v>1879</v>
      </c>
      <c r="NW3" s="850" t="s">
        <v>1880</v>
      </c>
      <c r="NX3" s="850" t="s">
        <v>1881</v>
      </c>
      <c r="NY3" s="850" t="s">
        <v>1882</v>
      </c>
      <c r="NZ3" s="850" t="s">
        <v>1883</v>
      </c>
      <c r="OA3" s="850" t="s">
        <v>1884</v>
      </c>
      <c r="OB3" s="850" t="s">
        <v>1885</v>
      </c>
      <c r="OC3" s="850" t="s">
        <v>1886</v>
      </c>
      <c r="OD3" s="850" t="s">
        <v>1887</v>
      </c>
      <c r="OE3" s="850" t="s">
        <v>1888</v>
      </c>
      <c r="OF3" s="850" t="s">
        <v>1889</v>
      </c>
      <c r="OG3" s="850" t="s">
        <v>1890</v>
      </c>
      <c r="OH3" s="851" t="s">
        <v>1891</v>
      </c>
      <c r="OI3" s="852" t="s">
        <v>1892</v>
      </c>
      <c r="OJ3" s="852" t="s">
        <v>1893</v>
      </c>
      <c r="OK3" s="852" t="s">
        <v>1894</v>
      </c>
      <c r="OL3" s="852" t="s">
        <v>1895</v>
      </c>
      <c r="OM3" s="852" t="s">
        <v>1896</v>
      </c>
      <c r="ON3" s="852" t="s">
        <v>1897</v>
      </c>
      <c r="OO3" s="852" t="s">
        <v>1898</v>
      </c>
      <c r="OP3" s="852" t="s">
        <v>1899</v>
      </c>
      <c r="OQ3" s="852" t="s">
        <v>1900</v>
      </c>
      <c r="OR3" s="853" t="s">
        <v>1901</v>
      </c>
      <c r="OS3" s="862"/>
      <c r="OT3" s="863"/>
      <c r="OU3" s="863"/>
      <c r="OV3" s="863"/>
      <c r="OW3" s="863"/>
      <c r="OX3" s="863"/>
      <c r="OY3" s="863"/>
      <c r="OZ3" s="864"/>
      <c r="PA3" s="856"/>
    </row>
    <row r="4" spans="1:417" s="122" customFormat="1" ht="16.5" thickBot="1">
      <c r="A4" s="677" t="s">
        <v>600</v>
      </c>
      <c r="B4" s="179" t="str">
        <f>IF(Artikeldatenblatt!B51="","",Artikeldatenblatt!B51)</f>
        <v>Test-Display</v>
      </c>
      <c r="C4" s="678" t="s">
        <v>1424</v>
      </c>
      <c r="D4" s="679">
        <f>IF(Artikeldatenblatt!B55="","",Artikeldatenblatt!B55)</f>
        <v>1234567890123</v>
      </c>
      <c r="E4" s="678" t="str">
        <f>IF(Artikeldatenblatt!B25="","-",Artikeldatenblatt!B25)</f>
        <v>-</v>
      </c>
      <c r="F4" s="680">
        <f>Artikeldatenblatt!B35</f>
        <v>1</v>
      </c>
      <c r="G4" s="681" t="s">
        <v>1424</v>
      </c>
      <c r="H4" s="682" t="s">
        <v>1424</v>
      </c>
      <c r="I4" s="162"/>
      <c r="J4" s="161">
        <v>10</v>
      </c>
      <c r="K4" s="683"/>
      <c r="L4" s="684" t="str">
        <f>IF(Artikeldatenblatt!B30&lt;&gt;"",Artikeldatenblatt!B30,"")</f>
        <v/>
      </c>
      <c r="M4" s="161" t="s">
        <v>604</v>
      </c>
      <c r="N4" s="685">
        <v>12</v>
      </c>
      <c r="O4" s="685" t="str">
        <f>Artikeldatenblatt!C31</f>
        <v/>
      </c>
      <c r="P4" s="685" t="str">
        <f>IF(Artikeldatenblatt!E25='Dropdown Auswahl AT'!B3,"x","")</f>
        <v/>
      </c>
      <c r="Q4" s="686" t="str">
        <f>IF(Artikeldatenblatt!E30&lt;&gt;"",Artikeldatenblatt!E30,"")</f>
        <v/>
      </c>
      <c r="R4" s="687" t="str">
        <f>IF(Artikeldatenblatt!B32&lt;&gt;"",Artikeldatenblatt!B32,"")</f>
        <v/>
      </c>
      <c r="S4" s="688" t="str">
        <f>IF(Artikeldatenblatt!E32="","",Artikeldatenblatt!E32)</f>
        <v/>
      </c>
      <c r="T4" s="689">
        <f>IF(Artikeldatenblatt!B56&lt;&gt;"",Artikeldatenblatt!B56,"")</f>
        <v>1</v>
      </c>
      <c r="U4" s="689" t="str">
        <f>Artikeldatenblatt!F56</f>
        <v>ST</v>
      </c>
      <c r="V4" s="690" t="str">
        <f>Artikeldatenblatt!F69</f>
        <v>FR</v>
      </c>
      <c r="W4" s="691" t="str">
        <f>IF(Artikeldatenblatt!B70&lt;&gt;"",Artikeldatenblatt!B70,"")</f>
        <v>12345678</v>
      </c>
      <c r="X4" s="689">
        <f>Artikeldatenblatt!C69</f>
        <v>1</v>
      </c>
      <c r="Y4" s="689" t="str">
        <f>IF(Artikeldatenblatt!B76="","",Artikeldatenblatt!B76)</f>
        <v/>
      </c>
      <c r="Z4" s="179"/>
      <c r="AA4" s="179"/>
      <c r="AB4" s="179"/>
      <c r="AC4" s="179"/>
      <c r="AD4" s="179"/>
      <c r="AE4" s="179"/>
      <c r="AF4" s="179"/>
      <c r="AG4" s="751" t="str">
        <f>IF(Artikeldatenblatt!B28="","",Artikeldatenblatt!B28)</f>
        <v/>
      </c>
      <c r="AH4" s="751" t="str">
        <f>IF(Artikeldatenblatt!E28="","",Artikeldatenblatt!E28)</f>
        <v/>
      </c>
      <c r="AI4" s="692" t="str">
        <f>IF(Artikeldatenblatt!B90="","",Artikeldatenblatt!B90)</f>
        <v/>
      </c>
      <c r="AJ4" s="693" t="str">
        <f>IF(OR(Artikeldatenblatt!E33="",Artikeldatenblatt!E33='Dropdown Auswahl'!A3),"","X")</f>
        <v/>
      </c>
      <c r="AK4" s="694" t="s">
        <v>109</v>
      </c>
      <c r="AL4" s="161" t="s">
        <v>109</v>
      </c>
      <c r="AM4" s="161">
        <v>1</v>
      </c>
      <c r="AN4" s="161" t="s">
        <v>109</v>
      </c>
      <c r="AO4" s="161" t="s">
        <v>600</v>
      </c>
      <c r="AP4" s="695" t="str">
        <f>LEFT(R4,16)</f>
        <v/>
      </c>
      <c r="AQ4" s="696" t="str">
        <f>Artikeldatenblatt!C57</f>
        <v>DY</v>
      </c>
      <c r="AR4" s="679">
        <f>IF(Artikeldatenblatt!E86&lt;&gt;"",Artikeldatenblatt!E86,"")</f>
        <v>1200</v>
      </c>
      <c r="AS4" s="679">
        <f>IF(Artikeldatenblatt!B87&lt;&gt;"",Artikeldatenblatt!B87,"")</f>
        <v>600</v>
      </c>
      <c r="AT4" s="679">
        <f>IF(Artikeldatenblatt!E87&lt;&gt;"",Artikeldatenblatt!E87,"")</f>
        <v>400</v>
      </c>
      <c r="AU4" s="697" t="str">
        <f>Artikeldatenblatt!C87</f>
        <v>MM</v>
      </c>
      <c r="AV4" s="691">
        <f>IF(Artikeldatenblatt!B86&lt;&gt;"",Artikeldatenblatt!B86,"")</f>
        <v>65000</v>
      </c>
      <c r="AW4" s="697" t="str">
        <f>Artikeldatenblatt!C86</f>
        <v>G</v>
      </c>
      <c r="AX4" s="698">
        <f>IF(Artikeldatenblatt!B55&lt;&gt;"",Artikeldatenblatt!B55,"")</f>
        <v>1234567890123</v>
      </c>
      <c r="AY4" s="689" t="str">
        <f>LEFT(Artikeldatenblatt!E55,2)</f>
        <v>HE</v>
      </c>
      <c r="AZ4" s="179"/>
      <c r="BA4" s="179"/>
      <c r="BB4" s="179" t="str">
        <f>IF(Artikeldatenblatt!E31="","",Artikeldatenblatt!E31)</f>
        <v/>
      </c>
      <c r="BC4" s="699"/>
      <c r="BD4" s="700" t="str">
        <f>IF(Artikeldatenblatt!B61='Dropdown Auswahl'!B3,"K01","")</f>
        <v/>
      </c>
      <c r="BE4" s="701" t="str">
        <f>IF(AND(Artikeldatenblatt!B61='Dropdown Auswahl'!B3,Artikeldatenblatt!B63&lt;&gt;""),Artikeldatenblatt!B63,"")</f>
        <v/>
      </c>
      <c r="BF4" s="179" t="str">
        <f>IF(BE4&lt;&gt;"","ST","")</f>
        <v/>
      </c>
      <c r="BG4" s="179"/>
      <c r="BH4" s="179"/>
      <c r="BI4" s="689" t="str">
        <f>IF(Artikeldatenblatt!B61='Dropdown Auswahl'!B3,Artikeldatenblatt!F63,"")</f>
        <v/>
      </c>
      <c r="BJ4" s="702" t="str">
        <f>IF(AND(Artikeldatenblatt!B61='Dropdown Auswahl'!B3,Artikeldatenblatt!E93&lt;&gt;""),Artikeldatenblatt!E93,"")</f>
        <v/>
      </c>
      <c r="BK4" s="703" t="str">
        <f>IF(AND(Artikeldatenblatt!B61='Dropdown Auswahl'!B3,Artikeldatenblatt!B94&lt;&gt;""),Artikeldatenblatt!B94,"")</f>
        <v/>
      </c>
      <c r="BL4" s="703" t="str">
        <f>IF(AND(Artikeldatenblatt!B61='Dropdown Auswahl'!B3,Artikeldatenblatt!E94&lt;&gt;""),Artikeldatenblatt!E94,"")</f>
        <v/>
      </c>
      <c r="BM4" s="679" t="str">
        <f>IF(Artikeldatenblatt!B61='Dropdown Auswahl'!B3,Artikeldatenblatt!C94,"")</f>
        <v/>
      </c>
      <c r="BN4" s="702" t="str">
        <f>IF(AND(Artikeldatenblatt!B61='Dropdown Auswahl'!B3,Artikeldatenblatt!B93&lt;&gt;""),Artikeldatenblatt!B93,"")</f>
        <v/>
      </c>
      <c r="BO4" s="697" t="str">
        <f>IF(Artikeldatenblatt!B61='Dropdown Auswahl'!B3,Artikeldatenblatt!C93,"")</f>
        <v/>
      </c>
      <c r="BP4" s="698" t="str">
        <f>IF(AND(Artikeldatenblatt!B61='Dropdown Auswahl'!B3,Artikeldatenblatt!B62&lt;&gt;""),Artikeldatenblatt!B62,"")</f>
        <v/>
      </c>
      <c r="BQ4" s="689" t="str">
        <f>IF(Artikeldatenblatt!B61='Dropdown Auswahl'!B3,LEFT(Artikeldatenblatt!E62,2),"")</f>
        <v/>
      </c>
      <c r="BR4" s="179"/>
      <c r="BS4" s="179"/>
      <c r="BT4" s="179"/>
      <c r="BU4" s="699"/>
      <c r="BV4" s="704"/>
      <c r="BW4" s="179"/>
      <c r="BX4" s="179"/>
      <c r="BY4" s="179"/>
      <c r="BZ4" s="179"/>
      <c r="CA4" s="179"/>
      <c r="CB4" s="179"/>
      <c r="CC4" s="179"/>
      <c r="CD4" s="179"/>
      <c r="CE4" s="179"/>
      <c r="CF4" s="179"/>
      <c r="CG4" s="179"/>
      <c r="CH4" s="179"/>
      <c r="CI4" s="179"/>
      <c r="CJ4" s="179"/>
      <c r="CK4" s="179"/>
      <c r="CL4" s="179"/>
      <c r="CM4" s="179"/>
      <c r="CN4" s="179"/>
      <c r="CO4" s="705"/>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683" t="str">
        <f>IF(Artikeldatenblatt!B101='Dropdown Auswahl'!B3,"P01","")</f>
        <v>P01</v>
      </c>
      <c r="DY4" s="758">
        <f>IF(AND(Artikeldatenblatt!B101='Dropdown Auswahl'!B3,Artikeldatenblatt!B106&lt;&gt;0),Artikeldatenblatt!B106,"")</f>
        <v>4</v>
      </c>
      <c r="DZ4" s="730" t="str">
        <f>IF(Table1[[#This Row],[Anzahl Einheiten auf der Palette]]="","",IF(Artikeldatenblatt!B101='Dropdown Auswahl'!B3,IF(Artikeldatenblatt!B61='Dropdown Auswahl'!B3,"K01","ST"),""))</f>
        <v>ST</v>
      </c>
      <c r="EA4" s="734"/>
      <c r="EB4" s="706">
        <f>IF(Artikeldatenblatt!B101='Dropdown Auswahl'!B3,Artikeldatenblatt!C103,"")</f>
        <v>201</v>
      </c>
      <c r="EC4" s="707">
        <f>IF(AND(Artikeldatenblatt!B101='Dropdown Auswahl'!B3,Artikeldatenblatt!B107&lt;&gt;""),Artikeldatenblatt!B107,"")</f>
        <v>1</v>
      </c>
      <c r="ED4" s="706">
        <f>IF(Artikeldatenblatt!B101='Dropdown Auswahl'!B3,Artikeldatenblatt!F107,"")</f>
        <v>1</v>
      </c>
      <c r="EE4" s="708">
        <f>IF(AND(Artikeldatenblatt!B101='Dropdown Auswahl'!B3,Artikeldatenblatt!E108&lt;&gt;""),Artikeldatenblatt!E108,"")</f>
        <v>1</v>
      </c>
      <c r="EF4" s="702">
        <f>IF(AND(Artikeldatenblatt!B101='Dropdown Auswahl'!B3,Artikeldatenblatt!E104&lt;&gt;""),Artikeldatenblatt!E104,"")</f>
        <v>1400</v>
      </c>
      <c r="EG4" s="703">
        <f>IF(AND(Artikeldatenblatt!B101='Dropdown Auswahl'!B3,Artikeldatenblatt!B105&lt;&gt;""),Artikeldatenblatt!B105,"")</f>
        <v>800</v>
      </c>
      <c r="EH4" s="703">
        <f>IF(AND(Artikeldatenblatt!B101='Dropdown Auswahl'!B3,Artikeldatenblatt!E105&lt;&gt;""),Artikeldatenblatt!E105,"")</f>
        <v>1200</v>
      </c>
      <c r="EI4" s="688" t="str">
        <f>IF(Artikeldatenblatt!B101='Dropdown Auswahl'!B3,Artikeldatenblatt!C105,"")</f>
        <v>MM</v>
      </c>
      <c r="EJ4" s="709">
        <f>IF(AND(Artikeldatenblatt!B101='Dropdown Auswahl'!B3,Artikeldatenblatt!B104&lt;&gt;""),Artikeldatenblatt!B104,"")</f>
        <v>285000</v>
      </c>
      <c r="EK4" s="759" t="str">
        <f>IF(Artikeldatenblatt!B101='Dropdown Auswahl'!B3,Artikeldatenblatt!C104,"")</f>
        <v>G</v>
      </c>
      <c r="EL4" s="754"/>
      <c r="EM4" s="699" t="str">
        <f>LEFT(Artikeldatenblatt!E102,2)</f>
        <v>ZD</v>
      </c>
      <c r="EN4" s="704"/>
      <c r="EO4" s="179"/>
      <c r="EP4" s="179"/>
      <c r="EQ4" s="179"/>
      <c r="ER4" s="179"/>
      <c r="ES4" s="179"/>
      <c r="ET4" s="179"/>
      <c r="EU4" s="179"/>
      <c r="EV4" s="179"/>
      <c r="EW4" s="179"/>
      <c r="EX4" s="179"/>
      <c r="EY4" s="179"/>
      <c r="EZ4" s="179"/>
      <c r="FA4" s="179"/>
      <c r="FB4" s="179"/>
      <c r="FC4" s="683"/>
      <c r="FD4" s="700">
        <f>Artikeldatenblatt!B26</f>
        <v>0</v>
      </c>
      <c r="FE4" s="686" t="str">
        <f>IF(Artikeldatenblatt!B36&lt;&gt;"",Artikeldatenblatt!B36,"")</f>
        <v/>
      </c>
      <c r="FF4" s="710" t="str">
        <f>IF(Artikeldatenblatt!B53="","",Artikeldatenblatt!B53)</f>
        <v>Display-1234</v>
      </c>
      <c r="FG4" s="710"/>
      <c r="FH4" s="711"/>
      <c r="FI4" s="711"/>
      <c r="FJ4" s="711"/>
      <c r="FK4" s="711"/>
      <c r="FL4" s="179"/>
      <c r="FM4" s="179"/>
      <c r="FN4" s="712" t="str">
        <f>IF(Artikeldatenblatt!E76="","",Artikeldatenblatt!E76)</f>
        <v/>
      </c>
      <c r="FO4" s="179" t="str">
        <f>Artikeldatenblatt!C72&amp;";"&amp;Artikeldatenblatt!C73&amp;";"&amp;Artikeldatenblatt!F72&amp;";"&amp;Artikeldatenblatt!F73&amp;";"&amp;Artikeldatenblatt!C71&amp;";"&amp;Artikeldatenblatt!F71</f>
        <v>GDT;;;;;</v>
      </c>
      <c r="FP4" s="688"/>
      <c r="FQ4" s="179"/>
      <c r="FR4" s="179" t="s">
        <v>109</v>
      </c>
      <c r="FS4" s="179"/>
      <c r="FT4" s="179"/>
      <c r="FU4" s="179"/>
      <c r="FV4" s="744">
        <f>IF(Artikeldatenblatt!B35="","",Artikeldatenblatt!B35)</f>
        <v>1</v>
      </c>
      <c r="FW4" s="164"/>
      <c r="FX4" s="164"/>
      <c r="FY4" s="164"/>
      <c r="FZ4" s="164"/>
      <c r="GA4" s="164"/>
      <c r="GB4"/>
      <c r="GC4" s="764"/>
      <c r="GD4" s="688"/>
      <c r="GE4" s="713"/>
      <c r="GF4" s="713" t="s">
        <v>2264</v>
      </c>
      <c r="GG4" s="713"/>
      <c r="GH4" s="713"/>
      <c r="GI4" s="713"/>
      <c r="GJ4" s="699"/>
      <c r="GK4" s="762"/>
      <c r="GL4" s="615"/>
      <c r="GM4" s="615"/>
      <c r="GN4" s="615"/>
      <c r="GO4" s="615"/>
      <c r="GP4" s="615"/>
      <c r="GQ4" s="774"/>
      <c r="GR4" s="800"/>
      <c r="GS4" s="615"/>
      <c r="GT4" s="615"/>
      <c r="GU4" s="615"/>
      <c r="GV4" s="615"/>
      <c r="GW4" s="615"/>
      <c r="GX4" s="615"/>
      <c r="GY4" s="615"/>
      <c r="GZ4" s="615"/>
      <c r="HA4" s="801"/>
      <c r="HB4" s="800"/>
      <c r="HC4" s="615"/>
      <c r="HD4" s="615"/>
      <c r="HE4" s="615"/>
      <c r="HF4" s="615"/>
      <c r="HG4" s="615"/>
      <c r="HH4" s="615"/>
      <c r="HI4" s="615"/>
      <c r="HJ4" s="615"/>
      <c r="HK4" s="801"/>
      <c r="HL4" s="800"/>
      <c r="HM4" s="615"/>
      <c r="HN4" s="615"/>
      <c r="HO4" s="615"/>
      <c r="HP4" s="615"/>
      <c r="HQ4" s="615"/>
      <c r="HR4" s="615"/>
      <c r="HS4" s="615"/>
      <c r="HT4" s="615"/>
      <c r="HU4" s="801"/>
      <c r="HV4" s="800"/>
      <c r="HW4" s="615"/>
      <c r="HX4" s="615"/>
      <c r="HY4" s="615"/>
      <c r="HZ4" s="615"/>
      <c r="IA4" s="615"/>
      <c r="IB4" s="615"/>
      <c r="IC4" s="615"/>
      <c r="ID4" s="615"/>
      <c r="IE4" s="615"/>
      <c r="IF4" s="801"/>
      <c r="IG4" s="800"/>
      <c r="IH4" s="615"/>
      <c r="II4" s="615"/>
      <c r="IJ4" s="615"/>
      <c r="IK4" s="615"/>
      <c r="IL4" s="615"/>
      <c r="IM4" s="615"/>
      <c r="IN4" s="615"/>
      <c r="IO4" s="615"/>
      <c r="IP4" s="615"/>
      <c r="IQ4" s="801"/>
      <c r="IR4" s="800"/>
      <c r="IS4" s="615"/>
      <c r="IT4" s="615"/>
      <c r="IU4" s="615"/>
      <c r="IV4" s="615"/>
      <c r="IW4" s="615"/>
      <c r="IX4" s="615"/>
      <c r="IY4" s="615"/>
      <c r="IZ4" s="615"/>
      <c r="JA4" s="615"/>
      <c r="JB4" s="801"/>
      <c r="JC4" s="800"/>
      <c r="JD4" s="615"/>
      <c r="JE4" s="615"/>
      <c r="JF4" s="615"/>
      <c r="JG4" s="615"/>
      <c r="JH4" s="615"/>
      <c r="JI4" s="615"/>
      <c r="JJ4" s="615"/>
      <c r="JK4" s="615"/>
      <c r="JL4" s="615"/>
      <c r="JM4" s="801"/>
      <c r="JN4" s="800"/>
      <c r="JO4" s="615"/>
      <c r="JP4" s="615"/>
      <c r="JQ4" s="615"/>
      <c r="JR4" s="615"/>
      <c r="JS4" s="615"/>
      <c r="JT4" s="615"/>
      <c r="JU4" s="615"/>
      <c r="JV4" s="615"/>
      <c r="JW4" s="615"/>
      <c r="JX4" s="801"/>
      <c r="JY4" s="800"/>
      <c r="JZ4" s="615"/>
      <c r="KA4" s="615"/>
      <c r="KB4" s="615"/>
      <c r="KC4" s="615"/>
      <c r="KD4" s="615"/>
      <c r="KE4" s="615"/>
      <c r="KF4" s="615"/>
      <c r="KG4" s="615"/>
      <c r="KH4" s="615"/>
      <c r="KI4" s="801"/>
      <c r="KJ4" s="822"/>
      <c r="KK4" s="133" t="s">
        <v>1904</v>
      </c>
      <c r="KL4" s="464" t="s">
        <v>1905</v>
      </c>
      <c r="KM4" s="465" t="s">
        <v>1906</v>
      </c>
      <c r="KN4" s="465" t="s">
        <v>1907</v>
      </c>
      <c r="KO4" s="465" t="s">
        <v>1908</v>
      </c>
      <c r="KP4" s="884" t="s">
        <v>1909</v>
      </c>
      <c r="KQ4" s="466" t="s">
        <v>1910</v>
      </c>
      <c r="KR4" s="467" t="s">
        <v>1911</v>
      </c>
      <c r="KS4" s="468" t="s">
        <v>1600</v>
      </c>
      <c r="KT4" s="469" t="s">
        <v>1601</v>
      </c>
      <c r="KU4" s="469" t="s">
        <v>1602</v>
      </c>
      <c r="KV4" s="469" t="s">
        <v>1603</v>
      </c>
      <c r="KW4" s="469" t="s">
        <v>1604</v>
      </c>
      <c r="KX4" s="469" t="s">
        <v>1605</v>
      </c>
      <c r="KY4" s="469" t="s">
        <v>1606</v>
      </c>
      <c r="KZ4" s="470" t="s">
        <v>1607</v>
      </c>
      <c r="LA4" s="471" t="s">
        <v>1912</v>
      </c>
      <c r="LB4" s="472" t="s">
        <v>1913</v>
      </c>
      <c r="LC4" s="472" t="s">
        <v>1914</v>
      </c>
      <c r="LD4" s="472" t="s">
        <v>1915</v>
      </c>
      <c r="LE4" s="472" t="s">
        <v>1916</v>
      </c>
      <c r="LF4" s="472" t="s">
        <v>1917</v>
      </c>
      <c r="LG4" s="472" t="s">
        <v>1918</v>
      </c>
      <c r="LH4" s="472" t="s">
        <v>1917</v>
      </c>
      <c r="LI4" s="472" t="s">
        <v>1919</v>
      </c>
      <c r="LJ4" s="473" t="s">
        <v>1917</v>
      </c>
      <c r="LK4" s="471" t="s">
        <v>1920</v>
      </c>
      <c r="LL4" s="472" t="s">
        <v>1913</v>
      </c>
      <c r="LM4" s="472" t="s">
        <v>1914</v>
      </c>
      <c r="LN4" s="472" t="s">
        <v>1921</v>
      </c>
      <c r="LO4" s="472" t="s">
        <v>1916</v>
      </c>
      <c r="LP4" s="472" t="s">
        <v>1917</v>
      </c>
      <c r="LQ4" s="472" t="s">
        <v>1918</v>
      </c>
      <c r="LR4" s="472" t="s">
        <v>1917</v>
      </c>
      <c r="LS4" s="472" t="s">
        <v>1919</v>
      </c>
      <c r="LT4" s="473" t="s">
        <v>1917</v>
      </c>
      <c r="LU4" s="471" t="s">
        <v>1922</v>
      </c>
      <c r="LV4" s="472" t="s">
        <v>1913</v>
      </c>
      <c r="LW4" s="472" t="s">
        <v>1914</v>
      </c>
      <c r="LX4" s="472" t="s">
        <v>1923</v>
      </c>
      <c r="LY4" s="472" t="s">
        <v>1916</v>
      </c>
      <c r="LZ4" s="472" t="s">
        <v>1917</v>
      </c>
      <c r="MA4" s="472" t="s">
        <v>1918</v>
      </c>
      <c r="MB4" s="472" t="s">
        <v>1917</v>
      </c>
      <c r="MC4" s="472" t="s">
        <v>1919</v>
      </c>
      <c r="MD4" s="473" t="s">
        <v>1917</v>
      </c>
      <c r="ME4" s="477" t="s">
        <v>1924</v>
      </c>
      <c r="MF4" s="478" t="s">
        <v>1913</v>
      </c>
      <c r="MG4" s="478" t="s">
        <v>1914</v>
      </c>
      <c r="MH4" s="478" t="s">
        <v>1925</v>
      </c>
      <c r="MI4" s="478" t="s">
        <v>1926</v>
      </c>
      <c r="MJ4" s="478" t="s">
        <v>1916</v>
      </c>
      <c r="MK4" s="478" t="s">
        <v>1917</v>
      </c>
      <c r="ML4" s="478" t="s">
        <v>1918</v>
      </c>
      <c r="MM4" s="478" t="s">
        <v>1917</v>
      </c>
      <c r="MN4" s="478" t="s">
        <v>1919</v>
      </c>
      <c r="MO4" s="479" t="s">
        <v>1917</v>
      </c>
      <c r="MP4" s="477" t="s">
        <v>1927</v>
      </c>
      <c r="MQ4" s="478" t="s">
        <v>1913</v>
      </c>
      <c r="MR4" s="478" t="s">
        <v>1914</v>
      </c>
      <c r="MS4" s="478" t="s">
        <v>1928</v>
      </c>
      <c r="MT4" s="478" t="s">
        <v>1929</v>
      </c>
      <c r="MU4" s="478" t="s">
        <v>1916</v>
      </c>
      <c r="MV4" s="478" t="s">
        <v>1917</v>
      </c>
      <c r="MW4" s="478" t="s">
        <v>1918</v>
      </c>
      <c r="MX4" s="478" t="s">
        <v>1917</v>
      </c>
      <c r="MY4" s="478" t="s">
        <v>1919</v>
      </c>
      <c r="MZ4" s="479" t="s">
        <v>1917</v>
      </c>
      <c r="NA4" s="477" t="s">
        <v>1930</v>
      </c>
      <c r="NB4" s="478" t="s">
        <v>1913</v>
      </c>
      <c r="NC4" s="478" t="s">
        <v>1914</v>
      </c>
      <c r="ND4" s="478" t="s">
        <v>1931</v>
      </c>
      <c r="NE4" s="478" t="s">
        <v>1932</v>
      </c>
      <c r="NF4" s="478" t="s">
        <v>1916</v>
      </c>
      <c r="NG4" s="478" t="s">
        <v>1917</v>
      </c>
      <c r="NH4" s="478" t="s">
        <v>1918</v>
      </c>
      <c r="NI4" s="478" t="s">
        <v>1917</v>
      </c>
      <c r="NJ4" s="478" t="s">
        <v>1919</v>
      </c>
      <c r="NK4" s="479" t="s">
        <v>1917</v>
      </c>
      <c r="NL4" s="483" t="s">
        <v>1933</v>
      </c>
      <c r="NM4" s="484" t="s">
        <v>1913</v>
      </c>
      <c r="NN4" s="484" t="s">
        <v>1914</v>
      </c>
      <c r="NO4" s="484" t="s">
        <v>1934</v>
      </c>
      <c r="NP4" s="484" t="s">
        <v>1935</v>
      </c>
      <c r="NQ4" s="484" t="s">
        <v>1916</v>
      </c>
      <c r="NR4" s="484" t="s">
        <v>1917</v>
      </c>
      <c r="NS4" s="484" t="s">
        <v>1918</v>
      </c>
      <c r="NT4" s="484" t="s">
        <v>1917</v>
      </c>
      <c r="NU4" s="484" t="s">
        <v>1919</v>
      </c>
      <c r="NV4" s="485" t="s">
        <v>1917</v>
      </c>
      <c r="NW4" s="483" t="s">
        <v>1936</v>
      </c>
      <c r="NX4" s="484" t="s">
        <v>1913</v>
      </c>
      <c r="NY4" s="484" t="s">
        <v>1914</v>
      </c>
      <c r="NZ4" s="484" t="s">
        <v>1937</v>
      </c>
      <c r="OA4" s="484" t="s">
        <v>1938</v>
      </c>
      <c r="OB4" s="484" t="s">
        <v>1916</v>
      </c>
      <c r="OC4" s="484" t="s">
        <v>1917</v>
      </c>
      <c r="OD4" s="484" t="s">
        <v>1918</v>
      </c>
      <c r="OE4" s="484" t="s">
        <v>1917</v>
      </c>
      <c r="OF4" s="484" t="s">
        <v>1919</v>
      </c>
      <c r="OG4" s="485" t="s">
        <v>1917</v>
      </c>
      <c r="OH4" s="483" t="s">
        <v>1939</v>
      </c>
      <c r="OI4" s="484" t="s">
        <v>1913</v>
      </c>
      <c r="OJ4" s="484" t="s">
        <v>1914</v>
      </c>
      <c r="OK4" s="484" t="s">
        <v>1940</v>
      </c>
      <c r="OL4" s="484" t="s">
        <v>1938</v>
      </c>
      <c r="OM4" s="484" t="s">
        <v>1916</v>
      </c>
      <c r="ON4" s="484" t="s">
        <v>1917</v>
      </c>
      <c r="OO4" s="484" t="s">
        <v>1918</v>
      </c>
      <c r="OP4" s="484" t="s">
        <v>1917</v>
      </c>
      <c r="OQ4" s="484" t="s">
        <v>1919</v>
      </c>
      <c r="OR4" s="885" t="s">
        <v>1917</v>
      </c>
      <c r="OS4" s="886" t="s">
        <v>2319</v>
      </c>
      <c r="OT4" s="887" t="s">
        <v>1602</v>
      </c>
      <c r="OU4" s="887" t="s">
        <v>2314</v>
      </c>
      <c r="OV4" s="887" t="s">
        <v>1604</v>
      </c>
      <c r="OW4" s="887" t="s">
        <v>1601</v>
      </c>
      <c r="OX4" s="887" t="s">
        <v>2316</v>
      </c>
      <c r="OY4" s="887" t="s">
        <v>2317</v>
      </c>
      <c r="OZ4" s="888" t="s">
        <v>2318</v>
      </c>
      <c r="PA4" s="857"/>
    </row>
    <row r="5" spans="1:417" s="40" customFormat="1">
      <c r="A5" s="661"/>
      <c r="B5" s="180" t="s">
        <v>3173</v>
      </c>
      <c r="C5" s="281">
        <v>10</v>
      </c>
      <c r="D5" s="281">
        <v>1234567890111</v>
      </c>
      <c r="E5" s="181"/>
      <c r="F5" s="355">
        <v>1.5</v>
      </c>
      <c r="G5" s="359"/>
      <c r="H5" s="662"/>
      <c r="I5" s="162"/>
      <c r="J5" s="124" t="str">
        <f t="shared" ref="J5:J68" si="0">IF(B5&lt;&gt;"",IF(AND(E5="",A5=""),"30",IF(AND(E5="",A5="x"),"10",IF(E5&lt;&gt;"",""))),"")</f>
        <v>30</v>
      </c>
      <c r="K5" s="633" t="str">
        <f>IF(J5="30","x","")</f>
        <v>x</v>
      </c>
      <c r="L5" s="634"/>
      <c r="M5" s="124" t="str">
        <f>IF(J5&lt;&gt;"","ZIDE","")</f>
        <v>ZIDE</v>
      </c>
      <c r="N5" s="125" t="str">
        <f t="shared" ref="N5:N68" si="1">IF(B5&lt;&gt;"",IF(AND(E5="",A5=""),"00",IF(AND(E5="",A5="x"),"12",IF(E5&lt;&gt;"",""))),"")</f>
        <v>00</v>
      </c>
      <c r="O5" s="123"/>
      <c r="P5" s="123"/>
      <c r="Q5" s="126" t="str">
        <f>IF(J5&lt;&gt;"",$Q$4,"")</f>
        <v/>
      </c>
      <c r="R5" s="177"/>
      <c r="S5" s="185"/>
      <c r="T5" s="186">
        <v>1</v>
      </c>
      <c r="U5" s="186" t="s">
        <v>109</v>
      </c>
      <c r="V5" s="73" t="s">
        <v>741</v>
      </c>
      <c r="W5" s="357" t="s">
        <v>3170</v>
      </c>
      <c r="X5" s="186">
        <v>1</v>
      </c>
      <c r="Y5" s="187"/>
      <c r="Z5" s="123"/>
      <c r="AA5" s="157"/>
      <c r="AB5" s="157"/>
      <c r="AC5" s="157"/>
      <c r="AD5" s="157"/>
      <c r="AE5" s="157"/>
      <c r="AF5" s="157"/>
      <c r="AG5" s="127" t="str">
        <f>IF(J5&lt;&gt;"",$AG$4,"")</f>
        <v/>
      </c>
      <c r="AH5" s="127" t="str">
        <f>IF(J5&lt;&gt;"",$AH$4,"")</f>
        <v/>
      </c>
      <c r="AI5" s="370">
        <v>100</v>
      </c>
      <c r="AJ5" s="635"/>
      <c r="AK5" s="619" t="str">
        <f>IF(J5&lt;&gt;"","ST","")</f>
        <v>ST</v>
      </c>
      <c r="AL5" s="124" t="str">
        <f t="shared" ref="AL5:AL68" si="2">IF(J5&lt;&gt;"","ST","")</f>
        <v>ST</v>
      </c>
      <c r="AM5" s="124" t="str">
        <f t="shared" ref="AM5:AM68" si="3">IF(J5&lt;&gt;"","1","")</f>
        <v>1</v>
      </c>
      <c r="AN5" s="124" t="str">
        <f t="shared" ref="AN5:AN68" si="4">IF(L5&lt;&gt;"","ST","")</f>
        <v/>
      </c>
      <c r="AO5" s="124" t="str">
        <f t="shared" ref="AO5:AO68" si="5">IF(L5&lt;&gt;"","x","")</f>
        <v/>
      </c>
      <c r="AP5" s="188"/>
      <c r="AQ5" s="189" t="s">
        <v>179</v>
      </c>
      <c r="AR5" s="180">
        <v>80</v>
      </c>
      <c r="AS5" s="180">
        <v>80</v>
      </c>
      <c r="AT5" s="180">
        <v>5</v>
      </c>
      <c r="AU5" s="127" t="str">
        <f t="shared" ref="AU5:AU68" si="6">IF(J5&lt;&gt;"",$AU$4,"")</f>
        <v>MM</v>
      </c>
      <c r="AV5" s="353">
        <v>120</v>
      </c>
      <c r="AW5" s="127" t="str">
        <f t="shared" ref="AW5:AW68" si="7">IF(J5&lt;&gt;"",$AW$4,"")</f>
        <v>G</v>
      </c>
      <c r="AX5" s="144">
        <f t="shared" ref="AX5:AX68" si="8">IF(D5="","",D5)</f>
        <v>1234567890111</v>
      </c>
      <c r="AY5" s="186" t="s">
        <v>1234</v>
      </c>
      <c r="AZ5" s="25"/>
      <c r="BA5" s="25"/>
      <c r="BB5" s="181"/>
      <c r="BC5" s="621"/>
      <c r="BD5" s="649" t="str">
        <f>IF(BE5&lt;&gt;"","K01","")</f>
        <v/>
      </c>
      <c r="BE5" s="74"/>
      <c r="BF5" s="192" t="str">
        <f>IF(BE5&lt;&gt;"","ST","")</f>
        <v/>
      </c>
      <c r="BG5" s="158"/>
      <c r="BH5" s="158"/>
      <c r="BI5" s="186"/>
      <c r="BJ5" s="148"/>
      <c r="BK5" s="193"/>
      <c r="BL5" s="193"/>
      <c r="BM5" s="127" t="str">
        <f t="shared" ref="BM5:BM68" si="9">IF(J5&lt;&gt;"",IF($BM$4="","MM",$BM$4),"")</f>
        <v>MM</v>
      </c>
      <c r="BN5" s="148"/>
      <c r="BO5" s="178" t="str">
        <f t="shared" ref="BO5:BO68" si="10">IF(J5&lt;&gt;"",IF($BO$4="","G",$BO$4),"")</f>
        <v>G</v>
      </c>
      <c r="BP5" s="145"/>
      <c r="BQ5" s="186"/>
      <c r="BR5" s="25"/>
      <c r="BS5" s="25"/>
      <c r="BT5" s="25"/>
      <c r="BU5" s="650"/>
      <c r="BV5" s="646"/>
      <c r="BW5" s="25"/>
      <c r="BX5" s="25"/>
      <c r="BY5" s="25"/>
      <c r="BZ5" s="25"/>
      <c r="CA5" s="25"/>
      <c r="CB5" s="25"/>
      <c r="CC5" s="25"/>
      <c r="CD5" s="25"/>
      <c r="CE5" s="25"/>
      <c r="CF5" s="25"/>
      <c r="CG5" s="25"/>
      <c r="CH5" s="25"/>
      <c r="CI5" s="25"/>
      <c r="CJ5" s="25"/>
      <c r="CK5" s="25"/>
      <c r="CL5" s="25"/>
      <c r="CM5" s="25"/>
      <c r="CN5" s="25"/>
      <c r="CO5" s="26"/>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633" t="str">
        <f>IF(DY5&lt;&gt;"","P01","")</f>
        <v/>
      </c>
      <c r="DY5" s="760"/>
      <c r="DZ5" s="731"/>
      <c r="EA5" s="735"/>
      <c r="EB5" s="196"/>
      <c r="EC5" s="356"/>
      <c r="ED5" s="196"/>
      <c r="EE5" s="196"/>
      <c r="EF5" s="148"/>
      <c r="EG5" s="193"/>
      <c r="EH5" s="193"/>
      <c r="EI5" s="123" t="str">
        <f t="shared" ref="EI5:EI68" si="11">IF(J5&lt;&gt;"",IF($EI$4="","MM",$EI$4),"")</f>
        <v>MM</v>
      </c>
      <c r="EJ5" s="149"/>
      <c r="EK5" s="620" t="str">
        <f t="shared" ref="EK5:EK68" si="12">IF(J5&lt;&gt;"",IF($EK$4="","G",$EK$4),"")</f>
        <v>G</v>
      </c>
      <c r="EL5" s="755"/>
      <c r="EM5" s="620" t="str">
        <f>IF(DY5&lt;&gt;"","ZD","")</f>
        <v/>
      </c>
      <c r="EN5" s="732"/>
      <c r="EO5" s="160"/>
      <c r="EP5" s="160"/>
      <c r="EQ5" s="160"/>
      <c r="ER5" s="160"/>
      <c r="ES5" s="160"/>
      <c r="ET5" s="160"/>
      <c r="EU5" s="160"/>
      <c r="EV5" s="160"/>
      <c r="EW5" s="160"/>
      <c r="EX5" s="160"/>
      <c r="EY5" s="160"/>
      <c r="EZ5" s="160"/>
      <c r="FA5" s="160"/>
      <c r="FB5" s="160"/>
      <c r="FC5" s="741"/>
      <c r="FD5" s="648">
        <f t="shared" ref="FD5:FD68" si="13">IF(B5&lt;&gt;"",$FD$4,"")</f>
        <v>0</v>
      </c>
      <c r="FE5" s="198"/>
      <c r="FF5" s="199" t="s">
        <v>3176</v>
      </c>
      <c r="FG5" s="199"/>
      <c r="FH5" s="200"/>
      <c r="FI5" s="200"/>
      <c r="FJ5" s="200"/>
      <c r="FK5" s="200"/>
      <c r="FL5" s="180"/>
      <c r="FM5" s="180"/>
      <c r="FN5" s="333"/>
      <c r="FO5" s="123" t="str">
        <f t="shared" ref="FO5:FO68" si="14">IF(AND(B5&lt;&gt;"",$FO$4&lt;&gt;";;;;;"),$FO$4,"")</f>
        <v>GDT;;;;;</v>
      </c>
      <c r="FP5" s="889" t="str">
        <f>IF(Table1[[#This Row],[Baumwollanteil (in %)]]&lt;&gt;"","05","")</f>
        <v/>
      </c>
      <c r="FQ5" s="180"/>
      <c r="FR5" s="123" t="str">
        <f t="shared" ref="FR5:FR68" si="15">IF(J5&lt;&gt;"","ST","")</f>
        <v>ST</v>
      </c>
      <c r="FS5" s="123"/>
      <c r="FT5" s="123"/>
      <c r="FU5" s="123"/>
      <c r="FV5" s="745">
        <f t="shared" ref="FV5:FV68" si="16">IF(J5&lt;&gt;"",F5,"")</f>
        <v>1.5</v>
      </c>
      <c r="GB5"/>
      <c r="GC5" s="1010">
        <f>IF(Table1[[#This Row],[Global Trade Item Number (GTIN)]]="","",Table1[[#This Row],[Global Trade Item Number (GTIN)]])</f>
        <v>1234567890111</v>
      </c>
      <c r="GD5" s="791">
        <f>IF(Table1[[#This Row],[WAWI-Nr./ Kreditoren-Nummer
(ASDV)]]&lt;&gt;"",Table1[[#This Row],[WAWI-Nr./ Kreditoren-Nummer
(ASDV)]],"")</f>
        <v>0</v>
      </c>
      <c r="GE5" s="190" t="s">
        <v>3179</v>
      </c>
      <c r="GF5" s="790" t="str">
        <f>IF(Table1[[#This Row],[Gültig ab (Datum)]]&lt;&gt;"","31.12.9999","")</f>
        <v>31.12.9999</v>
      </c>
      <c r="GG5" s="190" t="s">
        <v>2265</v>
      </c>
      <c r="GH5" s="190" t="s">
        <v>2265</v>
      </c>
      <c r="GI5" s="616"/>
      <c r="GJ5" s="765"/>
      <c r="GK5" s="763"/>
      <c r="GL5" s="617"/>
      <c r="GM5" s="617"/>
      <c r="GN5" s="617"/>
      <c r="GO5" s="617"/>
      <c r="GP5" s="617"/>
      <c r="GQ5" s="775"/>
      <c r="GR5" s="663" t="s">
        <v>1638</v>
      </c>
      <c r="GS5" s="159" t="s">
        <v>1601</v>
      </c>
      <c r="GT5" s="159">
        <v>3.12</v>
      </c>
      <c r="GU5" s="159" t="s">
        <v>2265</v>
      </c>
      <c r="GV5" s="159" t="s">
        <v>242</v>
      </c>
      <c r="GW5" s="610">
        <v>100</v>
      </c>
      <c r="GX5" s="159"/>
      <c r="GY5" s="610"/>
      <c r="GZ5" s="159"/>
      <c r="HA5" s="610"/>
      <c r="HB5" s="663"/>
      <c r="HC5" s="159"/>
      <c r="HD5" s="159"/>
      <c r="HE5" s="159"/>
      <c r="HF5" s="159"/>
      <c r="HG5" s="610"/>
      <c r="HH5" s="159"/>
      <c r="HI5" s="610"/>
      <c r="HJ5" s="159"/>
      <c r="HK5" s="610"/>
      <c r="HL5" s="663"/>
      <c r="HM5" s="159"/>
      <c r="HN5" s="159"/>
      <c r="HO5" s="159"/>
      <c r="HP5" s="159"/>
      <c r="HQ5" s="610"/>
      <c r="HR5" s="159"/>
      <c r="HS5" s="610"/>
      <c r="HT5" s="159"/>
      <c r="HU5" s="610"/>
      <c r="HV5" s="663"/>
      <c r="HW5" s="159"/>
      <c r="HX5" s="159"/>
      <c r="HY5" s="159"/>
      <c r="HZ5" s="159"/>
      <c r="IA5" s="159"/>
      <c r="IB5" s="610"/>
      <c r="IC5" s="159"/>
      <c r="ID5" s="610"/>
      <c r="IE5" s="159"/>
      <c r="IF5" s="610"/>
      <c r="IG5" s="663"/>
      <c r="IH5" s="159"/>
      <c r="II5" s="159"/>
      <c r="IJ5" s="159"/>
      <c r="IK5" s="159"/>
      <c r="IL5" s="159"/>
      <c r="IM5" s="610"/>
      <c r="IN5" s="159"/>
      <c r="IO5" s="610"/>
      <c r="IP5" s="159"/>
      <c r="IQ5" s="610"/>
      <c r="IR5" s="663"/>
      <c r="IS5" s="159"/>
      <c r="IT5" s="159"/>
      <c r="IU5" s="159"/>
      <c r="IV5" s="159"/>
      <c r="IW5" s="159"/>
      <c r="IX5" s="610"/>
      <c r="IY5" s="159"/>
      <c r="IZ5" s="610"/>
      <c r="JA5" s="159"/>
      <c r="JB5" s="610"/>
      <c r="JC5" s="663" t="s">
        <v>1622</v>
      </c>
      <c r="JD5" s="159" t="s">
        <v>1600</v>
      </c>
      <c r="JE5" s="159">
        <v>0.25</v>
      </c>
      <c r="JF5" s="159" t="s">
        <v>2265</v>
      </c>
      <c r="JG5" s="159"/>
      <c r="JH5" s="159" t="s">
        <v>1613</v>
      </c>
      <c r="JI5" s="610">
        <v>99.5</v>
      </c>
      <c r="JJ5" s="159"/>
      <c r="JK5" s="610"/>
      <c r="JL5" s="159" t="s">
        <v>1625</v>
      </c>
      <c r="JM5" s="827">
        <v>0.5</v>
      </c>
      <c r="JN5" s="663"/>
      <c r="JO5" s="159"/>
      <c r="JP5" s="159"/>
      <c r="JQ5" s="159"/>
      <c r="JR5" s="159"/>
      <c r="JS5" s="159"/>
      <c r="JT5" s="610"/>
      <c r="JU5" s="159"/>
      <c r="JV5" s="610"/>
      <c r="JW5" s="159"/>
      <c r="JX5" s="610"/>
      <c r="JY5" s="663"/>
      <c r="JZ5" s="159"/>
      <c r="KA5" s="159"/>
      <c r="KB5" s="159"/>
      <c r="KC5" s="159"/>
      <c r="KD5" s="159"/>
      <c r="KE5" s="610"/>
      <c r="KF5" s="159"/>
      <c r="KG5" s="610"/>
      <c r="KH5" s="159"/>
      <c r="KI5" s="610"/>
      <c r="KK5" s="486" t="s">
        <v>1943</v>
      </c>
      <c r="KL5" s="802">
        <f>IF(Table1[[#This Row],[GTIN]]&lt;&gt;"",Table1[[#This Row],[GTIN]],"")</f>
        <v>1234567890111</v>
      </c>
      <c r="KM5" s="816">
        <f>Table1[[#This Row],[Kreditor]]</f>
        <v>0</v>
      </c>
      <c r="KN5" s="868" t="str">
        <f>IF(Table1[[#This Row],[Gültig ab (Datum)]]&lt;&gt;"",Table1[[#This Row],[Gültig ab (Datum)]],"")</f>
        <v>01.06.2020</v>
      </c>
      <c r="KO5" s="868" t="str">
        <f>Table1[[#This Row],[Gültig bis]]</f>
        <v>31.12.9999</v>
      </c>
      <c r="KP5" s="869" t="str">
        <f>IF(Table1[[#This Row],[Artikel verpackt? 
(X=Ja)]]="","",Table1[[#This Row],[Artikel verpackt? 
(X=Ja)]])</f>
        <v>X</v>
      </c>
      <c r="KQ5" s="870" t="str">
        <f>IF(Table1[[#This Row],[Verpackung recyclingfähig?
(X=Ja)]]="","",Table1[[#This Row],[Verpackung recyclingfähig?
(X=Ja)]])</f>
        <v>X</v>
      </c>
      <c r="KR5" s="871"/>
      <c r="KS5" s="872"/>
      <c r="KT5" s="873"/>
      <c r="KU5" s="873"/>
      <c r="KV5" s="873"/>
      <c r="KW5" s="873"/>
      <c r="KX5" s="873"/>
      <c r="KY5" s="873"/>
      <c r="KZ5" s="874"/>
      <c r="LA5" s="875" t="str">
        <f>IF(Table1[[#This Row],[Hauptkörper - B1 - Art]]="","",VLOOKUP(Table1[[#This Row],[Hauptkörper - B1 - Art]],'DD FD'!B:C,2,FALSE))</f>
        <v>Blister/Sicherverpackung</v>
      </c>
      <c r="LB5" s="876" t="str">
        <f>IF(Table1[[#This Row],[Hauptkörper - B1 - Fraktion]]="","",VLOOKUP(Table1[[#This Row],[Hauptkörper - B1 - Fraktion]],'DD FD'!H:J,3,FALSE))</f>
        <v>Kunststoff</v>
      </c>
      <c r="LC5" s="873">
        <f>IF(Table1[[#This Row],[Hauptkörper - B1 - Gewicht
(in G)]]="","",Table1[[#This Row],[Hauptkörper - B1 - Gewicht
(in G)]])</f>
        <v>3.12</v>
      </c>
      <c r="LD5" s="873" t="str">
        <f>IF(Table1[[#This Row],[Hauptkörper - B1 - Lizenzierungs-pflichtig? (X=Ja)]]="","",Table1[[#This Row],[Hauptkörper - B1 - Lizenzierungs-pflichtig? (X=Ja)]])</f>
        <v>X</v>
      </c>
      <c r="LE5" s="876" t="str">
        <f>IF(Table1[[#This Row],[Hauptkörper - B1 - Virgin Material]]="","",VLOOKUP(Table1[[#This Row],[Hauptkörper - B1 - Virgin Material]],'DD FD'!AJ:AK,2,FALSE))</f>
        <v>PE</v>
      </c>
      <c r="LF5" s="877">
        <f>IF(Table1[[#This Row],[Hauptkörper - B1 - Virgin Material Anteil (in %)]]="","",Table1[[#This Row],[Hauptkörper - B1 - Virgin Material Anteil (in %)]])</f>
        <v>100</v>
      </c>
      <c r="LG5" s="876" t="str">
        <f>IF(Table1[[#This Row],[Hauptkörper - B1 - Recyceltes Material]]="","",VLOOKUP(Table1[[#This Row],[Hauptkörper - B1 - Recyceltes Material]],'DD FD'!AL:AM,2,FALSE))</f>
        <v/>
      </c>
      <c r="LH5" s="877" t="str">
        <f>IF(Table1[[#This Row],[Hauptkörper - B1 - Recyceltes Material Anteil (in %)]]="","",Table1[[#This Row],[Hauptkörper - B1 - Recyceltes Material Anteil (in %)]])</f>
        <v/>
      </c>
      <c r="LI5" s="878" t="str">
        <f>IF(Table1[[#This Row],[Hauptkörper - B1 - Beschichtung]]="","",VLOOKUP(Table1[[#This Row],[Hauptkörper - B1 - Beschichtung]],'DD FD'!AE:AF,2,FALSE))</f>
        <v/>
      </c>
      <c r="LJ5" s="879" t="str">
        <f>IF(Table1[[#This Row],[Hauptkörper - B1 - Beschichtung Anteil (in %)]]="","",Table1[[#This Row],[Hauptkörper - B1 - Beschichtung Anteil (in %)]])</f>
        <v/>
      </c>
      <c r="LK5" s="875" t="str">
        <f>IF(Table1[[#This Row],[Hauptkörper - B2 - Art]]="","",VLOOKUP(Table1[[#This Row],[Hauptkörper - B2 - Art]],'DD FD'!B:C,2,FALSE))</f>
        <v/>
      </c>
      <c r="LL5" s="876" t="str">
        <f>IF(Table1[[#This Row],[Hauptkörper - B2 - Fraktion]]="","",VLOOKUP(Table1[[#This Row],[Hauptkörper - B2 - Fraktion]],'DD FD'!H:J,3,FALSE))</f>
        <v/>
      </c>
      <c r="LM5" s="873" t="str">
        <f>IF(Table1[[#This Row],[Hauptkörper - B2 - Gewicht
(in G)]]="","",Table1[[#This Row],[Hauptkörper - B2 - Gewicht
(in G)]])</f>
        <v/>
      </c>
      <c r="LN5" s="873" t="str">
        <f>IF(Table1[[#This Row],[Hauptkörper - B2 - Lizenzierungs-pflichtig? (X=Ja)]]="","",Table1[[#This Row],[Hauptkörper - B2 - Lizenzierungs-pflichtig? (X=Ja)]])</f>
        <v/>
      </c>
      <c r="LO5" s="876" t="str">
        <f>IF(Table1[[#This Row],[Hauptkörper - B2 - Virgin Material]]="","",VLOOKUP(Table1[[#This Row],[Hauptkörper - B2 - Virgin Material]],'DD FD'!AJ:AK,2,FALSE))</f>
        <v/>
      </c>
      <c r="LP5" s="877" t="str">
        <f>IF(Table1[[#This Row],[Hauptkörper - B2 - Virgin Material Anteil (in %)]]="","",Table1[[#This Row],[Hauptkörper - B2 - Virgin Material Anteil (in %)]])</f>
        <v/>
      </c>
      <c r="LQ5" s="876" t="str">
        <f>IF(Table1[[#This Row],[Hauptkörper - B2 - Recyceltes Material]]="","",VLOOKUP(Table1[[#This Row],[Hauptkörper - B2 - Recyceltes Material]],'DD FD'!AL:AM,2,FALSE))</f>
        <v/>
      </c>
      <c r="LR5" s="877" t="str">
        <f>IF(Table1[[#This Row],[Hauptkörper - B2 - Recyceltes Material Anteil (in %)]]="","",Table1[[#This Row],[Hauptkörper - B2 - Recyceltes Material Anteil (in %)]])</f>
        <v/>
      </c>
      <c r="LS5" s="876" t="str">
        <f>IF(Table1[[#This Row],[Hauptkörper - B2 - Beschichtung]]="","",VLOOKUP(Table1[[#This Row],[Hauptkörper - B2 - Beschichtung]],'DD FD'!AE:AF,2,FALSE))</f>
        <v/>
      </c>
      <c r="LT5" s="879" t="str">
        <f>IF(Table1[[#This Row],[Hauptkörper - B2 - Beschichtung Anteil (in %)]]="","",Table1[[#This Row],[Hauptkörper - B2 - Beschichtung Anteil (in %)]])</f>
        <v/>
      </c>
      <c r="LU5" s="875" t="str">
        <f>IF(Table1[[#This Row],[Hauptkörper - B3 - Art]]="","",VLOOKUP(Table1[[#This Row],[Hauptkörper - B3 - Art]],'DD FD'!B:C,2,FALSE))</f>
        <v/>
      </c>
      <c r="LV5" s="876" t="str">
        <f>IF(Table1[[#This Row],[Hauptkörper - B3 - Fraktion]]="","",VLOOKUP(Table1[[#This Row],[Hauptkörper - B3 - Fraktion]],'DD FD'!H:J,3,FALSE))</f>
        <v/>
      </c>
      <c r="LW5" s="873" t="str">
        <f>IF(Table1[[#This Row],[Hauptkörper - B3 - Gewicht
(in G)]]="","",Table1[[#This Row],[Hauptkörper - B3 - Gewicht
(in G)]])</f>
        <v/>
      </c>
      <c r="LX5" s="873" t="str">
        <f>IF(Table1[[#This Row],[Hauptkörper - B3 - Lizenzierungs-pflichtig? (X=Ja)]]="","",Table1[[#This Row],[Hauptkörper - B3 - Lizenzierungs-pflichtig? (X=Ja)]])</f>
        <v/>
      </c>
      <c r="LY5" s="876" t="str">
        <f>IF(Table1[[#This Row],[Hauptkörper - B3 - Virgin Material]]="","",VLOOKUP(Table1[[#This Row],[Hauptkörper - B3 - Virgin Material]],'DD FD'!AJ:AK,2,FALSE))</f>
        <v/>
      </c>
      <c r="LZ5" s="877" t="str">
        <f>IF(Table1[[#This Row],[Hauptkörper - B3 - Virgin Material Anteil (in %)]]="","",Table1[[#This Row],[Hauptkörper - B3 - Virgin Material Anteil (in %)]])</f>
        <v/>
      </c>
      <c r="MA5" s="876" t="str">
        <f>IF(Table1[[#This Row],[Hauptkörper - B3 - Recyceltes Material]]="","",VLOOKUP(Table1[[#This Row],[Hauptkörper - B3 - Recyceltes Material]],'DD FD'!AL:AM,2,FALSE))</f>
        <v/>
      </c>
      <c r="MB5" s="877" t="str">
        <f>IF(Table1[[#This Row],[Hauptkörper - B3 - Recyceltes Material Anteil (in %)]]="","",Table1[[#This Row],[Hauptkörper - B3 - Recyceltes Material Anteil (in %)]])</f>
        <v/>
      </c>
      <c r="MC5" s="876" t="str">
        <f>IF(Table1[[#This Row],[Hauptkörper - B3 - Beschichtung]]="","",VLOOKUP(Table1[[#This Row],[Hauptkörper - B3 - Beschichtung]],'DD FD'!AE:AF,2,FALSE))</f>
        <v/>
      </c>
      <c r="MD5" s="879" t="str">
        <f>IF(Table1[[#This Row],[Hauptkörper - B3 - Beschichtung Anteil (in %)]]="","",Table1[[#This Row],[Hauptkörper - B3 - Beschichtung Anteil (in %)]])</f>
        <v/>
      </c>
      <c r="ME5" s="875" t="str">
        <f>IF(Table1[[#This Row],[Verschluss - B1 - Art]]="","",VLOOKUP(Table1[[#This Row],[Verschluss - B1 - Art]],'DD FD'!D:E,2,FALSE))</f>
        <v/>
      </c>
      <c r="MF5" s="876" t="str">
        <f>IF(Table1[[#This Row],[Verschluss - B1 - Fraktion]]="","",VLOOKUP(Table1[[#This Row],[Verschluss - B1 - Fraktion]],'DD FD'!H:J,3,FALSE))</f>
        <v/>
      </c>
      <c r="MG5" s="873" t="str">
        <f>IF(Table1[[#This Row],[Verschluss - B1 - Gewicht (in G)]]="","",Table1[[#This Row],[Verschluss - B1 - Gewicht (in G)]])</f>
        <v/>
      </c>
      <c r="MH5" s="873" t="str">
        <f>IF(Table1[[#This Row],[Verschluss - B1 - Lizenzierungs-pflichtig? (X=Ja)]]="","",Table1[[#This Row],[Verschluss - B1 - Lizenzierungs-pflichtig? (X=Ja)]])</f>
        <v/>
      </c>
      <c r="MI5" s="873" t="str">
        <f>IF(Table1[[#This Row],[Verschluss - B1 - Trennbar vom Hauptkörper? (X=Ja)]]="","",Table1[[#This Row],[Verschluss - B1 - Trennbar vom Hauptkörper? (X=Ja)]])</f>
        <v/>
      </c>
      <c r="MJ5" s="876" t="str">
        <f>IF(Table1[[#This Row],[Verschluss - B1 - Virgin Material]]="","",VLOOKUP(Table1[[#This Row],[Verschluss - B1 - Virgin Material]],'DD FD'!AJ:AK,2,FALSE))</f>
        <v/>
      </c>
      <c r="MK5" s="877" t="str">
        <f>IF(Table1[[#This Row],[Verschluss - B1 - Virgin Material Anteil (in %)]]="","",Table1[[#This Row],[Verschluss - B1 - Virgin Material Anteil (in %)]])</f>
        <v/>
      </c>
      <c r="ML5" s="876" t="str">
        <f>IF(Table1[[#This Row],[Verschluss - B1 - Recyceltes Material]]="","",VLOOKUP(Table1[[#This Row],[Verschluss - B1 - Recyceltes Material]],'DD FD'!AL:AM,2,FALSE))</f>
        <v/>
      </c>
      <c r="MM5" s="877" t="str">
        <f>IF(Table1[[#This Row],[Verschluss - B1 - Recyceltes Material Anteil (in %)]]="","",Table1[[#This Row],[Verschluss - B1 - Recyceltes Material Anteil (in %)]])</f>
        <v/>
      </c>
      <c r="MN5" s="876" t="str">
        <f>IF(Table1[[#This Row],[Verschluss - B1 - Beschichtung]]="","",VLOOKUP(Table1[[#This Row],[Verschluss - B1 - Beschichtung]],'DD FD'!AE:AF,2,FALSE))</f>
        <v/>
      </c>
      <c r="MO5" s="879" t="str">
        <f>IF(Table1[[#This Row],[Verschluss - B1 - Beschichtung Anteil (in %)]]="","",Table1[[#This Row],[Verschluss - B1 - Beschichtung Anteil (in %)]])</f>
        <v/>
      </c>
      <c r="MP5" s="875" t="str">
        <f>IF(Table1[[#This Row],[Verschluss - B2 - Art]]="","",VLOOKUP(Table1[[#This Row],[Verschluss - B2 - Art]],'DD FD'!D:E,2,FALSE))</f>
        <v/>
      </c>
      <c r="MQ5" s="876" t="str">
        <f>IF(Table1[[#This Row],[Verschluss - B2 - Fraktion]]="","",VLOOKUP(Table1[[#This Row],[Verschluss - B2 - Fraktion]],'DD FD'!H:J,3,FALSE))</f>
        <v/>
      </c>
      <c r="MR5" s="873" t="str">
        <f>IF(Table1[[#This Row],[Verschluss - B2 - Gewicht (in G)]]="","",Table1[[#This Row],[Verschluss - B2 - Gewicht (in G)]])</f>
        <v/>
      </c>
      <c r="MS5" s="873" t="str">
        <f>IF(Table1[[#This Row],[Verschluss - B2 - Lizenzierungs-pflichtig? (X=Ja)]]="","",Table1[[#This Row],[Verschluss - B2 - Lizenzierungs-pflichtig? (X=Ja)]])</f>
        <v/>
      </c>
      <c r="MT5" s="873" t="str">
        <f>IF(Table1[[#This Row],[Verschluss - B2 - Trennbar vom Hauptkörper? (X=Ja)]]="","",Table1[[#This Row],[Verschluss - B2 - Trennbar vom Hauptkörper? (X=Ja)]])</f>
        <v/>
      </c>
      <c r="MU5" s="876" t="str">
        <f>IF(Table1[[#This Row],[Verschluss - B2 - Virgin Material]]="","",VLOOKUP(Table1[[#This Row],[Verschluss - B2 - Virgin Material]],'DD FD'!AJ:AK,2,FALSE))</f>
        <v/>
      </c>
      <c r="MV5" s="877" t="str">
        <f>IF(Table1[[#This Row],[Verschluss - B2 - Virgin Material Anteil (in %)]]="","",Table1[[#This Row],[Verschluss - B2 - Virgin Material Anteil (in %)]])</f>
        <v/>
      </c>
      <c r="MW5" s="876" t="str">
        <f>IF(Table1[[#This Row],[Verschluss - B2 - Recyceltes Material]]="","",VLOOKUP(Table1[[#This Row],[Verschluss - B2 - Recyceltes Material]],'DD FD'!AL:AM,2,FALSE))</f>
        <v/>
      </c>
      <c r="MX5" s="877" t="str">
        <f>IF(Table1[[#This Row],[Verschluss - B2 - Recyceltes Material Anteil (in %)]]="","",Table1[[#This Row],[Verschluss - B2 - Recyceltes Material Anteil (in %)]])</f>
        <v/>
      </c>
      <c r="MY5" s="876" t="str">
        <f>IF(Table1[[#This Row],[Verschluss - B2 - Beschichtung]]="","",VLOOKUP(Table1[[#This Row],[Verschluss - B2 - Beschichtung]],'DD FD'!AE:AF,2,FALSE))</f>
        <v/>
      </c>
      <c r="MZ5" s="879" t="str">
        <f>IF(Table1[[#This Row],[Verschluss - B2 - Beschichtung Anteil (in %)]]="","",Table1[[#This Row],[Verschluss - B2 - Beschichtung Anteil (in %)]])</f>
        <v/>
      </c>
      <c r="NA5" s="875" t="str">
        <f>IF(Table1[[#This Row],[Verschluss - B3 - Art]]="","",VLOOKUP(Table1[[#This Row],[Verschluss - B3 - Art]],'DD FD'!D:E,2,FALSE))</f>
        <v/>
      </c>
      <c r="NB5" s="876" t="str">
        <f>IF(Table1[[#This Row],[Verschluss - B3 - Fraktion]]="","",VLOOKUP(Table1[[#This Row],[Verschluss - B3 - Fraktion]],'DD FD'!H:J,3,FALSE))</f>
        <v/>
      </c>
      <c r="NC5" s="873" t="str">
        <f>IF(Table1[[#This Row],[Verschluss - B3 - Gewicht (in G)]]="","",Table1[[#This Row],[Verschluss - B3 - Gewicht (in G)]])</f>
        <v/>
      </c>
      <c r="ND5" s="873" t="str">
        <f>IF(Table1[[#This Row],[Verschluss - B3 - Lizenzierungs-pflichtig? (X=Ja)]]="","",Table1[[#This Row],[Verschluss - B3 - Lizenzierungs-pflichtig? (X=Ja)]])</f>
        <v/>
      </c>
      <c r="NE5" s="873" t="str">
        <f>IF(Table1[[#This Row],[Verschluss - B3 - Trennbar vom Hauptkörper? (X=Ja)]]="","",Table1[[#This Row],[Verschluss - B3 - Trennbar vom Hauptkörper? (X=Ja)]])</f>
        <v/>
      </c>
      <c r="NF5" s="876" t="str">
        <f>IF(Table1[[#This Row],[Verschluss - B3 - Virgin Material]]="","",VLOOKUP(Table1[[#This Row],[Verschluss - B3 - Virgin Material]],'DD FD'!AJ:AK,2,FALSE))</f>
        <v/>
      </c>
      <c r="NG5" s="877" t="str">
        <f>IF(Table1[[#This Row],[Verschluss - B3 - Virgin Material Anteil (in %)]]="","",Table1[[#This Row],[Verschluss - B3 - Virgin Material Anteil (in %)]])</f>
        <v/>
      </c>
      <c r="NH5" s="876" t="str">
        <f>IF(Table1[[#This Row],[Verschluss - B3 - Recyceltes Material]]="","",VLOOKUP(Table1[[#This Row],[Verschluss - B3 - Recyceltes Material]],'DD FD'!AL:AM,2,FALSE))</f>
        <v/>
      </c>
      <c r="NI5" s="877" t="str">
        <f>IF(Table1[[#This Row],[Verschluss - B3 - Recyceltes Material Anteil (in %)]]="","",Table1[[#This Row],[Verschluss - B3 - Recyceltes Material Anteil (in %)]])</f>
        <v/>
      </c>
      <c r="NJ5" s="876" t="str">
        <f>IF(Table1[[#This Row],[Verschluss - B3 - Beschichtung]]="","",VLOOKUP(Table1[[#This Row],[Verschluss - B3 - Beschichtung]],'DD FD'!AE:AF,2,FALSE))</f>
        <v/>
      </c>
      <c r="NK5" s="879" t="str">
        <f>IF(Table1[[#This Row],[Verschluss - B3 - Beschichtung Anteil (in %)]]="","",Table1[[#This Row],[Verschluss - B3 - Beschichtung Anteil (in %)]])</f>
        <v/>
      </c>
      <c r="NL5" s="875" t="str">
        <f>IF(Table1[[#This Row],[Etikett - B1 - Art]]="","",VLOOKUP(Table1[[#This Row],[Etikett - B1 - Art]],'DD FD'!F:G,2,FALSE))</f>
        <v>Etikett/Aufkleber</v>
      </c>
      <c r="NM5" s="876" t="str">
        <f>IF(Table1[[#This Row],[Etikett - B1 - Fraktion]]="","",VLOOKUP(Table1[[#This Row],[Etikett - B1 - Fraktion]],'DD FD'!H:J,3,FALSE))</f>
        <v>Papier, Pappe, Karton</v>
      </c>
      <c r="NN5" s="873">
        <f>IF(Table1[[#This Row],[Etikett - B1 - Gewicht (in G)]]="","",Table1[[#This Row],[Etikett - B1 - Gewicht (in G)]])</f>
        <v>0.25</v>
      </c>
      <c r="NO5" s="873" t="str">
        <f>IF(Table1[[#This Row],[Etikett - B1 - Lizenzierungs-pflichtig? (X=Ja)]]="","",Table1[[#This Row],[Etikett - B1 - Lizenzierungs-pflichtig? (X=Ja)]])</f>
        <v>X</v>
      </c>
      <c r="NP5" s="873" t="str">
        <f>IF(Table1[[#This Row],[Etikett - B1 - Trennbar vom Hauptkörper? (X=Ja)]]="","",Table1[[#This Row],[Etikett - B1 - Trennbar vom Hauptkörper? (X=Ja)]])</f>
        <v/>
      </c>
      <c r="NQ5" s="876" t="str">
        <f>IF(Table1[[#This Row],[Etikett - B1 - Virgin Material]]="","",VLOOKUP(Table1[[#This Row],[Etikett - B1 - Virgin Material]],'DD FD'!AJ:AK,2,FALSE))</f>
        <v>Frischfaser</v>
      </c>
      <c r="NR5" s="877">
        <f>IF(Table1[[#This Row],[Etikett - B1 - Virgin Material Anteil (in %)]]="","",Table1[[#This Row],[Etikett - B1 - Virgin Material Anteil (in %)]])</f>
        <v>99.5</v>
      </c>
      <c r="NS5" s="876" t="str">
        <f>IF(Table1[[#This Row],[Etikett - B1 - Recyceltes Material]]="","",VLOOKUP(Table1[[#This Row],[Etikett - B1 - Recyceltes Material]],'DD FD'!AL:AM,2,FALSE))</f>
        <v/>
      </c>
      <c r="NT5" s="877" t="str">
        <f>IF(Table1[[#This Row],[Etikett - B1 - Recyceltes Material Anteil (in %)]]="","",Table1[[#This Row],[Etikett - B1 - Recyceltes Material Anteil (in %)]])</f>
        <v/>
      </c>
      <c r="NU5" s="876" t="str">
        <f>IF(Table1[[#This Row],[Etikett - B1 - Beschichtung]]="","",VLOOKUP(Table1[[#This Row],[Etikett - B1 - Beschichtung]],'DD FD'!AE:AF,2,FALSE))</f>
        <v>PE Beschichtung</v>
      </c>
      <c r="NV5" s="879">
        <f>IF(Table1[[#This Row],[Etikett - B1 - Beschichtung Anteil (in %)]]="","",Table1[[#This Row],[Etikett - B1 - Beschichtung Anteil (in %)]])</f>
        <v>0.5</v>
      </c>
      <c r="NW5" s="875" t="str">
        <f>IF(Table1[[#This Row],[Etikett - B2 - Art]]="","",VLOOKUP(Table1[[#This Row],[Etikett - B2 - Art]],'DD FD'!F:G,2,FALSE))</f>
        <v/>
      </c>
      <c r="NX5" s="876" t="str">
        <f>IF(Table1[[#This Row],[Etikett - B2 - Fraktion]]="","",VLOOKUP(Table1[[#This Row],[Etikett - B2 - Fraktion]],'DD FD'!H:J,3,FALSE))</f>
        <v/>
      </c>
      <c r="NY5" s="873" t="str">
        <f>IF(Table1[[#This Row],[Etikett - B2 - Gewicht (in G)]]="","",Table1[[#This Row],[Etikett - B2 - Gewicht (in G)]])</f>
        <v/>
      </c>
      <c r="NZ5" s="873" t="str">
        <f>IF(Table1[[#This Row],[Etikett - B2 - Lizenzierungs-pflichtig? (X=Ja)]]="","",Table1[[#This Row],[Etikett - B2 - Lizenzierungs-pflichtig? (X=Ja)]])</f>
        <v/>
      </c>
      <c r="OA5" s="873" t="str">
        <f>IF(Table1[[#This Row],[Etikett - B2 - Trennbar vom Hauptkörper? (X=Ja)]]="","",Table1[[#This Row],[Etikett - B2 - Trennbar vom Hauptkörper? (X=Ja)]])</f>
        <v/>
      </c>
      <c r="OB5" s="876" t="str">
        <f>IF(Table1[[#This Row],[Etikett - B2 - Virgin Material]]="","",VLOOKUP(Table1[[#This Row],[Etikett - B2 - Virgin Material]],'DD FD'!AJ:AK,2,FALSE))</f>
        <v/>
      </c>
      <c r="OC5" s="877" t="str">
        <f>IF(Table1[[#This Row],[Etikett - B2 - Virgin Material Anteil (in %)]]="","",Table1[[#This Row],[Etikett - B2 - Virgin Material Anteil (in %)]])</f>
        <v/>
      </c>
      <c r="OD5" s="876" t="str">
        <f>IF(Table1[[#This Row],[Etikett - B2 - Recyceltes Material]]="","",VLOOKUP(Table1[[#This Row],[Etikett - B2 - Recyceltes Material]],'DD FD'!AL:AM,2,FALSE))</f>
        <v/>
      </c>
      <c r="OE5" s="877" t="str">
        <f>IF(Table1[[#This Row],[Etikett - B2 - Recyceltes Material Anteil (in %)]]="","",Table1[[#This Row],[Etikett - B2 - Recyceltes Material Anteil (in %)]])</f>
        <v/>
      </c>
      <c r="OF5" s="876" t="str">
        <f>IF(Table1[[#This Row],[Etikett - B2 - Beschichtung]]="","",VLOOKUP(Table1[[#This Row],[Etikett - B2 - Beschichtung]],'DD FD'!AE:AF,2,FALSE))</f>
        <v/>
      </c>
      <c r="OG5" s="879" t="str">
        <f>IF(Table1[[#This Row],[Etikett - B2 - Beschichtung Anteil (in %)]]="","",Table1[[#This Row],[Etikett - B2 - Beschichtung Anteil (in %)]])</f>
        <v/>
      </c>
      <c r="OH5" s="875" t="str">
        <f>IF(Table1[[#This Row],[Etikett - B3 - Art]]="","",VLOOKUP(Table1[[#This Row],[Etikett - B3 - Art]],'DD FD'!F:G,2,FALSE))</f>
        <v/>
      </c>
      <c r="OI5" s="876" t="str">
        <f>IF(Table1[[#This Row],[Etikett - B3 - Fraktion]]="","",VLOOKUP(Table1[[#This Row],[Etikett - B3 - Fraktion]],'DD FD'!H:J,3,FALSE))</f>
        <v/>
      </c>
      <c r="OJ5" s="873" t="str">
        <f>IF(Table1[[#This Row],[Etikett - B3 - Gewicht (in G)]]="","",Table1[[#This Row],[Etikett - B3 - Gewicht (in G)]])</f>
        <v/>
      </c>
      <c r="OK5" s="873" t="str">
        <f>IF(Table1[[#This Row],[Etikett - B3 - Lizenzierungs-pflichtig? (X=Ja)]]="","",Table1[[#This Row],[Etikett - B3 - Lizenzierungs-pflichtig? (X=Ja)]])</f>
        <v/>
      </c>
      <c r="OL5" s="873" t="str">
        <f>IF(Table1[[#This Row],[Etikett - B3 - Trennbar vom Hauptkörper? (X=Ja)]]="","",Table1[[#This Row],[Etikett - B3 - Trennbar vom Hauptkörper? (X=Ja)]])</f>
        <v/>
      </c>
      <c r="OM5" s="876" t="str">
        <f>IF(Table1[[#This Row],[Etikett - B3 - Virgin Material]]="","",VLOOKUP(Table1[[#This Row],[Etikett - B3 - Virgin Material]],'DD FD'!AJ:AK,2,FALSE))</f>
        <v/>
      </c>
      <c r="ON5" s="877" t="str">
        <f>IF(Table1[[#This Row],[Etikett - B3 - Virgin Material Anteil (in %)]]="","",Table1[[#This Row],[Etikett - B3 - Virgin Material Anteil (in %)]])</f>
        <v/>
      </c>
      <c r="OO5" s="876" t="str">
        <f>IF(Table1[[#This Row],[Etikett - B3 - Recyceltes Material]]="","",VLOOKUP(Table1[[#This Row],[Etikett - B3 - Recyceltes Material]],'DD FD'!AL:AM,2,FALSE))</f>
        <v/>
      </c>
      <c r="OP5" s="877" t="str">
        <f>IF(Table1[[#This Row],[Etikett - B3 - Recyceltes Material Anteil (in %)]]="","",Table1[[#This Row],[Etikett - B3 - Recyceltes Material Anteil (in %)]])</f>
        <v/>
      </c>
      <c r="OQ5" s="876" t="str">
        <f>IF(Table1[[#This Row],[Etikett - B3 - Beschichtung]]="","",VLOOKUP(Table1[[#This Row],[Etikett - B3 - Beschichtung]],'DD FD'!AE:AF,2,FALSE))</f>
        <v/>
      </c>
      <c r="OR5" s="880" t="str">
        <f>IF(Table1[[#This Row],[Etikett - B3 - Beschichtung Anteil (in %)]]="","",Table1[[#This Row],[Etikett - B3 - Beschichtung Anteil (in %)]])</f>
        <v/>
      </c>
      <c r="OS5" s="881">
        <f>ROUNDUP(SUM(
IF(AND(LB5='DD FD'!$J$7,LD5='DD FD'!$AI$3),LC5,0),
IF(AND(LL5='DD FD'!$J$7,LN5='DD FD'!$AI$3),LM5,0),
IF(AND(LV5='DD FD'!$J$7,LX5='DD FD'!$AI$3),LW5,0),
IF(AND(MF5='DD FD'!$J$7,MH5='DD FD'!$AI$3),MG5,0),
IF(AND(MQ5='DD FD'!$J$7,MS5='DD FD'!$AI$3),MR5,0),
IF(AND(NB5='DD FD'!$J$7,ND5='DD FD'!$AI$3),NC5,0),
IF(AND(NM5='DD FD'!$J$7,NO5='DD FD'!$AI$3),NN5,0),
IF(AND(NX5='DD FD'!$J$7,NZ5='DD FD'!$AI$3),NY5,0),
IF(AND(OI5='DD FD'!$J$7,OK5='DD FD'!$AI$3),OJ5,0),
),2)</f>
        <v>0</v>
      </c>
      <c r="OT5" s="882">
        <f>ROUNDUP(SUM(
IF(AND(LB5='DD FD'!$J$6,LD5='DD FD'!$AI$3),LC5,0),
IF(AND(LL5='DD FD'!$J$6,LN5='DD FD'!$AI$3),LM5,0),
IF(AND(LV5='DD FD'!$J$6,LX5='DD FD'!$AI$3),LW5,0),
IF(AND(MF5='DD FD'!$J$6,MH5='DD FD'!$AI$3),MG5,0),
IF(AND(MQ5='DD FD'!$J$6,MS5='DD FD'!$AI$3),MR5,0),
IF(AND(NB5='DD FD'!$J$6,ND5='DD FD'!$AI$3),NC5,0),
IF(AND(NM5='DD FD'!$J$6,NO5='DD FD'!$AI$3),NN5,0),
IF(AND(NX5='DD FD'!$J$6,NZ5='DD FD'!$AI$3),NY5,0),
IF(AND(OI5='DD FD'!$J$6,OK5='DD FD'!$AI$3),OJ5,0),
),2)</f>
        <v>0</v>
      </c>
      <c r="OU5" s="882">
        <f>ROUNDUP(SUM(
IF(AND(LB5='DD FD'!$J$10,LD5='DD FD'!$AI$3),LC5,0),
IF(AND(LL5='DD FD'!$J$10,LN5='DD FD'!$AI$3),LM5,0),
IF(AND(LV5='DD FD'!$J$10,LX5='DD FD'!$AI$3),LW5,0),
IF(AND(MF5='DD FD'!$J$10,MH5='DD FD'!$AI$3),MG5,0),
IF(AND(MQ5='DD FD'!$J$10,MS5='DD FD'!$AI$3),MR5,0),
IF(AND(NB5='DD FD'!$J$10,ND5='DD FD'!$AI$3),NC5,0),
IF(AND(NM5='DD FD'!$J$10,NO5='DD FD'!$AI$3),NN5,0),
IF(AND(NX5='DD FD'!$J$10,NZ5='DD FD'!$AI$3),NY5,0),
IF(AND(OI5='DD FD'!$J$10,OK5='DD FD'!$AI$3),OJ5,0),
),2)</f>
        <v>0</v>
      </c>
      <c r="OV5" s="882">
        <f>ROUNDUP(SUM(
IF(AND(LB5='DD FD'!$J$8,LD5='DD FD'!$AI$3),LC5,0),
IF(AND(LL5='DD FD'!$J$8,LN5='DD FD'!$AI$3),LM5,0),
IF(AND(LV5='DD FD'!$J$8,LX5='DD FD'!$AI$3),LW5,0),
IF(AND(MF5='DD FD'!$J$8,MH5='DD FD'!$AI$3),MG5,0),
IF(AND(MQ5='DD FD'!$J$8,MS5='DD FD'!$AI$3),MR5,0),
IF(AND(NB5='DD FD'!$J$8,ND5='DD FD'!$AI$3),NC5,0),
IF(AND(NM5='DD FD'!$J$8,NO5='DD FD'!$AI$3),NN5,0),
IF(AND(NX5='DD FD'!$J$8,NZ5='DD FD'!$AI$3),NY5,0),
IF(AND(OI5='DD FD'!$J$8,OK5='DD FD'!$AI$3),OJ5,0),
),2)</f>
        <v>0</v>
      </c>
      <c r="OW5" s="882">
        <f>ROUNDUP(SUM(
IF(AND(LB5='DD FD'!$J$5,LD5='DD FD'!$AI$3),LC5,0),
IF(AND(LL5='DD FD'!$J$5,LN5='DD FD'!$AI$3),LM5,0),
IF(AND(LV5='DD FD'!$J$5,LX5='DD FD'!$AI$3),LW5,0),
IF(AND(MF5='DD FD'!$J$5,MH5='DD FD'!$AI$3),MG5,0),
IF(AND(MQ5='DD FD'!$J$5,MS5='DD FD'!$AI$3),MR5,0),
IF(AND(NB5='DD FD'!$J$5,ND5='DD FD'!$AI$3),NC5,0),
IF(AND(NM5='DD FD'!$J$5,NO5='DD FD'!$AI$3),NN5,0),
IF(AND(NX5='DD FD'!$J$5,NZ5='DD FD'!$AI$3),NY5,0),
IF(AND(OI5='DD FD'!$J$5,OK5='DD FD'!$AI$3),OJ5,0),
),2)</f>
        <v>3.12</v>
      </c>
      <c r="OX5" s="882">
        <f>ROUNDUP(SUM(
IF(AND(LB5='DD FD'!$J$9,LD5='DD FD'!$AI$3),LC5,0),
IF(AND(LL5='DD FD'!$J$9,LN5='DD FD'!$AI$3),LM5,0),
IF(AND(LV5='DD FD'!$J$9,LX5='DD FD'!$AI$3),LW5,0),
IF(AND(MF5='DD FD'!$J$9,MH5='DD FD'!$AI$3),MG5,0),
IF(AND(MQ5='DD FD'!$J$9,MS5='DD FD'!$AI$3),MR5,0),
IF(AND(NB5='DD FD'!$J$9,ND5='DD FD'!$AI$3),NC5,0),
IF(AND(NM5='DD FD'!$J$9,NO5='DD FD'!$AI$3),NN5,0),
IF(AND(NX5='DD FD'!$J$9,NZ5='DD FD'!$AI$3),NY5,0),
IF(AND(OI5='DD FD'!$J$9,OK5='DD FD'!$AI$3),OJ5,0),
),2)</f>
        <v>0</v>
      </c>
      <c r="OY5" s="882">
        <f>ROUNDUP(SUM(
IF(AND(LB5='DD FD'!$J$4,LD5='DD FD'!$AI$3),LC5,0),
IF(AND(LL5='DD FD'!$J$4,LN5='DD FD'!$AI$3),LM5,0),
IF(AND(LV5='DD FD'!$J$4,LX5='DD FD'!$AI$3),LW5,0),
IF(AND(MF5='DD FD'!$J$4,MH5='DD FD'!$AI$3),MG5,0),
IF(AND(MQ5='DD FD'!$J$4,MS5='DD FD'!$AI$3),MR5,0),
IF(AND(NB5='DD FD'!$J$4,ND5='DD FD'!$AI$3),NC5,0),
IF(AND(NM5='DD FD'!$J$4,NO5='DD FD'!$AI$3),NN5,0),
IF(AND(NX5='DD FD'!$J$4,NZ5='DD FD'!$AI$3),NY5,0),
IF(AND(OI5='DD FD'!$J$4,OK5='DD FD'!$AI$3),OJ5,0),
),2)</f>
        <v>0.25</v>
      </c>
      <c r="OZ5" s="883">
        <f>ROUNDUP(SUM(
IF(AND(LB5='DD FD'!$J$11,LD5='DD FD'!$AI$3),LC5,0),
IF(AND(LL5='DD FD'!$J$11,LN5='DD FD'!$AI$3),LM5,0),
IF(AND(LV5='DD FD'!$J$11,LX5='DD FD'!$AI$3),LW5,0),
IF(AND(MF5='DD FD'!$J$11,MH5='DD FD'!$AI$3),MG5,0),
IF(AND(MQ5='DD FD'!$J$11,MS5='DD FD'!$AI$3),MR5,0),
IF(AND(NB5='DD FD'!$J$11,ND5='DD FD'!$AI$3),NC5,0),
IF(AND(NM5='DD FD'!$J$11,NO5='DD FD'!$AI$3),NN5,0),
IF(AND(NX5='DD FD'!$J$11,NZ5='DD FD'!$AI$3),NY5,0),
IF(AND(OI5='DD FD'!$J$11,OK5='DD FD'!$AI$3),OJ5,0),
),2)</f>
        <v>0</v>
      </c>
      <c r="PA5" s="859" t="s">
        <v>1944</v>
      </c>
    </row>
    <row r="6" spans="1:417" s="40" customFormat="1">
      <c r="A6" s="661"/>
      <c r="B6" s="180" t="s">
        <v>3174</v>
      </c>
      <c r="C6" s="281">
        <v>10</v>
      </c>
      <c r="D6" s="281">
        <v>1234567890222</v>
      </c>
      <c r="E6" s="181"/>
      <c r="F6" s="355">
        <v>1.7</v>
      </c>
      <c r="G6" s="359"/>
      <c r="H6" s="662"/>
      <c r="I6" s="162"/>
      <c r="J6" s="161" t="str">
        <f t="shared" si="0"/>
        <v>30</v>
      </c>
      <c r="K6" s="633" t="str">
        <f t="shared" ref="K6:K69" si="17">IF(J6="30","x","")</f>
        <v>x</v>
      </c>
      <c r="L6" s="634"/>
      <c r="M6" s="124" t="str">
        <f t="shared" ref="M6:M69" si="18">IF(J6&lt;&gt;"","ZIDE","")</f>
        <v>ZIDE</v>
      </c>
      <c r="N6" s="125" t="str">
        <f t="shared" si="1"/>
        <v>00</v>
      </c>
      <c r="O6" s="123"/>
      <c r="P6" s="123"/>
      <c r="Q6" s="126" t="str">
        <f t="shared" ref="Q6:Q69" si="19">IF(J6&lt;&gt;"",$Q$4,"")</f>
        <v/>
      </c>
      <c r="R6" s="177"/>
      <c r="S6" s="185"/>
      <c r="T6" s="186">
        <v>1</v>
      </c>
      <c r="U6" s="186" t="s">
        <v>109</v>
      </c>
      <c r="V6" s="73" t="s">
        <v>741</v>
      </c>
      <c r="W6" s="357" t="s">
        <v>3170</v>
      </c>
      <c r="X6" s="186">
        <v>1</v>
      </c>
      <c r="Y6" s="187"/>
      <c r="Z6" s="123"/>
      <c r="AA6" s="157"/>
      <c r="AB6" s="157"/>
      <c r="AC6" s="157"/>
      <c r="AD6" s="157"/>
      <c r="AE6" s="157"/>
      <c r="AF6" s="157"/>
      <c r="AG6" s="127" t="str">
        <f t="shared" ref="AG6:AG69" si="20">IF(J6&lt;&gt;"",$AG$4,"")</f>
        <v/>
      </c>
      <c r="AH6" s="127" t="str">
        <f t="shared" ref="AH6:AH69" si="21">IF(J6&lt;&gt;"",$AH$4,"")</f>
        <v/>
      </c>
      <c r="AI6" s="370">
        <v>120</v>
      </c>
      <c r="AJ6" s="635"/>
      <c r="AK6" s="619" t="str">
        <f t="shared" ref="AK6:AK69" si="22">IF(J6&lt;&gt;"","ST","")</f>
        <v>ST</v>
      </c>
      <c r="AL6" s="124" t="str">
        <f t="shared" si="2"/>
        <v>ST</v>
      </c>
      <c r="AM6" s="124" t="str">
        <f t="shared" si="3"/>
        <v>1</v>
      </c>
      <c r="AN6" s="124" t="str">
        <f t="shared" si="4"/>
        <v/>
      </c>
      <c r="AO6" s="124" t="str">
        <f t="shared" si="5"/>
        <v/>
      </c>
      <c r="AP6" s="188"/>
      <c r="AQ6" s="190" t="s">
        <v>179</v>
      </c>
      <c r="AR6" s="180">
        <v>90</v>
      </c>
      <c r="AS6" s="180">
        <v>90</v>
      </c>
      <c r="AT6" s="180">
        <v>5</v>
      </c>
      <c r="AU6" s="127" t="str">
        <f t="shared" si="6"/>
        <v>MM</v>
      </c>
      <c r="AV6" s="353">
        <v>140</v>
      </c>
      <c r="AW6" s="127" t="str">
        <f t="shared" si="7"/>
        <v>G</v>
      </c>
      <c r="AX6" s="144">
        <f t="shared" si="8"/>
        <v>1234567890222</v>
      </c>
      <c r="AY6" s="186" t="s">
        <v>1234</v>
      </c>
      <c r="AZ6" s="25"/>
      <c r="BA6" s="25"/>
      <c r="BB6" s="181"/>
      <c r="BC6" s="621"/>
      <c r="BD6" s="649" t="str">
        <f t="shared" ref="BD6:BD69" si="23">IF(BE6&lt;&gt;"","K01","")</f>
        <v/>
      </c>
      <c r="BE6" s="74"/>
      <c r="BF6" s="192" t="str">
        <f t="shared" ref="BF6:BF69" si="24">IF(BE6&lt;&gt;"","ST","")</f>
        <v/>
      </c>
      <c r="BG6" s="158"/>
      <c r="BH6" s="158"/>
      <c r="BI6" s="186"/>
      <c r="BJ6" s="148"/>
      <c r="BK6" s="193"/>
      <c r="BL6" s="193"/>
      <c r="BM6" s="127" t="str">
        <f t="shared" si="9"/>
        <v>MM</v>
      </c>
      <c r="BN6" s="148"/>
      <c r="BO6" s="178" t="str">
        <f t="shared" si="10"/>
        <v>G</v>
      </c>
      <c r="BP6" s="145"/>
      <c r="BQ6" s="186"/>
      <c r="BR6" s="25"/>
      <c r="BS6" s="25"/>
      <c r="BT6" s="25"/>
      <c r="BU6" s="650"/>
      <c r="BV6" s="646"/>
      <c r="BW6" s="25"/>
      <c r="BX6" s="25"/>
      <c r="BY6" s="25"/>
      <c r="BZ6" s="25"/>
      <c r="CA6" s="25"/>
      <c r="CB6" s="25"/>
      <c r="CC6" s="25"/>
      <c r="CD6" s="25"/>
      <c r="CE6" s="25"/>
      <c r="CF6" s="25"/>
      <c r="CG6" s="25"/>
      <c r="CH6" s="25"/>
      <c r="CI6" s="25"/>
      <c r="CJ6" s="25"/>
      <c r="CK6" s="25"/>
      <c r="CL6" s="25"/>
      <c r="CM6" s="25"/>
      <c r="CN6" s="25"/>
      <c r="CO6" s="26"/>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633" t="str">
        <f t="shared" ref="DX6:DX69" si="25">IF(DY6&lt;&gt;"","P01","")</f>
        <v/>
      </c>
      <c r="DY6" s="760"/>
      <c r="DZ6" s="731"/>
      <c r="EA6" s="735"/>
      <c r="EB6" s="196"/>
      <c r="EC6" s="356"/>
      <c r="ED6" s="196"/>
      <c r="EE6" s="196"/>
      <c r="EF6" s="148"/>
      <c r="EG6" s="193"/>
      <c r="EH6" s="193"/>
      <c r="EI6" s="123" t="str">
        <f t="shared" si="11"/>
        <v>MM</v>
      </c>
      <c r="EJ6" s="149"/>
      <c r="EK6" s="620" t="str">
        <f t="shared" si="12"/>
        <v>G</v>
      </c>
      <c r="EL6" s="755"/>
      <c r="EM6" s="620" t="str">
        <f t="shared" ref="EM6:EM69" si="26">IF(DY6&lt;&gt;"","ZD","")</f>
        <v/>
      </c>
      <c r="EN6" s="732"/>
      <c r="EO6" s="160"/>
      <c r="EP6" s="160"/>
      <c r="EQ6" s="160"/>
      <c r="ER6" s="160"/>
      <c r="ES6" s="160"/>
      <c r="ET6" s="160"/>
      <c r="EU6" s="160"/>
      <c r="EV6" s="160"/>
      <c r="EW6" s="160"/>
      <c r="EX6" s="160"/>
      <c r="EY6" s="160"/>
      <c r="EZ6" s="160"/>
      <c r="FA6" s="160"/>
      <c r="FB6" s="160"/>
      <c r="FC6" s="741"/>
      <c r="FD6" s="648">
        <f t="shared" si="13"/>
        <v>0</v>
      </c>
      <c r="FE6" s="198"/>
      <c r="FF6" s="199" t="s">
        <v>3177</v>
      </c>
      <c r="FG6" s="199"/>
      <c r="FH6" s="200"/>
      <c r="FI6" s="200"/>
      <c r="FJ6" s="200"/>
      <c r="FK6" s="200"/>
      <c r="FL6" s="180"/>
      <c r="FM6" s="180"/>
      <c r="FN6" s="333"/>
      <c r="FO6" s="123" t="str">
        <f t="shared" si="14"/>
        <v>GDT;;;;;</v>
      </c>
      <c r="FP6" s="889" t="str">
        <f>IF(Table1[[#This Row],[Baumwollanteil (in %)]]&lt;&gt;"","05","")</f>
        <v/>
      </c>
      <c r="FQ6" s="999"/>
      <c r="FR6" s="179" t="str">
        <f t="shared" si="15"/>
        <v>ST</v>
      </c>
      <c r="FS6" s="123"/>
      <c r="FT6" s="123"/>
      <c r="FU6" s="123"/>
      <c r="FV6" s="745">
        <f t="shared" si="16"/>
        <v>1.7</v>
      </c>
      <c r="GB6"/>
      <c r="GC6" s="1010">
        <f>IF(Table1[[#This Row],[Global Trade Item Number (GTIN)]]="","",Table1[[#This Row],[Global Trade Item Number (GTIN)]])</f>
        <v>1234567890222</v>
      </c>
      <c r="GD6" s="790">
        <f>IF(Table1[[#This Row],[WAWI-Nr./ Kreditoren-Nummer
(ASDV)]]&lt;&gt;"",Table1[[#This Row],[WAWI-Nr./ Kreditoren-Nummer
(ASDV)]],"")</f>
        <v>0</v>
      </c>
      <c r="GE6" s="190" t="s">
        <v>3179</v>
      </c>
      <c r="GF6" s="790" t="str">
        <f>IF(Table1[[#This Row],[Gültig ab (Datum)]]&lt;&gt;"","31.12.9999","")</f>
        <v>31.12.9999</v>
      </c>
      <c r="GG6" s="190" t="s">
        <v>2265</v>
      </c>
      <c r="GH6" s="190" t="s">
        <v>2265</v>
      </c>
      <c r="GI6" s="616"/>
      <c r="GJ6" s="765"/>
      <c r="GK6" s="763"/>
      <c r="GL6" s="617"/>
      <c r="GM6" s="617"/>
      <c r="GN6" s="617"/>
      <c r="GO6" s="617"/>
      <c r="GP6" s="617"/>
      <c r="GQ6" s="775"/>
      <c r="GR6" s="663" t="s">
        <v>1638</v>
      </c>
      <c r="GS6" s="159" t="s">
        <v>1601</v>
      </c>
      <c r="GT6" s="159">
        <v>4.5</v>
      </c>
      <c r="GU6" s="159" t="s">
        <v>2265</v>
      </c>
      <c r="GV6" s="159" t="s">
        <v>242</v>
      </c>
      <c r="GW6" s="610">
        <v>99.5</v>
      </c>
      <c r="GX6" s="159"/>
      <c r="GY6" s="610"/>
      <c r="GZ6" s="159" t="s">
        <v>1632</v>
      </c>
      <c r="HA6" s="610">
        <v>0.5</v>
      </c>
      <c r="HB6" s="663"/>
      <c r="HC6" s="159"/>
      <c r="HD6" s="159"/>
      <c r="HE6" s="159"/>
      <c r="HF6" s="159"/>
      <c r="HG6" s="610"/>
      <c r="HH6" s="159"/>
      <c r="HI6" s="610"/>
      <c r="HJ6" s="159"/>
      <c r="HK6" s="610"/>
      <c r="HL6" s="663"/>
      <c r="HM6" s="159"/>
      <c r="HN6" s="159"/>
      <c r="HO6" s="159"/>
      <c r="HP6" s="159"/>
      <c r="HQ6" s="610"/>
      <c r="HR6" s="159"/>
      <c r="HS6" s="610"/>
      <c r="HT6" s="159"/>
      <c r="HU6" s="610"/>
      <c r="HV6" s="663"/>
      <c r="HW6" s="159"/>
      <c r="HX6" s="159"/>
      <c r="HY6" s="159"/>
      <c r="HZ6" s="159"/>
      <c r="IA6" s="159"/>
      <c r="IB6" s="610"/>
      <c r="IC6" s="159"/>
      <c r="ID6" s="610"/>
      <c r="IE6" s="159"/>
      <c r="IF6" s="610"/>
      <c r="IG6" s="663"/>
      <c r="IH6" s="159"/>
      <c r="II6" s="159"/>
      <c r="IJ6" s="159"/>
      <c r="IK6" s="159"/>
      <c r="IL6" s="159"/>
      <c r="IM6" s="610"/>
      <c r="IN6" s="159"/>
      <c r="IO6" s="610"/>
      <c r="IP6" s="159"/>
      <c r="IQ6" s="610"/>
      <c r="IR6" s="663"/>
      <c r="IS6" s="159"/>
      <c r="IT6" s="159"/>
      <c r="IU6" s="159"/>
      <c r="IV6" s="159"/>
      <c r="IW6" s="159"/>
      <c r="IX6" s="610"/>
      <c r="IY6" s="159"/>
      <c r="IZ6" s="610"/>
      <c r="JA6" s="159"/>
      <c r="JB6" s="610"/>
      <c r="JC6" s="663" t="s">
        <v>1622</v>
      </c>
      <c r="JD6" s="159" t="s">
        <v>1600</v>
      </c>
      <c r="JE6" s="159">
        <v>0.25</v>
      </c>
      <c r="JF6" s="159" t="s">
        <v>2265</v>
      </c>
      <c r="JG6" s="159"/>
      <c r="JH6" s="159" t="s">
        <v>1613</v>
      </c>
      <c r="JI6" s="610">
        <v>99.5</v>
      </c>
      <c r="JJ6" s="159"/>
      <c r="JK6" s="610"/>
      <c r="JL6" s="159" t="s">
        <v>1625</v>
      </c>
      <c r="JM6" s="827">
        <v>0.5</v>
      </c>
      <c r="JN6" s="663"/>
      <c r="JO6" s="159"/>
      <c r="JP6" s="159"/>
      <c r="JQ6" s="159"/>
      <c r="JR6" s="159"/>
      <c r="JS6" s="159"/>
      <c r="JT6" s="610"/>
      <c r="JU6" s="159"/>
      <c r="JV6" s="610"/>
      <c r="JW6" s="159"/>
      <c r="JX6" s="610"/>
      <c r="JY6" s="663"/>
      <c r="JZ6" s="159"/>
      <c r="KA6" s="159"/>
      <c r="KB6" s="159"/>
      <c r="KC6" s="159"/>
      <c r="KD6" s="159"/>
      <c r="KE6" s="610"/>
      <c r="KF6" s="159"/>
      <c r="KG6" s="610"/>
      <c r="KH6" s="159"/>
      <c r="KI6" s="610"/>
      <c r="KL6" s="803">
        <f>IF(Table1[[#This Row],[GTIN]]&lt;&gt;"",Table1[[#This Row],[GTIN]],"")</f>
        <v>1234567890222</v>
      </c>
      <c r="KM6" s="804">
        <f>Table1[[#This Row],[Kreditor]]</f>
        <v>0</v>
      </c>
      <c r="KN6" s="805" t="str">
        <f>IF(Table1[[#This Row],[Gültig ab (Datum)]]&lt;&gt;"",Table1[[#This Row],[Gültig ab (Datum)]],"")</f>
        <v>01.06.2020</v>
      </c>
      <c r="KO6" s="805" t="str">
        <f>Table1[[#This Row],[Gültig bis]]</f>
        <v>31.12.9999</v>
      </c>
      <c r="KP6" s="818" t="str">
        <f>IF(Table1[[#This Row],[Artikel verpackt? 
(X=Ja)]]="","",Table1[[#This Row],[Artikel verpackt? 
(X=Ja)]])</f>
        <v>X</v>
      </c>
      <c r="KQ6" s="806" t="str">
        <f>IF(Table1[[#This Row],[Verpackung recyclingfähig?
(X=Ja)]]="","",Table1[[#This Row],[Verpackung recyclingfähig?
(X=Ja)]])</f>
        <v>X</v>
      </c>
      <c r="KR6" s="807"/>
      <c r="KS6" s="808"/>
      <c r="KT6" s="809"/>
      <c r="KU6" s="809"/>
      <c r="KV6" s="809"/>
      <c r="KW6" s="809"/>
      <c r="KX6" s="809"/>
      <c r="KY6" s="809"/>
      <c r="KZ6" s="810"/>
      <c r="LA6" s="811" t="str">
        <f>IF(Table1[[#This Row],[Hauptkörper - B1 - Art]]="","",VLOOKUP(Table1[[#This Row],[Hauptkörper - B1 - Art]],'DD FD'!B:C,2,FALSE))</f>
        <v>Blister/Sicherverpackung</v>
      </c>
      <c r="LB6" s="812" t="str">
        <f>IF(Table1[[#This Row],[Hauptkörper - B1 - Fraktion]]="","",VLOOKUP(Table1[[#This Row],[Hauptkörper - B1 - Fraktion]],'DD FD'!H:J,3,FALSE))</f>
        <v>Kunststoff</v>
      </c>
      <c r="LC6" s="809">
        <f>IF(Table1[[#This Row],[Hauptkörper - B1 - Gewicht
(in G)]]="","",Table1[[#This Row],[Hauptkörper - B1 - Gewicht
(in G)]])</f>
        <v>4.5</v>
      </c>
      <c r="LD6" s="809" t="str">
        <f>IF(Table1[[#This Row],[Hauptkörper - B1 - Lizenzierungs-pflichtig? (X=Ja)]]="","",Table1[[#This Row],[Hauptkörper - B1 - Lizenzierungs-pflichtig? (X=Ja)]])</f>
        <v>X</v>
      </c>
      <c r="LE6" s="812" t="str">
        <f>IF(Table1[[#This Row],[Hauptkörper - B1 - Virgin Material]]="","",VLOOKUP(Table1[[#This Row],[Hauptkörper - B1 - Virgin Material]],'DD FD'!AJ:AK,2,FALSE))</f>
        <v>PE</v>
      </c>
      <c r="LF6" s="813">
        <f>IF(Table1[[#This Row],[Hauptkörper - B1 - Virgin Material Anteil (in %)]]="","",Table1[[#This Row],[Hauptkörper - B1 - Virgin Material Anteil (in %)]])</f>
        <v>99.5</v>
      </c>
      <c r="LG6" s="812" t="str">
        <f>IF(Table1[[#This Row],[Hauptkörper - B1 - Recyceltes Material]]="","",VLOOKUP(Table1[[#This Row],[Hauptkörper - B1 - Recyceltes Material]],'DD FD'!AL:AM,2,FALSE))</f>
        <v/>
      </c>
      <c r="LH6" s="813" t="str">
        <f>IF(Table1[[#This Row],[Hauptkörper - B1 - Recyceltes Material Anteil (in %)]]="","",Table1[[#This Row],[Hauptkörper - B1 - Recyceltes Material Anteil (in %)]])</f>
        <v/>
      </c>
      <c r="LI6" s="814" t="str">
        <f>IF(Table1[[#This Row],[Hauptkörper - B1 - Beschichtung]]="","",VLOOKUP(Table1[[#This Row],[Hauptkörper - B1 - Beschichtung]],'DD FD'!AE:AF,2,FALSE))</f>
        <v>PET Beschichtung</v>
      </c>
      <c r="LJ6" s="815">
        <f>IF(Table1[[#This Row],[Hauptkörper - B1 - Beschichtung Anteil (in %)]]="","",Table1[[#This Row],[Hauptkörper - B1 - Beschichtung Anteil (in %)]])</f>
        <v>0.5</v>
      </c>
      <c r="LK6" s="811" t="str">
        <f>IF(Table1[[#This Row],[Hauptkörper - B2 - Art]]="","",VLOOKUP(Table1[[#This Row],[Hauptkörper - B2 - Art]],'DD FD'!B:C,2,FALSE))</f>
        <v/>
      </c>
      <c r="LL6" s="812" t="str">
        <f>IF(Table1[[#This Row],[Hauptkörper - B2 - Fraktion]]="","",VLOOKUP(Table1[[#This Row],[Hauptkörper - B2 - Fraktion]],'DD FD'!H:J,3,FALSE))</f>
        <v/>
      </c>
      <c r="LM6" s="809" t="str">
        <f>IF(Table1[[#This Row],[Hauptkörper - B2 - Gewicht
(in G)]]="","",Table1[[#This Row],[Hauptkörper - B2 - Gewicht
(in G)]])</f>
        <v/>
      </c>
      <c r="LN6" s="809" t="str">
        <f>IF(Table1[[#This Row],[Hauptkörper - B2 - Lizenzierungs-pflichtig? (X=Ja)]]="","",Table1[[#This Row],[Hauptkörper - B2 - Lizenzierungs-pflichtig? (X=Ja)]])</f>
        <v/>
      </c>
      <c r="LO6" s="812" t="str">
        <f>IF(Table1[[#This Row],[Hauptkörper - B2 - Virgin Material]]="","",VLOOKUP(Table1[[#This Row],[Hauptkörper - B2 - Virgin Material]],'DD FD'!AJ:AK,2,FALSE))</f>
        <v/>
      </c>
      <c r="LP6" s="813" t="str">
        <f>IF(Table1[[#This Row],[Hauptkörper - B2 - Virgin Material Anteil (in %)]]="","",Table1[[#This Row],[Hauptkörper - B2 - Virgin Material Anteil (in %)]])</f>
        <v/>
      </c>
      <c r="LQ6" s="812" t="str">
        <f>IF(Table1[[#This Row],[Hauptkörper - B2 - Recyceltes Material]]="","",VLOOKUP(Table1[[#This Row],[Hauptkörper - B2 - Recyceltes Material]],'DD FD'!AL:AM,2,FALSE))</f>
        <v/>
      </c>
      <c r="LR6" s="813" t="str">
        <f>IF(Table1[[#This Row],[Hauptkörper - B2 - Recyceltes Material Anteil (in %)]]="","",Table1[[#This Row],[Hauptkörper - B2 - Recyceltes Material Anteil (in %)]])</f>
        <v/>
      </c>
      <c r="LS6" s="812" t="str">
        <f>IF(Table1[[#This Row],[Hauptkörper - B2 - Beschichtung]]="","",VLOOKUP(Table1[[#This Row],[Hauptkörper - B2 - Beschichtung]],'DD FD'!AE:AF,2,FALSE))</f>
        <v/>
      </c>
      <c r="LT6" s="815" t="str">
        <f>IF(Table1[[#This Row],[Hauptkörper - B2 - Beschichtung Anteil (in %)]]="","",Table1[[#This Row],[Hauptkörper - B2 - Beschichtung Anteil (in %)]])</f>
        <v/>
      </c>
      <c r="LU6" s="811" t="str">
        <f>IF(Table1[[#This Row],[Hauptkörper - B3 - Art]]="","",VLOOKUP(Table1[[#This Row],[Hauptkörper - B3 - Art]],'DD FD'!B:C,2,FALSE))</f>
        <v/>
      </c>
      <c r="LV6" s="812" t="str">
        <f>IF(Table1[[#This Row],[Hauptkörper - B3 - Fraktion]]="","",VLOOKUP(Table1[[#This Row],[Hauptkörper - B3 - Fraktion]],'DD FD'!H:J,3,FALSE))</f>
        <v/>
      </c>
      <c r="LW6" s="809" t="str">
        <f>IF(Table1[[#This Row],[Hauptkörper - B3 - Gewicht
(in G)]]="","",Table1[[#This Row],[Hauptkörper - B3 - Gewicht
(in G)]])</f>
        <v/>
      </c>
      <c r="LX6" s="809" t="str">
        <f>IF(Table1[[#This Row],[Hauptkörper - B3 - Lizenzierungs-pflichtig? (X=Ja)]]="","",Table1[[#This Row],[Hauptkörper - B3 - Lizenzierungs-pflichtig? (X=Ja)]])</f>
        <v/>
      </c>
      <c r="LY6" s="812" t="str">
        <f>IF(Table1[[#This Row],[Hauptkörper - B3 - Virgin Material]]="","",VLOOKUP(Table1[[#This Row],[Hauptkörper - B3 - Virgin Material]],'DD FD'!AJ:AK,2,FALSE))</f>
        <v/>
      </c>
      <c r="LZ6" s="813" t="str">
        <f>IF(Table1[[#This Row],[Hauptkörper - B3 - Virgin Material Anteil (in %)]]="","",Table1[[#This Row],[Hauptkörper - B3 - Virgin Material Anteil (in %)]])</f>
        <v/>
      </c>
      <c r="MA6" s="812" t="str">
        <f>IF(Table1[[#This Row],[Hauptkörper - B3 - Recyceltes Material]]="","",VLOOKUP(Table1[[#This Row],[Hauptkörper - B3 - Recyceltes Material]],'DD FD'!AL:AM,2,FALSE))</f>
        <v/>
      </c>
      <c r="MB6" s="813" t="str">
        <f>IF(Table1[[#This Row],[Hauptkörper - B3 - Recyceltes Material Anteil (in %)]]="","",Table1[[#This Row],[Hauptkörper - B3 - Recyceltes Material Anteil (in %)]])</f>
        <v/>
      </c>
      <c r="MC6" s="812" t="str">
        <f>IF(Table1[[#This Row],[Hauptkörper - B3 - Beschichtung]]="","",VLOOKUP(Table1[[#This Row],[Hauptkörper - B3 - Beschichtung]],'DD FD'!AE:AF,2,FALSE))</f>
        <v/>
      </c>
      <c r="MD6" s="815" t="str">
        <f>IF(Table1[[#This Row],[Hauptkörper - B3 - Beschichtung Anteil (in %)]]="","",Table1[[#This Row],[Hauptkörper - B3 - Beschichtung Anteil (in %)]])</f>
        <v/>
      </c>
      <c r="ME6" s="811" t="str">
        <f>IF(Table1[[#This Row],[Verschluss - B1 - Art]]="","",VLOOKUP(Table1[[#This Row],[Verschluss - B1 - Art]],'DD FD'!D:E,2,FALSE))</f>
        <v/>
      </c>
      <c r="MF6" s="812" t="str">
        <f>IF(Table1[[#This Row],[Verschluss - B1 - Fraktion]]="","",VLOOKUP(Table1[[#This Row],[Verschluss - B1 - Fraktion]],'DD FD'!H:J,3,FALSE))</f>
        <v/>
      </c>
      <c r="MG6" s="809" t="str">
        <f>IF(Table1[[#This Row],[Verschluss - B1 - Gewicht (in G)]]="","",Table1[[#This Row],[Verschluss - B1 - Gewicht (in G)]])</f>
        <v/>
      </c>
      <c r="MH6" s="809" t="str">
        <f>IF(Table1[[#This Row],[Verschluss - B1 - Lizenzierungs-pflichtig? (X=Ja)]]="","",Table1[[#This Row],[Verschluss - B1 - Lizenzierungs-pflichtig? (X=Ja)]])</f>
        <v/>
      </c>
      <c r="MI6" s="809" t="str">
        <f>IF(Table1[[#This Row],[Verschluss - B1 - Trennbar vom Hauptkörper? (X=Ja)]]="","",Table1[[#This Row],[Verschluss - B1 - Trennbar vom Hauptkörper? (X=Ja)]])</f>
        <v/>
      </c>
      <c r="MJ6" s="812" t="str">
        <f>IF(Table1[[#This Row],[Verschluss - B1 - Virgin Material]]="","",VLOOKUP(Table1[[#This Row],[Verschluss - B1 - Virgin Material]],'DD FD'!AJ:AK,2,FALSE))</f>
        <v/>
      </c>
      <c r="MK6" s="813" t="str">
        <f>IF(Table1[[#This Row],[Verschluss - B1 - Virgin Material Anteil (in %)]]="","",Table1[[#This Row],[Verschluss - B1 - Virgin Material Anteil (in %)]])</f>
        <v/>
      </c>
      <c r="ML6" s="812" t="str">
        <f>IF(Table1[[#This Row],[Verschluss - B1 - Recyceltes Material]]="","",VLOOKUP(Table1[[#This Row],[Verschluss - B1 - Recyceltes Material]],'DD FD'!AL:AM,2,FALSE))</f>
        <v/>
      </c>
      <c r="MM6" s="813" t="str">
        <f>IF(Table1[[#This Row],[Verschluss - B1 - Recyceltes Material Anteil (in %)]]="","",Table1[[#This Row],[Verschluss - B1 - Recyceltes Material Anteil (in %)]])</f>
        <v/>
      </c>
      <c r="MN6" s="812" t="str">
        <f>IF(Table1[[#This Row],[Verschluss - B1 - Beschichtung]]="","",VLOOKUP(Table1[[#This Row],[Verschluss - B1 - Beschichtung]],'DD FD'!AE:AF,2,FALSE))</f>
        <v/>
      </c>
      <c r="MO6" s="815" t="str">
        <f>IF(Table1[[#This Row],[Verschluss - B1 - Beschichtung Anteil (in %)]]="","",Table1[[#This Row],[Verschluss - B1 - Beschichtung Anteil (in %)]])</f>
        <v/>
      </c>
      <c r="MP6" s="811" t="str">
        <f>IF(Table1[[#This Row],[Verschluss - B2 - Art]]="","",VLOOKUP(Table1[[#This Row],[Verschluss - B2 - Art]],'DD FD'!D:E,2,FALSE))</f>
        <v/>
      </c>
      <c r="MQ6" s="812" t="str">
        <f>IF(Table1[[#This Row],[Verschluss - B2 - Fraktion]]="","",VLOOKUP(Table1[[#This Row],[Verschluss - B2 - Fraktion]],'DD FD'!H:J,3,FALSE))</f>
        <v/>
      </c>
      <c r="MR6" s="809" t="str">
        <f>IF(Table1[[#This Row],[Verschluss - B2 - Gewicht (in G)]]="","",Table1[[#This Row],[Verschluss - B2 - Gewicht (in G)]])</f>
        <v/>
      </c>
      <c r="MS6" s="809" t="str">
        <f>IF(Table1[[#This Row],[Verschluss - B2 - Lizenzierungs-pflichtig? (X=Ja)]]="","",Table1[[#This Row],[Verschluss - B2 - Lizenzierungs-pflichtig? (X=Ja)]])</f>
        <v/>
      </c>
      <c r="MT6" s="809" t="str">
        <f>IF(Table1[[#This Row],[Verschluss - B2 - Trennbar vom Hauptkörper? (X=Ja)]]="","",Table1[[#This Row],[Verschluss - B2 - Trennbar vom Hauptkörper? (X=Ja)]])</f>
        <v/>
      </c>
      <c r="MU6" s="812" t="str">
        <f>IF(Table1[[#This Row],[Verschluss - B2 - Virgin Material]]="","",VLOOKUP(Table1[[#This Row],[Verschluss - B2 - Virgin Material]],'DD FD'!AJ:AK,2,FALSE))</f>
        <v/>
      </c>
      <c r="MV6" s="813" t="str">
        <f>IF(Table1[[#This Row],[Verschluss - B2 - Virgin Material Anteil (in %)]]="","",Table1[[#This Row],[Verschluss - B2 - Virgin Material Anteil (in %)]])</f>
        <v/>
      </c>
      <c r="MW6" s="812" t="str">
        <f>IF(Table1[[#This Row],[Verschluss - B2 - Recyceltes Material]]="","",VLOOKUP(Table1[[#This Row],[Verschluss - B2 - Recyceltes Material]],'DD FD'!AL:AM,2,FALSE))</f>
        <v/>
      </c>
      <c r="MX6" s="813" t="str">
        <f>IF(Table1[[#This Row],[Verschluss - B2 - Recyceltes Material Anteil (in %)]]="","",Table1[[#This Row],[Verschluss - B2 - Recyceltes Material Anteil (in %)]])</f>
        <v/>
      </c>
      <c r="MY6" s="812" t="str">
        <f>IF(Table1[[#This Row],[Verschluss - B2 - Beschichtung]]="","",VLOOKUP(Table1[[#This Row],[Verschluss - B2 - Beschichtung]],'DD FD'!AE:AF,2,FALSE))</f>
        <v/>
      </c>
      <c r="MZ6" s="815" t="str">
        <f>IF(Table1[[#This Row],[Verschluss - B2 - Beschichtung Anteil (in %)]]="","",Table1[[#This Row],[Verschluss - B2 - Beschichtung Anteil (in %)]])</f>
        <v/>
      </c>
      <c r="NA6" s="811" t="str">
        <f>IF(Table1[[#This Row],[Verschluss - B3 - Art]]="","",VLOOKUP(Table1[[#This Row],[Verschluss - B3 - Art]],'DD FD'!D:E,2,FALSE))</f>
        <v/>
      </c>
      <c r="NB6" s="812" t="str">
        <f>IF(Table1[[#This Row],[Verschluss - B3 - Fraktion]]="","",VLOOKUP(Table1[[#This Row],[Verschluss - B3 - Fraktion]],'DD FD'!H:J,3,FALSE))</f>
        <v/>
      </c>
      <c r="NC6" s="809" t="str">
        <f>IF(Table1[[#This Row],[Verschluss - B3 - Gewicht (in G)]]="","",Table1[[#This Row],[Verschluss - B3 - Gewicht (in G)]])</f>
        <v/>
      </c>
      <c r="ND6" s="809" t="str">
        <f>IF(Table1[[#This Row],[Verschluss - B3 - Lizenzierungs-pflichtig? (X=Ja)]]="","",Table1[[#This Row],[Verschluss - B3 - Lizenzierungs-pflichtig? (X=Ja)]])</f>
        <v/>
      </c>
      <c r="NE6" s="809" t="str">
        <f>IF(Table1[[#This Row],[Verschluss - B3 - Trennbar vom Hauptkörper? (X=Ja)]]="","",Table1[[#This Row],[Verschluss - B3 - Trennbar vom Hauptkörper? (X=Ja)]])</f>
        <v/>
      </c>
      <c r="NF6" s="812" t="str">
        <f>IF(Table1[[#This Row],[Verschluss - B3 - Virgin Material]]="","",VLOOKUP(Table1[[#This Row],[Verschluss - B3 - Virgin Material]],'DD FD'!AJ:AK,2,FALSE))</f>
        <v/>
      </c>
      <c r="NG6" s="813" t="str">
        <f>IF(Table1[[#This Row],[Verschluss - B3 - Virgin Material Anteil (in %)]]="","",Table1[[#This Row],[Verschluss - B3 - Virgin Material Anteil (in %)]])</f>
        <v/>
      </c>
      <c r="NH6" s="812" t="str">
        <f>IF(Table1[[#This Row],[Verschluss - B3 - Recyceltes Material]]="","",VLOOKUP(Table1[[#This Row],[Verschluss - B3 - Recyceltes Material]],'DD FD'!AL:AM,2,FALSE))</f>
        <v/>
      </c>
      <c r="NI6" s="813" t="str">
        <f>IF(Table1[[#This Row],[Verschluss - B3 - Recyceltes Material Anteil (in %)]]="","",Table1[[#This Row],[Verschluss - B3 - Recyceltes Material Anteil (in %)]])</f>
        <v/>
      </c>
      <c r="NJ6" s="812" t="str">
        <f>IF(Table1[[#This Row],[Verschluss - B3 - Beschichtung]]="","",VLOOKUP(Table1[[#This Row],[Verschluss - B3 - Beschichtung]],'DD FD'!AE:AF,2,FALSE))</f>
        <v/>
      </c>
      <c r="NK6" s="815" t="str">
        <f>IF(Table1[[#This Row],[Verschluss - B3 - Beschichtung Anteil (in %)]]="","",Table1[[#This Row],[Verschluss - B3 - Beschichtung Anteil (in %)]])</f>
        <v/>
      </c>
      <c r="NL6" s="811" t="str">
        <f>IF(Table1[[#This Row],[Etikett - B1 - Art]]="","",VLOOKUP(Table1[[#This Row],[Etikett - B1 - Art]],'DD FD'!F:G,2,FALSE))</f>
        <v>Etikett/Aufkleber</v>
      </c>
      <c r="NM6" s="812" t="str">
        <f>IF(Table1[[#This Row],[Etikett - B1 - Fraktion]]="","",VLOOKUP(Table1[[#This Row],[Etikett - B1 - Fraktion]],'DD FD'!H:J,3,FALSE))</f>
        <v>Papier, Pappe, Karton</v>
      </c>
      <c r="NN6" s="809">
        <f>IF(Table1[[#This Row],[Etikett - B1 - Gewicht (in G)]]="","",Table1[[#This Row],[Etikett - B1 - Gewicht (in G)]])</f>
        <v>0.25</v>
      </c>
      <c r="NO6" s="809" t="str">
        <f>IF(Table1[[#This Row],[Etikett - B1 - Lizenzierungs-pflichtig? (X=Ja)]]="","",Table1[[#This Row],[Etikett - B1 - Lizenzierungs-pflichtig? (X=Ja)]])</f>
        <v>X</v>
      </c>
      <c r="NP6" s="809" t="str">
        <f>IF(Table1[[#This Row],[Etikett - B1 - Trennbar vom Hauptkörper? (X=Ja)]]="","",Table1[[#This Row],[Etikett - B1 - Trennbar vom Hauptkörper? (X=Ja)]])</f>
        <v/>
      </c>
      <c r="NQ6" s="812" t="str">
        <f>IF(Table1[[#This Row],[Etikett - B1 - Virgin Material]]="","",VLOOKUP(Table1[[#This Row],[Etikett - B1 - Virgin Material]],'DD FD'!AJ:AK,2,FALSE))</f>
        <v>Frischfaser</v>
      </c>
      <c r="NR6" s="813">
        <f>IF(Table1[[#This Row],[Etikett - B1 - Virgin Material Anteil (in %)]]="","",Table1[[#This Row],[Etikett - B1 - Virgin Material Anteil (in %)]])</f>
        <v>99.5</v>
      </c>
      <c r="NS6" s="812" t="str">
        <f>IF(Table1[[#This Row],[Etikett - B1 - Recyceltes Material]]="","",VLOOKUP(Table1[[#This Row],[Etikett - B1 - Recyceltes Material]],'DD FD'!AL:AM,2,FALSE))</f>
        <v/>
      </c>
      <c r="NT6" s="813" t="str">
        <f>IF(Table1[[#This Row],[Etikett - B1 - Recyceltes Material Anteil (in %)]]="","",Table1[[#This Row],[Etikett - B1 - Recyceltes Material Anteil (in %)]])</f>
        <v/>
      </c>
      <c r="NU6" s="812" t="str">
        <f>IF(Table1[[#This Row],[Etikett - B1 - Beschichtung]]="","",VLOOKUP(Table1[[#This Row],[Etikett - B1 - Beschichtung]],'DD FD'!AE:AF,2,FALSE))</f>
        <v>PE Beschichtung</v>
      </c>
      <c r="NV6" s="815">
        <f>IF(Table1[[#This Row],[Etikett - B1 - Beschichtung Anteil (in %)]]="","",Table1[[#This Row],[Etikett - B1 - Beschichtung Anteil (in %)]])</f>
        <v>0.5</v>
      </c>
      <c r="NW6" s="811" t="str">
        <f>IF(Table1[[#This Row],[Etikett - B2 - Art]]="","",VLOOKUP(Table1[[#This Row],[Etikett - B2 - Art]],'DD FD'!F:G,2,FALSE))</f>
        <v/>
      </c>
      <c r="NX6" s="812" t="str">
        <f>IF(Table1[[#This Row],[Etikett - B2 - Fraktion]]="","",VLOOKUP(Table1[[#This Row],[Etikett - B2 - Fraktion]],'DD FD'!H:J,3,FALSE))</f>
        <v/>
      </c>
      <c r="NY6" s="809" t="str">
        <f>IF(Table1[[#This Row],[Etikett - B2 - Gewicht (in G)]]="","",Table1[[#This Row],[Etikett - B2 - Gewicht (in G)]])</f>
        <v/>
      </c>
      <c r="NZ6" s="809" t="str">
        <f>IF(Table1[[#This Row],[Etikett - B2 - Lizenzierungs-pflichtig? (X=Ja)]]="","",Table1[[#This Row],[Etikett - B2 - Lizenzierungs-pflichtig? (X=Ja)]])</f>
        <v/>
      </c>
      <c r="OA6" s="809" t="str">
        <f>IF(Table1[[#This Row],[Etikett - B2 - Trennbar vom Hauptkörper? (X=Ja)]]="","",Table1[[#This Row],[Etikett - B2 - Trennbar vom Hauptkörper? (X=Ja)]])</f>
        <v/>
      </c>
      <c r="OB6" s="812" t="str">
        <f>IF(Table1[[#This Row],[Etikett - B2 - Virgin Material]]="","",VLOOKUP(Table1[[#This Row],[Etikett - B2 - Virgin Material]],'DD FD'!AJ:AK,2,FALSE))</f>
        <v/>
      </c>
      <c r="OC6" s="813" t="str">
        <f>IF(Table1[[#This Row],[Etikett - B2 - Virgin Material Anteil (in %)]]="","",Table1[[#This Row],[Etikett - B2 - Virgin Material Anteil (in %)]])</f>
        <v/>
      </c>
      <c r="OD6" s="812" t="str">
        <f>IF(Table1[[#This Row],[Etikett - B2 - Recyceltes Material]]="","",VLOOKUP(Table1[[#This Row],[Etikett - B2 - Recyceltes Material]],'DD FD'!AL:AM,2,FALSE))</f>
        <v/>
      </c>
      <c r="OE6" s="813" t="str">
        <f>IF(Table1[[#This Row],[Etikett - B2 - Recyceltes Material Anteil (in %)]]="","",Table1[[#This Row],[Etikett - B2 - Recyceltes Material Anteil (in %)]])</f>
        <v/>
      </c>
      <c r="OF6" s="812" t="str">
        <f>IF(Table1[[#This Row],[Etikett - B2 - Beschichtung]]="","",VLOOKUP(Table1[[#This Row],[Etikett - B2 - Beschichtung]],'DD FD'!AE:AF,2,FALSE))</f>
        <v/>
      </c>
      <c r="OG6" s="815" t="str">
        <f>IF(Table1[[#This Row],[Etikett - B2 - Beschichtung Anteil (in %)]]="","",Table1[[#This Row],[Etikett - B2 - Beschichtung Anteil (in %)]])</f>
        <v/>
      </c>
      <c r="OH6" s="811" t="str">
        <f>IF(Table1[[#This Row],[Etikett - B3 - Art]]="","",VLOOKUP(Table1[[#This Row],[Etikett - B3 - Art]],'DD FD'!F:G,2,FALSE))</f>
        <v/>
      </c>
      <c r="OI6" s="812" t="str">
        <f>IF(Table1[[#This Row],[Etikett - B3 - Fraktion]]="","",VLOOKUP(Table1[[#This Row],[Etikett - B3 - Fraktion]],'DD FD'!H:J,3,FALSE))</f>
        <v/>
      </c>
      <c r="OJ6" s="809" t="str">
        <f>IF(Table1[[#This Row],[Etikett - B3 - Gewicht (in G)]]="","",Table1[[#This Row],[Etikett - B3 - Gewicht (in G)]])</f>
        <v/>
      </c>
      <c r="OK6" s="809" t="str">
        <f>IF(Table1[[#This Row],[Etikett - B3 - Lizenzierungs-pflichtig? (X=Ja)]]="","",Table1[[#This Row],[Etikett - B3 - Lizenzierungs-pflichtig? (X=Ja)]])</f>
        <v/>
      </c>
      <c r="OL6" s="809" t="str">
        <f>IF(Table1[[#This Row],[Etikett - B3 - Trennbar vom Hauptkörper? (X=Ja)]]="","",Table1[[#This Row],[Etikett - B3 - Trennbar vom Hauptkörper? (X=Ja)]])</f>
        <v/>
      </c>
      <c r="OM6" s="812" t="str">
        <f>IF(Table1[[#This Row],[Etikett - B3 - Virgin Material]]="","",VLOOKUP(Table1[[#This Row],[Etikett - B3 - Virgin Material]],'DD FD'!AJ:AK,2,FALSE))</f>
        <v/>
      </c>
      <c r="ON6" s="813" t="str">
        <f>IF(Table1[[#This Row],[Etikett - B3 - Virgin Material Anteil (in %)]]="","",Table1[[#This Row],[Etikett - B3 - Virgin Material Anteil (in %)]])</f>
        <v/>
      </c>
      <c r="OO6" s="812" t="str">
        <f>IF(Table1[[#This Row],[Etikett - B3 - Recyceltes Material]]="","",VLOOKUP(Table1[[#This Row],[Etikett - B3 - Recyceltes Material]],'DD FD'!AL:AM,2,FALSE))</f>
        <v/>
      </c>
      <c r="OP6" s="813" t="str">
        <f>IF(Table1[[#This Row],[Etikett - B3 - Recyceltes Material Anteil (in %)]]="","",Table1[[#This Row],[Etikett - B3 - Recyceltes Material Anteil (in %)]])</f>
        <v/>
      </c>
      <c r="OQ6" s="812" t="str">
        <f>IF(Table1[[#This Row],[Etikett - B3 - Beschichtung]]="","",VLOOKUP(Table1[[#This Row],[Etikett - B3 - Beschichtung]],'DD FD'!AE:AF,2,FALSE))</f>
        <v/>
      </c>
      <c r="OR6" s="861" t="str">
        <f>IF(Table1[[#This Row],[Etikett - B3 - Beschichtung Anteil (in %)]]="","",Table1[[#This Row],[Etikett - B3 - Beschichtung Anteil (in %)]])</f>
        <v/>
      </c>
      <c r="OS6" s="866">
        <f>ROUNDUP(SUM(
IF(AND(LB6='DD FD'!$J$7,LD6='DD FD'!$AI$3),LC6,0),
IF(AND(LL6='DD FD'!$J$7,LN6='DD FD'!$AI$3),LM6,0),
IF(AND(LV6='DD FD'!$J$7,LX6='DD FD'!$AI$3),LW6,0),
IF(AND(MF6='DD FD'!$J$7,MH6='DD FD'!$AI$3),MG6,0),
IF(AND(MQ6='DD FD'!$J$7,MS6='DD FD'!$AI$3),MR6,0),
IF(AND(NB6='DD FD'!$J$7,ND6='DD FD'!$AI$3),NC6,0),
IF(AND(NM6='DD FD'!$J$7,NO6='DD FD'!$AI$3),NN6,0),
IF(AND(NX6='DD FD'!$J$7,NZ6='DD FD'!$AI$3),NY6,0),
IF(AND(OI6='DD FD'!$J$7,OK6='DD FD'!$AI$3),OJ6,0),
),2)</f>
        <v>0</v>
      </c>
      <c r="OT6" s="865">
        <f>ROUNDUP(SUM(
IF(AND(LB6='DD FD'!$J$6,LD6='DD FD'!$AI$3),LC6,0),
IF(AND(LL6='DD FD'!$J$6,LN6='DD FD'!$AI$3),LM6,0),
IF(AND(LV6='DD FD'!$J$6,LX6='DD FD'!$AI$3),LW6,0),
IF(AND(MF6='DD FD'!$J$6,MH6='DD FD'!$AI$3),MG6,0),
IF(AND(MQ6='DD FD'!$J$6,MS6='DD FD'!$AI$3),MR6,0),
IF(AND(NB6='DD FD'!$J$6,ND6='DD FD'!$AI$3),NC6,0),
IF(AND(NM6='DD FD'!$J$6,NO6='DD FD'!$AI$3),NN6,0),
IF(AND(NX6='DD FD'!$J$6,NZ6='DD FD'!$AI$3),NY6,0),
IF(AND(OI6='DD FD'!$J$6,OK6='DD FD'!$AI$3),OJ6,0),
),2)</f>
        <v>0</v>
      </c>
      <c r="OU6" s="865">
        <f>ROUNDUP(SUM(
IF(AND(LB6='DD FD'!$J$10,LD6='DD FD'!$AI$3),LC6,0),
IF(AND(LL6='DD FD'!$J$10,LN6='DD FD'!$AI$3),LM6,0),
IF(AND(LV6='DD FD'!$J$10,LX6='DD FD'!$AI$3),LW6,0),
IF(AND(MF6='DD FD'!$J$10,MH6='DD FD'!$AI$3),MG6,0),
IF(AND(MQ6='DD FD'!$J$10,MS6='DD FD'!$AI$3),MR6,0),
IF(AND(NB6='DD FD'!$J$10,ND6='DD FD'!$AI$3),NC6,0),
IF(AND(NM6='DD FD'!$J$10,NO6='DD FD'!$AI$3),NN6,0),
IF(AND(NX6='DD FD'!$J$10,NZ6='DD FD'!$AI$3),NY6,0),
IF(AND(OI6='DD FD'!$J$10,OK6='DD FD'!$AI$3),OJ6,0),
),2)</f>
        <v>0</v>
      </c>
      <c r="OV6" s="865">
        <f>ROUNDUP(SUM(
IF(AND(LB6='DD FD'!$J$8,LD6='DD FD'!$AI$3),LC6,0),
IF(AND(LL6='DD FD'!$J$8,LN6='DD FD'!$AI$3),LM6,0),
IF(AND(LV6='DD FD'!$J$8,LX6='DD FD'!$AI$3),LW6,0),
IF(AND(MF6='DD FD'!$J$8,MH6='DD FD'!$AI$3),MG6,0),
IF(AND(MQ6='DD FD'!$J$8,MS6='DD FD'!$AI$3),MR6,0),
IF(AND(NB6='DD FD'!$J$8,ND6='DD FD'!$AI$3),NC6,0),
IF(AND(NM6='DD FD'!$J$8,NO6='DD FD'!$AI$3),NN6,0),
IF(AND(NX6='DD FD'!$J$8,NZ6='DD FD'!$AI$3),NY6,0),
IF(AND(OI6='DD FD'!$J$8,OK6='DD FD'!$AI$3),OJ6,0),
),2)</f>
        <v>0</v>
      </c>
      <c r="OW6" s="865">
        <f>ROUNDUP(SUM(
IF(AND(LB6='DD FD'!$J$5,LD6='DD FD'!$AI$3),LC6,0),
IF(AND(LL6='DD FD'!$J$5,LN6='DD FD'!$AI$3),LM6,0),
IF(AND(LV6='DD FD'!$J$5,LX6='DD FD'!$AI$3),LW6,0),
IF(AND(MF6='DD FD'!$J$5,MH6='DD FD'!$AI$3),MG6,0),
IF(AND(MQ6='DD FD'!$J$5,MS6='DD FD'!$AI$3),MR6,0),
IF(AND(NB6='DD FD'!$J$5,ND6='DD FD'!$AI$3),NC6,0),
IF(AND(NM6='DD FD'!$J$5,NO6='DD FD'!$AI$3),NN6,0),
IF(AND(NX6='DD FD'!$J$5,NZ6='DD FD'!$AI$3),NY6,0),
IF(AND(OI6='DD FD'!$J$5,OK6='DD FD'!$AI$3),OJ6,0),
),2)</f>
        <v>4.5</v>
      </c>
      <c r="OX6" s="865">
        <f>ROUNDUP(SUM(
IF(AND(LB6='DD FD'!$J$9,LD6='DD FD'!$AI$3),LC6,0),
IF(AND(LL6='DD FD'!$J$9,LN6='DD FD'!$AI$3),LM6,0),
IF(AND(LV6='DD FD'!$J$9,LX6='DD FD'!$AI$3),LW6,0),
IF(AND(MF6='DD FD'!$J$9,MH6='DD FD'!$AI$3),MG6,0),
IF(AND(MQ6='DD FD'!$J$9,MS6='DD FD'!$AI$3),MR6,0),
IF(AND(NB6='DD FD'!$J$9,ND6='DD FD'!$AI$3),NC6,0),
IF(AND(NM6='DD FD'!$J$9,NO6='DD FD'!$AI$3),NN6,0),
IF(AND(NX6='DD FD'!$J$9,NZ6='DD FD'!$AI$3),NY6,0),
IF(AND(OI6='DD FD'!$J$9,OK6='DD FD'!$AI$3),OJ6,0),
),2)</f>
        <v>0</v>
      </c>
      <c r="OY6" s="865">
        <f>ROUNDUP(SUM(
IF(AND(LB6='DD FD'!$J$4,LD6='DD FD'!$AI$3),LC6,0),
IF(AND(LL6='DD FD'!$J$4,LN6='DD FD'!$AI$3),LM6,0),
IF(AND(LV6='DD FD'!$J$4,LX6='DD FD'!$AI$3),LW6,0),
IF(AND(MF6='DD FD'!$J$4,MH6='DD FD'!$AI$3),MG6,0),
IF(AND(MQ6='DD FD'!$J$4,MS6='DD FD'!$AI$3),MR6,0),
IF(AND(NB6='DD FD'!$J$4,ND6='DD FD'!$AI$3),NC6,0),
IF(AND(NM6='DD FD'!$J$4,NO6='DD FD'!$AI$3),NN6,0),
IF(AND(NX6='DD FD'!$J$4,NZ6='DD FD'!$AI$3),NY6,0),
IF(AND(OI6='DD FD'!$J$4,OK6='DD FD'!$AI$3),OJ6,0),
),2)</f>
        <v>0.25</v>
      </c>
      <c r="OZ6" s="867">
        <f>ROUNDUP(SUM(
IF(AND(LB6='DD FD'!$J$11,LD6='DD FD'!$AI$3),LC6,0),
IF(AND(LL6='DD FD'!$J$11,LN6='DD FD'!$AI$3),LM6,0),
IF(AND(LV6='DD FD'!$J$11,LX6='DD FD'!$AI$3),LW6,0),
IF(AND(MF6='DD FD'!$J$11,MH6='DD FD'!$AI$3),MG6,0),
IF(AND(MQ6='DD FD'!$J$11,MS6='DD FD'!$AI$3),MR6,0),
IF(AND(NB6='DD FD'!$J$11,ND6='DD FD'!$AI$3),NC6,0),
IF(AND(NM6='DD FD'!$J$11,NO6='DD FD'!$AI$3),NN6,0),
IF(AND(NX6='DD FD'!$J$11,NZ6='DD FD'!$AI$3),NY6,0),
IF(AND(OI6='DD FD'!$J$11,OK6='DD FD'!$AI$3),OJ6,0),
),2)</f>
        <v>0</v>
      </c>
      <c r="PA6" s="858"/>
    </row>
    <row r="7" spans="1:417" s="40" customFormat="1">
      <c r="A7" s="661"/>
      <c r="B7" s="180" t="s">
        <v>3175</v>
      </c>
      <c r="C7" s="281">
        <v>20</v>
      </c>
      <c r="D7" s="281">
        <v>1234567890333</v>
      </c>
      <c r="E7" s="181"/>
      <c r="F7" s="355">
        <v>1.901</v>
      </c>
      <c r="G7" s="359"/>
      <c r="H7" s="662"/>
      <c r="I7" s="162"/>
      <c r="J7" s="161" t="str">
        <f t="shared" si="0"/>
        <v>30</v>
      </c>
      <c r="K7" s="633" t="str">
        <f t="shared" si="17"/>
        <v>x</v>
      </c>
      <c r="L7" s="634"/>
      <c r="M7" s="124" t="str">
        <f t="shared" si="18"/>
        <v>ZIDE</v>
      </c>
      <c r="N7" s="125" t="str">
        <f t="shared" si="1"/>
        <v>00</v>
      </c>
      <c r="O7" s="123"/>
      <c r="P7" s="123"/>
      <c r="Q7" s="126" t="str">
        <f t="shared" si="19"/>
        <v/>
      </c>
      <c r="R7" s="177"/>
      <c r="S7" s="185"/>
      <c r="T7" s="186">
        <v>1</v>
      </c>
      <c r="U7" s="186" t="s">
        <v>109</v>
      </c>
      <c r="V7" s="73" t="s">
        <v>741</v>
      </c>
      <c r="W7" s="357" t="s">
        <v>3170</v>
      </c>
      <c r="X7" s="186">
        <v>1</v>
      </c>
      <c r="Y7" s="187"/>
      <c r="Z7" s="123"/>
      <c r="AA7" s="157"/>
      <c r="AB7" s="157"/>
      <c r="AC7" s="157"/>
      <c r="AD7" s="157"/>
      <c r="AE7" s="157"/>
      <c r="AF7" s="157"/>
      <c r="AG7" s="127" t="str">
        <f t="shared" si="20"/>
        <v/>
      </c>
      <c r="AH7" s="127" t="str">
        <f t="shared" si="21"/>
        <v/>
      </c>
      <c r="AI7" s="370">
        <v>130</v>
      </c>
      <c r="AJ7" s="635"/>
      <c r="AK7" s="619" t="str">
        <f t="shared" si="22"/>
        <v>ST</v>
      </c>
      <c r="AL7" s="124" t="str">
        <f t="shared" si="2"/>
        <v>ST</v>
      </c>
      <c r="AM7" s="124" t="str">
        <f t="shared" si="3"/>
        <v>1</v>
      </c>
      <c r="AN7" s="124" t="str">
        <f t="shared" si="4"/>
        <v/>
      </c>
      <c r="AO7" s="124" t="str">
        <f t="shared" si="5"/>
        <v/>
      </c>
      <c r="AP7" s="188"/>
      <c r="AQ7" s="190" t="s">
        <v>179</v>
      </c>
      <c r="AR7" s="180">
        <v>120</v>
      </c>
      <c r="AS7" s="180">
        <v>120</v>
      </c>
      <c r="AT7" s="180">
        <v>5</v>
      </c>
      <c r="AU7" s="127" t="str">
        <f t="shared" si="6"/>
        <v>MM</v>
      </c>
      <c r="AV7" s="353">
        <v>150</v>
      </c>
      <c r="AW7" s="127" t="str">
        <f t="shared" si="7"/>
        <v>G</v>
      </c>
      <c r="AX7" s="144">
        <f t="shared" si="8"/>
        <v>1234567890333</v>
      </c>
      <c r="AY7" s="186" t="s">
        <v>1234</v>
      </c>
      <c r="AZ7" s="25"/>
      <c r="BA7" s="25"/>
      <c r="BB7" s="181"/>
      <c r="BC7" s="621"/>
      <c r="BD7" s="649" t="str">
        <f t="shared" si="23"/>
        <v/>
      </c>
      <c r="BE7" s="74"/>
      <c r="BF7" s="192" t="str">
        <f t="shared" si="24"/>
        <v/>
      </c>
      <c r="BG7" s="158"/>
      <c r="BH7" s="158"/>
      <c r="BI7" s="186"/>
      <c r="BJ7" s="148"/>
      <c r="BK7" s="193"/>
      <c r="BL7" s="193"/>
      <c r="BM7" s="127" t="str">
        <f t="shared" si="9"/>
        <v>MM</v>
      </c>
      <c r="BN7" s="148"/>
      <c r="BO7" s="178" t="str">
        <f t="shared" si="10"/>
        <v>G</v>
      </c>
      <c r="BP7" s="195"/>
      <c r="BQ7" s="186"/>
      <c r="BR7" s="25"/>
      <c r="BS7" s="25"/>
      <c r="BT7" s="25"/>
      <c r="BU7" s="650"/>
      <c r="BV7" s="646"/>
      <c r="BW7" s="25"/>
      <c r="BX7" s="25"/>
      <c r="BY7" s="25"/>
      <c r="BZ7" s="25"/>
      <c r="CA7" s="25"/>
      <c r="CB7" s="25"/>
      <c r="CC7" s="25"/>
      <c r="CD7" s="25"/>
      <c r="CE7" s="25"/>
      <c r="CF7" s="25"/>
      <c r="CG7" s="25"/>
      <c r="CH7" s="25"/>
      <c r="CI7" s="25"/>
      <c r="CJ7" s="25"/>
      <c r="CK7" s="25"/>
      <c r="CL7" s="25"/>
      <c r="CM7" s="25"/>
      <c r="CN7" s="25"/>
      <c r="CO7" s="26"/>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633" t="str">
        <f t="shared" si="25"/>
        <v/>
      </c>
      <c r="DY7" s="760"/>
      <c r="DZ7" s="731"/>
      <c r="EA7" s="735"/>
      <c r="EB7" s="196"/>
      <c r="EC7" s="356"/>
      <c r="ED7" s="196"/>
      <c r="EE7" s="196"/>
      <c r="EF7" s="148"/>
      <c r="EG7" s="193"/>
      <c r="EH7" s="193"/>
      <c r="EI7" s="123" t="str">
        <f t="shared" si="11"/>
        <v>MM</v>
      </c>
      <c r="EJ7" s="149"/>
      <c r="EK7" s="620" t="str">
        <f t="shared" si="12"/>
        <v>G</v>
      </c>
      <c r="EL7" s="755"/>
      <c r="EM7" s="620" t="str">
        <f t="shared" si="26"/>
        <v/>
      </c>
      <c r="EN7" s="732"/>
      <c r="EO7" s="160"/>
      <c r="EP7" s="160"/>
      <c r="EQ7" s="160"/>
      <c r="ER7" s="160"/>
      <c r="ES7" s="160"/>
      <c r="ET7" s="160"/>
      <c r="EU7" s="160"/>
      <c r="EV7" s="160"/>
      <c r="EW7" s="160"/>
      <c r="EX7" s="160"/>
      <c r="EY7" s="160"/>
      <c r="EZ7" s="160"/>
      <c r="FA7" s="160"/>
      <c r="FB7" s="160"/>
      <c r="FC7" s="741"/>
      <c r="FD7" s="648">
        <f t="shared" si="13"/>
        <v>0</v>
      </c>
      <c r="FE7" s="198"/>
      <c r="FF7" s="199" t="s">
        <v>3178</v>
      </c>
      <c r="FG7" s="199"/>
      <c r="FH7" s="200"/>
      <c r="FI7" s="200"/>
      <c r="FJ7" s="200"/>
      <c r="FK7" s="200"/>
      <c r="FL7" s="180"/>
      <c r="FM7" s="180"/>
      <c r="FN7" s="333"/>
      <c r="FO7" s="123" t="str">
        <f t="shared" si="14"/>
        <v>GDT;;;;;</v>
      </c>
      <c r="FP7" s="889" t="str">
        <f>IF(Table1[[#This Row],[Baumwollanteil (in %)]]&lt;&gt;"","05","")</f>
        <v/>
      </c>
      <c r="FQ7" s="999"/>
      <c r="FR7" s="179" t="str">
        <f t="shared" si="15"/>
        <v>ST</v>
      </c>
      <c r="FS7" s="123"/>
      <c r="FT7" s="123"/>
      <c r="FU7" s="123"/>
      <c r="FV7" s="745">
        <f t="shared" si="16"/>
        <v>1.901</v>
      </c>
      <c r="GB7"/>
      <c r="GC7" s="1010">
        <f>IF(Table1[[#This Row],[Global Trade Item Number (GTIN)]]="","",Table1[[#This Row],[Global Trade Item Number (GTIN)]])</f>
        <v>1234567890333</v>
      </c>
      <c r="GD7" s="790">
        <f>IF(Table1[[#This Row],[WAWI-Nr./ Kreditoren-Nummer
(ASDV)]]&lt;&gt;"",Table1[[#This Row],[WAWI-Nr./ Kreditoren-Nummer
(ASDV)]],"")</f>
        <v>0</v>
      </c>
      <c r="GE7" s="190" t="s">
        <v>3179</v>
      </c>
      <c r="GF7" s="790" t="str">
        <f>IF(Table1[[#This Row],[Gültig ab (Datum)]]&lt;&gt;"","31.12.9999","")</f>
        <v>31.12.9999</v>
      </c>
      <c r="GG7" s="190" t="s">
        <v>2265</v>
      </c>
      <c r="GH7" s="190"/>
      <c r="GI7" s="616"/>
      <c r="GJ7" s="765"/>
      <c r="GK7" s="763"/>
      <c r="GL7" s="617"/>
      <c r="GM7" s="617"/>
      <c r="GN7" s="617"/>
      <c r="GO7" s="617"/>
      <c r="GP7" s="617"/>
      <c r="GQ7" s="775"/>
      <c r="GR7" s="663" t="s">
        <v>1720</v>
      </c>
      <c r="GS7" s="159" t="s">
        <v>1601</v>
      </c>
      <c r="GT7" s="159">
        <v>5.0350000000000001</v>
      </c>
      <c r="GU7" s="159" t="s">
        <v>600</v>
      </c>
      <c r="GV7" s="159"/>
      <c r="GW7" s="610"/>
      <c r="GX7" s="159" t="s">
        <v>1631</v>
      </c>
      <c r="GY7" s="610">
        <v>100</v>
      </c>
      <c r="GZ7" s="159"/>
      <c r="HA7" s="610"/>
      <c r="HB7" s="663" t="s">
        <v>1638</v>
      </c>
      <c r="HC7" s="159" t="s">
        <v>1600</v>
      </c>
      <c r="HD7" s="159">
        <v>3.2</v>
      </c>
      <c r="HE7" s="159" t="s">
        <v>2265</v>
      </c>
      <c r="HF7" s="159" t="s">
        <v>1613</v>
      </c>
      <c r="HG7" s="610">
        <v>100</v>
      </c>
      <c r="HH7" s="159"/>
      <c r="HI7" s="610"/>
      <c r="HJ7" s="159"/>
      <c r="HK7" s="610"/>
      <c r="HL7" s="663"/>
      <c r="HM7" s="159"/>
      <c r="HN7" s="159"/>
      <c r="HO7" s="159"/>
      <c r="HP7" s="159"/>
      <c r="HQ7" s="610"/>
      <c r="HR7" s="159"/>
      <c r="HS7" s="610"/>
      <c r="HT7" s="159"/>
      <c r="HU7" s="610"/>
      <c r="HV7" s="663" t="s">
        <v>1634</v>
      </c>
      <c r="HW7" s="159" t="s">
        <v>1601</v>
      </c>
      <c r="HX7" s="159">
        <v>3.2</v>
      </c>
      <c r="HY7" s="159" t="s">
        <v>2265</v>
      </c>
      <c r="HZ7" s="159" t="s">
        <v>2265</v>
      </c>
      <c r="IA7" s="159" t="s">
        <v>440</v>
      </c>
      <c r="IB7" s="610">
        <v>100</v>
      </c>
      <c r="IC7" s="159"/>
      <c r="ID7" s="610"/>
      <c r="IE7" s="159"/>
      <c r="IF7" s="610"/>
      <c r="IG7" s="663"/>
      <c r="IH7" s="159"/>
      <c r="II7" s="159"/>
      <c r="IJ7" s="159"/>
      <c r="IK7" s="159"/>
      <c r="IL7" s="159"/>
      <c r="IM7" s="610"/>
      <c r="IN7" s="159"/>
      <c r="IO7" s="610"/>
      <c r="IP7" s="159"/>
      <c r="IQ7" s="610"/>
      <c r="IR7" s="663"/>
      <c r="IS7" s="159"/>
      <c r="IT7" s="159"/>
      <c r="IU7" s="159"/>
      <c r="IV7" s="159"/>
      <c r="IW7" s="159"/>
      <c r="IX7" s="610"/>
      <c r="IY7" s="159"/>
      <c r="IZ7" s="610"/>
      <c r="JA7" s="159"/>
      <c r="JB7" s="610"/>
      <c r="JC7" s="663" t="s">
        <v>1628</v>
      </c>
      <c r="JD7" s="159" t="s">
        <v>1600</v>
      </c>
      <c r="JE7" s="159">
        <v>1.45</v>
      </c>
      <c r="JF7" s="159" t="s">
        <v>2265</v>
      </c>
      <c r="JG7" s="159" t="s">
        <v>2265</v>
      </c>
      <c r="JH7" s="159" t="s">
        <v>1613</v>
      </c>
      <c r="JI7" s="610">
        <v>100</v>
      </c>
      <c r="JJ7" s="159"/>
      <c r="JK7" s="610"/>
      <c r="JL7" s="159"/>
      <c r="JM7" s="827"/>
      <c r="JN7" s="663" t="s">
        <v>1617</v>
      </c>
      <c r="JO7" s="159" t="s">
        <v>1605</v>
      </c>
      <c r="JP7" s="159">
        <v>3.45</v>
      </c>
      <c r="JQ7" s="159" t="s">
        <v>2265</v>
      </c>
      <c r="JR7" s="159" t="s">
        <v>2265</v>
      </c>
      <c r="JS7" s="159" t="s">
        <v>1750</v>
      </c>
      <c r="JT7" s="610">
        <v>100</v>
      </c>
      <c r="JU7" s="159"/>
      <c r="JV7" s="610"/>
      <c r="JW7" s="159"/>
      <c r="JX7" s="610"/>
      <c r="JY7" s="663"/>
      <c r="JZ7" s="159"/>
      <c r="KA7" s="159"/>
      <c r="KB7" s="159"/>
      <c r="KC7" s="159"/>
      <c r="KD7" s="159"/>
      <c r="KE7" s="610"/>
      <c r="KF7" s="159"/>
      <c r="KG7" s="610"/>
      <c r="KH7" s="159"/>
      <c r="KI7" s="610"/>
      <c r="KL7" s="803">
        <f>IF(Table1[[#This Row],[GTIN]]&lt;&gt;"",Table1[[#This Row],[GTIN]],"")</f>
        <v>1234567890333</v>
      </c>
      <c r="KM7" s="804">
        <f>Table1[[#This Row],[Kreditor]]</f>
        <v>0</v>
      </c>
      <c r="KN7" s="805" t="str">
        <f>IF(Table1[[#This Row],[Gültig ab (Datum)]]&lt;&gt;"",Table1[[#This Row],[Gültig ab (Datum)]],"")</f>
        <v>01.06.2020</v>
      </c>
      <c r="KO7" s="805" t="str">
        <f>Table1[[#This Row],[Gültig bis]]</f>
        <v>31.12.9999</v>
      </c>
      <c r="KP7" s="818" t="str">
        <f>IF(Table1[[#This Row],[Artikel verpackt? 
(X=Ja)]]="","",Table1[[#This Row],[Artikel verpackt? 
(X=Ja)]])</f>
        <v>X</v>
      </c>
      <c r="KQ7" s="806" t="str">
        <f>IF(Table1[[#This Row],[Verpackung recyclingfähig?
(X=Ja)]]="","",Table1[[#This Row],[Verpackung recyclingfähig?
(X=Ja)]])</f>
        <v/>
      </c>
      <c r="KR7" s="807"/>
      <c r="KS7" s="808"/>
      <c r="KT7" s="809"/>
      <c r="KU7" s="809"/>
      <c r="KV7" s="809"/>
      <c r="KW7" s="809"/>
      <c r="KX7" s="809"/>
      <c r="KY7" s="809"/>
      <c r="KZ7" s="810"/>
      <c r="LA7" s="811" t="str">
        <f>IF(Table1[[#This Row],[Hauptkörper - B1 - Art]]="","",VLOOKUP(Table1[[#This Row],[Hauptkörper - B1 - Art]],'DD FD'!B:C,2,FALSE))</f>
        <v>Polybeutel</v>
      </c>
      <c r="LB7" s="812" t="str">
        <f>IF(Table1[[#This Row],[Hauptkörper - B1 - Fraktion]]="","",VLOOKUP(Table1[[#This Row],[Hauptkörper - B1 - Fraktion]],'DD FD'!H:J,3,FALSE))</f>
        <v>Kunststoff</v>
      </c>
      <c r="LC7" s="809">
        <f>IF(Table1[[#This Row],[Hauptkörper - B1 - Gewicht
(in G)]]="","",Table1[[#This Row],[Hauptkörper - B1 - Gewicht
(in G)]])</f>
        <v>5.0350000000000001</v>
      </c>
      <c r="LD7" s="809" t="str">
        <f>IF(Table1[[#This Row],[Hauptkörper - B1 - Lizenzierungs-pflichtig? (X=Ja)]]="","",Table1[[#This Row],[Hauptkörper - B1 - Lizenzierungs-pflichtig? (X=Ja)]])</f>
        <v>x</v>
      </c>
      <c r="LE7" s="812" t="str">
        <f>IF(Table1[[#This Row],[Hauptkörper - B1 - Virgin Material]]="","",VLOOKUP(Table1[[#This Row],[Hauptkörper - B1 - Virgin Material]],'DD FD'!AJ:AK,2,FALSE))</f>
        <v/>
      </c>
      <c r="LF7" s="813" t="str">
        <f>IF(Table1[[#This Row],[Hauptkörper - B1 - Virgin Material Anteil (in %)]]="","",Table1[[#This Row],[Hauptkörper - B1 - Virgin Material Anteil (in %)]])</f>
        <v/>
      </c>
      <c r="LG7" s="812" t="str">
        <f>IF(Table1[[#This Row],[Hauptkörper - B1 - Recyceltes Material]]="","",VLOOKUP(Table1[[#This Row],[Hauptkörper - B1 - Recyceltes Material]],'DD FD'!AL:AM,2,FALSE))</f>
        <v>rPE (PCR)</v>
      </c>
      <c r="LH7" s="813">
        <f>IF(Table1[[#This Row],[Hauptkörper - B1 - Recyceltes Material Anteil (in %)]]="","",Table1[[#This Row],[Hauptkörper - B1 - Recyceltes Material Anteil (in %)]])</f>
        <v>100</v>
      </c>
      <c r="LI7" s="814" t="str">
        <f>IF(Table1[[#This Row],[Hauptkörper - B1 - Beschichtung]]="","",VLOOKUP(Table1[[#This Row],[Hauptkörper - B1 - Beschichtung]],'DD FD'!AE:AF,2,FALSE))</f>
        <v/>
      </c>
      <c r="LJ7" s="815" t="str">
        <f>IF(Table1[[#This Row],[Hauptkörper - B1 - Beschichtung Anteil (in %)]]="","",Table1[[#This Row],[Hauptkörper - B1 - Beschichtung Anteil (in %)]])</f>
        <v/>
      </c>
      <c r="LK7" s="811" t="str">
        <f>IF(Table1[[#This Row],[Hauptkörper - B2 - Art]]="","",VLOOKUP(Table1[[#This Row],[Hauptkörper - B2 - Art]],'DD FD'!B:C,2,FALSE))</f>
        <v>Blister/Sicherverpackung</v>
      </c>
      <c r="LL7" s="812" t="str">
        <f>IF(Table1[[#This Row],[Hauptkörper - B2 - Fraktion]]="","",VLOOKUP(Table1[[#This Row],[Hauptkörper - B2 - Fraktion]],'DD FD'!H:J,3,FALSE))</f>
        <v>Papier, Pappe, Karton</v>
      </c>
      <c r="LM7" s="809">
        <f>IF(Table1[[#This Row],[Hauptkörper - B2 - Gewicht
(in G)]]="","",Table1[[#This Row],[Hauptkörper - B2 - Gewicht
(in G)]])</f>
        <v>3.2</v>
      </c>
      <c r="LN7" s="809" t="str">
        <f>IF(Table1[[#This Row],[Hauptkörper - B2 - Lizenzierungs-pflichtig? (X=Ja)]]="","",Table1[[#This Row],[Hauptkörper - B2 - Lizenzierungs-pflichtig? (X=Ja)]])</f>
        <v>X</v>
      </c>
      <c r="LO7" s="812" t="str">
        <f>IF(Table1[[#This Row],[Hauptkörper - B2 - Virgin Material]]="","",VLOOKUP(Table1[[#This Row],[Hauptkörper - B2 - Virgin Material]],'DD FD'!AJ:AK,2,FALSE))</f>
        <v>Frischfaser</v>
      </c>
      <c r="LP7" s="813">
        <f>IF(Table1[[#This Row],[Hauptkörper - B2 - Virgin Material Anteil (in %)]]="","",Table1[[#This Row],[Hauptkörper - B2 - Virgin Material Anteil (in %)]])</f>
        <v>100</v>
      </c>
      <c r="LQ7" s="812" t="str">
        <f>IF(Table1[[#This Row],[Hauptkörper - B2 - Recyceltes Material]]="","",VLOOKUP(Table1[[#This Row],[Hauptkörper - B2 - Recyceltes Material]],'DD FD'!AL:AM,2,FALSE))</f>
        <v/>
      </c>
      <c r="LR7" s="813" t="str">
        <f>IF(Table1[[#This Row],[Hauptkörper - B2 - Recyceltes Material Anteil (in %)]]="","",Table1[[#This Row],[Hauptkörper - B2 - Recyceltes Material Anteil (in %)]])</f>
        <v/>
      </c>
      <c r="LS7" s="812" t="str">
        <f>IF(Table1[[#This Row],[Hauptkörper - B2 - Beschichtung]]="","",VLOOKUP(Table1[[#This Row],[Hauptkörper - B2 - Beschichtung]],'DD FD'!AE:AF,2,FALSE))</f>
        <v/>
      </c>
      <c r="LT7" s="815" t="str">
        <f>IF(Table1[[#This Row],[Hauptkörper - B2 - Beschichtung Anteil (in %)]]="","",Table1[[#This Row],[Hauptkörper - B2 - Beschichtung Anteil (in %)]])</f>
        <v/>
      </c>
      <c r="LU7" s="811" t="str">
        <f>IF(Table1[[#This Row],[Hauptkörper - B3 - Art]]="","",VLOOKUP(Table1[[#This Row],[Hauptkörper - B3 - Art]],'DD FD'!B:C,2,FALSE))</f>
        <v/>
      </c>
      <c r="LV7" s="812" t="str">
        <f>IF(Table1[[#This Row],[Hauptkörper - B3 - Fraktion]]="","",VLOOKUP(Table1[[#This Row],[Hauptkörper - B3 - Fraktion]],'DD FD'!H:J,3,FALSE))</f>
        <v/>
      </c>
      <c r="LW7" s="809" t="str">
        <f>IF(Table1[[#This Row],[Hauptkörper - B3 - Gewicht
(in G)]]="","",Table1[[#This Row],[Hauptkörper - B3 - Gewicht
(in G)]])</f>
        <v/>
      </c>
      <c r="LX7" s="809" t="str">
        <f>IF(Table1[[#This Row],[Hauptkörper - B3 - Lizenzierungs-pflichtig? (X=Ja)]]="","",Table1[[#This Row],[Hauptkörper - B3 - Lizenzierungs-pflichtig? (X=Ja)]])</f>
        <v/>
      </c>
      <c r="LY7" s="812" t="str">
        <f>IF(Table1[[#This Row],[Hauptkörper - B3 - Virgin Material]]="","",VLOOKUP(Table1[[#This Row],[Hauptkörper - B3 - Virgin Material]],'DD FD'!AJ:AK,2,FALSE))</f>
        <v/>
      </c>
      <c r="LZ7" s="813" t="str">
        <f>IF(Table1[[#This Row],[Hauptkörper - B3 - Virgin Material Anteil (in %)]]="","",Table1[[#This Row],[Hauptkörper - B3 - Virgin Material Anteil (in %)]])</f>
        <v/>
      </c>
      <c r="MA7" s="812" t="str">
        <f>IF(Table1[[#This Row],[Hauptkörper - B3 - Recyceltes Material]]="","",VLOOKUP(Table1[[#This Row],[Hauptkörper - B3 - Recyceltes Material]],'DD FD'!AL:AM,2,FALSE))</f>
        <v/>
      </c>
      <c r="MB7" s="813" t="str">
        <f>IF(Table1[[#This Row],[Hauptkörper - B3 - Recyceltes Material Anteil (in %)]]="","",Table1[[#This Row],[Hauptkörper - B3 - Recyceltes Material Anteil (in %)]])</f>
        <v/>
      </c>
      <c r="MC7" s="812" t="str">
        <f>IF(Table1[[#This Row],[Hauptkörper - B3 - Beschichtung]]="","",VLOOKUP(Table1[[#This Row],[Hauptkörper - B3 - Beschichtung]],'DD FD'!AE:AF,2,FALSE))</f>
        <v/>
      </c>
      <c r="MD7" s="815" t="str">
        <f>IF(Table1[[#This Row],[Hauptkörper - B3 - Beschichtung Anteil (in %)]]="","",Table1[[#This Row],[Hauptkörper - B3 - Beschichtung Anteil (in %)]])</f>
        <v/>
      </c>
      <c r="ME7" s="811" t="str">
        <f>IF(Table1[[#This Row],[Verschluss - B1 - Art]]="","",VLOOKUP(Table1[[#This Row],[Verschluss - B1 - Art]],'DD FD'!D:E,2,FALSE))</f>
        <v>Clip</v>
      </c>
      <c r="MF7" s="812" t="str">
        <f>IF(Table1[[#This Row],[Verschluss - B1 - Fraktion]]="","",VLOOKUP(Table1[[#This Row],[Verschluss - B1 - Fraktion]],'DD FD'!H:J,3,FALSE))</f>
        <v>Kunststoff</v>
      </c>
      <c r="MG7" s="809">
        <f>IF(Table1[[#This Row],[Verschluss - B1 - Gewicht (in G)]]="","",Table1[[#This Row],[Verschluss - B1 - Gewicht (in G)]])</f>
        <v>3.2</v>
      </c>
      <c r="MH7" s="809" t="str">
        <f>IF(Table1[[#This Row],[Verschluss - B1 - Lizenzierungs-pflichtig? (X=Ja)]]="","",Table1[[#This Row],[Verschluss - B1 - Lizenzierungs-pflichtig? (X=Ja)]])</f>
        <v>X</v>
      </c>
      <c r="MI7" s="809" t="str">
        <f>IF(Table1[[#This Row],[Verschluss - B1 - Trennbar vom Hauptkörper? (X=Ja)]]="","",Table1[[#This Row],[Verschluss - B1 - Trennbar vom Hauptkörper? (X=Ja)]])</f>
        <v>X</v>
      </c>
      <c r="MJ7" s="812" t="str">
        <f>IF(Table1[[#This Row],[Verschluss - B1 - Virgin Material]]="","",VLOOKUP(Table1[[#This Row],[Verschluss - B1 - Virgin Material]],'DD FD'!AJ:AK,2,FALSE))</f>
        <v>PET</v>
      </c>
      <c r="MK7" s="813">
        <f>IF(Table1[[#This Row],[Verschluss - B1 - Virgin Material Anteil (in %)]]="","",Table1[[#This Row],[Verschluss - B1 - Virgin Material Anteil (in %)]])</f>
        <v>100</v>
      </c>
      <c r="ML7" s="812" t="str">
        <f>IF(Table1[[#This Row],[Verschluss - B1 - Recyceltes Material]]="","",VLOOKUP(Table1[[#This Row],[Verschluss - B1 - Recyceltes Material]],'DD FD'!AL:AM,2,FALSE))</f>
        <v/>
      </c>
      <c r="MM7" s="813" t="str">
        <f>IF(Table1[[#This Row],[Verschluss - B1 - Recyceltes Material Anteil (in %)]]="","",Table1[[#This Row],[Verschluss - B1 - Recyceltes Material Anteil (in %)]])</f>
        <v/>
      </c>
      <c r="MN7" s="812" t="str">
        <f>IF(Table1[[#This Row],[Verschluss - B1 - Beschichtung]]="","",VLOOKUP(Table1[[#This Row],[Verschluss - B1 - Beschichtung]],'DD FD'!AE:AF,2,FALSE))</f>
        <v/>
      </c>
      <c r="MO7" s="815" t="str">
        <f>IF(Table1[[#This Row],[Verschluss - B1 - Beschichtung Anteil (in %)]]="","",Table1[[#This Row],[Verschluss - B1 - Beschichtung Anteil (in %)]])</f>
        <v/>
      </c>
      <c r="MP7" s="811" t="str">
        <f>IF(Table1[[#This Row],[Verschluss - B2 - Art]]="","",VLOOKUP(Table1[[#This Row],[Verschluss - B2 - Art]],'DD FD'!D:E,2,FALSE))</f>
        <v/>
      </c>
      <c r="MQ7" s="812" t="str">
        <f>IF(Table1[[#This Row],[Verschluss - B2 - Fraktion]]="","",VLOOKUP(Table1[[#This Row],[Verschluss - B2 - Fraktion]],'DD FD'!H:J,3,FALSE))</f>
        <v/>
      </c>
      <c r="MR7" s="809" t="str">
        <f>IF(Table1[[#This Row],[Verschluss - B2 - Gewicht (in G)]]="","",Table1[[#This Row],[Verschluss - B2 - Gewicht (in G)]])</f>
        <v/>
      </c>
      <c r="MS7" s="809" t="str">
        <f>IF(Table1[[#This Row],[Verschluss - B2 - Lizenzierungs-pflichtig? (X=Ja)]]="","",Table1[[#This Row],[Verschluss - B2 - Lizenzierungs-pflichtig? (X=Ja)]])</f>
        <v/>
      </c>
      <c r="MT7" s="809" t="str">
        <f>IF(Table1[[#This Row],[Verschluss - B2 - Trennbar vom Hauptkörper? (X=Ja)]]="","",Table1[[#This Row],[Verschluss - B2 - Trennbar vom Hauptkörper? (X=Ja)]])</f>
        <v/>
      </c>
      <c r="MU7" s="812" t="str">
        <f>IF(Table1[[#This Row],[Verschluss - B2 - Virgin Material]]="","",VLOOKUP(Table1[[#This Row],[Verschluss - B2 - Virgin Material]],'DD FD'!AJ:AK,2,FALSE))</f>
        <v/>
      </c>
      <c r="MV7" s="813" t="str">
        <f>IF(Table1[[#This Row],[Verschluss - B2 - Virgin Material Anteil (in %)]]="","",Table1[[#This Row],[Verschluss - B2 - Virgin Material Anteil (in %)]])</f>
        <v/>
      </c>
      <c r="MW7" s="812" t="str">
        <f>IF(Table1[[#This Row],[Verschluss - B2 - Recyceltes Material]]="","",VLOOKUP(Table1[[#This Row],[Verschluss - B2 - Recyceltes Material]],'DD FD'!AL:AM,2,FALSE))</f>
        <v/>
      </c>
      <c r="MX7" s="813" t="str">
        <f>IF(Table1[[#This Row],[Verschluss - B2 - Recyceltes Material Anteil (in %)]]="","",Table1[[#This Row],[Verschluss - B2 - Recyceltes Material Anteil (in %)]])</f>
        <v/>
      </c>
      <c r="MY7" s="812" t="str">
        <f>IF(Table1[[#This Row],[Verschluss - B2 - Beschichtung]]="","",VLOOKUP(Table1[[#This Row],[Verschluss - B2 - Beschichtung]],'DD FD'!AE:AF,2,FALSE))</f>
        <v/>
      </c>
      <c r="MZ7" s="815" t="str">
        <f>IF(Table1[[#This Row],[Verschluss - B2 - Beschichtung Anteil (in %)]]="","",Table1[[#This Row],[Verschluss - B2 - Beschichtung Anteil (in %)]])</f>
        <v/>
      </c>
      <c r="NA7" s="811" t="str">
        <f>IF(Table1[[#This Row],[Verschluss - B3 - Art]]="","",VLOOKUP(Table1[[#This Row],[Verschluss - B3 - Art]],'DD FD'!D:E,2,FALSE))</f>
        <v/>
      </c>
      <c r="NB7" s="812" t="str">
        <f>IF(Table1[[#This Row],[Verschluss - B3 - Fraktion]]="","",VLOOKUP(Table1[[#This Row],[Verschluss - B3 - Fraktion]],'DD FD'!H:J,3,FALSE))</f>
        <v/>
      </c>
      <c r="NC7" s="809" t="str">
        <f>IF(Table1[[#This Row],[Verschluss - B3 - Gewicht (in G)]]="","",Table1[[#This Row],[Verschluss - B3 - Gewicht (in G)]])</f>
        <v/>
      </c>
      <c r="ND7" s="809" t="str">
        <f>IF(Table1[[#This Row],[Verschluss - B3 - Lizenzierungs-pflichtig? (X=Ja)]]="","",Table1[[#This Row],[Verschluss - B3 - Lizenzierungs-pflichtig? (X=Ja)]])</f>
        <v/>
      </c>
      <c r="NE7" s="809" t="str">
        <f>IF(Table1[[#This Row],[Verschluss - B3 - Trennbar vom Hauptkörper? (X=Ja)]]="","",Table1[[#This Row],[Verschluss - B3 - Trennbar vom Hauptkörper? (X=Ja)]])</f>
        <v/>
      </c>
      <c r="NF7" s="812" t="str">
        <f>IF(Table1[[#This Row],[Verschluss - B3 - Virgin Material]]="","",VLOOKUP(Table1[[#This Row],[Verschluss - B3 - Virgin Material]],'DD FD'!AJ:AK,2,FALSE))</f>
        <v/>
      </c>
      <c r="NG7" s="813" t="str">
        <f>IF(Table1[[#This Row],[Verschluss - B3 - Virgin Material Anteil (in %)]]="","",Table1[[#This Row],[Verschluss - B3 - Virgin Material Anteil (in %)]])</f>
        <v/>
      </c>
      <c r="NH7" s="812" t="str">
        <f>IF(Table1[[#This Row],[Verschluss - B3 - Recyceltes Material]]="","",VLOOKUP(Table1[[#This Row],[Verschluss - B3 - Recyceltes Material]],'DD FD'!AL:AM,2,FALSE))</f>
        <v/>
      </c>
      <c r="NI7" s="813" t="str">
        <f>IF(Table1[[#This Row],[Verschluss - B3 - Recyceltes Material Anteil (in %)]]="","",Table1[[#This Row],[Verschluss - B3 - Recyceltes Material Anteil (in %)]])</f>
        <v/>
      </c>
      <c r="NJ7" s="812" t="str">
        <f>IF(Table1[[#This Row],[Verschluss - B3 - Beschichtung]]="","",VLOOKUP(Table1[[#This Row],[Verschluss - B3 - Beschichtung]],'DD FD'!AE:AF,2,FALSE))</f>
        <v/>
      </c>
      <c r="NK7" s="815" t="str">
        <f>IF(Table1[[#This Row],[Verschluss - B3 - Beschichtung Anteil (in %)]]="","",Table1[[#This Row],[Verschluss - B3 - Beschichtung Anteil (in %)]])</f>
        <v/>
      </c>
      <c r="NL7" s="811" t="str">
        <f>IF(Table1[[#This Row],[Etikett - B1 - Art]]="","",VLOOKUP(Table1[[#This Row],[Etikett - B1 - Art]],'DD FD'!F:G,2,FALSE))</f>
        <v>Hangtag</v>
      </c>
      <c r="NM7" s="812" t="str">
        <f>IF(Table1[[#This Row],[Etikett - B1 - Fraktion]]="","",VLOOKUP(Table1[[#This Row],[Etikett - B1 - Fraktion]],'DD FD'!H:J,3,FALSE))</f>
        <v>Papier, Pappe, Karton</v>
      </c>
      <c r="NN7" s="809">
        <f>IF(Table1[[#This Row],[Etikett - B1 - Gewicht (in G)]]="","",Table1[[#This Row],[Etikett - B1 - Gewicht (in G)]])</f>
        <v>1.45</v>
      </c>
      <c r="NO7" s="809" t="str">
        <f>IF(Table1[[#This Row],[Etikett - B1 - Lizenzierungs-pflichtig? (X=Ja)]]="","",Table1[[#This Row],[Etikett - B1 - Lizenzierungs-pflichtig? (X=Ja)]])</f>
        <v>X</v>
      </c>
      <c r="NP7" s="809" t="str">
        <f>IF(Table1[[#This Row],[Etikett - B1 - Trennbar vom Hauptkörper? (X=Ja)]]="","",Table1[[#This Row],[Etikett - B1 - Trennbar vom Hauptkörper? (X=Ja)]])</f>
        <v>X</v>
      </c>
      <c r="NQ7" s="812" t="str">
        <f>IF(Table1[[#This Row],[Etikett - B1 - Virgin Material]]="","",VLOOKUP(Table1[[#This Row],[Etikett - B1 - Virgin Material]],'DD FD'!AJ:AK,2,FALSE))</f>
        <v>Frischfaser</v>
      </c>
      <c r="NR7" s="813">
        <f>IF(Table1[[#This Row],[Etikett - B1 - Virgin Material Anteil (in %)]]="","",Table1[[#This Row],[Etikett - B1 - Virgin Material Anteil (in %)]])</f>
        <v>100</v>
      </c>
      <c r="NS7" s="812" t="str">
        <f>IF(Table1[[#This Row],[Etikett - B1 - Recyceltes Material]]="","",VLOOKUP(Table1[[#This Row],[Etikett - B1 - Recyceltes Material]],'DD FD'!AL:AM,2,FALSE))</f>
        <v/>
      </c>
      <c r="NT7" s="813" t="str">
        <f>IF(Table1[[#This Row],[Etikett - B1 - Recyceltes Material Anteil (in %)]]="","",Table1[[#This Row],[Etikett - B1 - Recyceltes Material Anteil (in %)]])</f>
        <v/>
      </c>
      <c r="NU7" s="812" t="str">
        <f>IF(Table1[[#This Row],[Etikett - B1 - Beschichtung]]="","",VLOOKUP(Table1[[#This Row],[Etikett - B1 - Beschichtung]],'DD FD'!AE:AF,2,FALSE))</f>
        <v/>
      </c>
      <c r="NV7" s="815" t="str">
        <f>IF(Table1[[#This Row],[Etikett - B1 - Beschichtung Anteil (in %)]]="","",Table1[[#This Row],[Etikett - B1 - Beschichtung Anteil (in %)]])</f>
        <v/>
      </c>
      <c r="NW7" s="811" t="str">
        <f>IF(Table1[[#This Row],[Etikett - B2 - Art]]="","",VLOOKUP(Table1[[#This Row],[Etikett - B2 - Art]],'DD FD'!F:G,2,FALSE))</f>
        <v>Befestigungsschnur Hangtag</v>
      </c>
      <c r="NX7" s="812" t="str">
        <f>IF(Table1[[#This Row],[Etikett - B2 - Fraktion]]="","",VLOOKUP(Table1[[#This Row],[Etikett - B2 - Fraktion]],'DD FD'!H:J,3,FALSE))</f>
        <v>Naturmaterial</v>
      </c>
      <c r="NY7" s="809">
        <f>IF(Table1[[#This Row],[Etikett - B2 - Gewicht (in G)]]="","",Table1[[#This Row],[Etikett - B2 - Gewicht (in G)]])</f>
        <v>3.45</v>
      </c>
      <c r="NZ7" s="809" t="str">
        <f>IF(Table1[[#This Row],[Etikett - B2 - Lizenzierungs-pflichtig? (X=Ja)]]="","",Table1[[#This Row],[Etikett - B2 - Lizenzierungs-pflichtig? (X=Ja)]])</f>
        <v>X</v>
      </c>
      <c r="OA7" s="809" t="str">
        <f>IF(Table1[[#This Row],[Etikett - B2 - Trennbar vom Hauptkörper? (X=Ja)]]="","",Table1[[#This Row],[Etikett - B2 - Trennbar vom Hauptkörper? (X=Ja)]])</f>
        <v>X</v>
      </c>
      <c r="OB7" s="812" t="str">
        <f>IF(Table1[[#This Row],[Etikett - B2 - Virgin Material]]="","",VLOOKUP(Table1[[#This Row],[Etikett - B2 - Virgin Material]],'DD FD'!AJ:AK,2,FALSE))</f>
        <v>Wolle</v>
      </c>
      <c r="OC7" s="813">
        <f>IF(Table1[[#This Row],[Etikett - B2 - Virgin Material Anteil (in %)]]="","",Table1[[#This Row],[Etikett - B2 - Virgin Material Anteil (in %)]])</f>
        <v>100</v>
      </c>
      <c r="OD7" s="812" t="str">
        <f>IF(Table1[[#This Row],[Etikett - B2 - Recyceltes Material]]="","",VLOOKUP(Table1[[#This Row],[Etikett - B2 - Recyceltes Material]],'DD FD'!AL:AM,2,FALSE))</f>
        <v/>
      </c>
      <c r="OE7" s="813" t="str">
        <f>IF(Table1[[#This Row],[Etikett - B2 - Recyceltes Material Anteil (in %)]]="","",Table1[[#This Row],[Etikett - B2 - Recyceltes Material Anteil (in %)]])</f>
        <v/>
      </c>
      <c r="OF7" s="812" t="str">
        <f>IF(Table1[[#This Row],[Etikett - B2 - Beschichtung]]="","",VLOOKUP(Table1[[#This Row],[Etikett - B2 - Beschichtung]],'DD FD'!AE:AF,2,FALSE))</f>
        <v/>
      </c>
      <c r="OG7" s="815" t="str">
        <f>IF(Table1[[#This Row],[Etikett - B2 - Beschichtung Anteil (in %)]]="","",Table1[[#This Row],[Etikett - B2 - Beschichtung Anteil (in %)]])</f>
        <v/>
      </c>
      <c r="OH7" s="811" t="str">
        <f>IF(Table1[[#This Row],[Etikett - B3 - Art]]="","",VLOOKUP(Table1[[#This Row],[Etikett - B3 - Art]],'DD FD'!F:G,2,FALSE))</f>
        <v/>
      </c>
      <c r="OI7" s="812" t="str">
        <f>IF(Table1[[#This Row],[Etikett - B3 - Fraktion]]="","",VLOOKUP(Table1[[#This Row],[Etikett - B3 - Fraktion]],'DD FD'!H:J,3,FALSE))</f>
        <v/>
      </c>
      <c r="OJ7" s="809" t="str">
        <f>IF(Table1[[#This Row],[Etikett - B3 - Gewicht (in G)]]="","",Table1[[#This Row],[Etikett - B3 - Gewicht (in G)]])</f>
        <v/>
      </c>
      <c r="OK7" s="809" t="str">
        <f>IF(Table1[[#This Row],[Etikett - B3 - Lizenzierungs-pflichtig? (X=Ja)]]="","",Table1[[#This Row],[Etikett - B3 - Lizenzierungs-pflichtig? (X=Ja)]])</f>
        <v/>
      </c>
      <c r="OL7" s="809" t="str">
        <f>IF(Table1[[#This Row],[Etikett - B3 - Trennbar vom Hauptkörper? (X=Ja)]]="","",Table1[[#This Row],[Etikett - B3 - Trennbar vom Hauptkörper? (X=Ja)]])</f>
        <v/>
      </c>
      <c r="OM7" s="812" t="str">
        <f>IF(Table1[[#This Row],[Etikett - B3 - Virgin Material]]="","",VLOOKUP(Table1[[#This Row],[Etikett - B3 - Virgin Material]],'DD FD'!AJ:AK,2,FALSE))</f>
        <v/>
      </c>
      <c r="ON7" s="813" t="str">
        <f>IF(Table1[[#This Row],[Etikett - B3 - Virgin Material Anteil (in %)]]="","",Table1[[#This Row],[Etikett - B3 - Virgin Material Anteil (in %)]])</f>
        <v/>
      </c>
      <c r="OO7" s="812" t="str">
        <f>IF(Table1[[#This Row],[Etikett - B3 - Recyceltes Material]]="","",VLOOKUP(Table1[[#This Row],[Etikett - B3 - Recyceltes Material]],'DD FD'!AL:AM,2,FALSE))</f>
        <v/>
      </c>
      <c r="OP7" s="813" t="str">
        <f>IF(Table1[[#This Row],[Etikett - B3 - Recyceltes Material Anteil (in %)]]="","",Table1[[#This Row],[Etikett - B3 - Recyceltes Material Anteil (in %)]])</f>
        <v/>
      </c>
      <c r="OQ7" s="812" t="str">
        <f>IF(Table1[[#This Row],[Etikett - B3 - Beschichtung]]="","",VLOOKUP(Table1[[#This Row],[Etikett - B3 - Beschichtung]],'DD FD'!AE:AF,2,FALSE))</f>
        <v/>
      </c>
      <c r="OR7" s="861" t="str">
        <f>IF(Table1[[#This Row],[Etikett - B3 - Beschichtung Anteil (in %)]]="","",Table1[[#This Row],[Etikett - B3 - Beschichtung Anteil (in %)]])</f>
        <v/>
      </c>
      <c r="OS7" s="866">
        <f>ROUNDUP(SUM(
IF(AND(LB7='DD FD'!$J$7,LD7='DD FD'!$AI$3),LC7,0),
IF(AND(LL7='DD FD'!$J$7,LN7='DD FD'!$AI$3),LM7,0),
IF(AND(LV7='DD FD'!$J$7,LX7='DD FD'!$AI$3),LW7,0),
IF(AND(MF7='DD FD'!$J$7,MH7='DD FD'!$AI$3),MG7,0),
IF(AND(MQ7='DD FD'!$J$7,MS7='DD FD'!$AI$3),MR7,0),
IF(AND(NB7='DD FD'!$J$7,ND7='DD FD'!$AI$3),NC7,0),
IF(AND(NM7='DD FD'!$J$7,NO7='DD FD'!$AI$3),NN7,0),
IF(AND(NX7='DD FD'!$J$7,NZ7='DD FD'!$AI$3),NY7,0),
IF(AND(OI7='DD FD'!$J$7,OK7='DD FD'!$AI$3),OJ7,0),
),2)</f>
        <v>0</v>
      </c>
      <c r="OT7" s="865">
        <f>ROUNDUP(SUM(
IF(AND(LB7='DD FD'!$J$6,LD7='DD FD'!$AI$3),LC7,0),
IF(AND(LL7='DD FD'!$J$6,LN7='DD FD'!$AI$3),LM7,0),
IF(AND(LV7='DD FD'!$J$6,LX7='DD FD'!$AI$3),LW7,0),
IF(AND(MF7='DD FD'!$J$6,MH7='DD FD'!$AI$3),MG7,0),
IF(AND(MQ7='DD FD'!$J$6,MS7='DD FD'!$AI$3),MR7,0),
IF(AND(NB7='DD FD'!$J$6,ND7='DD FD'!$AI$3),NC7,0),
IF(AND(NM7='DD FD'!$J$6,NO7='DD FD'!$AI$3),NN7,0),
IF(AND(NX7='DD FD'!$J$6,NZ7='DD FD'!$AI$3),NY7,0),
IF(AND(OI7='DD FD'!$J$6,OK7='DD FD'!$AI$3),OJ7,0),
),2)</f>
        <v>0</v>
      </c>
      <c r="OU7" s="865">
        <f>ROUNDUP(SUM(
IF(AND(LB7='DD FD'!$J$10,LD7='DD FD'!$AI$3),LC7,0),
IF(AND(LL7='DD FD'!$J$10,LN7='DD FD'!$AI$3),LM7,0),
IF(AND(LV7='DD FD'!$J$10,LX7='DD FD'!$AI$3),LW7,0),
IF(AND(MF7='DD FD'!$J$10,MH7='DD FD'!$AI$3),MG7,0),
IF(AND(MQ7='DD FD'!$J$10,MS7='DD FD'!$AI$3),MR7,0),
IF(AND(NB7='DD FD'!$J$10,ND7='DD FD'!$AI$3),NC7,0),
IF(AND(NM7='DD FD'!$J$10,NO7='DD FD'!$AI$3),NN7,0),
IF(AND(NX7='DD FD'!$J$10,NZ7='DD FD'!$AI$3),NY7,0),
IF(AND(OI7='DD FD'!$J$10,OK7='DD FD'!$AI$3),OJ7,0),
),2)</f>
        <v>0</v>
      </c>
      <c r="OV7" s="865">
        <f>ROUNDUP(SUM(
IF(AND(LB7='DD FD'!$J$8,LD7='DD FD'!$AI$3),LC7,0),
IF(AND(LL7='DD FD'!$J$8,LN7='DD FD'!$AI$3),LM7,0),
IF(AND(LV7='DD FD'!$J$8,LX7='DD FD'!$AI$3),LW7,0),
IF(AND(MF7='DD FD'!$J$8,MH7='DD FD'!$AI$3),MG7,0),
IF(AND(MQ7='DD FD'!$J$8,MS7='DD FD'!$AI$3),MR7,0),
IF(AND(NB7='DD FD'!$J$8,ND7='DD FD'!$AI$3),NC7,0),
IF(AND(NM7='DD FD'!$J$8,NO7='DD FD'!$AI$3),NN7,0),
IF(AND(NX7='DD FD'!$J$8,NZ7='DD FD'!$AI$3),NY7,0),
IF(AND(OI7='DD FD'!$J$8,OK7='DD FD'!$AI$3),OJ7,0),
),2)</f>
        <v>0</v>
      </c>
      <c r="OW7" s="865">
        <f>ROUNDUP(SUM(
IF(AND(LB7='DD FD'!$J$5,LD7='DD FD'!$AI$3),LC7,0),
IF(AND(LL7='DD FD'!$J$5,LN7='DD FD'!$AI$3),LM7,0),
IF(AND(LV7='DD FD'!$J$5,LX7='DD FD'!$AI$3),LW7,0),
IF(AND(MF7='DD FD'!$J$5,MH7='DD FD'!$AI$3),MG7,0),
IF(AND(MQ7='DD FD'!$J$5,MS7='DD FD'!$AI$3),MR7,0),
IF(AND(NB7='DD FD'!$J$5,ND7='DD FD'!$AI$3),NC7,0),
IF(AND(NM7='DD FD'!$J$5,NO7='DD FD'!$AI$3),NN7,0),
IF(AND(NX7='DD FD'!$J$5,NZ7='DD FD'!$AI$3),NY7,0),
IF(AND(OI7='DD FD'!$J$5,OK7='DD FD'!$AI$3),OJ7,0),
),2)</f>
        <v>8.24</v>
      </c>
      <c r="OX7" s="865">
        <f>ROUNDUP(SUM(
IF(AND(LB7='DD FD'!$J$9,LD7='DD FD'!$AI$3),LC7,0),
IF(AND(LL7='DD FD'!$J$9,LN7='DD FD'!$AI$3),LM7,0),
IF(AND(LV7='DD FD'!$J$9,LX7='DD FD'!$AI$3),LW7,0),
IF(AND(MF7='DD FD'!$J$9,MH7='DD FD'!$AI$3),MG7,0),
IF(AND(MQ7='DD FD'!$J$9,MS7='DD FD'!$AI$3),MR7,0),
IF(AND(NB7='DD FD'!$J$9,ND7='DD FD'!$AI$3),NC7,0),
IF(AND(NM7='DD FD'!$J$9,NO7='DD FD'!$AI$3),NN7,0),
IF(AND(NX7='DD FD'!$J$9,NZ7='DD FD'!$AI$3),NY7,0),
IF(AND(OI7='DD FD'!$J$9,OK7='DD FD'!$AI$3),OJ7,0),
),2)</f>
        <v>3.45</v>
      </c>
      <c r="OY7" s="865">
        <f>ROUNDUP(SUM(
IF(AND(LB7='DD FD'!$J$4,LD7='DD FD'!$AI$3),LC7,0),
IF(AND(LL7='DD FD'!$J$4,LN7='DD FD'!$AI$3),LM7,0),
IF(AND(LV7='DD FD'!$J$4,LX7='DD FD'!$AI$3),LW7,0),
IF(AND(MF7='DD FD'!$J$4,MH7='DD FD'!$AI$3),MG7,0),
IF(AND(MQ7='DD FD'!$J$4,MS7='DD FD'!$AI$3),MR7,0),
IF(AND(NB7='DD FD'!$J$4,ND7='DD FD'!$AI$3),NC7,0),
IF(AND(NM7='DD FD'!$J$4,NO7='DD FD'!$AI$3),NN7,0),
IF(AND(NX7='DD FD'!$J$4,NZ7='DD FD'!$AI$3),NY7,0),
IF(AND(OI7='DD FD'!$J$4,OK7='DD FD'!$AI$3),OJ7,0),
),2)</f>
        <v>4.6500000000000004</v>
      </c>
      <c r="OZ7" s="867">
        <f>ROUNDUP(SUM(
IF(AND(LB7='DD FD'!$J$11,LD7='DD FD'!$AI$3),LC7,0),
IF(AND(LL7='DD FD'!$J$11,LN7='DD FD'!$AI$3),LM7,0),
IF(AND(LV7='DD FD'!$J$11,LX7='DD FD'!$AI$3),LW7,0),
IF(AND(MF7='DD FD'!$J$11,MH7='DD FD'!$AI$3),MG7,0),
IF(AND(MQ7='DD FD'!$J$11,MS7='DD FD'!$AI$3),MR7,0),
IF(AND(NB7='DD FD'!$J$11,ND7='DD FD'!$AI$3),NC7,0),
IF(AND(NM7='DD FD'!$J$11,NO7='DD FD'!$AI$3),NN7,0),
IF(AND(NX7='DD FD'!$J$11,NZ7='DD FD'!$AI$3),NY7,0),
IF(AND(OI7='DD FD'!$J$11,OK7='DD FD'!$AI$3),OJ7,0),
),2)</f>
        <v>0</v>
      </c>
      <c r="PA7" s="858"/>
    </row>
    <row r="8" spans="1:417" s="40" customFormat="1">
      <c r="A8" s="661"/>
      <c r="B8" s="180"/>
      <c r="C8" s="281"/>
      <c r="D8" s="281"/>
      <c r="E8" s="181"/>
      <c r="F8" s="355"/>
      <c r="G8" s="359"/>
      <c r="H8" s="662"/>
      <c r="I8" s="162"/>
      <c r="J8" s="161" t="str">
        <f t="shared" si="0"/>
        <v/>
      </c>
      <c r="K8" s="633" t="str">
        <f t="shared" si="17"/>
        <v/>
      </c>
      <c r="L8" s="634"/>
      <c r="M8" s="124" t="str">
        <f t="shared" si="18"/>
        <v/>
      </c>
      <c r="N8" s="125" t="str">
        <f t="shared" si="1"/>
        <v/>
      </c>
      <c r="O8" s="123"/>
      <c r="P8" s="123"/>
      <c r="Q8" s="126" t="str">
        <f t="shared" si="19"/>
        <v/>
      </c>
      <c r="R8" s="177"/>
      <c r="S8" s="185"/>
      <c r="T8" s="186"/>
      <c r="U8" s="186"/>
      <c r="V8" s="73"/>
      <c r="W8" s="357"/>
      <c r="X8" s="186"/>
      <c r="Y8" s="187"/>
      <c r="Z8" s="123"/>
      <c r="AA8" s="157"/>
      <c r="AB8" s="157"/>
      <c r="AC8" s="157"/>
      <c r="AD8" s="157"/>
      <c r="AE8" s="157"/>
      <c r="AF8" s="157"/>
      <c r="AG8" s="127" t="str">
        <f t="shared" si="20"/>
        <v/>
      </c>
      <c r="AH8" s="127" t="str">
        <f t="shared" si="21"/>
        <v/>
      </c>
      <c r="AI8" s="370"/>
      <c r="AJ8" s="635"/>
      <c r="AK8" s="619" t="str">
        <f t="shared" si="22"/>
        <v/>
      </c>
      <c r="AL8" s="124" t="str">
        <f t="shared" si="2"/>
        <v/>
      </c>
      <c r="AM8" s="124" t="str">
        <f t="shared" si="3"/>
        <v/>
      </c>
      <c r="AN8" s="124" t="str">
        <f t="shared" si="4"/>
        <v/>
      </c>
      <c r="AO8" s="124" t="str">
        <f t="shared" si="5"/>
        <v/>
      </c>
      <c r="AP8" s="188"/>
      <c r="AQ8" s="190"/>
      <c r="AR8" s="180"/>
      <c r="AS8" s="180"/>
      <c r="AT8" s="180"/>
      <c r="AU8" s="127" t="str">
        <f t="shared" si="6"/>
        <v/>
      </c>
      <c r="AV8" s="353"/>
      <c r="AW8" s="127" t="str">
        <f t="shared" si="7"/>
        <v/>
      </c>
      <c r="AX8" s="144" t="str">
        <f t="shared" si="8"/>
        <v/>
      </c>
      <c r="AY8" s="186"/>
      <c r="AZ8" s="25"/>
      <c r="BA8" s="25"/>
      <c r="BB8" s="181"/>
      <c r="BC8" s="621"/>
      <c r="BD8" s="649" t="str">
        <f t="shared" si="23"/>
        <v/>
      </c>
      <c r="BE8" s="74"/>
      <c r="BF8" s="192"/>
      <c r="BG8" s="158"/>
      <c r="BH8" s="158"/>
      <c r="BI8" s="186"/>
      <c r="BJ8" s="148"/>
      <c r="BK8" s="193"/>
      <c r="BL8" s="193"/>
      <c r="BM8" s="127" t="str">
        <f t="shared" si="9"/>
        <v/>
      </c>
      <c r="BN8" s="148"/>
      <c r="BO8" s="178" t="str">
        <f t="shared" si="10"/>
        <v/>
      </c>
      <c r="BP8" s="195"/>
      <c r="BQ8" s="186"/>
      <c r="BR8" s="25"/>
      <c r="BS8" s="25"/>
      <c r="BT8" s="25"/>
      <c r="BU8" s="650"/>
      <c r="BV8" s="646"/>
      <c r="BW8" s="25"/>
      <c r="BX8" s="25"/>
      <c r="BY8" s="25"/>
      <c r="BZ8" s="25"/>
      <c r="CA8" s="25"/>
      <c r="CB8" s="25"/>
      <c r="CC8" s="25"/>
      <c r="CD8" s="25"/>
      <c r="CE8" s="25"/>
      <c r="CF8" s="25"/>
      <c r="CG8" s="25"/>
      <c r="CH8" s="25"/>
      <c r="CI8" s="25"/>
      <c r="CJ8" s="25"/>
      <c r="CK8" s="25"/>
      <c r="CL8" s="25"/>
      <c r="CM8" s="25"/>
      <c r="CN8" s="25"/>
      <c r="CO8" s="26"/>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633" t="str">
        <f t="shared" si="25"/>
        <v/>
      </c>
      <c r="DY8" s="760"/>
      <c r="DZ8" s="731"/>
      <c r="EA8" s="735"/>
      <c r="EB8" s="196"/>
      <c r="EC8" s="356"/>
      <c r="ED8" s="196"/>
      <c r="EE8" s="196"/>
      <c r="EF8" s="148"/>
      <c r="EG8" s="193"/>
      <c r="EH8" s="193"/>
      <c r="EI8" s="123" t="str">
        <f t="shared" si="11"/>
        <v/>
      </c>
      <c r="EJ8" s="149"/>
      <c r="EK8" s="620" t="str">
        <f t="shared" si="12"/>
        <v/>
      </c>
      <c r="EL8" s="755"/>
      <c r="EM8" s="620" t="str">
        <f t="shared" si="26"/>
        <v/>
      </c>
      <c r="EN8" s="732"/>
      <c r="EO8" s="160"/>
      <c r="EP8" s="160"/>
      <c r="EQ8" s="160"/>
      <c r="ER8" s="160"/>
      <c r="ES8" s="160"/>
      <c r="ET8" s="160"/>
      <c r="EU8" s="160"/>
      <c r="EV8" s="160"/>
      <c r="EW8" s="160"/>
      <c r="EX8" s="160"/>
      <c r="EY8" s="160"/>
      <c r="EZ8" s="160"/>
      <c r="FA8" s="160"/>
      <c r="FB8" s="160"/>
      <c r="FC8" s="741"/>
      <c r="FD8" s="648" t="str">
        <f t="shared" si="13"/>
        <v/>
      </c>
      <c r="FE8" s="198"/>
      <c r="FF8" s="199"/>
      <c r="FG8" s="199"/>
      <c r="FH8" s="200"/>
      <c r="FI8" s="200"/>
      <c r="FJ8" s="200"/>
      <c r="FK8" s="200"/>
      <c r="FL8" s="180"/>
      <c r="FM8" s="180"/>
      <c r="FN8" s="333"/>
      <c r="FO8" s="123" t="str">
        <f t="shared" si="14"/>
        <v/>
      </c>
      <c r="FP8" s="889" t="str">
        <f>IF(Table1[[#This Row],[Baumwollanteil (in %)]]&lt;&gt;"","05","")</f>
        <v/>
      </c>
      <c r="FQ8" s="999"/>
      <c r="FR8" s="179" t="str">
        <f t="shared" si="15"/>
        <v/>
      </c>
      <c r="FS8" s="123"/>
      <c r="FT8" s="123"/>
      <c r="FU8" s="123"/>
      <c r="FV8" s="745" t="str">
        <f t="shared" si="16"/>
        <v/>
      </c>
      <c r="GB8"/>
      <c r="GC8" s="1010" t="str">
        <f>IF(Table1[[#This Row],[Global Trade Item Number (GTIN)]]="","",Table1[[#This Row],[Global Trade Item Number (GTIN)]])</f>
        <v/>
      </c>
      <c r="GD8" s="790" t="str">
        <f>IF(Table1[[#This Row],[WAWI-Nr./ Kreditoren-Nummer
(ASDV)]]&lt;&gt;"",Table1[[#This Row],[WAWI-Nr./ Kreditoren-Nummer
(ASDV)]],"")</f>
        <v/>
      </c>
      <c r="GE8" s="190"/>
      <c r="GF8" s="790" t="str">
        <f>IF(Table1[[#This Row],[Gültig ab (Datum)]]&lt;&gt;"","31.12.9999","")</f>
        <v/>
      </c>
      <c r="GG8" s="190"/>
      <c r="GH8" s="190"/>
      <c r="GI8" s="616"/>
      <c r="GJ8" s="765"/>
      <c r="GK8" s="763"/>
      <c r="GL8" s="617"/>
      <c r="GM8" s="617"/>
      <c r="GN8" s="617"/>
      <c r="GO8" s="617"/>
      <c r="GP8" s="617"/>
      <c r="GQ8" s="775"/>
      <c r="GR8" s="663"/>
      <c r="GS8" s="159"/>
      <c r="GT8" s="159"/>
      <c r="GU8" s="159"/>
      <c r="GV8" s="159"/>
      <c r="GW8" s="610"/>
      <c r="GX8" s="159"/>
      <c r="GY8" s="610"/>
      <c r="GZ8" s="159"/>
      <c r="HA8" s="610"/>
      <c r="HB8" s="663"/>
      <c r="HC8" s="159"/>
      <c r="HD8" s="159"/>
      <c r="HE8" s="159"/>
      <c r="HF8" s="159"/>
      <c r="HG8" s="610"/>
      <c r="HH8" s="159"/>
      <c r="HI8" s="610"/>
      <c r="HJ8" s="159"/>
      <c r="HK8" s="610"/>
      <c r="HL8" s="663"/>
      <c r="HM8" s="159"/>
      <c r="HN8" s="159"/>
      <c r="HO8" s="159"/>
      <c r="HP8" s="159"/>
      <c r="HQ8" s="610"/>
      <c r="HR8" s="159"/>
      <c r="HS8" s="610"/>
      <c r="HT8" s="159"/>
      <c r="HU8" s="610"/>
      <c r="HV8" s="663"/>
      <c r="HW8" s="159"/>
      <c r="HX8" s="159"/>
      <c r="HY8" s="159"/>
      <c r="HZ8" s="159"/>
      <c r="IA8" s="159"/>
      <c r="IB8" s="610"/>
      <c r="IC8" s="159"/>
      <c r="ID8" s="610"/>
      <c r="IE8" s="159"/>
      <c r="IF8" s="610"/>
      <c r="IG8" s="663"/>
      <c r="IH8" s="159"/>
      <c r="II8" s="159"/>
      <c r="IJ8" s="159"/>
      <c r="IK8" s="159"/>
      <c r="IL8" s="159"/>
      <c r="IM8" s="610"/>
      <c r="IN8" s="159"/>
      <c r="IO8" s="610"/>
      <c r="IP8" s="159"/>
      <c r="IQ8" s="610"/>
      <c r="IR8" s="663"/>
      <c r="IS8" s="159"/>
      <c r="IT8" s="159"/>
      <c r="IU8" s="159"/>
      <c r="IV8" s="159"/>
      <c r="IW8" s="159"/>
      <c r="IX8" s="610"/>
      <c r="IY8" s="159"/>
      <c r="IZ8" s="610"/>
      <c r="JA8" s="159"/>
      <c r="JB8" s="610"/>
      <c r="JC8" s="663"/>
      <c r="JD8" s="159"/>
      <c r="JE8" s="159"/>
      <c r="JF8" s="159"/>
      <c r="JG8" s="159"/>
      <c r="JH8" s="159"/>
      <c r="JI8" s="610"/>
      <c r="JJ8" s="159"/>
      <c r="JK8" s="610"/>
      <c r="JL8" s="159"/>
      <c r="JM8" s="827"/>
      <c r="JN8" s="663"/>
      <c r="JO8" s="159"/>
      <c r="JP8" s="159"/>
      <c r="JQ8" s="159"/>
      <c r="JR8" s="159"/>
      <c r="JS8" s="159"/>
      <c r="JT8" s="610"/>
      <c r="JU8" s="159"/>
      <c r="JV8" s="610"/>
      <c r="JW8" s="159"/>
      <c r="JX8" s="610"/>
      <c r="JY8" s="663"/>
      <c r="JZ8" s="159"/>
      <c r="KA8" s="159"/>
      <c r="KB8" s="159"/>
      <c r="KC8" s="159"/>
      <c r="KD8" s="159"/>
      <c r="KE8" s="610"/>
      <c r="KF8" s="159"/>
      <c r="KG8" s="610"/>
      <c r="KH8" s="159"/>
      <c r="KI8" s="610"/>
      <c r="KL8" s="803" t="str">
        <f>IF(Table1[[#This Row],[GTIN]]&lt;&gt;"",Table1[[#This Row],[GTIN]],"")</f>
        <v/>
      </c>
      <c r="KM8" s="804" t="str">
        <f>Table1[[#This Row],[Kreditor]]</f>
        <v/>
      </c>
      <c r="KN8" s="805" t="str">
        <f>IF(Table1[[#This Row],[Gültig ab (Datum)]]&lt;&gt;"",Table1[[#This Row],[Gültig ab (Datum)]],"")</f>
        <v/>
      </c>
      <c r="KO8" s="805" t="str">
        <f>Table1[[#This Row],[Gültig bis]]</f>
        <v/>
      </c>
      <c r="KP8" s="818" t="str">
        <f>IF(Table1[[#This Row],[Artikel verpackt? 
(X=Ja)]]="","",Table1[[#This Row],[Artikel verpackt? 
(X=Ja)]])</f>
        <v/>
      </c>
      <c r="KQ8" s="806" t="str">
        <f>IF(Table1[[#This Row],[Verpackung recyclingfähig?
(X=Ja)]]="","",Table1[[#This Row],[Verpackung recyclingfähig?
(X=Ja)]])</f>
        <v/>
      </c>
      <c r="KR8" s="807"/>
      <c r="KS8" s="808"/>
      <c r="KT8" s="809"/>
      <c r="KU8" s="809"/>
      <c r="KV8" s="809"/>
      <c r="KW8" s="809"/>
      <c r="KX8" s="809"/>
      <c r="KY8" s="809"/>
      <c r="KZ8" s="810"/>
      <c r="LA8" s="811" t="str">
        <f>IF(Table1[[#This Row],[Hauptkörper - B1 - Art]]="","",VLOOKUP(Table1[[#This Row],[Hauptkörper - B1 - Art]],'DD FD'!B:C,2,FALSE))</f>
        <v/>
      </c>
      <c r="LB8" s="812" t="str">
        <f>IF(Table1[[#This Row],[Hauptkörper - B1 - Fraktion]]="","",VLOOKUP(Table1[[#This Row],[Hauptkörper - B1 - Fraktion]],'DD FD'!H:J,3,FALSE))</f>
        <v/>
      </c>
      <c r="LC8" s="809" t="str">
        <f>IF(Table1[[#This Row],[Hauptkörper - B1 - Gewicht
(in G)]]="","",Table1[[#This Row],[Hauptkörper - B1 - Gewicht
(in G)]])</f>
        <v/>
      </c>
      <c r="LD8" s="809" t="str">
        <f>IF(Table1[[#This Row],[Hauptkörper - B1 - Lizenzierungs-pflichtig? (X=Ja)]]="","",Table1[[#This Row],[Hauptkörper - B1 - Lizenzierungs-pflichtig? (X=Ja)]])</f>
        <v/>
      </c>
      <c r="LE8" s="812" t="str">
        <f>IF(Table1[[#This Row],[Hauptkörper - B1 - Virgin Material]]="","",VLOOKUP(Table1[[#This Row],[Hauptkörper - B1 - Virgin Material]],'DD FD'!AJ:AK,2,FALSE))</f>
        <v/>
      </c>
      <c r="LF8" s="813" t="str">
        <f>IF(Table1[[#This Row],[Hauptkörper - B1 - Virgin Material Anteil (in %)]]="","",Table1[[#This Row],[Hauptkörper - B1 - Virgin Material Anteil (in %)]])</f>
        <v/>
      </c>
      <c r="LG8" s="812" t="str">
        <f>IF(Table1[[#This Row],[Hauptkörper - B1 - Recyceltes Material]]="","",VLOOKUP(Table1[[#This Row],[Hauptkörper - B1 - Recyceltes Material]],'DD FD'!AL:AM,2,FALSE))</f>
        <v/>
      </c>
      <c r="LH8" s="813" t="str">
        <f>IF(Table1[[#This Row],[Hauptkörper - B1 - Recyceltes Material Anteil (in %)]]="","",Table1[[#This Row],[Hauptkörper - B1 - Recyceltes Material Anteil (in %)]])</f>
        <v/>
      </c>
      <c r="LI8" s="814" t="str">
        <f>IF(Table1[[#This Row],[Hauptkörper - B1 - Beschichtung]]="","",VLOOKUP(Table1[[#This Row],[Hauptkörper - B1 - Beschichtung]],'DD FD'!AE:AF,2,FALSE))</f>
        <v/>
      </c>
      <c r="LJ8" s="815" t="str">
        <f>IF(Table1[[#This Row],[Hauptkörper - B1 - Beschichtung Anteil (in %)]]="","",Table1[[#This Row],[Hauptkörper - B1 - Beschichtung Anteil (in %)]])</f>
        <v/>
      </c>
      <c r="LK8" s="811" t="str">
        <f>IF(Table1[[#This Row],[Hauptkörper - B2 - Art]]="","",VLOOKUP(Table1[[#This Row],[Hauptkörper - B2 - Art]],'DD FD'!B:C,2,FALSE))</f>
        <v/>
      </c>
      <c r="LL8" s="812" t="str">
        <f>IF(Table1[[#This Row],[Hauptkörper - B2 - Fraktion]]="","",VLOOKUP(Table1[[#This Row],[Hauptkörper - B2 - Fraktion]],'DD FD'!H:J,3,FALSE))</f>
        <v/>
      </c>
      <c r="LM8" s="809" t="str">
        <f>IF(Table1[[#This Row],[Hauptkörper - B2 - Gewicht
(in G)]]="","",Table1[[#This Row],[Hauptkörper - B2 - Gewicht
(in G)]])</f>
        <v/>
      </c>
      <c r="LN8" s="809" t="str">
        <f>IF(Table1[[#This Row],[Hauptkörper - B2 - Lizenzierungs-pflichtig? (X=Ja)]]="","",Table1[[#This Row],[Hauptkörper - B2 - Lizenzierungs-pflichtig? (X=Ja)]])</f>
        <v/>
      </c>
      <c r="LO8" s="812" t="str">
        <f>IF(Table1[[#This Row],[Hauptkörper - B2 - Virgin Material]]="","",VLOOKUP(Table1[[#This Row],[Hauptkörper - B2 - Virgin Material]],'DD FD'!AJ:AK,2,FALSE))</f>
        <v/>
      </c>
      <c r="LP8" s="813" t="str">
        <f>IF(Table1[[#This Row],[Hauptkörper - B2 - Virgin Material Anteil (in %)]]="","",Table1[[#This Row],[Hauptkörper - B2 - Virgin Material Anteil (in %)]])</f>
        <v/>
      </c>
      <c r="LQ8" s="812" t="str">
        <f>IF(Table1[[#This Row],[Hauptkörper - B2 - Recyceltes Material]]="","",VLOOKUP(Table1[[#This Row],[Hauptkörper - B2 - Recyceltes Material]],'DD FD'!AL:AM,2,FALSE))</f>
        <v/>
      </c>
      <c r="LR8" s="813" t="str">
        <f>IF(Table1[[#This Row],[Hauptkörper - B2 - Recyceltes Material Anteil (in %)]]="","",Table1[[#This Row],[Hauptkörper - B2 - Recyceltes Material Anteil (in %)]])</f>
        <v/>
      </c>
      <c r="LS8" s="812" t="str">
        <f>IF(Table1[[#This Row],[Hauptkörper - B2 - Beschichtung]]="","",VLOOKUP(Table1[[#This Row],[Hauptkörper - B2 - Beschichtung]],'DD FD'!AE:AF,2,FALSE))</f>
        <v/>
      </c>
      <c r="LT8" s="815" t="str">
        <f>IF(Table1[[#This Row],[Hauptkörper - B2 - Beschichtung Anteil (in %)]]="","",Table1[[#This Row],[Hauptkörper - B2 - Beschichtung Anteil (in %)]])</f>
        <v/>
      </c>
      <c r="LU8" s="811" t="str">
        <f>IF(Table1[[#This Row],[Hauptkörper - B3 - Art]]="","",VLOOKUP(Table1[[#This Row],[Hauptkörper - B3 - Art]],'DD FD'!B:C,2,FALSE))</f>
        <v/>
      </c>
      <c r="LV8" s="812" t="str">
        <f>IF(Table1[[#This Row],[Hauptkörper - B3 - Fraktion]]="","",VLOOKUP(Table1[[#This Row],[Hauptkörper - B3 - Fraktion]],'DD FD'!H:J,3,FALSE))</f>
        <v/>
      </c>
      <c r="LW8" s="809" t="str">
        <f>IF(Table1[[#This Row],[Hauptkörper - B3 - Gewicht
(in G)]]="","",Table1[[#This Row],[Hauptkörper - B3 - Gewicht
(in G)]])</f>
        <v/>
      </c>
      <c r="LX8" s="809" t="str">
        <f>IF(Table1[[#This Row],[Hauptkörper - B3 - Lizenzierungs-pflichtig? (X=Ja)]]="","",Table1[[#This Row],[Hauptkörper - B3 - Lizenzierungs-pflichtig? (X=Ja)]])</f>
        <v/>
      </c>
      <c r="LY8" s="812" t="str">
        <f>IF(Table1[[#This Row],[Hauptkörper - B3 - Virgin Material]]="","",VLOOKUP(Table1[[#This Row],[Hauptkörper - B3 - Virgin Material]],'DD FD'!AJ:AK,2,FALSE))</f>
        <v/>
      </c>
      <c r="LZ8" s="813" t="str">
        <f>IF(Table1[[#This Row],[Hauptkörper - B3 - Virgin Material Anteil (in %)]]="","",Table1[[#This Row],[Hauptkörper - B3 - Virgin Material Anteil (in %)]])</f>
        <v/>
      </c>
      <c r="MA8" s="812" t="str">
        <f>IF(Table1[[#This Row],[Hauptkörper - B3 - Recyceltes Material]]="","",VLOOKUP(Table1[[#This Row],[Hauptkörper - B3 - Recyceltes Material]],'DD FD'!AL:AM,2,FALSE))</f>
        <v/>
      </c>
      <c r="MB8" s="813" t="str">
        <f>IF(Table1[[#This Row],[Hauptkörper - B3 - Recyceltes Material Anteil (in %)]]="","",Table1[[#This Row],[Hauptkörper - B3 - Recyceltes Material Anteil (in %)]])</f>
        <v/>
      </c>
      <c r="MC8" s="812" t="str">
        <f>IF(Table1[[#This Row],[Hauptkörper - B3 - Beschichtung]]="","",VLOOKUP(Table1[[#This Row],[Hauptkörper - B3 - Beschichtung]],'DD FD'!AE:AF,2,FALSE))</f>
        <v/>
      </c>
      <c r="MD8" s="815" t="str">
        <f>IF(Table1[[#This Row],[Hauptkörper - B3 - Beschichtung Anteil (in %)]]="","",Table1[[#This Row],[Hauptkörper - B3 - Beschichtung Anteil (in %)]])</f>
        <v/>
      </c>
      <c r="ME8" s="811" t="str">
        <f>IF(Table1[[#This Row],[Verschluss - B1 - Art]]="","",VLOOKUP(Table1[[#This Row],[Verschluss - B1 - Art]],'DD FD'!D:E,2,FALSE))</f>
        <v/>
      </c>
      <c r="MF8" s="812" t="str">
        <f>IF(Table1[[#This Row],[Verschluss - B1 - Fraktion]]="","",VLOOKUP(Table1[[#This Row],[Verschluss - B1 - Fraktion]],'DD FD'!H:J,3,FALSE))</f>
        <v/>
      </c>
      <c r="MG8" s="809" t="str">
        <f>IF(Table1[[#This Row],[Verschluss - B1 - Gewicht (in G)]]="","",Table1[[#This Row],[Verschluss - B1 - Gewicht (in G)]])</f>
        <v/>
      </c>
      <c r="MH8" s="809" t="str">
        <f>IF(Table1[[#This Row],[Verschluss - B1 - Lizenzierungs-pflichtig? (X=Ja)]]="","",Table1[[#This Row],[Verschluss - B1 - Lizenzierungs-pflichtig? (X=Ja)]])</f>
        <v/>
      </c>
      <c r="MI8" s="809" t="str">
        <f>IF(Table1[[#This Row],[Verschluss - B1 - Trennbar vom Hauptkörper? (X=Ja)]]="","",Table1[[#This Row],[Verschluss - B1 - Trennbar vom Hauptkörper? (X=Ja)]])</f>
        <v/>
      </c>
      <c r="MJ8" s="812" t="str">
        <f>IF(Table1[[#This Row],[Verschluss - B1 - Virgin Material]]="","",VLOOKUP(Table1[[#This Row],[Verschluss - B1 - Virgin Material]],'DD FD'!AJ:AK,2,FALSE))</f>
        <v/>
      </c>
      <c r="MK8" s="813" t="str">
        <f>IF(Table1[[#This Row],[Verschluss - B1 - Virgin Material Anteil (in %)]]="","",Table1[[#This Row],[Verschluss - B1 - Virgin Material Anteil (in %)]])</f>
        <v/>
      </c>
      <c r="ML8" s="812" t="str">
        <f>IF(Table1[[#This Row],[Verschluss - B1 - Recyceltes Material]]="","",VLOOKUP(Table1[[#This Row],[Verschluss - B1 - Recyceltes Material]],'DD FD'!AL:AM,2,FALSE))</f>
        <v/>
      </c>
      <c r="MM8" s="813" t="str">
        <f>IF(Table1[[#This Row],[Verschluss - B1 - Recyceltes Material Anteil (in %)]]="","",Table1[[#This Row],[Verschluss - B1 - Recyceltes Material Anteil (in %)]])</f>
        <v/>
      </c>
      <c r="MN8" s="812" t="str">
        <f>IF(Table1[[#This Row],[Verschluss - B1 - Beschichtung]]="","",VLOOKUP(Table1[[#This Row],[Verschluss - B1 - Beschichtung]],'DD FD'!AE:AF,2,FALSE))</f>
        <v/>
      </c>
      <c r="MO8" s="815" t="str">
        <f>IF(Table1[[#This Row],[Verschluss - B1 - Beschichtung Anteil (in %)]]="","",Table1[[#This Row],[Verschluss - B1 - Beschichtung Anteil (in %)]])</f>
        <v/>
      </c>
      <c r="MP8" s="811" t="str">
        <f>IF(Table1[[#This Row],[Verschluss - B2 - Art]]="","",VLOOKUP(Table1[[#This Row],[Verschluss - B2 - Art]],'DD FD'!D:E,2,FALSE))</f>
        <v/>
      </c>
      <c r="MQ8" s="812" t="str">
        <f>IF(Table1[[#This Row],[Verschluss - B2 - Fraktion]]="","",VLOOKUP(Table1[[#This Row],[Verschluss - B2 - Fraktion]],'DD FD'!H:J,3,FALSE))</f>
        <v/>
      </c>
      <c r="MR8" s="809" t="str">
        <f>IF(Table1[[#This Row],[Verschluss - B2 - Gewicht (in G)]]="","",Table1[[#This Row],[Verschluss - B2 - Gewicht (in G)]])</f>
        <v/>
      </c>
      <c r="MS8" s="809" t="str">
        <f>IF(Table1[[#This Row],[Verschluss - B2 - Lizenzierungs-pflichtig? (X=Ja)]]="","",Table1[[#This Row],[Verschluss - B2 - Lizenzierungs-pflichtig? (X=Ja)]])</f>
        <v/>
      </c>
      <c r="MT8" s="809" t="str">
        <f>IF(Table1[[#This Row],[Verschluss - B2 - Trennbar vom Hauptkörper? (X=Ja)]]="","",Table1[[#This Row],[Verschluss - B2 - Trennbar vom Hauptkörper? (X=Ja)]])</f>
        <v/>
      </c>
      <c r="MU8" s="812" t="str">
        <f>IF(Table1[[#This Row],[Verschluss - B2 - Virgin Material]]="","",VLOOKUP(Table1[[#This Row],[Verschluss - B2 - Virgin Material]],'DD FD'!AJ:AK,2,FALSE))</f>
        <v/>
      </c>
      <c r="MV8" s="813" t="str">
        <f>IF(Table1[[#This Row],[Verschluss - B2 - Virgin Material Anteil (in %)]]="","",Table1[[#This Row],[Verschluss - B2 - Virgin Material Anteil (in %)]])</f>
        <v/>
      </c>
      <c r="MW8" s="812" t="str">
        <f>IF(Table1[[#This Row],[Verschluss - B2 - Recyceltes Material]]="","",VLOOKUP(Table1[[#This Row],[Verschluss - B2 - Recyceltes Material]],'DD FD'!AL:AM,2,FALSE))</f>
        <v/>
      </c>
      <c r="MX8" s="813" t="str">
        <f>IF(Table1[[#This Row],[Verschluss - B2 - Recyceltes Material Anteil (in %)]]="","",Table1[[#This Row],[Verschluss - B2 - Recyceltes Material Anteil (in %)]])</f>
        <v/>
      </c>
      <c r="MY8" s="812" t="str">
        <f>IF(Table1[[#This Row],[Verschluss - B2 - Beschichtung]]="","",VLOOKUP(Table1[[#This Row],[Verschluss - B2 - Beschichtung]],'DD FD'!AE:AF,2,FALSE))</f>
        <v/>
      </c>
      <c r="MZ8" s="815" t="str">
        <f>IF(Table1[[#This Row],[Verschluss - B2 - Beschichtung Anteil (in %)]]="","",Table1[[#This Row],[Verschluss - B2 - Beschichtung Anteil (in %)]])</f>
        <v/>
      </c>
      <c r="NA8" s="811" t="str">
        <f>IF(Table1[[#This Row],[Verschluss - B3 - Art]]="","",VLOOKUP(Table1[[#This Row],[Verschluss - B3 - Art]],'DD FD'!D:E,2,FALSE))</f>
        <v/>
      </c>
      <c r="NB8" s="812" t="str">
        <f>IF(Table1[[#This Row],[Verschluss - B3 - Fraktion]]="","",VLOOKUP(Table1[[#This Row],[Verschluss - B3 - Fraktion]],'DD FD'!H:J,3,FALSE))</f>
        <v/>
      </c>
      <c r="NC8" s="809" t="str">
        <f>IF(Table1[[#This Row],[Verschluss - B3 - Gewicht (in G)]]="","",Table1[[#This Row],[Verschluss - B3 - Gewicht (in G)]])</f>
        <v/>
      </c>
      <c r="ND8" s="809" t="str">
        <f>IF(Table1[[#This Row],[Verschluss - B3 - Lizenzierungs-pflichtig? (X=Ja)]]="","",Table1[[#This Row],[Verschluss - B3 - Lizenzierungs-pflichtig? (X=Ja)]])</f>
        <v/>
      </c>
      <c r="NE8" s="809" t="str">
        <f>IF(Table1[[#This Row],[Verschluss - B3 - Trennbar vom Hauptkörper? (X=Ja)]]="","",Table1[[#This Row],[Verschluss - B3 - Trennbar vom Hauptkörper? (X=Ja)]])</f>
        <v/>
      </c>
      <c r="NF8" s="812" t="str">
        <f>IF(Table1[[#This Row],[Verschluss - B3 - Virgin Material]]="","",VLOOKUP(Table1[[#This Row],[Verschluss - B3 - Virgin Material]],'DD FD'!AJ:AK,2,FALSE))</f>
        <v/>
      </c>
      <c r="NG8" s="813" t="str">
        <f>IF(Table1[[#This Row],[Verschluss - B3 - Virgin Material Anteil (in %)]]="","",Table1[[#This Row],[Verschluss - B3 - Virgin Material Anteil (in %)]])</f>
        <v/>
      </c>
      <c r="NH8" s="812" t="str">
        <f>IF(Table1[[#This Row],[Verschluss - B3 - Recyceltes Material]]="","",VLOOKUP(Table1[[#This Row],[Verschluss - B3 - Recyceltes Material]],'DD FD'!AL:AM,2,FALSE))</f>
        <v/>
      </c>
      <c r="NI8" s="813" t="str">
        <f>IF(Table1[[#This Row],[Verschluss - B3 - Recyceltes Material Anteil (in %)]]="","",Table1[[#This Row],[Verschluss - B3 - Recyceltes Material Anteil (in %)]])</f>
        <v/>
      </c>
      <c r="NJ8" s="812" t="str">
        <f>IF(Table1[[#This Row],[Verschluss - B3 - Beschichtung]]="","",VLOOKUP(Table1[[#This Row],[Verschluss - B3 - Beschichtung]],'DD FD'!AE:AF,2,FALSE))</f>
        <v/>
      </c>
      <c r="NK8" s="815" t="str">
        <f>IF(Table1[[#This Row],[Verschluss - B3 - Beschichtung Anteil (in %)]]="","",Table1[[#This Row],[Verschluss - B3 - Beschichtung Anteil (in %)]])</f>
        <v/>
      </c>
      <c r="NL8" s="811" t="str">
        <f>IF(Table1[[#This Row],[Etikett - B1 - Art]]="","",VLOOKUP(Table1[[#This Row],[Etikett - B1 - Art]],'DD FD'!F:G,2,FALSE))</f>
        <v/>
      </c>
      <c r="NM8" s="812" t="str">
        <f>IF(Table1[[#This Row],[Etikett - B1 - Fraktion]]="","",VLOOKUP(Table1[[#This Row],[Etikett - B1 - Fraktion]],'DD FD'!H:J,3,FALSE))</f>
        <v/>
      </c>
      <c r="NN8" s="809" t="str">
        <f>IF(Table1[[#This Row],[Etikett - B1 - Gewicht (in G)]]="","",Table1[[#This Row],[Etikett - B1 - Gewicht (in G)]])</f>
        <v/>
      </c>
      <c r="NO8" s="809" t="str">
        <f>IF(Table1[[#This Row],[Etikett - B1 - Lizenzierungs-pflichtig? (X=Ja)]]="","",Table1[[#This Row],[Etikett - B1 - Lizenzierungs-pflichtig? (X=Ja)]])</f>
        <v/>
      </c>
      <c r="NP8" s="809" t="str">
        <f>IF(Table1[[#This Row],[Etikett - B1 - Trennbar vom Hauptkörper? (X=Ja)]]="","",Table1[[#This Row],[Etikett - B1 - Trennbar vom Hauptkörper? (X=Ja)]])</f>
        <v/>
      </c>
      <c r="NQ8" s="812" t="str">
        <f>IF(Table1[[#This Row],[Etikett - B1 - Virgin Material]]="","",VLOOKUP(Table1[[#This Row],[Etikett - B1 - Virgin Material]],'DD FD'!AJ:AK,2,FALSE))</f>
        <v/>
      </c>
      <c r="NR8" s="813" t="str">
        <f>IF(Table1[[#This Row],[Etikett - B1 - Virgin Material Anteil (in %)]]="","",Table1[[#This Row],[Etikett - B1 - Virgin Material Anteil (in %)]])</f>
        <v/>
      </c>
      <c r="NS8" s="812" t="str">
        <f>IF(Table1[[#This Row],[Etikett - B1 - Recyceltes Material]]="","",VLOOKUP(Table1[[#This Row],[Etikett - B1 - Recyceltes Material]],'DD FD'!AL:AM,2,FALSE))</f>
        <v/>
      </c>
      <c r="NT8" s="813" t="str">
        <f>IF(Table1[[#This Row],[Etikett - B1 - Recyceltes Material Anteil (in %)]]="","",Table1[[#This Row],[Etikett - B1 - Recyceltes Material Anteil (in %)]])</f>
        <v/>
      </c>
      <c r="NU8" s="812" t="str">
        <f>IF(Table1[[#This Row],[Etikett - B1 - Beschichtung]]="","",VLOOKUP(Table1[[#This Row],[Etikett - B1 - Beschichtung]],'DD FD'!AE:AF,2,FALSE))</f>
        <v/>
      </c>
      <c r="NV8" s="815" t="str">
        <f>IF(Table1[[#This Row],[Etikett - B1 - Beschichtung Anteil (in %)]]="","",Table1[[#This Row],[Etikett - B1 - Beschichtung Anteil (in %)]])</f>
        <v/>
      </c>
      <c r="NW8" s="811" t="str">
        <f>IF(Table1[[#This Row],[Etikett - B2 - Art]]="","",VLOOKUP(Table1[[#This Row],[Etikett - B2 - Art]],'DD FD'!F:G,2,FALSE))</f>
        <v/>
      </c>
      <c r="NX8" s="812" t="str">
        <f>IF(Table1[[#This Row],[Etikett - B2 - Fraktion]]="","",VLOOKUP(Table1[[#This Row],[Etikett - B2 - Fraktion]],'DD FD'!H:J,3,FALSE))</f>
        <v/>
      </c>
      <c r="NY8" s="809" t="str">
        <f>IF(Table1[[#This Row],[Etikett - B2 - Gewicht (in G)]]="","",Table1[[#This Row],[Etikett - B2 - Gewicht (in G)]])</f>
        <v/>
      </c>
      <c r="NZ8" s="809" t="str">
        <f>IF(Table1[[#This Row],[Etikett - B2 - Lizenzierungs-pflichtig? (X=Ja)]]="","",Table1[[#This Row],[Etikett - B2 - Lizenzierungs-pflichtig? (X=Ja)]])</f>
        <v/>
      </c>
      <c r="OA8" s="809" t="str">
        <f>IF(Table1[[#This Row],[Etikett - B2 - Trennbar vom Hauptkörper? (X=Ja)]]="","",Table1[[#This Row],[Etikett - B2 - Trennbar vom Hauptkörper? (X=Ja)]])</f>
        <v/>
      </c>
      <c r="OB8" s="812" t="str">
        <f>IF(Table1[[#This Row],[Etikett - B2 - Virgin Material]]="","",VLOOKUP(Table1[[#This Row],[Etikett - B2 - Virgin Material]],'DD FD'!AJ:AK,2,FALSE))</f>
        <v/>
      </c>
      <c r="OC8" s="813" t="str">
        <f>IF(Table1[[#This Row],[Etikett - B2 - Virgin Material Anteil (in %)]]="","",Table1[[#This Row],[Etikett - B2 - Virgin Material Anteil (in %)]])</f>
        <v/>
      </c>
      <c r="OD8" s="812" t="str">
        <f>IF(Table1[[#This Row],[Etikett - B2 - Recyceltes Material]]="","",VLOOKUP(Table1[[#This Row],[Etikett - B2 - Recyceltes Material]],'DD FD'!AL:AM,2,FALSE))</f>
        <v/>
      </c>
      <c r="OE8" s="813" t="str">
        <f>IF(Table1[[#This Row],[Etikett - B2 - Recyceltes Material Anteil (in %)]]="","",Table1[[#This Row],[Etikett - B2 - Recyceltes Material Anteil (in %)]])</f>
        <v/>
      </c>
      <c r="OF8" s="812" t="str">
        <f>IF(Table1[[#This Row],[Etikett - B2 - Beschichtung]]="","",VLOOKUP(Table1[[#This Row],[Etikett - B2 - Beschichtung]],'DD FD'!AE:AF,2,FALSE))</f>
        <v/>
      </c>
      <c r="OG8" s="815" t="str">
        <f>IF(Table1[[#This Row],[Etikett - B2 - Beschichtung Anteil (in %)]]="","",Table1[[#This Row],[Etikett - B2 - Beschichtung Anteil (in %)]])</f>
        <v/>
      </c>
      <c r="OH8" s="811" t="str">
        <f>IF(Table1[[#This Row],[Etikett - B3 - Art]]="","",VLOOKUP(Table1[[#This Row],[Etikett - B3 - Art]],'DD FD'!F:G,2,FALSE))</f>
        <v/>
      </c>
      <c r="OI8" s="812" t="str">
        <f>IF(Table1[[#This Row],[Etikett - B3 - Fraktion]]="","",VLOOKUP(Table1[[#This Row],[Etikett - B3 - Fraktion]],'DD FD'!H:J,3,FALSE))</f>
        <v/>
      </c>
      <c r="OJ8" s="809" t="str">
        <f>IF(Table1[[#This Row],[Etikett - B3 - Gewicht (in G)]]="","",Table1[[#This Row],[Etikett - B3 - Gewicht (in G)]])</f>
        <v/>
      </c>
      <c r="OK8" s="809" t="str">
        <f>IF(Table1[[#This Row],[Etikett - B3 - Lizenzierungs-pflichtig? (X=Ja)]]="","",Table1[[#This Row],[Etikett - B3 - Lizenzierungs-pflichtig? (X=Ja)]])</f>
        <v/>
      </c>
      <c r="OL8" s="809" t="str">
        <f>IF(Table1[[#This Row],[Etikett - B3 - Trennbar vom Hauptkörper? (X=Ja)]]="","",Table1[[#This Row],[Etikett - B3 - Trennbar vom Hauptkörper? (X=Ja)]])</f>
        <v/>
      </c>
      <c r="OM8" s="812" t="str">
        <f>IF(Table1[[#This Row],[Etikett - B3 - Virgin Material]]="","",VLOOKUP(Table1[[#This Row],[Etikett - B3 - Virgin Material]],'DD FD'!AJ:AK,2,FALSE))</f>
        <v/>
      </c>
      <c r="ON8" s="813" t="str">
        <f>IF(Table1[[#This Row],[Etikett - B3 - Virgin Material Anteil (in %)]]="","",Table1[[#This Row],[Etikett - B3 - Virgin Material Anteil (in %)]])</f>
        <v/>
      </c>
      <c r="OO8" s="812" t="str">
        <f>IF(Table1[[#This Row],[Etikett - B3 - Recyceltes Material]]="","",VLOOKUP(Table1[[#This Row],[Etikett - B3 - Recyceltes Material]],'DD FD'!AL:AM,2,FALSE))</f>
        <v/>
      </c>
      <c r="OP8" s="813" t="str">
        <f>IF(Table1[[#This Row],[Etikett - B3 - Recyceltes Material Anteil (in %)]]="","",Table1[[#This Row],[Etikett - B3 - Recyceltes Material Anteil (in %)]])</f>
        <v/>
      </c>
      <c r="OQ8" s="812" t="str">
        <f>IF(Table1[[#This Row],[Etikett - B3 - Beschichtung]]="","",VLOOKUP(Table1[[#This Row],[Etikett - B3 - Beschichtung]],'DD FD'!AE:AF,2,FALSE))</f>
        <v/>
      </c>
      <c r="OR8" s="861" t="str">
        <f>IF(Table1[[#This Row],[Etikett - B3 - Beschichtung Anteil (in %)]]="","",Table1[[#This Row],[Etikett - B3 - Beschichtung Anteil (in %)]])</f>
        <v/>
      </c>
      <c r="OS8" s="866">
        <f>ROUNDUP(SUM(
IF(AND(LB8='DD FD'!$J$7,LD8='DD FD'!$AI$3),LC8,0),
IF(AND(LL8='DD FD'!$J$7,LN8='DD FD'!$AI$3),LM8,0),
IF(AND(LV8='DD FD'!$J$7,LX8='DD FD'!$AI$3),LW8,0),
IF(AND(MF8='DD FD'!$J$7,MH8='DD FD'!$AI$3),MG8,0),
IF(AND(MQ8='DD FD'!$J$7,MS8='DD FD'!$AI$3),MR8,0),
IF(AND(NB8='DD FD'!$J$7,ND8='DD FD'!$AI$3),NC8,0),
IF(AND(NM8='DD FD'!$J$7,NO8='DD FD'!$AI$3),NN8,0),
IF(AND(NX8='DD FD'!$J$7,NZ8='DD FD'!$AI$3),NY8,0),
IF(AND(OI8='DD FD'!$J$7,OK8='DD FD'!$AI$3),OJ8,0),
),2)</f>
        <v>0</v>
      </c>
      <c r="OT8" s="865">
        <f>ROUNDUP(SUM(
IF(AND(LB8='DD FD'!$J$6,LD8='DD FD'!$AI$3),LC8,0),
IF(AND(LL8='DD FD'!$J$6,LN8='DD FD'!$AI$3),LM8,0),
IF(AND(LV8='DD FD'!$J$6,LX8='DD FD'!$AI$3),LW8,0),
IF(AND(MF8='DD FD'!$J$6,MH8='DD FD'!$AI$3),MG8,0),
IF(AND(MQ8='DD FD'!$J$6,MS8='DD FD'!$AI$3),MR8,0),
IF(AND(NB8='DD FD'!$J$6,ND8='DD FD'!$AI$3),NC8,0),
IF(AND(NM8='DD FD'!$J$6,NO8='DD FD'!$AI$3),NN8,0),
IF(AND(NX8='DD FD'!$J$6,NZ8='DD FD'!$AI$3),NY8,0),
IF(AND(OI8='DD FD'!$J$6,OK8='DD FD'!$AI$3),OJ8,0),
),2)</f>
        <v>0</v>
      </c>
      <c r="OU8" s="865">
        <f>ROUNDUP(SUM(
IF(AND(LB8='DD FD'!$J$10,LD8='DD FD'!$AI$3),LC8,0),
IF(AND(LL8='DD FD'!$J$10,LN8='DD FD'!$AI$3),LM8,0),
IF(AND(LV8='DD FD'!$J$10,LX8='DD FD'!$AI$3),LW8,0),
IF(AND(MF8='DD FD'!$J$10,MH8='DD FD'!$AI$3),MG8,0),
IF(AND(MQ8='DD FD'!$J$10,MS8='DD FD'!$AI$3),MR8,0),
IF(AND(NB8='DD FD'!$J$10,ND8='DD FD'!$AI$3),NC8,0),
IF(AND(NM8='DD FD'!$J$10,NO8='DD FD'!$AI$3),NN8,0),
IF(AND(NX8='DD FD'!$J$10,NZ8='DD FD'!$AI$3),NY8,0),
IF(AND(OI8='DD FD'!$J$10,OK8='DD FD'!$AI$3),OJ8,0),
),2)</f>
        <v>0</v>
      </c>
      <c r="OV8" s="865">
        <f>ROUNDUP(SUM(
IF(AND(LB8='DD FD'!$J$8,LD8='DD FD'!$AI$3),LC8,0),
IF(AND(LL8='DD FD'!$J$8,LN8='DD FD'!$AI$3),LM8,0),
IF(AND(LV8='DD FD'!$J$8,LX8='DD FD'!$AI$3),LW8,0),
IF(AND(MF8='DD FD'!$J$8,MH8='DD FD'!$AI$3),MG8,0),
IF(AND(MQ8='DD FD'!$J$8,MS8='DD FD'!$AI$3),MR8,0),
IF(AND(NB8='DD FD'!$J$8,ND8='DD FD'!$AI$3),NC8,0),
IF(AND(NM8='DD FD'!$J$8,NO8='DD FD'!$AI$3),NN8,0),
IF(AND(NX8='DD FD'!$J$8,NZ8='DD FD'!$AI$3),NY8,0),
IF(AND(OI8='DD FD'!$J$8,OK8='DD FD'!$AI$3),OJ8,0),
),2)</f>
        <v>0</v>
      </c>
      <c r="OW8" s="865">
        <f>ROUNDUP(SUM(
IF(AND(LB8='DD FD'!$J$5,LD8='DD FD'!$AI$3),LC8,0),
IF(AND(LL8='DD FD'!$J$5,LN8='DD FD'!$AI$3),LM8,0),
IF(AND(LV8='DD FD'!$J$5,LX8='DD FD'!$AI$3),LW8,0),
IF(AND(MF8='DD FD'!$J$5,MH8='DD FD'!$AI$3),MG8,0),
IF(AND(MQ8='DD FD'!$J$5,MS8='DD FD'!$AI$3),MR8,0),
IF(AND(NB8='DD FD'!$J$5,ND8='DD FD'!$AI$3),NC8,0),
IF(AND(NM8='DD FD'!$J$5,NO8='DD FD'!$AI$3),NN8,0),
IF(AND(NX8='DD FD'!$J$5,NZ8='DD FD'!$AI$3),NY8,0),
IF(AND(OI8='DD FD'!$J$5,OK8='DD FD'!$AI$3),OJ8,0),
),2)</f>
        <v>0</v>
      </c>
      <c r="OX8" s="865">
        <f>ROUNDUP(SUM(
IF(AND(LB8='DD FD'!$J$9,LD8='DD FD'!$AI$3),LC8,0),
IF(AND(LL8='DD FD'!$J$9,LN8='DD FD'!$AI$3),LM8,0),
IF(AND(LV8='DD FD'!$J$9,LX8='DD FD'!$AI$3),LW8,0),
IF(AND(MF8='DD FD'!$J$9,MH8='DD FD'!$AI$3),MG8,0),
IF(AND(MQ8='DD FD'!$J$9,MS8='DD FD'!$AI$3),MR8,0),
IF(AND(NB8='DD FD'!$J$9,ND8='DD FD'!$AI$3),NC8,0),
IF(AND(NM8='DD FD'!$J$9,NO8='DD FD'!$AI$3),NN8,0),
IF(AND(NX8='DD FD'!$J$9,NZ8='DD FD'!$AI$3),NY8,0),
IF(AND(OI8='DD FD'!$J$9,OK8='DD FD'!$AI$3),OJ8,0),
),2)</f>
        <v>0</v>
      </c>
      <c r="OY8" s="865">
        <f>ROUNDUP(SUM(
IF(AND(LB8='DD FD'!$J$4,LD8='DD FD'!$AI$3),LC8,0),
IF(AND(LL8='DD FD'!$J$4,LN8='DD FD'!$AI$3),LM8,0),
IF(AND(LV8='DD FD'!$J$4,LX8='DD FD'!$AI$3),LW8,0),
IF(AND(MF8='DD FD'!$J$4,MH8='DD FD'!$AI$3),MG8,0),
IF(AND(MQ8='DD FD'!$J$4,MS8='DD FD'!$AI$3),MR8,0),
IF(AND(NB8='DD FD'!$J$4,ND8='DD FD'!$AI$3),NC8,0),
IF(AND(NM8='DD FD'!$J$4,NO8='DD FD'!$AI$3),NN8,0),
IF(AND(NX8='DD FD'!$J$4,NZ8='DD FD'!$AI$3),NY8,0),
IF(AND(OI8='DD FD'!$J$4,OK8='DD FD'!$AI$3),OJ8,0),
),2)</f>
        <v>0</v>
      </c>
      <c r="OZ8" s="867">
        <f>ROUNDUP(SUM(
IF(AND(LB8='DD FD'!$J$11,LD8='DD FD'!$AI$3),LC8,0),
IF(AND(LL8='DD FD'!$J$11,LN8='DD FD'!$AI$3),LM8,0),
IF(AND(LV8='DD FD'!$J$11,LX8='DD FD'!$AI$3),LW8,0),
IF(AND(MF8='DD FD'!$J$11,MH8='DD FD'!$AI$3),MG8,0),
IF(AND(MQ8='DD FD'!$J$11,MS8='DD FD'!$AI$3),MR8,0),
IF(AND(NB8='DD FD'!$J$11,ND8='DD FD'!$AI$3),NC8,0),
IF(AND(NM8='DD FD'!$J$11,NO8='DD FD'!$AI$3),NN8,0),
IF(AND(NX8='DD FD'!$J$11,NZ8='DD FD'!$AI$3),NY8,0),
IF(AND(OI8='DD FD'!$J$11,OK8='DD FD'!$AI$3),OJ8,0),
),2)</f>
        <v>0</v>
      </c>
      <c r="PA8" s="858"/>
    </row>
    <row r="9" spans="1:417" s="40" customFormat="1">
      <c r="A9" s="661"/>
      <c r="B9" s="180"/>
      <c r="C9" s="281"/>
      <c r="D9" s="281"/>
      <c r="E9" s="181"/>
      <c r="F9" s="355"/>
      <c r="G9" s="359"/>
      <c r="H9" s="662"/>
      <c r="I9" s="162"/>
      <c r="J9" s="161" t="str">
        <f t="shared" si="0"/>
        <v/>
      </c>
      <c r="K9" s="633" t="str">
        <f t="shared" si="17"/>
        <v/>
      </c>
      <c r="L9" s="634"/>
      <c r="M9" s="124" t="str">
        <f t="shared" si="18"/>
        <v/>
      </c>
      <c r="N9" s="125" t="str">
        <f t="shared" si="1"/>
        <v/>
      </c>
      <c r="O9" s="123"/>
      <c r="P9" s="123"/>
      <c r="Q9" s="126" t="str">
        <f t="shared" si="19"/>
        <v/>
      </c>
      <c r="R9" s="177"/>
      <c r="S9" s="185"/>
      <c r="T9" s="186"/>
      <c r="U9" s="186"/>
      <c r="V9" s="73"/>
      <c r="W9" s="357"/>
      <c r="X9" s="186"/>
      <c r="Y9" s="187"/>
      <c r="Z9" s="123"/>
      <c r="AA9" s="157"/>
      <c r="AB9" s="157"/>
      <c r="AC9" s="157"/>
      <c r="AD9" s="157"/>
      <c r="AE9" s="157"/>
      <c r="AF9" s="157"/>
      <c r="AG9" s="127" t="str">
        <f t="shared" si="20"/>
        <v/>
      </c>
      <c r="AH9" s="127" t="str">
        <f t="shared" si="21"/>
        <v/>
      </c>
      <c r="AI9" s="370"/>
      <c r="AJ9" s="635"/>
      <c r="AK9" s="619" t="str">
        <f t="shared" si="22"/>
        <v/>
      </c>
      <c r="AL9" s="124" t="str">
        <f t="shared" si="2"/>
        <v/>
      </c>
      <c r="AM9" s="124" t="str">
        <f t="shared" si="3"/>
        <v/>
      </c>
      <c r="AN9" s="124" t="str">
        <f t="shared" si="4"/>
        <v/>
      </c>
      <c r="AO9" s="124" t="str">
        <f t="shared" si="5"/>
        <v/>
      </c>
      <c r="AP9" s="188"/>
      <c r="AQ9" s="190"/>
      <c r="AR9" s="180"/>
      <c r="AS9" s="180"/>
      <c r="AT9" s="180"/>
      <c r="AU9" s="127" t="str">
        <f t="shared" si="6"/>
        <v/>
      </c>
      <c r="AV9" s="353"/>
      <c r="AW9" s="127" t="str">
        <f t="shared" si="7"/>
        <v/>
      </c>
      <c r="AX9" s="144" t="str">
        <f t="shared" si="8"/>
        <v/>
      </c>
      <c r="AY9" s="186"/>
      <c r="AZ9" s="25"/>
      <c r="BA9" s="25"/>
      <c r="BB9" s="181"/>
      <c r="BC9" s="621"/>
      <c r="BD9" s="649" t="str">
        <f t="shared" si="23"/>
        <v/>
      </c>
      <c r="BE9" s="74"/>
      <c r="BF9" s="192"/>
      <c r="BG9" s="158"/>
      <c r="BH9" s="158"/>
      <c r="BI9" s="186"/>
      <c r="BJ9" s="148"/>
      <c r="BK9" s="193"/>
      <c r="BL9" s="193"/>
      <c r="BM9" s="127" t="str">
        <f t="shared" si="9"/>
        <v/>
      </c>
      <c r="BN9" s="148"/>
      <c r="BO9" s="178" t="str">
        <f t="shared" si="10"/>
        <v/>
      </c>
      <c r="BP9" s="195"/>
      <c r="BQ9" s="186"/>
      <c r="BR9" s="25"/>
      <c r="BS9" s="25"/>
      <c r="BT9" s="25"/>
      <c r="BU9" s="650"/>
      <c r="BV9" s="646"/>
      <c r="BW9" s="25"/>
      <c r="BX9" s="25"/>
      <c r="BY9" s="25"/>
      <c r="BZ9" s="25"/>
      <c r="CA9" s="25"/>
      <c r="CB9" s="25"/>
      <c r="CC9" s="25"/>
      <c r="CD9" s="25"/>
      <c r="CE9" s="25"/>
      <c r="CF9" s="25"/>
      <c r="CG9" s="25"/>
      <c r="CH9" s="25"/>
      <c r="CI9" s="25"/>
      <c r="CJ9" s="25"/>
      <c r="CK9" s="25"/>
      <c r="CL9" s="25"/>
      <c r="CM9" s="25"/>
      <c r="CN9" s="25"/>
      <c r="CO9" s="26"/>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633" t="str">
        <f t="shared" si="25"/>
        <v/>
      </c>
      <c r="DY9" s="760"/>
      <c r="DZ9" s="731"/>
      <c r="EA9" s="735"/>
      <c r="EB9" s="196"/>
      <c r="EC9" s="356"/>
      <c r="ED9" s="196"/>
      <c r="EE9" s="196"/>
      <c r="EF9" s="148"/>
      <c r="EG9" s="193"/>
      <c r="EH9" s="193"/>
      <c r="EI9" s="123" t="str">
        <f t="shared" si="11"/>
        <v/>
      </c>
      <c r="EJ9" s="149"/>
      <c r="EK9" s="620" t="str">
        <f t="shared" si="12"/>
        <v/>
      </c>
      <c r="EL9" s="755"/>
      <c r="EM9" s="620" t="str">
        <f t="shared" si="26"/>
        <v/>
      </c>
      <c r="EN9" s="732"/>
      <c r="EO9" s="160"/>
      <c r="EP9" s="160"/>
      <c r="EQ9" s="160"/>
      <c r="ER9" s="160"/>
      <c r="ES9" s="160"/>
      <c r="ET9" s="160"/>
      <c r="EU9" s="160"/>
      <c r="EV9" s="160"/>
      <c r="EW9" s="160"/>
      <c r="EX9" s="160"/>
      <c r="EY9" s="160"/>
      <c r="EZ9" s="160"/>
      <c r="FA9" s="160"/>
      <c r="FB9" s="160"/>
      <c r="FC9" s="741"/>
      <c r="FD9" s="648" t="str">
        <f t="shared" si="13"/>
        <v/>
      </c>
      <c r="FE9" s="198"/>
      <c r="FF9" s="199"/>
      <c r="FG9" s="199"/>
      <c r="FH9" s="200"/>
      <c r="FI9" s="200"/>
      <c r="FJ9" s="200"/>
      <c r="FK9" s="200"/>
      <c r="FL9" s="180"/>
      <c r="FM9" s="180"/>
      <c r="FN9" s="333"/>
      <c r="FO9" s="123" t="str">
        <f t="shared" si="14"/>
        <v/>
      </c>
      <c r="FP9" s="889" t="str">
        <f>IF(Table1[[#This Row],[Baumwollanteil (in %)]]&lt;&gt;"","05","")</f>
        <v/>
      </c>
      <c r="FQ9" s="999"/>
      <c r="FR9" s="179" t="str">
        <f t="shared" si="15"/>
        <v/>
      </c>
      <c r="FS9" s="123"/>
      <c r="FT9" s="123"/>
      <c r="FU9" s="123"/>
      <c r="FV9" s="745" t="str">
        <f t="shared" si="16"/>
        <v/>
      </c>
      <c r="GB9"/>
      <c r="GC9" s="1010" t="str">
        <f>IF(Table1[[#This Row],[Global Trade Item Number (GTIN)]]="","",Table1[[#This Row],[Global Trade Item Number (GTIN)]])</f>
        <v/>
      </c>
      <c r="GD9" s="790" t="str">
        <f>IF(Table1[[#This Row],[WAWI-Nr./ Kreditoren-Nummer
(ASDV)]]&lt;&gt;"",Table1[[#This Row],[WAWI-Nr./ Kreditoren-Nummer
(ASDV)]],"")</f>
        <v/>
      </c>
      <c r="GE9" s="190"/>
      <c r="GF9" s="790" t="str">
        <f>IF(Table1[[#This Row],[Gültig ab (Datum)]]&lt;&gt;"","31.12.9999","")</f>
        <v/>
      </c>
      <c r="GG9" s="190"/>
      <c r="GH9" s="190"/>
      <c r="GI9" s="616"/>
      <c r="GJ9" s="765"/>
      <c r="GK9" s="763"/>
      <c r="GL9" s="617"/>
      <c r="GM9" s="617"/>
      <c r="GN9" s="617"/>
      <c r="GO9" s="617"/>
      <c r="GP9" s="617"/>
      <c r="GQ9" s="775"/>
      <c r="GR9" s="663"/>
      <c r="GS9" s="159"/>
      <c r="GT9" s="159"/>
      <c r="GU9" s="159"/>
      <c r="GV9" s="159"/>
      <c r="GW9" s="610"/>
      <c r="GX9" s="159"/>
      <c r="GY9" s="610"/>
      <c r="GZ9" s="159"/>
      <c r="HA9" s="610"/>
      <c r="HB9" s="663"/>
      <c r="HC9" s="159"/>
      <c r="HD9" s="159"/>
      <c r="HE9" s="159"/>
      <c r="HF9" s="159"/>
      <c r="HG9" s="610"/>
      <c r="HH9" s="159"/>
      <c r="HI9" s="610"/>
      <c r="HJ9" s="159"/>
      <c r="HK9" s="610"/>
      <c r="HL9" s="663"/>
      <c r="HM9" s="159"/>
      <c r="HN9" s="159"/>
      <c r="HO9" s="159"/>
      <c r="HP9" s="159"/>
      <c r="HQ9" s="610"/>
      <c r="HR9" s="159"/>
      <c r="HS9" s="610"/>
      <c r="HT9" s="159"/>
      <c r="HU9" s="610"/>
      <c r="HV9" s="663"/>
      <c r="HW9" s="159"/>
      <c r="HX9" s="159"/>
      <c r="HY9" s="159"/>
      <c r="HZ9" s="159"/>
      <c r="IA9" s="159"/>
      <c r="IB9" s="610"/>
      <c r="IC9" s="159"/>
      <c r="ID9" s="610"/>
      <c r="IE9" s="159"/>
      <c r="IF9" s="610"/>
      <c r="IG9" s="663"/>
      <c r="IH9" s="159"/>
      <c r="II9" s="159"/>
      <c r="IJ9" s="159"/>
      <c r="IK9" s="159"/>
      <c r="IL9" s="159"/>
      <c r="IM9" s="610"/>
      <c r="IN9" s="159"/>
      <c r="IO9" s="610"/>
      <c r="IP9" s="159"/>
      <c r="IQ9" s="610"/>
      <c r="IR9" s="663"/>
      <c r="IS9" s="159"/>
      <c r="IT9" s="159"/>
      <c r="IU9" s="159"/>
      <c r="IV9" s="159"/>
      <c r="IW9" s="159"/>
      <c r="IX9" s="610"/>
      <c r="IY9" s="159"/>
      <c r="IZ9" s="610"/>
      <c r="JA9" s="159"/>
      <c r="JB9" s="610"/>
      <c r="JC9" s="663"/>
      <c r="JD9" s="159"/>
      <c r="JE9" s="159"/>
      <c r="JF9" s="159"/>
      <c r="JG9" s="159"/>
      <c r="JH9" s="159"/>
      <c r="JI9" s="610"/>
      <c r="JJ9" s="159"/>
      <c r="JK9" s="610"/>
      <c r="JL9" s="159"/>
      <c r="JM9" s="827"/>
      <c r="JN9" s="663"/>
      <c r="JO9" s="159"/>
      <c r="JP9" s="159"/>
      <c r="JQ9" s="159"/>
      <c r="JR9" s="159"/>
      <c r="JS9" s="159"/>
      <c r="JT9" s="610"/>
      <c r="JU9" s="159"/>
      <c r="JV9" s="610"/>
      <c r="JW9" s="159"/>
      <c r="JX9" s="610"/>
      <c r="JY9" s="663"/>
      <c r="JZ9" s="159"/>
      <c r="KA9" s="159"/>
      <c r="KB9" s="159"/>
      <c r="KC9" s="159"/>
      <c r="KD9" s="159"/>
      <c r="KE9" s="610"/>
      <c r="KF9" s="159"/>
      <c r="KG9" s="610"/>
      <c r="KH9" s="159"/>
      <c r="KI9" s="610"/>
      <c r="KL9" s="803" t="str">
        <f>IF(Table1[[#This Row],[GTIN]]&lt;&gt;"",Table1[[#This Row],[GTIN]],"")</f>
        <v/>
      </c>
      <c r="KM9" s="804" t="str">
        <f>Table1[[#This Row],[Kreditor]]</f>
        <v/>
      </c>
      <c r="KN9" s="805" t="str">
        <f>IF(Table1[[#This Row],[Gültig ab (Datum)]]&lt;&gt;"",Table1[[#This Row],[Gültig ab (Datum)]],"")</f>
        <v/>
      </c>
      <c r="KO9" s="805" t="str">
        <f>Table1[[#This Row],[Gültig bis]]</f>
        <v/>
      </c>
      <c r="KP9" s="818" t="str">
        <f>IF(Table1[[#This Row],[Artikel verpackt? 
(X=Ja)]]="","",Table1[[#This Row],[Artikel verpackt? 
(X=Ja)]])</f>
        <v/>
      </c>
      <c r="KQ9" s="806" t="str">
        <f>IF(Table1[[#This Row],[Verpackung recyclingfähig?
(X=Ja)]]="","",Table1[[#This Row],[Verpackung recyclingfähig?
(X=Ja)]])</f>
        <v/>
      </c>
      <c r="KR9" s="807"/>
      <c r="KS9" s="808"/>
      <c r="KT9" s="809"/>
      <c r="KU9" s="809"/>
      <c r="KV9" s="809"/>
      <c r="KW9" s="809"/>
      <c r="KX9" s="809"/>
      <c r="KY9" s="809"/>
      <c r="KZ9" s="810"/>
      <c r="LA9" s="811" t="str">
        <f>IF(Table1[[#This Row],[Hauptkörper - B1 - Art]]="","",VLOOKUP(Table1[[#This Row],[Hauptkörper - B1 - Art]],'DD FD'!B:C,2,FALSE))</f>
        <v/>
      </c>
      <c r="LB9" s="812" t="str">
        <f>IF(Table1[[#This Row],[Hauptkörper - B1 - Fraktion]]="","",VLOOKUP(Table1[[#This Row],[Hauptkörper - B1 - Fraktion]],'DD FD'!H:J,3,FALSE))</f>
        <v/>
      </c>
      <c r="LC9" s="809" t="str">
        <f>IF(Table1[[#This Row],[Hauptkörper - B1 - Gewicht
(in G)]]="","",Table1[[#This Row],[Hauptkörper - B1 - Gewicht
(in G)]])</f>
        <v/>
      </c>
      <c r="LD9" s="809" t="str">
        <f>IF(Table1[[#This Row],[Hauptkörper - B1 - Lizenzierungs-pflichtig? (X=Ja)]]="","",Table1[[#This Row],[Hauptkörper - B1 - Lizenzierungs-pflichtig? (X=Ja)]])</f>
        <v/>
      </c>
      <c r="LE9" s="812" t="str">
        <f>IF(Table1[[#This Row],[Hauptkörper - B1 - Virgin Material]]="","",VLOOKUP(Table1[[#This Row],[Hauptkörper - B1 - Virgin Material]],'DD FD'!AJ:AK,2,FALSE))</f>
        <v/>
      </c>
      <c r="LF9" s="813" t="str">
        <f>IF(Table1[[#This Row],[Hauptkörper - B1 - Virgin Material Anteil (in %)]]="","",Table1[[#This Row],[Hauptkörper - B1 - Virgin Material Anteil (in %)]])</f>
        <v/>
      </c>
      <c r="LG9" s="812" t="str">
        <f>IF(Table1[[#This Row],[Hauptkörper - B1 - Recyceltes Material]]="","",VLOOKUP(Table1[[#This Row],[Hauptkörper - B1 - Recyceltes Material]],'DD FD'!AL:AM,2,FALSE))</f>
        <v/>
      </c>
      <c r="LH9" s="813" t="str">
        <f>IF(Table1[[#This Row],[Hauptkörper - B1 - Recyceltes Material Anteil (in %)]]="","",Table1[[#This Row],[Hauptkörper - B1 - Recyceltes Material Anteil (in %)]])</f>
        <v/>
      </c>
      <c r="LI9" s="814" t="str">
        <f>IF(Table1[[#This Row],[Hauptkörper - B1 - Beschichtung]]="","",VLOOKUP(Table1[[#This Row],[Hauptkörper - B1 - Beschichtung]],'DD FD'!AE:AF,2,FALSE))</f>
        <v/>
      </c>
      <c r="LJ9" s="815" t="str">
        <f>IF(Table1[[#This Row],[Hauptkörper - B1 - Beschichtung Anteil (in %)]]="","",Table1[[#This Row],[Hauptkörper - B1 - Beschichtung Anteil (in %)]])</f>
        <v/>
      </c>
      <c r="LK9" s="811" t="str">
        <f>IF(Table1[[#This Row],[Hauptkörper - B2 - Art]]="","",VLOOKUP(Table1[[#This Row],[Hauptkörper - B2 - Art]],'DD FD'!B:C,2,FALSE))</f>
        <v/>
      </c>
      <c r="LL9" s="812" t="str">
        <f>IF(Table1[[#This Row],[Hauptkörper - B2 - Fraktion]]="","",VLOOKUP(Table1[[#This Row],[Hauptkörper - B2 - Fraktion]],'DD FD'!H:J,3,FALSE))</f>
        <v/>
      </c>
      <c r="LM9" s="809" t="str">
        <f>IF(Table1[[#This Row],[Hauptkörper - B2 - Gewicht
(in G)]]="","",Table1[[#This Row],[Hauptkörper - B2 - Gewicht
(in G)]])</f>
        <v/>
      </c>
      <c r="LN9" s="809" t="str">
        <f>IF(Table1[[#This Row],[Hauptkörper - B2 - Lizenzierungs-pflichtig? (X=Ja)]]="","",Table1[[#This Row],[Hauptkörper - B2 - Lizenzierungs-pflichtig? (X=Ja)]])</f>
        <v/>
      </c>
      <c r="LO9" s="812" t="str">
        <f>IF(Table1[[#This Row],[Hauptkörper - B2 - Virgin Material]]="","",VLOOKUP(Table1[[#This Row],[Hauptkörper - B2 - Virgin Material]],'DD FD'!AJ:AK,2,FALSE))</f>
        <v/>
      </c>
      <c r="LP9" s="813" t="str">
        <f>IF(Table1[[#This Row],[Hauptkörper - B2 - Virgin Material Anteil (in %)]]="","",Table1[[#This Row],[Hauptkörper - B2 - Virgin Material Anteil (in %)]])</f>
        <v/>
      </c>
      <c r="LQ9" s="812" t="str">
        <f>IF(Table1[[#This Row],[Hauptkörper - B2 - Recyceltes Material]]="","",VLOOKUP(Table1[[#This Row],[Hauptkörper - B2 - Recyceltes Material]],'DD FD'!AL:AM,2,FALSE))</f>
        <v/>
      </c>
      <c r="LR9" s="813" t="str">
        <f>IF(Table1[[#This Row],[Hauptkörper - B2 - Recyceltes Material Anteil (in %)]]="","",Table1[[#This Row],[Hauptkörper - B2 - Recyceltes Material Anteil (in %)]])</f>
        <v/>
      </c>
      <c r="LS9" s="812" t="str">
        <f>IF(Table1[[#This Row],[Hauptkörper - B2 - Beschichtung]]="","",VLOOKUP(Table1[[#This Row],[Hauptkörper - B2 - Beschichtung]],'DD FD'!AE:AF,2,FALSE))</f>
        <v/>
      </c>
      <c r="LT9" s="815" t="str">
        <f>IF(Table1[[#This Row],[Hauptkörper - B2 - Beschichtung Anteil (in %)]]="","",Table1[[#This Row],[Hauptkörper - B2 - Beschichtung Anteil (in %)]])</f>
        <v/>
      </c>
      <c r="LU9" s="811" t="str">
        <f>IF(Table1[[#This Row],[Hauptkörper - B3 - Art]]="","",VLOOKUP(Table1[[#This Row],[Hauptkörper - B3 - Art]],'DD FD'!B:C,2,FALSE))</f>
        <v/>
      </c>
      <c r="LV9" s="812" t="str">
        <f>IF(Table1[[#This Row],[Hauptkörper - B3 - Fraktion]]="","",VLOOKUP(Table1[[#This Row],[Hauptkörper - B3 - Fraktion]],'DD FD'!H:J,3,FALSE))</f>
        <v/>
      </c>
      <c r="LW9" s="809" t="str">
        <f>IF(Table1[[#This Row],[Hauptkörper - B3 - Gewicht
(in G)]]="","",Table1[[#This Row],[Hauptkörper - B3 - Gewicht
(in G)]])</f>
        <v/>
      </c>
      <c r="LX9" s="809" t="str">
        <f>IF(Table1[[#This Row],[Hauptkörper - B3 - Lizenzierungs-pflichtig? (X=Ja)]]="","",Table1[[#This Row],[Hauptkörper - B3 - Lizenzierungs-pflichtig? (X=Ja)]])</f>
        <v/>
      </c>
      <c r="LY9" s="812" t="str">
        <f>IF(Table1[[#This Row],[Hauptkörper - B3 - Virgin Material]]="","",VLOOKUP(Table1[[#This Row],[Hauptkörper - B3 - Virgin Material]],'DD FD'!AJ:AK,2,FALSE))</f>
        <v/>
      </c>
      <c r="LZ9" s="813" t="str">
        <f>IF(Table1[[#This Row],[Hauptkörper - B3 - Virgin Material Anteil (in %)]]="","",Table1[[#This Row],[Hauptkörper - B3 - Virgin Material Anteil (in %)]])</f>
        <v/>
      </c>
      <c r="MA9" s="812" t="str">
        <f>IF(Table1[[#This Row],[Hauptkörper - B3 - Recyceltes Material]]="","",VLOOKUP(Table1[[#This Row],[Hauptkörper - B3 - Recyceltes Material]],'DD FD'!AL:AM,2,FALSE))</f>
        <v/>
      </c>
      <c r="MB9" s="813" t="str">
        <f>IF(Table1[[#This Row],[Hauptkörper - B3 - Recyceltes Material Anteil (in %)]]="","",Table1[[#This Row],[Hauptkörper - B3 - Recyceltes Material Anteil (in %)]])</f>
        <v/>
      </c>
      <c r="MC9" s="812" t="str">
        <f>IF(Table1[[#This Row],[Hauptkörper - B3 - Beschichtung]]="","",VLOOKUP(Table1[[#This Row],[Hauptkörper - B3 - Beschichtung]],'DD FD'!AE:AF,2,FALSE))</f>
        <v/>
      </c>
      <c r="MD9" s="815" t="str">
        <f>IF(Table1[[#This Row],[Hauptkörper - B3 - Beschichtung Anteil (in %)]]="","",Table1[[#This Row],[Hauptkörper - B3 - Beschichtung Anteil (in %)]])</f>
        <v/>
      </c>
      <c r="ME9" s="811" t="str">
        <f>IF(Table1[[#This Row],[Verschluss - B1 - Art]]="","",VLOOKUP(Table1[[#This Row],[Verschluss - B1 - Art]],'DD FD'!D:E,2,FALSE))</f>
        <v/>
      </c>
      <c r="MF9" s="812" t="str">
        <f>IF(Table1[[#This Row],[Verschluss - B1 - Fraktion]]="","",VLOOKUP(Table1[[#This Row],[Verschluss - B1 - Fraktion]],'DD FD'!H:J,3,FALSE))</f>
        <v/>
      </c>
      <c r="MG9" s="809" t="str">
        <f>IF(Table1[[#This Row],[Verschluss - B1 - Gewicht (in G)]]="","",Table1[[#This Row],[Verschluss - B1 - Gewicht (in G)]])</f>
        <v/>
      </c>
      <c r="MH9" s="809" t="str">
        <f>IF(Table1[[#This Row],[Verschluss - B1 - Lizenzierungs-pflichtig? (X=Ja)]]="","",Table1[[#This Row],[Verschluss - B1 - Lizenzierungs-pflichtig? (X=Ja)]])</f>
        <v/>
      </c>
      <c r="MI9" s="809" t="str">
        <f>IF(Table1[[#This Row],[Verschluss - B1 - Trennbar vom Hauptkörper? (X=Ja)]]="","",Table1[[#This Row],[Verschluss - B1 - Trennbar vom Hauptkörper? (X=Ja)]])</f>
        <v/>
      </c>
      <c r="MJ9" s="812" t="str">
        <f>IF(Table1[[#This Row],[Verschluss - B1 - Virgin Material]]="","",VLOOKUP(Table1[[#This Row],[Verschluss - B1 - Virgin Material]],'DD FD'!AJ:AK,2,FALSE))</f>
        <v/>
      </c>
      <c r="MK9" s="813" t="str">
        <f>IF(Table1[[#This Row],[Verschluss - B1 - Virgin Material Anteil (in %)]]="","",Table1[[#This Row],[Verschluss - B1 - Virgin Material Anteil (in %)]])</f>
        <v/>
      </c>
      <c r="ML9" s="812" t="str">
        <f>IF(Table1[[#This Row],[Verschluss - B1 - Recyceltes Material]]="","",VLOOKUP(Table1[[#This Row],[Verschluss - B1 - Recyceltes Material]],'DD FD'!AL:AM,2,FALSE))</f>
        <v/>
      </c>
      <c r="MM9" s="813" t="str">
        <f>IF(Table1[[#This Row],[Verschluss - B1 - Recyceltes Material Anteil (in %)]]="","",Table1[[#This Row],[Verschluss - B1 - Recyceltes Material Anteil (in %)]])</f>
        <v/>
      </c>
      <c r="MN9" s="812" t="str">
        <f>IF(Table1[[#This Row],[Verschluss - B1 - Beschichtung]]="","",VLOOKUP(Table1[[#This Row],[Verschluss - B1 - Beschichtung]],'DD FD'!AE:AF,2,FALSE))</f>
        <v/>
      </c>
      <c r="MO9" s="815" t="str">
        <f>IF(Table1[[#This Row],[Verschluss - B1 - Beschichtung Anteil (in %)]]="","",Table1[[#This Row],[Verschluss - B1 - Beschichtung Anteil (in %)]])</f>
        <v/>
      </c>
      <c r="MP9" s="811" t="str">
        <f>IF(Table1[[#This Row],[Verschluss - B2 - Art]]="","",VLOOKUP(Table1[[#This Row],[Verschluss - B2 - Art]],'DD FD'!D:E,2,FALSE))</f>
        <v/>
      </c>
      <c r="MQ9" s="812" t="str">
        <f>IF(Table1[[#This Row],[Verschluss - B2 - Fraktion]]="","",VLOOKUP(Table1[[#This Row],[Verschluss - B2 - Fraktion]],'DD FD'!H:J,3,FALSE))</f>
        <v/>
      </c>
      <c r="MR9" s="809" t="str">
        <f>IF(Table1[[#This Row],[Verschluss - B2 - Gewicht (in G)]]="","",Table1[[#This Row],[Verschluss - B2 - Gewicht (in G)]])</f>
        <v/>
      </c>
      <c r="MS9" s="809" t="str">
        <f>IF(Table1[[#This Row],[Verschluss - B2 - Lizenzierungs-pflichtig? (X=Ja)]]="","",Table1[[#This Row],[Verschluss - B2 - Lizenzierungs-pflichtig? (X=Ja)]])</f>
        <v/>
      </c>
      <c r="MT9" s="809" t="str">
        <f>IF(Table1[[#This Row],[Verschluss - B2 - Trennbar vom Hauptkörper? (X=Ja)]]="","",Table1[[#This Row],[Verschluss - B2 - Trennbar vom Hauptkörper? (X=Ja)]])</f>
        <v/>
      </c>
      <c r="MU9" s="812" t="str">
        <f>IF(Table1[[#This Row],[Verschluss - B2 - Virgin Material]]="","",VLOOKUP(Table1[[#This Row],[Verschluss - B2 - Virgin Material]],'DD FD'!AJ:AK,2,FALSE))</f>
        <v/>
      </c>
      <c r="MV9" s="813" t="str">
        <f>IF(Table1[[#This Row],[Verschluss - B2 - Virgin Material Anteil (in %)]]="","",Table1[[#This Row],[Verschluss - B2 - Virgin Material Anteil (in %)]])</f>
        <v/>
      </c>
      <c r="MW9" s="812" t="str">
        <f>IF(Table1[[#This Row],[Verschluss - B2 - Recyceltes Material]]="","",VLOOKUP(Table1[[#This Row],[Verschluss - B2 - Recyceltes Material]],'DD FD'!AL:AM,2,FALSE))</f>
        <v/>
      </c>
      <c r="MX9" s="813" t="str">
        <f>IF(Table1[[#This Row],[Verschluss - B2 - Recyceltes Material Anteil (in %)]]="","",Table1[[#This Row],[Verschluss - B2 - Recyceltes Material Anteil (in %)]])</f>
        <v/>
      </c>
      <c r="MY9" s="812" t="str">
        <f>IF(Table1[[#This Row],[Verschluss - B2 - Beschichtung]]="","",VLOOKUP(Table1[[#This Row],[Verschluss - B2 - Beschichtung]],'DD FD'!AE:AF,2,FALSE))</f>
        <v/>
      </c>
      <c r="MZ9" s="815" t="str">
        <f>IF(Table1[[#This Row],[Verschluss - B2 - Beschichtung Anteil (in %)]]="","",Table1[[#This Row],[Verschluss - B2 - Beschichtung Anteil (in %)]])</f>
        <v/>
      </c>
      <c r="NA9" s="811" t="str">
        <f>IF(Table1[[#This Row],[Verschluss - B3 - Art]]="","",VLOOKUP(Table1[[#This Row],[Verschluss - B3 - Art]],'DD FD'!D:E,2,FALSE))</f>
        <v/>
      </c>
      <c r="NB9" s="812" t="str">
        <f>IF(Table1[[#This Row],[Verschluss - B3 - Fraktion]]="","",VLOOKUP(Table1[[#This Row],[Verschluss - B3 - Fraktion]],'DD FD'!H:J,3,FALSE))</f>
        <v/>
      </c>
      <c r="NC9" s="809" t="str">
        <f>IF(Table1[[#This Row],[Verschluss - B3 - Gewicht (in G)]]="","",Table1[[#This Row],[Verschluss - B3 - Gewicht (in G)]])</f>
        <v/>
      </c>
      <c r="ND9" s="809" t="str">
        <f>IF(Table1[[#This Row],[Verschluss - B3 - Lizenzierungs-pflichtig? (X=Ja)]]="","",Table1[[#This Row],[Verschluss - B3 - Lizenzierungs-pflichtig? (X=Ja)]])</f>
        <v/>
      </c>
      <c r="NE9" s="809" t="str">
        <f>IF(Table1[[#This Row],[Verschluss - B3 - Trennbar vom Hauptkörper? (X=Ja)]]="","",Table1[[#This Row],[Verschluss - B3 - Trennbar vom Hauptkörper? (X=Ja)]])</f>
        <v/>
      </c>
      <c r="NF9" s="812" t="str">
        <f>IF(Table1[[#This Row],[Verschluss - B3 - Virgin Material]]="","",VLOOKUP(Table1[[#This Row],[Verschluss - B3 - Virgin Material]],'DD FD'!AJ:AK,2,FALSE))</f>
        <v/>
      </c>
      <c r="NG9" s="813" t="str">
        <f>IF(Table1[[#This Row],[Verschluss - B3 - Virgin Material Anteil (in %)]]="","",Table1[[#This Row],[Verschluss - B3 - Virgin Material Anteil (in %)]])</f>
        <v/>
      </c>
      <c r="NH9" s="812" t="str">
        <f>IF(Table1[[#This Row],[Verschluss - B3 - Recyceltes Material]]="","",VLOOKUP(Table1[[#This Row],[Verschluss - B3 - Recyceltes Material]],'DD FD'!AL:AM,2,FALSE))</f>
        <v/>
      </c>
      <c r="NI9" s="813" t="str">
        <f>IF(Table1[[#This Row],[Verschluss - B3 - Recyceltes Material Anteil (in %)]]="","",Table1[[#This Row],[Verschluss - B3 - Recyceltes Material Anteil (in %)]])</f>
        <v/>
      </c>
      <c r="NJ9" s="812" t="str">
        <f>IF(Table1[[#This Row],[Verschluss - B3 - Beschichtung]]="","",VLOOKUP(Table1[[#This Row],[Verschluss - B3 - Beschichtung]],'DD FD'!AE:AF,2,FALSE))</f>
        <v/>
      </c>
      <c r="NK9" s="815" t="str">
        <f>IF(Table1[[#This Row],[Verschluss - B3 - Beschichtung Anteil (in %)]]="","",Table1[[#This Row],[Verschluss - B3 - Beschichtung Anteil (in %)]])</f>
        <v/>
      </c>
      <c r="NL9" s="811" t="str">
        <f>IF(Table1[[#This Row],[Etikett - B1 - Art]]="","",VLOOKUP(Table1[[#This Row],[Etikett - B1 - Art]],'DD FD'!F:G,2,FALSE))</f>
        <v/>
      </c>
      <c r="NM9" s="812" t="str">
        <f>IF(Table1[[#This Row],[Etikett - B1 - Fraktion]]="","",VLOOKUP(Table1[[#This Row],[Etikett - B1 - Fraktion]],'DD FD'!H:J,3,FALSE))</f>
        <v/>
      </c>
      <c r="NN9" s="809" t="str">
        <f>IF(Table1[[#This Row],[Etikett - B1 - Gewicht (in G)]]="","",Table1[[#This Row],[Etikett - B1 - Gewicht (in G)]])</f>
        <v/>
      </c>
      <c r="NO9" s="809" t="str">
        <f>IF(Table1[[#This Row],[Etikett - B1 - Lizenzierungs-pflichtig? (X=Ja)]]="","",Table1[[#This Row],[Etikett - B1 - Lizenzierungs-pflichtig? (X=Ja)]])</f>
        <v/>
      </c>
      <c r="NP9" s="809" t="str">
        <f>IF(Table1[[#This Row],[Etikett - B1 - Trennbar vom Hauptkörper? (X=Ja)]]="","",Table1[[#This Row],[Etikett - B1 - Trennbar vom Hauptkörper? (X=Ja)]])</f>
        <v/>
      </c>
      <c r="NQ9" s="812" t="str">
        <f>IF(Table1[[#This Row],[Etikett - B1 - Virgin Material]]="","",VLOOKUP(Table1[[#This Row],[Etikett - B1 - Virgin Material]],'DD FD'!AJ:AK,2,FALSE))</f>
        <v/>
      </c>
      <c r="NR9" s="813" t="str">
        <f>IF(Table1[[#This Row],[Etikett - B1 - Virgin Material Anteil (in %)]]="","",Table1[[#This Row],[Etikett - B1 - Virgin Material Anteil (in %)]])</f>
        <v/>
      </c>
      <c r="NS9" s="812" t="str">
        <f>IF(Table1[[#This Row],[Etikett - B1 - Recyceltes Material]]="","",VLOOKUP(Table1[[#This Row],[Etikett - B1 - Recyceltes Material]],'DD FD'!AL:AM,2,FALSE))</f>
        <v/>
      </c>
      <c r="NT9" s="813" t="str">
        <f>IF(Table1[[#This Row],[Etikett - B1 - Recyceltes Material Anteil (in %)]]="","",Table1[[#This Row],[Etikett - B1 - Recyceltes Material Anteil (in %)]])</f>
        <v/>
      </c>
      <c r="NU9" s="812" t="str">
        <f>IF(Table1[[#This Row],[Etikett - B1 - Beschichtung]]="","",VLOOKUP(Table1[[#This Row],[Etikett - B1 - Beschichtung]],'DD FD'!AE:AF,2,FALSE))</f>
        <v/>
      </c>
      <c r="NV9" s="815" t="str">
        <f>IF(Table1[[#This Row],[Etikett - B1 - Beschichtung Anteil (in %)]]="","",Table1[[#This Row],[Etikett - B1 - Beschichtung Anteil (in %)]])</f>
        <v/>
      </c>
      <c r="NW9" s="811" t="str">
        <f>IF(Table1[[#This Row],[Etikett - B2 - Art]]="","",VLOOKUP(Table1[[#This Row],[Etikett - B2 - Art]],'DD FD'!F:G,2,FALSE))</f>
        <v/>
      </c>
      <c r="NX9" s="812" t="str">
        <f>IF(Table1[[#This Row],[Etikett - B2 - Fraktion]]="","",VLOOKUP(Table1[[#This Row],[Etikett - B2 - Fraktion]],'DD FD'!H:J,3,FALSE))</f>
        <v/>
      </c>
      <c r="NY9" s="809" t="str">
        <f>IF(Table1[[#This Row],[Etikett - B2 - Gewicht (in G)]]="","",Table1[[#This Row],[Etikett - B2 - Gewicht (in G)]])</f>
        <v/>
      </c>
      <c r="NZ9" s="809" t="str">
        <f>IF(Table1[[#This Row],[Etikett - B2 - Lizenzierungs-pflichtig? (X=Ja)]]="","",Table1[[#This Row],[Etikett - B2 - Lizenzierungs-pflichtig? (X=Ja)]])</f>
        <v/>
      </c>
      <c r="OA9" s="809" t="str">
        <f>IF(Table1[[#This Row],[Etikett - B2 - Trennbar vom Hauptkörper? (X=Ja)]]="","",Table1[[#This Row],[Etikett - B2 - Trennbar vom Hauptkörper? (X=Ja)]])</f>
        <v/>
      </c>
      <c r="OB9" s="812" t="str">
        <f>IF(Table1[[#This Row],[Etikett - B2 - Virgin Material]]="","",VLOOKUP(Table1[[#This Row],[Etikett - B2 - Virgin Material]],'DD FD'!AJ:AK,2,FALSE))</f>
        <v/>
      </c>
      <c r="OC9" s="813" t="str">
        <f>IF(Table1[[#This Row],[Etikett - B2 - Virgin Material Anteil (in %)]]="","",Table1[[#This Row],[Etikett - B2 - Virgin Material Anteil (in %)]])</f>
        <v/>
      </c>
      <c r="OD9" s="812" t="str">
        <f>IF(Table1[[#This Row],[Etikett - B2 - Recyceltes Material]]="","",VLOOKUP(Table1[[#This Row],[Etikett - B2 - Recyceltes Material]],'DD FD'!AL:AM,2,FALSE))</f>
        <v/>
      </c>
      <c r="OE9" s="813" t="str">
        <f>IF(Table1[[#This Row],[Etikett - B2 - Recyceltes Material Anteil (in %)]]="","",Table1[[#This Row],[Etikett - B2 - Recyceltes Material Anteil (in %)]])</f>
        <v/>
      </c>
      <c r="OF9" s="812" t="str">
        <f>IF(Table1[[#This Row],[Etikett - B2 - Beschichtung]]="","",VLOOKUP(Table1[[#This Row],[Etikett - B2 - Beschichtung]],'DD FD'!AE:AF,2,FALSE))</f>
        <v/>
      </c>
      <c r="OG9" s="815" t="str">
        <f>IF(Table1[[#This Row],[Etikett - B2 - Beschichtung Anteil (in %)]]="","",Table1[[#This Row],[Etikett - B2 - Beschichtung Anteil (in %)]])</f>
        <v/>
      </c>
      <c r="OH9" s="811" t="str">
        <f>IF(Table1[[#This Row],[Etikett - B3 - Art]]="","",VLOOKUP(Table1[[#This Row],[Etikett - B3 - Art]],'DD FD'!F:G,2,FALSE))</f>
        <v/>
      </c>
      <c r="OI9" s="812" t="str">
        <f>IF(Table1[[#This Row],[Etikett - B3 - Fraktion]]="","",VLOOKUP(Table1[[#This Row],[Etikett - B3 - Fraktion]],'DD FD'!H:J,3,FALSE))</f>
        <v/>
      </c>
      <c r="OJ9" s="809" t="str">
        <f>IF(Table1[[#This Row],[Etikett - B3 - Gewicht (in G)]]="","",Table1[[#This Row],[Etikett - B3 - Gewicht (in G)]])</f>
        <v/>
      </c>
      <c r="OK9" s="809" t="str">
        <f>IF(Table1[[#This Row],[Etikett - B3 - Lizenzierungs-pflichtig? (X=Ja)]]="","",Table1[[#This Row],[Etikett - B3 - Lizenzierungs-pflichtig? (X=Ja)]])</f>
        <v/>
      </c>
      <c r="OL9" s="809" t="str">
        <f>IF(Table1[[#This Row],[Etikett - B3 - Trennbar vom Hauptkörper? (X=Ja)]]="","",Table1[[#This Row],[Etikett - B3 - Trennbar vom Hauptkörper? (X=Ja)]])</f>
        <v/>
      </c>
      <c r="OM9" s="812" t="str">
        <f>IF(Table1[[#This Row],[Etikett - B3 - Virgin Material]]="","",VLOOKUP(Table1[[#This Row],[Etikett - B3 - Virgin Material]],'DD FD'!AJ:AK,2,FALSE))</f>
        <v/>
      </c>
      <c r="ON9" s="813" t="str">
        <f>IF(Table1[[#This Row],[Etikett - B3 - Virgin Material Anteil (in %)]]="","",Table1[[#This Row],[Etikett - B3 - Virgin Material Anteil (in %)]])</f>
        <v/>
      </c>
      <c r="OO9" s="812" t="str">
        <f>IF(Table1[[#This Row],[Etikett - B3 - Recyceltes Material]]="","",VLOOKUP(Table1[[#This Row],[Etikett - B3 - Recyceltes Material]],'DD FD'!AL:AM,2,FALSE))</f>
        <v/>
      </c>
      <c r="OP9" s="813" t="str">
        <f>IF(Table1[[#This Row],[Etikett - B3 - Recyceltes Material Anteil (in %)]]="","",Table1[[#This Row],[Etikett - B3 - Recyceltes Material Anteil (in %)]])</f>
        <v/>
      </c>
      <c r="OQ9" s="812" t="str">
        <f>IF(Table1[[#This Row],[Etikett - B3 - Beschichtung]]="","",VLOOKUP(Table1[[#This Row],[Etikett - B3 - Beschichtung]],'DD FD'!AE:AF,2,FALSE))</f>
        <v/>
      </c>
      <c r="OR9" s="861" t="str">
        <f>IF(Table1[[#This Row],[Etikett - B3 - Beschichtung Anteil (in %)]]="","",Table1[[#This Row],[Etikett - B3 - Beschichtung Anteil (in %)]])</f>
        <v/>
      </c>
      <c r="OS9" s="866">
        <f>ROUNDUP(SUM(
IF(AND(LB9='DD FD'!$J$7,LD9='DD FD'!$AI$3),LC9,0),
IF(AND(LL9='DD FD'!$J$7,LN9='DD FD'!$AI$3),LM9,0),
IF(AND(LV9='DD FD'!$J$7,LX9='DD FD'!$AI$3),LW9,0),
IF(AND(MF9='DD FD'!$J$7,MH9='DD FD'!$AI$3),MG9,0),
IF(AND(MQ9='DD FD'!$J$7,MS9='DD FD'!$AI$3),MR9,0),
IF(AND(NB9='DD FD'!$J$7,ND9='DD FD'!$AI$3),NC9,0),
IF(AND(NM9='DD FD'!$J$7,NO9='DD FD'!$AI$3),NN9,0),
IF(AND(NX9='DD FD'!$J$7,NZ9='DD FD'!$AI$3),NY9,0),
IF(AND(OI9='DD FD'!$J$7,OK9='DD FD'!$AI$3),OJ9,0),
),2)</f>
        <v>0</v>
      </c>
      <c r="OT9" s="865">
        <f>ROUNDUP(SUM(
IF(AND(LB9='DD FD'!$J$6,LD9='DD FD'!$AI$3),LC9,0),
IF(AND(LL9='DD FD'!$J$6,LN9='DD FD'!$AI$3),LM9,0),
IF(AND(LV9='DD FD'!$J$6,LX9='DD FD'!$AI$3),LW9,0),
IF(AND(MF9='DD FD'!$J$6,MH9='DD FD'!$AI$3),MG9,0),
IF(AND(MQ9='DD FD'!$J$6,MS9='DD FD'!$AI$3),MR9,0),
IF(AND(NB9='DD FD'!$J$6,ND9='DD FD'!$AI$3),NC9,0),
IF(AND(NM9='DD FD'!$J$6,NO9='DD FD'!$AI$3),NN9,0),
IF(AND(NX9='DD FD'!$J$6,NZ9='DD FD'!$AI$3),NY9,0),
IF(AND(OI9='DD FD'!$J$6,OK9='DD FD'!$AI$3),OJ9,0),
),2)</f>
        <v>0</v>
      </c>
      <c r="OU9" s="865">
        <f>ROUNDUP(SUM(
IF(AND(LB9='DD FD'!$J$10,LD9='DD FD'!$AI$3),LC9,0),
IF(AND(LL9='DD FD'!$J$10,LN9='DD FD'!$AI$3),LM9,0),
IF(AND(LV9='DD FD'!$J$10,LX9='DD FD'!$AI$3),LW9,0),
IF(AND(MF9='DD FD'!$J$10,MH9='DD FD'!$AI$3),MG9,0),
IF(AND(MQ9='DD FD'!$J$10,MS9='DD FD'!$AI$3),MR9,0),
IF(AND(NB9='DD FD'!$J$10,ND9='DD FD'!$AI$3),NC9,0),
IF(AND(NM9='DD FD'!$J$10,NO9='DD FD'!$AI$3),NN9,0),
IF(AND(NX9='DD FD'!$J$10,NZ9='DD FD'!$AI$3),NY9,0),
IF(AND(OI9='DD FD'!$J$10,OK9='DD FD'!$AI$3),OJ9,0),
),2)</f>
        <v>0</v>
      </c>
      <c r="OV9" s="865">
        <f>ROUNDUP(SUM(
IF(AND(LB9='DD FD'!$J$8,LD9='DD FD'!$AI$3),LC9,0),
IF(AND(LL9='DD FD'!$J$8,LN9='DD FD'!$AI$3),LM9,0),
IF(AND(LV9='DD FD'!$J$8,LX9='DD FD'!$AI$3),LW9,0),
IF(AND(MF9='DD FD'!$J$8,MH9='DD FD'!$AI$3),MG9,0),
IF(AND(MQ9='DD FD'!$J$8,MS9='DD FD'!$AI$3),MR9,0),
IF(AND(NB9='DD FD'!$J$8,ND9='DD FD'!$AI$3),NC9,0),
IF(AND(NM9='DD FD'!$J$8,NO9='DD FD'!$AI$3),NN9,0),
IF(AND(NX9='DD FD'!$J$8,NZ9='DD FD'!$AI$3),NY9,0),
IF(AND(OI9='DD FD'!$J$8,OK9='DD FD'!$AI$3),OJ9,0),
),2)</f>
        <v>0</v>
      </c>
      <c r="OW9" s="865">
        <f>ROUNDUP(SUM(
IF(AND(LB9='DD FD'!$J$5,LD9='DD FD'!$AI$3),LC9,0),
IF(AND(LL9='DD FD'!$J$5,LN9='DD FD'!$AI$3),LM9,0),
IF(AND(LV9='DD FD'!$J$5,LX9='DD FD'!$AI$3),LW9,0),
IF(AND(MF9='DD FD'!$J$5,MH9='DD FD'!$AI$3),MG9,0),
IF(AND(MQ9='DD FD'!$J$5,MS9='DD FD'!$AI$3),MR9,0),
IF(AND(NB9='DD FD'!$J$5,ND9='DD FD'!$AI$3),NC9,0),
IF(AND(NM9='DD FD'!$J$5,NO9='DD FD'!$AI$3),NN9,0),
IF(AND(NX9='DD FD'!$J$5,NZ9='DD FD'!$AI$3),NY9,0),
IF(AND(OI9='DD FD'!$J$5,OK9='DD FD'!$AI$3),OJ9,0),
),2)</f>
        <v>0</v>
      </c>
      <c r="OX9" s="865">
        <f>ROUNDUP(SUM(
IF(AND(LB9='DD FD'!$J$9,LD9='DD FD'!$AI$3),LC9,0),
IF(AND(LL9='DD FD'!$J$9,LN9='DD FD'!$AI$3),LM9,0),
IF(AND(LV9='DD FD'!$J$9,LX9='DD FD'!$AI$3),LW9,0),
IF(AND(MF9='DD FD'!$J$9,MH9='DD FD'!$AI$3),MG9,0),
IF(AND(MQ9='DD FD'!$J$9,MS9='DD FD'!$AI$3),MR9,0),
IF(AND(NB9='DD FD'!$J$9,ND9='DD FD'!$AI$3),NC9,0),
IF(AND(NM9='DD FD'!$J$9,NO9='DD FD'!$AI$3),NN9,0),
IF(AND(NX9='DD FD'!$J$9,NZ9='DD FD'!$AI$3),NY9,0),
IF(AND(OI9='DD FD'!$J$9,OK9='DD FD'!$AI$3),OJ9,0),
),2)</f>
        <v>0</v>
      </c>
      <c r="OY9" s="865">
        <f>ROUNDUP(SUM(
IF(AND(LB9='DD FD'!$J$4,LD9='DD FD'!$AI$3),LC9,0),
IF(AND(LL9='DD FD'!$J$4,LN9='DD FD'!$AI$3),LM9,0),
IF(AND(LV9='DD FD'!$J$4,LX9='DD FD'!$AI$3),LW9,0),
IF(AND(MF9='DD FD'!$J$4,MH9='DD FD'!$AI$3),MG9,0),
IF(AND(MQ9='DD FD'!$J$4,MS9='DD FD'!$AI$3),MR9,0),
IF(AND(NB9='DD FD'!$J$4,ND9='DD FD'!$AI$3),NC9,0),
IF(AND(NM9='DD FD'!$J$4,NO9='DD FD'!$AI$3),NN9,0),
IF(AND(NX9='DD FD'!$J$4,NZ9='DD FD'!$AI$3),NY9,0),
IF(AND(OI9='DD FD'!$J$4,OK9='DD FD'!$AI$3),OJ9,0),
),2)</f>
        <v>0</v>
      </c>
      <c r="OZ9" s="867">
        <f>ROUNDUP(SUM(
IF(AND(LB9='DD FD'!$J$11,LD9='DD FD'!$AI$3),LC9,0),
IF(AND(LL9='DD FD'!$J$11,LN9='DD FD'!$AI$3),LM9,0),
IF(AND(LV9='DD FD'!$J$11,LX9='DD FD'!$AI$3),LW9,0),
IF(AND(MF9='DD FD'!$J$11,MH9='DD FD'!$AI$3),MG9,0),
IF(AND(MQ9='DD FD'!$J$11,MS9='DD FD'!$AI$3),MR9,0),
IF(AND(NB9='DD FD'!$J$11,ND9='DD FD'!$AI$3),NC9,0),
IF(AND(NM9='DD FD'!$J$11,NO9='DD FD'!$AI$3),NN9,0),
IF(AND(NX9='DD FD'!$J$11,NZ9='DD FD'!$AI$3),NY9,0),
IF(AND(OI9='DD FD'!$J$11,OK9='DD FD'!$AI$3),OJ9,0),
),2)</f>
        <v>0</v>
      </c>
      <c r="PA9" s="858"/>
    </row>
    <row r="10" spans="1:417" s="40" customFormat="1">
      <c r="A10" s="661"/>
      <c r="B10" s="180"/>
      <c r="C10" s="281"/>
      <c r="D10" s="281"/>
      <c r="E10" s="181"/>
      <c r="F10" s="355"/>
      <c r="G10" s="359"/>
      <c r="H10" s="662"/>
      <c r="I10" s="162"/>
      <c r="J10" s="161" t="str">
        <f t="shared" si="0"/>
        <v/>
      </c>
      <c r="K10" s="633" t="str">
        <f t="shared" si="17"/>
        <v/>
      </c>
      <c r="L10" s="634"/>
      <c r="M10" s="124" t="str">
        <f t="shared" si="18"/>
        <v/>
      </c>
      <c r="N10" s="125" t="str">
        <f t="shared" si="1"/>
        <v/>
      </c>
      <c r="O10" s="123"/>
      <c r="P10" s="123"/>
      <c r="Q10" s="126" t="str">
        <f t="shared" si="19"/>
        <v/>
      </c>
      <c r="R10" s="177"/>
      <c r="S10" s="185"/>
      <c r="T10" s="186"/>
      <c r="U10" s="186"/>
      <c r="V10" s="73"/>
      <c r="W10" s="357"/>
      <c r="X10" s="186"/>
      <c r="Y10" s="187"/>
      <c r="Z10" s="123"/>
      <c r="AA10" s="157"/>
      <c r="AB10" s="157"/>
      <c r="AC10" s="157"/>
      <c r="AD10" s="157"/>
      <c r="AE10" s="157"/>
      <c r="AF10" s="157"/>
      <c r="AG10" s="127" t="str">
        <f t="shared" si="20"/>
        <v/>
      </c>
      <c r="AH10" s="127" t="str">
        <f t="shared" si="21"/>
        <v/>
      </c>
      <c r="AI10" s="370"/>
      <c r="AJ10" s="635"/>
      <c r="AK10" s="619" t="str">
        <f t="shared" si="22"/>
        <v/>
      </c>
      <c r="AL10" s="124" t="str">
        <f t="shared" si="2"/>
        <v/>
      </c>
      <c r="AM10" s="124" t="str">
        <f t="shared" si="3"/>
        <v/>
      </c>
      <c r="AN10" s="124" t="str">
        <f t="shared" si="4"/>
        <v/>
      </c>
      <c r="AO10" s="124" t="str">
        <f t="shared" si="5"/>
        <v/>
      </c>
      <c r="AP10" s="188"/>
      <c r="AQ10" s="190"/>
      <c r="AR10" s="180"/>
      <c r="AS10" s="180"/>
      <c r="AT10" s="180"/>
      <c r="AU10" s="127" t="str">
        <f t="shared" si="6"/>
        <v/>
      </c>
      <c r="AV10" s="353"/>
      <c r="AW10" s="127" t="str">
        <f t="shared" si="7"/>
        <v/>
      </c>
      <c r="AX10" s="144" t="str">
        <f t="shared" si="8"/>
        <v/>
      </c>
      <c r="AY10" s="186"/>
      <c r="AZ10" s="25"/>
      <c r="BA10" s="25"/>
      <c r="BB10" s="181"/>
      <c r="BC10" s="621"/>
      <c r="BD10" s="649" t="str">
        <f t="shared" si="23"/>
        <v/>
      </c>
      <c r="BE10" s="74"/>
      <c r="BF10" s="192"/>
      <c r="BG10" s="158"/>
      <c r="BH10" s="158"/>
      <c r="BI10" s="186"/>
      <c r="BJ10" s="148"/>
      <c r="BK10" s="193"/>
      <c r="BL10" s="193"/>
      <c r="BM10" s="127" t="str">
        <f t="shared" si="9"/>
        <v/>
      </c>
      <c r="BN10" s="148"/>
      <c r="BO10" s="178" t="str">
        <f t="shared" si="10"/>
        <v/>
      </c>
      <c r="BP10" s="195"/>
      <c r="BQ10" s="186"/>
      <c r="BR10" s="25"/>
      <c r="BS10" s="25"/>
      <c r="BT10" s="25"/>
      <c r="BU10" s="650"/>
      <c r="BV10" s="646"/>
      <c r="BW10" s="25"/>
      <c r="BX10" s="25"/>
      <c r="BY10" s="25"/>
      <c r="BZ10" s="25"/>
      <c r="CA10" s="25"/>
      <c r="CB10" s="25"/>
      <c r="CC10" s="25"/>
      <c r="CD10" s="25"/>
      <c r="CE10" s="25"/>
      <c r="CF10" s="25"/>
      <c r="CG10" s="25"/>
      <c r="CH10" s="25"/>
      <c r="CI10" s="25"/>
      <c r="CJ10" s="25"/>
      <c r="CK10" s="25"/>
      <c r="CL10" s="25"/>
      <c r="CM10" s="25"/>
      <c r="CN10" s="25"/>
      <c r="CO10" s="26"/>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633" t="str">
        <f t="shared" si="25"/>
        <v/>
      </c>
      <c r="DY10" s="760"/>
      <c r="DZ10" s="731"/>
      <c r="EA10" s="735"/>
      <c r="EB10" s="196"/>
      <c r="EC10" s="356"/>
      <c r="ED10" s="196"/>
      <c r="EE10" s="196"/>
      <c r="EF10" s="148"/>
      <c r="EG10" s="193"/>
      <c r="EH10" s="193"/>
      <c r="EI10" s="123" t="str">
        <f t="shared" si="11"/>
        <v/>
      </c>
      <c r="EJ10" s="149"/>
      <c r="EK10" s="620" t="str">
        <f t="shared" si="12"/>
        <v/>
      </c>
      <c r="EL10" s="755"/>
      <c r="EM10" s="620" t="str">
        <f t="shared" si="26"/>
        <v/>
      </c>
      <c r="EN10" s="732"/>
      <c r="EO10" s="160"/>
      <c r="EP10" s="160"/>
      <c r="EQ10" s="160"/>
      <c r="ER10" s="160"/>
      <c r="ES10" s="160"/>
      <c r="ET10" s="160"/>
      <c r="EU10" s="160"/>
      <c r="EV10" s="160"/>
      <c r="EW10" s="160"/>
      <c r="EX10" s="160"/>
      <c r="EY10" s="160"/>
      <c r="EZ10" s="160"/>
      <c r="FA10" s="160"/>
      <c r="FB10" s="160"/>
      <c r="FC10" s="741"/>
      <c r="FD10" s="648" t="str">
        <f t="shared" si="13"/>
        <v/>
      </c>
      <c r="FE10" s="198"/>
      <c r="FF10" s="199"/>
      <c r="FG10" s="199"/>
      <c r="FH10" s="200"/>
      <c r="FI10" s="200"/>
      <c r="FJ10" s="200"/>
      <c r="FK10" s="200"/>
      <c r="FL10" s="180"/>
      <c r="FM10" s="180"/>
      <c r="FN10" s="333"/>
      <c r="FO10" s="123" t="str">
        <f t="shared" si="14"/>
        <v/>
      </c>
      <c r="FP10" s="889" t="str">
        <f>IF(Table1[[#This Row],[Baumwollanteil (in %)]]&lt;&gt;"","05","")</f>
        <v/>
      </c>
      <c r="FQ10" s="999"/>
      <c r="FR10" s="179" t="str">
        <f t="shared" si="15"/>
        <v/>
      </c>
      <c r="FS10" s="123"/>
      <c r="FT10" s="123"/>
      <c r="FU10" s="123"/>
      <c r="FV10" s="745" t="str">
        <f t="shared" si="16"/>
        <v/>
      </c>
      <c r="GB10"/>
      <c r="GC10" s="1010" t="str">
        <f>IF(Table1[[#This Row],[Global Trade Item Number (GTIN)]]="","",Table1[[#This Row],[Global Trade Item Number (GTIN)]])</f>
        <v/>
      </c>
      <c r="GD10" s="790" t="str">
        <f>IF(Table1[[#This Row],[WAWI-Nr./ Kreditoren-Nummer
(ASDV)]]&lt;&gt;"",Table1[[#This Row],[WAWI-Nr./ Kreditoren-Nummer
(ASDV)]],"")</f>
        <v/>
      </c>
      <c r="GE10" s="190"/>
      <c r="GF10" s="790" t="str">
        <f>IF(Table1[[#This Row],[Gültig ab (Datum)]]&lt;&gt;"","31.12.9999","")</f>
        <v/>
      </c>
      <c r="GG10" s="190"/>
      <c r="GH10" s="190"/>
      <c r="GI10" s="616"/>
      <c r="GJ10" s="765"/>
      <c r="GK10" s="763"/>
      <c r="GL10" s="617"/>
      <c r="GM10" s="617"/>
      <c r="GN10" s="617"/>
      <c r="GO10" s="617"/>
      <c r="GP10" s="617"/>
      <c r="GQ10" s="775"/>
      <c r="GR10" s="663"/>
      <c r="GS10" s="159"/>
      <c r="GT10" s="159"/>
      <c r="GU10" s="159"/>
      <c r="GV10" s="159"/>
      <c r="GW10" s="610"/>
      <c r="GX10" s="159"/>
      <c r="GY10" s="610"/>
      <c r="GZ10" s="159"/>
      <c r="HA10" s="610"/>
      <c r="HB10" s="663"/>
      <c r="HC10" s="159"/>
      <c r="HD10" s="159"/>
      <c r="HE10" s="159"/>
      <c r="HF10" s="159"/>
      <c r="HG10" s="610"/>
      <c r="HH10" s="159"/>
      <c r="HI10" s="610"/>
      <c r="HJ10" s="159"/>
      <c r="HK10" s="610"/>
      <c r="HL10" s="663"/>
      <c r="HM10" s="159"/>
      <c r="HN10" s="159"/>
      <c r="HO10" s="159"/>
      <c r="HP10" s="159"/>
      <c r="HQ10" s="610"/>
      <c r="HR10" s="159"/>
      <c r="HS10" s="610"/>
      <c r="HT10" s="159"/>
      <c r="HU10" s="610"/>
      <c r="HV10" s="663"/>
      <c r="HW10" s="159"/>
      <c r="HX10" s="159"/>
      <c r="HY10" s="159"/>
      <c r="HZ10" s="159"/>
      <c r="IA10" s="159"/>
      <c r="IB10" s="610"/>
      <c r="IC10" s="159"/>
      <c r="ID10" s="610"/>
      <c r="IE10" s="159"/>
      <c r="IF10" s="610"/>
      <c r="IG10" s="663"/>
      <c r="IH10" s="159"/>
      <c r="II10" s="159"/>
      <c r="IJ10" s="159"/>
      <c r="IK10" s="159"/>
      <c r="IL10" s="159"/>
      <c r="IM10" s="610"/>
      <c r="IN10" s="159"/>
      <c r="IO10" s="610"/>
      <c r="IP10" s="159"/>
      <c r="IQ10" s="610"/>
      <c r="IR10" s="663"/>
      <c r="IS10" s="159"/>
      <c r="IT10" s="159"/>
      <c r="IU10" s="159"/>
      <c r="IV10" s="159"/>
      <c r="IW10" s="159"/>
      <c r="IX10" s="610"/>
      <c r="IY10" s="159"/>
      <c r="IZ10" s="610"/>
      <c r="JA10" s="159"/>
      <c r="JB10" s="610"/>
      <c r="JC10" s="663"/>
      <c r="JD10" s="159"/>
      <c r="JE10" s="159"/>
      <c r="JF10" s="159"/>
      <c r="JG10" s="159"/>
      <c r="JH10" s="159"/>
      <c r="JI10" s="610"/>
      <c r="JJ10" s="159"/>
      <c r="JK10" s="610"/>
      <c r="JL10" s="159"/>
      <c r="JM10" s="827"/>
      <c r="JN10" s="663"/>
      <c r="JO10" s="159"/>
      <c r="JP10" s="159"/>
      <c r="JQ10" s="159"/>
      <c r="JR10" s="159"/>
      <c r="JS10" s="159"/>
      <c r="JT10" s="610"/>
      <c r="JU10" s="159"/>
      <c r="JV10" s="610"/>
      <c r="JW10" s="159"/>
      <c r="JX10" s="610"/>
      <c r="JY10" s="663"/>
      <c r="JZ10" s="159"/>
      <c r="KA10" s="159"/>
      <c r="KB10" s="159"/>
      <c r="KC10" s="159"/>
      <c r="KD10" s="159"/>
      <c r="KE10" s="610"/>
      <c r="KF10" s="159"/>
      <c r="KG10" s="610"/>
      <c r="KH10" s="159"/>
      <c r="KI10" s="610"/>
      <c r="KL10" s="803" t="str">
        <f>IF(Table1[[#This Row],[GTIN]]&lt;&gt;"",Table1[[#This Row],[GTIN]],"")</f>
        <v/>
      </c>
      <c r="KM10" s="804" t="str">
        <f>Table1[[#This Row],[Kreditor]]</f>
        <v/>
      </c>
      <c r="KN10" s="805" t="str">
        <f>IF(Table1[[#This Row],[Gültig ab (Datum)]]&lt;&gt;"",Table1[[#This Row],[Gültig ab (Datum)]],"")</f>
        <v/>
      </c>
      <c r="KO10" s="805" t="str">
        <f>Table1[[#This Row],[Gültig bis]]</f>
        <v/>
      </c>
      <c r="KP10" s="818" t="str">
        <f>IF(Table1[[#This Row],[Artikel verpackt? 
(X=Ja)]]="","",Table1[[#This Row],[Artikel verpackt? 
(X=Ja)]])</f>
        <v/>
      </c>
      <c r="KQ10" s="806" t="str">
        <f>IF(Table1[[#This Row],[Verpackung recyclingfähig?
(X=Ja)]]="","",Table1[[#This Row],[Verpackung recyclingfähig?
(X=Ja)]])</f>
        <v/>
      </c>
      <c r="KR10" s="807"/>
      <c r="KS10" s="808"/>
      <c r="KT10" s="809"/>
      <c r="KU10" s="809"/>
      <c r="KV10" s="809"/>
      <c r="KW10" s="809"/>
      <c r="KX10" s="809"/>
      <c r="KY10" s="809"/>
      <c r="KZ10" s="810"/>
      <c r="LA10" s="811" t="str">
        <f>IF(Table1[[#This Row],[Hauptkörper - B1 - Art]]="","",VLOOKUP(Table1[[#This Row],[Hauptkörper - B1 - Art]],'DD FD'!B:C,2,FALSE))</f>
        <v/>
      </c>
      <c r="LB10" s="812" t="str">
        <f>IF(Table1[[#This Row],[Hauptkörper - B1 - Fraktion]]="","",VLOOKUP(Table1[[#This Row],[Hauptkörper - B1 - Fraktion]],'DD FD'!H:J,3,FALSE))</f>
        <v/>
      </c>
      <c r="LC10" s="809" t="str">
        <f>IF(Table1[[#This Row],[Hauptkörper - B1 - Gewicht
(in G)]]="","",Table1[[#This Row],[Hauptkörper - B1 - Gewicht
(in G)]])</f>
        <v/>
      </c>
      <c r="LD10" s="809" t="str">
        <f>IF(Table1[[#This Row],[Hauptkörper - B1 - Lizenzierungs-pflichtig? (X=Ja)]]="","",Table1[[#This Row],[Hauptkörper - B1 - Lizenzierungs-pflichtig? (X=Ja)]])</f>
        <v/>
      </c>
      <c r="LE10" s="812" t="str">
        <f>IF(Table1[[#This Row],[Hauptkörper - B1 - Virgin Material]]="","",VLOOKUP(Table1[[#This Row],[Hauptkörper - B1 - Virgin Material]],'DD FD'!AJ:AK,2,FALSE))</f>
        <v/>
      </c>
      <c r="LF10" s="813" t="str">
        <f>IF(Table1[[#This Row],[Hauptkörper - B1 - Virgin Material Anteil (in %)]]="","",Table1[[#This Row],[Hauptkörper - B1 - Virgin Material Anteil (in %)]])</f>
        <v/>
      </c>
      <c r="LG10" s="812" t="str">
        <f>IF(Table1[[#This Row],[Hauptkörper - B1 - Recyceltes Material]]="","",VLOOKUP(Table1[[#This Row],[Hauptkörper - B1 - Recyceltes Material]],'DD FD'!AL:AM,2,FALSE))</f>
        <v/>
      </c>
      <c r="LH10" s="813" t="str">
        <f>IF(Table1[[#This Row],[Hauptkörper - B1 - Recyceltes Material Anteil (in %)]]="","",Table1[[#This Row],[Hauptkörper - B1 - Recyceltes Material Anteil (in %)]])</f>
        <v/>
      </c>
      <c r="LI10" s="814" t="str">
        <f>IF(Table1[[#This Row],[Hauptkörper - B1 - Beschichtung]]="","",VLOOKUP(Table1[[#This Row],[Hauptkörper - B1 - Beschichtung]],'DD FD'!AE:AF,2,FALSE))</f>
        <v/>
      </c>
      <c r="LJ10" s="815" t="str">
        <f>IF(Table1[[#This Row],[Hauptkörper - B1 - Beschichtung Anteil (in %)]]="","",Table1[[#This Row],[Hauptkörper - B1 - Beschichtung Anteil (in %)]])</f>
        <v/>
      </c>
      <c r="LK10" s="811" t="str">
        <f>IF(Table1[[#This Row],[Hauptkörper - B2 - Art]]="","",VLOOKUP(Table1[[#This Row],[Hauptkörper - B2 - Art]],'DD FD'!B:C,2,FALSE))</f>
        <v/>
      </c>
      <c r="LL10" s="812" t="str">
        <f>IF(Table1[[#This Row],[Hauptkörper - B2 - Fraktion]]="","",VLOOKUP(Table1[[#This Row],[Hauptkörper - B2 - Fraktion]],'DD FD'!H:J,3,FALSE))</f>
        <v/>
      </c>
      <c r="LM10" s="809" t="str">
        <f>IF(Table1[[#This Row],[Hauptkörper - B2 - Gewicht
(in G)]]="","",Table1[[#This Row],[Hauptkörper - B2 - Gewicht
(in G)]])</f>
        <v/>
      </c>
      <c r="LN10" s="809" t="str">
        <f>IF(Table1[[#This Row],[Hauptkörper - B2 - Lizenzierungs-pflichtig? (X=Ja)]]="","",Table1[[#This Row],[Hauptkörper - B2 - Lizenzierungs-pflichtig? (X=Ja)]])</f>
        <v/>
      </c>
      <c r="LO10" s="812" t="str">
        <f>IF(Table1[[#This Row],[Hauptkörper - B2 - Virgin Material]]="","",VLOOKUP(Table1[[#This Row],[Hauptkörper - B2 - Virgin Material]],'DD FD'!AJ:AK,2,FALSE))</f>
        <v/>
      </c>
      <c r="LP10" s="813" t="str">
        <f>IF(Table1[[#This Row],[Hauptkörper - B2 - Virgin Material Anteil (in %)]]="","",Table1[[#This Row],[Hauptkörper - B2 - Virgin Material Anteil (in %)]])</f>
        <v/>
      </c>
      <c r="LQ10" s="812" t="str">
        <f>IF(Table1[[#This Row],[Hauptkörper - B2 - Recyceltes Material]]="","",VLOOKUP(Table1[[#This Row],[Hauptkörper - B2 - Recyceltes Material]],'DD FD'!AL:AM,2,FALSE))</f>
        <v/>
      </c>
      <c r="LR10" s="813" t="str">
        <f>IF(Table1[[#This Row],[Hauptkörper - B2 - Recyceltes Material Anteil (in %)]]="","",Table1[[#This Row],[Hauptkörper - B2 - Recyceltes Material Anteil (in %)]])</f>
        <v/>
      </c>
      <c r="LS10" s="812" t="str">
        <f>IF(Table1[[#This Row],[Hauptkörper - B2 - Beschichtung]]="","",VLOOKUP(Table1[[#This Row],[Hauptkörper - B2 - Beschichtung]],'DD FD'!AE:AF,2,FALSE))</f>
        <v/>
      </c>
      <c r="LT10" s="815" t="str">
        <f>IF(Table1[[#This Row],[Hauptkörper - B2 - Beschichtung Anteil (in %)]]="","",Table1[[#This Row],[Hauptkörper - B2 - Beschichtung Anteil (in %)]])</f>
        <v/>
      </c>
      <c r="LU10" s="811" t="str">
        <f>IF(Table1[[#This Row],[Hauptkörper - B3 - Art]]="","",VLOOKUP(Table1[[#This Row],[Hauptkörper - B3 - Art]],'DD FD'!B:C,2,FALSE))</f>
        <v/>
      </c>
      <c r="LV10" s="812" t="str">
        <f>IF(Table1[[#This Row],[Hauptkörper - B3 - Fraktion]]="","",VLOOKUP(Table1[[#This Row],[Hauptkörper - B3 - Fraktion]],'DD FD'!H:J,3,FALSE))</f>
        <v/>
      </c>
      <c r="LW10" s="809" t="str">
        <f>IF(Table1[[#This Row],[Hauptkörper - B3 - Gewicht
(in G)]]="","",Table1[[#This Row],[Hauptkörper - B3 - Gewicht
(in G)]])</f>
        <v/>
      </c>
      <c r="LX10" s="809" t="str">
        <f>IF(Table1[[#This Row],[Hauptkörper - B3 - Lizenzierungs-pflichtig? (X=Ja)]]="","",Table1[[#This Row],[Hauptkörper - B3 - Lizenzierungs-pflichtig? (X=Ja)]])</f>
        <v/>
      </c>
      <c r="LY10" s="812" t="str">
        <f>IF(Table1[[#This Row],[Hauptkörper - B3 - Virgin Material]]="","",VLOOKUP(Table1[[#This Row],[Hauptkörper - B3 - Virgin Material]],'DD FD'!AJ:AK,2,FALSE))</f>
        <v/>
      </c>
      <c r="LZ10" s="813" t="str">
        <f>IF(Table1[[#This Row],[Hauptkörper - B3 - Virgin Material Anteil (in %)]]="","",Table1[[#This Row],[Hauptkörper - B3 - Virgin Material Anteil (in %)]])</f>
        <v/>
      </c>
      <c r="MA10" s="812" t="str">
        <f>IF(Table1[[#This Row],[Hauptkörper - B3 - Recyceltes Material]]="","",VLOOKUP(Table1[[#This Row],[Hauptkörper - B3 - Recyceltes Material]],'DD FD'!AL:AM,2,FALSE))</f>
        <v/>
      </c>
      <c r="MB10" s="813" t="str">
        <f>IF(Table1[[#This Row],[Hauptkörper - B3 - Recyceltes Material Anteil (in %)]]="","",Table1[[#This Row],[Hauptkörper - B3 - Recyceltes Material Anteil (in %)]])</f>
        <v/>
      </c>
      <c r="MC10" s="812" t="str">
        <f>IF(Table1[[#This Row],[Hauptkörper - B3 - Beschichtung]]="","",VLOOKUP(Table1[[#This Row],[Hauptkörper - B3 - Beschichtung]],'DD FD'!AE:AF,2,FALSE))</f>
        <v/>
      </c>
      <c r="MD10" s="815" t="str">
        <f>IF(Table1[[#This Row],[Hauptkörper - B3 - Beschichtung Anteil (in %)]]="","",Table1[[#This Row],[Hauptkörper - B3 - Beschichtung Anteil (in %)]])</f>
        <v/>
      </c>
      <c r="ME10" s="811" t="str">
        <f>IF(Table1[[#This Row],[Verschluss - B1 - Art]]="","",VLOOKUP(Table1[[#This Row],[Verschluss - B1 - Art]],'DD FD'!D:E,2,FALSE))</f>
        <v/>
      </c>
      <c r="MF10" s="812" t="str">
        <f>IF(Table1[[#This Row],[Verschluss - B1 - Fraktion]]="","",VLOOKUP(Table1[[#This Row],[Verschluss - B1 - Fraktion]],'DD FD'!H:J,3,FALSE))</f>
        <v/>
      </c>
      <c r="MG10" s="809" t="str">
        <f>IF(Table1[[#This Row],[Verschluss - B1 - Gewicht (in G)]]="","",Table1[[#This Row],[Verschluss - B1 - Gewicht (in G)]])</f>
        <v/>
      </c>
      <c r="MH10" s="809" t="str">
        <f>IF(Table1[[#This Row],[Verschluss - B1 - Lizenzierungs-pflichtig? (X=Ja)]]="","",Table1[[#This Row],[Verschluss - B1 - Lizenzierungs-pflichtig? (X=Ja)]])</f>
        <v/>
      </c>
      <c r="MI10" s="809" t="str">
        <f>IF(Table1[[#This Row],[Verschluss - B1 - Trennbar vom Hauptkörper? (X=Ja)]]="","",Table1[[#This Row],[Verschluss - B1 - Trennbar vom Hauptkörper? (X=Ja)]])</f>
        <v/>
      </c>
      <c r="MJ10" s="812" t="str">
        <f>IF(Table1[[#This Row],[Verschluss - B1 - Virgin Material]]="","",VLOOKUP(Table1[[#This Row],[Verschluss - B1 - Virgin Material]],'DD FD'!AJ:AK,2,FALSE))</f>
        <v/>
      </c>
      <c r="MK10" s="813" t="str">
        <f>IF(Table1[[#This Row],[Verschluss - B1 - Virgin Material Anteil (in %)]]="","",Table1[[#This Row],[Verschluss - B1 - Virgin Material Anteil (in %)]])</f>
        <v/>
      </c>
      <c r="ML10" s="812" t="str">
        <f>IF(Table1[[#This Row],[Verschluss - B1 - Recyceltes Material]]="","",VLOOKUP(Table1[[#This Row],[Verschluss - B1 - Recyceltes Material]],'DD FD'!AL:AM,2,FALSE))</f>
        <v/>
      </c>
      <c r="MM10" s="813" t="str">
        <f>IF(Table1[[#This Row],[Verschluss - B1 - Recyceltes Material Anteil (in %)]]="","",Table1[[#This Row],[Verschluss - B1 - Recyceltes Material Anteil (in %)]])</f>
        <v/>
      </c>
      <c r="MN10" s="812" t="str">
        <f>IF(Table1[[#This Row],[Verschluss - B1 - Beschichtung]]="","",VLOOKUP(Table1[[#This Row],[Verschluss - B1 - Beschichtung]],'DD FD'!AE:AF,2,FALSE))</f>
        <v/>
      </c>
      <c r="MO10" s="815" t="str">
        <f>IF(Table1[[#This Row],[Verschluss - B1 - Beschichtung Anteil (in %)]]="","",Table1[[#This Row],[Verschluss - B1 - Beschichtung Anteil (in %)]])</f>
        <v/>
      </c>
      <c r="MP10" s="811" t="str">
        <f>IF(Table1[[#This Row],[Verschluss - B2 - Art]]="","",VLOOKUP(Table1[[#This Row],[Verschluss - B2 - Art]],'DD FD'!D:E,2,FALSE))</f>
        <v/>
      </c>
      <c r="MQ10" s="812" t="str">
        <f>IF(Table1[[#This Row],[Verschluss - B2 - Fraktion]]="","",VLOOKUP(Table1[[#This Row],[Verschluss - B2 - Fraktion]],'DD FD'!H:J,3,FALSE))</f>
        <v/>
      </c>
      <c r="MR10" s="809" t="str">
        <f>IF(Table1[[#This Row],[Verschluss - B2 - Gewicht (in G)]]="","",Table1[[#This Row],[Verschluss - B2 - Gewicht (in G)]])</f>
        <v/>
      </c>
      <c r="MS10" s="809" t="str">
        <f>IF(Table1[[#This Row],[Verschluss - B2 - Lizenzierungs-pflichtig? (X=Ja)]]="","",Table1[[#This Row],[Verschluss - B2 - Lizenzierungs-pflichtig? (X=Ja)]])</f>
        <v/>
      </c>
      <c r="MT10" s="809" t="str">
        <f>IF(Table1[[#This Row],[Verschluss - B2 - Trennbar vom Hauptkörper? (X=Ja)]]="","",Table1[[#This Row],[Verschluss - B2 - Trennbar vom Hauptkörper? (X=Ja)]])</f>
        <v/>
      </c>
      <c r="MU10" s="812" t="str">
        <f>IF(Table1[[#This Row],[Verschluss - B2 - Virgin Material]]="","",VLOOKUP(Table1[[#This Row],[Verschluss - B2 - Virgin Material]],'DD FD'!AJ:AK,2,FALSE))</f>
        <v/>
      </c>
      <c r="MV10" s="813" t="str">
        <f>IF(Table1[[#This Row],[Verschluss - B2 - Virgin Material Anteil (in %)]]="","",Table1[[#This Row],[Verschluss - B2 - Virgin Material Anteil (in %)]])</f>
        <v/>
      </c>
      <c r="MW10" s="812" t="str">
        <f>IF(Table1[[#This Row],[Verschluss - B2 - Recyceltes Material]]="","",VLOOKUP(Table1[[#This Row],[Verschluss - B2 - Recyceltes Material]],'DD FD'!AL:AM,2,FALSE))</f>
        <v/>
      </c>
      <c r="MX10" s="813" t="str">
        <f>IF(Table1[[#This Row],[Verschluss - B2 - Recyceltes Material Anteil (in %)]]="","",Table1[[#This Row],[Verschluss - B2 - Recyceltes Material Anteil (in %)]])</f>
        <v/>
      </c>
      <c r="MY10" s="812" t="str">
        <f>IF(Table1[[#This Row],[Verschluss - B2 - Beschichtung]]="","",VLOOKUP(Table1[[#This Row],[Verschluss - B2 - Beschichtung]],'DD FD'!AE:AF,2,FALSE))</f>
        <v/>
      </c>
      <c r="MZ10" s="815" t="str">
        <f>IF(Table1[[#This Row],[Verschluss - B2 - Beschichtung Anteil (in %)]]="","",Table1[[#This Row],[Verschluss - B2 - Beschichtung Anteil (in %)]])</f>
        <v/>
      </c>
      <c r="NA10" s="811" t="str">
        <f>IF(Table1[[#This Row],[Verschluss - B3 - Art]]="","",VLOOKUP(Table1[[#This Row],[Verschluss - B3 - Art]],'DD FD'!D:E,2,FALSE))</f>
        <v/>
      </c>
      <c r="NB10" s="812" t="str">
        <f>IF(Table1[[#This Row],[Verschluss - B3 - Fraktion]]="","",VLOOKUP(Table1[[#This Row],[Verschluss - B3 - Fraktion]],'DD FD'!H:J,3,FALSE))</f>
        <v/>
      </c>
      <c r="NC10" s="809" t="str">
        <f>IF(Table1[[#This Row],[Verschluss - B3 - Gewicht (in G)]]="","",Table1[[#This Row],[Verschluss - B3 - Gewicht (in G)]])</f>
        <v/>
      </c>
      <c r="ND10" s="809" t="str">
        <f>IF(Table1[[#This Row],[Verschluss - B3 - Lizenzierungs-pflichtig? (X=Ja)]]="","",Table1[[#This Row],[Verschluss - B3 - Lizenzierungs-pflichtig? (X=Ja)]])</f>
        <v/>
      </c>
      <c r="NE10" s="809" t="str">
        <f>IF(Table1[[#This Row],[Verschluss - B3 - Trennbar vom Hauptkörper? (X=Ja)]]="","",Table1[[#This Row],[Verschluss - B3 - Trennbar vom Hauptkörper? (X=Ja)]])</f>
        <v/>
      </c>
      <c r="NF10" s="812" t="str">
        <f>IF(Table1[[#This Row],[Verschluss - B3 - Virgin Material]]="","",VLOOKUP(Table1[[#This Row],[Verschluss - B3 - Virgin Material]],'DD FD'!AJ:AK,2,FALSE))</f>
        <v/>
      </c>
      <c r="NG10" s="813" t="str">
        <f>IF(Table1[[#This Row],[Verschluss - B3 - Virgin Material Anteil (in %)]]="","",Table1[[#This Row],[Verschluss - B3 - Virgin Material Anteil (in %)]])</f>
        <v/>
      </c>
      <c r="NH10" s="812" t="str">
        <f>IF(Table1[[#This Row],[Verschluss - B3 - Recyceltes Material]]="","",VLOOKUP(Table1[[#This Row],[Verschluss - B3 - Recyceltes Material]],'DD FD'!AL:AM,2,FALSE))</f>
        <v/>
      </c>
      <c r="NI10" s="813" t="str">
        <f>IF(Table1[[#This Row],[Verschluss - B3 - Recyceltes Material Anteil (in %)]]="","",Table1[[#This Row],[Verschluss - B3 - Recyceltes Material Anteil (in %)]])</f>
        <v/>
      </c>
      <c r="NJ10" s="812" t="str">
        <f>IF(Table1[[#This Row],[Verschluss - B3 - Beschichtung]]="","",VLOOKUP(Table1[[#This Row],[Verschluss - B3 - Beschichtung]],'DD FD'!AE:AF,2,FALSE))</f>
        <v/>
      </c>
      <c r="NK10" s="815" t="str">
        <f>IF(Table1[[#This Row],[Verschluss - B3 - Beschichtung Anteil (in %)]]="","",Table1[[#This Row],[Verschluss - B3 - Beschichtung Anteil (in %)]])</f>
        <v/>
      </c>
      <c r="NL10" s="811" t="str">
        <f>IF(Table1[[#This Row],[Etikett - B1 - Art]]="","",VLOOKUP(Table1[[#This Row],[Etikett - B1 - Art]],'DD FD'!F:G,2,FALSE))</f>
        <v/>
      </c>
      <c r="NM10" s="812" t="str">
        <f>IF(Table1[[#This Row],[Etikett - B1 - Fraktion]]="","",VLOOKUP(Table1[[#This Row],[Etikett - B1 - Fraktion]],'DD FD'!H:J,3,FALSE))</f>
        <v/>
      </c>
      <c r="NN10" s="809" t="str">
        <f>IF(Table1[[#This Row],[Etikett - B1 - Gewicht (in G)]]="","",Table1[[#This Row],[Etikett - B1 - Gewicht (in G)]])</f>
        <v/>
      </c>
      <c r="NO10" s="809" t="str">
        <f>IF(Table1[[#This Row],[Etikett - B1 - Lizenzierungs-pflichtig? (X=Ja)]]="","",Table1[[#This Row],[Etikett - B1 - Lizenzierungs-pflichtig? (X=Ja)]])</f>
        <v/>
      </c>
      <c r="NP10" s="809" t="str">
        <f>IF(Table1[[#This Row],[Etikett - B1 - Trennbar vom Hauptkörper? (X=Ja)]]="","",Table1[[#This Row],[Etikett - B1 - Trennbar vom Hauptkörper? (X=Ja)]])</f>
        <v/>
      </c>
      <c r="NQ10" s="812" t="str">
        <f>IF(Table1[[#This Row],[Etikett - B1 - Virgin Material]]="","",VLOOKUP(Table1[[#This Row],[Etikett - B1 - Virgin Material]],'DD FD'!AJ:AK,2,FALSE))</f>
        <v/>
      </c>
      <c r="NR10" s="813" t="str">
        <f>IF(Table1[[#This Row],[Etikett - B1 - Virgin Material Anteil (in %)]]="","",Table1[[#This Row],[Etikett - B1 - Virgin Material Anteil (in %)]])</f>
        <v/>
      </c>
      <c r="NS10" s="812" t="str">
        <f>IF(Table1[[#This Row],[Etikett - B1 - Recyceltes Material]]="","",VLOOKUP(Table1[[#This Row],[Etikett - B1 - Recyceltes Material]],'DD FD'!AL:AM,2,FALSE))</f>
        <v/>
      </c>
      <c r="NT10" s="813" t="str">
        <f>IF(Table1[[#This Row],[Etikett - B1 - Recyceltes Material Anteil (in %)]]="","",Table1[[#This Row],[Etikett - B1 - Recyceltes Material Anteil (in %)]])</f>
        <v/>
      </c>
      <c r="NU10" s="812" t="str">
        <f>IF(Table1[[#This Row],[Etikett - B1 - Beschichtung]]="","",VLOOKUP(Table1[[#This Row],[Etikett - B1 - Beschichtung]],'DD FD'!AE:AF,2,FALSE))</f>
        <v/>
      </c>
      <c r="NV10" s="815" t="str">
        <f>IF(Table1[[#This Row],[Etikett - B1 - Beschichtung Anteil (in %)]]="","",Table1[[#This Row],[Etikett - B1 - Beschichtung Anteil (in %)]])</f>
        <v/>
      </c>
      <c r="NW10" s="811" t="str">
        <f>IF(Table1[[#This Row],[Etikett - B2 - Art]]="","",VLOOKUP(Table1[[#This Row],[Etikett - B2 - Art]],'DD FD'!F:G,2,FALSE))</f>
        <v/>
      </c>
      <c r="NX10" s="812" t="str">
        <f>IF(Table1[[#This Row],[Etikett - B2 - Fraktion]]="","",VLOOKUP(Table1[[#This Row],[Etikett - B2 - Fraktion]],'DD FD'!H:J,3,FALSE))</f>
        <v/>
      </c>
      <c r="NY10" s="809" t="str">
        <f>IF(Table1[[#This Row],[Etikett - B2 - Gewicht (in G)]]="","",Table1[[#This Row],[Etikett - B2 - Gewicht (in G)]])</f>
        <v/>
      </c>
      <c r="NZ10" s="809" t="str">
        <f>IF(Table1[[#This Row],[Etikett - B2 - Lizenzierungs-pflichtig? (X=Ja)]]="","",Table1[[#This Row],[Etikett - B2 - Lizenzierungs-pflichtig? (X=Ja)]])</f>
        <v/>
      </c>
      <c r="OA10" s="809" t="str">
        <f>IF(Table1[[#This Row],[Etikett - B2 - Trennbar vom Hauptkörper? (X=Ja)]]="","",Table1[[#This Row],[Etikett - B2 - Trennbar vom Hauptkörper? (X=Ja)]])</f>
        <v/>
      </c>
      <c r="OB10" s="812" t="str">
        <f>IF(Table1[[#This Row],[Etikett - B2 - Virgin Material]]="","",VLOOKUP(Table1[[#This Row],[Etikett - B2 - Virgin Material]],'DD FD'!AJ:AK,2,FALSE))</f>
        <v/>
      </c>
      <c r="OC10" s="813" t="str">
        <f>IF(Table1[[#This Row],[Etikett - B2 - Virgin Material Anteil (in %)]]="","",Table1[[#This Row],[Etikett - B2 - Virgin Material Anteil (in %)]])</f>
        <v/>
      </c>
      <c r="OD10" s="812" t="str">
        <f>IF(Table1[[#This Row],[Etikett - B2 - Recyceltes Material]]="","",VLOOKUP(Table1[[#This Row],[Etikett - B2 - Recyceltes Material]],'DD FD'!AL:AM,2,FALSE))</f>
        <v/>
      </c>
      <c r="OE10" s="813" t="str">
        <f>IF(Table1[[#This Row],[Etikett - B2 - Recyceltes Material Anteil (in %)]]="","",Table1[[#This Row],[Etikett - B2 - Recyceltes Material Anteil (in %)]])</f>
        <v/>
      </c>
      <c r="OF10" s="812" t="str">
        <f>IF(Table1[[#This Row],[Etikett - B2 - Beschichtung]]="","",VLOOKUP(Table1[[#This Row],[Etikett - B2 - Beschichtung]],'DD FD'!AE:AF,2,FALSE))</f>
        <v/>
      </c>
      <c r="OG10" s="815" t="str">
        <f>IF(Table1[[#This Row],[Etikett - B2 - Beschichtung Anteil (in %)]]="","",Table1[[#This Row],[Etikett - B2 - Beschichtung Anteil (in %)]])</f>
        <v/>
      </c>
      <c r="OH10" s="811" t="str">
        <f>IF(Table1[[#This Row],[Etikett - B3 - Art]]="","",VLOOKUP(Table1[[#This Row],[Etikett - B3 - Art]],'DD FD'!F:G,2,FALSE))</f>
        <v/>
      </c>
      <c r="OI10" s="812" t="str">
        <f>IF(Table1[[#This Row],[Etikett - B3 - Fraktion]]="","",VLOOKUP(Table1[[#This Row],[Etikett - B3 - Fraktion]],'DD FD'!H:J,3,FALSE))</f>
        <v/>
      </c>
      <c r="OJ10" s="809" t="str">
        <f>IF(Table1[[#This Row],[Etikett - B3 - Gewicht (in G)]]="","",Table1[[#This Row],[Etikett - B3 - Gewicht (in G)]])</f>
        <v/>
      </c>
      <c r="OK10" s="809" t="str">
        <f>IF(Table1[[#This Row],[Etikett - B3 - Lizenzierungs-pflichtig? (X=Ja)]]="","",Table1[[#This Row],[Etikett - B3 - Lizenzierungs-pflichtig? (X=Ja)]])</f>
        <v/>
      </c>
      <c r="OL10" s="809" t="str">
        <f>IF(Table1[[#This Row],[Etikett - B3 - Trennbar vom Hauptkörper? (X=Ja)]]="","",Table1[[#This Row],[Etikett - B3 - Trennbar vom Hauptkörper? (X=Ja)]])</f>
        <v/>
      </c>
      <c r="OM10" s="812" t="str">
        <f>IF(Table1[[#This Row],[Etikett - B3 - Virgin Material]]="","",VLOOKUP(Table1[[#This Row],[Etikett - B3 - Virgin Material]],'DD FD'!AJ:AK,2,FALSE))</f>
        <v/>
      </c>
      <c r="ON10" s="813" t="str">
        <f>IF(Table1[[#This Row],[Etikett - B3 - Virgin Material Anteil (in %)]]="","",Table1[[#This Row],[Etikett - B3 - Virgin Material Anteil (in %)]])</f>
        <v/>
      </c>
      <c r="OO10" s="812" t="str">
        <f>IF(Table1[[#This Row],[Etikett - B3 - Recyceltes Material]]="","",VLOOKUP(Table1[[#This Row],[Etikett - B3 - Recyceltes Material]],'DD FD'!AL:AM,2,FALSE))</f>
        <v/>
      </c>
      <c r="OP10" s="813" t="str">
        <f>IF(Table1[[#This Row],[Etikett - B3 - Recyceltes Material Anteil (in %)]]="","",Table1[[#This Row],[Etikett - B3 - Recyceltes Material Anteil (in %)]])</f>
        <v/>
      </c>
      <c r="OQ10" s="812" t="str">
        <f>IF(Table1[[#This Row],[Etikett - B3 - Beschichtung]]="","",VLOOKUP(Table1[[#This Row],[Etikett - B3 - Beschichtung]],'DD FD'!AE:AF,2,FALSE))</f>
        <v/>
      </c>
      <c r="OR10" s="861" t="str">
        <f>IF(Table1[[#This Row],[Etikett - B3 - Beschichtung Anteil (in %)]]="","",Table1[[#This Row],[Etikett - B3 - Beschichtung Anteil (in %)]])</f>
        <v/>
      </c>
      <c r="OS10" s="866">
        <f>ROUNDUP(SUM(
IF(AND(LB10='DD FD'!$J$7,LD10='DD FD'!$AI$3),LC10,0),
IF(AND(LL10='DD FD'!$J$7,LN10='DD FD'!$AI$3),LM10,0),
IF(AND(LV10='DD FD'!$J$7,LX10='DD FD'!$AI$3),LW10,0),
IF(AND(MF10='DD FD'!$J$7,MH10='DD FD'!$AI$3),MG10,0),
IF(AND(MQ10='DD FD'!$J$7,MS10='DD FD'!$AI$3),MR10,0),
IF(AND(NB10='DD FD'!$J$7,ND10='DD FD'!$AI$3),NC10,0),
IF(AND(NM10='DD FD'!$J$7,NO10='DD FD'!$AI$3),NN10,0),
IF(AND(NX10='DD FD'!$J$7,NZ10='DD FD'!$AI$3),NY10,0),
IF(AND(OI10='DD FD'!$J$7,OK10='DD FD'!$AI$3),OJ10,0),
),2)</f>
        <v>0</v>
      </c>
      <c r="OT10" s="865">
        <f>ROUNDUP(SUM(
IF(AND(LB10='DD FD'!$J$6,LD10='DD FD'!$AI$3),LC10,0),
IF(AND(LL10='DD FD'!$J$6,LN10='DD FD'!$AI$3),LM10,0),
IF(AND(LV10='DD FD'!$J$6,LX10='DD FD'!$AI$3),LW10,0),
IF(AND(MF10='DD FD'!$J$6,MH10='DD FD'!$AI$3),MG10,0),
IF(AND(MQ10='DD FD'!$J$6,MS10='DD FD'!$AI$3),MR10,0),
IF(AND(NB10='DD FD'!$J$6,ND10='DD FD'!$AI$3),NC10,0),
IF(AND(NM10='DD FD'!$J$6,NO10='DD FD'!$AI$3),NN10,0),
IF(AND(NX10='DD FD'!$J$6,NZ10='DD FD'!$AI$3),NY10,0),
IF(AND(OI10='DD FD'!$J$6,OK10='DD FD'!$AI$3),OJ10,0),
),2)</f>
        <v>0</v>
      </c>
      <c r="OU10" s="865">
        <f>ROUNDUP(SUM(
IF(AND(LB10='DD FD'!$J$10,LD10='DD FD'!$AI$3),LC10,0),
IF(AND(LL10='DD FD'!$J$10,LN10='DD FD'!$AI$3),LM10,0),
IF(AND(LV10='DD FD'!$J$10,LX10='DD FD'!$AI$3),LW10,0),
IF(AND(MF10='DD FD'!$J$10,MH10='DD FD'!$AI$3),MG10,0),
IF(AND(MQ10='DD FD'!$J$10,MS10='DD FD'!$AI$3),MR10,0),
IF(AND(NB10='DD FD'!$J$10,ND10='DD FD'!$AI$3),NC10,0),
IF(AND(NM10='DD FD'!$J$10,NO10='DD FD'!$AI$3),NN10,0),
IF(AND(NX10='DD FD'!$J$10,NZ10='DD FD'!$AI$3),NY10,0),
IF(AND(OI10='DD FD'!$J$10,OK10='DD FD'!$AI$3),OJ10,0),
),2)</f>
        <v>0</v>
      </c>
      <c r="OV10" s="865">
        <f>ROUNDUP(SUM(
IF(AND(LB10='DD FD'!$J$8,LD10='DD FD'!$AI$3),LC10,0),
IF(AND(LL10='DD FD'!$J$8,LN10='DD FD'!$AI$3),LM10,0),
IF(AND(LV10='DD FD'!$J$8,LX10='DD FD'!$AI$3),LW10,0),
IF(AND(MF10='DD FD'!$J$8,MH10='DD FD'!$AI$3),MG10,0),
IF(AND(MQ10='DD FD'!$J$8,MS10='DD FD'!$AI$3),MR10,0),
IF(AND(NB10='DD FD'!$J$8,ND10='DD FD'!$AI$3),NC10,0),
IF(AND(NM10='DD FD'!$J$8,NO10='DD FD'!$AI$3),NN10,0),
IF(AND(NX10='DD FD'!$J$8,NZ10='DD FD'!$AI$3),NY10,0),
IF(AND(OI10='DD FD'!$J$8,OK10='DD FD'!$AI$3),OJ10,0),
),2)</f>
        <v>0</v>
      </c>
      <c r="OW10" s="865">
        <f>ROUNDUP(SUM(
IF(AND(LB10='DD FD'!$J$5,LD10='DD FD'!$AI$3),LC10,0),
IF(AND(LL10='DD FD'!$J$5,LN10='DD FD'!$AI$3),LM10,0),
IF(AND(LV10='DD FD'!$J$5,LX10='DD FD'!$AI$3),LW10,0),
IF(AND(MF10='DD FD'!$J$5,MH10='DD FD'!$AI$3),MG10,0),
IF(AND(MQ10='DD FD'!$J$5,MS10='DD FD'!$AI$3),MR10,0),
IF(AND(NB10='DD FD'!$J$5,ND10='DD FD'!$AI$3),NC10,0),
IF(AND(NM10='DD FD'!$J$5,NO10='DD FD'!$AI$3),NN10,0),
IF(AND(NX10='DD FD'!$J$5,NZ10='DD FD'!$AI$3),NY10,0),
IF(AND(OI10='DD FD'!$J$5,OK10='DD FD'!$AI$3),OJ10,0),
),2)</f>
        <v>0</v>
      </c>
      <c r="OX10" s="865">
        <f>ROUNDUP(SUM(
IF(AND(LB10='DD FD'!$J$9,LD10='DD FD'!$AI$3),LC10,0),
IF(AND(LL10='DD FD'!$J$9,LN10='DD FD'!$AI$3),LM10,0),
IF(AND(LV10='DD FD'!$J$9,LX10='DD FD'!$AI$3),LW10,0),
IF(AND(MF10='DD FD'!$J$9,MH10='DD FD'!$AI$3),MG10,0),
IF(AND(MQ10='DD FD'!$J$9,MS10='DD FD'!$AI$3),MR10,0),
IF(AND(NB10='DD FD'!$J$9,ND10='DD FD'!$AI$3),NC10,0),
IF(AND(NM10='DD FD'!$J$9,NO10='DD FD'!$AI$3),NN10,0),
IF(AND(NX10='DD FD'!$J$9,NZ10='DD FD'!$AI$3),NY10,0),
IF(AND(OI10='DD FD'!$J$9,OK10='DD FD'!$AI$3),OJ10,0),
),2)</f>
        <v>0</v>
      </c>
      <c r="OY10" s="865">
        <f>ROUNDUP(SUM(
IF(AND(LB10='DD FD'!$J$4,LD10='DD FD'!$AI$3),LC10,0),
IF(AND(LL10='DD FD'!$J$4,LN10='DD FD'!$AI$3),LM10,0),
IF(AND(LV10='DD FD'!$J$4,LX10='DD FD'!$AI$3),LW10,0),
IF(AND(MF10='DD FD'!$J$4,MH10='DD FD'!$AI$3),MG10,0),
IF(AND(MQ10='DD FD'!$J$4,MS10='DD FD'!$AI$3),MR10,0),
IF(AND(NB10='DD FD'!$J$4,ND10='DD FD'!$AI$3),NC10,0),
IF(AND(NM10='DD FD'!$J$4,NO10='DD FD'!$AI$3),NN10,0),
IF(AND(NX10='DD FD'!$J$4,NZ10='DD FD'!$AI$3),NY10,0),
IF(AND(OI10='DD FD'!$J$4,OK10='DD FD'!$AI$3),OJ10,0),
),2)</f>
        <v>0</v>
      </c>
      <c r="OZ10" s="867">
        <f>ROUNDUP(SUM(
IF(AND(LB10='DD FD'!$J$11,LD10='DD FD'!$AI$3),LC10,0),
IF(AND(LL10='DD FD'!$J$11,LN10='DD FD'!$AI$3),LM10,0),
IF(AND(LV10='DD FD'!$J$11,LX10='DD FD'!$AI$3),LW10,0),
IF(AND(MF10='DD FD'!$J$11,MH10='DD FD'!$AI$3),MG10,0),
IF(AND(MQ10='DD FD'!$J$11,MS10='DD FD'!$AI$3),MR10,0),
IF(AND(NB10='DD FD'!$J$11,ND10='DD FD'!$AI$3),NC10,0),
IF(AND(NM10='DD FD'!$J$11,NO10='DD FD'!$AI$3),NN10,0),
IF(AND(NX10='DD FD'!$J$11,NZ10='DD FD'!$AI$3),NY10,0),
IF(AND(OI10='DD FD'!$J$11,OK10='DD FD'!$AI$3),OJ10,0),
),2)</f>
        <v>0</v>
      </c>
      <c r="PA10" s="858"/>
    </row>
    <row r="11" spans="1:417" s="40" customFormat="1">
      <c r="A11" s="661"/>
      <c r="B11" s="180"/>
      <c r="C11" s="281"/>
      <c r="D11" s="281"/>
      <c r="E11" s="181"/>
      <c r="F11" s="355"/>
      <c r="G11" s="359"/>
      <c r="H11" s="662"/>
      <c r="I11" s="162"/>
      <c r="J11" s="161" t="str">
        <f t="shared" si="0"/>
        <v/>
      </c>
      <c r="K11" s="633" t="str">
        <f t="shared" si="17"/>
        <v/>
      </c>
      <c r="L11" s="634"/>
      <c r="M11" s="124" t="str">
        <f t="shared" si="18"/>
        <v/>
      </c>
      <c r="N11" s="125" t="str">
        <f t="shared" si="1"/>
        <v/>
      </c>
      <c r="O11" s="123"/>
      <c r="P11" s="123"/>
      <c r="Q11" s="126" t="str">
        <f t="shared" si="19"/>
        <v/>
      </c>
      <c r="R11" s="177"/>
      <c r="S11" s="185"/>
      <c r="T11" s="186"/>
      <c r="U11" s="186"/>
      <c r="V11" s="73"/>
      <c r="W11" s="357"/>
      <c r="X11" s="186"/>
      <c r="Y11" s="187"/>
      <c r="Z11" s="123"/>
      <c r="AA11" s="157"/>
      <c r="AB11" s="157"/>
      <c r="AC11" s="157"/>
      <c r="AD11" s="157"/>
      <c r="AE11" s="157"/>
      <c r="AF11" s="157"/>
      <c r="AG11" s="127" t="str">
        <f t="shared" si="20"/>
        <v/>
      </c>
      <c r="AH11" s="127" t="str">
        <f t="shared" si="21"/>
        <v/>
      </c>
      <c r="AI11" s="370"/>
      <c r="AJ11" s="635"/>
      <c r="AK11" s="619" t="str">
        <f t="shared" si="22"/>
        <v/>
      </c>
      <c r="AL11" s="124" t="str">
        <f t="shared" si="2"/>
        <v/>
      </c>
      <c r="AM11" s="124" t="str">
        <f t="shared" si="3"/>
        <v/>
      </c>
      <c r="AN11" s="124" t="str">
        <f t="shared" si="4"/>
        <v/>
      </c>
      <c r="AO11" s="124" t="str">
        <f t="shared" si="5"/>
        <v/>
      </c>
      <c r="AP11" s="188"/>
      <c r="AQ11" s="190"/>
      <c r="AR11" s="180"/>
      <c r="AS11" s="180"/>
      <c r="AT11" s="180"/>
      <c r="AU11" s="127" t="str">
        <f t="shared" si="6"/>
        <v/>
      </c>
      <c r="AV11" s="353"/>
      <c r="AW11" s="127" t="str">
        <f t="shared" si="7"/>
        <v/>
      </c>
      <c r="AX11" s="144" t="str">
        <f t="shared" si="8"/>
        <v/>
      </c>
      <c r="AY11" s="186"/>
      <c r="AZ11" s="25"/>
      <c r="BA11" s="25"/>
      <c r="BB11" s="181"/>
      <c r="BC11" s="621"/>
      <c r="BD11" s="649" t="str">
        <f t="shared" si="23"/>
        <v/>
      </c>
      <c r="BE11" s="74"/>
      <c r="BF11" s="192"/>
      <c r="BG11" s="158"/>
      <c r="BH11" s="158"/>
      <c r="BI11" s="186"/>
      <c r="BJ11" s="148"/>
      <c r="BK11" s="193"/>
      <c r="BL11" s="193"/>
      <c r="BM11" s="127" t="str">
        <f t="shared" si="9"/>
        <v/>
      </c>
      <c r="BN11" s="148"/>
      <c r="BO11" s="178" t="str">
        <f t="shared" si="10"/>
        <v/>
      </c>
      <c r="BP11" s="195"/>
      <c r="BQ11" s="186"/>
      <c r="BR11" s="25"/>
      <c r="BS11" s="25"/>
      <c r="BT11" s="25"/>
      <c r="BU11" s="650"/>
      <c r="BV11" s="646"/>
      <c r="BW11" s="25"/>
      <c r="BX11" s="25"/>
      <c r="BY11" s="25"/>
      <c r="BZ11" s="25"/>
      <c r="CA11" s="25"/>
      <c r="CB11" s="25"/>
      <c r="CC11" s="25"/>
      <c r="CD11" s="25"/>
      <c r="CE11" s="25"/>
      <c r="CF11" s="25"/>
      <c r="CG11" s="25"/>
      <c r="CH11" s="25"/>
      <c r="CI11" s="25"/>
      <c r="CJ11" s="25"/>
      <c r="CK11" s="25"/>
      <c r="CL11" s="25"/>
      <c r="CM11" s="25"/>
      <c r="CN11" s="25"/>
      <c r="CO11" s="26"/>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633" t="str">
        <f t="shared" si="25"/>
        <v/>
      </c>
      <c r="DY11" s="760"/>
      <c r="DZ11" s="731"/>
      <c r="EA11" s="735"/>
      <c r="EB11" s="196"/>
      <c r="EC11" s="356"/>
      <c r="ED11" s="196"/>
      <c r="EE11" s="196"/>
      <c r="EF11" s="148"/>
      <c r="EG11" s="193"/>
      <c r="EH11" s="193"/>
      <c r="EI11" s="123" t="str">
        <f t="shared" si="11"/>
        <v/>
      </c>
      <c r="EJ11" s="149"/>
      <c r="EK11" s="620" t="str">
        <f t="shared" si="12"/>
        <v/>
      </c>
      <c r="EL11" s="755"/>
      <c r="EM11" s="620" t="str">
        <f t="shared" si="26"/>
        <v/>
      </c>
      <c r="EN11" s="732"/>
      <c r="EO11" s="160"/>
      <c r="EP11" s="160"/>
      <c r="EQ11" s="160"/>
      <c r="ER11" s="160"/>
      <c r="ES11" s="160"/>
      <c r="ET11" s="160"/>
      <c r="EU11" s="160"/>
      <c r="EV11" s="160"/>
      <c r="EW11" s="160"/>
      <c r="EX11" s="160"/>
      <c r="EY11" s="160"/>
      <c r="EZ11" s="160"/>
      <c r="FA11" s="160"/>
      <c r="FB11" s="160"/>
      <c r="FC11" s="741"/>
      <c r="FD11" s="648" t="str">
        <f t="shared" si="13"/>
        <v/>
      </c>
      <c r="FE11" s="198"/>
      <c r="FF11" s="199"/>
      <c r="FG11" s="199"/>
      <c r="FH11" s="200"/>
      <c r="FI11" s="200"/>
      <c r="FJ11" s="200"/>
      <c r="FK11" s="200"/>
      <c r="FL11" s="180"/>
      <c r="FM11" s="180"/>
      <c r="FN11" s="333"/>
      <c r="FO11" s="123" t="str">
        <f t="shared" si="14"/>
        <v/>
      </c>
      <c r="FP11" s="889" t="str">
        <f>IF(Table1[[#This Row],[Baumwollanteil (in %)]]&lt;&gt;"","05","")</f>
        <v/>
      </c>
      <c r="FQ11" s="999"/>
      <c r="FR11" s="179" t="str">
        <f t="shared" si="15"/>
        <v/>
      </c>
      <c r="FS11" s="123"/>
      <c r="FT11" s="123"/>
      <c r="FU11" s="123"/>
      <c r="FV11" s="745" t="str">
        <f t="shared" si="16"/>
        <v/>
      </c>
      <c r="GB11"/>
      <c r="GC11" s="1010" t="str">
        <f>IF(Table1[[#This Row],[Global Trade Item Number (GTIN)]]="","",Table1[[#This Row],[Global Trade Item Number (GTIN)]])</f>
        <v/>
      </c>
      <c r="GD11" s="790" t="str">
        <f>IF(Table1[[#This Row],[WAWI-Nr./ Kreditoren-Nummer
(ASDV)]]&lt;&gt;"",Table1[[#This Row],[WAWI-Nr./ Kreditoren-Nummer
(ASDV)]],"")</f>
        <v/>
      </c>
      <c r="GE11" s="190"/>
      <c r="GF11" s="790" t="str">
        <f>IF(Table1[[#This Row],[Gültig ab (Datum)]]&lt;&gt;"","31.12.9999","")</f>
        <v/>
      </c>
      <c r="GG11" s="190"/>
      <c r="GH11" s="190"/>
      <c r="GI11" s="616"/>
      <c r="GJ11" s="765"/>
      <c r="GK11" s="763"/>
      <c r="GL11" s="617"/>
      <c r="GM11" s="617"/>
      <c r="GN11" s="617"/>
      <c r="GO11" s="617"/>
      <c r="GP11" s="617"/>
      <c r="GQ11" s="775"/>
      <c r="GR11" s="663"/>
      <c r="GS11" s="159"/>
      <c r="GT11" s="159"/>
      <c r="GU11" s="159"/>
      <c r="GV11" s="159"/>
      <c r="GW11" s="610"/>
      <c r="GX11" s="159"/>
      <c r="GY11" s="610"/>
      <c r="GZ11" s="159"/>
      <c r="HA11" s="610"/>
      <c r="HB11" s="663"/>
      <c r="HC11" s="159"/>
      <c r="HD11" s="159"/>
      <c r="HE11" s="159"/>
      <c r="HF11" s="159"/>
      <c r="HG11" s="610"/>
      <c r="HH11" s="159"/>
      <c r="HI11" s="610"/>
      <c r="HJ11" s="159"/>
      <c r="HK11" s="610"/>
      <c r="HL11" s="663"/>
      <c r="HM11" s="159"/>
      <c r="HN11" s="159"/>
      <c r="HO11" s="159"/>
      <c r="HP11" s="159"/>
      <c r="HQ11" s="610"/>
      <c r="HR11" s="159"/>
      <c r="HS11" s="610"/>
      <c r="HT11" s="159"/>
      <c r="HU11" s="610"/>
      <c r="HV11" s="663"/>
      <c r="HW11" s="159"/>
      <c r="HX11" s="159"/>
      <c r="HY11" s="159"/>
      <c r="HZ11" s="159"/>
      <c r="IA11" s="159"/>
      <c r="IB11" s="610"/>
      <c r="IC11" s="159"/>
      <c r="ID11" s="610"/>
      <c r="IE11" s="159"/>
      <c r="IF11" s="610"/>
      <c r="IG11" s="663"/>
      <c r="IH11" s="159"/>
      <c r="II11" s="159"/>
      <c r="IJ11" s="159"/>
      <c r="IK11" s="159"/>
      <c r="IL11" s="159"/>
      <c r="IM11" s="610"/>
      <c r="IN11" s="159"/>
      <c r="IO11" s="610"/>
      <c r="IP11" s="159"/>
      <c r="IQ11" s="610"/>
      <c r="IR11" s="663"/>
      <c r="IS11" s="159"/>
      <c r="IT11" s="159"/>
      <c r="IU11" s="159"/>
      <c r="IV11" s="159"/>
      <c r="IW11" s="159"/>
      <c r="IX11" s="610"/>
      <c r="IY11" s="159"/>
      <c r="IZ11" s="610"/>
      <c r="JA11" s="159"/>
      <c r="JB11" s="610"/>
      <c r="JC11" s="663"/>
      <c r="JD11" s="159"/>
      <c r="JE11" s="159"/>
      <c r="JF11" s="159"/>
      <c r="JG11" s="159"/>
      <c r="JH11" s="159"/>
      <c r="JI11" s="610"/>
      <c r="JJ11" s="159"/>
      <c r="JK11" s="610"/>
      <c r="JL11" s="159"/>
      <c r="JM11" s="827"/>
      <c r="JN11" s="663"/>
      <c r="JO11" s="159"/>
      <c r="JP11" s="159"/>
      <c r="JQ11" s="159"/>
      <c r="JR11" s="159"/>
      <c r="JS11" s="159"/>
      <c r="JT11" s="610"/>
      <c r="JU11" s="159"/>
      <c r="JV11" s="610"/>
      <c r="JW11" s="159"/>
      <c r="JX11" s="610"/>
      <c r="JY11" s="663"/>
      <c r="JZ11" s="159"/>
      <c r="KA11" s="159"/>
      <c r="KB11" s="159"/>
      <c r="KC11" s="159"/>
      <c r="KD11" s="159"/>
      <c r="KE11" s="610"/>
      <c r="KF11" s="159"/>
      <c r="KG11" s="610"/>
      <c r="KH11" s="159"/>
      <c r="KI11" s="610"/>
      <c r="KL11" s="803" t="str">
        <f>IF(Table1[[#This Row],[GTIN]]&lt;&gt;"",Table1[[#This Row],[GTIN]],"")</f>
        <v/>
      </c>
      <c r="KM11" s="804" t="str">
        <f>Table1[[#This Row],[Kreditor]]</f>
        <v/>
      </c>
      <c r="KN11" s="805" t="str">
        <f>IF(Table1[[#This Row],[Gültig ab (Datum)]]&lt;&gt;"",Table1[[#This Row],[Gültig ab (Datum)]],"")</f>
        <v/>
      </c>
      <c r="KO11" s="805" t="str">
        <f>Table1[[#This Row],[Gültig bis]]</f>
        <v/>
      </c>
      <c r="KP11" s="818" t="str">
        <f>IF(Table1[[#This Row],[Artikel verpackt? 
(X=Ja)]]="","",Table1[[#This Row],[Artikel verpackt? 
(X=Ja)]])</f>
        <v/>
      </c>
      <c r="KQ11" s="806" t="str">
        <f>IF(Table1[[#This Row],[Verpackung recyclingfähig?
(X=Ja)]]="","",Table1[[#This Row],[Verpackung recyclingfähig?
(X=Ja)]])</f>
        <v/>
      </c>
      <c r="KR11" s="807"/>
      <c r="KS11" s="808"/>
      <c r="KT11" s="809"/>
      <c r="KU11" s="809"/>
      <c r="KV11" s="809"/>
      <c r="KW11" s="809"/>
      <c r="KX11" s="809"/>
      <c r="KY11" s="809"/>
      <c r="KZ11" s="810"/>
      <c r="LA11" s="811" t="str">
        <f>IF(Table1[[#This Row],[Hauptkörper - B1 - Art]]="","",VLOOKUP(Table1[[#This Row],[Hauptkörper - B1 - Art]],'DD FD'!B:C,2,FALSE))</f>
        <v/>
      </c>
      <c r="LB11" s="812" t="str">
        <f>IF(Table1[[#This Row],[Hauptkörper - B1 - Fraktion]]="","",VLOOKUP(Table1[[#This Row],[Hauptkörper - B1 - Fraktion]],'DD FD'!H:J,3,FALSE))</f>
        <v/>
      </c>
      <c r="LC11" s="809" t="str">
        <f>IF(Table1[[#This Row],[Hauptkörper - B1 - Gewicht
(in G)]]="","",Table1[[#This Row],[Hauptkörper - B1 - Gewicht
(in G)]])</f>
        <v/>
      </c>
      <c r="LD11" s="809" t="str">
        <f>IF(Table1[[#This Row],[Hauptkörper - B1 - Lizenzierungs-pflichtig? (X=Ja)]]="","",Table1[[#This Row],[Hauptkörper - B1 - Lizenzierungs-pflichtig? (X=Ja)]])</f>
        <v/>
      </c>
      <c r="LE11" s="812" t="str">
        <f>IF(Table1[[#This Row],[Hauptkörper - B1 - Virgin Material]]="","",VLOOKUP(Table1[[#This Row],[Hauptkörper - B1 - Virgin Material]],'DD FD'!AJ:AK,2,FALSE))</f>
        <v/>
      </c>
      <c r="LF11" s="813" t="str">
        <f>IF(Table1[[#This Row],[Hauptkörper - B1 - Virgin Material Anteil (in %)]]="","",Table1[[#This Row],[Hauptkörper - B1 - Virgin Material Anteil (in %)]])</f>
        <v/>
      </c>
      <c r="LG11" s="812" t="str">
        <f>IF(Table1[[#This Row],[Hauptkörper - B1 - Recyceltes Material]]="","",VLOOKUP(Table1[[#This Row],[Hauptkörper - B1 - Recyceltes Material]],'DD FD'!AL:AM,2,FALSE))</f>
        <v/>
      </c>
      <c r="LH11" s="813" t="str">
        <f>IF(Table1[[#This Row],[Hauptkörper - B1 - Recyceltes Material Anteil (in %)]]="","",Table1[[#This Row],[Hauptkörper - B1 - Recyceltes Material Anteil (in %)]])</f>
        <v/>
      </c>
      <c r="LI11" s="814" t="str">
        <f>IF(Table1[[#This Row],[Hauptkörper - B1 - Beschichtung]]="","",VLOOKUP(Table1[[#This Row],[Hauptkörper - B1 - Beschichtung]],'DD FD'!AE:AF,2,FALSE))</f>
        <v/>
      </c>
      <c r="LJ11" s="815" t="str">
        <f>IF(Table1[[#This Row],[Hauptkörper - B1 - Beschichtung Anteil (in %)]]="","",Table1[[#This Row],[Hauptkörper - B1 - Beschichtung Anteil (in %)]])</f>
        <v/>
      </c>
      <c r="LK11" s="811" t="str">
        <f>IF(Table1[[#This Row],[Hauptkörper - B2 - Art]]="","",VLOOKUP(Table1[[#This Row],[Hauptkörper - B2 - Art]],'DD FD'!B:C,2,FALSE))</f>
        <v/>
      </c>
      <c r="LL11" s="812" t="str">
        <f>IF(Table1[[#This Row],[Hauptkörper - B2 - Fraktion]]="","",VLOOKUP(Table1[[#This Row],[Hauptkörper - B2 - Fraktion]],'DD FD'!H:J,3,FALSE))</f>
        <v/>
      </c>
      <c r="LM11" s="809" t="str">
        <f>IF(Table1[[#This Row],[Hauptkörper - B2 - Gewicht
(in G)]]="","",Table1[[#This Row],[Hauptkörper - B2 - Gewicht
(in G)]])</f>
        <v/>
      </c>
      <c r="LN11" s="809" t="str">
        <f>IF(Table1[[#This Row],[Hauptkörper - B2 - Lizenzierungs-pflichtig? (X=Ja)]]="","",Table1[[#This Row],[Hauptkörper - B2 - Lizenzierungs-pflichtig? (X=Ja)]])</f>
        <v/>
      </c>
      <c r="LO11" s="812" t="str">
        <f>IF(Table1[[#This Row],[Hauptkörper - B2 - Virgin Material]]="","",VLOOKUP(Table1[[#This Row],[Hauptkörper - B2 - Virgin Material]],'DD FD'!AJ:AK,2,FALSE))</f>
        <v/>
      </c>
      <c r="LP11" s="813" t="str">
        <f>IF(Table1[[#This Row],[Hauptkörper - B2 - Virgin Material Anteil (in %)]]="","",Table1[[#This Row],[Hauptkörper - B2 - Virgin Material Anteil (in %)]])</f>
        <v/>
      </c>
      <c r="LQ11" s="812" t="str">
        <f>IF(Table1[[#This Row],[Hauptkörper - B2 - Recyceltes Material]]="","",VLOOKUP(Table1[[#This Row],[Hauptkörper - B2 - Recyceltes Material]],'DD FD'!AL:AM,2,FALSE))</f>
        <v/>
      </c>
      <c r="LR11" s="813" t="str">
        <f>IF(Table1[[#This Row],[Hauptkörper - B2 - Recyceltes Material Anteil (in %)]]="","",Table1[[#This Row],[Hauptkörper - B2 - Recyceltes Material Anteil (in %)]])</f>
        <v/>
      </c>
      <c r="LS11" s="812" t="str">
        <f>IF(Table1[[#This Row],[Hauptkörper - B2 - Beschichtung]]="","",VLOOKUP(Table1[[#This Row],[Hauptkörper - B2 - Beschichtung]],'DD FD'!AE:AF,2,FALSE))</f>
        <v/>
      </c>
      <c r="LT11" s="815" t="str">
        <f>IF(Table1[[#This Row],[Hauptkörper - B2 - Beschichtung Anteil (in %)]]="","",Table1[[#This Row],[Hauptkörper - B2 - Beschichtung Anteil (in %)]])</f>
        <v/>
      </c>
      <c r="LU11" s="811" t="str">
        <f>IF(Table1[[#This Row],[Hauptkörper - B3 - Art]]="","",VLOOKUP(Table1[[#This Row],[Hauptkörper - B3 - Art]],'DD FD'!B:C,2,FALSE))</f>
        <v/>
      </c>
      <c r="LV11" s="812" t="str">
        <f>IF(Table1[[#This Row],[Hauptkörper - B3 - Fraktion]]="","",VLOOKUP(Table1[[#This Row],[Hauptkörper - B3 - Fraktion]],'DD FD'!H:J,3,FALSE))</f>
        <v/>
      </c>
      <c r="LW11" s="809" t="str">
        <f>IF(Table1[[#This Row],[Hauptkörper - B3 - Gewicht
(in G)]]="","",Table1[[#This Row],[Hauptkörper - B3 - Gewicht
(in G)]])</f>
        <v/>
      </c>
      <c r="LX11" s="809" t="str">
        <f>IF(Table1[[#This Row],[Hauptkörper - B3 - Lizenzierungs-pflichtig? (X=Ja)]]="","",Table1[[#This Row],[Hauptkörper - B3 - Lizenzierungs-pflichtig? (X=Ja)]])</f>
        <v/>
      </c>
      <c r="LY11" s="812" t="str">
        <f>IF(Table1[[#This Row],[Hauptkörper - B3 - Virgin Material]]="","",VLOOKUP(Table1[[#This Row],[Hauptkörper - B3 - Virgin Material]],'DD FD'!AJ:AK,2,FALSE))</f>
        <v/>
      </c>
      <c r="LZ11" s="813" t="str">
        <f>IF(Table1[[#This Row],[Hauptkörper - B3 - Virgin Material Anteil (in %)]]="","",Table1[[#This Row],[Hauptkörper - B3 - Virgin Material Anteil (in %)]])</f>
        <v/>
      </c>
      <c r="MA11" s="812" t="str">
        <f>IF(Table1[[#This Row],[Hauptkörper - B3 - Recyceltes Material]]="","",VLOOKUP(Table1[[#This Row],[Hauptkörper - B3 - Recyceltes Material]],'DD FD'!AL:AM,2,FALSE))</f>
        <v/>
      </c>
      <c r="MB11" s="813" t="str">
        <f>IF(Table1[[#This Row],[Hauptkörper - B3 - Recyceltes Material Anteil (in %)]]="","",Table1[[#This Row],[Hauptkörper - B3 - Recyceltes Material Anteil (in %)]])</f>
        <v/>
      </c>
      <c r="MC11" s="812" t="str">
        <f>IF(Table1[[#This Row],[Hauptkörper - B3 - Beschichtung]]="","",VLOOKUP(Table1[[#This Row],[Hauptkörper - B3 - Beschichtung]],'DD FD'!AE:AF,2,FALSE))</f>
        <v/>
      </c>
      <c r="MD11" s="815" t="str">
        <f>IF(Table1[[#This Row],[Hauptkörper - B3 - Beschichtung Anteil (in %)]]="","",Table1[[#This Row],[Hauptkörper - B3 - Beschichtung Anteil (in %)]])</f>
        <v/>
      </c>
      <c r="ME11" s="811" t="str">
        <f>IF(Table1[[#This Row],[Verschluss - B1 - Art]]="","",VLOOKUP(Table1[[#This Row],[Verschluss - B1 - Art]],'DD FD'!D:E,2,FALSE))</f>
        <v/>
      </c>
      <c r="MF11" s="812" t="str">
        <f>IF(Table1[[#This Row],[Verschluss - B1 - Fraktion]]="","",VLOOKUP(Table1[[#This Row],[Verschluss - B1 - Fraktion]],'DD FD'!H:J,3,FALSE))</f>
        <v/>
      </c>
      <c r="MG11" s="809" t="str">
        <f>IF(Table1[[#This Row],[Verschluss - B1 - Gewicht (in G)]]="","",Table1[[#This Row],[Verschluss - B1 - Gewicht (in G)]])</f>
        <v/>
      </c>
      <c r="MH11" s="809" t="str">
        <f>IF(Table1[[#This Row],[Verschluss - B1 - Lizenzierungs-pflichtig? (X=Ja)]]="","",Table1[[#This Row],[Verschluss - B1 - Lizenzierungs-pflichtig? (X=Ja)]])</f>
        <v/>
      </c>
      <c r="MI11" s="809" t="str">
        <f>IF(Table1[[#This Row],[Verschluss - B1 - Trennbar vom Hauptkörper? (X=Ja)]]="","",Table1[[#This Row],[Verschluss - B1 - Trennbar vom Hauptkörper? (X=Ja)]])</f>
        <v/>
      </c>
      <c r="MJ11" s="812" t="str">
        <f>IF(Table1[[#This Row],[Verschluss - B1 - Virgin Material]]="","",VLOOKUP(Table1[[#This Row],[Verschluss - B1 - Virgin Material]],'DD FD'!AJ:AK,2,FALSE))</f>
        <v/>
      </c>
      <c r="MK11" s="813" t="str">
        <f>IF(Table1[[#This Row],[Verschluss - B1 - Virgin Material Anteil (in %)]]="","",Table1[[#This Row],[Verschluss - B1 - Virgin Material Anteil (in %)]])</f>
        <v/>
      </c>
      <c r="ML11" s="812" t="str">
        <f>IF(Table1[[#This Row],[Verschluss - B1 - Recyceltes Material]]="","",VLOOKUP(Table1[[#This Row],[Verschluss - B1 - Recyceltes Material]],'DD FD'!AL:AM,2,FALSE))</f>
        <v/>
      </c>
      <c r="MM11" s="813" t="str">
        <f>IF(Table1[[#This Row],[Verschluss - B1 - Recyceltes Material Anteil (in %)]]="","",Table1[[#This Row],[Verschluss - B1 - Recyceltes Material Anteil (in %)]])</f>
        <v/>
      </c>
      <c r="MN11" s="812" t="str">
        <f>IF(Table1[[#This Row],[Verschluss - B1 - Beschichtung]]="","",VLOOKUP(Table1[[#This Row],[Verschluss - B1 - Beschichtung]],'DD FD'!AE:AF,2,FALSE))</f>
        <v/>
      </c>
      <c r="MO11" s="815" t="str">
        <f>IF(Table1[[#This Row],[Verschluss - B1 - Beschichtung Anteil (in %)]]="","",Table1[[#This Row],[Verschluss - B1 - Beschichtung Anteil (in %)]])</f>
        <v/>
      </c>
      <c r="MP11" s="811" t="str">
        <f>IF(Table1[[#This Row],[Verschluss - B2 - Art]]="","",VLOOKUP(Table1[[#This Row],[Verschluss - B2 - Art]],'DD FD'!D:E,2,FALSE))</f>
        <v/>
      </c>
      <c r="MQ11" s="812" t="str">
        <f>IF(Table1[[#This Row],[Verschluss - B2 - Fraktion]]="","",VLOOKUP(Table1[[#This Row],[Verschluss - B2 - Fraktion]],'DD FD'!H:J,3,FALSE))</f>
        <v/>
      </c>
      <c r="MR11" s="809" t="str">
        <f>IF(Table1[[#This Row],[Verschluss - B2 - Gewicht (in G)]]="","",Table1[[#This Row],[Verschluss - B2 - Gewicht (in G)]])</f>
        <v/>
      </c>
      <c r="MS11" s="809" t="str">
        <f>IF(Table1[[#This Row],[Verschluss - B2 - Lizenzierungs-pflichtig? (X=Ja)]]="","",Table1[[#This Row],[Verschluss - B2 - Lizenzierungs-pflichtig? (X=Ja)]])</f>
        <v/>
      </c>
      <c r="MT11" s="809" t="str">
        <f>IF(Table1[[#This Row],[Verschluss - B2 - Trennbar vom Hauptkörper? (X=Ja)]]="","",Table1[[#This Row],[Verschluss - B2 - Trennbar vom Hauptkörper? (X=Ja)]])</f>
        <v/>
      </c>
      <c r="MU11" s="812" t="str">
        <f>IF(Table1[[#This Row],[Verschluss - B2 - Virgin Material]]="","",VLOOKUP(Table1[[#This Row],[Verschluss - B2 - Virgin Material]],'DD FD'!AJ:AK,2,FALSE))</f>
        <v/>
      </c>
      <c r="MV11" s="813" t="str">
        <f>IF(Table1[[#This Row],[Verschluss - B2 - Virgin Material Anteil (in %)]]="","",Table1[[#This Row],[Verschluss - B2 - Virgin Material Anteil (in %)]])</f>
        <v/>
      </c>
      <c r="MW11" s="812" t="str">
        <f>IF(Table1[[#This Row],[Verschluss - B2 - Recyceltes Material]]="","",VLOOKUP(Table1[[#This Row],[Verschluss - B2 - Recyceltes Material]],'DD FD'!AL:AM,2,FALSE))</f>
        <v/>
      </c>
      <c r="MX11" s="813" t="str">
        <f>IF(Table1[[#This Row],[Verschluss - B2 - Recyceltes Material Anteil (in %)]]="","",Table1[[#This Row],[Verschluss - B2 - Recyceltes Material Anteil (in %)]])</f>
        <v/>
      </c>
      <c r="MY11" s="812" t="str">
        <f>IF(Table1[[#This Row],[Verschluss - B2 - Beschichtung]]="","",VLOOKUP(Table1[[#This Row],[Verschluss - B2 - Beschichtung]],'DD FD'!AE:AF,2,FALSE))</f>
        <v/>
      </c>
      <c r="MZ11" s="815" t="str">
        <f>IF(Table1[[#This Row],[Verschluss - B2 - Beschichtung Anteil (in %)]]="","",Table1[[#This Row],[Verschluss - B2 - Beschichtung Anteil (in %)]])</f>
        <v/>
      </c>
      <c r="NA11" s="811" t="str">
        <f>IF(Table1[[#This Row],[Verschluss - B3 - Art]]="","",VLOOKUP(Table1[[#This Row],[Verschluss - B3 - Art]],'DD FD'!D:E,2,FALSE))</f>
        <v/>
      </c>
      <c r="NB11" s="812" t="str">
        <f>IF(Table1[[#This Row],[Verschluss - B3 - Fraktion]]="","",VLOOKUP(Table1[[#This Row],[Verschluss - B3 - Fraktion]],'DD FD'!H:J,3,FALSE))</f>
        <v/>
      </c>
      <c r="NC11" s="809" t="str">
        <f>IF(Table1[[#This Row],[Verschluss - B3 - Gewicht (in G)]]="","",Table1[[#This Row],[Verschluss - B3 - Gewicht (in G)]])</f>
        <v/>
      </c>
      <c r="ND11" s="809" t="str">
        <f>IF(Table1[[#This Row],[Verschluss - B3 - Lizenzierungs-pflichtig? (X=Ja)]]="","",Table1[[#This Row],[Verschluss - B3 - Lizenzierungs-pflichtig? (X=Ja)]])</f>
        <v/>
      </c>
      <c r="NE11" s="809" t="str">
        <f>IF(Table1[[#This Row],[Verschluss - B3 - Trennbar vom Hauptkörper? (X=Ja)]]="","",Table1[[#This Row],[Verschluss - B3 - Trennbar vom Hauptkörper? (X=Ja)]])</f>
        <v/>
      </c>
      <c r="NF11" s="812" t="str">
        <f>IF(Table1[[#This Row],[Verschluss - B3 - Virgin Material]]="","",VLOOKUP(Table1[[#This Row],[Verschluss - B3 - Virgin Material]],'DD FD'!AJ:AK,2,FALSE))</f>
        <v/>
      </c>
      <c r="NG11" s="813" t="str">
        <f>IF(Table1[[#This Row],[Verschluss - B3 - Virgin Material Anteil (in %)]]="","",Table1[[#This Row],[Verschluss - B3 - Virgin Material Anteil (in %)]])</f>
        <v/>
      </c>
      <c r="NH11" s="812" t="str">
        <f>IF(Table1[[#This Row],[Verschluss - B3 - Recyceltes Material]]="","",VLOOKUP(Table1[[#This Row],[Verschluss - B3 - Recyceltes Material]],'DD FD'!AL:AM,2,FALSE))</f>
        <v/>
      </c>
      <c r="NI11" s="813" t="str">
        <f>IF(Table1[[#This Row],[Verschluss - B3 - Recyceltes Material Anteil (in %)]]="","",Table1[[#This Row],[Verschluss - B3 - Recyceltes Material Anteil (in %)]])</f>
        <v/>
      </c>
      <c r="NJ11" s="812" t="str">
        <f>IF(Table1[[#This Row],[Verschluss - B3 - Beschichtung]]="","",VLOOKUP(Table1[[#This Row],[Verschluss - B3 - Beschichtung]],'DD FD'!AE:AF,2,FALSE))</f>
        <v/>
      </c>
      <c r="NK11" s="815" t="str">
        <f>IF(Table1[[#This Row],[Verschluss - B3 - Beschichtung Anteil (in %)]]="","",Table1[[#This Row],[Verschluss - B3 - Beschichtung Anteil (in %)]])</f>
        <v/>
      </c>
      <c r="NL11" s="811" t="str">
        <f>IF(Table1[[#This Row],[Etikett - B1 - Art]]="","",VLOOKUP(Table1[[#This Row],[Etikett - B1 - Art]],'DD FD'!F:G,2,FALSE))</f>
        <v/>
      </c>
      <c r="NM11" s="812" t="str">
        <f>IF(Table1[[#This Row],[Etikett - B1 - Fraktion]]="","",VLOOKUP(Table1[[#This Row],[Etikett - B1 - Fraktion]],'DD FD'!H:J,3,FALSE))</f>
        <v/>
      </c>
      <c r="NN11" s="809" t="str">
        <f>IF(Table1[[#This Row],[Etikett - B1 - Gewicht (in G)]]="","",Table1[[#This Row],[Etikett - B1 - Gewicht (in G)]])</f>
        <v/>
      </c>
      <c r="NO11" s="809" t="str">
        <f>IF(Table1[[#This Row],[Etikett - B1 - Lizenzierungs-pflichtig? (X=Ja)]]="","",Table1[[#This Row],[Etikett - B1 - Lizenzierungs-pflichtig? (X=Ja)]])</f>
        <v/>
      </c>
      <c r="NP11" s="809" t="str">
        <f>IF(Table1[[#This Row],[Etikett - B1 - Trennbar vom Hauptkörper? (X=Ja)]]="","",Table1[[#This Row],[Etikett - B1 - Trennbar vom Hauptkörper? (X=Ja)]])</f>
        <v/>
      </c>
      <c r="NQ11" s="812" t="str">
        <f>IF(Table1[[#This Row],[Etikett - B1 - Virgin Material]]="","",VLOOKUP(Table1[[#This Row],[Etikett - B1 - Virgin Material]],'DD FD'!AJ:AK,2,FALSE))</f>
        <v/>
      </c>
      <c r="NR11" s="813" t="str">
        <f>IF(Table1[[#This Row],[Etikett - B1 - Virgin Material Anteil (in %)]]="","",Table1[[#This Row],[Etikett - B1 - Virgin Material Anteil (in %)]])</f>
        <v/>
      </c>
      <c r="NS11" s="812" t="str">
        <f>IF(Table1[[#This Row],[Etikett - B1 - Recyceltes Material]]="","",VLOOKUP(Table1[[#This Row],[Etikett - B1 - Recyceltes Material]],'DD FD'!AL:AM,2,FALSE))</f>
        <v/>
      </c>
      <c r="NT11" s="813" t="str">
        <f>IF(Table1[[#This Row],[Etikett - B1 - Recyceltes Material Anteil (in %)]]="","",Table1[[#This Row],[Etikett - B1 - Recyceltes Material Anteil (in %)]])</f>
        <v/>
      </c>
      <c r="NU11" s="812" t="str">
        <f>IF(Table1[[#This Row],[Etikett - B1 - Beschichtung]]="","",VLOOKUP(Table1[[#This Row],[Etikett - B1 - Beschichtung]],'DD FD'!AE:AF,2,FALSE))</f>
        <v/>
      </c>
      <c r="NV11" s="815" t="str">
        <f>IF(Table1[[#This Row],[Etikett - B1 - Beschichtung Anteil (in %)]]="","",Table1[[#This Row],[Etikett - B1 - Beschichtung Anteil (in %)]])</f>
        <v/>
      </c>
      <c r="NW11" s="811" t="str">
        <f>IF(Table1[[#This Row],[Etikett - B2 - Art]]="","",VLOOKUP(Table1[[#This Row],[Etikett - B2 - Art]],'DD FD'!F:G,2,FALSE))</f>
        <v/>
      </c>
      <c r="NX11" s="812" t="str">
        <f>IF(Table1[[#This Row],[Etikett - B2 - Fraktion]]="","",VLOOKUP(Table1[[#This Row],[Etikett - B2 - Fraktion]],'DD FD'!H:J,3,FALSE))</f>
        <v/>
      </c>
      <c r="NY11" s="809" t="str">
        <f>IF(Table1[[#This Row],[Etikett - B2 - Gewicht (in G)]]="","",Table1[[#This Row],[Etikett - B2 - Gewicht (in G)]])</f>
        <v/>
      </c>
      <c r="NZ11" s="809" t="str">
        <f>IF(Table1[[#This Row],[Etikett - B2 - Lizenzierungs-pflichtig? (X=Ja)]]="","",Table1[[#This Row],[Etikett - B2 - Lizenzierungs-pflichtig? (X=Ja)]])</f>
        <v/>
      </c>
      <c r="OA11" s="809" t="str">
        <f>IF(Table1[[#This Row],[Etikett - B2 - Trennbar vom Hauptkörper? (X=Ja)]]="","",Table1[[#This Row],[Etikett - B2 - Trennbar vom Hauptkörper? (X=Ja)]])</f>
        <v/>
      </c>
      <c r="OB11" s="812" t="str">
        <f>IF(Table1[[#This Row],[Etikett - B2 - Virgin Material]]="","",VLOOKUP(Table1[[#This Row],[Etikett - B2 - Virgin Material]],'DD FD'!AJ:AK,2,FALSE))</f>
        <v/>
      </c>
      <c r="OC11" s="813" t="str">
        <f>IF(Table1[[#This Row],[Etikett - B2 - Virgin Material Anteil (in %)]]="","",Table1[[#This Row],[Etikett - B2 - Virgin Material Anteil (in %)]])</f>
        <v/>
      </c>
      <c r="OD11" s="812" t="str">
        <f>IF(Table1[[#This Row],[Etikett - B2 - Recyceltes Material]]="","",VLOOKUP(Table1[[#This Row],[Etikett - B2 - Recyceltes Material]],'DD FD'!AL:AM,2,FALSE))</f>
        <v/>
      </c>
      <c r="OE11" s="813" t="str">
        <f>IF(Table1[[#This Row],[Etikett - B2 - Recyceltes Material Anteil (in %)]]="","",Table1[[#This Row],[Etikett - B2 - Recyceltes Material Anteil (in %)]])</f>
        <v/>
      </c>
      <c r="OF11" s="812" t="str">
        <f>IF(Table1[[#This Row],[Etikett - B2 - Beschichtung]]="","",VLOOKUP(Table1[[#This Row],[Etikett - B2 - Beschichtung]],'DD FD'!AE:AF,2,FALSE))</f>
        <v/>
      </c>
      <c r="OG11" s="815" t="str">
        <f>IF(Table1[[#This Row],[Etikett - B2 - Beschichtung Anteil (in %)]]="","",Table1[[#This Row],[Etikett - B2 - Beschichtung Anteil (in %)]])</f>
        <v/>
      </c>
      <c r="OH11" s="811" t="str">
        <f>IF(Table1[[#This Row],[Etikett - B3 - Art]]="","",VLOOKUP(Table1[[#This Row],[Etikett - B3 - Art]],'DD FD'!F:G,2,FALSE))</f>
        <v/>
      </c>
      <c r="OI11" s="812" t="str">
        <f>IF(Table1[[#This Row],[Etikett - B3 - Fraktion]]="","",VLOOKUP(Table1[[#This Row],[Etikett - B3 - Fraktion]],'DD FD'!H:J,3,FALSE))</f>
        <v/>
      </c>
      <c r="OJ11" s="809" t="str">
        <f>IF(Table1[[#This Row],[Etikett - B3 - Gewicht (in G)]]="","",Table1[[#This Row],[Etikett - B3 - Gewicht (in G)]])</f>
        <v/>
      </c>
      <c r="OK11" s="809" t="str">
        <f>IF(Table1[[#This Row],[Etikett - B3 - Lizenzierungs-pflichtig? (X=Ja)]]="","",Table1[[#This Row],[Etikett - B3 - Lizenzierungs-pflichtig? (X=Ja)]])</f>
        <v/>
      </c>
      <c r="OL11" s="809" t="str">
        <f>IF(Table1[[#This Row],[Etikett - B3 - Trennbar vom Hauptkörper? (X=Ja)]]="","",Table1[[#This Row],[Etikett - B3 - Trennbar vom Hauptkörper? (X=Ja)]])</f>
        <v/>
      </c>
      <c r="OM11" s="812" t="str">
        <f>IF(Table1[[#This Row],[Etikett - B3 - Virgin Material]]="","",VLOOKUP(Table1[[#This Row],[Etikett - B3 - Virgin Material]],'DD FD'!AJ:AK,2,FALSE))</f>
        <v/>
      </c>
      <c r="ON11" s="813" t="str">
        <f>IF(Table1[[#This Row],[Etikett - B3 - Virgin Material Anteil (in %)]]="","",Table1[[#This Row],[Etikett - B3 - Virgin Material Anteil (in %)]])</f>
        <v/>
      </c>
      <c r="OO11" s="812" t="str">
        <f>IF(Table1[[#This Row],[Etikett - B3 - Recyceltes Material]]="","",VLOOKUP(Table1[[#This Row],[Etikett - B3 - Recyceltes Material]],'DD FD'!AL:AM,2,FALSE))</f>
        <v/>
      </c>
      <c r="OP11" s="813" t="str">
        <f>IF(Table1[[#This Row],[Etikett - B3 - Recyceltes Material Anteil (in %)]]="","",Table1[[#This Row],[Etikett - B3 - Recyceltes Material Anteil (in %)]])</f>
        <v/>
      </c>
      <c r="OQ11" s="812" t="str">
        <f>IF(Table1[[#This Row],[Etikett - B3 - Beschichtung]]="","",VLOOKUP(Table1[[#This Row],[Etikett - B3 - Beschichtung]],'DD FD'!AE:AF,2,FALSE))</f>
        <v/>
      </c>
      <c r="OR11" s="861" t="str">
        <f>IF(Table1[[#This Row],[Etikett - B3 - Beschichtung Anteil (in %)]]="","",Table1[[#This Row],[Etikett - B3 - Beschichtung Anteil (in %)]])</f>
        <v/>
      </c>
      <c r="OS11" s="866">
        <f>ROUNDUP(SUM(
IF(AND(LB11='DD FD'!$J$7,LD11='DD FD'!$AI$3),LC11,0),
IF(AND(LL11='DD FD'!$J$7,LN11='DD FD'!$AI$3),LM11,0),
IF(AND(LV11='DD FD'!$J$7,LX11='DD FD'!$AI$3),LW11,0),
IF(AND(MF11='DD FD'!$J$7,MH11='DD FD'!$AI$3),MG11,0),
IF(AND(MQ11='DD FD'!$J$7,MS11='DD FD'!$AI$3),MR11,0),
IF(AND(NB11='DD FD'!$J$7,ND11='DD FD'!$AI$3),NC11,0),
IF(AND(NM11='DD FD'!$J$7,NO11='DD FD'!$AI$3),NN11,0),
IF(AND(NX11='DD FD'!$J$7,NZ11='DD FD'!$AI$3),NY11,0),
IF(AND(OI11='DD FD'!$J$7,OK11='DD FD'!$AI$3),OJ11,0),
),2)</f>
        <v>0</v>
      </c>
      <c r="OT11" s="865">
        <f>ROUNDUP(SUM(
IF(AND(LB11='DD FD'!$J$6,LD11='DD FD'!$AI$3),LC11,0),
IF(AND(LL11='DD FD'!$J$6,LN11='DD FD'!$AI$3),LM11,0),
IF(AND(LV11='DD FD'!$J$6,LX11='DD FD'!$AI$3),LW11,0),
IF(AND(MF11='DD FD'!$J$6,MH11='DD FD'!$AI$3),MG11,0),
IF(AND(MQ11='DD FD'!$J$6,MS11='DD FD'!$AI$3),MR11,0),
IF(AND(NB11='DD FD'!$J$6,ND11='DD FD'!$AI$3),NC11,0),
IF(AND(NM11='DD FD'!$J$6,NO11='DD FD'!$AI$3),NN11,0),
IF(AND(NX11='DD FD'!$J$6,NZ11='DD FD'!$AI$3),NY11,0),
IF(AND(OI11='DD FD'!$J$6,OK11='DD FD'!$AI$3),OJ11,0),
),2)</f>
        <v>0</v>
      </c>
      <c r="OU11" s="865">
        <f>ROUNDUP(SUM(
IF(AND(LB11='DD FD'!$J$10,LD11='DD FD'!$AI$3),LC11,0),
IF(AND(LL11='DD FD'!$J$10,LN11='DD FD'!$AI$3),LM11,0),
IF(AND(LV11='DD FD'!$J$10,LX11='DD FD'!$AI$3),LW11,0),
IF(AND(MF11='DD FD'!$J$10,MH11='DD FD'!$AI$3),MG11,0),
IF(AND(MQ11='DD FD'!$J$10,MS11='DD FD'!$AI$3),MR11,0),
IF(AND(NB11='DD FD'!$J$10,ND11='DD FD'!$AI$3),NC11,0),
IF(AND(NM11='DD FD'!$J$10,NO11='DD FD'!$AI$3),NN11,0),
IF(AND(NX11='DD FD'!$J$10,NZ11='DD FD'!$AI$3),NY11,0),
IF(AND(OI11='DD FD'!$J$10,OK11='DD FD'!$AI$3),OJ11,0),
),2)</f>
        <v>0</v>
      </c>
      <c r="OV11" s="865">
        <f>ROUNDUP(SUM(
IF(AND(LB11='DD FD'!$J$8,LD11='DD FD'!$AI$3),LC11,0),
IF(AND(LL11='DD FD'!$J$8,LN11='DD FD'!$AI$3),LM11,0),
IF(AND(LV11='DD FD'!$J$8,LX11='DD FD'!$AI$3),LW11,0),
IF(AND(MF11='DD FD'!$J$8,MH11='DD FD'!$AI$3),MG11,0),
IF(AND(MQ11='DD FD'!$J$8,MS11='DD FD'!$AI$3),MR11,0),
IF(AND(NB11='DD FD'!$J$8,ND11='DD FD'!$AI$3),NC11,0),
IF(AND(NM11='DD FD'!$J$8,NO11='DD FD'!$AI$3),NN11,0),
IF(AND(NX11='DD FD'!$J$8,NZ11='DD FD'!$AI$3),NY11,0),
IF(AND(OI11='DD FD'!$J$8,OK11='DD FD'!$AI$3),OJ11,0),
),2)</f>
        <v>0</v>
      </c>
      <c r="OW11" s="865">
        <f>ROUNDUP(SUM(
IF(AND(LB11='DD FD'!$J$5,LD11='DD FD'!$AI$3),LC11,0),
IF(AND(LL11='DD FD'!$J$5,LN11='DD FD'!$AI$3),LM11,0),
IF(AND(LV11='DD FD'!$J$5,LX11='DD FD'!$AI$3),LW11,0),
IF(AND(MF11='DD FD'!$J$5,MH11='DD FD'!$AI$3),MG11,0),
IF(AND(MQ11='DD FD'!$J$5,MS11='DD FD'!$AI$3),MR11,0),
IF(AND(NB11='DD FD'!$J$5,ND11='DD FD'!$AI$3),NC11,0),
IF(AND(NM11='DD FD'!$J$5,NO11='DD FD'!$AI$3),NN11,0),
IF(AND(NX11='DD FD'!$J$5,NZ11='DD FD'!$AI$3),NY11,0),
IF(AND(OI11='DD FD'!$J$5,OK11='DD FD'!$AI$3),OJ11,0),
),2)</f>
        <v>0</v>
      </c>
      <c r="OX11" s="865">
        <f>ROUNDUP(SUM(
IF(AND(LB11='DD FD'!$J$9,LD11='DD FD'!$AI$3),LC11,0),
IF(AND(LL11='DD FD'!$J$9,LN11='DD FD'!$AI$3),LM11,0),
IF(AND(LV11='DD FD'!$J$9,LX11='DD FD'!$AI$3),LW11,0),
IF(AND(MF11='DD FD'!$J$9,MH11='DD FD'!$AI$3),MG11,0),
IF(AND(MQ11='DD FD'!$J$9,MS11='DD FD'!$AI$3),MR11,0),
IF(AND(NB11='DD FD'!$J$9,ND11='DD FD'!$AI$3),NC11,0),
IF(AND(NM11='DD FD'!$J$9,NO11='DD FD'!$AI$3),NN11,0),
IF(AND(NX11='DD FD'!$J$9,NZ11='DD FD'!$AI$3),NY11,0),
IF(AND(OI11='DD FD'!$J$9,OK11='DD FD'!$AI$3),OJ11,0),
),2)</f>
        <v>0</v>
      </c>
      <c r="OY11" s="865">
        <f>ROUNDUP(SUM(
IF(AND(LB11='DD FD'!$J$4,LD11='DD FD'!$AI$3),LC11,0),
IF(AND(LL11='DD FD'!$J$4,LN11='DD FD'!$AI$3),LM11,0),
IF(AND(LV11='DD FD'!$J$4,LX11='DD FD'!$AI$3),LW11,0),
IF(AND(MF11='DD FD'!$J$4,MH11='DD FD'!$AI$3),MG11,0),
IF(AND(MQ11='DD FD'!$J$4,MS11='DD FD'!$AI$3),MR11,0),
IF(AND(NB11='DD FD'!$J$4,ND11='DD FD'!$AI$3),NC11,0),
IF(AND(NM11='DD FD'!$J$4,NO11='DD FD'!$AI$3),NN11,0),
IF(AND(NX11='DD FD'!$J$4,NZ11='DD FD'!$AI$3),NY11,0),
IF(AND(OI11='DD FD'!$J$4,OK11='DD FD'!$AI$3),OJ11,0),
),2)</f>
        <v>0</v>
      </c>
      <c r="OZ11" s="867">
        <f>ROUNDUP(SUM(
IF(AND(LB11='DD FD'!$J$11,LD11='DD FD'!$AI$3),LC11,0),
IF(AND(LL11='DD FD'!$J$11,LN11='DD FD'!$AI$3),LM11,0),
IF(AND(LV11='DD FD'!$J$11,LX11='DD FD'!$AI$3),LW11,0),
IF(AND(MF11='DD FD'!$J$11,MH11='DD FD'!$AI$3),MG11,0),
IF(AND(MQ11='DD FD'!$J$11,MS11='DD FD'!$AI$3),MR11,0),
IF(AND(NB11='DD FD'!$J$11,ND11='DD FD'!$AI$3),NC11,0),
IF(AND(NM11='DD FD'!$J$11,NO11='DD FD'!$AI$3),NN11,0),
IF(AND(NX11='DD FD'!$J$11,NZ11='DD FD'!$AI$3),NY11,0),
IF(AND(OI11='DD FD'!$J$11,OK11='DD FD'!$AI$3),OJ11,0),
),2)</f>
        <v>0</v>
      </c>
      <c r="PA11" s="858"/>
    </row>
    <row r="12" spans="1:417" s="40" customFormat="1">
      <c r="A12" s="661"/>
      <c r="B12" s="180"/>
      <c r="C12" s="281"/>
      <c r="D12" s="281"/>
      <c r="E12" s="181"/>
      <c r="F12" s="355"/>
      <c r="G12" s="359"/>
      <c r="H12" s="662"/>
      <c r="I12" s="162"/>
      <c r="J12" s="161" t="str">
        <f t="shared" si="0"/>
        <v/>
      </c>
      <c r="K12" s="633" t="str">
        <f t="shared" si="17"/>
        <v/>
      </c>
      <c r="L12" s="634"/>
      <c r="M12" s="124" t="str">
        <f t="shared" si="18"/>
        <v/>
      </c>
      <c r="N12" s="125" t="str">
        <f t="shared" si="1"/>
        <v/>
      </c>
      <c r="O12" s="123"/>
      <c r="P12" s="123"/>
      <c r="Q12" s="126" t="str">
        <f t="shared" si="19"/>
        <v/>
      </c>
      <c r="R12" s="177"/>
      <c r="S12" s="185"/>
      <c r="T12" s="186"/>
      <c r="U12" s="186"/>
      <c r="V12" s="73"/>
      <c r="W12" s="357"/>
      <c r="X12" s="186"/>
      <c r="Y12" s="187"/>
      <c r="Z12" s="123"/>
      <c r="AA12" s="157"/>
      <c r="AB12" s="157"/>
      <c r="AC12" s="157"/>
      <c r="AD12" s="157"/>
      <c r="AE12" s="157"/>
      <c r="AF12" s="157"/>
      <c r="AG12" s="127" t="str">
        <f t="shared" si="20"/>
        <v/>
      </c>
      <c r="AH12" s="127" t="str">
        <f t="shared" si="21"/>
        <v/>
      </c>
      <c r="AI12" s="370"/>
      <c r="AJ12" s="635"/>
      <c r="AK12" s="619" t="str">
        <f t="shared" si="22"/>
        <v/>
      </c>
      <c r="AL12" s="124" t="str">
        <f t="shared" si="2"/>
        <v/>
      </c>
      <c r="AM12" s="124" t="str">
        <f t="shared" si="3"/>
        <v/>
      </c>
      <c r="AN12" s="124" t="str">
        <f t="shared" si="4"/>
        <v/>
      </c>
      <c r="AO12" s="124" t="str">
        <f t="shared" si="5"/>
        <v/>
      </c>
      <c r="AP12" s="188"/>
      <c r="AQ12" s="190"/>
      <c r="AR12" s="180"/>
      <c r="AS12" s="180"/>
      <c r="AT12" s="180"/>
      <c r="AU12" s="127" t="str">
        <f t="shared" si="6"/>
        <v/>
      </c>
      <c r="AV12" s="353"/>
      <c r="AW12" s="127" t="str">
        <f t="shared" si="7"/>
        <v/>
      </c>
      <c r="AX12" s="144" t="str">
        <f t="shared" si="8"/>
        <v/>
      </c>
      <c r="AY12" s="186"/>
      <c r="AZ12" s="25"/>
      <c r="BA12" s="25"/>
      <c r="BB12" s="181"/>
      <c r="BC12" s="621"/>
      <c r="BD12" s="649" t="str">
        <f t="shared" si="23"/>
        <v/>
      </c>
      <c r="BE12" s="74"/>
      <c r="BF12" s="192"/>
      <c r="BG12" s="158"/>
      <c r="BH12" s="158"/>
      <c r="BI12" s="186"/>
      <c r="BJ12" s="148"/>
      <c r="BK12" s="193"/>
      <c r="BL12" s="193"/>
      <c r="BM12" s="127" t="str">
        <f t="shared" si="9"/>
        <v/>
      </c>
      <c r="BN12" s="148"/>
      <c r="BO12" s="178" t="str">
        <f t="shared" si="10"/>
        <v/>
      </c>
      <c r="BP12" s="195"/>
      <c r="BQ12" s="186"/>
      <c r="BR12" s="25"/>
      <c r="BS12" s="25"/>
      <c r="BT12" s="25"/>
      <c r="BU12" s="650"/>
      <c r="BV12" s="646"/>
      <c r="BW12" s="25"/>
      <c r="BX12" s="25"/>
      <c r="BY12" s="25"/>
      <c r="BZ12" s="25"/>
      <c r="CA12" s="25"/>
      <c r="CB12" s="25"/>
      <c r="CC12" s="25"/>
      <c r="CD12" s="25"/>
      <c r="CE12" s="25"/>
      <c r="CF12" s="25"/>
      <c r="CG12" s="25"/>
      <c r="CH12" s="25"/>
      <c r="CI12" s="25"/>
      <c r="CJ12" s="25"/>
      <c r="CK12" s="25"/>
      <c r="CL12" s="25"/>
      <c r="CM12" s="25"/>
      <c r="CN12" s="25"/>
      <c r="CO12" s="26"/>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633" t="str">
        <f t="shared" si="25"/>
        <v/>
      </c>
      <c r="DY12" s="760"/>
      <c r="DZ12" s="731"/>
      <c r="EA12" s="735"/>
      <c r="EB12" s="196"/>
      <c r="EC12" s="356"/>
      <c r="ED12" s="196"/>
      <c r="EE12" s="196"/>
      <c r="EF12" s="148"/>
      <c r="EG12" s="193"/>
      <c r="EH12" s="193"/>
      <c r="EI12" s="123" t="str">
        <f t="shared" si="11"/>
        <v/>
      </c>
      <c r="EJ12" s="149"/>
      <c r="EK12" s="620" t="str">
        <f t="shared" si="12"/>
        <v/>
      </c>
      <c r="EL12" s="755"/>
      <c r="EM12" s="620" t="str">
        <f t="shared" si="26"/>
        <v/>
      </c>
      <c r="EN12" s="732"/>
      <c r="EO12" s="160"/>
      <c r="EP12" s="160"/>
      <c r="EQ12" s="160"/>
      <c r="ER12" s="160"/>
      <c r="ES12" s="160"/>
      <c r="ET12" s="160"/>
      <c r="EU12" s="160"/>
      <c r="EV12" s="160"/>
      <c r="EW12" s="160"/>
      <c r="EX12" s="160"/>
      <c r="EY12" s="160"/>
      <c r="EZ12" s="160"/>
      <c r="FA12" s="160"/>
      <c r="FB12" s="160"/>
      <c r="FC12" s="741"/>
      <c r="FD12" s="648" t="str">
        <f t="shared" si="13"/>
        <v/>
      </c>
      <c r="FE12" s="198"/>
      <c r="FF12" s="199"/>
      <c r="FG12" s="199"/>
      <c r="FH12" s="200"/>
      <c r="FI12" s="200"/>
      <c r="FJ12" s="200"/>
      <c r="FK12" s="200"/>
      <c r="FL12" s="180"/>
      <c r="FM12" s="180"/>
      <c r="FN12" s="333"/>
      <c r="FO12" s="123" t="str">
        <f t="shared" si="14"/>
        <v/>
      </c>
      <c r="FP12" s="889" t="str">
        <f>IF(Table1[[#This Row],[Baumwollanteil (in %)]]&lt;&gt;"","05","")</f>
        <v/>
      </c>
      <c r="FQ12" s="999"/>
      <c r="FR12" s="179" t="str">
        <f t="shared" si="15"/>
        <v/>
      </c>
      <c r="FS12" s="123"/>
      <c r="FT12" s="123"/>
      <c r="FU12" s="123"/>
      <c r="FV12" s="745" t="str">
        <f t="shared" si="16"/>
        <v/>
      </c>
      <c r="GB12"/>
      <c r="GC12" s="1010" t="str">
        <f>IF(Table1[[#This Row],[Global Trade Item Number (GTIN)]]="","",Table1[[#This Row],[Global Trade Item Number (GTIN)]])</f>
        <v/>
      </c>
      <c r="GD12" s="790" t="str">
        <f>IF(Table1[[#This Row],[WAWI-Nr./ Kreditoren-Nummer
(ASDV)]]&lt;&gt;"",Table1[[#This Row],[WAWI-Nr./ Kreditoren-Nummer
(ASDV)]],"")</f>
        <v/>
      </c>
      <c r="GE12" s="190"/>
      <c r="GF12" s="790" t="str">
        <f>IF(Table1[[#This Row],[Gültig ab (Datum)]]&lt;&gt;"","31.12.9999","")</f>
        <v/>
      </c>
      <c r="GG12" s="190"/>
      <c r="GH12" s="190"/>
      <c r="GI12" s="616"/>
      <c r="GJ12" s="765"/>
      <c r="GK12" s="763"/>
      <c r="GL12" s="617"/>
      <c r="GM12" s="617"/>
      <c r="GN12" s="617"/>
      <c r="GO12" s="617"/>
      <c r="GP12" s="617"/>
      <c r="GQ12" s="775"/>
      <c r="GR12" s="663"/>
      <c r="GS12" s="159"/>
      <c r="GT12" s="159"/>
      <c r="GU12" s="159"/>
      <c r="GV12" s="159"/>
      <c r="GW12" s="610"/>
      <c r="GX12" s="159"/>
      <c r="GY12" s="610"/>
      <c r="GZ12" s="159"/>
      <c r="HA12" s="610"/>
      <c r="HB12" s="663"/>
      <c r="HC12" s="159"/>
      <c r="HD12" s="159"/>
      <c r="HE12" s="159"/>
      <c r="HF12" s="159"/>
      <c r="HG12" s="610"/>
      <c r="HH12" s="159"/>
      <c r="HI12" s="610"/>
      <c r="HJ12" s="159"/>
      <c r="HK12" s="610"/>
      <c r="HL12" s="663"/>
      <c r="HM12" s="159"/>
      <c r="HN12" s="159"/>
      <c r="HO12" s="159"/>
      <c r="HP12" s="159"/>
      <c r="HQ12" s="610"/>
      <c r="HR12" s="159"/>
      <c r="HS12" s="610"/>
      <c r="HT12" s="159"/>
      <c r="HU12" s="610"/>
      <c r="HV12" s="663"/>
      <c r="HW12" s="159"/>
      <c r="HX12" s="159"/>
      <c r="HY12" s="159"/>
      <c r="HZ12" s="159"/>
      <c r="IA12" s="159"/>
      <c r="IB12" s="610"/>
      <c r="IC12" s="159"/>
      <c r="ID12" s="610"/>
      <c r="IE12" s="159"/>
      <c r="IF12" s="610"/>
      <c r="IG12" s="663"/>
      <c r="IH12" s="159"/>
      <c r="II12" s="159"/>
      <c r="IJ12" s="159"/>
      <c r="IK12" s="159"/>
      <c r="IL12" s="159"/>
      <c r="IM12" s="610"/>
      <c r="IN12" s="159"/>
      <c r="IO12" s="610"/>
      <c r="IP12" s="159"/>
      <c r="IQ12" s="610"/>
      <c r="IR12" s="663"/>
      <c r="IS12" s="159"/>
      <c r="IT12" s="159"/>
      <c r="IU12" s="159"/>
      <c r="IV12" s="159"/>
      <c r="IW12" s="159"/>
      <c r="IX12" s="610"/>
      <c r="IY12" s="159"/>
      <c r="IZ12" s="610"/>
      <c r="JA12" s="159"/>
      <c r="JB12" s="610"/>
      <c r="JC12" s="663"/>
      <c r="JD12" s="159"/>
      <c r="JE12" s="159"/>
      <c r="JF12" s="159"/>
      <c r="JG12" s="159"/>
      <c r="JH12" s="159"/>
      <c r="JI12" s="610"/>
      <c r="JJ12" s="159"/>
      <c r="JK12" s="610"/>
      <c r="JL12" s="159"/>
      <c r="JM12" s="827"/>
      <c r="JN12" s="663"/>
      <c r="JO12" s="159"/>
      <c r="JP12" s="159"/>
      <c r="JQ12" s="159"/>
      <c r="JR12" s="159"/>
      <c r="JS12" s="159"/>
      <c r="JT12" s="610"/>
      <c r="JU12" s="159"/>
      <c r="JV12" s="610"/>
      <c r="JW12" s="159"/>
      <c r="JX12" s="610"/>
      <c r="JY12" s="663"/>
      <c r="JZ12" s="159"/>
      <c r="KA12" s="159"/>
      <c r="KB12" s="159"/>
      <c r="KC12" s="159"/>
      <c r="KD12" s="159"/>
      <c r="KE12" s="610"/>
      <c r="KF12" s="159"/>
      <c r="KG12" s="610"/>
      <c r="KH12" s="159"/>
      <c r="KI12" s="610"/>
      <c r="KL12" s="803" t="str">
        <f>IF(Table1[[#This Row],[GTIN]]&lt;&gt;"",Table1[[#This Row],[GTIN]],"")</f>
        <v/>
      </c>
      <c r="KM12" s="804" t="str">
        <f>Table1[[#This Row],[Kreditor]]</f>
        <v/>
      </c>
      <c r="KN12" s="805" t="str">
        <f>IF(Table1[[#This Row],[Gültig ab (Datum)]]&lt;&gt;"",Table1[[#This Row],[Gültig ab (Datum)]],"")</f>
        <v/>
      </c>
      <c r="KO12" s="805" t="str">
        <f>Table1[[#This Row],[Gültig bis]]</f>
        <v/>
      </c>
      <c r="KP12" s="818" t="str">
        <f>IF(Table1[[#This Row],[Artikel verpackt? 
(X=Ja)]]="","",Table1[[#This Row],[Artikel verpackt? 
(X=Ja)]])</f>
        <v/>
      </c>
      <c r="KQ12" s="806" t="str">
        <f>IF(Table1[[#This Row],[Verpackung recyclingfähig?
(X=Ja)]]="","",Table1[[#This Row],[Verpackung recyclingfähig?
(X=Ja)]])</f>
        <v/>
      </c>
      <c r="KR12" s="807"/>
      <c r="KS12" s="808"/>
      <c r="KT12" s="809"/>
      <c r="KU12" s="809"/>
      <c r="KV12" s="809"/>
      <c r="KW12" s="809"/>
      <c r="KX12" s="809"/>
      <c r="KY12" s="809"/>
      <c r="KZ12" s="810"/>
      <c r="LA12" s="811" t="str">
        <f>IF(Table1[[#This Row],[Hauptkörper - B1 - Art]]="","",VLOOKUP(Table1[[#This Row],[Hauptkörper - B1 - Art]],'DD FD'!B:C,2,FALSE))</f>
        <v/>
      </c>
      <c r="LB12" s="812" t="str">
        <f>IF(Table1[[#This Row],[Hauptkörper - B1 - Fraktion]]="","",VLOOKUP(Table1[[#This Row],[Hauptkörper - B1 - Fraktion]],'DD FD'!H:J,3,FALSE))</f>
        <v/>
      </c>
      <c r="LC12" s="809" t="str">
        <f>IF(Table1[[#This Row],[Hauptkörper - B1 - Gewicht
(in G)]]="","",Table1[[#This Row],[Hauptkörper - B1 - Gewicht
(in G)]])</f>
        <v/>
      </c>
      <c r="LD12" s="809" t="str">
        <f>IF(Table1[[#This Row],[Hauptkörper - B1 - Lizenzierungs-pflichtig? (X=Ja)]]="","",Table1[[#This Row],[Hauptkörper - B1 - Lizenzierungs-pflichtig? (X=Ja)]])</f>
        <v/>
      </c>
      <c r="LE12" s="812" t="str">
        <f>IF(Table1[[#This Row],[Hauptkörper - B1 - Virgin Material]]="","",VLOOKUP(Table1[[#This Row],[Hauptkörper - B1 - Virgin Material]],'DD FD'!AJ:AK,2,FALSE))</f>
        <v/>
      </c>
      <c r="LF12" s="813" t="str">
        <f>IF(Table1[[#This Row],[Hauptkörper - B1 - Virgin Material Anteil (in %)]]="","",Table1[[#This Row],[Hauptkörper - B1 - Virgin Material Anteil (in %)]])</f>
        <v/>
      </c>
      <c r="LG12" s="812" t="str">
        <f>IF(Table1[[#This Row],[Hauptkörper - B1 - Recyceltes Material]]="","",VLOOKUP(Table1[[#This Row],[Hauptkörper - B1 - Recyceltes Material]],'DD FD'!AL:AM,2,FALSE))</f>
        <v/>
      </c>
      <c r="LH12" s="813" t="str">
        <f>IF(Table1[[#This Row],[Hauptkörper - B1 - Recyceltes Material Anteil (in %)]]="","",Table1[[#This Row],[Hauptkörper - B1 - Recyceltes Material Anteil (in %)]])</f>
        <v/>
      </c>
      <c r="LI12" s="814" t="str">
        <f>IF(Table1[[#This Row],[Hauptkörper - B1 - Beschichtung]]="","",VLOOKUP(Table1[[#This Row],[Hauptkörper - B1 - Beschichtung]],'DD FD'!AE:AF,2,FALSE))</f>
        <v/>
      </c>
      <c r="LJ12" s="815" t="str">
        <f>IF(Table1[[#This Row],[Hauptkörper - B1 - Beschichtung Anteil (in %)]]="","",Table1[[#This Row],[Hauptkörper - B1 - Beschichtung Anteil (in %)]])</f>
        <v/>
      </c>
      <c r="LK12" s="811" t="str">
        <f>IF(Table1[[#This Row],[Hauptkörper - B2 - Art]]="","",VLOOKUP(Table1[[#This Row],[Hauptkörper - B2 - Art]],'DD FD'!B:C,2,FALSE))</f>
        <v/>
      </c>
      <c r="LL12" s="812" t="str">
        <f>IF(Table1[[#This Row],[Hauptkörper - B2 - Fraktion]]="","",VLOOKUP(Table1[[#This Row],[Hauptkörper - B2 - Fraktion]],'DD FD'!H:J,3,FALSE))</f>
        <v/>
      </c>
      <c r="LM12" s="809" t="str">
        <f>IF(Table1[[#This Row],[Hauptkörper - B2 - Gewicht
(in G)]]="","",Table1[[#This Row],[Hauptkörper - B2 - Gewicht
(in G)]])</f>
        <v/>
      </c>
      <c r="LN12" s="809" t="str">
        <f>IF(Table1[[#This Row],[Hauptkörper - B2 - Lizenzierungs-pflichtig? (X=Ja)]]="","",Table1[[#This Row],[Hauptkörper - B2 - Lizenzierungs-pflichtig? (X=Ja)]])</f>
        <v/>
      </c>
      <c r="LO12" s="812" t="str">
        <f>IF(Table1[[#This Row],[Hauptkörper - B2 - Virgin Material]]="","",VLOOKUP(Table1[[#This Row],[Hauptkörper - B2 - Virgin Material]],'DD FD'!AJ:AK,2,FALSE))</f>
        <v/>
      </c>
      <c r="LP12" s="813" t="str">
        <f>IF(Table1[[#This Row],[Hauptkörper - B2 - Virgin Material Anteil (in %)]]="","",Table1[[#This Row],[Hauptkörper - B2 - Virgin Material Anteil (in %)]])</f>
        <v/>
      </c>
      <c r="LQ12" s="812" t="str">
        <f>IF(Table1[[#This Row],[Hauptkörper - B2 - Recyceltes Material]]="","",VLOOKUP(Table1[[#This Row],[Hauptkörper - B2 - Recyceltes Material]],'DD FD'!AL:AM,2,FALSE))</f>
        <v/>
      </c>
      <c r="LR12" s="813" t="str">
        <f>IF(Table1[[#This Row],[Hauptkörper - B2 - Recyceltes Material Anteil (in %)]]="","",Table1[[#This Row],[Hauptkörper - B2 - Recyceltes Material Anteil (in %)]])</f>
        <v/>
      </c>
      <c r="LS12" s="812" t="str">
        <f>IF(Table1[[#This Row],[Hauptkörper - B2 - Beschichtung]]="","",VLOOKUP(Table1[[#This Row],[Hauptkörper - B2 - Beschichtung]],'DD FD'!AE:AF,2,FALSE))</f>
        <v/>
      </c>
      <c r="LT12" s="815" t="str">
        <f>IF(Table1[[#This Row],[Hauptkörper - B2 - Beschichtung Anteil (in %)]]="","",Table1[[#This Row],[Hauptkörper - B2 - Beschichtung Anteil (in %)]])</f>
        <v/>
      </c>
      <c r="LU12" s="811" t="str">
        <f>IF(Table1[[#This Row],[Hauptkörper - B3 - Art]]="","",VLOOKUP(Table1[[#This Row],[Hauptkörper - B3 - Art]],'DD FD'!B:C,2,FALSE))</f>
        <v/>
      </c>
      <c r="LV12" s="812" t="str">
        <f>IF(Table1[[#This Row],[Hauptkörper - B3 - Fraktion]]="","",VLOOKUP(Table1[[#This Row],[Hauptkörper - B3 - Fraktion]],'DD FD'!H:J,3,FALSE))</f>
        <v/>
      </c>
      <c r="LW12" s="809" t="str">
        <f>IF(Table1[[#This Row],[Hauptkörper - B3 - Gewicht
(in G)]]="","",Table1[[#This Row],[Hauptkörper - B3 - Gewicht
(in G)]])</f>
        <v/>
      </c>
      <c r="LX12" s="809" t="str">
        <f>IF(Table1[[#This Row],[Hauptkörper - B3 - Lizenzierungs-pflichtig? (X=Ja)]]="","",Table1[[#This Row],[Hauptkörper - B3 - Lizenzierungs-pflichtig? (X=Ja)]])</f>
        <v/>
      </c>
      <c r="LY12" s="812" t="str">
        <f>IF(Table1[[#This Row],[Hauptkörper - B3 - Virgin Material]]="","",VLOOKUP(Table1[[#This Row],[Hauptkörper - B3 - Virgin Material]],'DD FD'!AJ:AK,2,FALSE))</f>
        <v/>
      </c>
      <c r="LZ12" s="813" t="str">
        <f>IF(Table1[[#This Row],[Hauptkörper - B3 - Virgin Material Anteil (in %)]]="","",Table1[[#This Row],[Hauptkörper - B3 - Virgin Material Anteil (in %)]])</f>
        <v/>
      </c>
      <c r="MA12" s="812" t="str">
        <f>IF(Table1[[#This Row],[Hauptkörper - B3 - Recyceltes Material]]="","",VLOOKUP(Table1[[#This Row],[Hauptkörper - B3 - Recyceltes Material]],'DD FD'!AL:AM,2,FALSE))</f>
        <v/>
      </c>
      <c r="MB12" s="813" t="str">
        <f>IF(Table1[[#This Row],[Hauptkörper - B3 - Recyceltes Material Anteil (in %)]]="","",Table1[[#This Row],[Hauptkörper - B3 - Recyceltes Material Anteil (in %)]])</f>
        <v/>
      </c>
      <c r="MC12" s="812" t="str">
        <f>IF(Table1[[#This Row],[Hauptkörper - B3 - Beschichtung]]="","",VLOOKUP(Table1[[#This Row],[Hauptkörper - B3 - Beschichtung]],'DD FD'!AE:AF,2,FALSE))</f>
        <v/>
      </c>
      <c r="MD12" s="815" t="str">
        <f>IF(Table1[[#This Row],[Hauptkörper - B3 - Beschichtung Anteil (in %)]]="","",Table1[[#This Row],[Hauptkörper - B3 - Beschichtung Anteil (in %)]])</f>
        <v/>
      </c>
      <c r="ME12" s="811" t="str">
        <f>IF(Table1[[#This Row],[Verschluss - B1 - Art]]="","",VLOOKUP(Table1[[#This Row],[Verschluss - B1 - Art]],'DD FD'!D:E,2,FALSE))</f>
        <v/>
      </c>
      <c r="MF12" s="812" t="str">
        <f>IF(Table1[[#This Row],[Verschluss - B1 - Fraktion]]="","",VLOOKUP(Table1[[#This Row],[Verschluss - B1 - Fraktion]],'DD FD'!H:J,3,FALSE))</f>
        <v/>
      </c>
      <c r="MG12" s="809" t="str">
        <f>IF(Table1[[#This Row],[Verschluss - B1 - Gewicht (in G)]]="","",Table1[[#This Row],[Verschluss - B1 - Gewicht (in G)]])</f>
        <v/>
      </c>
      <c r="MH12" s="809" t="str">
        <f>IF(Table1[[#This Row],[Verschluss - B1 - Lizenzierungs-pflichtig? (X=Ja)]]="","",Table1[[#This Row],[Verschluss - B1 - Lizenzierungs-pflichtig? (X=Ja)]])</f>
        <v/>
      </c>
      <c r="MI12" s="809" t="str">
        <f>IF(Table1[[#This Row],[Verschluss - B1 - Trennbar vom Hauptkörper? (X=Ja)]]="","",Table1[[#This Row],[Verschluss - B1 - Trennbar vom Hauptkörper? (X=Ja)]])</f>
        <v/>
      </c>
      <c r="MJ12" s="812" t="str">
        <f>IF(Table1[[#This Row],[Verschluss - B1 - Virgin Material]]="","",VLOOKUP(Table1[[#This Row],[Verschluss - B1 - Virgin Material]],'DD FD'!AJ:AK,2,FALSE))</f>
        <v/>
      </c>
      <c r="MK12" s="813" t="str">
        <f>IF(Table1[[#This Row],[Verschluss - B1 - Virgin Material Anteil (in %)]]="","",Table1[[#This Row],[Verschluss - B1 - Virgin Material Anteil (in %)]])</f>
        <v/>
      </c>
      <c r="ML12" s="812" t="str">
        <f>IF(Table1[[#This Row],[Verschluss - B1 - Recyceltes Material]]="","",VLOOKUP(Table1[[#This Row],[Verschluss - B1 - Recyceltes Material]],'DD FD'!AL:AM,2,FALSE))</f>
        <v/>
      </c>
      <c r="MM12" s="813" t="str">
        <f>IF(Table1[[#This Row],[Verschluss - B1 - Recyceltes Material Anteil (in %)]]="","",Table1[[#This Row],[Verschluss - B1 - Recyceltes Material Anteil (in %)]])</f>
        <v/>
      </c>
      <c r="MN12" s="812" t="str">
        <f>IF(Table1[[#This Row],[Verschluss - B1 - Beschichtung]]="","",VLOOKUP(Table1[[#This Row],[Verschluss - B1 - Beschichtung]],'DD FD'!AE:AF,2,FALSE))</f>
        <v/>
      </c>
      <c r="MO12" s="815" t="str">
        <f>IF(Table1[[#This Row],[Verschluss - B1 - Beschichtung Anteil (in %)]]="","",Table1[[#This Row],[Verschluss - B1 - Beschichtung Anteil (in %)]])</f>
        <v/>
      </c>
      <c r="MP12" s="811" t="str">
        <f>IF(Table1[[#This Row],[Verschluss - B2 - Art]]="","",VLOOKUP(Table1[[#This Row],[Verschluss - B2 - Art]],'DD FD'!D:E,2,FALSE))</f>
        <v/>
      </c>
      <c r="MQ12" s="812" t="str">
        <f>IF(Table1[[#This Row],[Verschluss - B2 - Fraktion]]="","",VLOOKUP(Table1[[#This Row],[Verschluss - B2 - Fraktion]],'DD FD'!H:J,3,FALSE))</f>
        <v/>
      </c>
      <c r="MR12" s="809" t="str">
        <f>IF(Table1[[#This Row],[Verschluss - B2 - Gewicht (in G)]]="","",Table1[[#This Row],[Verschluss - B2 - Gewicht (in G)]])</f>
        <v/>
      </c>
      <c r="MS12" s="809" t="str">
        <f>IF(Table1[[#This Row],[Verschluss - B2 - Lizenzierungs-pflichtig? (X=Ja)]]="","",Table1[[#This Row],[Verschluss - B2 - Lizenzierungs-pflichtig? (X=Ja)]])</f>
        <v/>
      </c>
      <c r="MT12" s="809" t="str">
        <f>IF(Table1[[#This Row],[Verschluss - B2 - Trennbar vom Hauptkörper? (X=Ja)]]="","",Table1[[#This Row],[Verschluss - B2 - Trennbar vom Hauptkörper? (X=Ja)]])</f>
        <v/>
      </c>
      <c r="MU12" s="812" t="str">
        <f>IF(Table1[[#This Row],[Verschluss - B2 - Virgin Material]]="","",VLOOKUP(Table1[[#This Row],[Verschluss - B2 - Virgin Material]],'DD FD'!AJ:AK,2,FALSE))</f>
        <v/>
      </c>
      <c r="MV12" s="813" t="str">
        <f>IF(Table1[[#This Row],[Verschluss - B2 - Virgin Material Anteil (in %)]]="","",Table1[[#This Row],[Verschluss - B2 - Virgin Material Anteil (in %)]])</f>
        <v/>
      </c>
      <c r="MW12" s="812" t="str">
        <f>IF(Table1[[#This Row],[Verschluss - B2 - Recyceltes Material]]="","",VLOOKUP(Table1[[#This Row],[Verschluss - B2 - Recyceltes Material]],'DD FD'!AL:AM,2,FALSE))</f>
        <v/>
      </c>
      <c r="MX12" s="813" t="str">
        <f>IF(Table1[[#This Row],[Verschluss - B2 - Recyceltes Material Anteil (in %)]]="","",Table1[[#This Row],[Verschluss - B2 - Recyceltes Material Anteil (in %)]])</f>
        <v/>
      </c>
      <c r="MY12" s="812" t="str">
        <f>IF(Table1[[#This Row],[Verschluss - B2 - Beschichtung]]="","",VLOOKUP(Table1[[#This Row],[Verschluss - B2 - Beschichtung]],'DD FD'!AE:AF,2,FALSE))</f>
        <v/>
      </c>
      <c r="MZ12" s="815" t="str">
        <f>IF(Table1[[#This Row],[Verschluss - B2 - Beschichtung Anteil (in %)]]="","",Table1[[#This Row],[Verschluss - B2 - Beschichtung Anteil (in %)]])</f>
        <v/>
      </c>
      <c r="NA12" s="811" t="str">
        <f>IF(Table1[[#This Row],[Verschluss - B3 - Art]]="","",VLOOKUP(Table1[[#This Row],[Verschluss - B3 - Art]],'DD FD'!D:E,2,FALSE))</f>
        <v/>
      </c>
      <c r="NB12" s="812" t="str">
        <f>IF(Table1[[#This Row],[Verschluss - B3 - Fraktion]]="","",VLOOKUP(Table1[[#This Row],[Verschluss - B3 - Fraktion]],'DD FD'!H:J,3,FALSE))</f>
        <v/>
      </c>
      <c r="NC12" s="809" t="str">
        <f>IF(Table1[[#This Row],[Verschluss - B3 - Gewicht (in G)]]="","",Table1[[#This Row],[Verschluss - B3 - Gewicht (in G)]])</f>
        <v/>
      </c>
      <c r="ND12" s="809" t="str">
        <f>IF(Table1[[#This Row],[Verschluss - B3 - Lizenzierungs-pflichtig? (X=Ja)]]="","",Table1[[#This Row],[Verschluss - B3 - Lizenzierungs-pflichtig? (X=Ja)]])</f>
        <v/>
      </c>
      <c r="NE12" s="809" t="str">
        <f>IF(Table1[[#This Row],[Verschluss - B3 - Trennbar vom Hauptkörper? (X=Ja)]]="","",Table1[[#This Row],[Verschluss - B3 - Trennbar vom Hauptkörper? (X=Ja)]])</f>
        <v/>
      </c>
      <c r="NF12" s="812" t="str">
        <f>IF(Table1[[#This Row],[Verschluss - B3 - Virgin Material]]="","",VLOOKUP(Table1[[#This Row],[Verschluss - B3 - Virgin Material]],'DD FD'!AJ:AK,2,FALSE))</f>
        <v/>
      </c>
      <c r="NG12" s="813" t="str">
        <f>IF(Table1[[#This Row],[Verschluss - B3 - Virgin Material Anteil (in %)]]="","",Table1[[#This Row],[Verschluss - B3 - Virgin Material Anteil (in %)]])</f>
        <v/>
      </c>
      <c r="NH12" s="812" t="str">
        <f>IF(Table1[[#This Row],[Verschluss - B3 - Recyceltes Material]]="","",VLOOKUP(Table1[[#This Row],[Verschluss - B3 - Recyceltes Material]],'DD FD'!AL:AM,2,FALSE))</f>
        <v/>
      </c>
      <c r="NI12" s="813" t="str">
        <f>IF(Table1[[#This Row],[Verschluss - B3 - Recyceltes Material Anteil (in %)]]="","",Table1[[#This Row],[Verschluss - B3 - Recyceltes Material Anteil (in %)]])</f>
        <v/>
      </c>
      <c r="NJ12" s="812" t="str">
        <f>IF(Table1[[#This Row],[Verschluss - B3 - Beschichtung]]="","",VLOOKUP(Table1[[#This Row],[Verschluss - B3 - Beschichtung]],'DD FD'!AE:AF,2,FALSE))</f>
        <v/>
      </c>
      <c r="NK12" s="815" t="str">
        <f>IF(Table1[[#This Row],[Verschluss - B3 - Beschichtung Anteil (in %)]]="","",Table1[[#This Row],[Verschluss - B3 - Beschichtung Anteil (in %)]])</f>
        <v/>
      </c>
      <c r="NL12" s="811" t="str">
        <f>IF(Table1[[#This Row],[Etikett - B1 - Art]]="","",VLOOKUP(Table1[[#This Row],[Etikett - B1 - Art]],'DD FD'!F:G,2,FALSE))</f>
        <v/>
      </c>
      <c r="NM12" s="812" t="str">
        <f>IF(Table1[[#This Row],[Etikett - B1 - Fraktion]]="","",VLOOKUP(Table1[[#This Row],[Etikett - B1 - Fraktion]],'DD FD'!H:J,3,FALSE))</f>
        <v/>
      </c>
      <c r="NN12" s="809" t="str">
        <f>IF(Table1[[#This Row],[Etikett - B1 - Gewicht (in G)]]="","",Table1[[#This Row],[Etikett - B1 - Gewicht (in G)]])</f>
        <v/>
      </c>
      <c r="NO12" s="809" t="str">
        <f>IF(Table1[[#This Row],[Etikett - B1 - Lizenzierungs-pflichtig? (X=Ja)]]="","",Table1[[#This Row],[Etikett - B1 - Lizenzierungs-pflichtig? (X=Ja)]])</f>
        <v/>
      </c>
      <c r="NP12" s="809" t="str">
        <f>IF(Table1[[#This Row],[Etikett - B1 - Trennbar vom Hauptkörper? (X=Ja)]]="","",Table1[[#This Row],[Etikett - B1 - Trennbar vom Hauptkörper? (X=Ja)]])</f>
        <v/>
      </c>
      <c r="NQ12" s="812" t="str">
        <f>IF(Table1[[#This Row],[Etikett - B1 - Virgin Material]]="","",VLOOKUP(Table1[[#This Row],[Etikett - B1 - Virgin Material]],'DD FD'!AJ:AK,2,FALSE))</f>
        <v/>
      </c>
      <c r="NR12" s="813" t="str">
        <f>IF(Table1[[#This Row],[Etikett - B1 - Virgin Material Anteil (in %)]]="","",Table1[[#This Row],[Etikett - B1 - Virgin Material Anteil (in %)]])</f>
        <v/>
      </c>
      <c r="NS12" s="812" t="str">
        <f>IF(Table1[[#This Row],[Etikett - B1 - Recyceltes Material]]="","",VLOOKUP(Table1[[#This Row],[Etikett - B1 - Recyceltes Material]],'DD FD'!AL:AM,2,FALSE))</f>
        <v/>
      </c>
      <c r="NT12" s="813" t="str">
        <f>IF(Table1[[#This Row],[Etikett - B1 - Recyceltes Material Anteil (in %)]]="","",Table1[[#This Row],[Etikett - B1 - Recyceltes Material Anteil (in %)]])</f>
        <v/>
      </c>
      <c r="NU12" s="812" t="str">
        <f>IF(Table1[[#This Row],[Etikett - B1 - Beschichtung]]="","",VLOOKUP(Table1[[#This Row],[Etikett - B1 - Beschichtung]],'DD FD'!AE:AF,2,FALSE))</f>
        <v/>
      </c>
      <c r="NV12" s="815" t="str">
        <f>IF(Table1[[#This Row],[Etikett - B1 - Beschichtung Anteil (in %)]]="","",Table1[[#This Row],[Etikett - B1 - Beschichtung Anteil (in %)]])</f>
        <v/>
      </c>
      <c r="NW12" s="811" t="str">
        <f>IF(Table1[[#This Row],[Etikett - B2 - Art]]="","",VLOOKUP(Table1[[#This Row],[Etikett - B2 - Art]],'DD FD'!F:G,2,FALSE))</f>
        <v/>
      </c>
      <c r="NX12" s="812" t="str">
        <f>IF(Table1[[#This Row],[Etikett - B2 - Fraktion]]="","",VLOOKUP(Table1[[#This Row],[Etikett - B2 - Fraktion]],'DD FD'!H:J,3,FALSE))</f>
        <v/>
      </c>
      <c r="NY12" s="809" t="str">
        <f>IF(Table1[[#This Row],[Etikett - B2 - Gewicht (in G)]]="","",Table1[[#This Row],[Etikett - B2 - Gewicht (in G)]])</f>
        <v/>
      </c>
      <c r="NZ12" s="809" t="str">
        <f>IF(Table1[[#This Row],[Etikett - B2 - Lizenzierungs-pflichtig? (X=Ja)]]="","",Table1[[#This Row],[Etikett - B2 - Lizenzierungs-pflichtig? (X=Ja)]])</f>
        <v/>
      </c>
      <c r="OA12" s="809" t="str">
        <f>IF(Table1[[#This Row],[Etikett - B2 - Trennbar vom Hauptkörper? (X=Ja)]]="","",Table1[[#This Row],[Etikett - B2 - Trennbar vom Hauptkörper? (X=Ja)]])</f>
        <v/>
      </c>
      <c r="OB12" s="812" t="str">
        <f>IF(Table1[[#This Row],[Etikett - B2 - Virgin Material]]="","",VLOOKUP(Table1[[#This Row],[Etikett - B2 - Virgin Material]],'DD FD'!AJ:AK,2,FALSE))</f>
        <v/>
      </c>
      <c r="OC12" s="813" t="str">
        <f>IF(Table1[[#This Row],[Etikett - B2 - Virgin Material Anteil (in %)]]="","",Table1[[#This Row],[Etikett - B2 - Virgin Material Anteil (in %)]])</f>
        <v/>
      </c>
      <c r="OD12" s="812" t="str">
        <f>IF(Table1[[#This Row],[Etikett - B2 - Recyceltes Material]]="","",VLOOKUP(Table1[[#This Row],[Etikett - B2 - Recyceltes Material]],'DD FD'!AL:AM,2,FALSE))</f>
        <v/>
      </c>
      <c r="OE12" s="813" t="str">
        <f>IF(Table1[[#This Row],[Etikett - B2 - Recyceltes Material Anteil (in %)]]="","",Table1[[#This Row],[Etikett - B2 - Recyceltes Material Anteil (in %)]])</f>
        <v/>
      </c>
      <c r="OF12" s="812" t="str">
        <f>IF(Table1[[#This Row],[Etikett - B2 - Beschichtung]]="","",VLOOKUP(Table1[[#This Row],[Etikett - B2 - Beschichtung]],'DD FD'!AE:AF,2,FALSE))</f>
        <v/>
      </c>
      <c r="OG12" s="815" t="str">
        <f>IF(Table1[[#This Row],[Etikett - B2 - Beschichtung Anteil (in %)]]="","",Table1[[#This Row],[Etikett - B2 - Beschichtung Anteil (in %)]])</f>
        <v/>
      </c>
      <c r="OH12" s="811" t="str">
        <f>IF(Table1[[#This Row],[Etikett - B3 - Art]]="","",VLOOKUP(Table1[[#This Row],[Etikett - B3 - Art]],'DD FD'!F:G,2,FALSE))</f>
        <v/>
      </c>
      <c r="OI12" s="812" t="str">
        <f>IF(Table1[[#This Row],[Etikett - B3 - Fraktion]]="","",VLOOKUP(Table1[[#This Row],[Etikett - B3 - Fraktion]],'DD FD'!H:J,3,FALSE))</f>
        <v/>
      </c>
      <c r="OJ12" s="809" t="str">
        <f>IF(Table1[[#This Row],[Etikett - B3 - Gewicht (in G)]]="","",Table1[[#This Row],[Etikett - B3 - Gewicht (in G)]])</f>
        <v/>
      </c>
      <c r="OK12" s="809" t="str">
        <f>IF(Table1[[#This Row],[Etikett - B3 - Lizenzierungs-pflichtig? (X=Ja)]]="","",Table1[[#This Row],[Etikett - B3 - Lizenzierungs-pflichtig? (X=Ja)]])</f>
        <v/>
      </c>
      <c r="OL12" s="809" t="str">
        <f>IF(Table1[[#This Row],[Etikett - B3 - Trennbar vom Hauptkörper? (X=Ja)]]="","",Table1[[#This Row],[Etikett - B3 - Trennbar vom Hauptkörper? (X=Ja)]])</f>
        <v/>
      </c>
      <c r="OM12" s="812" t="str">
        <f>IF(Table1[[#This Row],[Etikett - B3 - Virgin Material]]="","",VLOOKUP(Table1[[#This Row],[Etikett - B3 - Virgin Material]],'DD FD'!AJ:AK,2,FALSE))</f>
        <v/>
      </c>
      <c r="ON12" s="813" t="str">
        <f>IF(Table1[[#This Row],[Etikett - B3 - Virgin Material Anteil (in %)]]="","",Table1[[#This Row],[Etikett - B3 - Virgin Material Anteil (in %)]])</f>
        <v/>
      </c>
      <c r="OO12" s="812" t="str">
        <f>IF(Table1[[#This Row],[Etikett - B3 - Recyceltes Material]]="","",VLOOKUP(Table1[[#This Row],[Etikett - B3 - Recyceltes Material]],'DD FD'!AL:AM,2,FALSE))</f>
        <v/>
      </c>
      <c r="OP12" s="813" t="str">
        <f>IF(Table1[[#This Row],[Etikett - B3 - Recyceltes Material Anteil (in %)]]="","",Table1[[#This Row],[Etikett - B3 - Recyceltes Material Anteil (in %)]])</f>
        <v/>
      </c>
      <c r="OQ12" s="812" t="str">
        <f>IF(Table1[[#This Row],[Etikett - B3 - Beschichtung]]="","",VLOOKUP(Table1[[#This Row],[Etikett - B3 - Beschichtung]],'DD FD'!AE:AF,2,FALSE))</f>
        <v/>
      </c>
      <c r="OR12" s="861" t="str">
        <f>IF(Table1[[#This Row],[Etikett - B3 - Beschichtung Anteil (in %)]]="","",Table1[[#This Row],[Etikett - B3 - Beschichtung Anteil (in %)]])</f>
        <v/>
      </c>
      <c r="OS12" s="866">
        <f>ROUNDUP(SUM(
IF(AND(LB12='DD FD'!$J$7,LD12='DD FD'!$AI$3),LC12,0),
IF(AND(LL12='DD FD'!$J$7,LN12='DD FD'!$AI$3),LM12,0),
IF(AND(LV12='DD FD'!$J$7,LX12='DD FD'!$AI$3),LW12,0),
IF(AND(MF12='DD FD'!$J$7,MH12='DD FD'!$AI$3),MG12,0),
IF(AND(MQ12='DD FD'!$J$7,MS12='DD FD'!$AI$3),MR12,0),
IF(AND(NB12='DD FD'!$J$7,ND12='DD FD'!$AI$3),NC12,0),
IF(AND(NM12='DD FD'!$J$7,NO12='DD FD'!$AI$3),NN12,0),
IF(AND(NX12='DD FD'!$J$7,NZ12='DD FD'!$AI$3),NY12,0),
IF(AND(OI12='DD FD'!$J$7,OK12='DD FD'!$AI$3),OJ12,0),
),2)</f>
        <v>0</v>
      </c>
      <c r="OT12" s="865">
        <f>ROUNDUP(SUM(
IF(AND(LB12='DD FD'!$J$6,LD12='DD FD'!$AI$3),LC12,0),
IF(AND(LL12='DD FD'!$J$6,LN12='DD FD'!$AI$3),LM12,0),
IF(AND(LV12='DD FD'!$J$6,LX12='DD FD'!$AI$3),LW12,0),
IF(AND(MF12='DD FD'!$J$6,MH12='DD FD'!$AI$3),MG12,0),
IF(AND(MQ12='DD FD'!$J$6,MS12='DD FD'!$AI$3),MR12,0),
IF(AND(NB12='DD FD'!$J$6,ND12='DD FD'!$AI$3),NC12,0),
IF(AND(NM12='DD FD'!$J$6,NO12='DD FD'!$AI$3),NN12,0),
IF(AND(NX12='DD FD'!$J$6,NZ12='DD FD'!$AI$3),NY12,0),
IF(AND(OI12='DD FD'!$J$6,OK12='DD FD'!$AI$3),OJ12,0),
),2)</f>
        <v>0</v>
      </c>
      <c r="OU12" s="865">
        <f>ROUNDUP(SUM(
IF(AND(LB12='DD FD'!$J$10,LD12='DD FD'!$AI$3),LC12,0),
IF(AND(LL12='DD FD'!$J$10,LN12='DD FD'!$AI$3),LM12,0),
IF(AND(LV12='DD FD'!$J$10,LX12='DD FD'!$AI$3),LW12,0),
IF(AND(MF12='DD FD'!$J$10,MH12='DD FD'!$AI$3),MG12,0),
IF(AND(MQ12='DD FD'!$J$10,MS12='DD FD'!$AI$3),MR12,0),
IF(AND(NB12='DD FD'!$J$10,ND12='DD FD'!$AI$3),NC12,0),
IF(AND(NM12='DD FD'!$J$10,NO12='DD FD'!$AI$3),NN12,0),
IF(AND(NX12='DD FD'!$J$10,NZ12='DD FD'!$AI$3),NY12,0),
IF(AND(OI12='DD FD'!$J$10,OK12='DD FD'!$AI$3),OJ12,0),
),2)</f>
        <v>0</v>
      </c>
      <c r="OV12" s="865">
        <f>ROUNDUP(SUM(
IF(AND(LB12='DD FD'!$J$8,LD12='DD FD'!$AI$3),LC12,0),
IF(AND(LL12='DD FD'!$J$8,LN12='DD FD'!$AI$3),LM12,0),
IF(AND(LV12='DD FD'!$J$8,LX12='DD FD'!$AI$3),LW12,0),
IF(AND(MF12='DD FD'!$J$8,MH12='DD FD'!$AI$3),MG12,0),
IF(AND(MQ12='DD FD'!$J$8,MS12='DD FD'!$AI$3),MR12,0),
IF(AND(NB12='DD FD'!$J$8,ND12='DD FD'!$AI$3),NC12,0),
IF(AND(NM12='DD FD'!$J$8,NO12='DD FD'!$AI$3),NN12,0),
IF(AND(NX12='DD FD'!$J$8,NZ12='DD FD'!$AI$3),NY12,0),
IF(AND(OI12='DD FD'!$J$8,OK12='DD FD'!$AI$3),OJ12,0),
),2)</f>
        <v>0</v>
      </c>
      <c r="OW12" s="865">
        <f>ROUNDUP(SUM(
IF(AND(LB12='DD FD'!$J$5,LD12='DD FD'!$AI$3),LC12,0),
IF(AND(LL12='DD FD'!$J$5,LN12='DD FD'!$AI$3),LM12,0),
IF(AND(LV12='DD FD'!$J$5,LX12='DD FD'!$AI$3),LW12,0),
IF(AND(MF12='DD FD'!$J$5,MH12='DD FD'!$AI$3),MG12,0),
IF(AND(MQ12='DD FD'!$J$5,MS12='DD FD'!$AI$3),MR12,0),
IF(AND(NB12='DD FD'!$J$5,ND12='DD FD'!$AI$3),NC12,0),
IF(AND(NM12='DD FD'!$J$5,NO12='DD FD'!$AI$3),NN12,0),
IF(AND(NX12='DD FD'!$J$5,NZ12='DD FD'!$AI$3),NY12,0),
IF(AND(OI12='DD FD'!$J$5,OK12='DD FD'!$AI$3),OJ12,0),
),2)</f>
        <v>0</v>
      </c>
      <c r="OX12" s="865">
        <f>ROUNDUP(SUM(
IF(AND(LB12='DD FD'!$J$9,LD12='DD FD'!$AI$3),LC12,0),
IF(AND(LL12='DD FD'!$J$9,LN12='DD FD'!$AI$3),LM12,0),
IF(AND(LV12='DD FD'!$J$9,LX12='DD FD'!$AI$3),LW12,0),
IF(AND(MF12='DD FD'!$J$9,MH12='DD FD'!$AI$3),MG12,0),
IF(AND(MQ12='DD FD'!$J$9,MS12='DD FD'!$AI$3),MR12,0),
IF(AND(NB12='DD FD'!$J$9,ND12='DD FD'!$AI$3),NC12,0),
IF(AND(NM12='DD FD'!$J$9,NO12='DD FD'!$AI$3),NN12,0),
IF(AND(NX12='DD FD'!$J$9,NZ12='DD FD'!$AI$3),NY12,0),
IF(AND(OI12='DD FD'!$J$9,OK12='DD FD'!$AI$3),OJ12,0),
),2)</f>
        <v>0</v>
      </c>
      <c r="OY12" s="865">
        <f>ROUNDUP(SUM(
IF(AND(LB12='DD FD'!$J$4,LD12='DD FD'!$AI$3),LC12,0),
IF(AND(LL12='DD FD'!$J$4,LN12='DD FD'!$AI$3),LM12,0),
IF(AND(LV12='DD FD'!$J$4,LX12='DD FD'!$AI$3),LW12,0),
IF(AND(MF12='DD FD'!$J$4,MH12='DD FD'!$AI$3),MG12,0),
IF(AND(MQ12='DD FD'!$J$4,MS12='DD FD'!$AI$3),MR12,0),
IF(AND(NB12='DD FD'!$J$4,ND12='DD FD'!$AI$3),NC12,0),
IF(AND(NM12='DD FD'!$J$4,NO12='DD FD'!$AI$3),NN12,0),
IF(AND(NX12='DD FD'!$J$4,NZ12='DD FD'!$AI$3),NY12,0),
IF(AND(OI12='DD FD'!$J$4,OK12='DD FD'!$AI$3),OJ12,0),
),2)</f>
        <v>0</v>
      </c>
      <c r="OZ12" s="867">
        <f>ROUNDUP(SUM(
IF(AND(LB12='DD FD'!$J$11,LD12='DD FD'!$AI$3),LC12,0),
IF(AND(LL12='DD FD'!$J$11,LN12='DD FD'!$AI$3),LM12,0),
IF(AND(LV12='DD FD'!$J$11,LX12='DD FD'!$AI$3),LW12,0),
IF(AND(MF12='DD FD'!$J$11,MH12='DD FD'!$AI$3),MG12,0),
IF(AND(MQ12='DD FD'!$J$11,MS12='DD FD'!$AI$3),MR12,0),
IF(AND(NB12='DD FD'!$J$11,ND12='DD FD'!$AI$3),NC12,0),
IF(AND(NM12='DD FD'!$J$11,NO12='DD FD'!$AI$3),NN12,0),
IF(AND(NX12='DD FD'!$J$11,NZ12='DD FD'!$AI$3),NY12,0),
IF(AND(OI12='DD FD'!$J$11,OK12='DD FD'!$AI$3),OJ12,0),
),2)</f>
        <v>0</v>
      </c>
      <c r="PA12" s="858"/>
    </row>
    <row r="13" spans="1:417" s="40" customFormat="1">
      <c r="A13" s="661"/>
      <c r="B13" s="180"/>
      <c r="C13" s="281"/>
      <c r="D13" s="281"/>
      <c r="E13" s="181"/>
      <c r="F13" s="355"/>
      <c r="G13" s="359"/>
      <c r="H13" s="662"/>
      <c r="I13" s="162"/>
      <c r="J13" s="161" t="str">
        <f t="shared" si="0"/>
        <v/>
      </c>
      <c r="K13" s="633" t="str">
        <f t="shared" si="17"/>
        <v/>
      </c>
      <c r="L13" s="634"/>
      <c r="M13" s="124" t="str">
        <f t="shared" si="18"/>
        <v/>
      </c>
      <c r="N13" s="125" t="str">
        <f t="shared" si="1"/>
        <v/>
      </c>
      <c r="O13" s="123"/>
      <c r="P13" s="123"/>
      <c r="Q13" s="126" t="str">
        <f t="shared" si="19"/>
        <v/>
      </c>
      <c r="R13" s="177"/>
      <c r="S13" s="185"/>
      <c r="T13" s="186"/>
      <c r="U13" s="186"/>
      <c r="V13" s="73"/>
      <c r="W13" s="357"/>
      <c r="X13" s="186"/>
      <c r="Y13" s="187"/>
      <c r="Z13" s="123"/>
      <c r="AA13" s="157"/>
      <c r="AB13" s="157"/>
      <c r="AC13" s="157"/>
      <c r="AD13" s="157"/>
      <c r="AE13" s="157"/>
      <c r="AF13" s="157"/>
      <c r="AG13" s="127" t="str">
        <f t="shared" si="20"/>
        <v/>
      </c>
      <c r="AH13" s="127" t="str">
        <f t="shared" si="21"/>
        <v/>
      </c>
      <c r="AI13" s="370"/>
      <c r="AJ13" s="635"/>
      <c r="AK13" s="619" t="str">
        <f t="shared" si="22"/>
        <v/>
      </c>
      <c r="AL13" s="124" t="str">
        <f t="shared" si="2"/>
        <v/>
      </c>
      <c r="AM13" s="124" t="str">
        <f t="shared" si="3"/>
        <v/>
      </c>
      <c r="AN13" s="124" t="str">
        <f t="shared" si="4"/>
        <v/>
      </c>
      <c r="AO13" s="124" t="str">
        <f t="shared" si="5"/>
        <v/>
      </c>
      <c r="AP13" s="188"/>
      <c r="AQ13" s="190"/>
      <c r="AR13" s="180"/>
      <c r="AS13" s="180"/>
      <c r="AT13" s="180"/>
      <c r="AU13" s="127" t="str">
        <f t="shared" si="6"/>
        <v/>
      </c>
      <c r="AV13" s="353"/>
      <c r="AW13" s="127" t="str">
        <f t="shared" si="7"/>
        <v/>
      </c>
      <c r="AX13" s="144" t="str">
        <f t="shared" si="8"/>
        <v/>
      </c>
      <c r="AY13" s="186"/>
      <c r="AZ13" s="25"/>
      <c r="BA13" s="25"/>
      <c r="BB13" s="181"/>
      <c r="BC13" s="621"/>
      <c r="BD13" s="649" t="str">
        <f t="shared" si="23"/>
        <v/>
      </c>
      <c r="BE13" s="74"/>
      <c r="BF13" s="192" t="str">
        <f t="shared" si="24"/>
        <v/>
      </c>
      <c r="BG13" s="158"/>
      <c r="BH13" s="158"/>
      <c r="BI13" s="186"/>
      <c r="BJ13" s="148"/>
      <c r="BK13" s="193"/>
      <c r="BL13" s="193"/>
      <c r="BM13" s="127" t="str">
        <f t="shared" si="9"/>
        <v/>
      </c>
      <c r="BN13" s="148"/>
      <c r="BO13" s="178" t="str">
        <f t="shared" si="10"/>
        <v/>
      </c>
      <c r="BP13" s="195"/>
      <c r="BQ13" s="186"/>
      <c r="BR13" s="25"/>
      <c r="BS13" s="25"/>
      <c r="BT13" s="25"/>
      <c r="BU13" s="650"/>
      <c r="BV13" s="646"/>
      <c r="BW13" s="25"/>
      <c r="BX13" s="25"/>
      <c r="BY13" s="25"/>
      <c r="BZ13" s="25"/>
      <c r="CA13" s="25"/>
      <c r="CB13" s="25"/>
      <c r="CC13" s="25"/>
      <c r="CD13" s="25"/>
      <c r="CE13" s="25"/>
      <c r="CF13" s="25"/>
      <c r="CG13" s="25"/>
      <c r="CH13" s="25"/>
      <c r="CI13" s="25"/>
      <c r="CJ13" s="25"/>
      <c r="CK13" s="25"/>
      <c r="CL13" s="25"/>
      <c r="CM13" s="25"/>
      <c r="CN13" s="25"/>
      <c r="CO13" s="26"/>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633" t="str">
        <f t="shared" si="25"/>
        <v/>
      </c>
      <c r="DY13" s="760"/>
      <c r="DZ13" s="731"/>
      <c r="EA13" s="735"/>
      <c r="EB13" s="196"/>
      <c r="EC13" s="356"/>
      <c r="ED13" s="196"/>
      <c r="EE13" s="196"/>
      <c r="EF13" s="148"/>
      <c r="EG13" s="193"/>
      <c r="EH13" s="193"/>
      <c r="EI13" s="123" t="str">
        <f t="shared" si="11"/>
        <v/>
      </c>
      <c r="EJ13" s="149"/>
      <c r="EK13" s="620" t="str">
        <f t="shared" si="12"/>
        <v/>
      </c>
      <c r="EL13" s="755"/>
      <c r="EM13" s="620" t="str">
        <f t="shared" si="26"/>
        <v/>
      </c>
      <c r="EN13" s="732"/>
      <c r="EO13" s="160"/>
      <c r="EP13" s="160"/>
      <c r="EQ13" s="160"/>
      <c r="ER13" s="160"/>
      <c r="ES13" s="160"/>
      <c r="ET13" s="160"/>
      <c r="EU13" s="160"/>
      <c r="EV13" s="160"/>
      <c r="EW13" s="160"/>
      <c r="EX13" s="160"/>
      <c r="EY13" s="160"/>
      <c r="EZ13" s="160"/>
      <c r="FA13" s="160"/>
      <c r="FB13" s="160"/>
      <c r="FC13" s="741"/>
      <c r="FD13" s="648" t="str">
        <f t="shared" si="13"/>
        <v/>
      </c>
      <c r="FE13" s="198"/>
      <c r="FF13" s="199"/>
      <c r="FG13" s="199"/>
      <c r="FH13" s="200"/>
      <c r="FI13" s="200"/>
      <c r="FJ13" s="200"/>
      <c r="FK13" s="200"/>
      <c r="FL13" s="180"/>
      <c r="FM13" s="180"/>
      <c r="FN13" s="333"/>
      <c r="FO13" s="123" t="str">
        <f t="shared" si="14"/>
        <v/>
      </c>
      <c r="FP13" s="889" t="str">
        <f>IF(Table1[[#This Row],[Baumwollanteil (in %)]]&lt;&gt;"","05","")</f>
        <v/>
      </c>
      <c r="FQ13" s="999"/>
      <c r="FR13" s="179" t="str">
        <f t="shared" si="15"/>
        <v/>
      </c>
      <c r="FS13" s="123"/>
      <c r="FT13" s="123"/>
      <c r="FU13" s="123"/>
      <c r="FV13" s="745" t="str">
        <f t="shared" si="16"/>
        <v/>
      </c>
      <c r="GB13"/>
      <c r="GC13" s="1010" t="str">
        <f>IF(Table1[[#This Row],[Global Trade Item Number (GTIN)]]="","",Table1[[#This Row],[Global Trade Item Number (GTIN)]])</f>
        <v/>
      </c>
      <c r="GD13" s="790" t="str">
        <f>IF(Table1[[#This Row],[WAWI-Nr./ Kreditoren-Nummer
(ASDV)]]&lt;&gt;"",Table1[[#This Row],[WAWI-Nr./ Kreditoren-Nummer
(ASDV)]],"")</f>
        <v/>
      </c>
      <c r="GE13" s="190"/>
      <c r="GF13" s="790" t="str">
        <f>IF(Table1[[#This Row],[Gültig ab (Datum)]]&lt;&gt;"","31.12.9999","")</f>
        <v/>
      </c>
      <c r="GG13" s="190"/>
      <c r="GH13" s="190"/>
      <c r="GI13" s="616"/>
      <c r="GJ13" s="765"/>
      <c r="GK13" s="763"/>
      <c r="GL13" s="617"/>
      <c r="GM13" s="617"/>
      <c r="GN13" s="617"/>
      <c r="GO13" s="617"/>
      <c r="GP13" s="617"/>
      <c r="GQ13" s="775"/>
      <c r="GR13" s="663"/>
      <c r="GS13" s="159"/>
      <c r="GT13" s="159"/>
      <c r="GU13" s="159"/>
      <c r="GV13" s="159"/>
      <c r="GW13" s="610"/>
      <c r="GX13" s="159"/>
      <c r="GY13" s="610"/>
      <c r="GZ13" s="159"/>
      <c r="HA13" s="610"/>
      <c r="HB13" s="663"/>
      <c r="HC13" s="159"/>
      <c r="HD13" s="159"/>
      <c r="HE13" s="159"/>
      <c r="HF13" s="159"/>
      <c r="HG13" s="610"/>
      <c r="HH13" s="159"/>
      <c r="HI13" s="610"/>
      <c r="HJ13" s="159"/>
      <c r="HK13" s="610"/>
      <c r="HL13" s="663"/>
      <c r="HM13" s="159"/>
      <c r="HN13" s="159"/>
      <c r="HO13" s="159"/>
      <c r="HP13" s="159"/>
      <c r="HQ13" s="610"/>
      <c r="HR13" s="159"/>
      <c r="HS13" s="610"/>
      <c r="HT13" s="159"/>
      <c r="HU13" s="610"/>
      <c r="HV13" s="663"/>
      <c r="HW13" s="159"/>
      <c r="HX13" s="159"/>
      <c r="HY13" s="159"/>
      <c r="HZ13" s="159"/>
      <c r="IA13" s="159"/>
      <c r="IB13" s="610"/>
      <c r="IC13" s="159"/>
      <c r="ID13" s="610"/>
      <c r="IE13" s="159"/>
      <c r="IF13" s="610"/>
      <c r="IG13" s="663"/>
      <c r="IH13" s="159"/>
      <c r="II13" s="159"/>
      <c r="IJ13" s="159"/>
      <c r="IK13" s="159"/>
      <c r="IL13" s="159"/>
      <c r="IM13" s="610"/>
      <c r="IN13" s="159"/>
      <c r="IO13" s="610"/>
      <c r="IP13" s="159"/>
      <c r="IQ13" s="610"/>
      <c r="IR13" s="663"/>
      <c r="IS13" s="159"/>
      <c r="IT13" s="159"/>
      <c r="IU13" s="159"/>
      <c r="IV13" s="159"/>
      <c r="IW13" s="159"/>
      <c r="IX13" s="610"/>
      <c r="IY13" s="159"/>
      <c r="IZ13" s="610"/>
      <c r="JA13" s="159"/>
      <c r="JB13" s="610"/>
      <c r="JC13" s="663"/>
      <c r="JD13" s="159"/>
      <c r="JE13" s="159"/>
      <c r="JF13" s="159"/>
      <c r="JG13" s="159"/>
      <c r="JH13" s="159"/>
      <c r="JI13" s="610"/>
      <c r="JJ13" s="159"/>
      <c r="JK13" s="610"/>
      <c r="JL13" s="159"/>
      <c r="JM13" s="827"/>
      <c r="JN13" s="663"/>
      <c r="JO13" s="159"/>
      <c r="JP13" s="159"/>
      <c r="JQ13" s="159"/>
      <c r="JR13" s="159"/>
      <c r="JS13" s="159"/>
      <c r="JT13" s="610"/>
      <c r="JU13" s="159"/>
      <c r="JV13" s="610"/>
      <c r="JW13" s="159"/>
      <c r="JX13" s="610"/>
      <c r="JY13" s="663"/>
      <c r="JZ13" s="159"/>
      <c r="KA13" s="159"/>
      <c r="KB13" s="159"/>
      <c r="KC13" s="159"/>
      <c r="KD13" s="159"/>
      <c r="KE13" s="610"/>
      <c r="KF13" s="159"/>
      <c r="KG13" s="610"/>
      <c r="KH13" s="159"/>
      <c r="KI13" s="610"/>
      <c r="KL13" s="803" t="str">
        <f>IF(Table1[[#This Row],[GTIN]]&lt;&gt;"",Table1[[#This Row],[GTIN]],"")</f>
        <v/>
      </c>
      <c r="KM13" s="804" t="str">
        <f>Table1[[#This Row],[Kreditor]]</f>
        <v/>
      </c>
      <c r="KN13" s="805" t="str">
        <f>IF(Table1[[#This Row],[Gültig ab (Datum)]]&lt;&gt;"",Table1[[#This Row],[Gültig ab (Datum)]],"")</f>
        <v/>
      </c>
      <c r="KO13" s="805" t="str">
        <f>Table1[[#This Row],[Gültig bis]]</f>
        <v/>
      </c>
      <c r="KP13" s="818" t="str">
        <f>IF(Table1[[#This Row],[Artikel verpackt? 
(X=Ja)]]="","",Table1[[#This Row],[Artikel verpackt? 
(X=Ja)]])</f>
        <v/>
      </c>
      <c r="KQ13" s="806" t="str">
        <f>IF(Table1[[#This Row],[Verpackung recyclingfähig?
(X=Ja)]]="","",Table1[[#This Row],[Verpackung recyclingfähig?
(X=Ja)]])</f>
        <v/>
      </c>
      <c r="KR13" s="807"/>
      <c r="KS13" s="808"/>
      <c r="KT13" s="809"/>
      <c r="KU13" s="809"/>
      <c r="KV13" s="809"/>
      <c r="KW13" s="809"/>
      <c r="KX13" s="809"/>
      <c r="KY13" s="809"/>
      <c r="KZ13" s="810"/>
      <c r="LA13" s="811" t="str">
        <f>IF(Table1[[#This Row],[Hauptkörper - B1 - Art]]="","",VLOOKUP(Table1[[#This Row],[Hauptkörper - B1 - Art]],'DD FD'!B:C,2,FALSE))</f>
        <v/>
      </c>
      <c r="LB13" s="812" t="str">
        <f>IF(Table1[[#This Row],[Hauptkörper - B1 - Fraktion]]="","",VLOOKUP(Table1[[#This Row],[Hauptkörper - B1 - Fraktion]],'DD FD'!H:J,3,FALSE))</f>
        <v/>
      </c>
      <c r="LC13" s="809" t="str">
        <f>IF(Table1[[#This Row],[Hauptkörper - B1 - Gewicht
(in G)]]="","",Table1[[#This Row],[Hauptkörper - B1 - Gewicht
(in G)]])</f>
        <v/>
      </c>
      <c r="LD13" s="809" t="str">
        <f>IF(Table1[[#This Row],[Hauptkörper - B1 - Lizenzierungs-pflichtig? (X=Ja)]]="","",Table1[[#This Row],[Hauptkörper - B1 - Lizenzierungs-pflichtig? (X=Ja)]])</f>
        <v/>
      </c>
      <c r="LE13" s="812" t="str">
        <f>IF(Table1[[#This Row],[Hauptkörper - B1 - Virgin Material]]="","",VLOOKUP(Table1[[#This Row],[Hauptkörper - B1 - Virgin Material]],'DD FD'!AJ:AK,2,FALSE))</f>
        <v/>
      </c>
      <c r="LF13" s="813" t="str">
        <f>IF(Table1[[#This Row],[Hauptkörper - B1 - Virgin Material Anteil (in %)]]="","",Table1[[#This Row],[Hauptkörper - B1 - Virgin Material Anteil (in %)]])</f>
        <v/>
      </c>
      <c r="LG13" s="812" t="str">
        <f>IF(Table1[[#This Row],[Hauptkörper - B1 - Recyceltes Material]]="","",VLOOKUP(Table1[[#This Row],[Hauptkörper - B1 - Recyceltes Material]],'DD FD'!AL:AM,2,FALSE))</f>
        <v/>
      </c>
      <c r="LH13" s="813" t="str">
        <f>IF(Table1[[#This Row],[Hauptkörper - B1 - Recyceltes Material Anteil (in %)]]="","",Table1[[#This Row],[Hauptkörper - B1 - Recyceltes Material Anteil (in %)]])</f>
        <v/>
      </c>
      <c r="LI13" s="814" t="str">
        <f>IF(Table1[[#This Row],[Hauptkörper - B1 - Beschichtung]]="","",VLOOKUP(Table1[[#This Row],[Hauptkörper - B1 - Beschichtung]],'DD FD'!AE:AF,2,FALSE))</f>
        <v/>
      </c>
      <c r="LJ13" s="815" t="str">
        <f>IF(Table1[[#This Row],[Hauptkörper - B1 - Beschichtung Anteil (in %)]]="","",Table1[[#This Row],[Hauptkörper - B1 - Beschichtung Anteil (in %)]])</f>
        <v/>
      </c>
      <c r="LK13" s="811" t="str">
        <f>IF(Table1[[#This Row],[Hauptkörper - B2 - Art]]="","",VLOOKUP(Table1[[#This Row],[Hauptkörper - B2 - Art]],'DD FD'!B:C,2,FALSE))</f>
        <v/>
      </c>
      <c r="LL13" s="812" t="str">
        <f>IF(Table1[[#This Row],[Hauptkörper - B2 - Fraktion]]="","",VLOOKUP(Table1[[#This Row],[Hauptkörper - B2 - Fraktion]],'DD FD'!H:J,3,FALSE))</f>
        <v/>
      </c>
      <c r="LM13" s="809" t="str">
        <f>IF(Table1[[#This Row],[Hauptkörper - B2 - Gewicht
(in G)]]="","",Table1[[#This Row],[Hauptkörper - B2 - Gewicht
(in G)]])</f>
        <v/>
      </c>
      <c r="LN13" s="809" t="str">
        <f>IF(Table1[[#This Row],[Hauptkörper - B2 - Lizenzierungs-pflichtig? (X=Ja)]]="","",Table1[[#This Row],[Hauptkörper - B2 - Lizenzierungs-pflichtig? (X=Ja)]])</f>
        <v/>
      </c>
      <c r="LO13" s="812" t="str">
        <f>IF(Table1[[#This Row],[Hauptkörper - B2 - Virgin Material]]="","",VLOOKUP(Table1[[#This Row],[Hauptkörper - B2 - Virgin Material]],'DD FD'!AJ:AK,2,FALSE))</f>
        <v/>
      </c>
      <c r="LP13" s="813" t="str">
        <f>IF(Table1[[#This Row],[Hauptkörper - B2 - Virgin Material Anteil (in %)]]="","",Table1[[#This Row],[Hauptkörper - B2 - Virgin Material Anteil (in %)]])</f>
        <v/>
      </c>
      <c r="LQ13" s="812" t="str">
        <f>IF(Table1[[#This Row],[Hauptkörper - B2 - Recyceltes Material]]="","",VLOOKUP(Table1[[#This Row],[Hauptkörper - B2 - Recyceltes Material]],'DD FD'!AL:AM,2,FALSE))</f>
        <v/>
      </c>
      <c r="LR13" s="813" t="str">
        <f>IF(Table1[[#This Row],[Hauptkörper - B2 - Recyceltes Material Anteil (in %)]]="","",Table1[[#This Row],[Hauptkörper - B2 - Recyceltes Material Anteil (in %)]])</f>
        <v/>
      </c>
      <c r="LS13" s="812" t="str">
        <f>IF(Table1[[#This Row],[Hauptkörper - B2 - Beschichtung]]="","",VLOOKUP(Table1[[#This Row],[Hauptkörper - B2 - Beschichtung]],'DD FD'!AE:AF,2,FALSE))</f>
        <v/>
      </c>
      <c r="LT13" s="815" t="str">
        <f>IF(Table1[[#This Row],[Hauptkörper - B2 - Beschichtung Anteil (in %)]]="","",Table1[[#This Row],[Hauptkörper - B2 - Beschichtung Anteil (in %)]])</f>
        <v/>
      </c>
      <c r="LU13" s="811" t="str">
        <f>IF(Table1[[#This Row],[Hauptkörper - B3 - Art]]="","",VLOOKUP(Table1[[#This Row],[Hauptkörper - B3 - Art]],'DD FD'!B:C,2,FALSE))</f>
        <v/>
      </c>
      <c r="LV13" s="812" t="str">
        <f>IF(Table1[[#This Row],[Hauptkörper - B3 - Fraktion]]="","",VLOOKUP(Table1[[#This Row],[Hauptkörper - B3 - Fraktion]],'DD FD'!H:J,3,FALSE))</f>
        <v/>
      </c>
      <c r="LW13" s="809" t="str">
        <f>IF(Table1[[#This Row],[Hauptkörper - B3 - Gewicht
(in G)]]="","",Table1[[#This Row],[Hauptkörper - B3 - Gewicht
(in G)]])</f>
        <v/>
      </c>
      <c r="LX13" s="809" t="str">
        <f>IF(Table1[[#This Row],[Hauptkörper - B3 - Lizenzierungs-pflichtig? (X=Ja)]]="","",Table1[[#This Row],[Hauptkörper - B3 - Lizenzierungs-pflichtig? (X=Ja)]])</f>
        <v/>
      </c>
      <c r="LY13" s="812" t="str">
        <f>IF(Table1[[#This Row],[Hauptkörper - B3 - Virgin Material]]="","",VLOOKUP(Table1[[#This Row],[Hauptkörper - B3 - Virgin Material]],'DD FD'!AJ:AK,2,FALSE))</f>
        <v/>
      </c>
      <c r="LZ13" s="813" t="str">
        <f>IF(Table1[[#This Row],[Hauptkörper - B3 - Virgin Material Anteil (in %)]]="","",Table1[[#This Row],[Hauptkörper - B3 - Virgin Material Anteil (in %)]])</f>
        <v/>
      </c>
      <c r="MA13" s="812" t="str">
        <f>IF(Table1[[#This Row],[Hauptkörper - B3 - Recyceltes Material]]="","",VLOOKUP(Table1[[#This Row],[Hauptkörper - B3 - Recyceltes Material]],'DD FD'!AL:AM,2,FALSE))</f>
        <v/>
      </c>
      <c r="MB13" s="813" t="str">
        <f>IF(Table1[[#This Row],[Hauptkörper - B3 - Recyceltes Material Anteil (in %)]]="","",Table1[[#This Row],[Hauptkörper - B3 - Recyceltes Material Anteil (in %)]])</f>
        <v/>
      </c>
      <c r="MC13" s="812" t="str">
        <f>IF(Table1[[#This Row],[Hauptkörper - B3 - Beschichtung]]="","",VLOOKUP(Table1[[#This Row],[Hauptkörper - B3 - Beschichtung]],'DD FD'!AE:AF,2,FALSE))</f>
        <v/>
      </c>
      <c r="MD13" s="815" t="str">
        <f>IF(Table1[[#This Row],[Hauptkörper - B3 - Beschichtung Anteil (in %)]]="","",Table1[[#This Row],[Hauptkörper - B3 - Beschichtung Anteil (in %)]])</f>
        <v/>
      </c>
      <c r="ME13" s="811" t="str">
        <f>IF(Table1[[#This Row],[Verschluss - B1 - Art]]="","",VLOOKUP(Table1[[#This Row],[Verschluss - B1 - Art]],'DD FD'!D:E,2,FALSE))</f>
        <v/>
      </c>
      <c r="MF13" s="812" t="str">
        <f>IF(Table1[[#This Row],[Verschluss - B1 - Fraktion]]="","",VLOOKUP(Table1[[#This Row],[Verschluss - B1 - Fraktion]],'DD FD'!H:J,3,FALSE))</f>
        <v/>
      </c>
      <c r="MG13" s="809" t="str">
        <f>IF(Table1[[#This Row],[Verschluss - B1 - Gewicht (in G)]]="","",Table1[[#This Row],[Verschluss - B1 - Gewicht (in G)]])</f>
        <v/>
      </c>
      <c r="MH13" s="809" t="str">
        <f>IF(Table1[[#This Row],[Verschluss - B1 - Lizenzierungs-pflichtig? (X=Ja)]]="","",Table1[[#This Row],[Verschluss - B1 - Lizenzierungs-pflichtig? (X=Ja)]])</f>
        <v/>
      </c>
      <c r="MI13" s="809" t="str">
        <f>IF(Table1[[#This Row],[Verschluss - B1 - Trennbar vom Hauptkörper? (X=Ja)]]="","",Table1[[#This Row],[Verschluss - B1 - Trennbar vom Hauptkörper? (X=Ja)]])</f>
        <v/>
      </c>
      <c r="MJ13" s="812" t="str">
        <f>IF(Table1[[#This Row],[Verschluss - B1 - Virgin Material]]="","",VLOOKUP(Table1[[#This Row],[Verschluss - B1 - Virgin Material]],'DD FD'!AJ:AK,2,FALSE))</f>
        <v/>
      </c>
      <c r="MK13" s="813" t="str">
        <f>IF(Table1[[#This Row],[Verschluss - B1 - Virgin Material Anteil (in %)]]="","",Table1[[#This Row],[Verschluss - B1 - Virgin Material Anteil (in %)]])</f>
        <v/>
      </c>
      <c r="ML13" s="812" t="str">
        <f>IF(Table1[[#This Row],[Verschluss - B1 - Recyceltes Material]]="","",VLOOKUP(Table1[[#This Row],[Verschluss - B1 - Recyceltes Material]],'DD FD'!AL:AM,2,FALSE))</f>
        <v/>
      </c>
      <c r="MM13" s="813" t="str">
        <f>IF(Table1[[#This Row],[Verschluss - B1 - Recyceltes Material Anteil (in %)]]="","",Table1[[#This Row],[Verschluss - B1 - Recyceltes Material Anteil (in %)]])</f>
        <v/>
      </c>
      <c r="MN13" s="812" t="str">
        <f>IF(Table1[[#This Row],[Verschluss - B1 - Beschichtung]]="","",VLOOKUP(Table1[[#This Row],[Verschluss - B1 - Beschichtung]],'DD FD'!AE:AF,2,FALSE))</f>
        <v/>
      </c>
      <c r="MO13" s="815" t="str">
        <f>IF(Table1[[#This Row],[Verschluss - B1 - Beschichtung Anteil (in %)]]="","",Table1[[#This Row],[Verschluss - B1 - Beschichtung Anteil (in %)]])</f>
        <v/>
      </c>
      <c r="MP13" s="811" t="str">
        <f>IF(Table1[[#This Row],[Verschluss - B2 - Art]]="","",VLOOKUP(Table1[[#This Row],[Verschluss - B2 - Art]],'DD FD'!D:E,2,FALSE))</f>
        <v/>
      </c>
      <c r="MQ13" s="812" t="str">
        <f>IF(Table1[[#This Row],[Verschluss - B2 - Fraktion]]="","",VLOOKUP(Table1[[#This Row],[Verschluss - B2 - Fraktion]],'DD FD'!H:J,3,FALSE))</f>
        <v/>
      </c>
      <c r="MR13" s="809" t="str">
        <f>IF(Table1[[#This Row],[Verschluss - B2 - Gewicht (in G)]]="","",Table1[[#This Row],[Verschluss - B2 - Gewicht (in G)]])</f>
        <v/>
      </c>
      <c r="MS13" s="809" t="str">
        <f>IF(Table1[[#This Row],[Verschluss - B2 - Lizenzierungs-pflichtig? (X=Ja)]]="","",Table1[[#This Row],[Verschluss - B2 - Lizenzierungs-pflichtig? (X=Ja)]])</f>
        <v/>
      </c>
      <c r="MT13" s="809" t="str">
        <f>IF(Table1[[#This Row],[Verschluss - B2 - Trennbar vom Hauptkörper? (X=Ja)]]="","",Table1[[#This Row],[Verschluss - B2 - Trennbar vom Hauptkörper? (X=Ja)]])</f>
        <v/>
      </c>
      <c r="MU13" s="812" t="str">
        <f>IF(Table1[[#This Row],[Verschluss - B2 - Virgin Material]]="","",VLOOKUP(Table1[[#This Row],[Verschluss - B2 - Virgin Material]],'DD FD'!AJ:AK,2,FALSE))</f>
        <v/>
      </c>
      <c r="MV13" s="813" t="str">
        <f>IF(Table1[[#This Row],[Verschluss - B2 - Virgin Material Anteil (in %)]]="","",Table1[[#This Row],[Verschluss - B2 - Virgin Material Anteil (in %)]])</f>
        <v/>
      </c>
      <c r="MW13" s="812" t="str">
        <f>IF(Table1[[#This Row],[Verschluss - B2 - Recyceltes Material]]="","",VLOOKUP(Table1[[#This Row],[Verschluss - B2 - Recyceltes Material]],'DD FD'!AL:AM,2,FALSE))</f>
        <v/>
      </c>
      <c r="MX13" s="813" t="str">
        <f>IF(Table1[[#This Row],[Verschluss - B2 - Recyceltes Material Anteil (in %)]]="","",Table1[[#This Row],[Verschluss - B2 - Recyceltes Material Anteil (in %)]])</f>
        <v/>
      </c>
      <c r="MY13" s="812" t="str">
        <f>IF(Table1[[#This Row],[Verschluss - B2 - Beschichtung]]="","",VLOOKUP(Table1[[#This Row],[Verschluss - B2 - Beschichtung]],'DD FD'!AE:AF,2,FALSE))</f>
        <v/>
      </c>
      <c r="MZ13" s="815" t="str">
        <f>IF(Table1[[#This Row],[Verschluss - B2 - Beschichtung Anteil (in %)]]="","",Table1[[#This Row],[Verschluss - B2 - Beschichtung Anteil (in %)]])</f>
        <v/>
      </c>
      <c r="NA13" s="811" t="str">
        <f>IF(Table1[[#This Row],[Verschluss - B3 - Art]]="","",VLOOKUP(Table1[[#This Row],[Verschluss - B3 - Art]],'DD FD'!D:E,2,FALSE))</f>
        <v/>
      </c>
      <c r="NB13" s="812" t="str">
        <f>IF(Table1[[#This Row],[Verschluss - B3 - Fraktion]]="","",VLOOKUP(Table1[[#This Row],[Verschluss - B3 - Fraktion]],'DD FD'!H:J,3,FALSE))</f>
        <v/>
      </c>
      <c r="NC13" s="809" t="str">
        <f>IF(Table1[[#This Row],[Verschluss - B3 - Gewicht (in G)]]="","",Table1[[#This Row],[Verschluss - B3 - Gewicht (in G)]])</f>
        <v/>
      </c>
      <c r="ND13" s="809" t="str">
        <f>IF(Table1[[#This Row],[Verschluss - B3 - Lizenzierungs-pflichtig? (X=Ja)]]="","",Table1[[#This Row],[Verschluss - B3 - Lizenzierungs-pflichtig? (X=Ja)]])</f>
        <v/>
      </c>
      <c r="NE13" s="809" t="str">
        <f>IF(Table1[[#This Row],[Verschluss - B3 - Trennbar vom Hauptkörper? (X=Ja)]]="","",Table1[[#This Row],[Verschluss - B3 - Trennbar vom Hauptkörper? (X=Ja)]])</f>
        <v/>
      </c>
      <c r="NF13" s="812" t="str">
        <f>IF(Table1[[#This Row],[Verschluss - B3 - Virgin Material]]="","",VLOOKUP(Table1[[#This Row],[Verschluss - B3 - Virgin Material]],'DD FD'!AJ:AK,2,FALSE))</f>
        <v/>
      </c>
      <c r="NG13" s="813" t="str">
        <f>IF(Table1[[#This Row],[Verschluss - B3 - Virgin Material Anteil (in %)]]="","",Table1[[#This Row],[Verschluss - B3 - Virgin Material Anteil (in %)]])</f>
        <v/>
      </c>
      <c r="NH13" s="812" t="str">
        <f>IF(Table1[[#This Row],[Verschluss - B3 - Recyceltes Material]]="","",VLOOKUP(Table1[[#This Row],[Verschluss - B3 - Recyceltes Material]],'DD FD'!AL:AM,2,FALSE))</f>
        <v/>
      </c>
      <c r="NI13" s="813" t="str">
        <f>IF(Table1[[#This Row],[Verschluss - B3 - Recyceltes Material Anteil (in %)]]="","",Table1[[#This Row],[Verschluss - B3 - Recyceltes Material Anteil (in %)]])</f>
        <v/>
      </c>
      <c r="NJ13" s="812" t="str">
        <f>IF(Table1[[#This Row],[Verschluss - B3 - Beschichtung]]="","",VLOOKUP(Table1[[#This Row],[Verschluss - B3 - Beschichtung]],'DD FD'!AE:AF,2,FALSE))</f>
        <v/>
      </c>
      <c r="NK13" s="815" t="str">
        <f>IF(Table1[[#This Row],[Verschluss - B3 - Beschichtung Anteil (in %)]]="","",Table1[[#This Row],[Verschluss - B3 - Beschichtung Anteil (in %)]])</f>
        <v/>
      </c>
      <c r="NL13" s="811" t="str">
        <f>IF(Table1[[#This Row],[Etikett - B1 - Art]]="","",VLOOKUP(Table1[[#This Row],[Etikett - B1 - Art]],'DD FD'!F:G,2,FALSE))</f>
        <v/>
      </c>
      <c r="NM13" s="812" t="str">
        <f>IF(Table1[[#This Row],[Etikett - B1 - Fraktion]]="","",VLOOKUP(Table1[[#This Row],[Etikett - B1 - Fraktion]],'DD FD'!H:J,3,FALSE))</f>
        <v/>
      </c>
      <c r="NN13" s="809" t="str">
        <f>IF(Table1[[#This Row],[Etikett - B1 - Gewicht (in G)]]="","",Table1[[#This Row],[Etikett - B1 - Gewicht (in G)]])</f>
        <v/>
      </c>
      <c r="NO13" s="809" t="str">
        <f>IF(Table1[[#This Row],[Etikett - B1 - Lizenzierungs-pflichtig? (X=Ja)]]="","",Table1[[#This Row],[Etikett - B1 - Lizenzierungs-pflichtig? (X=Ja)]])</f>
        <v/>
      </c>
      <c r="NP13" s="809" t="str">
        <f>IF(Table1[[#This Row],[Etikett - B1 - Trennbar vom Hauptkörper? (X=Ja)]]="","",Table1[[#This Row],[Etikett - B1 - Trennbar vom Hauptkörper? (X=Ja)]])</f>
        <v/>
      </c>
      <c r="NQ13" s="812" t="str">
        <f>IF(Table1[[#This Row],[Etikett - B1 - Virgin Material]]="","",VLOOKUP(Table1[[#This Row],[Etikett - B1 - Virgin Material]],'DD FD'!AJ:AK,2,FALSE))</f>
        <v/>
      </c>
      <c r="NR13" s="813" t="str">
        <f>IF(Table1[[#This Row],[Etikett - B1 - Virgin Material Anteil (in %)]]="","",Table1[[#This Row],[Etikett - B1 - Virgin Material Anteil (in %)]])</f>
        <v/>
      </c>
      <c r="NS13" s="812" t="str">
        <f>IF(Table1[[#This Row],[Etikett - B1 - Recyceltes Material]]="","",VLOOKUP(Table1[[#This Row],[Etikett - B1 - Recyceltes Material]],'DD FD'!AL:AM,2,FALSE))</f>
        <v/>
      </c>
      <c r="NT13" s="813" t="str">
        <f>IF(Table1[[#This Row],[Etikett - B1 - Recyceltes Material Anteil (in %)]]="","",Table1[[#This Row],[Etikett - B1 - Recyceltes Material Anteil (in %)]])</f>
        <v/>
      </c>
      <c r="NU13" s="812" t="str">
        <f>IF(Table1[[#This Row],[Etikett - B1 - Beschichtung]]="","",VLOOKUP(Table1[[#This Row],[Etikett - B1 - Beschichtung]],'DD FD'!AE:AF,2,FALSE))</f>
        <v/>
      </c>
      <c r="NV13" s="815" t="str">
        <f>IF(Table1[[#This Row],[Etikett - B1 - Beschichtung Anteil (in %)]]="","",Table1[[#This Row],[Etikett - B1 - Beschichtung Anteil (in %)]])</f>
        <v/>
      </c>
      <c r="NW13" s="811" t="str">
        <f>IF(Table1[[#This Row],[Etikett - B2 - Art]]="","",VLOOKUP(Table1[[#This Row],[Etikett - B2 - Art]],'DD FD'!F:G,2,FALSE))</f>
        <v/>
      </c>
      <c r="NX13" s="812" t="str">
        <f>IF(Table1[[#This Row],[Etikett - B2 - Fraktion]]="","",VLOOKUP(Table1[[#This Row],[Etikett - B2 - Fraktion]],'DD FD'!H:J,3,FALSE))</f>
        <v/>
      </c>
      <c r="NY13" s="809" t="str">
        <f>IF(Table1[[#This Row],[Etikett - B2 - Gewicht (in G)]]="","",Table1[[#This Row],[Etikett - B2 - Gewicht (in G)]])</f>
        <v/>
      </c>
      <c r="NZ13" s="809" t="str">
        <f>IF(Table1[[#This Row],[Etikett - B2 - Lizenzierungs-pflichtig? (X=Ja)]]="","",Table1[[#This Row],[Etikett - B2 - Lizenzierungs-pflichtig? (X=Ja)]])</f>
        <v/>
      </c>
      <c r="OA13" s="809" t="str">
        <f>IF(Table1[[#This Row],[Etikett - B2 - Trennbar vom Hauptkörper? (X=Ja)]]="","",Table1[[#This Row],[Etikett - B2 - Trennbar vom Hauptkörper? (X=Ja)]])</f>
        <v/>
      </c>
      <c r="OB13" s="812" t="str">
        <f>IF(Table1[[#This Row],[Etikett - B2 - Virgin Material]]="","",VLOOKUP(Table1[[#This Row],[Etikett - B2 - Virgin Material]],'DD FD'!AJ:AK,2,FALSE))</f>
        <v/>
      </c>
      <c r="OC13" s="813" t="str">
        <f>IF(Table1[[#This Row],[Etikett - B2 - Virgin Material Anteil (in %)]]="","",Table1[[#This Row],[Etikett - B2 - Virgin Material Anteil (in %)]])</f>
        <v/>
      </c>
      <c r="OD13" s="812" t="str">
        <f>IF(Table1[[#This Row],[Etikett - B2 - Recyceltes Material]]="","",VLOOKUP(Table1[[#This Row],[Etikett - B2 - Recyceltes Material]],'DD FD'!AL:AM,2,FALSE))</f>
        <v/>
      </c>
      <c r="OE13" s="813" t="str">
        <f>IF(Table1[[#This Row],[Etikett - B2 - Recyceltes Material Anteil (in %)]]="","",Table1[[#This Row],[Etikett - B2 - Recyceltes Material Anteil (in %)]])</f>
        <v/>
      </c>
      <c r="OF13" s="812" t="str">
        <f>IF(Table1[[#This Row],[Etikett - B2 - Beschichtung]]="","",VLOOKUP(Table1[[#This Row],[Etikett - B2 - Beschichtung]],'DD FD'!AE:AF,2,FALSE))</f>
        <v/>
      </c>
      <c r="OG13" s="815" t="str">
        <f>IF(Table1[[#This Row],[Etikett - B2 - Beschichtung Anteil (in %)]]="","",Table1[[#This Row],[Etikett - B2 - Beschichtung Anteil (in %)]])</f>
        <v/>
      </c>
      <c r="OH13" s="811" t="str">
        <f>IF(Table1[[#This Row],[Etikett - B3 - Art]]="","",VLOOKUP(Table1[[#This Row],[Etikett - B3 - Art]],'DD FD'!F:G,2,FALSE))</f>
        <v/>
      </c>
      <c r="OI13" s="812" t="str">
        <f>IF(Table1[[#This Row],[Etikett - B3 - Fraktion]]="","",VLOOKUP(Table1[[#This Row],[Etikett - B3 - Fraktion]],'DD FD'!H:J,3,FALSE))</f>
        <v/>
      </c>
      <c r="OJ13" s="809" t="str">
        <f>IF(Table1[[#This Row],[Etikett - B3 - Gewicht (in G)]]="","",Table1[[#This Row],[Etikett - B3 - Gewicht (in G)]])</f>
        <v/>
      </c>
      <c r="OK13" s="809" t="str">
        <f>IF(Table1[[#This Row],[Etikett - B3 - Lizenzierungs-pflichtig? (X=Ja)]]="","",Table1[[#This Row],[Etikett - B3 - Lizenzierungs-pflichtig? (X=Ja)]])</f>
        <v/>
      </c>
      <c r="OL13" s="809" t="str">
        <f>IF(Table1[[#This Row],[Etikett - B3 - Trennbar vom Hauptkörper? (X=Ja)]]="","",Table1[[#This Row],[Etikett - B3 - Trennbar vom Hauptkörper? (X=Ja)]])</f>
        <v/>
      </c>
      <c r="OM13" s="812" t="str">
        <f>IF(Table1[[#This Row],[Etikett - B3 - Virgin Material]]="","",VLOOKUP(Table1[[#This Row],[Etikett - B3 - Virgin Material]],'DD FD'!AJ:AK,2,FALSE))</f>
        <v/>
      </c>
      <c r="ON13" s="813" t="str">
        <f>IF(Table1[[#This Row],[Etikett - B3 - Virgin Material Anteil (in %)]]="","",Table1[[#This Row],[Etikett - B3 - Virgin Material Anteil (in %)]])</f>
        <v/>
      </c>
      <c r="OO13" s="812" t="str">
        <f>IF(Table1[[#This Row],[Etikett - B3 - Recyceltes Material]]="","",VLOOKUP(Table1[[#This Row],[Etikett - B3 - Recyceltes Material]],'DD FD'!AL:AM,2,FALSE))</f>
        <v/>
      </c>
      <c r="OP13" s="813" t="str">
        <f>IF(Table1[[#This Row],[Etikett - B3 - Recyceltes Material Anteil (in %)]]="","",Table1[[#This Row],[Etikett - B3 - Recyceltes Material Anteil (in %)]])</f>
        <v/>
      </c>
      <c r="OQ13" s="812" t="str">
        <f>IF(Table1[[#This Row],[Etikett - B3 - Beschichtung]]="","",VLOOKUP(Table1[[#This Row],[Etikett - B3 - Beschichtung]],'DD FD'!AE:AF,2,FALSE))</f>
        <v/>
      </c>
      <c r="OR13" s="861" t="str">
        <f>IF(Table1[[#This Row],[Etikett - B3 - Beschichtung Anteil (in %)]]="","",Table1[[#This Row],[Etikett - B3 - Beschichtung Anteil (in %)]])</f>
        <v/>
      </c>
      <c r="OS13" s="866">
        <f>ROUNDUP(SUM(
IF(AND(LB13='DD FD'!$J$7,LD13='DD FD'!$AI$3),LC13,0),
IF(AND(LL13='DD FD'!$J$7,LN13='DD FD'!$AI$3),LM13,0),
IF(AND(LV13='DD FD'!$J$7,LX13='DD FD'!$AI$3),LW13,0),
IF(AND(MF13='DD FD'!$J$7,MH13='DD FD'!$AI$3),MG13,0),
IF(AND(MQ13='DD FD'!$J$7,MS13='DD FD'!$AI$3),MR13,0),
IF(AND(NB13='DD FD'!$J$7,ND13='DD FD'!$AI$3),NC13,0),
IF(AND(NM13='DD FD'!$J$7,NO13='DD FD'!$AI$3),NN13,0),
IF(AND(NX13='DD FD'!$J$7,NZ13='DD FD'!$AI$3),NY13,0),
IF(AND(OI13='DD FD'!$J$7,OK13='DD FD'!$AI$3),OJ13,0),
),2)</f>
        <v>0</v>
      </c>
      <c r="OT13" s="865">
        <f>ROUNDUP(SUM(
IF(AND(LB13='DD FD'!$J$6,LD13='DD FD'!$AI$3),LC13,0),
IF(AND(LL13='DD FD'!$J$6,LN13='DD FD'!$AI$3),LM13,0),
IF(AND(LV13='DD FD'!$J$6,LX13='DD FD'!$AI$3),LW13,0),
IF(AND(MF13='DD FD'!$J$6,MH13='DD FD'!$AI$3),MG13,0),
IF(AND(MQ13='DD FD'!$J$6,MS13='DD FD'!$AI$3),MR13,0),
IF(AND(NB13='DD FD'!$J$6,ND13='DD FD'!$AI$3),NC13,0),
IF(AND(NM13='DD FD'!$J$6,NO13='DD FD'!$AI$3),NN13,0),
IF(AND(NX13='DD FD'!$J$6,NZ13='DD FD'!$AI$3),NY13,0),
IF(AND(OI13='DD FD'!$J$6,OK13='DD FD'!$AI$3),OJ13,0),
),2)</f>
        <v>0</v>
      </c>
      <c r="OU13" s="865">
        <f>ROUNDUP(SUM(
IF(AND(LB13='DD FD'!$J$10,LD13='DD FD'!$AI$3),LC13,0),
IF(AND(LL13='DD FD'!$J$10,LN13='DD FD'!$AI$3),LM13,0),
IF(AND(LV13='DD FD'!$J$10,LX13='DD FD'!$AI$3),LW13,0),
IF(AND(MF13='DD FD'!$J$10,MH13='DD FD'!$AI$3),MG13,0),
IF(AND(MQ13='DD FD'!$J$10,MS13='DD FD'!$AI$3),MR13,0),
IF(AND(NB13='DD FD'!$J$10,ND13='DD FD'!$AI$3),NC13,0),
IF(AND(NM13='DD FD'!$J$10,NO13='DD FD'!$AI$3),NN13,0),
IF(AND(NX13='DD FD'!$J$10,NZ13='DD FD'!$AI$3),NY13,0),
IF(AND(OI13='DD FD'!$J$10,OK13='DD FD'!$AI$3),OJ13,0),
),2)</f>
        <v>0</v>
      </c>
      <c r="OV13" s="865">
        <f>ROUNDUP(SUM(
IF(AND(LB13='DD FD'!$J$8,LD13='DD FD'!$AI$3),LC13,0),
IF(AND(LL13='DD FD'!$J$8,LN13='DD FD'!$AI$3),LM13,0),
IF(AND(LV13='DD FD'!$J$8,LX13='DD FD'!$AI$3),LW13,0),
IF(AND(MF13='DD FD'!$J$8,MH13='DD FD'!$AI$3),MG13,0),
IF(AND(MQ13='DD FD'!$J$8,MS13='DD FD'!$AI$3),MR13,0),
IF(AND(NB13='DD FD'!$J$8,ND13='DD FD'!$AI$3),NC13,0),
IF(AND(NM13='DD FD'!$J$8,NO13='DD FD'!$AI$3),NN13,0),
IF(AND(NX13='DD FD'!$J$8,NZ13='DD FD'!$AI$3),NY13,0),
IF(AND(OI13='DD FD'!$J$8,OK13='DD FD'!$AI$3),OJ13,0),
),2)</f>
        <v>0</v>
      </c>
      <c r="OW13" s="865">
        <f>ROUNDUP(SUM(
IF(AND(LB13='DD FD'!$J$5,LD13='DD FD'!$AI$3),LC13,0),
IF(AND(LL13='DD FD'!$J$5,LN13='DD FD'!$AI$3),LM13,0),
IF(AND(LV13='DD FD'!$J$5,LX13='DD FD'!$AI$3),LW13,0),
IF(AND(MF13='DD FD'!$J$5,MH13='DD FD'!$AI$3),MG13,0),
IF(AND(MQ13='DD FD'!$J$5,MS13='DD FD'!$AI$3),MR13,0),
IF(AND(NB13='DD FD'!$J$5,ND13='DD FD'!$AI$3),NC13,0),
IF(AND(NM13='DD FD'!$J$5,NO13='DD FD'!$AI$3),NN13,0),
IF(AND(NX13='DD FD'!$J$5,NZ13='DD FD'!$AI$3),NY13,0),
IF(AND(OI13='DD FD'!$J$5,OK13='DD FD'!$AI$3),OJ13,0),
),2)</f>
        <v>0</v>
      </c>
      <c r="OX13" s="865">
        <f>ROUNDUP(SUM(
IF(AND(LB13='DD FD'!$J$9,LD13='DD FD'!$AI$3),LC13,0),
IF(AND(LL13='DD FD'!$J$9,LN13='DD FD'!$AI$3),LM13,0),
IF(AND(LV13='DD FD'!$J$9,LX13='DD FD'!$AI$3),LW13,0),
IF(AND(MF13='DD FD'!$J$9,MH13='DD FD'!$AI$3),MG13,0),
IF(AND(MQ13='DD FD'!$J$9,MS13='DD FD'!$AI$3),MR13,0),
IF(AND(NB13='DD FD'!$J$9,ND13='DD FD'!$AI$3),NC13,0),
IF(AND(NM13='DD FD'!$J$9,NO13='DD FD'!$AI$3),NN13,0),
IF(AND(NX13='DD FD'!$J$9,NZ13='DD FD'!$AI$3),NY13,0),
IF(AND(OI13='DD FD'!$J$9,OK13='DD FD'!$AI$3),OJ13,0),
),2)</f>
        <v>0</v>
      </c>
      <c r="OY13" s="865">
        <f>ROUNDUP(SUM(
IF(AND(LB13='DD FD'!$J$4,LD13='DD FD'!$AI$3),LC13,0),
IF(AND(LL13='DD FD'!$J$4,LN13='DD FD'!$AI$3),LM13,0),
IF(AND(LV13='DD FD'!$J$4,LX13='DD FD'!$AI$3),LW13,0),
IF(AND(MF13='DD FD'!$J$4,MH13='DD FD'!$AI$3),MG13,0),
IF(AND(MQ13='DD FD'!$J$4,MS13='DD FD'!$AI$3),MR13,0),
IF(AND(NB13='DD FD'!$J$4,ND13='DD FD'!$AI$3),NC13,0),
IF(AND(NM13='DD FD'!$J$4,NO13='DD FD'!$AI$3),NN13,0),
IF(AND(NX13='DD FD'!$J$4,NZ13='DD FD'!$AI$3),NY13,0),
IF(AND(OI13='DD FD'!$J$4,OK13='DD FD'!$AI$3),OJ13,0),
),2)</f>
        <v>0</v>
      </c>
      <c r="OZ13" s="867">
        <f>ROUNDUP(SUM(
IF(AND(LB13='DD FD'!$J$11,LD13='DD FD'!$AI$3),LC13,0),
IF(AND(LL13='DD FD'!$J$11,LN13='DD FD'!$AI$3),LM13,0),
IF(AND(LV13='DD FD'!$J$11,LX13='DD FD'!$AI$3),LW13,0),
IF(AND(MF13='DD FD'!$J$11,MH13='DD FD'!$AI$3),MG13,0),
IF(AND(MQ13='DD FD'!$J$11,MS13='DD FD'!$AI$3),MR13,0),
IF(AND(NB13='DD FD'!$J$11,ND13='DD FD'!$AI$3),NC13,0),
IF(AND(NM13='DD FD'!$J$11,NO13='DD FD'!$AI$3),NN13,0),
IF(AND(NX13='DD FD'!$J$11,NZ13='DD FD'!$AI$3),NY13,0),
IF(AND(OI13='DD FD'!$J$11,OK13='DD FD'!$AI$3),OJ13,0),
),2)</f>
        <v>0</v>
      </c>
      <c r="PA13" s="858"/>
    </row>
    <row r="14" spans="1:417" s="41" customFormat="1">
      <c r="A14" s="663"/>
      <c r="B14" s="182"/>
      <c r="C14" s="282"/>
      <c r="D14" s="282"/>
      <c r="E14" s="183"/>
      <c r="F14" s="355"/>
      <c r="G14" s="359"/>
      <c r="H14" s="664"/>
      <c r="I14" s="173"/>
      <c r="J14" s="161" t="str">
        <f t="shared" si="0"/>
        <v/>
      </c>
      <c r="K14" s="633" t="str">
        <f t="shared" si="17"/>
        <v/>
      </c>
      <c r="L14" s="636"/>
      <c r="M14" s="124" t="str">
        <f t="shared" si="18"/>
        <v/>
      </c>
      <c r="N14" s="125" t="str">
        <f t="shared" si="1"/>
        <v/>
      </c>
      <c r="O14" s="175"/>
      <c r="P14" s="175"/>
      <c r="Q14" s="126" t="str">
        <f t="shared" si="19"/>
        <v/>
      </c>
      <c r="R14" s="184"/>
      <c r="S14" s="184"/>
      <c r="T14" s="182"/>
      <c r="U14" s="182"/>
      <c r="V14" s="182"/>
      <c r="W14" s="358"/>
      <c r="X14" s="182"/>
      <c r="Y14" s="183"/>
      <c r="Z14" s="123"/>
      <c r="AA14" s="176"/>
      <c r="AB14" s="176"/>
      <c r="AC14" s="176"/>
      <c r="AD14" s="176"/>
      <c r="AE14" s="176"/>
      <c r="AF14" s="176"/>
      <c r="AG14" s="127" t="str">
        <f t="shared" si="20"/>
        <v/>
      </c>
      <c r="AH14" s="127" t="str">
        <f t="shared" si="21"/>
        <v/>
      </c>
      <c r="AI14" s="370"/>
      <c r="AJ14" s="635"/>
      <c r="AK14" s="619" t="str">
        <f t="shared" si="22"/>
        <v/>
      </c>
      <c r="AL14" s="124" t="str">
        <f t="shared" si="2"/>
        <v/>
      </c>
      <c r="AM14" s="124" t="str">
        <f t="shared" si="3"/>
        <v/>
      </c>
      <c r="AN14" s="124" t="str">
        <f t="shared" si="4"/>
        <v/>
      </c>
      <c r="AO14" s="124" t="str">
        <f t="shared" si="5"/>
        <v/>
      </c>
      <c r="AP14" s="184"/>
      <c r="AQ14" s="182"/>
      <c r="AR14" s="182"/>
      <c r="AS14" s="182"/>
      <c r="AT14" s="182"/>
      <c r="AU14" s="127" t="str">
        <f t="shared" si="6"/>
        <v/>
      </c>
      <c r="AV14" s="354"/>
      <c r="AW14" s="127" t="str">
        <f t="shared" si="7"/>
        <v/>
      </c>
      <c r="AX14" s="144" t="str">
        <f t="shared" si="8"/>
        <v/>
      </c>
      <c r="AY14" s="182"/>
      <c r="AZ14" s="23"/>
      <c r="BA14" s="23"/>
      <c r="BB14" s="183"/>
      <c r="BC14" s="622"/>
      <c r="BD14" s="649" t="str">
        <f t="shared" si="23"/>
        <v/>
      </c>
      <c r="BE14" s="354"/>
      <c r="BF14" s="192" t="str">
        <f t="shared" si="24"/>
        <v/>
      </c>
      <c r="BG14" s="159"/>
      <c r="BH14" s="159"/>
      <c r="BI14" s="182"/>
      <c r="BJ14" s="194"/>
      <c r="BK14" s="194"/>
      <c r="BL14" s="194"/>
      <c r="BM14" s="127" t="str">
        <f t="shared" si="9"/>
        <v/>
      </c>
      <c r="BN14" s="194"/>
      <c r="BO14" s="178" t="str">
        <f t="shared" si="10"/>
        <v/>
      </c>
      <c r="BP14" s="191"/>
      <c r="BQ14" s="182"/>
      <c r="BR14" s="23"/>
      <c r="BS14" s="23"/>
      <c r="BT14" s="23"/>
      <c r="BU14" s="651"/>
      <c r="BV14" s="647"/>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633" t="str">
        <f t="shared" si="25"/>
        <v/>
      </c>
      <c r="DY14" s="736"/>
      <c r="DZ14" s="334"/>
      <c r="EA14" s="736"/>
      <c r="EB14" s="197"/>
      <c r="EC14" s="194"/>
      <c r="ED14" s="197"/>
      <c r="EE14" s="197"/>
      <c r="EF14" s="194"/>
      <c r="EG14" s="194"/>
      <c r="EH14" s="194"/>
      <c r="EI14" s="123" t="str">
        <f t="shared" si="11"/>
        <v/>
      </c>
      <c r="EJ14" s="194"/>
      <c r="EK14" s="620" t="str">
        <f t="shared" si="12"/>
        <v/>
      </c>
      <c r="EL14" s="756"/>
      <c r="EM14" s="620" t="str">
        <f t="shared" si="26"/>
        <v/>
      </c>
      <c r="EN14" s="733"/>
      <c r="EO14" s="163"/>
      <c r="EP14" s="163"/>
      <c r="EQ14" s="163"/>
      <c r="ER14" s="163"/>
      <c r="ES14" s="163"/>
      <c r="ET14" s="163"/>
      <c r="EU14" s="163"/>
      <c r="EV14" s="163"/>
      <c r="EW14" s="163"/>
      <c r="EX14" s="163"/>
      <c r="EY14" s="163"/>
      <c r="EZ14" s="163"/>
      <c r="FA14" s="163"/>
      <c r="FB14" s="163"/>
      <c r="FC14" s="742"/>
      <c r="FD14" s="648" t="str">
        <f t="shared" si="13"/>
        <v/>
      </c>
      <c r="FE14" s="183"/>
      <c r="FF14" s="201"/>
      <c r="FG14" s="201"/>
      <c r="FH14" s="201"/>
      <c r="FI14" s="201"/>
      <c r="FJ14" s="201"/>
      <c r="FK14" s="201"/>
      <c r="FL14" s="182"/>
      <c r="FM14" s="182"/>
      <c r="FN14" s="334"/>
      <c r="FO14" s="123" t="str">
        <f t="shared" si="14"/>
        <v/>
      </c>
      <c r="FP14" s="889" t="str">
        <f>IF(Table1[[#This Row],[Baumwollanteil (in %)]]&lt;&gt;"","05","")</f>
        <v/>
      </c>
      <c r="FQ14" s="999"/>
      <c r="FR14" s="179" t="str">
        <f t="shared" si="15"/>
        <v/>
      </c>
      <c r="FS14" s="175"/>
      <c r="FT14" s="175"/>
      <c r="FU14" s="175"/>
      <c r="FV14" s="745" t="str">
        <f t="shared" si="16"/>
        <v/>
      </c>
      <c r="FW14" s="66"/>
      <c r="FX14" s="66"/>
      <c r="FY14" s="66"/>
      <c r="FZ14" s="66"/>
      <c r="GA14" s="66"/>
      <c r="GB14"/>
      <c r="GC14" s="1010" t="str">
        <f>IF(Table1[[#This Row],[Global Trade Item Number (GTIN)]]="","",Table1[[#This Row],[Global Trade Item Number (GTIN)]])</f>
        <v/>
      </c>
      <c r="GD14" s="790" t="str">
        <f>IF(Table1[[#This Row],[WAWI-Nr./ Kreditoren-Nummer
(ASDV)]]&lt;&gt;"",Table1[[#This Row],[WAWI-Nr./ Kreditoren-Nummer
(ASDV)]],"")</f>
        <v/>
      </c>
      <c r="GE14" s="190"/>
      <c r="GF14" s="790" t="str">
        <f>IF(Table1[[#This Row],[Gültig ab (Datum)]]&lt;&gt;"","31.12.9999","")</f>
        <v/>
      </c>
      <c r="GG14" s="190"/>
      <c r="GH14" s="190"/>
      <c r="GI14" s="616"/>
      <c r="GJ14" s="765"/>
      <c r="GK14" s="763"/>
      <c r="GL14" s="617"/>
      <c r="GM14" s="617"/>
      <c r="GN14" s="617"/>
      <c r="GO14" s="617"/>
      <c r="GP14" s="617"/>
      <c r="GQ14" s="775"/>
      <c r="GR14" s="771"/>
      <c r="GS14" s="159"/>
      <c r="GT14" s="610"/>
      <c r="GU14" s="610"/>
      <c r="GV14" s="610"/>
      <c r="GW14" s="610"/>
      <c r="GX14" s="610"/>
      <c r="GY14" s="610"/>
      <c r="GZ14" s="610"/>
      <c r="HA14" s="610"/>
      <c r="HB14" s="771"/>
      <c r="HC14" s="610"/>
      <c r="HD14" s="610"/>
      <c r="HE14" s="610"/>
      <c r="HF14" s="610"/>
      <c r="HG14" s="610"/>
      <c r="HH14" s="610"/>
      <c r="HI14" s="610"/>
      <c r="HJ14" s="610"/>
      <c r="HK14" s="610"/>
      <c r="HL14" s="771"/>
      <c r="HM14" s="610"/>
      <c r="HN14" s="610"/>
      <c r="HO14" s="610"/>
      <c r="HP14" s="610"/>
      <c r="HQ14" s="610"/>
      <c r="HR14" s="610"/>
      <c r="HS14" s="610"/>
      <c r="HT14" s="610"/>
      <c r="HU14" s="610"/>
      <c r="HV14" s="771"/>
      <c r="HW14" s="610"/>
      <c r="HX14" s="610"/>
      <c r="HY14" s="610"/>
      <c r="HZ14" s="610"/>
      <c r="IA14" s="610"/>
      <c r="IB14" s="610"/>
      <c r="IC14" s="610"/>
      <c r="ID14" s="610"/>
      <c r="IE14" s="610"/>
      <c r="IF14" s="610"/>
      <c r="IG14" s="771"/>
      <c r="IH14" s="610"/>
      <c r="II14" s="610"/>
      <c r="IJ14" s="610"/>
      <c r="IK14" s="610"/>
      <c r="IL14" s="610"/>
      <c r="IM14" s="610"/>
      <c r="IN14" s="610"/>
      <c r="IO14" s="610"/>
      <c r="IP14" s="610"/>
      <c r="IQ14" s="610"/>
      <c r="IR14" s="771"/>
      <c r="IS14" s="610"/>
      <c r="IT14" s="610"/>
      <c r="IU14" s="610"/>
      <c r="IV14" s="610"/>
      <c r="IW14" s="610"/>
      <c r="IX14" s="610"/>
      <c r="IY14" s="610"/>
      <c r="IZ14" s="610"/>
      <c r="JA14" s="610"/>
      <c r="JB14" s="610"/>
      <c r="JC14" s="771"/>
      <c r="JD14" s="610"/>
      <c r="JE14" s="610"/>
      <c r="JF14" s="610"/>
      <c r="JG14" s="610"/>
      <c r="JH14" s="610"/>
      <c r="JI14" s="610"/>
      <c r="JJ14" s="610"/>
      <c r="JK14" s="610"/>
      <c r="JL14" s="610"/>
      <c r="JM14" s="827"/>
      <c r="JN14" s="771"/>
      <c r="JO14" s="610"/>
      <c r="JP14" s="610"/>
      <c r="JQ14" s="610"/>
      <c r="JR14" s="610"/>
      <c r="JS14" s="610"/>
      <c r="JT14" s="610"/>
      <c r="JU14" s="610"/>
      <c r="JV14" s="610"/>
      <c r="JW14" s="610"/>
      <c r="JX14" s="610"/>
      <c r="JY14" s="771"/>
      <c r="JZ14" s="610"/>
      <c r="KA14" s="610"/>
      <c r="KB14" s="610"/>
      <c r="KC14" s="610"/>
      <c r="KD14" s="610"/>
      <c r="KE14" s="610"/>
      <c r="KF14" s="610"/>
      <c r="KG14" s="610"/>
      <c r="KH14" s="610"/>
      <c r="KI14" s="610"/>
      <c r="KL14" s="803" t="str">
        <f>IF(Table1[[#This Row],[GTIN]]&lt;&gt;"",Table1[[#This Row],[GTIN]],"")</f>
        <v/>
      </c>
      <c r="KM14" s="804" t="str">
        <f>Table1[[#This Row],[Kreditor]]</f>
        <v/>
      </c>
      <c r="KN14" s="805" t="str">
        <f>IF(Table1[[#This Row],[Gültig ab (Datum)]]&lt;&gt;"",Table1[[#This Row],[Gültig ab (Datum)]],"")</f>
        <v/>
      </c>
      <c r="KO14" s="805" t="str">
        <f>Table1[[#This Row],[Gültig bis]]</f>
        <v/>
      </c>
      <c r="KP14" s="818" t="str">
        <f>IF(Table1[[#This Row],[Artikel verpackt? 
(X=Ja)]]="","",Table1[[#This Row],[Artikel verpackt? 
(X=Ja)]])</f>
        <v/>
      </c>
      <c r="KQ14" s="806" t="str">
        <f>IF(Table1[[#This Row],[Verpackung recyclingfähig?
(X=Ja)]]="","",Table1[[#This Row],[Verpackung recyclingfähig?
(X=Ja)]])</f>
        <v/>
      </c>
      <c r="KR14" s="807"/>
      <c r="KS14" s="808"/>
      <c r="KT14" s="809"/>
      <c r="KU14" s="809"/>
      <c r="KV14" s="809"/>
      <c r="KW14" s="809"/>
      <c r="KX14" s="809"/>
      <c r="KY14" s="809"/>
      <c r="KZ14" s="810"/>
      <c r="LA14" s="811" t="str">
        <f>IF(Table1[[#This Row],[Hauptkörper - B1 - Art]]="","",VLOOKUP(Table1[[#This Row],[Hauptkörper - B1 - Art]],'DD FD'!B:C,2,FALSE))</f>
        <v/>
      </c>
      <c r="LB14" s="812" t="str">
        <f>IF(Table1[[#This Row],[Hauptkörper - B1 - Fraktion]]="","",VLOOKUP(Table1[[#This Row],[Hauptkörper - B1 - Fraktion]],'DD FD'!H:J,3,FALSE))</f>
        <v/>
      </c>
      <c r="LC14" s="809" t="str">
        <f>IF(Table1[[#This Row],[Hauptkörper - B1 - Gewicht
(in G)]]="","",Table1[[#This Row],[Hauptkörper - B1 - Gewicht
(in G)]])</f>
        <v/>
      </c>
      <c r="LD14" s="809" t="str">
        <f>IF(Table1[[#This Row],[Hauptkörper - B1 - Lizenzierungs-pflichtig? (X=Ja)]]="","",Table1[[#This Row],[Hauptkörper - B1 - Lizenzierungs-pflichtig? (X=Ja)]])</f>
        <v/>
      </c>
      <c r="LE14" s="812" t="str">
        <f>IF(Table1[[#This Row],[Hauptkörper - B1 - Virgin Material]]="","",VLOOKUP(Table1[[#This Row],[Hauptkörper - B1 - Virgin Material]],'DD FD'!AJ:AK,2,FALSE))</f>
        <v/>
      </c>
      <c r="LF14" s="813" t="str">
        <f>IF(Table1[[#This Row],[Hauptkörper - B1 - Virgin Material Anteil (in %)]]="","",Table1[[#This Row],[Hauptkörper - B1 - Virgin Material Anteil (in %)]])</f>
        <v/>
      </c>
      <c r="LG14" s="812" t="str">
        <f>IF(Table1[[#This Row],[Hauptkörper - B1 - Recyceltes Material]]="","",VLOOKUP(Table1[[#This Row],[Hauptkörper - B1 - Recyceltes Material]],'DD FD'!AL:AM,2,FALSE))</f>
        <v/>
      </c>
      <c r="LH14" s="813" t="str">
        <f>IF(Table1[[#This Row],[Hauptkörper - B1 - Recyceltes Material Anteil (in %)]]="","",Table1[[#This Row],[Hauptkörper - B1 - Recyceltes Material Anteil (in %)]])</f>
        <v/>
      </c>
      <c r="LI14" s="814" t="str">
        <f>IF(Table1[[#This Row],[Hauptkörper - B1 - Beschichtung]]="","",VLOOKUP(Table1[[#This Row],[Hauptkörper - B1 - Beschichtung]],'DD FD'!AE:AF,2,FALSE))</f>
        <v/>
      </c>
      <c r="LJ14" s="815" t="str">
        <f>IF(Table1[[#This Row],[Hauptkörper - B1 - Beschichtung Anteil (in %)]]="","",Table1[[#This Row],[Hauptkörper - B1 - Beschichtung Anteil (in %)]])</f>
        <v/>
      </c>
      <c r="LK14" s="811" t="str">
        <f>IF(Table1[[#This Row],[Hauptkörper - B2 - Art]]="","",VLOOKUP(Table1[[#This Row],[Hauptkörper - B2 - Art]],'DD FD'!B:C,2,FALSE))</f>
        <v/>
      </c>
      <c r="LL14" s="812" t="str">
        <f>IF(Table1[[#This Row],[Hauptkörper - B2 - Fraktion]]="","",VLOOKUP(Table1[[#This Row],[Hauptkörper - B2 - Fraktion]],'DD FD'!H:J,3,FALSE))</f>
        <v/>
      </c>
      <c r="LM14" s="809" t="str">
        <f>IF(Table1[[#This Row],[Hauptkörper - B2 - Gewicht
(in G)]]="","",Table1[[#This Row],[Hauptkörper - B2 - Gewicht
(in G)]])</f>
        <v/>
      </c>
      <c r="LN14" s="809" t="str">
        <f>IF(Table1[[#This Row],[Hauptkörper - B2 - Lizenzierungs-pflichtig? (X=Ja)]]="","",Table1[[#This Row],[Hauptkörper - B2 - Lizenzierungs-pflichtig? (X=Ja)]])</f>
        <v/>
      </c>
      <c r="LO14" s="812" t="str">
        <f>IF(Table1[[#This Row],[Hauptkörper - B2 - Virgin Material]]="","",VLOOKUP(Table1[[#This Row],[Hauptkörper - B2 - Virgin Material]],'DD FD'!AJ:AK,2,FALSE))</f>
        <v/>
      </c>
      <c r="LP14" s="813" t="str">
        <f>IF(Table1[[#This Row],[Hauptkörper - B2 - Virgin Material Anteil (in %)]]="","",Table1[[#This Row],[Hauptkörper - B2 - Virgin Material Anteil (in %)]])</f>
        <v/>
      </c>
      <c r="LQ14" s="812" t="str">
        <f>IF(Table1[[#This Row],[Hauptkörper - B2 - Recyceltes Material]]="","",VLOOKUP(Table1[[#This Row],[Hauptkörper - B2 - Recyceltes Material]],'DD FD'!AL:AM,2,FALSE))</f>
        <v/>
      </c>
      <c r="LR14" s="813" t="str">
        <f>IF(Table1[[#This Row],[Hauptkörper - B2 - Recyceltes Material Anteil (in %)]]="","",Table1[[#This Row],[Hauptkörper - B2 - Recyceltes Material Anteil (in %)]])</f>
        <v/>
      </c>
      <c r="LS14" s="812" t="str">
        <f>IF(Table1[[#This Row],[Hauptkörper - B2 - Beschichtung]]="","",VLOOKUP(Table1[[#This Row],[Hauptkörper - B2 - Beschichtung]],'DD FD'!AE:AF,2,FALSE))</f>
        <v/>
      </c>
      <c r="LT14" s="815" t="str">
        <f>IF(Table1[[#This Row],[Hauptkörper - B2 - Beschichtung Anteil (in %)]]="","",Table1[[#This Row],[Hauptkörper - B2 - Beschichtung Anteil (in %)]])</f>
        <v/>
      </c>
      <c r="LU14" s="811" t="str">
        <f>IF(Table1[[#This Row],[Hauptkörper - B3 - Art]]="","",VLOOKUP(Table1[[#This Row],[Hauptkörper - B3 - Art]],'DD FD'!B:C,2,FALSE))</f>
        <v/>
      </c>
      <c r="LV14" s="812" t="str">
        <f>IF(Table1[[#This Row],[Hauptkörper - B3 - Fraktion]]="","",VLOOKUP(Table1[[#This Row],[Hauptkörper - B3 - Fraktion]],'DD FD'!H:J,3,FALSE))</f>
        <v/>
      </c>
      <c r="LW14" s="809" t="str">
        <f>IF(Table1[[#This Row],[Hauptkörper - B3 - Gewicht
(in G)]]="","",Table1[[#This Row],[Hauptkörper - B3 - Gewicht
(in G)]])</f>
        <v/>
      </c>
      <c r="LX14" s="809" t="str">
        <f>IF(Table1[[#This Row],[Hauptkörper - B3 - Lizenzierungs-pflichtig? (X=Ja)]]="","",Table1[[#This Row],[Hauptkörper - B3 - Lizenzierungs-pflichtig? (X=Ja)]])</f>
        <v/>
      </c>
      <c r="LY14" s="812" t="str">
        <f>IF(Table1[[#This Row],[Hauptkörper - B3 - Virgin Material]]="","",VLOOKUP(Table1[[#This Row],[Hauptkörper - B3 - Virgin Material]],'DD FD'!AJ:AK,2,FALSE))</f>
        <v/>
      </c>
      <c r="LZ14" s="813" t="str">
        <f>IF(Table1[[#This Row],[Hauptkörper - B3 - Virgin Material Anteil (in %)]]="","",Table1[[#This Row],[Hauptkörper - B3 - Virgin Material Anteil (in %)]])</f>
        <v/>
      </c>
      <c r="MA14" s="812" t="str">
        <f>IF(Table1[[#This Row],[Hauptkörper - B3 - Recyceltes Material]]="","",VLOOKUP(Table1[[#This Row],[Hauptkörper - B3 - Recyceltes Material]],'DD FD'!AL:AM,2,FALSE))</f>
        <v/>
      </c>
      <c r="MB14" s="813" t="str">
        <f>IF(Table1[[#This Row],[Hauptkörper - B3 - Recyceltes Material Anteil (in %)]]="","",Table1[[#This Row],[Hauptkörper - B3 - Recyceltes Material Anteil (in %)]])</f>
        <v/>
      </c>
      <c r="MC14" s="812" t="str">
        <f>IF(Table1[[#This Row],[Hauptkörper - B3 - Beschichtung]]="","",VLOOKUP(Table1[[#This Row],[Hauptkörper - B3 - Beschichtung]],'DD FD'!AE:AF,2,FALSE))</f>
        <v/>
      </c>
      <c r="MD14" s="815" t="str">
        <f>IF(Table1[[#This Row],[Hauptkörper - B3 - Beschichtung Anteil (in %)]]="","",Table1[[#This Row],[Hauptkörper - B3 - Beschichtung Anteil (in %)]])</f>
        <v/>
      </c>
      <c r="ME14" s="811" t="str">
        <f>IF(Table1[[#This Row],[Verschluss - B1 - Art]]="","",VLOOKUP(Table1[[#This Row],[Verschluss - B1 - Art]],'DD FD'!D:E,2,FALSE))</f>
        <v/>
      </c>
      <c r="MF14" s="812" t="str">
        <f>IF(Table1[[#This Row],[Verschluss - B1 - Fraktion]]="","",VLOOKUP(Table1[[#This Row],[Verschluss - B1 - Fraktion]],'DD FD'!H:J,3,FALSE))</f>
        <v/>
      </c>
      <c r="MG14" s="809" t="str">
        <f>IF(Table1[[#This Row],[Verschluss - B1 - Gewicht (in G)]]="","",Table1[[#This Row],[Verschluss - B1 - Gewicht (in G)]])</f>
        <v/>
      </c>
      <c r="MH14" s="809" t="str">
        <f>IF(Table1[[#This Row],[Verschluss - B1 - Lizenzierungs-pflichtig? (X=Ja)]]="","",Table1[[#This Row],[Verschluss - B1 - Lizenzierungs-pflichtig? (X=Ja)]])</f>
        <v/>
      </c>
      <c r="MI14" s="809" t="str">
        <f>IF(Table1[[#This Row],[Verschluss - B1 - Trennbar vom Hauptkörper? (X=Ja)]]="","",Table1[[#This Row],[Verschluss - B1 - Trennbar vom Hauptkörper? (X=Ja)]])</f>
        <v/>
      </c>
      <c r="MJ14" s="812" t="str">
        <f>IF(Table1[[#This Row],[Verschluss - B1 - Virgin Material]]="","",VLOOKUP(Table1[[#This Row],[Verschluss - B1 - Virgin Material]],'DD FD'!AJ:AK,2,FALSE))</f>
        <v/>
      </c>
      <c r="MK14" s="813" t="str">
        <f>IF(Table1[[#This Row],[Verschluss - B1 - Virgin Material Anteil (in %)]]="","",Table1[[#This Row],[Verschluss - B1 - Virgin Material Anteil (in %)]])</f>
        <v/>
      </c>
      <c r="ML14" s="812" t="str">
        <f>IF(Table1[[#This Row],[Verschluss - B1 - Recyceltes Material]]="","",VLOOKUP(Table1[[#This Row],[Verschluss - B1 - Recyceltes Material]],'DD FD'!AL:AM,2,FALSE))</f>
        <v/>
      </c>
      <c r="MM14" s="813" t="str">
        <f>IF(Table1[[#This Row],[Verschluss - B1 - Recyceltes Material Anteil (in %)]]="","",Table1[[#This Row],[Verschluss - B1 - Recyceltes Material Anteil (in %)]])</f>
        <v/>
      </c>
      <c r="MN14" s="812" t="str">
        <f>IF(Table1[[#This Row],[Verschluss - B1 - Beschichtung]]="","",VLOOKUP(Table1[[#This Row],[Verschluss - B1 - Beschichtung]],'DD FD'!AE:AF,2,FALSE))</f>
        <v/>
      </c>
      <c r="MO14" s="815" t="str">
        <f>IF(Table1[[#This Row],[Verschluss - B1 - Beschichtung Anteil (in %)]]="","",Table1[[#This Row],[Verschluss - B1 - Beschichtung Anteil (in %)]])</f>
        <v/>
      </c>
      <c r="MP14" s="811" t="str">
        <f>IF(Table1[[#This Row],[Verschluss - B2 - Art]]="","",VLOOKUP(Table1[[#This Row],[Verschluss - B2 - Art]],'DD FD'!D:E,2,FALSE))</f>
        <v/>
      </c>
      <c r="MQ14" s="812" t="str">
        <f>IF(Table1[[#This Row],[Verschluss - B2 - Fraktion]]="","",VLOOKUP(Table1[[#This Row],[Verschluss - B2 - Fraktion]],'DD FD'!H:J,3,FALSE))</f>
        <v/>
      </c>
      <c r="MR14" s="809" t="str">
        <f>IF(Table1[[#This Row],[Verschluss - B2 - Gewicht (in G)]]="","",Table1[[#This Row],[Verschluss - B2 - Gewicht (in G)]])</f>
        <v/>
      </c>
      <c r="MS14" s="809" t="str">
        <f>IF(Table1[[#This Row],[Verschluss - B2 - Lizenzierungs-pflichtig? (X=Ja)]]="","",Table1[[#This Row],[Verschluss - B2 - Lizenzierungs-pflichtig? (X=Ja)]])</f>
        <v/>
      </c>
      <c r="MT14" s="809" t="str">
        <f>IF(Table1[[#This Row],[Verschluss - B2 - Trennbar vom Hauptkörper? (X=Ja)]]="","",Table1[[#This Row],[Verschluss - B2 - Trennbar vom Hauptkörper? (X=Ja)]])</f>
        <v/>
      </c>
      <c r="MU14" s="812" t="str">
        <f>IF(Table1[[#This Row],[Verschluss - B2 - Virgin Material]]="","",VLOOKUP(Table1[[#This Row],[Verschluss - B2 - Virgin Material]],'DD FD'!AJ:AK,2,FALSE))</f>
        <v/>
      </c>
      <c r="MV14" s="813" t="str">
        <f>IF(Table1[[#This Row],[Verschluss - B2 - Virgin Material Anteil (in %)]]="","",Table1[[#This Row],[Verschluss - B2 - Virgin Material Anteil (in %)]])</f>
        <v/>
      </c>
      <c r="MW14" s="812" t="str">
        <f>IF(Table1[[#This Row],[Verschluss - B2 - Recyceltes Material]]="","",VLOOKUP(Table1[[#This Row],[Verschluss - B2 - Recyceltes Material]],'DD FD'!AL:AM,2,FALSE))</f>
        <v/>
      </c>
      <c r="MX14" s="813" t="str">
        <f>IF(Table1[[#This Row],[Verschluss - B2 - Recyceltes Material Anteil (in %)]]="","",Table1[[#This Row],[Verschluss - B2 - Recyceltes Material Anteil (in %)]])</f>
        <v/>
      </c>
      <c r="MY14" s="812" t="str">
        <f>IF(Table1[[#This Row],[Verschluss - B2 - Beschichtung]]="","",VLOOKUP(Table1[[#This Row],[Verschluss - B2 - Beschichtung]],'DD FD'!AE:AF,2,FALSE))</f>
        <v/>
      </c>
      <c r="MZ14" s="815" t="str">
        <f>IF(Table1[[#This Row],[Verschluss - B2 - Beschichtung Anteil (in %)]]="","",Table1[[#This Row],[Verschluss - B2 - Beschichtung Anteil (in %)]])</f>
        <v/>
      </c>
      <c r="NA14" s="811" t="str">
        <f>IF(Table1[[#This Row],[Verschluss - B3 - Art]]="","",VLOOKUP(Table1[[#This Row],[Verschluss - B3 - Art]],'DD FD'!D:E,2,FALSE))</f>
        <v/>
      </c>
      <c r="NB14" s="812" t="str">
        <f>IF(Table1[[#This Row],[Verschluss - B3 - Fraktion]]="","",VLOOKUP(Table1[[#This Row],[Verschluss - B3 - Fraktion]],'DD FD'!H:J,3,FALSE))</f>
        <v/>
      </c>
      <c r="NC14" s="809" t="str">
        <f>IF(Table1[[#This Row],[Verschluss - B3 - Gewicht (in G)]]="","",Table1[[#This Row],[Verschluss - B3 - Gewicht (in G)]])</f>
        <v/>
      </c>
      <c r="ND14" s="809" t="str">
        <f>IF(Table1[[#This Row],[Verschluss - B3 - Lizenzierungs-pflichtig? (X=Ja)]]="","",Table1[[#This Row],[Verschluss - B3 - Lizenzierungs-pflichtig? (X=Ja)]])</f>
        <v/>
      </c>
      <c r="NE14" s="809" t="str">
        <f>IF(Table1[[#This Row],[Verschluss - B3 - Trennbar vom Hauptkörper? (X=Ja)]]="","",Table1[[#This Row],[Verschluss - B3 - Trennbar vom Hauptkörper? (X=Ja)]])</f>
        <v/>
      </c>
      <c r="NF14" s="812" t="str">
        <f>IF(Table1[[#This Row],[Verschluss - B3 - Virgin Material]]="","",VLOOKUP(Table1[[#This Row],[Verschluss - B3 - Virgin Material]],'DD FD'!AJ:AK,2,FALSE))</f>
        <v/>
      </c>
      <c r="NG14" s="813" t="str">
        <f>IF(Table1[[#This Row],[Verschluss - B3 - Virgin Material Anteil (in %)]]="","",Table1[[#This Row],[Verschluss - B3 - Virgin Material Anteil (in %)]])</f>
        <v/>
      </c>
      <c r="NH14" s="812" t="str">
        <f>IF(Table1[[#This Row],[Verschluss - B3 - Recyceltes Material]]="","",VLOOKUP(Table1[[#This Row],[Verschluss - B3 - Recyceltes Material]],'DD FD'!AL:AM,2,FALSE))</f>
        <v/>
      </c>
      <c r="NI14" s="813" t="str">
        <f>IF(Table1[[#This Row],[Verschluss - B3 - Recyceltes Material Anteil (in %)]]="","",Table1[[#This Row],[Verschluss - B3 - Recyceltes Material Anteil (in %)]])</f>
        <v/>
      </c>
      <c r="NJ14" s="812" t="str">
        <f>IF(Table1[[#This Row],[Verschluss - B3 - Beschichtung]]="","",VLOOKUP(Table1[[#This Row],[Verschluss - B3 - Beschichtung]],'DD FD'!AE:AF,2,FALSE))</f>
        <v/>
      </c>
      <c r="NK14" s="815" t="str">
        <f>IF(Table1[[#This Row],[Verschluss - B3 - Beschichtung Anteil (in %)]]="","",Table1[[#This Row],[Verschluss - B3 - Beschichtung Anteil (in %)]])</f>
        <v/>
      </c>
      <c r="NL14" s="811" t="str">
        <f>IF(Table1[[#This Row],[Etikett - B1 - Art]]="","",VLOOKUP(Table1[[#This Row],[Etikett - B1 - Art]],'DD FD'!F:G,2,FALSE))</f>
        <v/>
      </c>
      <c r="NM14" s="812" t="str">
        <f>IF(Table1[[#This Row],[Etikett - B1 - Fraktion]]="","",VLOOKUP(Table1[[#This Row],[Etikett - B1 - Fraktion]],'DD FD'!H:J,3,FALSE))</f>
        <v/>
      </c>
      <c r="NN14" s="809" t="str">
        <f>IF(Table1[[#This Row],[Etikett - B1 - Gewicht (in G)]]="","",Table1[[#This Row],[Etikett - B1 - Gewicht (in G)]])</f>
        <v/>
      </c>
      <c r="NO14" s="809" t="str">
        <f>IF(Table1[[#This Row],[Etikett - B1 - Lizenzierungs-pflichtig? (X=Ja)]]="","",Table1[[#This Row],[Etikett - B1 - Lizenzierungs-pflichtig? (X=Ja)]])</f>
        <v/>
      </c>
      <c r="NP14" s="809" t="str">
        <f>IF(Table1[[#This Row],[Etikett - B1 - Trennbar vom Hauptkörper? (X=Ja)]]="","",Table1[[#This Row],[Etikett - B1 - Trennbar vom Hauptkörper? (X=Ja)]])</f>
        <v/>
      </c>
      <c r="NQ14" s="812" t="str">
        <f>IF(Table1[[#This Row],[Etikett - B1 - Virgin Material]]="","",VLOOKUP(Table1[[#This Row],[Etikett - B1 - Virgin Material]],'DD FD'!AJ:AK,2,FALSE))</f>
        <v/>
      </c>
      <c r="NR14" s="813" t="str">
        <f>IF(Table1[[#This Row],[Etikett - B1 - Virgin Material Anteil (in %)]]="","",Table1[[#This Row],[Etikett - B1 - Virgin Material Anteil (in %)]])</f>
        <v/>
      </c>
      <c r="NS14" s="812" t="str">
        <f>IF(Table1[[#This Row],[Etikett - B1 - Recyceltes Material]]="","",VLOOKUP(Table1[[#This Row],[Etikett - B1 - Recyceltes Material]],'DD FD'!AL:AM,2,FALSE))</f>
        <v/>
      </c>
      <c r="NT14" s="813" t="str">
        <f>IF(Table1[[#This Row],[Etikett - B1 - Recyceltes Material Anteil (in %)]]="","",Table1[[#This Row],[Etikett - B1 - Recyceltes Material Anteil (in %)]])</f>
        <v/>
      </c>
      <c r="NU14" s="812" t="str">
        <f>IF(Table1[[#This Row],[Etikett - B1 - Beschichtung]]="","",VLOOKUP(Table1[[#This Row],[Etikett - B1 - Beschichtung]],'DD FD'!AE:AF,2,FALSE))</f>
        <v/>
      </c>
      <c r="NV14" s="815" t="str">
        <f>IF(Table1[[#This Row],[Etikett - B1 - Beschichtung Anteil (in %)]]="","",Table1[[#This Row],[Etikett - B1 - Beschichtung Anteil (in %)]])</f>
        <v/>
      </c>
      <c r="NW14" s="811" t="str">
        <f>IF(Table1[[#This Row],[Etikett - B2 - Art]]="","",VLOOKUP(Table1[[#This Row],[Etikett - B2 - Art]],'DD FD'!F:G,2,FALSE))</f>
        <v/>
      </c>
      <c r="NX14" s="812" t="str">
        <f>IF(Table1[[#This Row],[Etikett - B2 - Fraktion]]="","",VLOOKUP(Table1[[#This Row],[Etikett - B2 - Fraktion]],'DD FD'!H:J,3,FALSE))</f>
        <v/>
      </c>
      <c r="NY14" s="809" t="str">
        <f>IF(Table1[[#This Row],[Etikett - B2 - Gewicht (in G)]]="","",Table1[[#This Row],[Etikett - B2 - Gewicht (in G)]])</f>
        <v/>
      </c>
      <c r="NZ14" s="809" t="str">
        <f>IF(Table1[[#This Row],[Etikett - B2 - Lizenzierungs-pflichtig? (X=Ja)]]="","",Table1[[#This Row],[Etikett - B2 - Lizenzierungs-pflichtig? (X=Ja)]])</f>
        <v/>
      </c>
      <c r="OA14" s="809" t="str">
        <f>IF(Table1[[#This Row],[Etikett - B2 - Trennbar vom Hauptkörper? (X=Ja)]]="","",Table1[[#This Row],[Etikett - B2 - Trennbar vom Hauptkörper? (X=Ja)]])</f>
        <v/>
      </c>
      <c r="OB14" s="812" t="str">
        <f>IF(Table1[[#This Row],[Etikett - B2 - Virgin Material]]="","",VLOOKUP(Table1[[#This Row],[Etikett - B2 - Virgin Material]],'DD FD'!AJ:AK,2,FALSE))</f>
        <v/>
      </c>
      <c r="OC14" s="813" t="str">
        <f>IF(Table1[[#This Row],[Etikett - B2 - Virgin Material Anteil (in %)]]="","",Table1[[#This Row],[Etikett - B2 - Virgin Material Anteil (in %)]])</f>
        <v/>
      </c>
      <c r="OD14" s="812" t="str">
        <f>IF(Table1[[#This Row],[Etikett - B2 - Recyceltes Material]]="","",VLOOKUP(Table1[[#This Row],[Etikett - B2 - Recyceltes Material]],'DD FD'!AL:AM,2,FALSE))</f>
        <v/>
      </c>
      <c r="OE14" s="813" t="str">
        <f>IF(Table1[[#This Row],[Etikett - B2 - Recyceltes Material Anteil (in %)]]="","",Table1[[#This Row],[Etikett - B2 - Recyceltes Material Anteil (in %)]])</f>
        <v/>
      </c>
      <c r="OF14" s="812" t="str">
        <f>IF(Table1[[#This Row],[Etikett - B2 - Beschichtung]]="","",VLOOKUP(Table1[[#This Row],[Etikett - B2 - Beschichtung]],'DD FD'!AE:AF,2,FALSE))</f>
        <v/>
      </c>
      <c r="OG14" s="815" t="str">
        <f>IF(Table1[[#This Row],[Etikett - B2 - Beschichtung Anteil (in %)]]="","",Table1[[#This Row],[Etikett - B2 - Beschichtung Anteil (in %)]])</f>
        <v/>
      </c>
      <c r="OH14" s="811" t="str">
        <f>IF(Table1[[#This Row],[Etikett - B3 - Art]]="","",VLOOKUP(Table1[[#This Row],[Etikett - B3 - Art]],'DD FD'!F:G,2,FALSE))</f>
        <v/>
      </c>
      <c r="OI14" s="812" t="str">
        <f>IF(Table1[[#This Row],[Etikett - B3 - Fraktion]]="","",VLOOKUP(Table1[[#This Row],[Etikett - B3 - Fraktion]],'DD FD'!H:J,3,FALSE))</f>
        <v/>
      </c>
      <c r="OJ14" s="809" t="str">
        <f>IF(Table1[[#This Row],[Etikett - B3 - Gewicht (in G)]]="","",Table1[[#This Row],[Etikett - B3 - Gewicht (in G)]])</f>
        <v/>
      </c>
      <c r="OK14" s="809" t="str">
        <f>IF(Table1[[#This Row],[Etikett - B3 - Lizenzierungs-pflichtig? (X=Ja)]]="","",Table1[[#This Row],[Etikett - B3 - Lizenzierungs-pflichtig? (X=Ja)]])</f>
        <v/>
      </c>
      <c r="OL14" s="809" t="str">
        <f>IF(Table1[[#This Row],[Etikett - B3 - Trennbar vom Hauptkörper? (X=Ja)]]="","",Table1[[#This Row],[Etikett - B3 - Trennbar vom Hauptkörper? (X=Ja)]])</f>
        <v/>
      </c>
      <c r="OM14" s="812" t="str">
        <f>IF(Table1[[#This Row],[Etikett - B3 - Virgin Material]]="","",VLOOKUP(Table1[[#This Row],[Etikett - B3 - Virgin Material]],'DD FD'!AJ:AK,2,FALSE))</f>
        <v/>
      </c>
      <c r="ON14" s="813" t="str">
        <f>IF(Table1[[#This Row],[Etikett - B3 - Virgin Material Anteil (in %)]]="","",Table1[[#This Row],[Etikett - B3 - Virgin Material Anteil (in %)]])</f>
        <v/>
      </c>
      <c r="OO14" s="812" t="str">
        <f>IF(Table1[[#This Row],[Etikett - B3 - Recyceltes Material]]="","",VLOOKUP(Table1[[#This Row],[Etikett - B3 - Recyceltes Material]],'DD FD'!AL:AM,2,FALSE))</f>
        <v/>
      </c>
      <c r="OP14" s="813" t="str">
        <f>IF(Table1[[#This Row],[Etikett - B3 - Recyceltes Material Anteil (in %)]]="","",Table1[[#This Row],[Etikett - B3 - Recyceltes Material Anteil (in %)]])</f>
        <v/>
      </c>
      <c r="OQ14" s="812" t="str">
        <f>IF(Table1[[#This Row],[Etikett - B3 - Beschichtung]]="","",VLOOKUP(Table1[[#This Row],[Etikett - B3 - Beschichtung]],'DD FD'!AE:AF,2,FALSE))</f>
        <v/>
      </c>
      <c r="OR14" s="861" t="str">
        <f>IF(Table1[[#This Row],[Etikett - B3 - Beschichtung Anteil (in %)]]="","",Table1[[#This Row],[Etikett - B3 - Beschichtung Anteil (in %)]])</f>
        <v/>
      </c>
      <c r="OS14" s="866">
        <f>ROUNDUP(SUM(
IF(AND(LB14='DD FD'!$J$7,LD14='DD FD'!$AI$3),LC14,0),
IF(AND(LL14='DD FD'!$J$7,LN14='DD FD'!$AI$3),LM14,0),
IF(AND(LV14='DD FD'!$J$7,LX14='DD FD'!$AI$3),LW14,0),
IF(AND(MF14='DD FD'!$J$7,MH14='DD FD'!$AI$3),MG14,0),
IF(AND(MQ14='DD FD'!$J$7,MS14='DD FD'!$AI$3),MR14,0),
IF(AND(NB14='DD FD'!$J$7,ND14='DD FD'!$AI$3),NC14,0),
IF(AND(NM14='DD FD'!$J$7,NO14='DD FD'!$AI$3),NN14,0),
IF(AND(NX14='DD FD'!$J$7,NZ14='DD FD'!$AI$3),NY14,0),
IF(AND(OI14='DD FD'!$J$7,OK14='DD FD'!$AI$3),OJ14,0),
),2)</f>
        <v>0</v>
      </c>
      <c r="OT14" s="865">
        <f>ROUNDUP(SUM(
IF(AND(LB14='DD FD'!$J$6,LD14='DD FD'!$AI$3),LC14,0),
IF(AND(LL14='DD FD'!$J$6,LN14='DD FD'!$AI$3),LM14,0),
IF(AND(LV14='DD FD'!$J$6,LX14='DD FD'!$AI$3),LW14,0),
IF(AND(MF14='DD FD'!$J$6,MH14='DD FD'!$AI$3),MG14,0),
IF(AND(MQ14='DD FD'!$J$6,MS14='DD FD'!$AI$3),MR14,0),
IF(AND(NB14='DD FD'!$J$6,ND14='DD FD'!$AI$3),NC14,0),
IF(AND(NM14='DD FD'!$J$6,NO14='DD FD'!$AI$3),NN14,0),
IF(AND(NX14='DD FD'!$J$6,NZ14='DD FD'!$AI$3),NY14,0),
IF(AND(OI14='DD FD'!$J$6,OK14='DD FD'!$AI$3),OJ14,0),
),2)</f>
        <v>0</v>
      </c>
      <c r="OU14" s="865">
        <f>ROUNDUP(SUM(
IF(AND(LB14='DD FD'!$J$10,LD14='DD FD'!$AI$3),LC14,0),
IF(AND(LL14='DD FD'!$J$10,LN14='DD FD'!$AI$3),LM14,0),
IF(AND(LV14='DD FD'!$J$10,LX14='DD FD'!$AI$3),LW14,0),
IF(AND(MF14='DD FD'!$J$10,MH14='DD FD'!$AI$3),MG14,0),
IF(AND(MQ14='DD FD'!$J$10,MS14='DD FD'!$AI$3),MR14,0),
IF(AND(NB14='DD FD'!$J$10,ND14='DD FD'!$AI$3),NC14,0),
IF(AND(NM14='DD FD'!$J$10,NO14='DD FD'!$AI$3),NN14,0),
IF(AND(NX14='DD FD'!$J$10,NZ14='DD FD'!$AI$3),NY14,0),
IF(AND(OI14='DD FD'!$J$10,OK14='DD FD'!$AI$3),OJ14,0),
),2)</f>
        <v>0</v>
      </c>
      <c r="OV14" s="865">
        <f>ROUNDUP(SUM(
IF(AND(LB14='DD FD'!$J$8,LD14='DD FD'!$AI$3),LC14,0),
IF(AND(LL14='DD FD'!$J$8,LN14='DD FD'!$AI$3),LM14,0),
IF(AND(LV14='DD FD'!$J$8,LX14='DD FD'!$AI$3),LW14,0),
IF(AND(MF14='DD FD'!$J$8,MH14='DD FD'!$AI$3),MG14,0),
IF(AND(MQ14='DD FD'!$J$8,MS14='DD FD'!$AI$3),MR14,0),
IF(AND(NB14='DD FD'!$J$8,ND14='DD FD'!$AI$3),NC14,0),
IF(AND(NM14='DD FD'!$J$8,NO14='DD FD'!$AI$3),NN14,0),
IF(AND(NX14='DD FD'!$J$8,NZ14='DD FD'!$AI$3),NY14,0),
IF(AND(OI14='DD FD'!$J$8,OK14='DD FD'!$AI$3),OJ14,0),
),2)</f>
        <v>0</v>
      </c>
      <c r="OW14" s="865">
        <f>ROUNDUP(SUM(
IF(AND(LB14='DD FD'!$J$5,LD14='DD FD'!$AI$3),LC14,0),
IF(AND(LL14='DD FD'!$J$5,LN14='DD FD'!$AI$3),LM14,0),
IF(AND(LV14='DD FD'!$J$5,LX14='DD FD'!$AI$3),LW14,0),
IF(AND(MF14='DD FD'!$J$5,MH14='DD FD'!$AI$3),MG14,0),
IF(AND(MQ14='DD FD'!$J$5,MS14='DD FD'!$AI$3),MR14,0),
IF(AND(NB14='DD FD'!$J$5,ND14='DD FD'!$AI$3),NC14,0),
IF(AND(NM14='DD FD'!$J$5,NO14='DD FD'!$AI$3),NN14,0),
IF(AND(NX14='DD FD'!$J$5,NZ14='DD FD'!$AI$3),NY14,0),
IF(AND(OI14='DD FD'!$J$5,OK14='DD FD'!$AI$3),OJ14,0),
),2)</f>
        <v>0</v>
      </c>
      <c r="OX14" s="865">
        <f>ROUNDUP(SUM(
IF(AND(LB14='DD FD'!$J$9,LD14='DD FD'!$AI$3),LC14,0),
IF(AND(LL14='DD FD'!$J$9,LN14='DD FD'!$AI$3),LM14,0),
IF(AND(LV14='DD FD'!$J$9,LX14='DD FD'!$AI$3),LW14,0),
IF(AND(MF14='DD FD'!$J$9,MH14='DD FD'!$AI$3),MG14,0),
IF(AND(MQ14='DD FD'!$J$9,MS14='DD FD'!$AI$3),MR14,0),
IF(AND(NB14='DD FD'!$J$9,ND14='DD FD'!$AI$3),NC14,0),
IF(AND(NM14='DD FD'!$J$9,NO14='DD FD'!$AI$3),NN14,0),
IF(AND(NX14='DD FD'!$J$9,NZ14='DD FD'!$AI$3),NY14,0),
IF(AND(OI14='DD FD'!$J$9,OK14='DD FD'!$AI$3),OJ14,0),
),2)</f>
        <v>0</v>
      </c>
      <c r="OY14" s="865">
        <f>ROUNDUP(SUM(
IF(AND(LB14='DD FD'!$J$4,LD14='DD FD'!$AI$3),LC14,0),
IF(AND(LL14='DD FD'!$J$4,LN14='DD FD'!$AI$3),LM14,0),
IF(AND(LV14='DD FD'!$J$4,LX14='DD FD'!$AI$3),LW14,0),
IF(AND(MF14='DD FD'!$J$4,MH14='DD FD'!$AI$3),MG14,0),
IF(AND(MQ14='DD FD'!$J$4,MS14='DD FD'!$AI$3),MR14,0),
IF(AND(NB14='DD FD'!$J$4,ND14='DD FD'!$AI$3),NC14,0),
IF(AND(NM14='DD FD'!$J$4,NO14='DD FD'!$AI$3),NN14,0),
IF(AND(NX14='DD FD'!$J$4,NZ14='DD FD'!$AI$3),NY14,0),
IF(AND(OI14='DD FD'!$J$4,OK14='DD FD'!$AI$3),OJ14,0),
),2)</f>
        <v>0</v>
      </c>
      <c r="OZ14" s="867">
        <f>ROUNDUP(SUM(
IF(AND(LB14='DD FD'!$J$11,LD14='DD FD'!$AI$3),LC14,0),
IF(AND(LL14='DD FD'!$J$11,LN14='DD FD'!$AI$3),LM14,0),
IF(AND(LV14='DD FD'!$J$11,LX14='DD FD'!$AI$3),LW14,0),
IF(AND(MF14='DD FD'!$J$11,MH14='DD FD'!$AI$3),MG14,0),
IF(AND(MQ14='DD FD'!$J$11,MS14='DD FD'!$AI$3),MR14,0),
IF(AND(NB14='DD FD'!$J$11,ND14='DD FD'!$AI$3),NC14,0),
IF(AND(NM14='DD FD'!$J$11,NO14='DD FD'!$AI$3),NN14,0),
IF(AND(NX14='DD FD'!$J$11,NZ14='DD FD'!$AI$3),NY14,0),
IF(AND(OI14='DD FD'!$J$11,OK14='DD FD'!$AI$3),OJ14,0),
),2)</f>
        <v>0</v>
      </c>
      <c r="PA14" s="3"/>
    </row>
    <row r="15" spans="1:417">
      <c r="A15" s="663"/>
      <c r="B15" s="182"/>
      <c r="C15" s="282"/>
      <c r="D15" s="282"/>
      <c r="E15" s="183"/>
      <c r="F15" s="355"/>
      <c r="G15" s="359"/>
      <c r="H15" s="664"/>
      <c r="I15" s="173"/>
      <c r="J15" s="161" t="str">
        <f t="shared" si="0"/>
        <v/>
      </c>
      <c r="K15" s="633" t="str">
        <f t="shared" si="17"/>
        <v/>
      </c>
      <c r="L15" s="636"/>
      <c r="M15" s="124" t="str">
        <f t="shared" si="18"/>
        <v/>
      </c>
      <c r="N15" s="125" t="str">
        <f t="shared" si="1"/>
        <v/>
      </c>
      <c r="O15" s="175"/>
      <c r="P15" s="175"/>
      <c r="Q15" s="126" t="str">
        <f t="shared" si="19"/>
        <v/>
      </c>
      <c r="R15" s="184"/>
      <c r="S15" s="184"/>
      <c r="T15" s="182"/>
      <c r="U15" s="182"/>
      <c r="V15" s="182"/>
      <c r="W15" s="358"/>
      <c r="X15" s="182"/>
      <c r="Y15" s="183"/>
      <c r="Z15" s="123"/>
      <c r="AA15" s="176"/>
      <c r="AB15" s="176"/>
      <c r="AC15" s="176"/>
      <c r="AD15" s="176"/>
      <c r="AE15" s="176"/>
      <c r="AF15" s="176"/>
      <c r="AG15" s="127" t="str">
        <f t="shared" si="20"/>
        <v/>
      </c>
      <c r="AH15" s="127" t="str">
        <f t="shared" si="21"/>
        <v/>
      </c>
      <c r="AI15" s="370"/>
      <c r="AJ15" s="635"/>
      <c r="AK15" s="619" t="str">
        <f t="shared" si="22"/>
        <v/>
      </c>
      <c r="AL15" s="124" t="str">
        <f t="shared" si="2"/>
        <v/>
      </c>
      <c r="AM15" s="124" t="str">
        <f t="shared" si="3"/>
        <v/>
      </c>
      <c r="AN15" s="124" t="str">
        <f t="shared" si="4"/>
        <v/>
      </c>
      <c r="AO15" s="124" t="str">
        <f t="shared" si="5"/>
        <v/>
      </c>
      <c r="AP15" s="184"/>
      <c r="AQ15" s="182"/>
      <c r="AR15" s="182"/>
      <c r="AS15" s="182"/>
      <c r="AT15" s="182"/>
      <c r="AU15" s="127" t="str">
        <f t="shared" si="6"/>
        <v/>
      </c>
      <c r="AV15" s="354"/>
      <c r="AW15" s="127" t="str">
        <f t="shared" si="7"/>
        <v/>
      </c>
      <c r="AX15" s="144" t="str">
        <f t="shared" si="8"/>
        <v/>
      </c>
      <c r="AY15" s="182"/>
      <c r="AZ15" s="23"/>
      <c r="BA15" s="23"/>
      <c r="BB15" s="183"/>
      <c r="BC15" s="622"/>
      <c r="BD15" s="649" t="str">
        <f t="shared" si="23"/>
        <v/>
      </c>
      <c r="BE15" s="354"/>
      <c r="BF15" s="192" t="str">
        <f t="shared" si="24"/>
        <v/>
      </c>
      <c r="BG15" s="159"/>
      <c r="BH15" s="159"/>
      <c r="BI15" s="182"/>
      <c r="BJ15" s="194"/>
      <c r="BK15" s="194"/>
      <c r="BL15" s="194"/>
      <c r="BM15" s="127" t="str">
        <f t="shared" si="9"/>
        <v/>
      </c>
      <c r="BN15" s="194"/>
      <c r="BO15" s="178" t="str">
        <f t="shared" si="10"/>
        <v/>
      </c>
      <c r="BP15" s="191"/>
      <c r="BQ15" s="182"/>
      <c r="BR15" s="23"/>
      <c r="BS15" s="23"/>
      <c r="BT15" s="23"/>
      <c r="BU15" s="651"/>
      <c r="BV15" s="647"/>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633" t="str">
        <f t="shared" si="25"/>
        <v/>
      </c>
      <c r="DY15" s="736"/>
      <c r="DZ15" s="334"/>
      <c r="EA15" s="736"/>
      <c r="EB15" s="197"/>
      <c r="EC15" s="194"/>
      <c r="ED15" s="197"/>
      <c r="EE15" s="197"/>
      <c r="EF15" s="194"/>
      <c r="EG15" s="194"/>
      <c r="EH15" s="194"/>
      <c r="EI15" s="123" t="str">
        <f t="shared" si="11"/>
        <v/>
      </c>
      <c r="EJ15" s="194"/>
      <c r="EK15" s="620" t="str">
        <f t="shared" si="12"/>
        <v/>
      </c>
      <c r="EL15" s="756"/>
      <c r="EM15" s="620" t="str">
        <f t="shared" si="26"/>
        <v/>
      </c>
      <c r="EN15" s="733"/>
      <c r="EO15" s="163"/>
      <c r="EP15" s="163"/>
      <c r="EQ15" s="163"/>
      <c r="ER15" s="163"/>
      <c r="ES15" s="163"/>
      <c r="ET15" s="163"/>
      <c r="EU15" s="163"/>
      <c r="EV15" s="163"/>
      <c r="EW15" s="163"/>
      <c r="EX15" s="163"/>
      <c r="EY15" s="163"/>
      <c r="EZ15" s="163"/>
      <c r="FA15" s="163"/>
      <c r="FB15" s="163"/>
      <c r="FC15" s="742"/>
      <c r="FD15" s="648" t="str">
        <f t="shared" si="13"/>
        <v/>
      </c>
      <c r="FE15" s="183"/>
      <c r="FF15" s="201"/>
      <c r="FG15" s="201"/>
      <c r="FH15" s="201"/>
      <c r="FI15" s="201"/>
      <c r="FJ15" s="201"/>
      <c r="FK15" s="201"/>
      <c r="FL15" s="182"/>
      <c r="FM15" s="182"/>
      <c r="FN15" s="334"/>
      <c r="FO15" s="123" t="str">
        <f t="shared" si="14"/>
        <v/>
      </c>
      <c r="FP15" s="889" t="str">
        <f>IF(Table1[[#This Row],[Baumwollanteil (in %)]]&lt;&gt;"","05","")</f>
        <v/>
      </c>
      <c r="FQ15" s="999"/>
      <c r="FR15" s="179" t="str">
        <f t="shared" si="15"/>
        <v/>
      </c>
      <c r="FS15" s="175"/>
      <c r="FT15" s="175"/>
      <c r="FU15" s="175"/>
      <c r="FV15" s="745" t="str">
        <f t="shared" si="16"/>
        <v/>
      </c>
      <c r="FZ15" s="24"/>
      <c r="GA15" s="24"/>
      <c r="GC15" s="1010" t="str">
        <f>IF(Table1[[#This Row],[Global Trade Item Number (GTIN)]]="","",Table1[[#This Row],[Global Trade Item Number (GTIN)]])</f>
        <v/>
      </c>
      <c r="GD15" s="790" t="str">
        <f>IF(Table1[[#This Row],[WAWI-Nr./ Kreditoren-Nummer
(ASDV)]]&lt;&gt;"",Table1[[#This Row],[WAWI-Nr./ Kreditoren-Nummer
(ASDV)]],"")</f>
        <v/>
      </c>
      <c r="GE15" s="190"/>
      <c r="GF15" s="790" t="str">
        <f>IF(Table1[[#This Row],[Gültig ab (Datum)]]&lt;&gt;"","31.12.9999","")</f>
        <v/>
      </c>
      <c r="GG15" s="190"/>
      <c r="GH15" s="190"/>
      <c r="GI15" s="616"/>
      <c r="GJ15" s="765"/>
      <c r="GK15" s="763"/>
      <c r="GL15" s="617"/>
      <c r="GM15" s="617"/>
      <c r="GN15" s="617"/>
      <c r="GO15" s="617"/>
      <c r="GP15" s="617"/>
      <c r="GQ15" s="775"/>
      <c r="GR15" s="771"/>
      <c r="GS15" s="159"/>
      <c r="GT15" s="610"/>
      <c r="GU15" s="610"/>
      <c r="GV15" s="610"/>
      <c r="GW15" s="610"/>
      <c r="GX15" s="610"/>
      <c r="GY15" s="610"/>
      <c r="GZ15" s="610"/>
      <c r="HA15" s="610"/>
      <c r="HB15" s="771"/>
      <c r="HC15" s="610"/>
      <c r="HD15" s="610"/>
      <c r="HE15" s="610"/>
      <c r="HF15" s="610"/>
      <c r="HG15" s="610"/>
      <c r="HH15" s="610"/>
      <c r="HI15" s="610"/>
      <c r="HJ15" s="610"/>
      <c r="HK15" s="610"/>
      <c r="HL15" s="771"/>
      <c r="HM15" s="610"/>
      <c r="HN15" s="610"/>
      <c r="HO15" s="610"/>
      <c r="HP15" s="610"/>
      <c r="HQ15" s="610"/>
      <c r="HR15" s="610"/>
      <c r="HS15" s="610"/>
      <c r="HT15" s="610"/>
      <c r="HU15" s="610"/>
      <c r="HV15" s="771"/>
      <c r="HW15" s="610"/>
      <c r="HX15" s="610"/>
      <c r="HY15" s="610"/>
      <c r="HZ15" s="610"/>
      <c r="IA15" s="610"/>
      <c r="IB15" s="610"/>
      <c r="IC15" s="610"/>
      <c r="ID15" s="610"/>
      <c r="IE15" s="610"/>
      <c r="IF15" s="610"/>
      <c r="IG15" s="771"/>
      <c r="IH15" s="610"/>
      <c r="II15" s="610"/>
      <c r="IJ15" s="610"/>
      <c r="IK15" s="610"/>
      <c r="IL15" s="610"/>
      <c r="IM15" s="610"/>
      <c r="IN15" s="610"/>
      <c r="IO15" s="610"/>
      <c r="IP15" s="610"/>
      <c r="IQ15" s="610"/>
      <c r="IR15" s="771"/>
      <c r="IS15" s="610"/>
      <c r="IT15" s="610"/>
      <c r="IU15" s="610"/>
      <c r="IV15" s="610"/>
      <c r="IW15" s="610"/>
      <c r="IX15" s="610"/>
      <c r="IY15" s="610"/>
      <c r="IZ15" s="610"/>
      <c r="JA15" s="610"/>
      <c r="JB15" s="610"/>
      <c r="JC15" s="771"/>
      <c r="JD15" s="610"/>
      <c r="JE15" s="610"/>
      <c r="JF15" s="610"/>
      <c r="JG15" s="610"/>
      <c r="JH15" s="610"/>
      <c r="JI15" s="610"/>
      <c r="JJ15" s="610"/>
      <c r="JK15" s="610"/>
      <c r="JL15" s="610"/>
      <c r="JM15" s="827"/>
      <c r="JN15" s="771"/>
      <c r="JO15" s="610"/>
      <c r="JP15" s="610"/>
      <c r="JQ15" s="610"/>
      <c r="JR15" s="610"/>
      <c r="JS15" s="610"/>
      <c r="JT15" s="610"/>
      <c r="JU15" s="610"/>
      <c r="JV15" s="610"/>
      <c r="JW15" s="610"/>
      <c r="JX15" s="610"/>
      <c r="JY15" s="771"/>
      <c r="JZ15" s="610"/>
      <c r="KA15" s="610"/>
      <c r="KB15" s="610"/>
      <c r="KC15" s="610"/>
      <c r="KD15" s="610"/>
      <c r="KE15" s="610"/>
      <c r="KF15" s="610"/>
      <c r="KG15" s="610"/>
      <c r="KH15" s="610"/>
      <c r="KI15" s="610"/>
      <c r="KL15" s="803" t="str">
        <f>IF(Table1[[#This Row],[GTIN]]&lt;&gt;"",Table1[[#This Row],[GTIN]],"")</f>
        <v/>
      </c>
      <c r="KM15" s="804" t="str">
        <f>Table1[[#This Row],[Kreditor]]</f>
        <v/>
      </c>
      <c r="KN15" s="805" t="str">
        <f>IF(Table1[[#This Row],[Gültig ab (Datum)]]&lt;&gt;"",Table1[[#This Row],[Gültig ab (Datum)]],"")</f>
        <v/>
      </c>
      <c r="KO15" s="805" t="str">
        <f>Table1[[#This Row],[Gültig bis]]</f>
        <v/>
      </c>
      <c r="KP15" s="818" t="str">
        <f>IF(Table1[[#This Row],[Artikel verpackt? 
(X=Ja)]]="","",Table1[[#This Row],[Artikel verpackt? 
(X=Ja)]])</f>
        <v/>
      </c>
      <c r="KQ15" s="806" t="str">
        <f>IF(Table1[[#This Row],[Verpackung recyclingfähig?
(X=Ja)]]="","",Table1[[#This Row],[Verpackung recyclingfähig?
(X=Ja)]])</f>
        <v/>
      </c>
      <c r="KR15" s="807"/>
      <c r="KS15" s="808"/>
      <c r="KT15" s="809"/>
      <c r="KU15" s="809"/>
      <c r="KV15" s="809"/>
      <c r="KW15" s="809"/>
      <c r="KX15" s="809"/>
      <c r="KY15" s="809"/>
      <c r="KZ15" s="810"/>
      <c r="LA15" s="811" t="str">
        <f>IF(Table1[[#This Row],[Hauptkörper - B1 - Art]]="","",VLOOKUP(Table1[[#This Row],[Hauptkörper - B1 - Art]],'DD FD'!B:C,2,FALSE))</f>
        <v/>
      </c>
      <c r="LB15" s="812" t="str">
        <f>IF(Table1[[#This Row],[Hauptkörper - B1 - Fraktion]]="","",VLOOKUP(Table1[[#This Row],[Hauptkörper - B1 - Fraktion]],'DD FD'!H:J,3,FALSE))</f>
        <v/>
      </c>
      <c r="LC15" s="809" t="str">
        <f>IF(Table1[[#This Row],[Hauptkörper - B1 - Gewicht
(in G)]]="","",Table1[[#This Row],[Hauptkörper - B1 - Gewicht
(in G)]])</f>
        <v/>
      </c>
      <c r="LD15" s="809" t="str">
        <f>IF(Table1[[#This Row],[Hauptkörper - B1 - Lizenzierungs-pflichtig? (X=Ja)]]="","",Table1[[#This Row],[Hauptkörper - B1 - Lizenzierungs-pflichtig? (X=Ja)]])</f>
        <v/>
      </c>
      <c r="LE15" s="812" t="str">
        <f>IF(Table1[[#This Row],[Hauptkörper - B1 - Virgin Material]]="","",VLOOKUP(Table1[[#This Row],[Hauptkörper - B1 - Virgin Material]],'DD FD'!AJ:AK,2,FALSE))</f>
        <v/>
      </c>
      <c r="LF15" s="813" t="str">
        <f>IF(Table1[[#This Row],[Hauptkörper - B1 - Virgin Material Anteil (in %)]]="","",Table1[[#This Row],[Hauptkörper - B1 - Virgin Material Anteil (in %)]])</f>
        <v/>
      </c>
      <c r="LG15" s="812" t="str">
        <f>IF(Table1[[#This Row],[Hauptkörper - B1 - Recyceltes Material]]="","",VLOOKUP(Table1[[#This Row],[Hauptkörper - B1 - Recyceltes Material]],'DD FD'!AL:AM,2,FALSE))</f>
        <v/>
      </c>
      <c r="LH15" s="813" t="str">
        <f>IF(Table1[[#This Row],[Hauptkörper - B1 - Recyceltes Material Anteil (in %)]]="","",Table1[[#This Row],[Hauptkörper - B1 - Recyceltes Material Anteil (in %)]])</f>
        <v/>
      </c>
      <c r="LI15" s="814" t="str">
        <f>IF(Table1[[#This Row],[Hauptkörper - B1 - Beschichtung]]="","",VLOOKUP(Table1[[#This Row],[Hauptkörper - B1 - Beschichtung]],'DD FD'!AE:AF,2,FALSE))</f>
        <v/>
      </c>
      <c r="LJ15" s="815" t="str">
        <f>IF(Table1[[#This Row],[Hauptkörper - B1 - Beschichtung Anteil (in %)]]="","",Table1[[#This Row],[Hauptkörper - B1 - Beschichtung Anteil (in %)]])</f>
        <v/>
      </c>
      <c r="LK15" s="811" t="str">
        <f>IF(Table1[[#This Row],[Hauptkörper - B2 - Art]]="","",VLOOKUP(Table1[[#This Row],[Hauptkörper - B2 - Art]],'DD FD'!B:C,2,FALSE))</f>
        <v/>
      </c>
      <c r="LL15" s="812" t="str">
        <f>IF(Table1[[#This Row],[Hauptkörper - B2 - Fraktion]]="","",VLOOKUP(Table1[[#This Row],[Hauptkörper - B2 - Fraktion]],'DD FD'!H:J,3,FALSE))</f>
        <v/>
      </c>
      <c r="LM15" s="809" t="str">
        <f>IF(Table1[[#This Row],[Hauptkörper - B2 - Gewicht
(in G)]]="","",Table1[[#This Row],[Hauptkörper - B2 - Gewicht
(in G)]])</f>
        <v/>
      </c>
      <c r="LN15" s="809" t="str">
        <f>IF(Table1[[#This Row],[Hauptkörper - B2 - Lizenzierungs-pflichtig? (X=Ja)]]="","",Table1[[#This Row],[Hauptkörper - B2 - Lizenzierungs-pflichtig? (X=Ja)]])</f>
        <v/>
      </c>
      <c r="LO15" s="812" t="str">
        <f>IF(Table1[[#This Row],[Hauptkörper - B2 - Virgin Material]]="","",VLOOKUP(Table1[[#This Row],[Hauptkörper - B2 - Virgin Material]],'DD FD'!AJ:AK,2,FALSE))</f>
        <v/>
      </c>
      <c r="LP15" s="813" t="str">
        <f>IF(Table1[[#This Row],[Hauptkörper - B2 - Virgin Material Anteil (in %)]]="","",Table1[[#This Row],[Hauptkörper - B2 - Virgin Material Anteil (in %)]])</f>
        <v/>
      </c>
      <c r="LQ15" s="812" t="str">
        <f>IF(Table1[[#This Row],[Hauptkörper - B2 - Recyceltes Material]]="","",VLOOKUP(Table1[[#This Row],[Hauptkörper - B2 - Recyceltes Material]],'DD FD'!AL:AM,2,FALSE))</f>
        <v/>
      </c>
      <c r="LR15" s="813" t="str">
        <f>IF(Table1[[#This Row],[Hauptkörper - B2 - Recyceltes Material Anteil (in %)]]="","",Table1[[#This Row],[Hauptkörper - B2 - Recyceltes Material Anteil (in %)]])</f>
        <v/>
      </c>
      <c r="LS15" s="812" t="str">
        <f>IF(Table1[[#This Row],[Hauptkörper - B2 - Beschichtung]]="","",VLOOKUP(Table1[[#This Row],[Hauptkörper - B2 - Beschichtung]],'DD FD'!AE:AF,2,FALSE))</f>
        <v/>
      </c>
      <c r="LT15" s="815" t="str">
        <f>IF(Table1[[#This Row],[Hauptkörper - B2 - Beschichtung Anteil (in %)]]="","",Table1[[#This Row],[Hauptkörper - B2 - Beschichtung Anteil (in %)]])</f>
        <v/>
      </c>
      <c r="LU15" s="811" t="str">
        <f>IF(Table1[[#This Row],[Hauptkörper - B3 - Art]]="","",VLOOKUP(Table1[[#This Row],[Hauptkörper - B3 - Art]],'DD FD'!B:C,2,FALSE))</f>
        <v/>
      </c>
      <c r="LV15" s="812" t="str">
        <f>IF(Table1[[#This Row],[Hauptkörper - B3 - Fraktion]]="","",VLOOKUP(Table1[[#This Row],[Hauptkörper - B3 - Fraktion]],'DD FD'!H:J,3,FALSE))</f>
        <v/>
      </c>
      <c r="LW15" s="809" t="str">
        <f>IF(Table1[[#This Row],[Hauptkörper - B3 - Gewicht
(in G)]]="","",Table1[[#This Row],[Hauptkörper - B3 - Gewicht
(in G)]])</f>
        <v/>
      </c>
      <c r="LX15" s="809" t="str">
        <f>IF(Table1[[#This Row],[Hauptkörper - B3 - Lizenzierungs-pflichtig? (X=Ja)]]="","",Table1[[#This Row],[Hauptkörper - B3 - Lizenzierungs-pflichtig? (X=Ja)]])</f>
        <v/>
      </c>
      <c r="LY15" s="812" t="str">
        <f>IF(Table1[[#This Row],[Hauptkörper - B3 - Virgin Material]]="","",VLOOKUP(Table1[[#This Row],[Hauptkörper - B3 - Virgin Material]],'DD FD'!AJ:AK,2,FALSE))</f>
        <v/>
      </c>
      <c r="LZ15" s="813" t="str">
        <f>IF(Table1[[#This Row],[Hauptkörper - B3 - Virgin Material Anteil (in %)]]="","",Table1[[#This Row],[Hauptkörper - B3 - Virgin Material Anteil (in %)]])</f>
        <v/>
      </c>
      <c r="MA15" s="812" t="str">
        <f>IF(Table1[[#This Row],[Hauptkörper - B3 - Recyceltes Material]]="","",VLOOKUP(Table1[[#This Row],[Hauptkörper - B3 - Recyceltes Material]],'DD FD'!AL:AM,2,FALSE))</f>
        <v/>
      </c>
      <c r="MB15" s="813" t="str">
        <f>IF(Table1[[#This Row],[Hauptkörper - B3 - Recyceltes Material Anteil (in %)]]="","",Table1[[#This Row],[Hauptkörper - B3 - Recyceltes Material Anteil (in %)]])</f>
        <v/>
      </c>
      <c r="MC15" s="812" t="str">
        <f>IF(Table1[[#This Row],[Hauptkörper - B3 - Beschichtung]]="","",VLOOKUP(Table1[[#This Row],[Hauptkörper - B3 - Beschichtung]],'DD FD'!AE:AF,2,FALSE))</f>
        <v/>
      </c>
      <c r="MD15" s="815" t="str">
        <f>IF(Table1[[#This Row],[Hauptkörper - B3 - Beschichtung Anteil (in %)]]="","",Table1[[#This Row],[Hauptkörper - B3 - Beschichtung Anteil (in %)]])</f>
        <v/>
      </c>
      <c r="ME15" s="811" t="str">
        <f>IF(Table1[[#This Row],[Verschluss - B1 - Art]]="","",VLOOKUP(Table1[[#This Row],[Verschluss - B1 - Art]],'DD FD'!D:E,2,FALSE))</f>
        <v/>
      </c>
      <c r="MF15" s="812" t="str">
        <f>IF(Table1[[#This Row],[Verschluss - B1 - Fraktion]]="","",VLOOKUP(Table1[[#This Row],[Verschluss - B1 - Fraktion]],'DD FD'!H:J,3,FALSE))</f>
        <v/>
      </c>
      <c r="MG15" s="809" t="str">
        <f>IF(Table1[[#This Row],[Verschluss - B1 - Gewicht (in G)]]="","",Table1[[#This Row],[Verschluss - B1 - Gewicht (in G)]])</f>
        <v/>
      </c>
      <c r="MH15" s="809" t="str">
        <f>IF(Table1[[#This Row],[Verschluss - B1 - Lizenzierungs-pflichtig? (X=Ja)]]="","",Table1[[#This Row],[Verschluss - B1 - Lizenzierungs-pflichtig? (X=Ja)]])</f>
        <v/>
      </c>
      <c r="MI15" s="809" t="str">
        <f>IF(Table1[[#This Row],[Verschluss - B1 - Trennbar vom Hauptkörper? (X=Ja)]]="","",Table1[[#This Row],[Verschluss - B1 - Trennbar vom Hauptkörper? (X=Ja)]])</f>
        <v/>
      </c>
      <c r="MJ15" s="812" t="str">
        <f>IF(Table1[[#This Row],[Verschluss - B1 - Virgin Material]]="","",VLOOKUP(Table1[[#This Row],[Verschluss - B1 - Virgin Material]],'DD FD'!AJ:AK,2,FALSE))</f>
        <v/>
      </c>
      <c r="MK15" s="813" t="str">
        <f>IF(Table1[[#This Row],[Verschluss - B1 - Virgin Material Anteil (in %)]]="","",Table1[[#This Row],[Verschluss - B1 - Virgin Material Anteil (in %)]])</f>
        <v/>
      </c>
      <c r="ML15" s="812" t="str">
        <f>IF(Table1[[#This Row],[Verschluss - B1 - Recyceltes Material]]="","",VLOOKUP(Table1[[#This Row],[Verschluss - B1 - Recyceltes Material]],'DD FD'!AL:AM,2,FALSE))</f>
        <v/>
      </c>
      <c r="MM15" s="813" t="str">
        <f>IF(Table1[[#This Row],[Verschluss - B1 - Recyceltes Material Anteil (in %)]]="","",Table1[[#This Row],[Verschluss - B1 - Recyceltes Material Anteil (in %)]])</f>
        <v/>
      </c>
      <c r="MN15" s="812" t="str">
        <f>IF(Table1[[#This Row],[Verschluss - B1 - Beschichtung]]="","",VLOOKUP(Table1[[#This Row],[Verschluss - B1 - Beschichtung]],'DD FD'!AE:AF,2,FALSE))</f>
        <v/>
      </c>
      <c r="MO15" s="815" t="str">
        <f>IF(Table1[[#This Row],[Verschluss - B1 - Beschichtung Anteil (in %)]]="","",Table1[[#This Row],[Verschluss - B1 - Beschichtung Anteil (in %)]])</f>
        <v/>
      </c>
      <c r="MP15" s="811" t="str">
        <f>IF(Table1[[#This Row],[Verschluss - B2 - Art]]="","",VLOOKUP(Table1[[#This Row],[Verschluss - B2 - Art]],'DD FD'!D:E,2,FALSE))</f>
        <v/>
      </c>
      <c r="MQ15" s="812" t="str">
        <f>IF(Table1[[#This Row],[Verschluss - B2 - Fraktion]]="","",VLOOKUP(Table1[[#This Row],[Verschluss - B2 - Fraktion]],'DD FD'!H:J,3,FALSE))</f>
        <v/>
      </c>
      <c r="MR15" s="809" t="str">
        <f>IF(Table1[[#This Row],[Verschluss - B2 - Gewicht (in G)]]="","",Table1[[#This Row],[Verschluss - B2 - Gewicht (in G)]])</f>
        <v/>
      </c>
      <c r="MS15" s="809" t="str">
        <f>IF(Table1[[#This Row],[Verschluss - B2 - Lizenzierungs-pflichtig? (X=Ja)]]="","",Table1[[#This Row],[Verschluss - B2 - Lizenzierungs-pflichtig? (X=Ja)]])</f>
        <v/>
      </c>
      <c r="MT15" s="809" t="str">
        <f>IF(Table1[[#This Row],[Verschluss - B2 - Trennbar vom Hauptkörper? (X=Ja)]]="","",Table1[[#This Row],[Verschluss - B2 - Trennbar vom Hauptkörper? (X=Ja)]])</f>
        <v/>
      </c>
      <c r="MU15" s="812" t="str">
        <f>IF(Table1[[#This Row],[Verschluss - B2 - Virgin Material]]="","",VLOOKUP(Table1[[#This Row],[Verschluss - B2 - Virgin Material]],'DD FD'!AJ:AK,2,FALSE))</f>
        <v/>
      </c>
      <c r="MV15" s="813" t="str">
        <f>IF(Table1[[#This Row],[Verschluss - B2 - Virgin Material Anteil (in %)]]="","",Table1[[#This Row],[Verschluss - B2 - Virgin Material Anteil (in %)]])</f>
        <v/>
      </c>
      <c r="MW15" s="812" t="str">
        <f>IF(Table1[[#This Row],[Verschluss - B2 - Recyceltes Material]]="","",VLOOKUP(Table1[[#This Row],[Verschluss - B2 - Recyceltes Material]],'DD FD'!AL:AM,2,FALSE))</f>
        <v/>
      </c>
      <c r="MX15" s="813" t="str">
        <f>IF(Table1[[#This Row],[Verschluss - B2 - Recyceltes Material Anteil (in %)]]="","",Table1[[#This Row],[Verschluss - B2 - Recyceltes Material Anteil (in %)]])</f>
        <v/>
      </c>
      <c r="MY15" s="812" t="str">
        <f>IF(Table1[[#This Row],[Verschluss - B2 - Beschichtung]]="","",VLOOKUP(Table1[[#This Row],[Verschluss - B2 - Beschichtung]],'DD FD'!AE:AF,2,FALSE))</f>
        <v/>
      </c>
      <c r="MZ15" s="815" t="str">
        <f>IF(Table1[[#This Row],[Verschluss - B2 - Beschichtung Anteil (in %)]]="","",Table1[[#This Row],[Verschluss - B2 - Beschichtung Anteil (in %)]])</f>
        <v/>
      </c>
      <c r="NA15" s="811" t="str">
        <f>IF(Table1[[#This Row],[Verschluss - B3 - Art]]="","",VLOOKUP(Table1[[#This Row],[Verschluss - B3 - Art]],'DD FD'!D:E,2,FALSE))</f>
        <v/>
      </c>
      <c r="NB15" s="812" t="str">
        <f>IF(Table1[[#This Row],[Verschluss - B3 - Fraktion]]="","",VLOOKUP(Table1[[#This Row],[Verschluss - B3 - Fraktion]],'DD FD'!H:J,3,FALSE))</f>
        <v/>
      </c>
      <c r="NC15" s="809" t="str">
        <f>IF(Table1[[#This Row],[Verschluss - B3 - Gewicht (in G)]]="","",Table1[[#This Row],[Verschluss - B3 - Gewicht (in G)]])</f>
        <v/>
      </c>
      <c r="ND15" s="809" t="str">
        <f>IF(Table1[[#This Row],[Verschluss - B3 - Lizenzierungs-pflichtig? (X=Ja)]]="","",Table1[[#This Row],[Verschluss - B3 - Lizenzierungs-pflichtig? (X=Ja)]])</f>
        <v/>
      </c>
      <c r="NE15" s="809" t="str">
        <f>IF(Table1[[#This Row],[Verschluss - B3 - Trennbar vom Hauptkörper? (X=Ja)]]="","",Table1[[#This Row],[Verschluss - B3 - Trennbar vom Hauptkörper? (X=Ja)]])</f>
        <v/>
      </c>
      <c r="NF15" s="812" t="str">
        <f>IF(Table1[[#This Row],[Verschluss - B3 - Virgin Material]]="","",VLOOKUP(Table1[[#This Row],[Verschluss - B3 - Virgin Material]],'DD FD'!AJ:AK,2,FALSE))</f>
        <v/>
      </c>
      <c r="NG15" s="813" t="str">
        <f>IF(Table1[[#This Row],[Verschluss - B3 - Virgin Material Anteil (in %)]]="","",Table1[[#This Row],[Verschluss - B3 - Virgin Material Anteil (in %)]])</f>
        <v/>
      </c>
      <c r="NH15" s="812" t="str">
        <f>IF(Table1[[#This Row],[Verschluss - B3 - Recyceltes Material]]="","",VLOOKUP(Table1[[#This Row],[Verschluss - B3 - Recyceltes Material]],'DD FD'!AL:AM,2,FALSE))</f>
        <v/>
      </c>
      <c r="NI15" s="813" t="str">
        <f>IF(Table1[[#This Row],[Verschluss - B3 - Recyceltes Material Anteil (in %)]]="","",Table1[[#This Row],[Verschluss - B3 - Recyceltes Material Anteil (in %)]])</f>
        <v/>
      </c>
      <c r="NJ15" s="812" t="str">
        <f>IF(Table1[[#This Row],[Verschluss - B3 - Beschichtung]]="","",VLOOKUP(Table1[[#This Row],[Verschluss - B3 - Beschichtung]],'DD FD'!AE:AF,2,FALSE))</f>
        <v/>
      </c>
      <c r="NK15" s="815" t="str">
        <f>IF(Table1[[#This Row],[Verschluss - B3 - Beschichtung Anteil (in %)]]="","",Table1[[#This Row],[Verschluss - B3 - Beschichtung Anteil (in %)]])</f>
        <v/>
      </c>
      <c r="NL15" s="811" t="str">
        <f>IF(Table1[[#This Row],[Etikett - B1 - Art]]="","",VLOOKUP(Table1[[#This Row],[Etikett - B1 - Art]],'DD FD'!F:G,2,FALSE))</f>
        <v/>
      </c>
      <c r="NM15" s="812" t="str">
        <f>IF(Table1[[#This Row],[Etikett - B1 - Fraktion]]="","",VLOOKUP(Table1[[#This Row],[Etikett - B1 - Fraktion]],'DD FD'!H:J,3,FALSE))</f>
        <v/>
      </c>
      <c r="NN15" s="809" t="str">
        <f>IF(Table1[[#This Row],[Etikett - B1 - Gewicht (in G)]]="","",Table1[[#This Row],[Etikett - B1 - Gewicht (in G)]])</f>
        <v/>
      </c>
      <c r="NO15" s="809" t="str">
        <f>IF(Table1[[#This Row],[Etikett - B1 - Lizenzierungs-pflichtig? (X=Ja)]]="","",Table1[[#This Row],[Etikett - B1 - Lizenzierungs-pflichtig? (X=Ja)]])</f>
        <v/>
      </c>
      <c r="NP15" s="809" t="str">
        <f>IF(Table1[[#This Row],[Etikett - B1 - Trennbar vom Hauptkörper? (X=Ja)]]="","",Table1[[#This Row],[Etikett - B1 - Trennbar vom Hauptkörper? (X=Ja)]])</f>
        <v/>
      </c>
      <c r="NQ15" s="812" t="str">
        <f>IF(Table1[[#This Row],[Etikett - B1 - Virgin Material]]="","",VLOOKUP(Table1[[#This Row],[Etikett - B1 - Virgin Material]],'DD FD'!AJ:AK,2,FALSE))</f>
        <v/>
      </c>
      <c r="NR15" s="813" t="str">
        <f>IF(Table1[[#This Row],[Etikett - B1 - Virgin Material Anteil (in %)]]="","",Table1[[#This Row],[Etikett - B1 - Virgin Material Anteil (in %)]])</f>
        <v/>
      </c>
      <c r="NS15" s="812" t="str">
        <f>IF(Table1[[#This Row],[Etikett - B1 - Recyceltes Material]]="","",VLOOKUP(Table1[[#This Row],[Etikett - B1 - Recyceltes Material]],'DD FD'!AL:AM,2,FALSE))</f>
        <v/>
      </c>
      <c r="NT15" s="813" t="str">
        <f>IF(Table1[[#This Row],[Etikett - B1 - Recyceltes Material Anteil (in %)]]="","",Table1[[#This Row],[Etikett - B1 - Recyceltes Material Anteil (in %)]])</f>
        <v/>
      </c>
      <c r="NU15" s="812" t="str">
        <f>IF(Table1[[#This Row],[Etikett - B1 - Beschichtung]]="","",VLOOKUP(Table1[[#This Row],[Etikett - B1 - Beschichtung]],'DD FD'!AE:AF,2,FALSE))</f>
        <v/>
      </c>
      <c r="NV15" s="815" t="str">
        <f>IF(Table1[[#This Row],[Etikett - B1 - Beschichtung Anteil (in %)]]="","",Table1[[#This Row],[Etikett - B1 - Beschichtung Anteil (in %)]])</f>
        <v/>
      </c>
      <c r="NW15" s="811" t="str">
        <f>IF(Table1[[#This Row],[Etikett - B2 - Art]]="","",VLOOKUP(Table1[[#This Row],[Etikett - B2 - Art]],'DD FD'!F:G,2,FALSE))</f>
        <v/>
      </c>
      <c r="NX15" s="812" t="str">
        <f>IF(Table1[[#This Row],[Etikett - B2 - Fraktion]]="","",VLOOKUP(Table1[[#This Row],[Etikett - B2 - Fraktion]],'DD FD'!H:J,3,FALSE))</f>
        <v/>
      </c>
      <c r="NY15" s="809" t="str">
        <f>IF(Table1[[#This Row],[Etikett - B2 - Gewicht (in G)]]="","",Table1[[#This Row],[Etikett - B2 - Gewicht (in G)]])</f>
        <v/>
      </c>
      <c r="NZ15" s="809" t="str">
        <f>IF(Table1[[#This Row],[Etikett - B2 - Lizenzierungs-pflichtig? (X=Ja)]]="","",Table1[[#This Row],[Etikett - B2 - Lizenzierungs-pflichtig? (X=Ja)]])</f>
        <v/>
      </c>
      <c r="OA15" s="809" t="str">
        <f>IF(Table1[[#This Row],[Etikett - B2 - Trennbar vom Hauptkörper? (X=Ja)]]="","",Table1[[#This Row],[Etikett - B2 - Trennbar vom Hauptkörper? (X=Ja)]])</f>
        <v/>
      </c>
      <c r="OB15" s="812" t="str">
        <f>IF(Table1[[#This Row],[Etikett - B2 - Virgin Material]]="","",VLOOKUP(Table1[[#This Row],[Etikett - B2 - Virgin Material]],'DD FD'!AJ:AK,2,FALSE))</f>
        <v/>
      </c>
      <c r="OC15" s="813" t="str">
        <f>IF(Table1[[#This Row],[Etikett - B2 - Virgin Material Anteil (in %)]]="","",Table1[[#This Row],[Etikett - B2 - Virgin Material Anteil (in %)]])</f>
        <v/>
      </c>
      <c r="OD15" s="812" t="str">
        <f>IF(Table1[[#This Row],[Etikett - B2 - Recyceltes Material]]="","",VLOOKUP(Table1[[#This Row],[Etikett - B2 - Recyceltes Material]],'DD FD'!AL:AM,2,FALSE))</f>
        <v/>
      </c>
      <c r="OE15" s="813" t="str">
        <f>IF(Table1[[#This Row],[Etikett - B2 - Recyceltes Material Anteil (in %)]]="","",Table1[[#This Row],[Etikett - B2 - Recyceltes Material Anteil (in %)]])</f>
        <v/>
      </c>
      <c r="OF15" s="812" t="str">
        <f>IF(Table1[[#This Row],[Etikett - B2 - Beschichtung]]="","",VLOOKUP(Table1[[#This Row],[Etikett - B2 - Beschichtung]],'DD FD'!AE:AF,2,FALSE))</f>
        <v/>
      </c>
      <c r="OG15" s="815" t="str">
        <f>IF(Table1[[#This Row],[Etikett - B2 - Beschichtung Anteil (in %)]]="","",Table1[[#This Row],[Etikett - B2 - Beschichtung Anteil (in %)]])</f>
        <v/>
      </c>
      <c r="OH15" s="811" t="str">
        <f>IF(Table1[[#This Row],[Etikett - B3 - Art]]="","",VLOOKUP(Table1[[#This Row],[Etikett - B3 - Art]],'DD FD'!F:G,2,FALSE))</f>
        <v/>
      </c>
      <c r="OI15" s="812" t="str">
        <f>IF(Table1[[#This Row],[Etikett - B3 - Fraktion]]="","",VLOOKUP(Table1[[#This Row],[Etikett - B3 - Fraktion]],'DD FD'!H:J,3,FALSE))</f>
        <v/>
      </c>
      <c r="OJ15" s="809" t="str">
        <f>IF(Table1[[#This Row],[Etikett - B3 - Gewicht (in G)]]="","",Table1[[#This Row],[Etikett - B3 - Gewicht (in G)]])</f>
        <v/>
      </c>
      <c r="OK15" s="809" t="str">
        <f>IF(Table1[[#This Row],[Etikett - B3 - Lizenzierungs-pflichtig? (X=Ja)]]="","",Table1[[#This Row],[Etikett - B3 - Lizenzierungs-pflichtig? (X=Ja)]])</f>
        <v/>
      </c>
      <c r="OL15" s="809" t="str">
        <f>IF(Table1[[#This Row],[Etikett - B3 - Trennbar vom Hauptkörper? (X=Ja)]]="","",Table1[[#This Row],[Etikett - B3 - Trennbar vom Hauptkörper? (X=Ja)]])</f>
        <v/>
      </c>
      <c r="OM15" s="812" t="str">
        <f>IF(Table1[[#This Row],[Etikett - B3 - Virgin Material]]="","",VLOOKUP(Table1[[#This Row],[Etikett - B3 - Virgin Material]],'DD FD'!AJ:AK,2,FALSE))</f>
        <v/>
      </c>
      <c r="ON15" s="813" t="str">
        <f>IF(Table1[[#This Row],[Etikett - B3 - Virgin Material Anteil (in %)]]="","",Table1[[#This Row],[Etikett - B3 - Virgin Material Anteil (in %)]])</f>
        <v/>
      </c>
      <c r="OO15" s="812" t="str">
        <f>IF(Table1[[#This Row],[Etikett - B3 - Recyceltes Material]]="","",VLOOKUP(Table1[[#This Row],[Etikett - B3 - Recyceltes Material]],'DD FD'!AL:AM,2,FALSE))</f>
        <v/>
      </c>
      <c r="OP15" s="813" t="str">
        <f>IF(Table1[[#This Row],[Etikett - B3 - Recyceltes Material Anteil (in %)]]="","",Table1[[#This Row],[Etikett - B3 - Recyceltes Material Anteil (in %)]])</f>
        <v/>
      </c>
      <c r="OQ15" s="812" t="str">
        <f>IF(Table1[[#This Row],[Etikett - B3 - Beschichtung]]="","",VLOOKUP(Table1[[#This Row],[Etikett - B3 - Beschichtung]],'DD FD'!AE:AF,2,FALSE))</f>
        <v/>
      </c>
      <c r="OR15" s="861" t="str">
        <f>IF(Table1[[#This Row],[Etikett - B3 - Beschichtung Anteil (in %)]]="","",Table1[[#This Row],[Etikett - B3 - Beschichtung Anteil (in %)]])</f>
        <v/>
      </c>
      <c r="OS15" s="866">
        <f>ROUNDUP(SUM(
IF(AND(LB15='DD FD'!$J$7,LD15='DD FD'!$AI$3),LC15,0),
IF(AND(LL15='DD FD'!$J$7,LN15='DD FD'!$AI$3),LM15,0),
IF(AND(LV15='DD FD'!$J$7,LX15='DD FD'!$AI$3),LW15,0),
IF(AND(MF15='DD FD'!$J$7,MH15='DD FD'!$AI$3),MG15,0),
IF(AND(MQ15='DD FD'!$J$7,MS15='DD FD'!$AI$3),MR15,0),
IF(AND(NB15='DD FD'!$J$7,ND15='DD FD'!$AI$3),NC15,0),
IF(AND(NM15='DD FD'!$J$7,NO15='DD FD'!$AI$3),NN15,0),
IF(AND(NX15='DD FD'!$J$7,NZ15='DD FD'!$AI$3),NY15,0),
IF(AND(OI15='DD FD'!$J$7,OK15='DD FD'!$AI$3),OJ15,0),
),2)</f>
        <v>0</v>
      </c>
      <c r="OT15" s="865">
        <f>ROUNDUP(SUM(
IF(AND(LB15='DD FD'!$J$6,LD15='DD FD'!$AI$3),LC15,0),
IF(AND(LL15='DD FD'!$J$6,LN15='DD FD'!$AI$3),LM15,0),
IF(AND(LV15='DD FD'!$J$6,LX15='DD FD'!$AI$3),LW15,0),
IF(AND(MF15='DD FD'!$J$6,MH15='DD FD'!$AI$3),MG15,0),
IF(AND(MQ15='DD FD'!$J$6,MS15='DD FD'!$AI$3),MR15,0),
IF(AND(NB15='DD FD'!$J$6,ND15='DD FD'!$AI$3),NC15,0),
IF(AND(NM15='DD FD'!$J$6,NO15='DD FD'!$AI$3),NN15,0),
IF(AND(NX15='DD FD'!$J$6,NZ15='DD FD'!$AI$3),NY15,0),
IF(AND(OI15='DD FD'!$J$6,OK15='DD FD'!$AI$3),OJ15,0),
),2)</f>
        <v>0</v>
      </c>
      <c r="OU15" s="865">
        <f>ROUNDUP(SUM(
IF(AND(LB15='DD FD'!$J$10,LD15='DD FD'!$AI$3),LC15,0),
IF(AND(LL15='DD FD'!$J$10,LN15='DD FD'!$AI$3),LM15,0),
IF(AND(LV15='DD FD'!$J$10,LX15='DD FD'!$AI$3),LW15,0),
IF(AND(MF15='DD FD'!$J$10,MH15='DD FD'!$AI$3),MG15,0),
IF(AND(MQ15='DD FD'!$J$10,MS15='DD FD'!$AI$3),MR15,0),
IF(AND(NB15='DD FD'!$J$10,ND15='DD FD'!$AI$3),NC15,0),
IF(AND(NM15='DD FD'!$J$10,NO15='DD FD'!$AI$3),NN15,0),
IF(AND(NX15='DD FD'!$J$10,NZ15='DD FD'!$AI$3),NY15,0),
IF(AND(OI15='DD FD'!$J$10,OK15='DD FD'!$AI$3),OJ15,0),
),2)</f>
        <v>0</v>
      </c>
      <c r="OV15" s="865">
        <f>ROUNDUP(SUM(
IF(AND(LB15='DD FD'!$J$8,LD15='DD FD'!$AI$3),LC15,0),
IF(AND(LL15='DD FD'!$J$8,LN15='DD FD'!$AI$3),LM15,0),
IF(AND(LV15='DD FD'!$J$8,LX15='DD FD'!$AI$3),LW15,0),
IF(AND(MF15='DD FD'!$J$8,MH15='DD FD'!$AI$3),MG15,0),
IF(AND(MQ15='DD FD'!$J$8,MS15='DD FD'!$AI$3),MR15,0),
IF(AND(NB15='DD FD'!$J$8,ND15='DD FD'!$AI$3),NC15,0),
IF(AND(NM15='DD FD'!$J$8,NO15='DD FD'!$AI$3),NN15,0),
IF(AND(NX15='DD FD'!$J$8,NZ15='DD FD'!$AI$3),NY15,0),
IF(AND(OI15='DD FD'!$J$8,OK15='DD FD'!$AI$3),OJ15,0),
),2)</f>
        <v>0</v>
      </c>
      <c r="OW15" s="865">
        <f>ROUNDUP(SUM(
IF(AND(LB15='DD FD'!$J$5,LD15='DD FD'!$AI$3),LC15,0),
IF(AND(LL15='DD FD'!$J$5,LN15='DD FD'!$AI$3),LM15,0),
IF(AND(LV15='DD FD'!$J$5,LX15='DD FD'!$AI$3),LW15,0),
IF(AND(MF15='DD FD'!$J$5,MH15='DD FD'!$AI$3),MG15,0),
IF(AND(MQ15='DD FD'!$J$5,MS15='DD FD'!$AI$3),MR15,0),
IF(AND(NB15='DD FD'!$J$5,ND15='DD FD'!$AI$3),NC15,0),
IF(AND(NM15='DD FD'!$J$5,NO15='DD FD'!$AI$3),NN15,0),
IF(AND(NX15='DD FD'!$J$5,NZ15='DD FD'!$AI$3),NY15,0),
IF(AND(OI15='DD FD'!$J$5,OK15='DD FD'!$AI$3),OJ15,0),
),2)</f>
        <v>0</v>
      </c>
      <c r="OX15" s="865">
        <f>ROUNDUP(SUM(
IF(AND(LB15='DD FD'!$J$9,LD15='DD FD'!$AI$3),LC15,0),
IF(AND(LL15='DD FD'!$J$9,LN15='DD FD'!$AI$3),LM15,0),
IF(AND(LV15='DD FD'!$J$9,LX15='DD FD'!$AI$3),LW15,0),
IF(AND(MF15='DD FD'!$J$9,MH15='DD FD'!$AI$3),MG15,0),
IF(AND(MQ15='DD FD'!$J$9,MS15='DD FD'!$AI$3),MR15,0),
IF(AND(NB15='DD FD'!$J$9,ND15='DD FD'!$AI$3),NC15,0),
IF(AND(NM15='DD FD'!$J$9,NO15='DD FD'!$AI$3),NN15,0),
IF(AND(NX15='DD FD'!$J$9,NZ15='DD FD'!$AI$3),NY15,0),
IF(AND(OI15='DD FD'!$J$9,OK15='DD FD'!$AI$3),OJ15,0),
),2)</f>
        <v>0</v>
      </c>
      <c r="OY15" s="865">
        <f>ROUNDUP(SUM(
IF(AND(LB15='DD FD'!$J$4,LD15='DD FD'!$AI$3),LC15,0),
IF(AND(LL15='DD FD'!$J$4,LN15='DD FD'!$AI$3),LM15,0),
IF(AND(LV15='DD FD'!$J$4,LX15='DD FD'!$AI$3),LW15,0),
IF(AND(MF15='DD FD'!$J$4,MH15='DD FD'!$AI$3),MG15,0),
IF(AND(MQ15='DD FD'!$J$4,MS15='DD FD'!$AI$3),MR15,0),
IF(AND(NB15='DD FD'!$J$4,ND15='DD FD'!$AI$3),NC15,0),
IF(AND(NM15='DD FD'!$J$4,NO15='DD FD'!$AI$3),NN15,0),
IF(AND(NX15='DD FD'!$J$4,NZ15='DD FD'!$AI$3),NY15,0),
IF(AND(OI15='DD FD'!$J$4,OK15='DD FD'!$AI$3),OJ15,0),
),2)</f>
        <v>0</v>
      </c>
      <c r="OZ15" s="867">
        <f>ROUNDUP(SUM(
IF(AND(LB15='DD FD'!$J$11,LD15='DD FD'!$AI$3),LC15,0),
IF(AND(LL15='DD FD'!$J$11,LN15='DD FD'!$AI$3),LM15,0),
IF(AND(LV15='DD FD'!$J$11,LX15='DD FD'!$AI$3),LW15,0),
IF(AND(MF15='DD FD'!$J$11,MH15='DD FD'!$AI$3),MG15,0),
IF(AND(MQ15='DD FD'!$J$11,MS15='DD FD'!$AI$3),MR15,0),
IF(AND(NB15='DD FD'!$J$11,ND15='DD FD'!$AI$3),NC15,0),
IF(AND(NM15='DD FD'!$J$11,NO15='DD FD'!$AI$3),NN15,0),
IF(AND(NX15='DD FD'!$J$11,NZ15='DD FD'!$AI$3),NY15,0),
IF(AND(OI15='DD FD'!$J$11,OK15='DD FD'!$AI$3),OJ15,0),
),2)</f>
        <v>0</v>
      </c>
    </row>
    <row r="16" spans="1:417">
      <c r="A16" s="663"/>
      <c r="B16" s="182"/>
      <c r="C16" s="282"/>
      <c r="D16" s="282"/>
      <c r="E16" s="183"/>
      <c r="F16" s="355"/>
      <c r="G16" s="359"/>
      <c r="H16" s="664"/>
      <c r="I16" s="173"/>
      <c r="J16" s="161" t="str">
        <f t="shared" si="0"/>
        <v/>
      </c>
      <c r="K16" s="633" t="str">
        <f t="shared" si="17"/>
        <v/>
      </c>
      <c r="L16" s="636"/>
      <c r="M16" s="124" t="str">
        <f t="shared" si="18"/>
        <v/>
      </c>
      <c r="N16" s="125" t="str">
        <f t="shared" si="1"/>
        <v/>
      </c>
      <c r="O16" s="175"/>
      <c r="P16" s="175"/>
      <c r="Q16" s="126" t="str">
        <f t="shared" si="19"/>
        <v/>
      </c>
      <c r="R16" s="184"/>
      <c r="S16" s="184"/>
      <c r="T16" s="182"/>
      <c r="U16" s="182"/>
      <c r="V16" s="182"/>
      <c r="W16" s="358"/>
      <c r="X16" s="182"/>
      <c r="Y16" s="183"/>
      <c r="Z16" s="123"/>
      <c r="AA16" s="176"/>
      <c r="AB16" s="176"/>
      <c r="AC16" s="176"/>
      <c r="AD16" s="176"/>
      <c r="AE16" s="176"/>
      <c r="AF16" s="176"/>
      <c r="AG16" s="127" t="str">
        <f t="shared" si="20"/>
        <v/>
      </c>
      <c r="AH16" s="127" t="str">
        <f t="shared" si="21"/>
        <v/>
      </c>
      <c r="AI16" s="370"/>
      <c r="AJ16" s="635"/>
      <c r="AK16" s="619" t="str">
        <f t="shared" si="22"/>
        <v/>
      </c>
      <c r="AL16" s="124" t="str">
        <f t="shared" si="2"/>
        <v/>
      </c>
      <c r="AM16" s="124" t="str">
        <f t="shared" si="3"/>
        <v/>
      </c>
      <c r="AN16" s="124" t="str">
        <f t="shared" si="4"/>
        <v/>
      </c>
      <c r="AO16" s="124" t="str">
        <f t="shared" si="5"/>
        <v/>
      </c>
      <c r="AP16" s="184"/>
      <c r="AQ16" s="182"/>
      <c r="AR16" s="182"/>
      <c r="AS16" s="182"/>
      <c r="AT16" s="182"/>
      <c r="AU16" s="127" t="str">
        <f t="shared" si="6"/>
        <v/>
      </c>
      <c r="AV16" s="354"/>
      <c r="AW16" s="127" t="str">
        <f t="shared" si="7"/>
        <v/>
      </c>
      <c r="AX16" s="144" t="str">
        <f t="shared" si="8"/>
        <v/>
      </c>
      <c r="AY16" s="182"/>
      <c r="AZ16" s="23"/>
      <c r="BA16" s="23"/>
      <c r="BB16" s="183"/>
      <c r="BC16" s="622"/>
      <c r="BD16" s="649" t="str">
        <f t="shared" si="23"/>
        <v/>
      </c>
      <c r="BE16" s="354"/>
      <c r="BF16" s="192" t="str">
        <f t="shared" si="24"/>
        <v/>
      </c>
      <c r="BG16" s="159"/>
      <c r="BH16" s="159"/>
      <c r="BI16" s="182"/>
      <c r="BJ16" s="194"/>
      <c r="BK16" s="194"/>
      <c r="BL16" s="194"/>
      <c r="BM16" s="127" t="str">
        <f t="shared" si="9"/>
        <v/>
      </c>
      <c r="BN16" s="194"/>
      <c r="BO16" s="178" t="str">
        <f t="shared" si="10"/>
        <v/>
      </c>
      <c r="BP16" s="191"/>
      <c r="BQ16" s="182"/>
      <c r="BR16" s="23"/>
      <c r="BS16" s="23"/>
      <c r="BT16" s="23"/>
      <c r="BU16" s="651"/>
      <c r="BV16" s="647"/>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633" t="str">
        <f t="shared" si="25"/>
        <v/>
      </c>
      <c r="DY16" s="736"/>
      <c r="DZ16" s="334"/>
      <c r="EA16" s="736"/>
      <c r="EB16" s="197"/>
      <c r="EC16" s="194"/>
      <c r="ED16" s="197"/>
      <c r="EE16" s="197"/>
      <c r="EF16" s="194"/>
      <c r="EG16" s="194"/>
      <c r="EH16" s="194"/>
      <c r="EI16" s="123" t="str">
        <f t="shared" si="11"/>
        <v/>
      </c>
      <c r="EJ16" s="194"/>
      <c r="EK16" s="620" t="str">
        <f t="shared" si="12"/>
        <v/>
      </c>
      <c r="EL16" s="756"/>
      <c r="EM16" s="620" t="str">
        <f t="shared" si="26"/>
        <v/>
      </c>
      <c r="EN16" s="733"/>
      <c r="EO16" s="163"/>
      <c r="EP16" s="163"/>
      <c r="EQ16" s="163"/>
      <c r="ER16" s="163"/>
      <c r="ES16" s="163"/>
      <c r="ET16" s="163"/>
      <c r="EU16" s="163"/>
      <c r="EV16" s="163"/>
      <c r="EW16" s="163"/>
      <c r="EX16" s="163"/>
      <c r="EY16" s="163"/>
      <c r="EZ16" s="163"/>
      <c r="FA16" s="163"/>
      <c r="FB16" s="163"/>
      <c r="FC16" s="742"/>
      <c r="FD16" s="648" t="str">
        <f t="shared" si="13"/>
        <v/>
      </c>
      <c r="FE16" s="183"/>
      <c r="FF16" s="201"/>
      <c r="FG16" s="201"/>
      <c r="FH16" s="201"/>
      <c r="FI16" s="201"/>
      <c r="FJ16" s="201"/>
      <c r="FK16" s="201"/>
      <c r="FL16" s="182"/>
      <c r="FM16" s="182"/>
      <c r="FN16" s="334"/>
      <c r="FO16" s="123" t="str">
        <f t="shared" si="14"/>
        <v/>
      </c>
      <c r="FP16" s="889" t="str">
        <f>IF(Table1[[#This Row],[Baumwollanteil (in %)]]&lt;&gt;"","05","")</f>
        <v/>
      </c>
      <c r="FQ16" s="999"/>
      <c r="FR16" s="179" t="str">
        <f t="shared" si="15"/>
        <v/>
      </c>
      <c r="FS16" s="175"/>
      <c r="FT16" s="175"/>
      <c r="FU16" s="175"/>
      <c r="FV16" s="745" t="str">
        <f t="shared" si="16"/>
        <v/>
      </c>
      <c r="FZ16" s="24"/>
      <c r="GA16" s="24"/>
      <c r="GC16" s="1010" t="str">
        <f>IF(Table1[[#This Row],[Global Trade Item Number (GTIN)]]="","",Table1[[#This Row],[Global Trade Item Number (GTIN)]])</f>
        <v/>
      </c>
      <c r="GD16" s="790" t="str">
        <f>IF(Table1[[#This Row],[WAWI-Nr./ Kreditoren-Nummer
(ASDV)]]&lt;&gt;"",Table1[[#This Row],[WAWI-Nr./ Kreditoren-Nummer
(ASDV)]],"")</f>
        <v/>
      </c>
      <c r="GE16" s="190"/>
      <c r="GF16" s="790" t="str">
        <f>IF(Table1[[#This Row],[Gültig ab (Datum)]]&lt;&gt;"","31.12.9999","")</f>
        <v/>
      </c>
      <c r="GG16" s="190"/>
      <c r="GH16" s="190"/>
      <c r="GI16" s="616"/>
      <c r="GJ16" s="765"/>
      <c r="GK16" s="763"/>
      <c r="GL16" s="617"/>
      <c r="GM16" s="617"/>
      <c r="GN16" s="617"/>
      <c r="GO16" s="617"/>
      <c r="GP16" s="617"/>
      <c r="GQ16" s="775"/>
      <c r="GR16" s="771"/>
      <c r="GS16" s="159"/>
      <c r="GT16" s="610"/>
      <c r="GU16" s="610"/>
      <c r="GV16" s="610"/>
      <c r="GW16" s="610"/>
      <c r="GX16" s="610"/>
      <c r="GY16" s="610"/>
      <c r="GZ16" s="610"/>
      <c r="HA16" s="610"/>
      <c r="HB16" s="771"/>
      <c r="HC16" s="610"/>
      <c r="HD16" s="610"/>
      <c r="HE16" s="610"/>
      <c r="HF16" s="610"/>
      <c r="HG16" s="610"/>
      <c r="HH16" s="610"/>
      <c r="HI16" s="610"/>
      <c r="HJ16" s="610"/>
      <c r="HK16" s="610"/>
      <c r="HL16" s="771"/>
      <c r="HM16" s="610"/>
      <c r="HN16" s="610"/>
      <c r="HO16" s="610"/>
      <c r="HP16" s="610"/>
      <c r="HQ16" s="610"/>
      <c r="HR16" s="610"/>
      <c r="HS16" s="610"/>
      <c r="HT16" s="610"/>
      <c r="HU16" s="610"/>
      <c r="HV16" s="771"/>
      <c r="HW16" s="610"/>
      <c r="HX16" s="610"/>
      <c r="HY16" s="610"/>
      <c r="HZ16" s="610"/>
      <c r="IA16" s="610"/>
      <c r="IB16" s="610"/>
      <c r="IC16" s="610"/>
      <c r="ID16" s="610"/>
      <c r="IE16" s="610"/>
      <c r="IF16" s="610"/>
      <c r="IG16" s="771"/>
      <c r="IH16" s="610"/>
      <c r="II16" s="610"/>
      <c r="IJ16" s="610"/>
      <c r="IK16" s="610"/>
      <c r="IL16" s="610"/>
      <c r="IM16" s="610"/>
      <c r="IN16" s="610"/>
      <c r="IO16" s="610"/>
      <c r="IP16" s="610"/>
      <c r="IQ16" s="610"/>
      <c r="IR16" s="771"/>
      <c r="IS16" s="610"/>
      <c r="IT16" s="610"/>
      <c r="IU16" s="610"/>
      <c r="IV16" s="610"/>
      <c r="IW16" s="610"/>
      <c r="IX16" s="610"/>
      <c r="IY16" s="610"/>
      <c r="IZ16" s="610"/>
      <c r="JA16" s="610"/>
      <c r="JB16" s="610"/>
      <c r="JC16" s="771"/>
      <c r="JD16" s="610"/>
      <c r="JE16" s="610"/>
      <c r="JF16" s="610"/>
      <c r="JG16" s="610"/>
      <c r="JH16" s="610"/>
      <c r="JI16" s="610"/>
      <c r="JJ16" s="610"/>
      <c r="JK16" s="610"/>
      <c r="JL16" s="610"/>
      <c r="JM16" s="827"/>
      <c r="JN16" s="771"/>
      <c r="JO16" s="610"/>
      <c r="JP16" s="610"/>
      <c r="JQ16" s="610"/>
      <c r="JR16" s="610"/>
      <c r="JS16" s="610"/>
      <c r="JT16" s="610"/>
      <c r="JU16" s="610"/>
      <c r="JV16" s="610"/>
      <c r="JW16" s="610"/>
      <c r="JX16" s="610"/>
      <c r="JY16" s="771"/>
      <c r="JZ16" s="610"/>
      <c r="KA16" s="610"/>
      <c r="KB16" s="610"/>
      <c r="KC16" s="610"/>
      <c r="KD16" s="610"/>
      <c r="KE16" s="610"/>
      <c r="KF16" s="610"/>
      <c r="KG16" s="610"/>
      <c r="KH16" s="610"/>
      <c r="KI16" s="610"/>
      <c r="KL16" s="803" t="str">
        <f>IF(Table1[[#This Row],[GTIN]]&lt;&gt;"",Table1[[#This Row],[GTIN]],"")</f>
        <v/>
      </c>
      <c r="KM16" s="804" t="str">
        <f>Table1[[#This Row],[Kreditor]]</f>
        <v/>
      </c>
      <c r="KN16" s="805" t="str">
        <f>IF(Table1[[#This Row],[Gültig ab (Datum)]]&lt;&gt;"",Table1[[#This Row],[Gültig ab (Datum)]],"")</f>
        <v/>
      </c>
      <c r="KO16" s="805" t="str">
        <f>Table1[[#This Row],[Gültig bis]]</f>
        <v/>
      </c>
      <c r="KP16" s="818" t="str">
        <f>IF(Table1[[#This Row],[Artikel verpackt? 
(X=Ja)]]="","",Table1[[#This Row],[Artikel verpackt? 
(X=Ja)]])</f>
        <v/>
      </c>
      <c r="KQ16" s="806" t="str">
        <f>IF(Table1[[#This Row],[Verpackung recyclingfähig?
(X=Ja)]]="","",Table1[[#This Row],[Verpackung recyclingfähig?
(X=Ja)]])</f>
        <v/>
      </c>
      <c r="KR16" s="807"/>
      <c r="KS16" s="808"/>
      <c r="KT16" s="809"/>
      <c r="KU16" s="809"/>
      <c r="KV16" s="809"/>
      <c r="KW16" s="809"/>
      <c r="KX16" s="809"/>
      <c r="KY16" s="809"/>
      <c r="KZ16" s="810"/>
      <c r="LA16" s="811" t="str">
        <f>IF(Table1[[#This Row],[Hauptkörper - B1 - Art]]="","",VLOOKUP(Table1[[#This Row],[Hauptkörper - B1 - Art]],'DD FD'!B:C,2,FALSE))</f>
        <v/>
      </c>
      <c r="LB16" s="812" t="str">
        <f>IF(Table1[[#This Row],[Hauptkörper - B1 - Fraktion]]="","",VLOOKUP(Table1[[#This Row],[Hauptkörper - B1 - Fraktion]],'DD FD'!H:J,3,FALSE))</f>
        <v/>
      </c>
      <c r="LC16" s="809" t="str">
        <f>IF(Table1[[#This Row],[Hauptkörper - B1 - Gewicht
(in G)]]="","",Table1[[#This Row],[Hauptkörper - B1 - Gewicht
(in G)]])</f>
        <v/>
      </c>
      <c r="LD16" s="809" t="str">
        <f>IF(Table1[[#This Row],[Hauptkörper - B1 - Lizenzierungs-pflichtig? (X=Ja)]]="","",Table1[[#This Row],[Hauptkörper - B1 - Lizenzierungs-pflichtig? (X=Ja)]])</f>
        <v/>
      </c>
      <c r="LE16" s="812" t="str">
        <f>IF(Table1[[#This Row],[Hauptkörper - B1 - Virgin Material]]="","",VLOOKUP(Table1[[#This Row],[Hauptkörper - B1 - Virgin Material]],'DD FD'!AJ:AK,2,FALSE))</f>
        <v/>
      </c>
      <c r="LF16" s="813" t="str">
        <f>IF(Table1[[#This Row],[Hauptkörper - B1 - Virgin Material Anteil (in %)]]="","",Table1[[#This Row],[Hauptkörper - B1 - Virgin Material Anteil (in %)]])</f>
        <v/>
      </c>
      <c r="LG16" s="812" t="str">
        <f>IF(Table1[[#This Row],[Hauptkörper - B1 - Recyceltes Material]]="","",VLOOKUP(Table1[[#This Row],[Hauptkörper - B1 - Recyceltes Material]],'DD FD'!AL:AM,2,FALSE))</f>
        <v/>
      </c>
      <c r="LH16" s="813" t="str">
        <f>IF(Table1[[#This Row],[Hauptkörper - B1 - Recyceltes Material Anteil (in %)]]="","",Table1[[#This Row],[Hauptkörper - B1 - Recyceltes Material Anteil (in %)]])</f>
        <v/>
      </c>
      <c r="LI16" s="814" t="str">
        <f>IF(Table1[[#This Row],[Hauptkörper - B1 - Beschichtung]]="","",VLOOKUP(Table1[[#This Row],[Hauptkörper - B1 - Beschichtung]],'DD FD'!AE:AF,2,FALSE))</f>
        <v/>
      </c>
      <c r="LJ16" s="815" t="str">
        <f>IF(Table1[[#This Row],[Hauptkörper - B1 - Beschichtung Anteil (in %)]]="","",Table1[[#This Row],[Hauptkörper - B1 - Beschichtung Anteil (in %)]])</f>
        <v/>
      </c>
      <c r="LK16" s="811" t="str">
        <f>IF(Table1[[#This Row],[Hauptkörper - B2 - Art]]="","",VLOOKUP(Table1[[#This Row],[Hauptkörper - B2 - Art]],'DD FD'!B:C,2,FALSE))</f>
        <v/>
      </c>
      <c r="LL16" s="812" t="str">
        <f>IF(Table1[[#This Row],[Hauptkörper - B2 - Fraktion]]="","",VLOOKUP(Table1[[#This Row],[Hauptkörper - B2 - Fraktion]],'DD FD'!H:J,3,FALSE))</f>
        <v/>
      </c>
      <c r="LM16" s="809" t="str">
        <f>IF(Table1[[#This Row],[Hauptkörper - B2 - Gewicht
(in G)]]="","",Table1[[#This Row],[Hauptkörper - B2 - Gewicht
(in G)]])</f>
        <v/>
      </c>
      <c r="LN16" s="809" t="str">
        <f>IF(Table1[[#This Row],[Hauptkörper - B2 - Lizenzierungs-pflichtig? (X=Ja)]]="","",Table1[[#This Row],[Hauptkörper - B2 - Lizenzierungs-pflichtig? (X=Ja)]])</f>
        <v/>
      </c>
      <c r="LO16" s="812" t="str">
        <f>IF(Table1[[#This Row],[Hauptkörper - B2 - Virgin Material]]="","",VLOOKUP(Table1[[#This Row],[Hauptkörper - B2 - Virgin Material]],'DD FD'!AJ:AK,2,FALSE))</f>
        <v/>
      </c>
      <c r="LP16" s="813" t="str">
        <f>IF(Table1[[#This Row],[Hauptkörper - B2 - Virgin Material Anteil (in %)]]="","",Table1[[#This Row],[Hauptkörper - B2 - Virgin Material Anteil (in %)]])</f>
        <v/>
      </c>
      <c r="LQ16" s="812" t="str">
        <f>IF(Table1[[#This Row],[Hauptkörper - B2 - Recyceltes Material]]="","",VLOOKUP(Table1[[#This Row],[Hauptkörper - B2 - Recyceltes Material]],'DD FD'!AL:AM,2,FALSE))</f>
        <v/>
      </c>
      <c r="LR16" s="813" t="str">
        <f>IF(Table1[[#This Row],[Hauptkörper - B2 - Recyceltes Material Anteil (in %)]]="","",Table1[[#This Row],[Hauptkörper - B2 - Recyceltes Material Anteil (in %)]])</f>
        <v/>
      </c>
      <c r="LS16" s="812" t="str">
        <f>IF(Table1[[#This Row],[Hauptkörper - B2 - Beschichtung]]="","",VLOOKUP(Table1[[#This Row],[Hauptkörper - B2 - Beschichtung]],'DD FD'!AE:AF,2,FALSE))</f>
        <v/>
      </c>
      <c r="LT16" s="815" t="str">
        <f>IF(Table1[[#This Row],[Hauptkörper - B2 - Beschichtung Anteil (in %)]]="","",Table1[[#This Row],[Hauptkörper - B2 - Beschichtung Anteil (in %)]])</f>
        <v/>
      </c>
      <c r="LU16" s="811" t="str">
        <f>IF(Table1[[#This Row],[Hauptkörper - B3 - Art]]="","",VLOOKUP(Table1[[#This Row],[Hauptkörper - B3 - Art]],'DD FD'!B:C,2,FALSE))</f>
        <v/>
      </c>
      <c r="LV16" s="812" t="str">
        <f>IF(Table1[[#This Row],[Hauptkörper - B3 - Fraktion]]="","",VLOOKUP(Table1[[#This Row],[Hauptkörper - B3 - Fraktion]],'DD FD'!H:J,3,FALSE))</f>
        <v/>
      </c>
      <c r="LW16" s="809" t="str">
        <f>IF(Table1[[#This Row],[Hauptkörper - B3 - Gewicht
(in G)]]="","",Table1[[#This Row],[Hauptkörper - B3 - Gewicht
(in G)]])</f>
        <v/>
      </c>
      <c r="LX16" s="809" t="str">
        <f>IF(Table1[[#This Row],[Hauptkörper - B3 - Lizenzierungs-pflichtig? (X=Ja)]]="","",Table1[[#This Row],[Hauptkörper - B3 - Lizenzierungs-pflichtig? (X=Ja)]])</f>
        <v/>
      </c>
      <c r="LY16" s="812" t="str">
        <f>IF(Table1[[#This Row],[Hauptkörper - B3 - Virgin Material]]="","",VLOOKUP(Table1[[#This Row],[Hauptkörper - B3 - Virgin Material]],'DD FD'!AJ:AK,2,FALSE))</f>
        <v/>
      </c>
      <c r="LZ16" s="813" t="str">
        <f>IF(Table1[[#This Row],[Hauptkörper - B3 - Virgin Material Anteil (in %)]]="","",Table1[[#This Row],[Hauptkörper - B3 - Virgin Material Anteil (in %)]])</f>
        <v/>
      </c>
      <c r="MA16" s="812" t="str">
        <f>IF(Table1[[#This Row],[Hauptkörper - B3 - Recyceltes Material]]="","",VLOOKUP(Table1[[#This Row],[Hauptkörper - B3 - Recyceltes Material]],'DD FD'!AL:AM,2,FALSE))</f>
        <v/>
      </c>
      <c r="MB16" s="813" t="str">
        <f>IF(Table1[[#This Row],[Hauptkörper - B3 - Recyceltes Material Anteil (in %)]]="","",Table1[[#This Row],[Hauptkörper - B3 - Recyceltes Material Anteil (in %)]])</f>
        <v/>
      </c>
      <c r="MC16" s="812" t="str">
        <f>IF(Table1[[#This Row],[Hauptkörper - B3 - Beschichtung]]="","",VLOOKUP(Table1[[#This Row],[Hauptkörper - B3 - Beschichtung]],'DD FD'!AE:AF,2,FALSE))</f>
        <v/>
      </c>
      <c r="MD16" s="815" t="str">
        <f>IF(Table1[[#This Row],[Hauptkörper - B3 - Beschichtung Anteil (in %)]]="","",Table1[[#This Row],[Hauptkörper - B3 - Beschichtung Anteil (in %)]])</f>
        <v/>
      </c>
      <c r="ME16" s="811" t="str">
        <f>IF(Table1[[#This Row],[Verschluss - B1 - Art]]="","",VLOOKUP(Table1[[#This Row],[Verschluss - B1 - Art]],'DD FD'!D:E,2,FALSE))</f>
        <v/>
      </c>
      <c r="MF16" s="812" t="str">
        <f>IF(Table1[[#This Row],[Verschluss - B1 - Fraktion]]="","",VLOOKUP(Table1[[#This Row],[Verschluss - B1 - Fraktion]],'DD FD'!H:J,3,FALSE))</f>
        <v/>
      </c>
      <c r="MG16" s="809" t="str">
        <f>IF(Table1[[#This Row],[Verschluss - B1 - Gewicht (in G)]]="","",Table1[[#This Row],[Verschluss - B1 - Gewicht (in G)]])</f>
        <v/>
      </c>
      <c r="MH16" s="809" t="str">
        <f>IF(Table1[[#This Row],[Verschluss - B1 - Lizenzierungs-pflichtig? (X=Ja)]]="","",Table1[[#This Row],[Verschluss - B1 - Lizenzierungs-pflichtig? (X=Ja)]])</f>
        <v/>
      </c>
      <c r="MI16" s="809" t="str">
        <f>IF(Table1[[#This Row],[Verschluss - B1 - Trennbar vom Hauptkörper? (X=Ja)]]="","",Table1[[#This Row],[Verschluss - B1 - Trennbar vom Hauptkörper? (X=Ja)]])</f>
        <v/>
      </c>
      <c r="MJ16" s="812" t="str">
        <f>IF(Table1[[#This Row],[Verschluss - B1 - Virgin Material]]="","",VLOOKUP(Table1[[#This Row],[Verschluss - B1 - Virgin Material]],'DD FD'!AJ:AK,2,FALSE))</f>
        <v/>
      </c>
      <c r="MK16" s="813" t="str">
        <f>IF(Table1[[#This Row],[Verschluss - B1 - Virgin Material Anteil (in %)]]="","",Table1[[#This Row],[Verschluss - B1 - Virgin Material Anteil (in %)]])</f>
        <v/>
      </c>
      <c r="ML16" s="812" t="str">
        <f>IF(Table1[[#This Row],[Verschluss - B1 - Recyceltes Material]]="","",VLOOKUP(Table1[[#This Row],[Verschluss - B1 - Recyceltes Material]],'DD FD'!AL:AM,2,FALSE))</f>
        <v/>
      </c>
      <c r="MM16" s="813" t="str">
        <f>IF(Table1[[#This Row],[Verschluss - B1 - Recyceltes Material Anteil (in %)]]="","",Table1[[#This Row],[Verschluss - B1 - Recyceltes Material Anteil (in %)]])</f>
        <v/>
      </c>
      <c r="MN16" s="812" t="str">
        <f>IF(Table1[[#This Row],[Verschluss - B1 - Beschichtung]]="","",VLOOKUP(Table1[[#This Row],[Verschluss - B1 - Beschichtung]],'DD FD'!AE:AF,2,FALSE))</f>
        <v/>
      </c>
      <c r="MO16" s="815" t="str">
        <f>IF(Table1[[#This Row],[Verschluss - B1 - Beschichtung Anteil (in %)]]="","",Table1[[#This Row],[Verschluss - B1 - Beschichtung Anteil (in %)]])</f>
        <v/>
      </c>
      <c r="MP16" s="811" t="str">
        <f>IF(Table1[[#This Row],[Verschluss - B2 - Art]]="","",VLOOKUP(Table1[[#This Row],[Verschluss - B2 - Art]],'DD FD'!D:E,2,FALSE))</f>
        <v/>
      </c>
      <c r="MQ16" s="812" t="str">
        <f>IF(Table1[[#This Row],[Verschluss - B2 - Fraktion]]="","",VLOOKUP(Table1[[#This Row],[Verschluss - B2 - Fraktion]],'DD FD'!H:J,3,FALSE))</f>
        <v/>
      </c>
      <c r="MR16" s="809" t="str">
        <f>IF(Table1[[#This Row],[Verschluss - B2 - Gewicht (in G)]]="","",Table1[[#This Row],[Verschluss - B2 - Gewicht (in G)]])</f>
        <v/>
      </c>
      <c r="MS16" s="809" t="str">
        <f>IF(Table1[[#This Row],[Verschluss - B2 - Lizenzierungs-pflichtig? (X=Ja)]]="","",Table1[[#This Row],[Verschluss - B2 - Lizenzierungs-pflichtig? (X=Ja)]])</f>
        <v/>
      </c>
      <c r="MT16" s="809" t="str">
        <f>IF(Table1[[#This Row],[Verschluss - B2 - Trennbar vom Hauptkörper? (X=Ja)]]="","",Table1[[#This Row],[Verschluss - B2 - Trennbar vom Hauptkörper? (X=Ja)]])</f>
        <v/>
      </c>
      <c r="MU16" s="812" t="str">
        <f>IF(Table1[[#This Row],[Verschluss - B2 - Virgin Material]]="","",VLOOKUP(Table1[[#This Row],[Verschluss - B2 - Virgin Material]],'DD FD'!AJ:AK,2,FALSE))</f>
        <v/>
      </c>
      <c r="MV16" s="813" t="str">
        <f>IF(Table1[[#This Row],[Verschluss - B2 - Virgin Material Anteil (in %)]]="","",Table1[[#This Row],[Verschluss - B2 - Virgin Material Anteil (in %)]])</f>
        <v/>
      </c>
      <c r="MW16" s="812" t="str">
        <f>IF(Table1[[#This Row],[Verschluss - B2 - Recyceltes Material]]="","",VLOOKUP(Table1[[#This Row],[Verschluss - B2 - Recyceltes Material]],'DD FD'!AL:AM,2,FALSE))</f>
        <v/>
      </c>
      <c r="MX16" s="813" t="str">
        <f>IF(Table1[[#This Row],[Verschluss - B2 - Recyceltes Material Anteil (in %)]]="","",Table1[[#This Row],[Verschluss - B2 - Recyceltes Material Anteil (in %)]])</f>
        <v/>
      </c>
      <c r="MY16" s="812" t="str">
        <f>IF(Table1[[#This Row],[Verschluss - B2 - Beschichtung]]="","",VLOOKUP(Table1[[#This Row],[Verschluss - B2 - Beschichtung]],'DD FD'!AE:AF,2,FALSE))</f>
        <v/>
      </c>
      <c r="MZ16" s="815" t="str">
        <f>IF(Table1[[#This Row],[Verschluss - B2 - Beschichtung Anteil (in %)]]="","",Table1[[#This Row],[Verschluss - B2 - Beschichtung Anteil (in %)]])</f>
        <v/>
      </c>
      <c r="NA16" s="811" t="str">
        <f>IF(Table1[[#This Row],[Verschluss - B3 - Art]]="","",VLOOKUP(Table1[[#This Row],[Verschluss - B3 - Art]],'DD FD'!D:E,2,FALSE))</f>
        <v/>
      </c>
      <c r="NB16" s="812" t="str">
        <f>IF(Table1[[#This Row],[Verschluss - B3 - Fraktion]]="","",VLOOKUP(Table1[[#This Row],[Verschluss - B3 - Fraktion]],'DD FD'!H:J,3,FALSE))</f>
        <v/>
      </c>
      <c r="NC16" s="809" t="str">
        <f>IF(Table1[[#This Row],[Verschluss - B3 - Gewicht (in G)]]="","",Table1[[#This Row],[Verschluss - B3 - Gewicht (in G)]])</f>
        <v/>
      </c>
      <c r="ND16" s="809" t="str">
        <f>IF(Table1[[#This Row],[Verschluss - B3 - Lizenzierungs-pflichtig? (X=Ja)]]="","",Table1[[#This Row],[Verschluss - B3 - Lizenzierungs-pflichtig? (X=Ja)]])</f>
        <v/>
      </c>
      <c r="NE16" s="809" t="str">
        <f>IF(Table1[[#This Row],[Verschluss - B3 - Trennbar vom Hauptkörper? (X=Ja)]]="","",Table1[[#This Row],[Verschluss - B3 - Trennbar vom Hauptkörper? (X=Ja)]])</f>
        <v/>
      </c>
      <c r="NF16" s="812" t="str">
        <f>IF(Table1[[#This Row],[Verschluss - B3 - Virgin Material]]="","",VLOOKUP(Table1[[#This Row],[Verschluss - B3 - Virgin Material]],'DD FD'!AJ:AK,2,FALSE))</f>
        <v/>
      </c>
      <c r="NG16" s="813" t="str">
        <f>IF(Table1[[#This Row],[Verschluss - B3 - Virgin Material Anteil (in %)]]="","",Table1[[#This Row],[Verschluss - B3 - Virgin Material Anteil (in %)]])</f>
        <v/>
      </c>
      <c r="NH16" s="812" t="str">
        <f>IF(Table1[[#This Row],[Verschluss - B3 - Recyceltes Material]]="","",VLOOKUP(Table1[[#This Row],[Verschluss - B3 - Recyceltes Material]],'DD FD'!AL:AM,2,FALSE))</f>
        <v/>
      </c>
      <c r="NI16" s="813" t="str">
        <f>IF(Table1[[#This Row],[Verschluss - B3 - Recyceltes Material Anteil (in %)]]="","",Table1[[#This Row],[Verschluss - B3 - Recyceltes Material Anteil (in %)]])</f>
        <v/>
      </c>
      <c r="NJ16" s="812" t="str">
        <f>IF(Table1[[#This Row],[Verschluss - B3 - Beschichtung]]="","",VLOOKUP(Table1[[#This Row],[Verschluss - B3 - Beschichtung]],'DD FD'!AE:AF,2,FALSE))</f>
        <v/>
      </c>
      <c r="NK16" s="815" t="str">
        <f>IF(Table1[[#This Row],[Verschluss - B3 - Beschichtung Anteil (in %)]]="","",Table1[[#This Row],[Verschluss - B3 - Beschichtung Anteil (in %)]])</f>
        <v/>
      </c>
      <c r="NL16" s="811" t="str">
        <f>IF(Table1[[#This Row],[Etikett - B1 - Art]]="","",VLOOKUP(Table1[[#This Row],[Etikett - B1 - Art]],'DD FD'!F:G,2,FALSE))</f>
        <v/>
      </c>
      <c r="NM16" s="812" t="str">
        <f>IF(Table1[[#This Row],[Etikett - B1 - Fraktion]]="","",VLOOKUP(Table1[[#This Row],[Etikett - B1 - Fraktion]],'DD FD'!H:J,3,FALSE))</f>
        <v/>
      </c>
      <c r="NN16" s="809" t="str">
        <f>IF(Table1[[#This Row],[Etikett - B1 - Gewicht (in G)]]="","",Table1[[#This Row],[Etikett - B1 - Gewicht (in G)]])</f>
        <v/>
      </c>
      <c r="NO16" s="809" t="str">
        <f>IF(Table1[[#This Row],[Etikett - B1 - Lizenzierungs-pflichtig? (X=Ja)]]="","",Table1[[#This Row],[Etikett - B1 - Lizenzierungs-pflichtig? (X=Ja)]])</f>
        <v/>
      </c>
      <c r="NP16" s="809" t="str">
        <f>IF(Table1[[#This Row],[Etikett - B1 - Trennbar vom Hauptkörper? (X=Ja)]]="","",Table1[[#This Row],[Etikett - B1 - Trennbar vom Hauptkörper? (X=Ja)]])</f>
        <v/>
      </c>
      <c r="NQ16" s="812" t="str">
        <f>IF(Table1[[#This Row],[Etikett - B1 - Virgin Material]]="","",VLOOKUP(Table1[[#This Row],[Etikett - B1 - Virgin Material]],'DD FD'!AJ:AK,2,FALSE))</f>
        <v/>
      </c>
      <c r="NR16" s="813" t="str">
        <f>IF(Table1[[#This Row],[Etikett - B1 - Virgin Material Anteil (in %)]]="","",Table1[[#This Row],[Etikett - B1 - Virgin Material Anteil (in %)]])</f>
        <v/>
      </c>
      <c r="NS16" s="812" t="str">
        <f>IF(Table1[[#This Row],[Etikett - B1 - Recyceltes Material]]="","",VLOOKUP(Table1[[#This Row],[Etikett - B1 - Recyceltes Material]],'DD FD'!AL:AM,2,FALSE))</f>
        <v/>
      </c>
      <c r="NT16" s="813" t="str">
        <f>IF(Table1[[#This Row],[Etikett - B1 - Recyceltes Material Anteil (in %)]]="","",Table1[[#This Row],[Etikett - B1 - Recyceltes Material Anteil (in %)]])</f>
        <v/>
      </c>
      <c r="NU16" s="812" t="str">
        <f>IF(Table1[[#This Row],[Etikett - B1 - Beschichtung]]="","",VLOOKUP(Table1[[#This Row],[Etikett - B1 - Beschichtung]],'DD FD'!AE:AF,2,FALSE))</f>
        <v/>
      </c>
      <c r="NV16" s="815" t="str">
        <f>IF(Table1[[#This Row],[Etikett - B1 - Beschichtung Anteil (in %)]]="","",Table1[[#This Row],[Etikett - B1 - Beschichtung Anteil (in %)]])</f>
        <v/>
      </c>
      <c r="NW16" s="811" t="str">
        <f>IF(Table1[[#This Row],[Etikett - B2 - Art]]="","",VLOOKUP(Table1[[#This Row],[Etikett - B2 - Art]],'DD FD'!F:G,2,FALSE))</f>
        <v/>
      </c>
      <c r="NX16" s="812" t="str">
        <f>IF(Table1[[#This Row],[Etikett - B2 - Fraktion]]="","",VLOOKUP(Table1[[#This Row],[Etikett - B2 - Fraktion]],'DD FD'!H:J,3,FALSE))</f>
        <v/>
      </c>
      <c r="NY16" s="809" t="str">
        <f>IF(Table1[[#This Row],[Etikett - B2 - Gewicht (in G)]]="","",Table1[[#This Row],[Etikett - B2 - Gewicht (in G)]])</f>
        <v/>
      </c>
      <c r="NZ16" s="809" t="str">
        <f>IF(Table1[[#This Row],[Etikett - B2 - Lizenzierungs-pflichtig? (X=Ja)]]="","",Table1[[#This Row],[Etikett - B2 - Lizenzierungs-pflichtig? (X=Ja)]])</f>
        <v/>
      </c>
      <c r="OA16" s="809" t="str">
        <f>IF(Table1[[#This Row],[Etikett - B2 - Trennbar vom Hauptkörper? (X=Ja)]]="","",Table1[[#This Row],[Etikett - B2 - Trennbar vom Hauptkörper? (X=Ja)]])</f>
        <v/>
      </c>
      <c r="OB16" s="812" t="str">
        <f>IF(Table1[[#This Row],[Etikett - B2 - Virgin Material]]="","",VLOOKUP(Table1[[#This Row],[Etikett - B2 - Virgin Material]],'DD FD'!AJ:AK,2,FALSE))</f>
        <v/>
      </c>
      <c r="OC16" s="813" t="str">
        <f>IF(Table1[[#This Row],[Etikett - B2 - Virgin Material Anteil (in %)]]="","",Table1[[#This Row],[Etikett - B2 - Virgin Material Anteil (in %)]])</f>
        <v/>
      </c>
      <c r="OD16" s="812" t="str">
        <f>IF(Table1[[#This Row],[Etikett - B2 - Recyceltes Material]]="","",VLOOKUP(Table1[[#This Row],[Etikett - B2 - Recyceltes Material]],'DD FD'!AL:AM,2,FALSE))</f>
        <v/>
      </c>
      <c r="OE16" s="813" t="str">
        <f>IF(Table1[[#This Row],[Etikett - B2 - Recyceltes Material Anteil (in %)]]="","",Table1[[#This Row],[Etikett - B2 - Recyceltes Material Anteil (in %)]])</f>
        <v/>
      </c>
      <c r="OF16" s="812" t="str">
        <f>IF(Table1[[#This Row],[Etikett - B2 - Beschichtung]]="","",VLOOKUP(Table1[[#This Row],[Etikett - B2 - Beschichtung]],'DD FD'!AE:AF,2,FALSE))</f>
        <v/>
      </c>
      <c r="OG16" s="815" t="str">
        <f>IF(Table1[[#This Row],[Etikett - B2 - Beschichtung Anteil (in %)]]="","",Table1[[#This Row],[Etikett - B2 - Beschichtung Anteil (in %)]])</f>
        <v/>
      </c>
      <c r="OH16" s="811" t="str">
        <f>IF(Table1[[#This Row],[Etikett - B3 - Art]]="","",VLOOKUP(Table1[[#This Row],[Etikett - B3 - Art]],'DD FD'!F:G,2,FALSE))</f>
        <v/>
      </c>
      <c r="OI16" s="812" t="str">
        <f>IF(Table1[[#This Row],[Etikett - B3 - Fraktion]]="","",VLOOKUP(Table1[[#This Row],[Etikett - B3 - Fraktion]],'DD FD'!H:J,3,FALSE))</f>
        <v/>
      </c>
      <c r="OJ16" s="809" t="str">
        <f>IF(Table1[[#This Row],[Etikett - B3 - Gewicht (in G)]]="","",Table1[[#This Row],[Etikett - B3 - Gewicht (in G)]])</f>
        <v/>
      </c>
      <c r="OK16" s="809" t="str">
        <f>IF(Table1[[#This Row],[Etikett - B3 - Lizenzierungs-pflichtig? (X=Ja)]]="","",Table1[[#This Row],[Etikett - B3 - Lizenzierungs-pflichtig? (X=Ja)]])</f>
        <v/>
      </c>
      <c r="OL16" s="809" t="str">
        <f>IF(Table1[[#This Row],[Etikett - B3 - Trennbar vom Hauptkörper? (X=Ja)]]="","",Table1[[#This Row],[Etikett - B3 - Trennbar vom Hauptkörper? (X=Ja)]])</f>
        <v/>
      </c>
      <c r="OM16" s="812" t="str">
        <f>IF(Table1[[#This Row],[Etikett - B3 - Virgin Material]]="","",VLOOKUP(Table1[[#This Row],[Etikett - B3 - Virgin Material]],'DD FD'!AJ:AK,2,FALSE))</f>
        <v/>
      </c>
      <c r="ON16" s="813" t="str">
        <f>IF(Table1[[#This Row],[Etikett - B3 - Virgin Material Anteil (in %)]]="","",Table1[[#This Row],[Etikett - B3 - Virgin Material Anteil (in %)]])</f>
        <v/>
      </c>
      <c r="OO16" s="812" t="str">
        <f>IF(Table1[[#This Row],[Etikett - B3 - Recyceltes Material]]="","",VLOOKUP(Table1[[#This Row],[Etikett - B3 - Recyceltes Material]],'DD FD'!AL:AM,2,FALSE))</f>
        <v/>
      </c>
      <c r="OP16" s="813" t="str">
        <f>IF(Table1[[#This Row],[Etikett - B3 - Recyceltes Material Anteil (in %)]]="","",Table1[[#This Row],[Etikett - B3 - Recyceltes Material Anteil (in %)]])</f>
        <v/>
      </c>
      <c r="OQ16" s="812" t="str">
        <f>IF(Table1[[#This Row],[Etikett - B3 - Beschichtung]]="","",VLOOKUP(Table1[[#This Row],[Etikett - B3 - Beschichtung]],'DD FD'!AE:AF,2,FALSE))</f>
        <v/>
      </c>
      <c r="OR16" s="861" t="str">
        <f>IF(Table1[[#This Row],[Etikett - B3 - Beschichtung Anteil (in %)]]="","",Table1[[#This Row],[Etikett - B3 - Beschichtung Anteil (in %)]])</f>
        <v/>
      </c>
      <c r="OS16" s="866">
        <f>ROUNDUP(SUM(
IF(AND(LB16='DD FD'!$J$7,LD16='DD FD'!$AI$3),LC16,0),
IF(AND(LL16='DD FD'!$J$7,LN16='DD FD'!$AI$3),LM16,0),
IF(AND(LV16='DD FD'!$J$7,LX16='DD FD'!$AI$3),LW16,0),
IF(AND(MF16='DD FD'!$J$7,MH16='DD FD'!$AI$3),MG16,0),
IF(AND(MQ16='DD FD'!$J$7,MS16='DD FD'!$AI$3),MR16,0),
IF(AND(NB16='DD FD'!$J$7,ND16='DD FD'!$AI$3),NC16,0),
IF(AND(NM16='DD FD'!$J$7,NO16='DD FD'!$AI$3),NN16,0),
IF(AND(NX16='DD FD'!$J$7,NZ16='DD FD'!$AI$3),NY16,0),
IF(AND(OI16='DD FD'!$J$7,OK16='DD FD'!$AI$3),OJ16,0),
),2)</f>
        <v>0</v>
      </c>
      <c r="OT16" s="865">
        <f>ROUNDUP(SUM(
IF(AND(LB16='DD FD'!$J$6,LD16='DD FD'!$AI$3),LC16,0),
IF(AND(LL16='DD FD'!$J$6,LN16='DD FD'!$AI$3),LM16,0),
IF(AND(LV16='DD FD'!$J$6,LX16='DD FD'!$AI$3),LW16,0),
IF(AND(MF16='DD FD'!$J$6,MH16='DD FD'!$AI$3),MG16,0),
IF(AND(MQ16='DD FD'!$J$6,MS16='DD FD'!$AI$3),MR16,0),
IF(AND(NB16='DD FD'!$J$6,ND16='DD FD'!$AI$3),NC16,0),
IF(AND(NM16='DD FD'!$J$6,NO16='DD FD'!$AI$3),NN16,0),
IF(AND(NX16='DD FD'!$J$6,NZ16='DD FD'!$AI$3),NY16,0),
IF(AND(OI16='DD FD'!$J$6,OK16='DD FD'!$AI$3),OJ16,0),
),2)</f>
        <v>0</v>
      </c>
      <c r="OU16" s="865">
        <f>ROUNDUP(SUM(
IF(AND(LB16='DD FD'!$J$10,LD16='DD FD'!$AI$3),LC16,0),
IF(AND(LL16='DD FD'!$J$10,LN16='DD FD'!$AI$3),LM16,0),
IF(AND(LV16='DD FD'!$J$10,LX16='DD FD'!$AI$3),LW16,0),
IF(AND(MF16='DD FD'!$J$10,MH16='DD FD'!$AI$3),MG16,0),
IF(AND(MQ16='DD FD'!$J$10,MS16='DD FD'!$AI$3),MR16,0),
IF(AND(NB16='DD FD'!$J$10,ND16='DD FD'!$AI$3),NC16,0),
IF(AND(NM16='DD FD'!$J$10,NO16='DD FD'!$AI$3),NN16,0),
IF(AND(NX16='DD FD'!$J$10,NZ16='DD FD'!$AI$3),NY16,0),
IF(AND(OI16='DD FD'!$J$10,OK16='DD FD'!$AI$3),OJ16,0),
),2)</f>
        <v>0</v>
      </c>
      <c r="OV16" s="865">
        <f>ROUNDUP(SUM(
IF(AND(LB16='DD FD'!$J$8,LD16='DD FD'!$AI$3),LC16,0),
IF(AND(LL16='DD FD'!$J$8,LN16='DD FD'!$AI$3),LM16,0),
IF(AND(LV16='DD FD'!$J$8,LX16='DD FD'!$AI$3),LW16,0),
IF(AND(MF16='DD FD'!$J$8,MH16='DD FD'!$AI$3),MG16,0),
IF(AND(MQ16='DD FD'!$J$8,MS16='DD FD'!$AI$3),MR16,0),
IF(AND(NB16='DD FD'!$J$8,ND16='DD FD'!$AI$3),NC16,0),
IF(AND(NM16='DD FD'!$J$8,NO16='DD FD'!$AI$3),NN16,0),
IF(AND(NX16='DD FD'!$J$8,NZ16='DD FD'!$AI$3),NY16,0),
IF(AND(OI16='DD FD'!$J$8,OK16='DD FD'!$AI$3),OJ16,0),
),2)</f>
        <v>0</v>
      </c>
      <c r="OW16" s="865">
        <f>ROUNDUP(SUM(
IF(AND(LB16='DD FD'!$J$5,LD16='DD FD'!$AI$3),LC16,0),
IF(AND(LL16='DD FD'!$J$5,LN16='DD FD'!$AI$3),LM16,0),
IF(AND(LV16='DD FD'!$J$5,LX16='DD FD'!$AI$3),LW16,0),
IF(AND(MF16='DD FD'!$J$5,MH16='DD FD'!$AI$3),MG16,0),
IF(AND(MQ16='DD FD'!$J$5,MS16='DD FD'!$AI$3),MR16,0),
IF(AND(NB16='DD FD'!$J$5,ND16='DD FD'!$AI$3),NC16,0),
IF(AND(NM16='DD FD'!$J$5,NO16='DD FD'!$AI$3),NN16,0),
IF(AND(NX16='DD FD'!$J$5,NZ16='DD FD'!$AI$3),NY16,0),
IF(AND(OI16='DD FD'!$J$5,OK16='DD FD'!$AI$3),OJ16,0),
),2)</f>
        <v>0</v>
      </c>
      <c r="OX16" s="865">
        <f>ROUNDUP(SUM(
IF(AND(LB16='DD FD'!$J$9,LD16='DD FD'!$AI$3),LC16,0),
IF(AND(LL16='DD FD'!$J$9,LN16='DD FD'!$AI$3),LM16,0),
IF(AND(LV16='DD FD'!$J$9,LX16='DD FD'!$AI$3),LW16,0),
IF(AND(MF16='DD FD'!$J$9,MH16='DD FD'!$AI$3),MG16,0),
IF(AND(MQ16='DD FD'!$J$9,MS16='DD FD'!$AI$3),MR16,0),
IF(AND(NB16='DD FD'!$J$9,ND16='DD FD'!$AI$3),NC16,0),
IF(AND(NM16='DD FD'!$J$9,NO16='DD FD'!$AI$3),NN16,0),
IF(AND(NX16='DD FD'!$J$9,NZ16='DD FD'!$AI$3),NY16,0),
IF(AND(OI16='DD FD'!$J$9,OK16='DD FD'!$AI$3),OJ16,0),
),2)</f>
        <v>0</v>
      </c>
      <c r="OY16" s="865">
        <f>ROUNDUP(SUM(
IF(AND(LB16='DD FD'!$J$4,LD16='DD FD'!$AI$3),LC16,0),
IF(AND(LL16='DD FD'!$J$4,LN16='DD FD'!$AI$3),LM16,0),
IF(AND(LV16='DD FD'!$J$4,LX16='DD FD'!$AI$3),LW16,0),
IF(AND(MF16='DD FD'!$J$4,MH16='DD FD'!$AI$3),MG16,0),
IF(AND(MQ16='DD FD'!$J$4,MS16='DD FD'!$AI$3),MR16,0),
IF(AND(NB16='DD FD'!$J$4,ND16='DD FD'!$AI$3),NC16,0),
IF(AND(NM16='DD FD'!$J$4,NO16='DD FD'!$AI$3),NN16,0),
IF(AND(NX16='DD FD'!$J$4,NZ16='DD FD'!$AI$3),NY16,0),
IF(AND(OI16='DD FD'!$J$4,OK16='DD FD'!$AI$3),OJ16,0),
),2)</f>
        <v>0</v>
      </c>
      <c r="OZ16" s="867">
        <f>ROUNDUP(SUM(
IF(AND(LB16='DD FD'!$J$11,LD16='DD FD'!$AI$3),LC16,0),
IF(AND(LL16='DD FD'!$J$11,LN16='DD FD'!$AI$3),LM16,0),
IF(AND(LV16='DD FD'!$J$11,LX16='DD FD'!$AI$3),LW16,0),
IF(AND(MF16='DD FD'!$J$11,MH16='DD FD'!$AI$3),MG16,0),
IF(AND(MQ16='DD FD'!$J$11,MS16='DD FD'!$AI$3),MR16,0),
IF(AND(NB16='DD FD'!$J$11,ND16='DD FD'!$AI$3),NC16,0),
IF(AND(NM16='DD FD'!$J$11,NO16='DD FD'!$AI$3),NN16,0),
IF(AND(NX16='DD FD'!$J$11,NZ16='DD FD'!$AI$3),NY16,0),
IF(AND(OI16='DD FD'!$J$11,OK16='DD FD'!$AI$3),OJ16,0),
),2)</f>
        <v>0</v>
      </c>
    </row>
    <row r="17" spans="1:416">
      <c r="A17" s="663"/>
      <c r="B17" s="182"/>
      <c r="C17" s="282"/>
      <c r="D17" s="282"/>
      <c r="E17" s="183"/>
      <c r="F17" s="355"/>
      <c r="G17" s="359"/>
      <c r="H17" s="664"/>
      <c r="I17" s="173"/>
      <c r="J17" s="161" t="str">
        <f t="shared" si="0"/>
        <v/>
      </c>
      <c r="K17" s="633" t="str">
        <f t="shared" si="17"/>
        <v/>
      </c>
      <c r="L17" s="636"/>
      <c r="M17" s="124" t="str">
        <f t="shared" si="18"/>
        <v/>
      </c>
      <c r="N17" s="125" t="str">
        <f t="shared" si="1"/>
        <v/>
      </c>
      <c r="O17" s="175"/>
      <c r="P17" s="175"/>
      <c r="Q17" s="126" t="str">
        <f t="shared" si="19"/>
        <v/>
      </c>
      <c r="R17" s="184"/>
      <c r="S17" s="184"/>
      <c r="T17" s="182"/>
      <c r="U17" s="182"/>
      <c r="V17" s="182"/>
      <c r="W17" s="358"/>
      <c r="X17" s="182"/>
      <c r="Y17" s="183"/>
      <c r="Z17" s="123"/>
      <c r="AA17" s="176"/>
      <c r="AB17" s="176"/>
      <c r="AC17" s="176"/>
      <c r="AD17" s="176"/>
      <c r="AE17" s="176"/>
      <c r="AF17" s="176"/>
      <c r="AG17" s="127" t="str">
        <f t="shared" si="20"/>
        <v/>
      </c>
      <c r="AH17" s="127" t="str">
        <f t="shared" si="21"/>
        <v/>
      </c>
      <c r="AI17" s="370"/>
      <c r="AJ17" s="635"/>
      <c r="AK17" s="619" t="str">
        <f t="shared" si="22"/>
        <v/>
      </c>
      <c r="AL17" s="124" t="str">
        <f t="shared" si="2"/>
        <v/>
      </c>
      <c r="AM17" s="124" t="str">
        <f t="shared" si="3"/>
        <v/>
      </c>
      <c r="AN17" s="124" t="str">
        <f t="shared" si="4"/>
        <v/>
      </c>
      <c r="AO17" s="124" t="str">
        <f t="shared" si="5"/>
        <v/>
      </c>
      <c r="AP17" s="184"/>
      <c r="AQ17" s="182"/>
      <c r="AR17" s="182"/>
      <c r="AS17" s="182"/>
      <c r="AT17" s="182"/>
      <c r="AU17" s="127" t="str">
        <f t="shared" si="6"/>
        <v/>
      </c>
      <c r="AV17" s="354"/>
      <c r="AW17" s="127" t="str">
        <f t="shared" si="7"/>
        <v/>
      </c>
      <c r="AX17" s="144" t="str">
        <f t="shared" si="8"/>
        <v/>
      </c>
      <c r="AY17" s="182"/>
      <c r="AZ17" s="23"/>
      <c r="BA17" s="23"/>
      <c r="BB17" s="183"/>
      <c r="BC17" s="622"/>
      <c r="BD17" s="649" t="str">
        <f t="shared" si="23"/>
        <v/>
      </c>
      <c r="BE17" s="354"/>
      <c r="BF17" s="192" t="str">
        <f t="shared" si="24"/>
        <v/>
      </c>
      <c r="BG17" s="159"/>
      <c r="BH17" s="159"/>
      <c r="BI17" s="182"/>
      <c r="BJ17" s="194"/>
      <c r="BK17" s="194"/>
      <c r="BL17" s="194"/>
      <c r="BM17" s="127" t="str">
        <f t="shared" si="9"/>
        <v/>
      </c>
      <c r="BN17" s="194"/>
      <c r="BO17" s="178" t="str">
        <f t="shared" si="10"/>
        <v/>
      </c>
      <c r="BP17" s="191"/>
      <c r="BQ17" s="182"/>
      <c r="BR17" s="23"/>
      <c r="BS17" s="23"/>
      <c r="BT17" s="23"/>
      <c r="BU17" s="651"/>
      <c r="BV17" s="647"/>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633" t="str">
        <f t="shared" si="25"/>
        <v/>
      </c>
      <c r="DY17" s="736"/>
      <c r="DZ17" s="334"/>
      <c r="EA17" s="736"/>
      <c r="EB17" s="197"/>
      <c r="EC17" s="194"/>
      <c r="ED17" s="197"/>
      <c r="EE17" s="197"/>
      <c r="EF17" s="194"/>
      <c r="EG17" s="194"/>
      <c r="EH17" s="194"/>
      <c r="EI17" s="123" t="str">
        <f t="shared" si="11"/>
        <v/>
      </c>
      <c r="EJ17" s="194"/>
      <c r="EK17" s="620" t="str">
        <f t="shared" si="12"/>
        <v/>
      </c>
      <c r="EL17" s="756"/>
      <c r="EM17" s="620" t="str">
        <f t="shared" si="26"/>
        <v/>
      </c>
      <c r="EN17" s="733"/>
      <c r="EO17" s="163"/>
      <c r="EP17" s="163"/>
      <c r="EQ17" s="163"/>
      <c r="ER17" s="163"/>
      <c r="ES17" s="163"/>
      <c r="ET17" s="163"/>
      <c r="EU17" s="163"/>
      <c r="EV17" s="163"/>
      <c r="EW17" s="163"/>
      <c r="EX17" s="163"/>
      <c r="EY17" s="163"/>
      <c r="EZ17" s="163"/>
      <c r="FA17" s="163"/>
      <c r="FB17" s="163"/>
      <c r="FC17" s="742"/>
      <c r="FD17" s="648" t="str">
        <f t="shared" si="13"/>
        <v/>
      </c>
      <c r="FE17" s="183"/>
      <c r="FF17" s="201"/>
      <c r="FG17" s="201"/>
      <c r="FH17" s="201"/>
      <c r="FI17" s="201"/>
      <c r="FJ17" s="201"/>
      <c r="FK17" s="201"/>
      <c r="FL17" s="182"/>
      <c r="FM17" s="182"/>
      <c r="FN17" s="334"/>
      <c r="FO17" s="123" t="str">
        <f t="shared" si="14"/>
        <v/>
      </c>
      <c r="FP17" s="889" t="str">
        <f>IF(Table1[[#This Row],[Baumwollanteil (in %)]]&lt;&gt;"","05","")</f>
        <v/>
      </c>
      <c r="FQ17" s="999"/>
      <c r="FR17" s="179" t="str">
        <f t="shared" si="15"/>
        <v/>
      </c>
      <c r="FS17" s="175"/>
      <c r="FT17" s="175"/>
      <c r="FU17" s="175"/>
      <c r="FV17" s="745" t="str">
        <f t="shared" si="16"/>
        <v/>
      </c>
      <c r="FZ17" s="24"/>
      <c r="GA17" s="24"/>
      <c r="GC17" s="1010" t="str">
        <f>IF(Table1[[#This Row],[Global Trade Item Number (GTIN)]]="","",Table1[[#This Row],[Global Trade Item Number (GTIN)]])</f>
        <v/>
      </c>
      <c r="GD17" s="790" t="str">
        <f>IF(Table1[[#This Row],[WAWI-Nr./ Kreditoren-Nummer
(ASDV)]]&lt;&gt;"",Table1[[#This Row],[WAWI-Nr./ Kreditoren-Nummer
(ASDV)]],"")</f>
        <v/>
      </c>
      <c r="GE17" s="190"/>
      <c r="GF17" s="790" t="str">
        <f>IF(Table1[[#This Row],[Gültig ab (Datum)]]&lt;&gt;"","31.12.9999","")</f>
        <v/>
      </c>
      <c r="GG17" s="190"/>
      <c r="GH17" s="190"/>
      <c r="GI17" s="616"/>
      <c r="GJ17" s="765"/>
      <c r="GK17" s="763"/>
      <c r="GL17" s="617"/>
      <c r="GM17" s="617"/>
      <c r="GN17" s="617"/>
      <c r="GO17" s="617"/>
      <c r="GP17" s="617"/>
      <c r="GQ17" s="775"/>
      <c r="GR17" s="771"/>
      <c r="GS17" s="159"/>
      <c r="GT17" s="610"/>
      <c r="GU17" s="610"/>
      <c r="GV17" s="610"/>
      <c r="GW17" s="610"/>
      <c r="GX17" s="610"/>
      <c r="GY17" s="610"/>
      <c r="GZ17" s="610"/>
      <c r="HA17" s="610"/>
      <c r="HB17" s="771"/>
      <c r="HC17" s="610"/>
      <c r="HD17" s="610"/>
      <c r="HE17" s="610"/>
      <c r="HF17" s="610"/>
      <c r="HG17" s="610"/>
      <c r="HH17" s="610"/>
      <c r="HI17" s="610"/>
      <c r="HJ17" s="610"/>
      <c r="HK17" s="610"/>
      <c r="HL17" s="771"/>
      <c r="HM17" s="610"/>
      <c r="HN17" s="610"/>
      <c r="HO17" s="610"/>
      <c r="HP17" s="610"/>
      <c r="HQ17" s="610"/>
      <c r="HR17" s="610"/>
      <c r="HS17" s="610"/>
      <c r="HT17" s="610"/>
      <c r="HU17" s="610"/>
      <c r="HV17" s="771"/>
      <c r="HW17" s="610"/>
      <c r="HX17" s="610"/>
      <c r="HY17" s="610"/>
      <c r="HZ17" s="610"/>
      <c r="IA17" s="610"/>
      <c r="IB17" s="610"/>
      <c r="IC17" s="610"/>
      <c r="ID17" s="610"/>
      <c r="IE17" s="610"/>
      <c r="IF17" s="610"/>
      <c r="IG17" s="771"/>
      <c r="IH17" s="610"/>
      <c r="II17" s="610"/>
      <c r="IJ17" s="610"/>
      <c r="IK17" s="610"/>
      <c r="IL17" s="610"/>
      <c r="IM17" s="610"/>
      <c r="IN17" s="610"/>
      <c r="IO17" s="610"/>
      <c r="IP17" s="610"/>
      <c r="IQ17" s="610"/>
      <c r="IR17" s="771"/>
      <c r="IS17" s="610"/>
      <c r="IT17" s="610"/>
      <c r="IU17" s="610"/>
      <c r="IV17" s="610"/>
      <c r="IW17" s="610"/>
      <c r="IX17" s="610"/>
      <c r="IY17" s="610"/>
      <c r="IZ17" s="610"/>
      <c r="JA17" s="610"/>
      <c r="JB17" s="610"/>
      <c r="JC17" s="771"/>
      <c r="JD17" s="610"/>
      <c r="JE17" s="610"/>
      <c r="JF17" s="610"/>
      <c r="JG17" s="610"/>
      <c r="JH17" s="610"/>
      <c r="JI17" s="610"/>
      <c r="JJ17" s="610"/>
      <c r="JK17" s="610"/>
      <c r="JL17" s="610"/>
      <c r="JM17" s="827"/>
      <c r="JN17" s="771"/>
      <c r="JO17" s="610"/>
      <c r="JP17" s="610"/>
      <c r="JQ17" s="610"/>
      <c r="JR17" s="610"/>
      <c r="JS17" s="610"/>
      <c r="JT17" s="610"/>
      <c r="JU17" s="610"/>
      <c r="JV17" s="610"/>
      <c r="JW17" s="610"/>
      <c r="JX17" s="610"/>
      <c r="JY17" s="771"/>
      <c r="JZ17" s="610"/>
      <c r="KA17" s="610"/>
      <c r="KB17" s="610"/>
      <c r="KC17" s="610"/>
      <c r="KD17" s="610"/>
      <c r="KE17" s="610"/>
      <c r="KF17" s="610"/>
      <c r="KG17" s="610"/>
      <c r="KH17" s="610"/>
      <c r="KI17" s="610"/>
      <c r="KL17" s="803" t="str">
        <f>IF(Table1[[#This Row],[GTIN]]&lt;&gt;"",Table1[[#This Row],[GTIN]],"")</f>
        <v/>
      </c>
      <c r="KM17" s="804" t="str">
        <f>Table1[[#This Row],[Kreditor]]</f>
        <v/>
      </c>
      <c r="KN17" s="805" t="str">
        <f>IF(Table1[[#This Row],[Gültig ab (Datum)]]&lt;&gt;"",Table1[[#This Row],[Gültig ab (Datum)]],"")</f>
        <v/>
      </c>
      <c r="KO17" s="805" t="str">
        <f>Table1[[#This Row],[Gültig bis]]</f>
        <v/>
      </c>
      <c r="KP17" s="818" t="str">
        <f>IF(Table1[[#This Row],[Artikel verpackt? 
(X=Ja)]]="","",Table1[[#This Row],[Artikel verpackt? 
(X=Ja)]])</f>
        <v/>
      </c>
      <c r="KQ17" s="806" t="str">
        <f>IF(Table1[[#This Row],[Verpackung recyclingfähig?
(X=Ja)]]="","",Table1[[#This Row],[Verpackung recyclingfähig?
(X=Ja)]])</f>
        <v/>
      </c>
      <c r="KR17" s="807"/>
      <c r="KS17" s="808"/>
      <c r="KT17" s="809"/>
      <c r="KU17" s="809"/>
      <c r="KV17" s="809"/>
      <c r="KW17" s="809"/>
      <c r="KX17" s="809"/>
      <c r="KY17" s="809"/>
      <c r="KZ17" s="810"/>
      <c r="LA17" s="811" t="str">
        <f>IF(Table1[[#This Row],[Hauptkörper - B1 - Art]]="","",VLOOKUP(Table1[[#This Row],[Hauptkörper - B1 - Art]],'DD FD'!B:C,2,FALSE))</f>
        <v/>
      </c>
      <c r="LB17" s="812" t="str">
        <f>IF(Table1[[#This Row],[Hauptkörper - B1 - Fraktion]]="","",VLOOKUP(Table1[[#This Row],[Hauptkörper - B1 - Fraktion]],'DD FD'!H:J,3,FALSE))</f>
        <v/>
      </c>
      <c r="LC17" s="809" t="str">
        <f>IF(Table1[[#This Row],[Hauptkörper - B1 - Gewicht
(in G)]]="","",Table1[[#This Row],[Hauptkörper - B1 - Gewicht
(in G)]])</f>
        <v/>
      </c>
      <c r="LD17" s="809" t="str">
        <f>IF(Table1[[#This Row],[Hauptkörper - B1 - Lizenzierungs-pflichtig? (X=Ja)]]="","",Table1[[#This Row],[Hauptkörper - B1 - Lizenzierungs-pflichtig? (X=Ja)]])</f>
        <v/>
      </c>
      <c r="LE17" s="812" t="str">
        <f>IF(Table1[[#This Row],[Hauptkörper - B1 - Virgin Material]]="","",VLOOKUP(Table1[[#This Row],[Hauptkörper - B1 - Virgin Material]],'DD FD'!AJ:AK,2,FALSE))</f>
        <v/>
      </c>
      <c r="LF17" s="813" t="str">
        <f>IF(Table1[[#This Row],[Hauptkörper - B1 - Virgin Material Anteil (in %)]]="","",Table1[[#This Row],[Hauptkörper - B1 - Virgin Material Anteil (in %)]])</f>
        <v/>
      </c>
      <c r="LG17" s="812" t="str">
        <f>IF(Table1[[#This Row],[Hauptkörper - B1 - Recyceltes Material]]="","",VLOOKUP(Table1[[#This Row],[Hauptkörper - B1 - Recyceltes Material]],'DD FD'!AL:AM,2,FALSE))</f>
        <v/>
      </c>
      <c r="LH17" s="813" t="str">
        <f>IF(Table1[[#This Row],[Hauptkörper - B1 - Recyceltes Material Anteil (in %)]]="","",Table1[[#This Row],[Hauptkörper - B1 - Recyceltes Material Anteil (in %)]])</f>
        <v/>
      </c>
      <c r="LI17" s="814" t="str">
        <f>IF(Table1[[#This Row],[Hauptkörper - B1 - Beschichtung]]="","",VLOOKUP(Table1[[#This Row],[Hauptkörper - B1 - Beschichtung]],'DD FD'!AE:AF,2,FALSE))</f>
        <v/>
      </c>
      <c r="LJ17" s="815" t="str">
        <f>IF(Table1[[#This Row],[Hauptkörper - B1 - Beschichtung Anteil (in %)]]="","",Table1[[#This Row],[Hauptkörper - B1 - Beschichtung Anteil (in %)]])</f>
        <v/>
      </c>
      <c r="LK17" s="811" t="str">
        <f>IF(Table1[[#This Row],[Hauptkörper - B2 - Art]]="","",VLOOKUP(Table1[[#This Row],[Hauptkörper - B2 - Art]],'DD FD'!B:C,2,FALSE))</f>
        <v/>
      </c>
      <c r="LL17" s="812" t="str">
        <f>IF(Table1[[#This Row],[Hauptkörper - B2 - Fraktion]]="","",VLOOKUP(Table1[[#This Row],[Hauptkörper - B2 - Fraktion]],'DD FD'!H:J,3,FALSE))</f>
        <v/>
      </c>
      <c r="LM17" s="809" t="str">
        <f>IF(Table1[[#This Row],[Hauptkörper - B2 - Gewicht
(in G)]]="","",Table1[[#This Row],[Hauptkörper - B2 - Gewicht
(in G)]])</f>
        <v/>
      </c>
      <c r="LN17" s="809" t="str">
        <f>IF(Table1[[#This Row],[Hauptkörper - B2 - Lizenzierungs-pflichtig? (X=Ja)]]="","",Table1[[#This Row],[Hauptkörper - B2 - Lizenzierungs-pflichtig? (X=Ja)]])</f>
        <v/>
      </c>
      <c r="LO17" s="812" t="str">
        <f>IF(Table1[[#This Row],[Hauptkörper - B2 - Virgin Material]]="","",VLOOKUP(Table1[[#This Row],[Hauptkörper - B2 - Virgin Material]],'DD FD'!AJ:AK,2,FALSE))</f>
        <v/>
      </c>
      <c r="LP17" s="813" t="str">
        <f>IF(Table1[[#This Row],[Hauptkörper - B2 - Virgin Material Anteil (in %)]]="","",Table1[[#This Row],[Hauptkörper - B2 - Virgin Material Anteil (in %)]])</f>
        <v/>
      </c>
      <c r="LQ17" s="812" t="str">
        <f>IF(Table1[[#This Row],[Hauptkörper - B2 - Recyceltes Material]]="","",VLOOKUP(Table1[[#This Row],[Hauptkörper - B2 - Recyceltes Material]],'DD FD'!AL:AM,2,FALSE))</f>
        <v/>
      </c>
      <c r="LR17" s="813" t="str">
        <f>IF(Table1[[#This Row],[Hauptkörper - B2 - Recyceltes Material Anteil (in %)]]="","",Table1[[#This Row],[Hauptkörper - B2 - Recyceltes Material Anteil (in %)]])</f>
        <v/>
      </c>
      <c r="LS17" s="812" t="str">
        <f>IF(Table1[[#This Row],[Hauptkörper - B2 - Beschichtung]]="","",VLOOKUP(Table1[[#This Row],[Hauptkörper - B2 - Beschichtung]],'DD FD'!AE:AF,2,FALSE))</f>
        <v/>
      </c>
      <c r="LT17" s="815" t="str">
        <f>IF(Table1[[#This Row],[Hauptkörper - B2 - Beschichtung Anteil (in %)]]="","",Table1[[#This Row],[Hauptkörper - B2 - Beschichtung Anteil (in %)]])</f>
        <v/>
      </c>
      <c r="LU17" s="811" t="str">
        <f>IF(Table1[[#This Row],[Hauptkörper - B3 - Art]]="","",VLOOKUP(Table1[[#This Row],[Hauptkörper - B3 - Art]],'DD FD'!B:C,2,FALSE))</f>
        <v/>
      </c>
      <c r="LV17" s="812" t="str">
        <f>IF(Table1[[#This Row],[Hauptkörper - B3 - Fraktion]]="","",VLOOKUP(Table1[[#This Row],[Hauptkörper - B3 - Fraktion]],'DD FD'!H:J,3,FALSE))</f>
        <v/>
      </c>
      <c r="LW17" s="809" t="str">
        <f>IF(Table1[[#This Row],[Hauptkörper - B3 - Gewicht
(in G)]]="","",Table1[[#This Row],[Hauptkörper - B3 - Gewicht
(in G)]])</f>
        <v/>
      </c>
      <c r="LX17" s="809" t="str">
        <f>IF(Table1[[#This Row],[Hauptkörper - B3 - Lizenzierungs-pflichtig? (X=Ja)]]="","",Table1[[#This Row],[Hauptkörper - B3 - Lizenzierungs-pflichtig? (X=Ja)]])</f>
        <v/>
      </c>
      <c r="LY17" s="812" t="str">
        <f>IF(Table1[[#This Row],[Hauptkörper - B3 - Virgin Material]]="","",VLOOKUP(Table1[[#This Row],[Hauptkörper - B3 - Virgin Material]],'DD FD'!AJ:AK,2,FALSE))</f>
        <v/>
      </c>
      <c r="LZ17" s="813" t="str">
        <f>IF(Table1[[#This Row],[Hauptkörper - B3 - Virgin Material Anteil (in %)]]="","",Table1[[#This Row],[Hauptkörper - B3 - Virgin Material Anteil (in %)]])</f>
        <v/>
      </c>
      <c r="MA17" s="812" t="str">
        <f>IF(Table1[[#This Row],[Hauptkörper - B3 - Recyceltes Material]]="","",VLOOKUP(Table1[[#This Row],[Hauptkörper - B3 - Recyceltes Material]],'DD FD'!AL:AM,2,FALSE))</f>
        <v/>
      </c>
      <c r="MB17" s="813" t="str">
        <f>IF(Table1[[#This Row],[Hauptkörper - B3 - Recyceltes Material Anteil (in %)]]="","",Table1[[#This Row],[Hauptkörper - B3 - Recyceltes Material Anteil (in %)]])</f>
        <v/>
      </c>
      <c r="MC17" s="812" t="str">
        <f>IF(Table1[[#This Row],[Hauptkörper - B3 - Beschichtung]]="","",VLOOKUP(Table1[[#This Row],[Hauptkörper - B3 - Beschichtung]],'DD FD'!AE:AF,2,FALSE))</f>
        <v/>
      </c>
      <c r="MD17" s="815" t="str">
        <f>IF(Table1[[#This Row],[Hauptkörper - B3 - Beschichtung Anteil (in %)]]="","",Table1[[#This Row],[Hauptkörper - B3 - Beschichtung Anteil (in %)]])</f>
        <v/>
      </c>
      <c r="ME17" s="811" t="str">
        <f>IF(Table1[[#This Row],[Verschluss - B1 - Art]]="","",VLOOKUP(Table1[[#This Row],[Verschluss - B1 - Art]],'DD FD'!D:E,2,FALSE))</f>
        <v/>
      </c>
      <c r="MF17" s="812" t="str">
        <f>IF(Table1[[#This Row],[Verschluss - B1 - Fraktion]]="","",VLOOKUP(Table1[[#This Row],[Verschluss - B1 - Fraktion]],'DD FD'!H:J,3,FALSE))</f>
        <v/>
      </c>
      <c r="MG17" s="809" t="str">
        <f>IF(Table1[[#This Row],[Verschluss - B1 - Gewicht (in G)]]="","",Table1[[#This Row],[Verschluss - B1 - Gewicht (in G)]])</f>
        <v/>
      </c>
      <c r="MH17" s="809" t="str">
        <f>IF(Table1[[#This Row],[Verschluss - B1 - Lizenzierungs-pflichtig? (X=Ja)]]="","",Table1[[#This Row],[Verschluss - B1 - Lizenzierungs-pflichtig? (X=Ja)]])</f>
        <v/>
      </c>
      <c r="MI17" s="809" t="str">
        <f>IF(Table1[[#This Row],[Verschluss - B1 - Trennbar vom Hauptkörper? (X=Ja)]]="","",Table1[[#This Row],[Verschluss - B1 - Trennbar vom Hauptkörper? (X=Ja)]])</f>
        <v/>
      </c>
      <c r="MJ17" s="812" t="str">
        <f>IF(Table1[[#This Row],[Verschluss - B1 - Virgin Material]]="","",VLOOKUP(Table1[[#This Row],[Verschluss - B1 - Virgin Material]],'DD FD'!AJ:AK,2,FALSE))</f>
        <v/>
      </c>
      <c r="MK17" s="813" t="str">
        <f>IF(Table1[[#This Row],[Verschluss - B1 - Virgin Material Anteil (in %)]]="","",Table1[[#This Row],[Verschluss - B1 - Virgin Material Anteil (in %)]])</f>
        <v/>
      </c>
      <c r="ML17" s="812" t="str">
        <f>IF(Table1[[#This Row],[Verschluss - B1 - Recyceltes Material]]="","",VLOOKUP(Table1[[#This Row],[Verschluss - B1 - Recyceltes Material]],'DD FD'!AL:AM,2,FALSE))</f>
        <v/>
      </c>
      <c r="MM17" s="813" t="str">
        <f>IF(Table1[[#This Row],[Verschluss - B1 - Recyceltes Material Anteil (in %)]]="","",Table1[[#This Row],[Verschluss - B1 - Recyceltes Material Anteil (in %)]])</f>
        <v/>
      </c>
      <c r="MN17" s="812" t="str">
        <f>IF(Table1[[#This Row],[Verschluss - B1 - Beschichtung]]="","",VLOOKUP(Table1[[#This Row],[Verschluss - B1 - Beschichtung]],'DD FD'!AE:AF,2,FALSE))</f>
        <v/>
      </c>
      <c r="MO17" s="815" t="str">
        <f>IF(Table1[[#This Row],[Verschluss - B1 - Beschichtung Anteil (in %)]]="","",Table1[[#This Row],[Verschluss - B1 - Beschichtung Anteil (in %)]])</f>
        <v/>
      </c>
      <c r="MP17" s="811" t="str">
        <f>IF(Table1[[#This Row],[Verschluss - B2 - Art]]="","",VLOOKUP(Table1[[#This Row],[Verschluss - B2 - Art]],'DD FD'!D:E,2,FALSE))</f>
        <v/>
      </c>
      <c r="MQ17" s="812" t="str">
        <f>IF(Table1[[#This Row],[Verschluss - B2 - Fraktion]]="","",VLOOKUP(Table1[[#This Row],[Verschluss - B2 - Fraktion]],'DD FD'!H:J,3,FALSE))</f>
        <v/>
      </c>
      <c r="MR17" s="809" t="str">
        <f>IF(Table1[[#This Row],[Verschluss - B2 - Gewicht (in G)]]="","",Table1[[#This Row],[Verschluss - B2 - Gewicht (in G)]])</f>
        <v/>
      </c>
      <c r="MS17" s="809" t="str">
        <f>IF(Table1[[#This Row],[Verschluss - B2 - Lizenzierungs-pflichtig? (X=Ja)]]="","",Table1[[#This Row],[Verschluss - B2 - Lizenzierungs-pflichtig? (X=Ja)]])</f>
        <v/>
      </c>
      <c r="MT17" s="809" t="str">
        <f>IF(Table1[[#This Row],[Verschluss - B2 - Trennbar vom Hauptkörper? (X=Ja)]]="","",Table1[[#This Row],[Verschluss - B2 - Trennbar vom Hauptkörper? (X=Ja)]])</f>
        <v/>
      </c>
      <c r="MU17" s="812" t="str">
        <f>IF(Table1[[#This Row],[Verschluss - B2 - Virgin Material]]="","",VLOOKUP(Table1[[#This Row],[Verschluss - B2 - Virgin Material]],'DD FD'!AJ:AK,2,FALSE))</f>
        <v/>
      </c>
      <c r="MV17" s="813" t="str">
        <f>IF(Table1[[#This Row],[Verschluss - B2 - Virgin Material Anteil (in %)]]="","",Table1[[#This Row],[Verschluss - B2 - Virgin Material Anteil (in %)]])</f>
        <v/>
      </c>
      <c r="MW17" s="812" t="str">
        <f>IF(Table1[[#This Row],[Verschluss - B2 - Recyceltes Material]]="","",VLOOKUP(Table1[[#This Row],[Verschluss - B2 - Recyceltes Material]],'DD FD'!AL:AM,2,FALSE))</f>
        <v/>
      </c>
      <c r="MX17" s="813" t="str">
        <f>IF(Table1[[#This Row],[Verschluss - B2 - Recyceltes Material Anteil (in %)]]="","",Table1[[#This Row],[Verschluss - B2 - Recyceltes Material Anteil (in %)]])</f>
        <v/>
      </c>
      <c r="MY17" s="812" t="str">
        <f>IF(Table1[[#This Row],[Verschluss - B2 - Beschichtung]]="","",VLOOKUP(Table1[[#This Row],[Verschluss - B2 - Beschichtung]],'DD FD'!AE:AF,2,FALSE))</f>
        <v/>
      </c>
      <c r="MZ17" s="815" t="str">
        <f>IF(Table1[[#This Row],[Verschluss - B2 - Beschichtung Anteil (in %)]]="","",Table1[[#This Row],[Verschluss - B2 - Beschichtung Anteil (in %)]])</f>
        <v/>
      </c>
      <c r="NA17" s="811" t="str">
        <f>IF(Table1[[#This Row],[Verschluss - B3 - Art]]="","",VLOOKUP(Table1[[#This Row],[Verschluss - B3 - Art]],'DD FD'!D:E,2,FALSE))</f>
        <v/>
      </c>
      <c r="NB17" s="812" t="str">
        <f>IF(Table1[[#This Row],[Verschluss - B3 - Fraktion]]="","",VLOOKUP(Table1[[#This Row],[Verschluss - B3 - Fraktion]],'DD FD'!H:J,3,FALSE))</f>
        <v/>
      </c>
      <c r="NC17" s="809" t="str">
        <f>IF(Table1[[#This Row],[Verschluss - B3 - Gewicht (in G)]]="","",Table1[[#This Row],[Verschluss - B3 - Gewicht (in G)]])</f>
        <v/>
      </c>
      <c r="ND17" s="809" t="str">
        <f>IF(Table1[[#This Row],[Verschluss - B3 - Lizenzierungs-pflichtig? (X=Ja)]]="","",Table1[[#This Row],[Verschluss - B3 - Lizenzierungs-pflichtig? (X=Ja)]])</f>
        <v/>
      </c>
      <c r="NE17" s="809" t="str">
        <f>IF(Table1[[#This Row],[Verschluss - B3 - Trennbar vom Hauptkörper? (X=Ja)]]="","",Table1[[#This Row],[Verschluss - B3 - Trennbar vom Hauptkörper? (X=Ja)]])</f>
        <v/>
      </c>
      <c r="NF17" s="812" t="str">
        <f>IF(Table1[[#This Row],[Verschluss - B3 - Virgin Material]]="","",VLOOKUP(Table1[[#This Row],[Verschluss - B3 - Virgin Material]],'DD FD'!AJ:AK,2,FALSE))</f>
        <v/>
      </c>
      <c r="NG17" s="813" t="str">
        <f>IF(Table1[[#This Row],[Verschluss - B3 - Virgin Material Anteil (in %)]]="","",Table1[[#This Row],[Verschluss - B3 - Virgin Material Anteil (in %)]])</f>
        <v/>
      </c>
      <c r="NH17" s="812" t="str">
        <f>IF(Table1[[#This Row],[Verschluss - B3 - Recyceltes Material]]="","",VLOOKUP(Table1[[#This Row],[Verschluss - B3 - Recyceltes Material]],'DD FD'!AL:AM,2,FALSE))</f>
        <v/>
      </c>
      <c r="NI17" s="813" t="str">
        <f>IF(Table1[[#This Row],[Verschluss - B3 - Recyceltes Material Anteil (in %)]]="","",Table1[[#This Row],[Verschluss - B3 - Recyceltes Material Anteil (in %)]])</f>
        <v/>
      </c>
      <c r="NJ17" s="812" t="str">
        <f>IF(Table1[[#This Row],[Verschluss - B3 - Beschichtung]]="","",VLOOKUP(Table1[[#This Row],[Verschluss - B3 - Beschichtung]],'DD FD'!AE:AF,2,FALSE))</f>
        <v/>
      </c>
      <c r="NK17" s="815" t="str">
        <f>IF(Table1[[#This Row],[Verschluss - B3 - Beschichtung Anteil (in %)]]="","",Table1[[#This Row],[Verschluss - B3 - Beschichtung Anteil (in %)]])</f>
        <v/>
      </c>
      <c r="NL17" s="811" t="str">
        <f>IF(Table1[[#This Row],[Etikett - B1 - Art]]="","",VLOOKUP(Table1[[#This Row],[Etikett - B1 - Art]],'DD FD'!F:G,2,FALSE))</f>
        <v/>
      </c>
      <c r="NM17" s="812" t="str">
        <f>IF(Table1[[#This Row],[Etikett - B1 - Fraktion]]="","",VLOOKUP(Table1[[#This Row],[Etikett - B1 - Fraktion]],'DD FD'!H:J,3,FALSE))</f>
        <v/>
      </c>
      <c r="NN17" s="809" t="str">
        <f>IF(Table1[[#This Row],[Etikett - B1 - Gewicht (in G)]]="","",Table1[[#This Row],[Etikett - B1 - Gewicht (in G)]])</f>
        <v/>
      </c>
      <c r="NO17" s="809" t="str">
        <f>IF(Table1[[#This Row],[Etikett - B1 - Lizenzierungs-pflichtig? (X=Ja)]]="","",Table1[[#This Row],[Etikett - B1 - Lizenzierungs-pflichtig? (X=Ja)]])</f>
        <v/>
      </c>
      <c r="NP17" s="809" t="str">
        <f>IF(Table1[[#This Row],[Etikett - B1 - Trennbar vom Hauptkörper? (X=Ja)]]="","",Table1[[#This Row],[Etikett - B1 - Trennbar vom Hauptkörper? (X=Ja)]])</f>
        <v/>
      </c>
      <c r="NQ17" s="812" t="str">
        <f>IF(Table1[[#This Row],[Etikett - B1 - Virgin Material]]="","",VLOOKUP(Table1[[#This Row],[Etikett - B1 - Virgin Material]],'DD FD'!AJ:AK,2,FALSE))</f>
        <v/>
      </c>
      <c r="NR17" s="813" t="str">
        <f>IF(Table1[[#This Row],[Etikett - B1 - Virgin Material Anteil (in %)]]="","",Table1[[#This Row],[Etikett - B1 - Virgin Material Anteil (in %)]])</f>
        <v/>
      </c>
      <c r="NS17" s="812" t="str">
        <f>IF(Table1[[#This Row],[Etikett - B1 - Recyceltes Material]]="","",VLOOKUP(Table1[[#This Row],[Etikett - B1 - Recyceltes Material]],'DD FD'!AL:AM,2,FALSE))</f>
        <v/>
      </c>
      <c r="NT17" s="813" t="str">
        <f>IF(Table1[[#This Row],[Etikett - B1 - Recyceltes Material Anteil (in %)]]="","",Table1[[#This Row],[Etikett - B1 - Recyceltes Material Anteil (in %)]])</f>
        <v/>
      </c>
      <c r="NU17" s="812" t="str">
        <f>IF(Table1[[#This Row],[Etikett - B1 - Beschichtung]]="","",VLOOKUP(Table1[[#This Row],[Etikett - B1 - Beschichtung]],'DD FD'!AE:AF,2,FALSE))</f>
        <v/>
      </c>
      <c r="NV17" s="815" t="str">
        <f>IF(Table1[[#This Row],[Etikett - B1 - Beschichtung Anteil (in %)]]="","",Table1[[#This Row],[Etikett - B1 - Beschichtung Anteil (in %)]])</f>
        <v/>
      </c>
      <c r="NW17" s="811" t="str">
        <f>IF(Table1[[#This Row],[Etikett - B2 - Art]]="","",VLOOKUP(Table1[[#This Row],[Etikett - B2 - Art]],'DD FD'!F:G,2,FALSE))</f>
        <v/>
      </c>
      <c r="NX17" s="812" t="str">
        <f>IF(Table1[[#This Row],[Etikett - B2 - Fraktion]]="","",VLOOKUP(Table1[[#This Row],[Etikett - B2 - Fraktion]],'DD FD'!H:J,3,FALSE))</f>
        <v/>
      </c>
      <c r="NY17" s="809" t="str">
        <f>IF(Table1[[#This Row],[Etikett - B2 - Gewicht (in G)]]="","",Table1[[#This Row],[Etikett - B2 - Gewicht (in G)]])</f>
        <v/>
      </c>
      <c r="NZ17" s="809" t="str">
        <f>IF(Table1[[#This Row],[Etikett - B2 - Lizenzierungs-pflichtig? (X=Ja)]]="","",Table1[[#This Row],[Etikett - B2 - Lizenzierungs-pflichtig? (X=Ja)]])</f>
        <v/>
      </c>
      <c r="OA17" s="809" t="str">
        <f>IF(Table1[[#This Row],[Etikett - B2 - Trennbar vom Hauptkörper? (X=Ja)]]="","",Table1[[#This Row],[Etikett - B2 - Trennbar vom Hauptkörper? (X=Ja)]])</f>
        <v/>
      </c>
      <c r="OB17" s="812" t="str">
        <f>IF(Table1[[#This Row],[Etikett - B2 - Virgin Material]]="","",VLOOKUP(Table1[[#This Row],[Etikett - B2 - Virgin Material]],'DD FD'!AJ:AK,2,FALSE))</f>
        <v/>
      </c>
      <c r="OC17" s="813" t="str">
        <f>IF(Table1[[#This Row],[Etikett - B2 - Virgin Material Anteil (in %)]]="","",Table1[[#This Row],[Etikett - B2 - Virgin Material Anteil (in %)]])</f>
        <v/>
      </c>
      <c r="OD17" s="812" t="str">
        <f>IF(Table1[[#This Row],[Etikett - B2 - Recyceltes Material]]="","",VLOOKUP(Table1[[#This Row],[Etikett - B2 - Recyceltes Material]],'DD FD'!AL:AM,2,FALSE))</f>
        <v/>
      </c>
      <c r="OE17" s="813" t="str">
        <f>IF(Table1[[#This Row],[Etikett - B2 - Recyceltes Material Anteil (in %)]]="","",Table1[[#This Row],[Etikett - B2 - Recyceltes Material Anteil (in %)]])</f>
        <v/>
      </c>
      <c r="OF17" s="812" t="str">
        <f>IF(Table1[[#This Row],[Etikett - B2 - Beschichtung]]="","",VLOOKUP(Table1[[#This Row],[Etikett - B2 - Beschichtung]],'DD FD'!AE:AF,2,FALSE))</f>
        <v/>
      </c>
      <c r="OG17" s="815" t="str">
        <f>IF(Table1[[#This Row],[Etikett - B2 - Beschichtung Anteil (in %)]]="","",Table1[[#This Row],[Etikett - B2 - Beschichtung Anteil (in %)]])</f>
        <v/>
      </c>
      <c r="OH17" s="811" t="str">
        <f>IF(Table1[[#This Row],[Etikett - B3 - Art]]="","",VLOOKUP(Table1[[#This Row],[Etikett - B3 - Art]],'DD FD'!F:G,2,FALSE))</f>
        <v/>
      </c>
      <c r="OI17" s="812" t="str">
        <f>IF(Table1[[#This Row],[Etikett - B3 - Fraktion]]="","",VLOOKUP(Table1[[#This Row],[Etikett - B3 - Fraktion]],'DD FD'!H:J,3,FALSE))</f>
        <v/>
      </c>
      <c r="OJ17" s="809" t="str">
        <f>IF(Table1[[#This Row],[Etikett - B3 - Gewicht (in G)]]="","",Table1[[#This Row],[Etikett - B3 - Gewicht (in G)]])</f>
        <v/>
      </c>
      <c r="OK17" s="809" t="str">
        <f>IF(Table1[[#This Row],[Etikett - B3 - Lizenzierungs-pflichtig? (X=Ja)]]="","",Table1[[#This Row],[Etikett - B3 - Lizenzierungs-pflichtig? (X=Ja)]])</f>
        <v/>
      </c>
      <c r="OL17" s="809" t="str">
        <f>IF(Table1[[#This Row],[Etikett - B3 - Trennbar vom Hauptkörper? (X=Ja)]]="","",Table1[[#This Row],[Etikett - B3 - Trennbar vom Hauptkörper? (X=Ja)]])</f>
        <v/>
      </c>
      <c r="OM17" s="812" t="str">
        <f>IF(Table1[[#This Row],[Etikett - B3 - Virgin Material]]="","",VLOOKUP(Table1[[#This Row],[Etikett - B3 - Virgin Material]],'DD FD'!AJ:AK,2,FALSE))</f>
        <v/>
      </c>
      <c r="ON17" s="813" t="str">
        <f>IF(Table1[[#This Row],[Etikett - B3 - Virgin Material Anteil (in %)]]="","",Table1[[#This Row],[Etikett - B3 - Virgin Material Anteil (in %)]])</f>
        <v/>
      </c>
      <c r="OO17" s="812" t="str">
        <f>IF(Table1[[#This Row],[Etikett - B3 - Recyceltes Material]]="","",VLOOKUP(Table1[[#This Row],[Etikett - B3 - Recyceltes Material]],'DD FD'!AL:AM,2,FALSE))</f>
        <v/>
      </c>
      <c r="OP17" s="813" t="str">
        <f>IF(Table1[[#This Row],[Etikett - B3 - Recyceltes Material Anteil (in %)]]="","",Table1[[#This Row],[Etikett - B3 - Recyceltes Material Anteil (in %)]])</f>
        <v/>
      </c>
      <c r="OQ17" s="812" t="str">
        <f>IF(Table1[[#This Row],[Etikett - B3 - Beschichtung]]="","",VLOOKUP(Table1[[#This Row],[Etikett - B3 - Beschichtung]],'DD FD'!AE:AF,2,FALSE))</f>
        <v/>
      </c>
      <c r="OR17" s="861" t="str">
        <f>IF(Table1[[#This Row],[Etikett - B3 - Beschichtung Anteil (in %)]]="","",Table1[[#This Row],[Etikett - B3 - Beschichtung Anteil (in %)]])</f>
        <v/>
      </c>
      <c r="OS17" s="866">
        <f>ROUNDUP(SUM(
IF(AND(LB17='DD FD'!$J$7,LD17='DD FD'!$AI$3),LC17,0),
IF(AND(LL17='DD FD'!$J$7,LN17='DD FD'!$AI$3),LM17,0),
IF(AND(LV17='DD FD'!$J$7,LX17='DD FD'!$AI$3),LW17,0),
IF(AND(MF17='DD FD'!$J$7,MH17='DD FD'!$AI$3),MG17,0),
IF(AND(MQ17='DD FD'!$J$7,MS17='DD FD'!$AI$3),MR17,0),
IF(AND(NB17='DD FD'!$J$7,ND17='DD FD'!$AI$3),NC17,0),
IF(AND(NM17='DD FD'!$J$7,NO17='DD FD'!$AI$3),NN17,0),
IF(AND(NX17='DD FD'!$J$7,NZ17='DD FD'!$AI$3),NY17,0),
IF(AND(OI17='DD FD'!$J$7,OK17='DD FD'!$AI$3),OJ17,0),
),2)</f>
        <v>0</v>
      </c>
      <c r="OT17" s="865">
        <f>ROUNDUP(SUM(
IF(AND(LB17='DD FD'!$J$6,LD17='DD FD'!$AI$3),LC17,0),
IF(AND(LL17='DD FD'!$J$6,LN17='DD FD'!$AI$3),LM17,0),
IF(AND(LV17='DD FD'!$J$6,LX17='DD FD'!$AI$3),LW17,0),
IF(AND(MF17='DD FD'!$J$6,MH17='DD FD'!$AI$3),MG17,0),
IF(AND(MQ17='DD FD'!$J$6,MS17='DD FD'!$AI$3),MR17,0),
IF(AND(NB17='DD FD'!$J$6,ND17='DD FD'!$AI$3),NC17,0),
IF(AND(NM17='DD FD'!$J$6,NO17='DD FD'!$AI$3),NN17,0),
IF(AND(NX17='DD FD'!$J$6,NZ17='DD FD'!$AI$3),NY17,0),
IF(AND(OI17='DD FD'!$J$6,OK17='DD FD'!$AI$3),OJ17,0),
),2)</f>
        <v>0</v>
      </c>
      <c r="OU17" s="865">
        <f>ROUNDUP(SUM(
IF(AND(LB17='DD FD'!$J$10,LD17='DD FD'!$AI$3),LC17,0),
IF(AND(LL17='DD FD'!$J$10,LN17='DD FD'!$AI$3),LM17,0),
IF(AND(LV17='DD FD'!$J$10,LX17='DD FD'!$AI$3),LW17,0),
IF(AND(MF17='DD FD'!$J$10,MH17='DD FD'!$AI$3),MG17,0),
IF(AND(MQ17='DD FD'!$J$10,MS17='DD FD'!$AI$3),MR17,0),
IF(AND(NB17='DD FD'!$J$10,ND17='DD FD'!$AI$3),NC17,0),
IF(AND(NM17='DD FD'!$J$10,NO17='DD FD'!$AI$3),NN17,0),
IF(AND(NX17='DD FD'!$J$10,NZ17='DD FD'!$AI$3),NY17,0),
IF(AND(OI17='DD FD'!$J$10,OK17='DD FD'!$AI$3),OJ17,0),
),2)</f>
        <v>0</v>
      </c>
      <c r="OV17" s="865">
        <f>ROUNDUP(SUM(
IF(AND(LB17='DD FD'!$J$8,LD17='DD FD'!$AI$3),LC17,0),
IF(AND(LL17='DD FD'!$J$8,LN17='DD FD'!$AI$3),LM17,0),
IF(AND(LV17='DD FD'!$J$8,LX17='DD FD'!$AI$3),LW17,0),
IF(AND(MF17='DD FD'!$J$8,MH17='DD FD'!$AI$3),MG17,0),
IF(AND(MQ17='DD FD'!$J$8,MS17='DD FD'!$AI$3),MR17,0),
IF(AND(NB17='DD FD'!$J$8,ND17='DD FD'!$AI$3),NC17,0),
IF(AND(NM17='DD FD'!$J$8,NO17='DD FD'!$AI$3),NN17,0),
IF(AND(NX17='DD FD'!$J$8,NZ17='DD FD'!$AI$3),NY17,0),
IF(AND(OI17='DD FD'!$J$8,OK17='DD FD'!$AI$3),OJ17,0),
),2)</f>
        <v>0</v>
      </c>
      <c r="OW17" s="865">
        <f>ROUNDUP(SUM(
IF(AND(LB17='DD FD'!$J$5,LD17='DD FD'!$AI$3),LC17,0),
IF(AND(LL17='DD FD'!$J$5,LN17='DD FD'!$AI$3),LM17,0),
IF(AND(LV17='DD FD'!$J$5,LX17='DD FD'!$AI$3),LW17,0),
IF(AND(MF17='DD FD'!$J$5,MH17='DD FD'!$AI$3),MG17,0),
IF(AND(MQ17='DD FD'!$J$5,MS17='DD FD'!$AI$3),MR17,0),
IF(AND(NB17='DD FD'!$J$5,ND17='DD FD'!$AI$3),NC17,0),
IF(AND(NM17='DD FD'!$J$5,NO17='DD FD'!$AI$3),NN17,0),
IF(AND(NX17='DD FD'!$J$5,NZ17='DD FD'!$AI$3),NY17,0),
IF(AND(OI17='DD FD'!$J$5,OK17='DD FD'!$AI$3),OJ17,0),
),2)</f>
        <v>0</v>
      </c>
      <c r="OX17" s="865">
        <f>ROUNDUP(SUM(
IF(AND(LB17='DD FD'!$J$9,LD17='DD FD'!$AI$3),LC17,0),
IF(AND(LL17='DD FD'!$J$9,LN17='DD FD'!$AI$3),LM17,0),
IF(AND(LV17='DD FD'!$J$9,LX17='DD FD'!$AI$3),LW17,0),
IF(AND(MF17='DD FD'!$J$9,MH17='DD FD'!$AI$3),MG17,0),
IF(AND(MQ17='DD FD'!$J$9,MS17='DD FD'!$AI$3),MR17,0),
IF(AND(NB17='DD FD'!$J$9,ND17='DD FD'!$AI$3),NC17,0),
IF(AND(NM17='DD FD'!$J$9,NO17='DD FD'!$AI$3),NN17,0),
IF(AND(NX17='DD FD'!$J$9,NZ17='DD FD'!$AI$3),NY17,0),
IF(AND(OI17='DD FD'!$J$9,OK17='DD FD'!$AI$3),OJ17,0),
),2)</f>
        <v>0</v>
      </c>
      <c r="OY17" s="865">
        <f>ROUNDUP(SUM(
IF(AND(LB17='DD FD'!$J$4,LD17='DD FD'!$AI$3),LC17,0),
IF(AND(LL17='DD FD'!$J$4,LN17='DD FD'!$AI$3),LM17,0),
IF(AND(LV17='DD FD'!$J$4,LX17='DD FD'!$AI$3),LW17,0),
IF(AND(MF17='DD FD'!$J$4,MH17='DD FD'!$AI$3),MG17,0),
IF(AND(MQ17='DD FD'!$J$4,MS17='DD FD'!$AI$3),MR17,0),
IF(AND(NB17='DD FD'!$J$4,ND17='DD FD'!$AI$3),NC17,0),
IF(AND(NM17='DD FD'!$J$4,NO17='DD FD'!$AI$3),NN17,0),
IF(AND(NX17='DD FD'!$J$4,NZ17='DD FD'!$AI$3),NY17,0),
IF(AND(OI17='DD FD'!$J$4,OK17='DD FD'!$AI$3),OJ17,0),
),2)</f>
        <v>0</v>
      </c>
      <c r="OZ17" s="867">
        <f>ROUNDUP(SUM(
IF(AND(LB17='DD FD'!$J$11,LD17='DD FD'!$AI$3),LC17,0),
IF(AND(LL17='DD FD'!$J$11,LN17='DD FD'!$AI$3),LM17,0),
IF(AND(LV17='DD FD'!$J$11,LX17='DD FD'!$AI$3),LW17,0),
IF(AND(MF17='DD FD'!$J$11,MH17='DD FD'!$AI$3),MG17,0),
IF(AND(MQ17='DD FD'!$J$11,MS17='DD FD'!$AI$3),MR17,0),
IF(AND(NB17='DD FD'!$J$11,ND17='DD FD'!$AI$3),NC17,0),
IF(AND(NM17='DD FD'!$J$11,NO17='DD FD'!$AI$3),NN17,0),
IF(AND(NX17='DD FD'!$J$11,NZ17='DD FD'!$AI$3),NY17,0),
IF(AND(OI17='DD FD'!$J$11,OK17='DD FD'!$AI$3),OJ17,0),
),2)</f>
        <v>0</v>
      </c>
    </row>
    <row r="18" spans="1:416">
      <c r="A18" s="663"/>
      <c r="B18" s="182"/>
      <c r="C18" s="282"/>
      <c r="D18" s="282"/>
      <c r="E18" s="183"/>
      <c r="F18" s="355"/>
      <c r="G18" s="359"/>
      <c r="H18" s="664"/>
      <c r="I18" s="173"/>
      <c r="J18" s="161" t="str">
        <f t="shared" si="0"/>
        <v/>
      </c>
      <c r="K18" s="633" t="str">
        <f t="shared" si="17"/>
        <v/>
      </c>
      <c r="L18" s="636"/>
      <c r="M18" s="124" t="str">
        <f t="shared" si="18"/>
        <v/>
      </c>
      <c r="N18" s="125" t="str">
        <f t="shared" si="1"/>
        <v/>
      </c>
      <c r="O18" s="175"/>
      <c r="P18" s="175"/>
      <c r="Q18" s="126" t="str">
        <f t="shared" si="19"/>
        <v/>
      </c>
      <c r="R18" s="184"/>
      <c r="S18" s="184"/>
      <c r="T18" s="182"/>
      <c r="U18" s="182"/>
      <c r="V18" s="182"/>
      <c r="W18" s="358"/>
      <c r="X18" s="182"/>
      <c r="Y18" s="183"/>
      <c r="Z18" s="123"/>
      <c r="AA18" s="176"/>
      <c r="AB18" s="176"/>
      <c r="AC18" s="176"/>
      <c r="AD18" s="176"/>
      <c r="AE18" s="176"/>
      <c r="AF18" s="176"/>
      <c r="AG18" s="127" t="str">
        <f t="shared" si="20"/>
        <v/>
      </c>
      <c r="AH18" s="127" t="str">
        <f t="shared" si="21"/>
        <v/>
      </c>
      <c r="AI18" s="370"/>
      <c r="AJ18" s="635"/>
      <c r="AK18" s="619" t="str">
        <f t="shared" si="22"/>
        <v/>
      </c>
      <c r="AL18" s="124" t="str">
        <f t="shared" si="2"/>
        <v/>
      </c>
      <c r="AM18" s="124" t="str">
        <f t="shared" si="3"/>
        <v/>
      </c>
      <c r="AN18" s="124" t="str">
        <f t="shared" si="4"/>
        <v/>
      </c>
      <c r="AO18" s="124" t="str">
        <f t="shared" si="5"/>
        <v/>
      </c>
      <c r="AP18" s="184"/>
      <c r="AQ18" s="182"/>
      <c r="AR18" s="182"/>
      <c r="AS18" s="182"/>
      <c r="AT18" s="182"/>
      <c r="AU18" s="127" t="str">
        <f t="shared" si="6"/>
        <v/>
      </c>
      <c r="AV18" s="354"/>
      <c r="AW18" s="127" t="str">
        <f t="shared" si="7"/>
        <v/>
      </c>
      <c r="AX18" s="144" t="str">
        <f t="shared" si="8"/>
        <v/>
      </c>
      <c r="AY18" s="182"/>
      <c r="AZ18" s="23"/>
      <c r="BA18" s="23"/>
      <c r="BB18" s="183"/>
      <c r="BC18" s="622"/>
      <c r="BD18" s="649" t="str">
        <f t="shared" si="23"/>
        <v/>
      </c>
      <c r="BE18" s="354"/>
      <c r="BF18" s="192" t="str">
        <f t="shared" si="24"/>
        <v/>
      </c>
      <c r="BG18" s="159"/>
      <c r="BH18" s="159"/>
      <c r="BI18" s="182"/>
      <c r="BJ18" s="194"/>
      <c r="BK18" s="194"/>
      <c r="BL18" s="194"/>
      <c r="BM18" s="127" t="str">
        <f t="shared" si="9"/>
        <v/>
      </c>
      <c r="BN18" s="194"/>
      <c r="BO18" s="178" t="str">
        <f t="shared" si="10"/>
        <v/>
      </c>
      <c r="BP18" s="191"/>
      <c r="BQ18" s="182"/>
      <c r="BR18" s="23"/>
      <c r="BS18" s="23"/>
      <c r="BT18" s="23"/>
      <c r="BU18" s="651"/>
      <c r="BV18" s="647"/>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633" t="str">
        <f t="shared" si="25"/>
        <v/>
      </c>
      <c r="DY18" s="736"/>
      <c r="DZ18" s="334"/>
      <c r="EA18" s="736"/>
      <c r="EB18" s="197"/>
      <c r="EC18" s="194"/>
      <c r="ED18" s="197"/>
      <c r="EE18" s="197"/>
      <c r="EF18" s="194"/>
      <c r="EG18" s="194"/>
      <c r="EH18" s="194"/>
      <c r="EI18" s="123" t="str">
        <f t="shared" si="11"/>
        <v/>
      </c>
      <c r="EJ18" s="194"/>
      <c r="EK18" s="620" t="str">
        <f t="shared" si="12"/>
        <v/>
      </c>
      <c r="EL18" s="756"/>
      <c r="EM18" s="620" t="str">
        <f t="shared" si="26"/>
        <v/>
      </c>
      <c r="EN18" s="733"/>
      <c r="EO18" s="163"/>
      <c r="EP18" s="163"/>
      <c r="EQ18" s="163"/>
      <c r="ER18" s="163"/>
      <c r="ES18" s="163"/>
      <c r="ET18" s="163"/>
      <c r="EU18" s="163"/>
      <c r="EV18" s="163"/>
      <c r="EW18" s="163"/>
      <c r="EX18" s="163"/>
      <c r="EY18" s="163"/>
      <c r="EZ18" s="163"/>
      <c r="FA18" s="163"/>
      <c r="FB18" s="163"/>
      <c r="FC18" s="742"/>
      <c r="FD18" s="648" t="str">
        <f t="shared" si="13"/>
        <v/>
      </c>
      <c r="FE18" s="183"/>
      <c r="FF18" s="201"/>
      <c r="FG18" s="201"/>
      <c r="FH18" s="201"/>
      <c r="FI18" s="201"/>
      <c r="FJ18" s="201"/>
      <c r="FK18" s="201"/>
      <c r="FL18" s="182"/>
      <c r="FM18" s="182"/>
      <c r="FN18" s="334"/>
      <c r="FO18" s="123" t="str">
        <f t="shared" si="14"/>
        <v/>
      </c>
      <c r="FP18" s="889" t="str">
        <f>IF(Table1[[#This Row],[Baumwollanteil (in %)]]&lt;&gt;"","05","")</f>
        <v/>
      </c>
      <c r="FQ18" s="999"/>
      <c r="FR18" s="179" t="str">
        <f t="shared" si="15"/>
        <v/>
      </c>
      <c r="FS18" s="175"/>
      <c r="FT18" s="175"/>
      <c r="FU18" s="175"/>
      <c r="FV18" s="745" t="str">
        <f t="shared" si="16"/>
        <v/>
      </c>
      <c r="FZ18" s="24"/>
      <c r="GA18" s="24"/>
      <c r="GC18" s="1010" t="str">
        <f>IF(Table1[[#This Row],[Global Trade Item Number (GTIN)]]="","",Table1[[#This Row],[Global Trade Item Number (GTIN)]])</f>
        <v/>
      </c>
      <c r="GD18" s="790" t="str">
        <f>IF(Table1[[#This Row],[WAWI-Nr./ Kreditoren-Nummer
(ASDV)]]&lt;&gt;"",Table1[[#This Row],[WAWI-Nr./ Kreditoren-Nummer
(ASDV)]],"")</f>
        <v/>
      </c>
      <c r="GE18" s="190"/>
      <c r="GF18" s="790" t="str">
        <f>IF(Table1[[#This Row],[Gültig ab (Datum)]]&lt;&gt;"","31.12.9999","")</f>
        <v/>
      </c>
      <c r="GG18" s="190"/>
      <c r="GH18" s="190"/>
      <c r="GI18" s="616"/>
      <c r="GJ18" s="765"/>
      <c r="GK18" s="763"/>
      <c r="GL18" s="617"/>
      <c r="GM18" s="617"/>
      <c r="GN18" s="617"/>
      <c r="GO18" s="617"/>
      <c r="GP18" s="617"/>
      <c r="GQ18" s="775"/>
      <c r="GR18" s="771"/>
      <c r="GS18" s="159"/>
      <c r="GT18" s="610"/>
      <c r="GU18" s="610"/>
      <c r="GV18" s="610"/>
      <c r="GW18" s="610"/>
      <c r="GX18" s="610"/>
      <c r="GY18" s="610"/>
      <c r="GZ18" s="610"/>
      <c r="HA18" s="610"/>
      <c r="HB18" s="771"/>
      <c r="HC18" s="610"/>
      <c r="HD18" s="610"/>
      <c r="HE18" s="610"/>
      <c r="HF18" s="610"/>
      <c r="HG18" s="610"/>
      <c r="HH18" s="610"/>
      <c r="HI18" s="610"/>
      <c r="HJ18" s="610"/>
      <c r="HK18" s="610"/>
      <c r="HL18" s="771"/>
      <c r="HM18" s="610"/>
      <c r="HN18" s="610"/>
      <c r="HO18" s="610"/>
      <c r="HP18" s="610"/>
      <c r="HQ18" s="610"/>
      <c r="HR18" s="610"/>
      <c r="HS18" s="610"/>
      <c r="HT18" s="610"/>
      <c r="HU18" s="610"/>
      <c r="HV18" s="771"/>
      <c r="HW18" s="610"/>
      <c r="HX18" s="610"/>
      <c r="HY18" s="610"/>
      <c r="HZ18" s="610"/>
      <c r="IA18" s="610"/>
      <c r="IB18" s="610"/>
      <c r="IC18" s="610"/>
      <c r="ID18" s="610"/>
      <c r="IE18" s="610"/>
      <c r="IF18" s="610"/>
      <c r="IG18" s="771"/>
      <c r="IH18" s="610"/>
      <c r="II18" s="610"/>
      <c r="IJ18" s="610"/>
      <c r="IK18" s="610"/>
      <c r="IL18" s="610"/>
      <c r="IM18" s="610"/>
      <c r="IN18" s="610"/>
      <c r="IO18" s="610"/>
      <c r="IP18" s="610"/>
      <c r="IQ18" s="610"/>
      <c r="IR18" s="771"/>
      <c r="IS18" s="610"/>
      <c r="IT18" s="610"/>
      <c r="IU18" s="610"/>
      <c r="IV18" s="610"/>
      <c r="IW18" s="610"/>
      <c r="IX18" s="610"/>
      <c r="IY18" s="610"/>
      <c r="IZ18" s="610"/>
      <c r="JA18" s="610"/>
      <c r="JB18" s="610"/>
      <c r="JC18" s="771"/>
      <c r="JD18" s="610"/>
      <c r="JE18" s="610"/>
      <c r="JF18" s="610"/>
      <c r="JG18" s="610"/>
      <c r="JH18" s="610"/>
      <c r="JI18" s="610"/>
      <c r="JJ18" s="610"/>
      <c r="JK18" s="610"/>
      <c r="JL18" s="610"/>
      <c r="JM18" s="827"/>
      <c r="JN18" s="771"/>
      <c r="JO18" s="610"/>
      <c r="JP18" s="610"/>
      <c r="JQ18" s="610"/>
      <c r="JR18" s="610"/>
      <c r="JS18" s="610"/>
      <c r="JT18" s="610"/>
      <c r="JU18" s="610"/>
      <c r="JV18" s="610"/>
      <c r="JW18" s="610"/>
      <c r="JX18" s="610"/>
      <c r="JY18" s="771"/>
      <c r="JZ18" s="610"/>
      <c r="KA18" s="610"/>
      <c r="KB18" s="610"/>
      <c r="KC18" s="610"/>
      <c r="KD18" s="610"/>
      <c r="KE18" s="610"/>
      <c r="KF18" s="610"/>
      <c r="KG18" s="610"/>
      <c r="KH18" s="610"/>
      <c r="KI18" s="610"/>
      <c r="KL18" s="803" t="str">
        <f>IF(Table1[[#This Row],[GTIN]]&lt;&gt;"",Table1[[#This Row],[GTIN]],"")</f>
        <v/>
      </c>
      <c r="KM18" s="804" t="str">
        <f>Table1[[#This Row],[Kreditor]]</f>
        <v/>
      </c>
      <c r="KN18" s="805" t="str">
        <f>IF(Table1[[#This Row],[Gültig ab (Datum)]]&lt;&gt;"",Table1[[#This Row],[Gültig ab (Datum)]],"")</f>
        <v/>
      </c>
      <c r="KO18" s="805" t="str">
        <f>Table1[[#This Row],[Gültig bis]]</f>
        <v/>
      </c>
      <c r="KP18" s="818" t="str">
        <f>IF(Table1[[#This Row],[Artikel verpackt? 
(X=Ja)]]="","",Table1[[#This Row],[Artikel verpackt? 
(X=Ja)]])</f>
        <v/>
      </c>
      <c r="KQ18" s="806" t="str">
        <f>IF(Table1[[#This Row],[Verpackung recyclingfähig?
(X=Ja)]]="","",Table1[[#This Row],[Verpackung recyclingfähig?
(X=Ja)]])</f>
        <v/>
      </c>
      <c r="KR18" s="807"/>
      <c r="KS18" s="808"/>
      <c r="KT18" s="809"/>
      <c r="KU18" s="809"/>
      <c r="KV18" s="809"/>
      <c r="KW18" s="809"/>
      <c r="KX18" s="809"/>
      <c r="KY18" s="809"/>
      <c r="KZ18" s="810"/>
      <c r="LA18" s="811" t="str">
        <f>IF(Table1[[#This Row],[Hauptkörper - B1 - Art]]="","",VLOOKUP(Table1[[#This Row],[Hauptkörper - B1 - Art]],'DD FD'!B:C,2,FALSE))</f>
        <v/>
      </c>
      <c r="LB18" s="812" t="str">
        <f>IF(Table1[[#This Row],[Hauptkörper - B1 - Fraktion]]="","",VLOOKUP(Table1[[#This Row],[Hauptkörper - B1 - Fraktion]],'DD FD'!H:J,3,FALSE))</f>
        <v/>
      </c>
      <c r="LC18" s="809" t="str">
        <f>IF(Table1[[#This Row],[Hauptkörper - B1 - Gewicht
(in G)]]="","",Table1[[#This Row],[Hauptkörper - B1 - Gewicht
(in G)]])</f>
        <v/>
      </c>
      <c r="LD18" s="809" t="str">
        <f>IF(Table1[[#This Row],[Hauptkörper - B1 - Lizenzierungs-pflichtig? (X=Ja)]]="","",Table1[[#This Row],[Hauptkörper - B1 - Lizenzierungs-pflichtig? (X=Ja)]])</f>
        <v/>
      </c>
      <c r="LE18" s="812" t="str">
        <f>IF(Table1[[#This Row],[Hauptkörper - B1 - Virgin Material]]="","",VLOOKUP(Table1[[#This Row],[Hauptkörper - B1 - Virgin Material]],'DD FD'!AJ:AK,2,FALSE))</f>
        <v/>
      </c>
      <c r="LF18" s="813" t="str">
        <f>IF(Table1[[#This Row],[Hauptkörper - B1 - Virgin Material Anteil (in %)]]="","",Table1[[#This Row],[Hauptkörper - B1 - Virgin Material Anteil (in %)]])</f>
        <v/>
      </c>
      <c r="LG18" s="812" t="str">
        <f>IF(Table1[[#This Row],[Hauptkörper - B1 - Recyceltes Material]]="","",VLOOKUP(Table1[[#This Row],[Hauptkörper - B1 - Recyceltes Material]],'DD FD'!AL:AM,2,FALSE))</f>
        <v/>
      </c>
      <c r="LH18" s="813" t="str">
        <f>IF(Table1[[#This Row],[Hauptkörper - B1 - Recyceltes Material Anteil (in %)]]="","",Table1[[#This Row],[Hauptkörper - B1 - Recyceltes Material Anteil (in %)]])</f>
        <v/>
      </c>
      <c r="LI18" s="814" t="str">
        <f>IF(Table1[[#This Row],[Hauptkörper - B1 - Beschichtung]]="","",VLOOKUP(Table1[[#This Row],[Hauptkörper - B1 - Beschichtung]],'DD FD'!AE:AF,2,FALSE))</f>
        <v/>
      </c>
      <c r="LJ18" s="815" t="str">
        <f>IF(Table1[[#This Row],[Hauptkörper - B1 - Beschichtung Anteil (in %)]]="","",Table1[[#This Row],[Hauptkörper - B1 - Beschichtung Anteil (in %)]])</f>
        <v/>
      </c>
      <c r="LK18" s="811" t="str">
        <f>IF(Table1[[#This Row],[Hauptkörper - B2 - Art]]="","",VLOOKUP(Table1[[#This Row],[Hauptkörper - B2 - Art]],'DD FD'!B:C,2,FALSE))</f>
        <v/>
      </c>
      <c r="LL18" s="812" t="str">
        <f>IF(Table1[[#This Row],[Hauptkörper - B2 - Fraktion]]="","",VLOOKUP(Table1[[#This Row],[Hauptkörper - B2 - Fraktion]],'DD FD'!H:J,3,FALSE))</f>
        <v/>
      </c>
      <c r="LM18" s="809" t="str">
        <f>IF(Table1[[#This Row],[Hauptkörper - B2 - Gewicht
(in G)]]="","",Table1[[#This Row],[Hauptkörper - B2 - Gewicht
(in G)]])</f>
        <v/>
      </c>
      <c r="LN18" s="809" t="str">
        <f>IF(Table1[[#This Row],[Hauptkörper - B2 - Lizenzierungs-pflichtig? (X=Ja)]]="","",Table1[[#This Row],[Hauptkörper - B2 - Lizenzierungs-pflichtig? (X=Ja)]])</f>
        <v/>
      </c>
      <c r="LO18" s="812" t="str">
        <f>IF(Table1[[#This Row],[Hauptkörper - B2 - Virgin Material]]="","",VLOOKUP(Table1[[#This Row],[Hauptkörper - B2 - Virgin Material]],'DD FD'!AJ:AK,2,FALSE))</f>
        <v/>
      </c>
      <c r="LP18" s="813" t="str">
        <f>IF(Table1[[#This Row],[Hauptkörper - B2 - Virgin Material Anteil (in %)]]="","",Table1[[#This Row],[Hauptkörper - B2 - Virgin Material Anteil (in %)]])</f>
        <v/>
      </c>
      <c r="LQ18" s="812" t="str">
        <f>IF(Table1[[#This Row],[Hauptkörper - B2 - Recyceltes Material]]="","",VLOOKUP(Table1[[#This Row],[Hauptkörper - B2 - Recyceltes Material]],'DD FD'!AL:AM,2,FALSE))</f>
        <v/>
      </c>
      <c r="LR18" s="813" t="str">
        <f>IF(Table1[[#This Row],[Hauptkörper - B2 - Recyceltes Material Anteil (in %)]]="","",Table1[[#This Row],[Hauptkörper - B2 - Recyceltes Material Anteil (in %)]])</f>
        <v/>
      </c>
      <c r="LS18" s="812" t="str">
        <f>IF(Table1[[#This Row],[Hauptkörper - B2 - Beschichtung]]="","",VLOOKUP(Table1[[#This Row],[Hauptkörper - B2 - Beschichtung]],'DD FD'!AE:AF,2,FALSE))</f>
        <v/>
      </c>
      <c r="LT18" s="815" t="str">
        <f>IF(Table1[[#This Row],[Hauptkörper - B2 - Beschichtung Anteil (in %)]]="","",Table1[[#This Row],[Hauptkörper - B2 - Beschichtung Anteil (in %)]])</f>
        <v/>
      </c>
      <c r="LU18" s="811" t="str">
        <f>IF(Table1[[#This Row],[Hauptkörper - B3 - Art]]="","",VLOOKUP(Table1[[#This Row],[Hauptkörper - B3 - Art]],'DD FD'!B:C,2,FALSE))</f>
        <v/>
      </c>
      <c r="LV18" s="812" t="str">
        <f>IF(Table1[[#This Row],[Hauptkörper - B3 - Fraktion]]="","",VLOOKUP(Table1[[#This Row],[Hauptkörper - B3 - Fraktion]],'DD FD'!H:J,3,FALSE))</f>
        <v/>
      </c>
      <c r="LW18" s="809" t="str">
        <f>IF(Table1[[#This Row],[Hauptkörper - B3 - Gewicht
(in G)]]="","",Table1[[#This Row],[Hauptkörper - B3 - Gewicht
(in G)]])</f>
        <v/>
      </c>
      <c r="LX18" s="809" t="str">
        <f>IF(Table1[[#This Row],[Hauptkörper - B3 - Lizenzierungs-pflichtig? (X=Ja)]]="","",Table1[[#This Row],[Hauptkörper - B3 - Lizenzierungs-pflichtig? (X=Ja)]])</f>
        <v/>
      </c>
      <c r="LY18" s="812" t="str">
        <f>IF(Table1[[#This Row],[Hauptkörper - B3 - Virgin Material]]="","",VLOOKUP(Table1[[#This Row],[Hauptkörper - B3 - Virgin Material]],'DD FD'!AJ:AK,2,FALSE))</f>
        <v/>
      </c>
      <c r="LZ18" s="813" t="str">
        <f>IF(Table1[[#This Row],[Hauptkörper - B3 - Virgin Material Anteil (in %)]]="","",Table1[[#This Row],[Hauptkörper - B3 - Virgin Material Anteil (in %)]])</f>
        <v/>
      </c>
      <c r="MA18" s="812" t="str">
        <f>IF(Table1[[#This Row],[Hauptkörper - B3 - Recyceltes Material]]="","",VLOOKUP(Table1[[#This Row],[Hauptkörper - B3 - Recyceltes Material]],'DD FD'!AL:AM,2,FALSE))</f>
        <v/>
      </c>
      <c r="MB18" s="813" t="str">
        <f>IF(Table1[[#This Row],[Hauptkörper - B3 - Recyceltes Material Anteil (in %)]]="","",Table1[[#This Row],[Hauptkörper - B3 - Recyceltes Material Anteil (in %)]])</f>
        <v/>
      </c>
      <c r="MC18" s="812" t="str">
        <f>IF(Table1[[#This Row],[Hauptkörper - B3 - Beschichtung]]="","",VLOOKUP(Table1[[#This Row],[Hauptkörper - B3 - Beschichtung]],'DD FD'!AE:AF,2,FALSE))</f>
        <v/>
      </c>
      <c r="MD18" s="815" t="str">
        <f>IF(Table1[[#This Row],[Hauptkörper - B3 - Beschichtung Anteil (in %)]]="","",Table1[[#This Row],[Hauptkörper - B3 - Beschichtung Anteil (in %)]])</f>
        <v/>
      </c>
      <c r="ME18" s="811" t="str">
        <f>IF(Table1[[#This Row],[Verschluss - B1 - Art]]="","",VLOOKUP(Table1[[#This Row],[Verschluss - B1 - Art]],'DD FD'!D:E,2,FALSE))</f>
        <v/>
      </c>
      <c r="MF18" s="812" t="str">
        <f>IF(Table1[[#This Row],[Verschluss - B1 - Fraktion]]="","",VLOOKUP(Table1[[#This Row],[Verschluss - B1 - Fraktion]],'DD FD'!H:J,3,FALSE))</f>
        <v/>
      </c>
      <c r="MG18" s="809" t="str">
        <f>IF(Table1[[#This Row],[Verschluss - B1 - Gewicht (in G)]]="","",Table1[[#This Row],[Verschluss - B1 - Gewicht (in G)]])</f>
        <v/>
      </c>
      <c r="MH18" s="809" t="str">
        <f>IF(Table1[[#This Row],[Verschluss - B1 - Lizenzierungs-pflichtig? (X=Ja)]]="","",Table1[[#This Row],[Verschluss - B1 - Lizenzierungs-pflichtig? (X=Ja)]])</f>
        <v/>
      </c>
      <c r="MI18" s="809" t="str">
        <f>IF(Table1[[#This Row],[Verschluss - B1 - Trennbar vom Hauptkörper? (X=Ja)]]="","",Table1[[#This Row],[Verschluss - B1 - Trennbar vom Hauptkörper? (X=Ja)]])</f>
        <v/>
      </c>
      <c r="MJ18" s="812" t="str">
        <f>IF(Table1[[#This Row],[Verschluss - B1 - Virgin Material]]="","",VLOOKUP(Table1[[#This Row],[Verschluss - B1 - Virgin Material]],'DD FD'!AJ:AK,2,FALSE))</f>
        <v/>
      </c>
      <c r="MK18" s="813" t="str">
        <f>IF(Table1[[#This Row],[Verschluss - B1 - Virgin Material Anteil (in %)]]="","",Table1[[#This Row],[Verschluss - B1 - Virgin Material Anteil (in %)]])</f>
        <v/>
      </c>
      <c r="ML18" s="812" t="str">
        <f>IF(Table1[[#This Row],[Verschluss - B1 - Recyceltes Material]]="","",VLOOKUP(Table1[[#This Row],[Verschluss - B1 - Recyceltes Material]],'DD FD'!AL:AM,2,FALSE))</f>
        <v/>
      </c>
      <c r="MM18" s="813" t="str">
        <f>IF(Table1[[#This Row],[Verschluss - B1 - Recyceltes Material Anteil (in %)]]="","",Table1[[#This Row],[Verschluss - B1 - Recyceltes Material Anteil (in %)]])</f>
        <v/>
      </c>
      <c r="MN18" s="812" t="str">
        <f>IF(Table1[[#This Row],[Verschluss - B1 - Beschichtung]]="","",VLOOKUP(Table1[[#This Row],[Verschluss - B1 - Beschichtung]],'DD FD'!AE:AF,2,FALSE))</f>
        <v/>
      </c>
      <c r="MO18" s="815" t="str">
        <f>IF(Table1[[#This Row],[Verschluss - B1 - Beschichtung Anteil (in %)]]="","",Table1[[#This Row],[Verschluss - B1 - Beschichtung Anteil (in %)]])</f>
        <v/>
      </c>
      <c r="MP18" s="811" t="str">
        <f>IF(Table1[[#This Row],[Verschluss - B2 - Art]]="","",VLOOKUP(Table1[[#This Row],[Verschluss - B2 - Art]],'DD FD'!D:E,2,FALSE))</f>
        <v/>
      </c>
      <c r="MQ18" s="812" t="str">
        <f>IF(Table1[[#This Row],[Verschluss - B2 - Fraktion]]="","",VLOOKUP(Table1[[#This Row],[Verschluss - B2 - Fraktion]],'DD FD'!H:J,3,FALSE))</f>
        <v/>
      </c>
      <c r="MR18" s="809" t="str">
        <f>IF(Table1[[#This Row],[Verschluss - B2 - Gewicht (in G)]]="","",Table1[[#This Row],[Verschluss - B2 - Gewicht (in G)]])</f>
        <v/>
      </c>
      <c r="MS18" s="809" t="str">
        <f>IF(Table1[[#This Row],[Verschluss - B2 - Lizenzierungs-pflichtig? (X=Ja)]]="","",Table1[[#This Row],[Verschluss - B2 - Lizenzierungs-pflichtig? (X=Ja)]])</f>
        <v/>
      </c>
      <c r="MT18" s="809" t="str">
        <f>IF(Table1[[#This Row],[Verschluss - B2 - Trennbar vom Hauptkörper? (X=Ja)]]="","",Table1[[#This Row],[Verschluss - B2 - Trennbar vom Hauptkörper? (X=Ja)]])</f>
        <v/>
      </c>
      <c r="MU18" s="812" t="str">
        <f>IF(Table1[[#This Row],[Verschluss - B2 - Virgin Material]]="","",VLOOKUP(Table1[[#This Row],[Verschluss - B2 - Virgin Material]],'DD FD'!AJ:AK,2,FALSE))</f>
        <v/>
      </c>
      <c r="MV18" s="813" t="str">
        <f>IF(Table1[[#This Row],[Verschluss - B2 - Virgin Material Anteil (in %)]]="","",Table1[[#This Row],[Verschluss - B2 - Virgin Material Anteil (in %)]])</f>
        <v/>
      </c>
      <c r="MW18" s="812" t="str">
        <f>IF(Table1[[#This Row],[Verschluss - B2 - Recyceltes Material]]="","",VLOOKUP(Table1[[#This Row],[Verschluss - B2 - Recyceltes Material]],'DD FD'!AL:AM,2,FALSE))</f>
        <v/>
      </c>
      <c r="MX18" s="813" t="str">
        <f>IF(Table1[[#This Row],[Verschluss - B2 - Recyceltes Material Anteil (in %)]]="","",Table1[[#This Row],[Verschluss - B2 - Recyceltes Material Anteil (in %)]])</f>
        <v/>
      </c>
      <c r="MY18" s="812" t="str">
        <f>IF(Table1[[#This Row],[Verschluss - B2 - Beschichtung]]="","",VLOOKUP(Table1[[#This Row],[Verschluss - B2 - Beschichtung]],'DD FD'!AE:AF,2,FALSE))</f>
        <v/>
      </c>
      <c r="MZ18" s="815" t="str">
        <f>IF(Table1[[#This Row],[Verschluss - B2 - Beschichtung Anteil (in %)]]="","",Table1[[#This Row],[Verschluss - B2 - Beschichtung Anteil (in %)]])</f>
        <v/>
      </c>
      <c r="NA18" s="811" t="str">
        <f>IF(Table1[[#This Row],[Verschluss - B3 - Art]]="","",VLOOKUP(Table1[[#This Row],[Verschluss - B3 - Art]],'DD FD'!D:E,2,FALSE))</f>
        <v/>
      </c>
      <c r="NB18" s="812" t="str">
        <f>IF(Table1[[#This Row],[Verschluss - B3 - Fraktion]]="","",VLOOKUP(Table1[[#This Row],[Verschluss - B3 - Fraktion]],'DD FD'!H:J,3,FALSE))</f>
        <v/>
      </c>
      <c r="NC18" s="809" t="str">
        <f>IF(Table1[[#This Row],[Verschluss - B3 - Gewicht (in G)]]="","",Table1[[#This Row],[Verschluss - B3 - Gewicht (in G)]])</f>
        <v/>
      </c>
      <c r="ND18" s="809" t="str">
        <f>IF(Table1[[#This Row],[Verschluss - B3 - Lizenzierungs-pflichtig? (X=Ja)]]="","",Table1[[#This Row],[Verschluss - B3 - Lizenzierungs-pflichtig? (X=Ja)]])</f>
        <v/>
      </c>
      <c r="NE18" s="809" t="str">
        <f>IF(Table1[[#This Row],[Verschluss - B3 - Trennbar vom Hauptkörper? (X=Ja)]]="","",Table1[[#This Row],[Verschluss - B3 - Trennbar vom Hauptkörper? (X=Ja)]])</f>
        <v/>
      </c>
      <c r="NF18" s="812" t="str">
        <f>IF(Table1[[#This Row],[Verschluss - B3 - Virgin Material]]="","",VLOOKUP(Table1[[#This Row],[Verschluss - B3 - Virgin Material]],'DD FD'!AJ:AK,2,FALSE))</f>
        <v/>
      </c>
      <c r="NG18" s="813" t="str">
        <f>IF(Table1[[#This Row],[Verschluss - B3 - Virgin Material Anteil (in %)]]="","",Table1[[#This Row],[Verschluss - B3 - Virgin Material Anteil (in %)]])</f>
        <v/>
      </c>
      <c r="NH18" s="812" t="str">
        <f>IF(Table1[[#This Row],[Verschluss - B3 - Recyceltes Material]]="","",VLOOKUP(Table1[[#This Row],[Verschluss - B3 - Recyceltes Material]],'DD FD'!AL:AM,2,FALSE))</f>
        <v/>
      </c>
      <c r="NI18" s="813" t="str">
        <f>IF(Table1[[#This Row],[Verschluss - B3 - Recyceltes Material Anteil (in %)]]="","",Table1[[#This Row],[Verschluss - B3 - Recyceltes Material Anteil (in %)]])</f>
        <v/>
      </c>
      <c r="NJ18" s="812" t="str">
        <f>IF(Table1[[#This Row],[Verschluss - B3 - Beschichtung]]="","",VLOOKUP(Table1[[#This Row],[Verschluss - B3 - Beschichtung]],'DD FD'!AE:AF,2,FALSE))</f>
        <v/>
      </c>
      <c r="NK18" s="815" t="str">
        <f>IF(Table1[[#This Row],[Verschluss - B3 - Beschichtung Anteil (in %)]]="","",Table1[[#This Row],[Verschluss - B3 - Beschichtung Anteil (in %)]])</f>
        <v/>
      </c>
      <c r="NL18" s="811" t="str">
        <f>IF(Table1[[#This Row],[Etikett - B1 - Art]]="","",VLOOKUP(Table1[[#This Row],[Etikett - B1 - Art]],'DD FD'!F:G,2,FALSE))</f>
        <v/>
      </c>
      <c r="NM18" s="812" t="str">
        <f>IF(Table1[[#This Row],[Etikett - B1 - Fraktion]]="","",VLOOKUP(Table1[[#This Row],[Etikett - B1 - Fraktion]],'DD FD'!H:J,3,FALSE))</f>
        <v/>
      </c>
      <c r="NN18" s="809" t="str">
        <f>IF(Table1[[#This Row],[Etikett - B1 - Gewicht (in G)]]="","",Table1[[#This Row],[Etikett - B1 - Gewicht (in G)]])</f>
        <v/>
      </c>
      <c r="NO18" s="809" t="str">
        <f>IF(Table1[[#This Row],[Etikett - B1 - Lizenzierungs-pflichtig? (X=Ja)]]="","",Table1[[#This Row],[Etikett - B1 - Lizenzierungs-pflichtig? (X=Ja)]])</f>
        <v/>
      </c>
      <c r="NP18" s="809" t="str">
        <f>IF(Table1[[#This Row],[Etikett - B1 - Trennbar vom Hauptkörper? (X=Ja)]]="","",Table1[[#This Row],[Etikett - B1 - Trennbar vom Hauptkörper? (X=Ja)]])</f>
        <v/>
      </c>
      <c r="NQ18" s="812" t="str">
        <f>IF(Table1[[#This Row],[Etikett - B1 - Virgin Material]]="","",VLOOKUP(Table1[[#This Row],[Etikett - B1 - Virgin Material]],'DD FD'!AJ:AK,2,FALSE))</f>
        <v/>
      </c>
      <c r="NR18" s="813" t="str">
        <f>IF(Table1[[#This Row],[Etikett - B1 - Virgin Material Anteil (in %)]]="","",Table1[[#This Row],[Etikett - B1 - Virgin Material Anteil (in %)]])</f>
        <v/>
      </c>
      <c r="NS18" s="812" t="str">
        <f>IF(Table1[[#This Row],[Etikett - B1 - Recyceltes Material]]="","",VLOOKUP(Table1[[#This Row],[Etikett - B1 - Recyceltes Material]],'DD FD'!AL:AM,2,FALSE))</f>
        <v/>
      </c>
      <c r="NT18" s="813" t="str">
        <f>IF(Table1[[#This Row],[Etikett - B1 - Recyceltes Material Anteil (in %)]]="","",Table1[[#This Row],[Etikett - B1 - Recyceltes Material Anteil (in %)]])</f>
        <v/>
      </c>
      <c r="NU18" s="812" t="str">
        <f>IF(Table1[[#This Row],[Etikett - B1 - Beschichtung]]="","",VLOOKUP(Table1[[#This Row],[Etikett - B1 - Beschichtung]],'DD FD'!AE:AF,2,FALSE))</f>
        <v/>
      </c>
      <c r="NV18" s="815" t="str">
        <f>IF(Table1[[#This Row],[Etikett - B1 - Beschichtung Anteil (in %)]]="","",Table1[[#This Row],[Etikett - B1 - Beschichtung Anteil (in %)]])</f>
        <v/>
      </c>
      <c r="NW18" s="811" t="str">
        <f>IF(Table1[[#This Row],[Etikett - B2 - Art]]="","",VLOOKUP(Table1[[#This Row],[Etikett - B2 - Art]],'DD FD'!F:G,2,FALSE))</f>
        <v/>
      </c>
      <c r="NX18" s="812" t="str">
        <f>IF(Table1[[#This Row],[Etikett - B2 - Fraktion]]="","",VLOOKUP(Table1[[#This Row],[Etikett - B2 - Fraktion]],'DD FD'!H:J,3,FALSE))</f>
        <v/>
      </c>
      <c r="NY18" s="809" t="str">
        <f>IF(Table1[[#This Row],[Etikett - B2 - Gewicht (in G)]]="","",Table1[[#This Row],[Etikett - B2 - Gewicht (in G)]])</f>
        <v/>
      </c>
      <c r="NZ18" s="809" t="str">
        <f>IF(Table1[[#This Row],[Etikett - B2 - Lizenzierungs-pflichtig? (X=Ja)]]="","",Table1[[#This Row],[Etikett - B2 - Lizenzierungs-pflichtig? (X=Ja)]])</f>
        <v/>
      </c>
      <c r="OA18" s="809" t="str">
        <f>IF(Table1[[#This Row],[Etikett - B2 - Trennbar vom Hauptkörper? (X=Ja)]]="","",Table1[[#This Row],[Etikett - B2 - Trennbar vom Hauptkörper? (X=Ja)]])</f>
        <v/>
      </c>
      <c r="OB18" s="812" t="str">
        <f>IF(Table1[[#This Row],[Etikett - B2 - Virgin Material]]="","",VLOOKUP(Table1[[#This Row],[Etikett - B2 - Virgin Material]],'DD FD'!AJ:AK,2,FALSE))</f>
        <v/>
      </c>
      <c r="OC18" s="813" t="str">
        <f>IF(Table1[[#This Row],[Etikett - B2 - Virgin Material Anteil (in %)]]="","",Table1[[#This Row],[Etikett - B2 - Virgin Material Anteil (in %)]])</f>
        <v/>
      </c>
      <c r="OD18" s="812" t="str">
        <f>IF(Table1[[#This Row],[Etikett - B2 - Recyceltes Material]]="","",VLOOKUP(Table1[[#This Row],[Etikett - B2 - Recyceltes Material]],'DD FD'!AL:AM,2,FALSE))</f>
        <v/>
      </c>
      <c r="OE18" s="813" t="str">
        <f>IF(Table1[[#This Row],[Etikett - B2 - Recyceltes Material Anteil (in %)]]="","",Table1[[#This Row],[Etikett - B2 - Recyceltes Material Anteil (in %)]])</f>
        <v/>
      </c>
      <c r="OF18" s="812" t="str">
        <f>IF(Table1[[#This Row],[Etikett - B2 - Beschichtung]]="","",VLOOKUP(Table1[[#This Row],[Etikett - B2 - Beschichtung]],'DD FD'!AE:AF,2,FALSE))</f>
        <v/>
      </c>
      <c r="OG18" s="815" t="str">
        <f>IF(Table1[[#This Row],[Etikett - B2 - Beschichtung Anteil (in %)]]="","",Table1[[#This Row],[Etikett - B2 - Beschichtung Anteil (in %)]])</f>
        <v/>
      </c>
      <c r="OH18" s="811" t="str">
        <f>IF(Table1[[#This Row],[Etikett - B3 - Art]]="","",VLOOKUP(Table1[[#This Row],[Etikett - B3 - Art]],'DD FD'!F:G,2,FALSE))</f>
        <v/>
      </c>
      <c r="OI18" s="812" t="str">
        <f>IF(Table1[[#This Row],[Etikett - B3 - Fraktion]]="","",VLOOKUP(Table1[[#This Row],[Etikett - B3 - Fraktion]],'DD FD'!H:J,3,FALSE))</f>
        <v/>
      </c>
      <c r="OJ18" s="809" t="str">
        <f>IF(Table1[[#This Row],[Etikett - B3 - Gewicht (in G)]]="","",Table1[[#This Row],[Etikett - B3 - Gewicht (in G)]])</f>
        <v/>
      </c>
      <c r="OK18" s="809" t="str">
        <f>IF(Table1[[#This Row],[Etikett - B3 - Lizenzierungs-pflichtig? (X=Ja)]]="","",Table1[[#This Row],[Etikett - B3 - Lizenzierungs-pflichtig? (X=Ja)]])</f>
        <v/>
      </c>
      <c r="OL18" s="809" t="str">
        <f>IF(Table1[[#This Row],[Etikett - B3 - Trennbar vom Hauptkörper? (X=Ja)]]="","",Table1[[#This Row],[Etikett - B3 - Trennbar vom Hauptkörper? (X=Ja)]])</f>
        <v/>
      </c>
      <c r="OM18" s="812" t="str">
        <f>IF(Table1[[#This Row],[Etikett - B3 - Virgin Material]]="","",VLOOKUP(Table1[[#This Row],[Etikett - B3 - Virgin Material]],'DD FD'!AJ:AK,2,FALSE))</f>
        <v/>
      </c>
      <c r="ON18" s="813" t="str">
        <f>IF(Table1[[#This Row],[Etikett - B3 - Virgin Material Anteil (in %)]]="","",Table1[[#This Row],[Etikett - B3 - Virgin Material Anteil (in %)]])</f>
        <v/>
      </c>
      <c r="OO18" s="812" t="str">
        <f>IF(Table1[[#This Row],[Etikett - B3 - Recyceltes Material]]="","",VLOOKUP(Table1[[#This Row],[Etikett - B3 - Recyceltes Material]],'DD FD'!AL:AM,2,FALSE))</f>
        <v/>
      </c>
      <c r="OP18" s="813" t="str">
        <f>IF(Table1[[#This Row],[Etikett - B3 - Recyceltes Material Anteil (in %)]]="","",Table1[[#This Row],[Etikett - B3 - Recyceltes Material Anteil (in %)]])</f>
        <v/>
      </c>
      <c r="OQ18" s="812" t="str">
        <f>IF(Table1[[#This Row],[Etikett - B3 - Beschichtung]]="","",VLOOKUP(Table1[[#This Row],[Etikett - B3 - Beschichtung]],'DD FD'!AE:AF,2,FALSE))</f>
        <v/>
      </c>
      <c r="OR18" s="861" t="str">
        <f>IF(Table1[[#This Row],[Etikett - B3 - Beschichtung Anteil (in %)]]="","",Table1[[#This Row],[Etikett - B3 - Beschichtung Anteil (in %)]])</f>
        <v/>
      </c>
      <c r="OS18" s="866">
        <f>ROUNDUP(SUM(
IF(AND(LB18='DD FD'!$J$7,LD18='DD FD'!$AI$3),LC18,0),
IF(AND(LL18='DD FD'!$J$7,LN18='DD FD'!$AI$3),LM18,0),
IF(AND(LV18='DD FD'!$J$7,LX18='DD FD'!$AI$3),LW18,0),
IF(AND(MF18='DD FD'!$J$7,MH18='DD FD'!$AI$3),MG18,0),
IF(AND(MQ18='DD FD'!$J$7,MS18='DD FD'!$AI$3),MR18,0),
IF(AND(NB18='DD FD'!$J$7,ND18='DD FD'!$AI$3),NC18,0),
IF(AND(NM18='DD FD'!$J$7,NO18='DD FD'!$AI$3),NN18,0),
IF(AND(NX18='DD FD'!$J$7,NZ18='DD FD'!$AI$3),NY18,0),
IF(AND(OI18='DD FD'!$J$7,OK18='DD FD'!$AI$3),OJ18,0),
),2)</f>
        <v>0</v>
      </c>
      <c r="OT18" s="865">
        <f>ROUNDUP(SUM(
IF(AND(LB18='DD FD'!$J$6,LD18='DD FD'!$AI$3),LC18,0),
IF(AND(LL18='DD FD'!$J$6,LN18='DD FD'!$AI$3),LM18,0),
IF(AND(LV18='DD FD'!$J$6,LX18='DD FD'!$AI$3),LW18,0),
IF(AND(MF18='DD FD'!$J$6,MH18='DD FD'!$AI$3),MG18,0),
IF(AND(MQ18='DD FD'!$J$6,MS18='DD FD'!$AI$3),MR18,0),
IF(AND(NB18='DD FD'!$J$6,ND18='DD FD'!$AI$3),NC18,0),
IF(AND(NM18='DD FD'!$J$6,NO18='DD FD'!$AI$3),NN18,0),
IF(AND(NX18='DD FD'!$J$6,NZ18='DD FD'!$AI$3),NY18,0),
IF(AND(OI18='DD FD'!$J$6,OK18='DD FD'!$AI$3),OJ18,0),
),2)</f>
        <v>0</v>
      </c>
      <c r="OU18" s="865">
        <f>ROUNDUP(SUM(
IF(AND(LB18='DD FD'!$J$10,LD18='DD FD'!$AI$3),LC18,0),
IF(AND(LL18='DD FD'!$J$10,LN18='DD FD'!$AI$3),LM18,0),
IF(AND(LV18='DD FD'!$J$10,LX18='DD FD'!$AI$3),LW18,0),
IF(AND(MF18='DD FD'!$J$10,MH18='DD FD'!$AI$3),MG18,0),
IF(AND(MQ18='DD FD'!$J$10,MS18='DD FD'!$AI$3),MR18,0),
IF(AND(NB18='DD FD'!$J$10,ND18='DD FD'!$AI$3),NC18,0),
IF(AND(NM18='DD FD'!$J$10,NO18='DD FD'!$AI$3),NN18,0),
IF(AND(NX18='DD FD'!$J$10,NZ18='DD FD'!$AI$3),NY18,0),
IF(AND(OI18='DD FD'!$J$10,OK18='DD FD'!$AI$3),OJ18,0),
),2)</f>
        <v>0</v>
      </c>
      <c r="OV18" s="865">
        <f>ROUNDUP(SUM(
IF(AND(LB18='DD FD'!$J$8,LD18='DD FD'!$AI$3),LC18,0),
IF(AND(LL18='DD FD'!$J$8,LN18='DD FD'!$AI$3),LM18,0),
IF(AND(LV18='DD FD'!$J$8,LX18='DD FD'!$AI$3),LW18,0),
IF(AND(MF18='DD FD'!$J$8,MH18='DD FD'!$AI$3),MG18,0),
IF(AND(MQ18='DD FD'!$J$8,MS18='DD FD'!$AI$3),MR18,0),
IF(AND(NB18='DD FD'!$J$8,ND18='DD FD'!$AI$3),NC18,0),
IF(AND(NM18='DD FD'!$J$8,NO18='DD FD'!$AI$3),NN18,0),
IF(AND(NX18='DD FD'!$J$8,NZ18='DD FD'!$AI$3),NY18,0),
IF(AND(OI18='DD FD'!$J$8,OK18='DD FD'!$AI$3),OJ18,0),
),2)</f>
        <v>0</v>
      </c>
      <c r="OW18" s="865">
        <f>ROUNDUP(SUM(
IF(AND(LB18='DD FD'!$J$5,LD18='DD FD'!$AI$3),LC18,0),
IF(AND(LL18='DD FD'!$J$5,LN18='DD FD'!$AI$3),LM18,0),
IF(AND(LV18='DD FD'!$J$5,LX18='DD FD'!$AI$3),LW18,0),
IF(AND(MF18='DD FD'!$J$5,MH18='DD FD'!$AI$3),MG18,0),
IF(AND(MQ18='DD FD'!$J$5,MS18='DD FD'!$AI$3),MR18,0),
IF(AND(NB18='DD FD'!$J$5,ND18='DD FD'!$AI$3),NC18,0),
IF(AND(NM18='DD FD'!$J$5,NO18='DD FD'!$AI$3),NN18,0),
IF(AND(NX18='DD FD'!$J$5,NZ18='DD FD'!$AI$3),NY18,0),
IF(AND(OI18='DD FD'!$J$5,OK18='DD FD'!$AI$3),OJ18,0),
),2)</f>
        <v>0</v>
      </c>
      <c r="OX18" s="865">
        <f>ROUNDUP(SUM(
IF(AND(LB18='DD FD'!$J$9,LD18='DD FD'!$AI$3),LC18,0),
IF(AND(LL18='DD FD'!$J$9,LN18='DD FD'!$AI$3),LM18,0),
IF(AND(LV18='DD FD'!$J$9,LX18='DD FD'!$AI$3),LW18,0),
IF(AND(MF18='DD FD'!$J$9,MH18='DD FD'!$AI$3),MG18,0),
IF(AND(MQ18='DD FD'!$J$9,MS18='DD FD'!$AI$3),MR18,0),
IF(AND(NB18='DD FD'!$J$9,ND18='DD FD'!$AI$3),NC18,0),
IF(AND(NM18='DD FD'!$J$9,NO18='DD FD'!$AI$3),NN18,0),
IF(AND(NX18='DD FD'!$J$9,NZ18='DD FD'!$AI$3),NY18,0),
IF(AND(OI18='DD FD'!$J$9,OK18='DD FD'!$AI$3),OJ18,0),
),2)</f>
        <v>0</v>
      </c>
      <c r="OY18" s="865">
        <f>ROUNDUP(SUM(
IF(AND(LB18='DD FD'!$J$4,LD18='DD FD'!$AI$3),LC18,0),
IF(AND(LL18='DD FD'!$J$4,LN18='DD FD'!$AI$3),LM18,0),
IF(AND(LV18='DD FD'!$J$4,LX18='DD FD'!$AI$3),LW18,0),
IF(AND(MF18='DD FD'!$J$4,MH18='DD FD'!$AI$3),MG18,0),
IF(AND(MQ18='DD FD'!$J$4,MS18='DD FD'!$AI$3),MR18,0),
IF(AND(NB18='DD FD'!$J$4,ND18='DD FD'!$AI$3),NC18,0),
IF(AND(NM18='DD FD'!$J$4,NO18='DD FD'!$AI$3),NN18,0),
IF(AND(NX18='DD FD'!$J$4,NZ18='DD FD'!$AI$3),NY18,0),
IF(AND(OI18='DD FD'!$J$4,OK18='DD FD'!$AI$3),OJ18,0),
),2)</f>
        <v>0</v>
      </c>
      <c r="OZ18" s="867">
        <f>ROUNDUP(SUM(
IF(AND(LB18='DD FD'!$J$11,LD18='DD FD'!$AI$3),LC18,0),
IF(AND(LL18='DD FD'!$J$11,LN18='DD FD'!$AI$3),LM18,0),
IF(AND(LV18='DD FD'!$J$11,LX18='DD FD'!$AI$3),LW18,0),
IF(AND(MF18='DD FD'!$J$11,MH18='DD FD'!$AI$3),MG18,0),
IF(AND(MQ18='DD FD'!$J$11,MS18='DD FD'!$AI$3),MR18,0),
IF(AND(NB18='DD FD'!$J$11,ND18='DD FD'!$AI$3),NC18,0),
IF(AND(NM18='DD FD'!$J$11,NO18='DD FD'!$AI$3),NN18,0),
IF(AND(NX18='DD FD'!$J$11,NZ18='DD FD'!$AI$3),NY18,0),
IF(AND(OI18='DD FD'!$J$11,OK18='DD FD'!$AI$3),OJ18,0),
),2)</f>
        <v>0</v>
      </c>
    </row>
    <row r="19" spans="1:416">
      <c r="A19" s="663"/>
      <c r="B19" s="182"/>
      <c r="C19" s="282"/>
      <c r="D19" s="282"/>
      <c r="E19" s="183"/>
      <c r="F19" s="355"/>
      <c r="G19" s="359"/>
      <c r="H19" s="664"/>
      <c r="I19" s="173"/>
      <c r="J19" s="161" t="str">
        <f t="shared" si="0"/>
        <v/>
      </c>
      <c r="K19" s="633" t="str">
        <f t="shared" si="17"/>
        <v/>
      </c>
      <c r="L19" s="636"/>
      <c r="M19" s="124" t="str">
        <f t="shared" si="18"/>
        <v/>
      </c>
      <c r="N19" s="125" t="str">
        <f t="shared" si="1"/>
        <v/>
      </c>
      <c r="O19" s="175"/>
      <c r="P19" s="175"/>
      <c r="Q19" s="126" t="str">
        <f t="shared" si="19"/>
        <v/>
      </c>
      <c r="R19" s="184"/>
      <c r="S19" s="184"/>
      <c r="T19" s="182"/>
      <c r="U19" s="182"/>
      <c r="V19" s="182"/>
      <c r="W19" s="358"/>
      <c r="X19" s="182"/>
      <c r="Y19" s="183"/>
      <c r="Z19" s="123"/>
      <c r="AA19" s="176"/>
      <c r="AB19" s="176"/>
      <c r="AC19" s="176"/>
      <c r="AD19" s="176"/>
      <c r="AE19" s="176"/>
      <c r="AF19" s="176"/>
      <c r="AG19" s="127" t="str">
        <f t="shared" si="20"/>
        <v/>
      </c>
      <c r="AH19" s="127" t="str">
        <f t="shared" si="21"/>
        <v/>
      </c>
      <c r="AI19" s="370"/>
      <c r="AJ19" s="635"/>
      <c r="AK19" s="619" t="str">
        <f t="shared" si="22"/>
        <v/>
      </c>
      <c r="AL19" s="124" t="str">
        <f t="shared" si="2"/>
        <v/>
      </c>
      <c r="AM19" s="124" t="str">
        <f t="shared" si="3"/>
        <v/>
      </c>
      <c r="AN19" s="124" t="str">
        <f t="shared" si="4"/>
        <v/>
      </c>
      <c r="AO19" s="124" t="str">
        <f t="shared" si="5"/>
        <v/>
      </c>
      <c r="AP19" s="184"/>
      <c r="AQ19" s="182"/>
      <c r="AR19" s="182"/>
      <c r="AS19" s="182"/>
      <c r="AT19" s="182"/>
      <c r="AU19" s="127" t="str">
        <f t="shared" si="6"/>
        <v/>
      </c>
      <c r="AV19" s="354"/>
      <c r="AW19" s="127" t="str">
        <f t="shared" si="7"/>
        <v/>
      </c>
      <c r="AX19" s="144" t="str">
        <f t="shared" si="8"/>
        <v/>
      </c>
      <c r="AY19" s="182"/>
      <c r="AZ19" s="23"/>
      <c r="BA19" s="23"/>
      <c r="BB19" s="183"/>
      <c r="BC19" s="622"/>
      <c r="BD19" s="649" t="str">
        <f t="shared" si="23"/>
        <v/>
      </c>
      <c r="BE19" s="354"/>
      <c r="BF19" s="192" t="str">
        <f t="shared" si="24"/>
        <v/>
      </c>
      <c r="BG19" s="159"/>
      <c r="BH19" s="159"/>
      <c r="BI19" s="182"/>
      <c r="BJ19" s="194"/>
      <c r="BK19" s="194"/>
      <c r="BL19" s="194"/>
      <c r="BM19" s="127" t="str">
        <f t="shared" si="9"/>
        <v/>
      </c>
      <c r="BN19" s="194"/>
      <c r="BO19" s="178" t="str">
        <f t="shared" si="10"/>
        <v/>
      </c>
      <c r="BP19" s="191"/>
      <c r="BQ19" s="182"/>
      <c r="BR19" s="23"/>
      <c r="BS19" s="23"/>
      <c r="BT19" s="23"/>
      <c r="BU19" s="651"/>
      <c r="BV19" s="647"/>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633" t="str">
        <f t="shared" si="25"/>
        <v/>
      </c>
      <c r="DY19" s="736"/>
      <c r="DZ19" s="334"/>
      <c r="EA19" s="736"/>
      <c r="EB19" s="197"/>
      <c r="EC19" s="194"/>
      <c r="ED19" s="197"/>
      <c r="EE19" s="197"/>
      <c r="EF19" s="194"/>
      <c r="EG19" s="194"/>
      <c r="EH19" s="194"/>
      <c r="EI19" s="123" t="str">
        <f t="shared" si="11"/>
        <v/>
      </c>
      <c r="EJ19" s="194"/>
      <c r="EK19" s="620" t="str">
        <f t="shared" si="12"/>
        <v/>
      </c>
      <c r="EL19" s="756"/>
      <c r="EM19" s="620" t="str">
        <f t="shared" si="26"/>
        <v/>
      </c>
      <c r="EN19" s="733"/>
      <c r="EO19" s="163"/>
      <c r="EP19" s="163"/>
      <c r="EQ19" s="163"/>
      <c r="ER19" s="163"/>
      <c r="ES19" s="163"/>
      <c r="ET19" s="163"/>
      <c r="EU19" s="163"/>
      <c r="EV19" s="163"/>
      <c r="EW19" s="163"/>
      <c r="EX19" s="163"/>
      <c r="EY19" s="163"/>
      <c r="EZ19" s="163"/>
      <c r="FA19" s="163"/>
      <c r="FB19" s="163"/>
      <c r="FC19" s="742"/>
      <c r="FD19" s="648" t="str">
        <f t="shared" si="13"/>
        <v/>
      </c>
      <c r="FE19" s="183"/>
      <c r="FF19" s="201"/>
      <c r="FG19" s="201"/>
      <c r="FH19" s="201"/>
      <c r="FI19" s="201"/>
      <c r="FJ19" s="201"/>
      <c r="FK19" s="201"/>
      <c r="FL19" s="182"/>
      <c r="FM19" s="182"/>
      <c r="FN19" s="334"/>
      <c r="FO19" s="123" t="str">
        <f t="shared" si="14"/>
        <v/>
      </c>
      <c r="FP19" s="889" t="str">
        <f>IF(Table1[[#This Row],[Baumwollanteil (in %)]]&lt;&gt;"","05","")</f>
        <v/>
      </c>
      <c r="FQ19" s="999"/>
      <c r="FR19" s="179" t="str">
        <f t="shared" si="15"/>
        <v/>
      </c>
      <c r="FS19" s="175"/>
      <c r="FT19" s="175"/>
      <c r="FU19" s="175"/>
      <c r="FV19" s="745" t="str">
        <f t="shared" si="16"/>
        <v/>
      </c>
      <c r="FZ19" s="24"/>
      <c r="GA19" s="24"/>
      <c r="GC19" s="1010" t="str">
        <f>IF(Table1[[#This Row],[Global Trade Item Number (GTIN)]]="","",Table1[[#This Row],[Global Trade Item Number (GTIN)]])</f>
        <v/>
      </c>
      <c r="GD19" s="790" t="str">
        <f>IF(Table1[[#This Row],[WAWI-Nr./ Kreditoren-Nummer
(ASDV)]]&lt;&gt;"",Table1[[#This Row],[WAWI-Nr./ Kreditoren-Nummer
(ASDV)]],"")</f>
        <v/>
      </c>
      <c r="GE19" s="190"/>
      <c r="GF19" s="790" t="str">
        <f>IF(Table1[[#This Row],[Gültig ab (Datum)]]&lt;&gt;"","31.12.9999","")</f>
        <v/>
      </c>
      <c r="GG19" s="190"/>
      <c r="GH19" s="190"/>
      <c r="GI19" s="616"/>
      <c r="GJ19" s="765"/>
      <c r="GK19" s="763"/>
      <c r="GL19" s="617"/>
      <c r="GM19" s="617"/>
      <c r="GN19" s="617"/>
      <c r="GO19" s="617"/>
      <c r="GP19" s="617"/>
      <c r="GQ19" s="775"/>
      <c r="GR19" s="771"/>
      <c r="GS19" s="159"/>
      <c r="GT19" s="610"/>
      <c r="GU19" s="610"/>
      <c r="GV19" s="610"/>
      <c r="GW19" s="610"/>
      <c r="GX19" s="610"/>
      <c r="GY19" s="610"/>
      <c r="GZ19" s="610"/>
      <c r="HA19" s="610"/>
      <c r="HB19" s="771"/>
      <c r="HC19" s="610"/>
      <c r="HD19" s="610"/>
      <c r="HE19" s="610"/>
      <c r="HF19" s="610"/>
      <c r="HG19" s="610"/>
      <c r="HH19" s="610"/>
      <c r="HI19" s="610"/>
      <c r="HJ19" s="610"/>
      <c r="HK19" s="610"/>
      <c r="HL19" s="771"/>
      <c r="HM19" s="610"/>
      <c r="HN19" s="610"/>
      <c r="HO19" s="610"/>
      <c r="HP19" s="610"/>
      <c r="HQ19" s="610"/>
      <c r="HR19" s="610"/>
      <c r="HS19" s="610"/>
      <c r="HT19" s="610"/>
      <c r="HU19" s="610"/>
      <c r="HV19" s="771"/>
      <c r="HW19" s="610"/>
      <c r="HX19" s="610"/>
      <c r="HY19" s="610"/>
      <c r="HZ19" s="610"/>
      <c r="IA19" s="610"/>
      <c r="IB19" s="610"/>
      <c r="IC19" s="610"/>
      <c r="ID19" s="610"/>
      <c r="IE19" s="610"/>
      <c r="IF19" s="610"/>
      <c r="IG19" s="771"/>
      <c r="IH19" s="610"/>
      <c r="II19" s="610"/>
      <c r="IJ19" s="610"/>
      <c r="IK19" s="610"/>
      <c r="IL19" s="610"/>
      <c r="IM19" s="610"/>
      <c r="IN19" s="610"/>
      <c r="IO19" s="610"/>
      <c r="IP19" s="610"/>
      <c r="IQ19" s="610"/>
      <c r="IR19" s="771"/>
      <c r="IS19" s="610"/>
      <c r="IT19" s="610"/>
      <c r="IU19" s="610"/>
      <c r="IV19" s="610"/>
      <c r="IW19" s="610"/>
      <c r="IX19" s="610"/>
      <c r="IY19" s="610"/>
      <c r="IZ19" s="610"/>
      <c r="JA19" s="610"/>
      <c r="JB19" s="610"/>
      <c r="JC19" s="771"/>
      <c r="JD19" s="610"/>
      <c r="JE19" s="610"/>
      <c r="JF19" s="610"/>
      <c r="JG19" s="610"/>
      <c r="JH19" s="610"/>
      <c r="JI19" s="610"/>
      <c r="JJ19" s="610"/>
      <c r="JK19" s="610"/>
      <c r="JL19" s="610"/>
      <c r="JM19" s="827"/>
      <c r="JN19" s="771"/>
      <c r="JO19" s="610"/>
      <c r="JP19" s="610"/>
      <c r="JQ19" s="610"/>
      <c r="JR19" s="610"/>
      <c r="JS19" s="610"/>
      <c r="JT19" s="610"/>
      <c r="JU19" s="610"/>
      <c r="JV19" s="610"/>
      <c r="JW19" s="610"/>
      <c r="JX19" s="610"/>
      <c r="JY19" s="771"/>
      <c r="JZ19" s="610"/>
      <c r="KA19" s="610"/>
      <c r="KB19" s="610"/>
      <c r="KC19" s="610"/>
      <c r="KD19" s="610"/>
      <c r="KE19" s="610"/>
      <c r="KF19" s="610"/>
      <c r="KG19" s="610"/>
      <c r="KH19" s="610"/>
      <c r="KI19" s="610"/>
      <c r="KL19" s="803" t="str">
        <f>IF(Table1[[#This Row],[GTIN]]&lt;&gt;"",Table1[[#This Row],[GTIN]],"")</f>
        <v/>
      </c>
      <c r="KM19" s="804" t="str">
        <f>Table1[[#This Row],[Kreditor]]</f>
        <v/>
      </c>
      <c r="KN19" s="805" t="str">
        <f>IF(Table1[[#This Row],[Gültig ab (Datum)]]&lt;&gt;"",Table1[[#This Row],[Gültig ab (Datum)]],"")</f>
        <v/>
      </c>
      <c r="KO19" s="805" t="str">
        <f>Table1[[#This Row],[Gültig bis]]</f>
        <v/>
      </c>
      <c r="KP19" s="818" t="str">
        <f>IF(Table1[[#This Row],[Artikel verpackt? 
(X=Ja)]]="","",Table1[[#This Row],[Artikel verpackt? 
(X=Ja)]])</f>
        <v/>
      </c>
      <c r="KQ19" s="806" t="str">
        <f>IF(Table1[[#This Row],[Verpackung recyclingfähig?
(X=Ja)]]="","",Table1[[#This Row],[Verpackung recyclingfähig?
(X=Ja)]])</f>
        <v/>
      </c>
      <c r="KR19" s="807"/>
      <c r="KS19" s="808"/>
      <c r="KT19" s="809"/>
      <c r="KU19" s="809"/>
      <c r="KV19" s="809"/>
      <c r="KW19" s="809"/>
      <c r="KX19" s="809"/>
      <c r="KY19" s="809"/>
      <c r="KZ19" s="810"/>
      <c r="LA19" s="811" t="str">
        <f>IF(Table1[[#This Row],[Hauptkörper - B1 - Art]]="","",VLOOKUP(Table1[[#This Row],[Hauptkörper - B1 - Art]],'DD FD'!B:C,2,FALSE))</f>
        <v/>
      </c>
      <c r="LB19" s="812" t="str">
        <f>IF(Table1[[#This Row],[Hauptkörper - B1 - Fraktion]]="","",VLOOKUP(Table1[[#This Row],[Hauptkörper - B1 - Fraktion]],'DD FD'!H:J,3,FALSE))</f>
        <v/>
      </c>
      <c r="LC19" s="809" t="str">
        <f>IF(Table1[[#This Row],[Hauptkörper - B1 - Gewicht
(in G)]]="","",Table1[[#This Row],[Hauptkörper - B1 - Gewicht
(in G)]])</f>
        <v/>
      </c>
      <c r="LD19" s="809" t="str">
        <f>IF(Table1[[#This Row],[Hauptkörper - B1 - Lizenzierungs-pflichtig? (X=Ja)]]="","",Table1[[#This Row],[Hauptkörper - B1 - Lizenzierungs-pflichtig? (X=Ja)]])</f>
        <v/>
      </c>
      <c r="LE19" s="812" t="str">
        <f>IF(Table1[[#This Row],[Hauptkörper - B1 - Virgin Material]]="","",VLOOKUP(Table1[[#This Row],[Hauptkörper - B1 - Virgin Material]],'DD FD'!AJ:AK,2,FALSE))</f>
        <v/>
      </c>
      <c r="LF19" s="813" t="str">
        <f>IF(Table1[[#This Row],[Hauptkörper - B1 - Virgin Material Anteil (in %)]]="","",Table1[[#This Row],[Hauptkörper - B1 - Virgin Material Anteil (in %)]])</f>
        <v/>
      </c>
      <c r="LG19" s="812" t="str">
        <f>IF(Table1[[#This Row],[Hauptkörper - B1 - Recyceltes Material]]="","",VLOOKUP(Table1[[#This Row],[Hauptkörper - B1 - Recyceltes Material]],'DD FD'!AL:AM,2,FALSE))</f>
        <v/>
      </c>
      <c r="LH19" s="813" t="str">
        <f>IF(Table1[[#This Row],[Hauptkörper - B1 - Recyceltes Material Anteil (in %)]]="","",Table1[[#This Row],[Hauptkörper - B1 - Recyceltes Material Anteil (in %)]])</f>
        <v/>
      </c>
      <c r="LI19" s="814" t="str">
        <f>IF(Table1[[#This Row],[Hauptkörper - B1 - Beschichtung]]="","",VLOOKUP(Table1[[#This Row],[Hauptkörper - B1 - Beschichtung]],'DD FD'!AE:AF,2,FALSE))</f>
        <v/>
      </c>
      <c r="LJ19" s="815" t="str">
        <f>IF(Table1[[#This Row],[Hauptkörper - B1 - Beschichtung Anteil (in %)]]="","",Table1[[#This Row],[Hauptkörper - B1 - Beschichtung Anteil (in %)]])</f>
        <v/>
      </c>
      <c r="LK19" s="811" t="str">
        <f>IF(Table1[[#This Row],[Hauptkörper - B2 - Art]]="","",VLOOKUP(Table1[[#This Row],[Hauptkörper - B2 - Art]],'DD FD'!B:C,2,FALSE))</f>
        <v/>
      </c>
      <c r="LL19" s="812" t="str">
        <f>IF(Table1[[#This Row],[Hauptkörper - B2 - Fraktion]]="","",VLOOKUP(Table1[[#This Row],[Hauptkörper - B2 - Fraktion]],'DD FD'!H:J,3,FALSE))</f>
        <v/>
      </c>
      <c r="LM19" s="809" t="str">
        <f>IF(Table1[[#This Row],[Hauptkörper - B2 - Gewicht
(in G)]]="","",Table1[[#This Row],[Hauptkörper - B2 - Gewicht
(in G)]])</f>
        <v/>
      </c>
      <c r="LN19" s="809" t="str">
        <f>IF(Table1[[#This Row],[Hauptkörper - B2 - Lizenzierungs-pflichtig? (X=Ja)]]="","",Table1[[#This Row],[Hauptkörper - B2 - Lizenzierungs-pflichtig? (X=Ja)]])</f>
        <v/>
      </c>
      <c r="LO19" s="812" t="str">
        <f>IF(Table1[[#This Row],[Hauptkörper - B2 - Virgin Material]]="","",VLOOKUP(Table1[[#This Row],[Hauptkörper - B2 - Virgin Material]],'DD FD'!AJ:AK,2,FALSE))</f>
        <v/>
      </c>
      <c r="LP19" s="813" t="str">
        <f>IF(Table1[[#This Row],[Hauptkörper - B2 - Virgin Material Anteil (in %)]]="","",Table1[[#This Row],[Hauptkörper - B2 - Virgin Material Anteil (in %)]])</f>
        <v/>
      </c>
      <c r="LQ19" s="812" t="str">
        <f>IF(Table1[[#This Row],[Hauptkörper - B2 - Recyceltes Material]]="","",VLOOKUP(Table1[[#This Row],[Hauptkörper - B2 - Recyceltes Material]],'DD FD'!AL:AM,2,FALSE))</f>
        <v/>
      </c>
      <c r="LR19" s="813" t="str">
        <f>IF(Table1[[#This Row],[Hauptkörper - B2 - Recyceltes Material Anteil (in %)]]="","",Table1[[#This Row],[Hauptkörper - B2 - Recyceltes Material Anteil (in %)]])</f>
        <v/>
      </c>
      <c r="LS19" s="812" t="str">
        <f>IF(Table1[[#This Row],[Hauptkörper - B2 - Beschichtung]]="","",VLOOKUP(Table1[[#This Row],[Hauptkörper - B2 - Beschichtung]],'DD FD'!AE:AF,2,FALSE))</f>
        <v/>
      </c>
      <c r="LT19" s="815" t="str">
        <f>IF(Table1[[#This Row],[Hauptkörper - B2 - Beschichtung Anteil (in %)]]="","",Table1[[#This Row],[Hauptkörper - B2 - Beschichtung Anteil (in %)]])</f>
        <v/>
      </c>
      <c r="LU19" s="811" t="str">
        <f>IF(Table1[[#This Row],[Hauptkörper - B3 - Art]]="","",VLOOKUP(Table1[[#This Row],[Hauptkörper - B3 - Art]],'DD FD'!B:C,2,FALSE))</f>
        <v/>
      </c>
      <c r="LV19" s="812" t="str">
        <f>IF(Table1[[#This Row],[Hauptkörper - B3 - Fraktion]]="","",VLOOKUP(Table1[[#This Row],[Hauptkörper - B3 - Fraktion]],'DD FD'!H:J,3,FALSE))</f>
        <v/>
      </c>
      <c r="LW19" s="809" t="str">
        <f>IF(Table1[[#This Row],[Hauptkörper - B3 - Gewicht
(in G)]]="","",Table1[[#This Row],[Hauptkörper - B3 - Gewicht
(in G)]])</f>
        <v/>
      </c>
      <c r="LX19" s="809" t="str">
        <f>IF(Table1[[#This Row],[Hauptkörper - B3 - Lizenzierungs-pflichtig? (X=Ja)]]="","",Table1[[#This Row],[Hauptkörper - B3 - Lizenzierungs-pflichtig? (X=Ja)]])</f>
        <v/>
      </c>
      <c r="LY19" s="812" t="str">
        <f>IF(Table1[[#This Row],[Hauptkörper - B3 - Virgin Material]]="","",VLOOKUP(Table1[[#This Row],[Hauptkörper - B3 - Virgin Material]],'DD FD'!AJ:AK,2,FALSE))</f>
        <v/>
      </c>
      <c r="LZ19" s="813" t="str">
        <f>IF(Table1[[#This Row],[Hauptkörper - B3 - Virgin Material Anteil (in %)]]="","",Table1[[#This Row],[Hauptkörper - B3 - Virgin Material Anteil (in %)]])</f>
        <v/>
      </c>
      <c r="MA19" s="812" t="str">
        <f>IF(Table1[[#This Row],[Hauptkörper - B3 - Recyceltes Material]]="","",VLOOKUP(Table1[[#This Row],[Hauptkörper - B3 - Recyceltes Material]],'DD FD'!AL:AM,2,FALSE))</f>
        <v/>
      </c>
      <c r="MB19" s="813" t="str">
        <f>IF(Table1[[#This Row],[Hauptkörper - B3 - Recyceltes Material Anteil (in %)]]="","",Table1[[#This Row],[Hauptkörper - B3 - Recyceltes Material Anteil (in %)]])</f>
        <v/>
      </c>
      <c r="MC19" s="812" t="str">
        <f>IF(Table1[[#This Row],[Hauptkörper - B3 - Beschichtung]]="","",VLOOKUP(Table1[[#This Row],[Hauptkörper - B3 - Beschichtung]],'DD FD'!AE:AF,2,FALSE))</f>
        <v/>
      </c>
      <c r="MD19" s="815" t="str">
        <f>IF(Table1[[#This Row],[Hauptkörper - B3 - Beschichtung Anteil (in %)]]="","",Table1[[#This Row],[Hauptkörper - B3 - Beschichtung Anteil (in %)]])</f>
        <v/>
      </c>
      <c r="ME19" s="811" t="str">
        <f>IF(Table1[[#This Row],[Verschluss - B1 - Art]]="","",VLOOKUP(Table1[[#This Row],[Verschluss - B1 - Art]],'DD FD'!D:E,2,FALSE))</f>
        <v/>
      </c>
      <c r="MF19" s="812" t="str">
        <f>IF(Table1[[#This Row],[Verschluss - B1 - Fraktion]]="","",VLOOKUP(Table1[[#This Row],[Verschluss - B1 - Fraktion]],'DD FD'!H:J,3,FALSE))</f>
        <v/>
      </c>
      <c r="MG19" s="809" t="str">
        <f>IF(Table1[[#This Row],[Verschluss - B1 - Gewicht (in G)]]="","",Table1[[#This Row],[Verschluss - B1 - Gewicht (in G)]])</f>
        <v/>
      </c>
      <c r="MH19" s="809" t="str">
        <f>IF(Table1[[#This Row],[Verschluss - B1 - Lizenzierungs-pflichtig? (X=Ja)]]="","",Table1[[#This Row],[Verschluss - B1 - Lizenzierungs-pflichtig? (X=Ja)]])</f>
        <v/>
      </c>
      <c r="MI19" s="809" t="str">
        <f>IF(Table1[[#This Row],[Verschluss - B1 - Trennbar vom Hauptkörper? (X=Ja)]]="","",Table1[[#This Row],[Verschluss - B1 - Trennbar vom Hauptkörper? (X=Ja)]])</f>
        <v/>
      </c>
      <c r="MJ19" s="812" t="str">
        <f>IF(Table1[[#This Row],[Verschluss - B1 - Virgin Material]]="","",VLOOKUP(Table1[[#This Row],[Verschluss - B1 - Virgin Material]],'DD FD'!AJ:AK,2,FALSE))</f>
        <v/>
      </c>
      <c r="MK19" s="813" t="str">
        <f>IF(Table1[[#This Row],[Verschluss - B1 - Virgin Material Anteil (in %)]]="","",Table1[[#This Row],[Verschluss - B1 - Virgin Material Anteil (in %)]])</f>
        <v/>
      </c>
      <c r="ML19" s="812" t="str">
        <f>IF(Table1[[#This Row],[Verschluss - B1 - Recyceltes Material]]="","",VLOOKUP(Table1[[#This Row],[Verschluss - B1 - Recyceltes Material]],'DD FD'!AL:AM,2,FALSE))</f>
        <v/>
      </c>
      <c r="MM19" s="813" t="str">
        <f>IF(Table1[[#This Row],[Verschluss - B1 - Recyceltes Material Anteil (in %)]]="","",Table1[[#This Row],[Verschluss - B1 - Recyceltes Material Anteil (in %)]])</f>
        <v/>
      </c>
      <c r="MN19" s="812" t="str">
        <f>IF(Table1[[#This Row],[Verschluss - B1 - Beschichtung]]="","",VLOOKUP(Table1[[#This Row],[Verschluss - B1 - Beschichtung]],'DD FD'!AE:AF,2,FALSE))</f>
        <v/>
      </c>
      <c r="MO19" s="815" t="str">
        <f>IF(Table1[[#This Row],[Verschluss - B1 - Beschichtung Anteil (in %)]]="","",Table1[[#This Row],[Verschluss - B1 - Beschichtung Anteil (in %)]])</f>
        <v/>
      </c>
      <c r="MP19" s="811" t="str">
        <f>IF(Table1[[#This Row],[Verschluss - B2 - Art]]="","",VLOOKUP(Table1[[#This Row],[Verschluss - B2 - Art]],'DD FD'!D:E,2,FALSE))</f>
        <v/>
      </c>
      <c r="MQ19" s="812" t="str">
        <f>IF(Table1[[#This Row],[Verschluss - B2 - Fraktion]]="","",VLOOKUP(Table1[[#This Row],[Verschluss - B2 - Fraktion]],'DD FD'!H:J,3,FALSE))</f>
        <v/>
      </c>
      <c r="MR19" s="809" t="str">
        <f>IF(Table1[[#This Row],[Verschluss - B2 - Gewicht (in G)]]="","",Table1[[#This Row],[Verschluss - B2 - Gewicht (in G)]])</f>
        <v/>
      </c>
      <c r="MS19" s="809" t="str">
        <f>IF(Table1[[#This Row],[Verschluss - B2 - Lizenzierungs-pflichtig? (X=Ja)]]="","",Table1[[#This Row],[Verschluss - B2 - Lizenzierungs-pflichtig? (X=Ja)]])</f>
        <v/>
      </c>
      <c r="MT19" s="809" t="str">
        <f>IF(Table1[[#This Row],[Verschluss - B2 - Trennbar vom Hauptkörper? (X=Ja)]]="","",Table1[[#This Row],[Verschluss - B2 - Trennbar vom Hauptkörper? (X=Ja)]])</f>
        <v/>
      </c>
      <c r="MU19" s="812" t="str">
        <f>IF(Table1[[#This Row],[Verschluss - B2 - Virgin Material]]="","",VLOOKUP(Table1[[#This Row],[Verschluss - B2 - Virgin Material]],'DD FD'!AJ:AK,2,FALSE))</f>
        <v/>
      </c>
      <c r="MV19" s="813" t="str">
        <f>IF(Table1[[#This Row],[Verschluss - B2 - Virgin Material Anteil (in %)]]="","",Table1[[#This Row],[Verschluss - B2 - Virgin Material Anteil (in %)]])</f>
        <v/>
      </c>
      <c r="MW19" s="812" t="str">
        <f>IF(Table1[[#This Row],[Verschluss - B2 - Recyceltes Material]]="","",VLOOKUP(Table1[[#This Row],[Verschluss - B2 - Recyceltes Material]],'DD FD'!AL:AM,2,FALSE))</f>
        <v/>
      </c>
      <c r="MX19" s="813" t="str">
        <f>IF(Table1[[#This Row],[Verschluss - B2 - Recyceltes Material Anteil (in %)]]="","",Table1[[#This Row],[Verschluss - B2 - Recyceltes Material Anteil (in %)]])</f>
        <v/>
      </c>
      <c r="MY19" s="812" t="str">
        <f>IF(Table1[[#This Row],[Verschluss - B2 - Beschichtung]]="","",VLOOKUP(Table1[[#This Row],[Verschluss - B2 - Beschichtung]],'DD FD'!AE:AF,2,FALSE))</f>
        <v/>
      </c>
      <c r="MZ19" s="815" t="str">
        <f>IF(Table1[[#This Row],[Verschluss - B2 - Beschichtung Anteil (in %)]]="","",Table1[[#This Row],[Verschluss - B2 - Beschichtung Anteil (in %)]])</f>
        <v/>
      </c>
      <c r="NA19" s="811" t="str">
        <f>IF(Table1[[#This Row],[Verschluss - B3 - Art]]="","",VLOOKUP(Table1[[#This Row],[Verschluss - B3 - Art]],'DD FD'!D:E,2,FALSE))</f>
        <v/>
      </c>
      <c r="NB19" s="812" t="str">
        <f>IF(Table1[[#This Row],[Verschluss - B3 - Fraktion]]="","",VLOOKUP(Table1[[#This Row],[Verschluss - B3 - Fraktion]],'DD FD'!H:J,3,FALSE))</f>
        <v/>
      </c>
      <c r="NC19" s="809" t="str">
        <f>IF(Table1[[#This Row],[Verschluss - B3 - Gewicht (in G)]]="","",Table1[[#This Row],[Verschluss - B3 - Gewicht (in G)]])</f>
        <v/>
      </c>
      <c r="ND19" s="809" t="str">
        <f>IF(Table1[[#This Row],[Verschluss - B3 - Lizenzierungs-pflichtig? (X=Ja)]]="","",Table1[[#This Row],[Verschluss - B3 - Lizenzierungs-pflichtig? (X=Ja)]])</f>
        <v/>
      </c>
      <c r="NE19" s="809" t="str">
        <f>IF(Table1[[#This Row],[Verschluss - B3 - Trennbar vom Hauptkörper? (X=Ja)]]="","",Table1[[#This Row],[Verschluss - B3 - Trennbar vom Hauptkörper? (X=Ja)]])</f>
        <v/>
      </c>
      <c r="NF19" s="812" t="str">
        <f>IF(Table1[[#This Row],[Verschluss - B3 - Virgin Material]]="","",VLOOKUP(Table1[[#This Row],[Verschluss - B3 - Virgin Material]],'DD FD'!AJ:AK,2,FALSE))</f>
        <v/>
      </c>
      <c r="NG19" s="813" t="str">
        <f>IF(Table1[[#This Row],[Verschluss - B3 - Virgin Material Anteil (in %)]]="","",Table1[[#This Row],[Verschluss - B3 - Virgin Material Anteil (in %)]])</f>
        <v/>
      </c>
      <c r="NH19" s="812" t="str">
        <f>IF(Table1[[#This Row],[Verschluss - B3 - Recyceltes Material]]="","",VLOOKUP(Table1[[#This Row],[Verschluss - B3 - Recyceltes Material]],'DD FD'!AL:AM,2,FALSE))</f>
        <v/>
      </c>
      <c r="NI19" s="813" t="str">
        <f>IF(Table1[[#This Row],[Verschluss - B3 - Recyceltes Material Anteil (in %)]]="","",Table1[[#This Row],[Verschluss - B3 - Recyceltes Material Anteil (in %)]])</f>
        <v/>
      </c>
      <c r="NJ19" s="812" t="str">
        <f>IF(Table1[[#This Row],[Verschluss - B3 - Beschichtung]]="","",VLOOKUP(Table1[[#This Row],[Verschluss - B3 - Beschichtung]],'DD FD'!AE:AF,2,FALSE))</f>
        <v/>
      </c>
      <c r="NK19" s="815" t="str">
        <f>IF(Table1[[#This Row],[Verschluss - B3 - Beschichtung Anteil (in %)]]="","",Table1[[#This Row],[Verschluss - B3 - Beschichtung Anteil (in %)]])</f>
        <v/>
      </c>
      <c r="NL19" s="811" t="str">
        <f>IF(Table1[[#This Row],[Etikett - B1 - Art]]="","",VLOOKUP(Table1[[#This Row],[Etikett - B1 - Art]],'DD FD'!F:G,2,FALSE))</f>
        <v/>
      </c>
      <c r="NM19" s="812" t="str">
        <f>IF(Table1[[#This Row],[Etikett - B1 - Fraktion]]="","",VLOOKUP(Table1[[#This Row],[Etikett - B1 - Fraktion]],'DD FD'!H:J,3,FALSE))</f>
        <v/>
      </c>
      <c r="NN19" s="809" t="str">
        <f>IF(Table1[[#This Row],[Etikett - B1 - Gewicht (in G)]]="","",Table1[[#This Row],[Etikett - B1 - Gewicht (in G)]])</f>
        <v/>
      </c>
      <c r="NO19" s="809" t="str">
        <f>IF(Table1[[#This Row],[Etikett - B1 - Lizenzierungs-pflichtig? (X=Ja)]]="","",Table1[[#This Row],[Etikett - B1 - Lizenzierungs-pflichtig? (X=Ja)]])</f>
        <v/>
      </c>
      <c r="NP19" s="809" t="str">
        <f>IF(Table1[[#This Row],[Etikett - B1 - Trennbar vom Hauptkörper? (X=Ja)]]="","",Table1[[#This Row],[Etikett - B1 - Trennbar vom Hauptkörper? (X=Ja)]])</f>
        <v/>
      </c>
      <c r="NQ19" s="812" t="str">
        <f>IF(Table1[[#This Row],[Etikett - B1 - Virgin Material]]="","",VLOOKUP(Table1[[#This Row],[Etikett - B1 - Virgin Material]],'DD FD'!AJ:AK,2,FALSE))</f>
        <v/>
      </c>
      <c r="NR19" s="813" t="str">
        <f>IF(Table1[[#This Row],[Etikett - B1 - Virgin Material Anteil (in %)]]="","",Table1[[#This Row],[Etikett - B1 - Virgin Material Anteil (in %)]])</f>
        <v/>
      </c>
      <c r="NS19" s="812" t="str">
        <f>IF(Table1[[#This Row],[Etikett - B1 - Recyceltes Material]]="","",VLOOKUP(Table1[[#This Row],[Etikett - B1 - Recyceltes Material]],'DD FD'!AL:AM,2,FALSE))</f>
        <v/>
      </c>
      <c r="NT19" s="813" t="str">
        <f>IF(Table1[[#This Row],[Etikett - B1 - Recyceltes Material Anteil (in %)]]="","",Table1[[#This Row],[Etikett - B1 - Recyceltes Material Anteil (in %)]])</f>
        <v/>
      </c>
      <c r="NU19" s="812" t="str">
        <f>IF(Table1[[#This Row],[Etikett - B1 - Beschichtung]]="","",VLOOKUP(Table1[[#This Row],[Etikett - B1 - Beschichtung]],'DD FD'!AE:AF,2,FALSE))</f>
        <v/>
      </c>
      <c r="NV19" s="815" t="str">
        <f>IF(Table1[[#This Row],[Etikett - B1 - Beschichtung Anteil (in %)]]="","",Table1[[#This Row],[Etikett - B1 - Beschichtung Anteil (in %)]])</f>
        <v/>
      </c>
      <c r="NW19" s="811" t="str">
        <f>IF(Table1[[#This Row],[Etikett - B2 - Art]]="","",VLOOKUP(Table1[[#This Row],[Etikett - B2 - Art]],'DD FD'!F:G,2,FALSE))</f>
        <v/>
      </c>
      <c r="NX19" s="812" t="str">
        <f>IF(Table1[[#This Row],[Etikett - B2 - Fraktion]]="","",VLOOKUP(Table1[[#This Row],[Etikett - B2 - Fraktion]],'DD FD'!H:J,3,FALSE))</f>
        <v/>
      </c>
      <c r="NY19" s="809" t="str">
        <f>IF(Table1[[#This Row],[Etikett - B2 - Gewicht (in G)]]="","",Table1[[#This Row],[Etikett - B2 - Gewicht (in G)]])</f>
        <v/>
      </c>
      <c r="NZ19" s="809" t="str">
        <f>IF(Table1[[#This Row],[Etikett - B2 - Lizenzierungs-pflichtig? (X=Ja)]]="","",Table1[[#This Row],[Etikett - B2 - Lizenzierungs-pflichtig? (X=Ja)]])</f>
        <v/>
      </c>
      <c r="OA19" s="809" t="str">
        <f>IF(Table1[[#This Row],[Etikett - B2 - Trennbar vom Hauptkörper? (X=Ja)]]="","",Table1[[#This Row],[Etikett - B2 - Trennbar vom Hauptkörper? (X=Ja)]])</f>
        <v/>
      </c>
      <c r="OB19" s="812" t="str">
        <f>IF(Table1[[#This Row],[Etikett - B2 - Virgin Material]]="","",VLOOKUP(Table1[[#This Row],[Etikett - B2 - Virgin Material]],'DD FD'!AJ:AK,2,FALSE))</f>
        <v/>
      </c>
      <c r="OC19" s="813" t="str">
        <f>IF(Table1[[#This Row],[Etikett - B2 - Virgin Material Anteil (in %)]]="","",Table1[[#This Row],[Etikett - B2 - Virgin Material Anteil (in %)]])</f>
        <v/>
      </c>
      <c r="OD19" s="812" t="str">
        <f>IF(Table1[[#This Row],[Etikett - B2 - Recyceltes Material]]="","",VLOOKUP(Table1[[#This Row],[Etikett - B2 - Recyceltes Material]],'DD FD'!AL:AM,2,FALSE))</f>
        <v/>
      </c>
      <c r="OE19" s="813" t="str">
        <f>IF(Table1[[#This Row],[Etikett - B2 - Recyceltes Material Anteil (in %)]]="","",Table1[[#This Row],[Etikett - B2 - Recyceltes Material Anteil (in %)]])</f>
        <v/>
      </c>
      <c r="OF19" s="812" t="str">
        <f>IF(Table1[[#This Row],[Etikett - B2 - Beschichtung]]="","",VLOOKUP(Table1[[#This Row],[Etikett - B2 - Beschichtung]],'DD FD'!AE:AF,2,FALSE))</f>
        <v/>
      </c>
      <c r="OG19" s="815" t="str">
        <f>IF(Table1[[#This Row],[Etikett - B2 - Beschichtung Anteil (in %)]]="","",Table1[[#This Row],[Etikett - B2 - Beschichtung Anteil (in %)]])</f>
        <v/>
      </c>
      <c r="OH19" s="811" t="str">
        <f>IF(Table1[[#This Row],[Etikett - B3 - Art]]="","",VLOOKUP(Table1[[#This Row],[Etikett - B3 - Art]],'DD FD'!F:G,2,FALSE))</f>
        <v/>
      </c>
      <c r="OI19" s="812" t="str">
        <f>IF(Table1[[#This Row],[Etikett - B3 - Fraktion]]="","",VLOOKUP(Table1[[#This Row],[Etikett - B3 - Fraktion]],'DD FD'!H:J,3,FALSE))</f>
        <v/>
      </c>
      <c r="OJ19" s="809" t="str">
        <f>IF(Table1[[#This Row],[Etikett - B3 - Gewicht (in G)]]="","",Table1[[#This Row],[Etikett - B3 - Gewicht (in G)]])</f>
        <v/>
      </c>
      <c r="OK19" s="809" t="str">
        <f>IF(Table1[[#This Row],[Etikett - B3 - Lizenzierungs-pflichtig? (X=Ja)]]="","",Table1[[#This Row],[Etikett - B3 - Lizenzierungs-pflichtig? (X=Ja)]])</f>
        <v/>
      </c>
      <c r="OL19" s="809" t="str">
        <f>IF(Table1[[#This Row],[Etikett - B3 - Trennbar vom Hauptkörper? (X=Ja)]]="","",Table1[[#This Row],[Etikett - B3 - Trennbar vom Hauptkörper? (X=Ja)]])</f>
        <v/>
      </c>
      <c r="OM19" s="812" t="str">
        <f>IF(Table1[[#This Row],[Etikett - B3 - Virgin Material]]="","",VLOOKUP(Table1[[#This Row],[Etikett - B3 - Virgin Material]],'DD FD'!AJ:AK,2,FALSE))</f>
        <v/>
      </c>
      <c r="ON19" s="813" t="str">
        <f>IF(Table1[[#This Row],[Etikett - B3 - Virgin Material Anteil (in %)]]="","",Table1[[#This Row],[Etikett - B3 - Virgin Material Anteil (in %)]])</f>
        <v/>
      </c>
      <c r="OO19" s="812" t="str">
        <f>IF(Table1[[#This Row],[Etikett - B3 - Recyceltes Material]]="","",VLOOKUP(Table1[[#This Row],[Etikett - B3 - Recyceltes Material]],'DD FD'!AL:AM,2,FALSE))</f>
        <v/>
      </c>
      <c r="OP19" s="813" t="str">
        <f>IF(Table1[[#This Row],[Etikett - B3 - Recyceltes Material Anteil (in %)]]="","",Table1[[#This Row],[Etikett - B3 - Recyceltes Material Anteil (in %)]])</f>
        <v/>
      </c>
      <c r="OQ19" s="812" t="str">
        <f>IF(Table1[[#This Row],[Etikett - B3 - Beschichtung]]="","",VLOOKUP(Table1[[#This Row],[Etikett - B3 - Beschichtung]],'DD FD'!AE:AF,2,FALSE))</f>
        <v/>
      </c>
      <c r="OR19" s="861" t="str">
        <f>IF(Table1[[#This Row],[Etikett - B3 - Beschichtung Anteil (in %)]]="","",Table1[[#This Row],[Etikett - B3 - Beschichtung Anteil (in %)]])</f>
        <v/>
      </c>
      <c r="OS19" s="866">
        <f>ROUNDUP(SUM(
IF(AND(LB19='DD FD'!$J$7,LD19='DD FD'!$AI$3),LC19,0),
IF(AND(LL19='DD FD'!$J$7,LN19='DD FD'!$AI$3),LM19,0),
IF(AND(LV19='DD FD'!$J$7,LX19='DD FD'!$AI$3),LW19,0),
IF(AND(MF19='DD FD'!$J$7,MH19='DD FD'!$AI$3),MG19,0),
IF(AND(MQ19='DD FD'!$J$7,MS19='DD FD'!$AI$3),MR19,0),
IF(AND(NB19='DD FD'!$J$7,ND19='DD FD'!$AI$3),NC19,0),
IF(AND(NM19='DD FD'!$J$7,NO19='DD FD'!$AI$3),NN19,0),
IF(AND(NX19='DD FD'!$J$7,NZ19='DD FD'!$AI$3),NY19,0),
IF(AND(OI19='DD FD'!$J$7,OK19='DD FD'!$AI$3),OJ19,0),
),2)</f>
        <v>0</v>
      </c>
      <c r="OT19" s="865">
        <f>ROUNDUP(SUM(
IF(AND(LB19='DD FD'!$J$6,LD19='DD FD'!$AI$3),LC19,0),
IF(AND(LL19='DD FD'!$J$6,LN19='DD FD'!$AI$3),LM19,0),
IF(AND(LV19='DD FD'!$J$6,LX19='DD FD'!$AI$3),LW19,0),
IF(AND(MF19='DD FD'!$J$6,MH19='DD FD'!$AI$3),MG19,0),
IF(AND(MQ19='DD FD'!$J$6,MS19='DD FD'!$AI$3),MR19,0),
IF(AND(NB19='DD FD'!$J$6,ND19='DD FD'!$AI$3),NC19,0),
IF(AND(NM19='DD FD'!$J$6,NO19='DD FD'!$AI$3),NN19,0),
IF(AND(NX19='DD FD'!$J$6,NZ19='DD FD'!$AI$3),NY19,0),
IF(AND(OI19='DD FD'!$J$6,OK19='DD FD'!$AI$3),OJ19,0),
),2)</f>
        <v>0</v>
      </c>
      <c r="OU19" s="865">
        <f>ROUNDUP(SUM(
IF(AND(LB19='DD FD'!$J$10,LD19='DD FD'!$AI$3),LC19,0),
IF(AND(LL19='DD FD'!$J$10,LN19='DD FD'!$AI$3),LM19,0),
IF(AND(LV19='DD FD'!$J$10,LX19='DD FD'!$AI$3),LW19,0),
IF(AND(MF19='DD FD'!$J$10,MH19='DD FD'!$AI$3),MG19,0),
IF(AND(MQ19='DD FD'!$J$10,MS19='DD FD'!$AI$3),MR19,0),
IF(AND(NB19='DD FD'!$J$10,ND19='DD FD'!$AI$3),NC19,0),
IF(AND(NM19='DD FD'!$J$10,NO19='DD FD'!$AI$3),NN19,0),
IF(AND(NX19='DD FD'!$J$10,NZ19='DD FD'!$AI$3),NY19,0),
IF(AND(OI19='DD FD'!$J$10,OK19='DD FD'!$AI$3),OJ19,0),
),2)</f>
        <v>0</v>
      </c>
      <c r="OV19" s="865">
        <f>ROUNDUP(SUM(
IF(AND(LB19='DD FD'!$J$8,LD19='DD FD'!$AI$3),LC19,0),
IF(AND(LL19='DD FD'!$J$8,LN19='DD FD'!$AI$3),LM19,0),
IF(AND(LV19='DD FD'!$J$8,LX19='DD FD'!$AI$3),LW19,0),
IF(AND(MF19='DD FD'!$J$8,MH19='DD FD'!$AI$3),MG19,0),
IF(AND(MQ19='DD FD'!$J$8,MS19='DD FD'!$AI$3),MR19,0),
IF(AND(NB19='DD FD'!$J$8,ND19='DD FD'!$AI$3),NC19,0),
IF(AND(NM19='DD FD'!$J$8,NO19='DD FD'!$AI$3),NN19,0),
IF(AND(NX19='DD FD'!$J$8,NZ19='DD FD'!$AI$3),NY19,0),
IF(AND(OI19='DD FD'!$J$8,OK19='DD FD'!$AI$3),OJ19,0),
),2)</f>
        <v>0</v>
      </c>
      <c r="OW19" s="865">
        <f>ROUNDUP(SUM(
IF(AND(LB19='DD FD'!$J$5,LD19='DD FD'!$AI$3),LC19,0),
IF(AND(LL19='DD FD'!$J$5,LN19='DD FD'!$AI$3),LM19,0),
IF(AND(LV19='DD FD'!$J$5,LX19='DD FD'!$AI$3),LW19,0),
IF(AND(MF19='DD FD'!$J$5,MH19='DD FD'!$AI$3),MG19,0),
IF(AND(MQ19='DD FD'!$J$5,MS19='DD FD'!$AI$3),MR19,0),
IF(AND(NB19='DD FD'!$J$5,ND19='DD FD'!$AI$3),NC19,0),
IF(AND(NM19='DD FD'!$J$5,NO19='DD FD'!$AI$3),NN19,0),
IF(AND(NX19='DD FD'!$J$5,NZ19='DD FD'!$AI$3),NY19,0),
IF(AND(OI19='DD FD'!$J$5,OK19='DD FD'!$AI$3),OJ19,0),
),2)</f>
        <v>0</v>
      </c>
      <c r="OX19" s="865">
        <f>ROUNDUP(SUM(
IF(AND(LB19='DD FD'!$J$9,LD19='DD FD'!$AI$3),LC19,0),
IF(AND(LL19='DD FD'!$J$9,LN19='DD FD'!$AI$3),LM19,0),
IF(AND(LV19='DD FD'!$J$9,LX19='DD FD'!$AI$3),LW19,0),
IF(AND(MF19='DD FD'!$J$9,MH19='DD FD'!$AI$3),MG19,0),
IF(AND(MQ19='DD FD'!$J$9,MS19='DD FD'!$AI$3),MR19,0),
IF(AND(NB19='DD FD'!$J$9,ND19='DD FD'!$AI$3),NC19,0),
IF(AND(NM19='DD FD'!$J$9,NO19='DD FD'!$AI$3),NN19,0),
IF(AND(NX19='DD FD'!$J$9,NZ19='DD FD'!$AI$3),NY19,0),
IF(AND(OI19='DD FD'!$J$9,OK19='DD FD'!$AI$3),OJ19,0),
),2)</f>
        <v>0</v>
      </c>
      <c r="OY19" s="865">
        <f>ROUNDUP(SUM(
IF(AND(LB19='DD FD'!$J$4,LD19='DD FD'!$AI$3),LC19,0),
IF(AND(LL19='DD FD'!$J$4,LN19='DD FD'!$AI$3),LM19,0),
IF(AND(LV19='DD FD'!$J$4,LX19='DD FD'!$AI$3),LW19,0),
IF(AND(MF19='DD FD'!$J$4,MH19='DD FD'!$AI$3),MG19,0),
IF(AND(MQ19='DD FD'!$J$4,MS19='DD FD'!$AI$3),MR19,0),
IF(AND(NB19='DD FD'!$J$4,ND19='DD FD'!$AI$3),NC19,0),
IF(AND(NM19='DD FD'!$J$4,NO19='DD FD'!$AI$3),NN19,0),
IF(AND(NX19='DD FD'!$J$4,NZ19='DD FD'!$AI$3),NY19,0),
IF(AND(OI19='DD FD'!$J$4,OK19='DD FD'!$AI$3),OJ19,0),
),2)</f>
        <v>0</v>
      </c>
      <c r="OZ19" s="867">
        <f>ROUNDUP(SUM(
IF(AND(LB19='DD FD'!$J$11,LD19='DD FD'!$AI$3),LC19,0),
IF(AND(LL19='DD FD'!$J$11,LN19='DD FD'!$AI$3),LM19,0),
IF(AND(LV19='DD FD'!$J$11,LX19='DD FD'!$AI$3),LW19,0),
IF(AND(MF19='DD FD'!$J$11,MH19='DD FD'!$AI$3),MG19,0),
IF(AND(MQ19='DD FD'!$J$11,MS19='DD FD'!$AI$3),MR19,0),
IF(AND(NB19='DD FD'!$J$11,ND19='DD FD'!$AI$3),NC19,0),
IF(AND(NM19='DD FD'!$J$11,NO19='DD FD'!$AI$3),NN19,0),
IF(AND(NX19='DD FD'!$J$11,NZ19='DD FD'!$AI$3),NY19,0),
IF(AND(OI19='DD FD'!$J$11,OK19='DD FD'!$AI$3),OJ19,0),
),2)</f>
        <v>0</v>
      </c>
    </row>
    <row r="20" spans="1:416">
      <c r="A20" s="663"/>
      <c r="B20" s="182"/>
      <c r="C20" s="282"/>
      <c r="D20" s="282"/>
      <c r="E20" s="183"/>
      <c r="F20" s="355"/>
      <c r="G20" s="359"/>
      <c r="H20" s="664"/>
      <c r="I20" s="173"/>
      <c r="J20" s="161" t="str">
        <f t="shared" si="0"/>
        <v/>
      </c>
      <c r="K20" s="633" t="str">
        <f t="shared" si="17"/>
        <v/>
      </c>
      <c r="L20" s="636"/>
      <c r="M20" s="124" t="str">
        <f t="shared" si="18"/>
        <v/>
      </c>
      <c r="N20" s="125" t="str">
        <f t="shared" si="1"/>
        <v/>
      </c>
      <c r="O20" s="175"/>
      <c r="P20" s="175"/>
      <c r="Q20" s="126" t="str">
        <f t="shared" si="19"/>
        <v/>
      </c>
      <c r="R20" s="184"/>
      <c r="S20" s="184"/>
      <c r="T20" s="182"/>
      <c r="U20" s="182"/>
      <c r="V20" s="182"/>
      <c r="W20" s="358"/>
      <c r="X20" s="182"/>
      <c r="Y20" s="183"/>
      <c r="Z20" s="123"/>
      <c r="AA20" s="176"/>
      <c r="AB20" s="176"/>
      <c r="AC20" s="176"/>
      <c r="AD20" s="176"/>
      <c r="AE20" s="176"/>
      <c r="AF20" s="176"/>
      <c r="AG20" s="127" t="str">
        <f t="shared" si="20"/>
        <v/>
      </c>
      <c r="AH20" s="127" t="str">
        <f t="shared" si="21"/>
        <v/>
      </c>
      <c r="AI20" s="370"/>
      <c r="AJ20" s="635"/>
      <c r="AK20" s="619" t="str">
        <f t="shared" si="22"/>
        <v/>
      </c>
      <c r="AL20" s="124" t="str">
        <f t="shared" si="2"/>
        <v/>
      </c>
      <c r="AM20" s="124" t="str">
        <f t="shared" si="3"/>
        <v/>
      </c>
      <c r="AN20" s="124" t="str">
        <f t="shared" si="4"/>
        <v/>
      </c>
      <c r="AO20" s="124" t="str">
        <f t="shared" si="5"/>
        <v/>
      </c>
      <c r="AP20" s="184"/>
      <c r="AQ20" s="182"/>
      <c r="AR20" s="182"/>
      <c r="AS20" s="182"/>
      <c r="AT20" s="182"/>
      <c r="AU20" s="127" t="str">
        <f t="shared" si="6"/>
        <v/>
      </c>
      <c r="AV20" s="354"/>
      <c r="AW20" s="127" t="str">
        <f t="shared" si="7"/>
        <v/>
      </c>
      <c r="AX20" s="144" t="str">
        <f t="shared" si="8"/>
        <v/>
      </c>
      <c r="AY20" s="182"/>
      <c r="AZ20" s="23"/>
      <c r="BA20" s="23"/>
      <c r="BB20" s="183"/>
      <c r="BC20" s="622"/>
      <c r="BD20" s="649" t="str">
        <f t="shared" si="23"/>
        <v/>
      </c>
      <c r="BE20" s="354"/>
      <c r="BF20" s="192" t="str">
        <f t="shared" si="24"/>
        <v/>
      </c>
      <c r="BG20" s="159"/>
      <c r="BH20" s="159"/>
      <c r="BI20" s="182"/>
      <c r="BJ20" s="194"/>
      <c r="BK20" s="194"/>
      <c r="BL20" s="194"/>
      <c r="BM20" s="127" t="str">
        <f t="shared" si="9"/>
        <v/>
      </c>
      <c r="BN20" s="194"/>
      <c r="BO20" s="178" t="str">
        <f t="shared" si="10"/>
        <v/>
      </c>
      <c r="BP20" s="191"/>
      <c r="BQ20" s="182"/>
      <c r="BR20" s="23"/>
      <c r="BS20" s="23"/>
      <c r="BT20" s="23"/>
      <c r="BU20" s="651"/>
      <c r="BV20" s="647"/>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633" t="str">
        <f t="shared" si="25"/>
        <v/>
      </c>
      <c r="DY20" s="736"/>
      <c r="DZ20" s="334"/>
      <c r="EA20" s="736"/>
      <c r="EB20" s="197"/>
      <c r="EC20" s="194"/>
      <c r="ED20" s="197"/>
      <c r="EE20" s="197"/>
      <c r="EF20" s="194"/>
      <c r="EG20" s="194"/>
      <c r="EH20" s="194"/>
      <c r="EI20" s="123" t="str">
        <f t="shared" si="11"/>
        <v/>
      </c>
      <c r="EJ20" s="194"/>
      <c r="EK20" s="620" t="str">
        <f t="shared" si="12"/>
        <v/>
      </c>
      <c r="EL20" s="756"/>
      <c r="EM20" s="620" t="str">
        <f t="shared" si="26"/>
        <v/>
      </c>
      <c r="EN20" s="733"/>
      <c r="EO20" s="163"/>
      <c r="EP20" s="163"/>
      <c r="EQ20" s="163"/>
      <c r="ER20" s="163"/>
      <c r="ES20" s="163"/>
      <c r="ET20" s="163"/>
      <c r="EU20" s="163"/>
      <c r="EV20" s="163"/>
      <c r="EW20" s="163"/>
      <c r="EX20" s="163"/>
      <c r="EY20" s="163"/>
      <c r="EZ20" s="163"/>
      <c r="FA20" s="163"/>
      <c r="FB20" s="163"/>
      <c r="FC20" s="742"/>
      <c r="FD20" s="648" t="str">
        <f t="shared" si="13"/>
        <v/>
      </c>
      <c r="FE20" s="183"/>
      <c r="FF20" s="201"/>
      <c r="FG20" s="201"/>
      <c r="FH20" s="201"/>
      <c r="FI20" s="201"/>
      <c r="FJ20" s="201"/>
      <c r="FK20" s="201"/>
      <c r="FL20" s="182"/>
      <c r="FM20" s="182"/>
      <c r="FN20" s="334"/>
      <c r="FO20" s="123" t="str">
        <f t="shared" si="14"/>
        <v/>
      </c>
      <c r="FP20" s="889" t="str">
        <f>IF(Table1[[#This Row],[Baumwollanteil (in %)]]&lt;&gt;"","05","")</f>
        <v/>
      </c>
      <c r="FQ20" s="999"/>
      <c r="FR20" s="179" t="str">
        <f t="shared" si="15"/>
        <v/>
      </c>
      <c r="FS20" s="175"/>
      <c r="FT20" s="175"/>
      <c r="FU20" s="175"/>
      <c r="FV20" s="745" t="str">
        <f t="shared" si="16"/>
        <v/>
      </c>
      <c r="FZ20" s="24"/>
      <c r="GA20" s="24"/>
      <c r="GC20" s="1010" t="str">
        <f>IF(Table1[[#This Row],[Global Trade Item Number (GTIN)]]="","",Table1[[#This Row],[Global Trade Item Number (GTIN)]])</f>
        <v/>
      </c>
      <c r="GD20" s="790" t="str">
        <f>IF(Table1[[#This Row],[WAWI-Nr./ Kreditoren-Nummer
(ASDV)]]&lt;&gt;"",Table1[[#This Row],[WAWI-Nr./ Kreditoren-Nummer
(ASDV)]],"")</f>
        <v/>
      </c>
      <c r="GE20" s="190"/>
      <c r="GF20" s="790" t="str">
        <f>IF(Table1[[#This Row],[Gültig ab (Datum)]]&lt;&gt;"","31.12.9999","")</f>
        <v/>
      </c>
      <c r="GG20" s="190"/>
      <c r="GH20" s="190"/>
      <c r="GI20" s="616"/>
      <c r="GJ20" s="765"/>
      <c r="GK20" s="763"/>
      <c r="GL20" s="617"/>
      <c r="GM20" s="617"/>
      <c r="GN20" s="617"/>
      <c r="GO20" s="617"/>
      <c r="GP20" s="617"/>
      <c r="GQ20" s="775"/>
      <c r="GR20" s="771"/>
      <c r="GS20" s="159"/>
      <c r="GT20" s="610"/>
      <c r="GU20" s="610"/>
      <c r="GV20" s="610"/>
      <c r="GW20" s="610"/>
      <c r="GX20" s="610"/>
      <c r="GY20" s="610"/>
      <c r="GZ20" s="610"/>
      <c r="HA20" s="610"/>
      <c r="HB20" s="771"/>
      <c r="HC20" s="610"/>
      <c r="HD20" s="610"/>
      <c r="HE20" s="610"/>
      <c r="HF20" s="610"/>
      <c r="HG20" s="610"/>
      <c r="HH20" s="610"/>
      <c r="HI20" s="610"/>
      <c r="HJ20" s="610"/>
      <c r="HK20" s="610"/>
      <c r="HL20" s="771"/>
      <c r="HM20" s="610"/>
      <c r="HN20" s="610"/>
      <c r="HO20" s="610"/>
      <c r="HP20" s="610"/>
      <c r="HQ20" s="610"/>
      <c r="HR20" s="610"/>
      <c r="HS20" s="610"/>
      <c r="HT20" s="610"/>
      <c r="HU20" s="610"/>
      <c r="HV20" s="771"/>
      <c r="HW20" s="610"/>
      <c r="HX20" s="610"/>
      <c r="HY20" s="610"/>
      <c r="HZ20" s="610"/>
      <c r="IA20" s="610"/>
      <c r="IB20" s="610"/>
      <c r="IC20" s="610"/>
      <c r="ID20" s="610"/>
      <c r="IE20" s="610"/>
      <c r="IF20" s="610"/>
      <c r="IG20" s="771"/>
      <c r="IH20" s="610"/>
      <c r="II20" s="610"/>
      <c r="IJ20" s="610"/>
      <c r="IK20" s="610"/>
      <c r="IL20" s="610"/>
      <c r="IM20" s="610"/>
      <c r="IN20" s="610"/>
      <c r="IO20" s="610"/>
      <c r="IP20" s="610"/>
      <c r="IQ20" s="610"/>
      <c r="IR20" s="771"/>
      <c r="IS20" s="610"/>
      <c r="IT20" s="610"/>
      <c r="IU20" s="610"/>
      <c r="IV20" s="610"/>
      <c r="IW20" s="610"/>
      <c r="IX20" s="610"/>
      <c r="IY20" s="610"/>
      <c r="IZ20" s="610"/>
      <c r="JA20" s="610"/>
      <c r="JB20" s="610"/>
      <c r="JC20" s="771"/>
      <c r="JD20" s="610"/>
      <c r="JE20" s="610"/>
      <c r="JF20" s="610"/>
      <c r="JG20" s="610"/>
      <c r="JH20" s="610"/>
      <c r="JI20" s="610"/>
      <c r="JJ20" s="610"/>
      <c r="JK20" s="610"/>
      <c r="JL20" s="610"/>
      <c r="JM20" s="827"/>
      <c r="JN20" s="771"/>
      <c r="JO20" s="610"/>
      <c r="JP20" s="610"/>
      <c r="JQ20" s="610"/>
      <c r="JR20" s="610"/>
      <c r="JS20" s="610"/>
      <c r="JT20" s="610"/>
      <c r="JU20" s="610"/>
      <c r="JV20" s="610"/>
      <c r="JW20" s="610"/>
      <c r="JX20" s="610"/>
      <c r="JY20" s="771"/>
      <c r="JZ20" s="610"/>
      <c r="KA20" s="610"/>
      <c r="KB20" s="610"/>
      <c r="KC20" s="610"/>
      <c r="KD20" s="610"/>
      <c r="KE20" s="610"/>
      <c r="KF20" s="610"/>
      <c r="KG20" s="610"/>
      <c r="KH20" s="610"/>
      <c r="KI20" s="610"/>
      <c r="KL20" s="803" t="str">
        <f>IF(Table1[[#This Row],[GTIN]]&lt;&gt;"",Table1[[#This Row],[GTIN]],"")</f>
        <v/>
      </c>
      <c r="KM20" s="804" t="str">
        <f>Table1[[#This Row],[Kreditor]]</f>
        <v/>
      </c>
      <c r="KN20" s="805" t="str">
        <f>IF(Table1[[#This Row],[Gültig ab (Datum)]]&lt;&gt;"",Table1[[#This Row],[Gültig ab (Datum)]],"")</f>
        <v/>
      </c>
      <c r="KO20" s="805" t="str">
        <f>Table1[[#This Row],[Gültig bis]]</f>
        <v/>
      </c>
      <c r="KP20" s="818" t="str">
        <f>IF(Table1[[#This Row],[Artikel verpackt? 
(X=Ja)]]="","",Table1[[#This Row],[Artikel verpackt? 
(X=Ja)]])</f>
        <v/>
      </c>
      <c r="KQ20" s="806" t="str">
        <f>IF(Table1[[#This Row],[Verpackung recyclingfähig?
(X=Ja)]]="","",Table1[[#This Row],[Verpackung recyclingfähig?
(X=Ja)]])</f>
        <v/>
      </c>
      <c r="KR20" s="807"/>
      <c r="KS20" s="808"/>
      <c r="KT20" s="809"/>
      <c r="KU20" s="809"/>
      <c r="KV20" s="809"/>
      <c r="KW20" s="809"/>
      <c r="KX20" s="809"/>
      <c r="KY20" s="809"/>
      <c r="KZ20" s="810"/>
      <c r="LA20" s="811" t="str">
        <f>IF(Table1[[#This Row],[Hauptkörper - B1 - Art]]="","",VLOOKUP(Table1[[#This Row],[Hauptkörper - B1 - Art]],'DD FD'!B:C,2,FALSE))</f>
        <v/>
      </c>
      <c r="LB20" s="812" t="str">
        <f>IF(Table1[[#This Row],[Hauptkörper - B1 - Fraktion]]="","",VLOOKUP(Table1[[#This Row],[Hauptkörper - B1 - Fraktion]],'DD FD'!H:J,3,FALSE))</f>
        <v/>
      </c>
      <c r="LC20" s="809" t="str">
        <f>IF(Table1[[#This Row],[Hauptkörper - B1 - Gewicht
(in G)]]="","",Table1[[#This Row],[Hauptkörper - B1 - Gewicht
(in G)]])</f>
        <v/>
      </c>
      <c r="LD20" s="809" t="str">
        <f>IF(Table1[[#This Row],[Hauptkörper - B1 - Lizenzierungs-pflichtig? (X=Ja)]]="","",Table1[[#This Row],[Hauptkörper - B1 - Lizenzierungs-pflichtig? (X=Ja)]])</f>
        <v/>
      </c>
      <c r="LE20" s="812" t="str">
        <f>IF(Table1[[#This Row],[Hauptkörper - B1 - Virgin Material]]="","",VLOOKUP(Table1[[#This Row],[Hauptkörper - B1 - Virgin Material]],'DD FD'!AJ:AK,2,FALSE))</f>
        <v/>
      </c>
      <c r="LF20" s="813" t="str">
        <f>IF(Table1[[#This Row],[Hauptkörper - B1 - Virgin Material Anteil (in %)]]="","",Table1[[#This Row],[Hauptkörper - B1 - Virgin Material Anteil (in %)]])</f>
        <v/>
      </c>
      <c r="LG20" s="812" t="str">
        <f>IF(Table1[[#This Row],[Hauptkörper - B1 - Recyceltes Material]]="","",VLOOKUP(Table1[[#This Row],[Hauptkörper - B1 - Recyceltes Material]],'DD FD'!AL:AM,2,FALSE))</f>
        <v/>
      </c>
      <c r="LH20" s="813" t="str">
        <f>IF(Table1[[#This Row],[Hauptkörper - B1 - Recyceltes Material Anteil (in %)]]="","",Table1[[#This Row],[Hauptkörper - B1 - Recyceltes Material Anteil (in %)]])</f>
        <v/>
      </c>
      <c r="LI20" s="814" t="str">
        <f>IF(Table1[[#This Row],[Hauptkörper - B1 - Beschichtung]]="","",VLOOKUP(Table1[[#This Row],[Hauptkörper - B1 - Beschichtung]],'DD FD'!AE:AF,2,FALSE))</f>
        <v/>
      </c>
      <c r="LJ20" s="815" t="str">
        <f>IF(Table1[[#This Row],[Hauptkörper - B1 - Beschichtung Anteil (in %)]]="","",Table1[[#This Row],[Hauptkörper - B1 - Beschichtung Anteil (in %)]])</f>
        <v/>
      </c>
      <c r="LK20" s="811" t="str">
        <f>IF(Table1[[#This Row],[Hauptkörper - B2 - Art]]="","",VLOOKUP(Table1[[#This Row],[Hauptkörper - B2 - Art]],'DD FD'!B:C,2,FALSE))</f>
        <v/>
      </c>
      <c r="LL20" s="812" t="str">
        <f>IF(Table1[[#This Row],[Hauptkörper - B2 - Fraktion]]="","",VLOOKUP(Table1[[#This Row],[Hauptkörper - B2 - Fraktion]],'DD FD'!H:J,3,FALSE))</f>
        <v/>
      </c>
      <c r="LM20" s="809" t="str">
        <f>IF(Table1[[#This Row],[Hauptkörper - B2 - Gewicht
(in G)]]="","",Table1[[#This Row],[Hauptkörper - B2 - Gewicht
(in G)]])</f>
        <v/>
      </c>
      <c r="LN20" s="809" t="str">
        <f>IF(Table1[[#This Row],[Hauptkörper - B2 - Lizenzierungs-pflichtig? (X=Ja)]]="","",Table1[[#This Row],[Hauptkörper - B2 - Lizenzierungs-pflichtig? (X=Ja)]])</f>
        <v/>
      </c>
      <c r="LO20" s="812" t="str">
        <f>IF(Table1[[#This Row],[Hauptkörper - B2 - Virgin Material]]="","",VLOOKUP(Table1[[#This Row],[Hauptkörper - B2 - Virgin Material]],'DD FD'!AJ:AK,2,FALSE))</f>
        <v/>
      </c>
      <c r="LP20" s="813" t="str">
        <f>IF(Table1[[#This Row],[Hauptkörper - B2 - Virgin Material Anteil (in %)]]="","",Table1[[#This Row],[Hauptkörper - B2 - Virgin Material Anteil (in %)]])</f>
        <v/>
      </c>
      <c r="LQ20" s="812" t="str">
        <f>IF(Table1[[#This Row],[Hauptkörper - B2 - Recyceltes Material]]="","",VLOOKUP(Table1[[#This Row],[Hauptkörper - B2 - Recyceltes Material]],'DD FD'!AL:AM,2,FALSE))</f>
        <v/>
      </c>
      <c r="LR20" s="813" t="str">
        <f>IF(Table1[[#This Row],[Hauptkörper - B2 - Recyceltes Material Anteil (in %)]]="","",Table1[[#This Row],[Hauptkörper - B2 - Recyceltes Material Anteil (in %)]])</f>
        <v/>
      </c>
      <c r="LS20" s="812" t="str">
        <f>IF(Table1[[#This Row],[Hauptkörper - B2 - Beschichtung]]="","",VLOOKUP(Table1[[#This Row],[Hauptkörper - B2 - Beschichtung]],'DD FD'!AE:AF,2,FALSE))</f>
        <v/>
      </c>
      <c r="LT20" s="815" t="str">
        <f>IF(Table1[[#This Row],[Hauptkörper - B2 - Beschichtung Anteil (in %)]]="","",Table1[[#This Row],[Hauptkörper - B2 - Beschichtung Anteil (in %)]])</f>
        <v/>
      </c>
      <c r="LU20" s="811" t="str">
        <f>IF(Table1[[#This Row],[Hauptkörper - B3 - Art]]="","",VLOOKUP(Table1[[#This Row],[Hauptkörper - B3 - Art]],'DD FD'!B:C,2,FALSE))</f>
        <v/>
      </c>
      <c r="LV20" s="812" t="str">
        <f>IF(Table1[[#This Row],[Hauptkörper - B3 - Fraktion]]="","",VLOOKUP(Table1[[#This Row],[Hauptkörper - B3 - Fraktion]],'DD FD'!H:J,3,FALSE))</f>
        <v/>
      </c>
      <c r="LW20" s="809" t="str">
        <f>IF(Table1[[#This Row],[Hauptkörper - B3 - Gewicht
(in G)]]="","",Table1[[#This Row],[Hauptkörper - B3 - Gewicht
(in G)]])</f>
        <v/>
      </c>
      <c r="LX20" s="809" t="str">
        <f>IF(Table1[[#This Row],[Hauptkörper - B3 - Lizenzierungs-pflichtig? (X=Ja)]]="","",Table1[[#This Row],[Hauptkörper - B3 - Lizenzierungs-pflichtig? (X=Ja)]])</f>
        <v/>
      </c>
      <c r="LY20" s="812" t="str">
        <f>IF(Table1[[#This Row],[Hauptkörper - B3 - Virgin Material]]="","",VLOOKUP(Table1[[#This Row],[Hauptkörper - B3 - Virgin Material]],'DD FD'!AJ:AK,2,FALSE))</f>
        <v/>
      </c>
      <c r="LZ20" s="813" t="str">
        <f>IF(Table1[[#This Row],[Hauptkörper - B3 - Virgin Material Anteil (in %)]]="","",Table1[[#This Row],[Hauptkörper - B3 - Virgin Material Anteil (in %)]])</f>
        <v/>
      </c>
      <c r="MA20" s="812" t="str">
        <f>IF(Table1[[#This Row],[Hauptkörper - B3 - Recyceltes Material]]="","",VLOOKUP(Table1[[#This Row],[Hauptkörper - B3 - Recyceltes Material]],'DD FD'!AL:AM,2,FALSE))</f>
        <v/>
      </c>
      <c r="MB20" s="813" t="str">
        <f>IF(Table1[[#This Row],[Hauptkörper - B3 - Recyceltes Material Anteil (in %)]]="","",Table1[[#This Row],[Hauptkörper - B3 - Recyceltes Material Anteil (in %)]])</f>
        <v/>
      </c>
      <c r="MC20" s="812" t="str">
        <f>IF(Table1[[#This Row],[Hauptkörper - B3 - Beschichtung]]="","",VLOOKUP(Table1[[#This Row],[Hauptkörper - B3 - Beschichtung]],'DD FD'!AE:AF,2,FALSE))</f>
        <v/>
      </c>
      <c r="MD20" s="815" t="str">
        <f>IF(Table1[[#This Row],[Hauptkörper - B3 - Beschichtung Anteil (in %)]]="","",Table1[[#This Row],[Hauptkörper - B3 - Beschichtung Anteil (in %)]])</f>
        <v/>
      </c>
      <c r="ME20" s="811" t="str">
        <f>IF(Table1[[#This Row],[Verschluss - B1 - Art]]="","",VLOOKUP(Table1[[#This Row],[Verschluss - B1 - Art]],'DD FD'!D:E,2,FALSE))</f>
        <v/>
      </c>
      <c r="MF20" s="812" t="str">
        <f>IF(Table1[[#This Row],[Verschluss - B1 - Fraktion]]="","",VLOOKUP(Table1[[#This Row],[Verschluss - B1 - Fraktion]],'DD FD'!H:J,3,FALSE))</f>
        <v/>
      </c>
      <c r="MG20" s="809" t="str">
        <f>IF(Table1[[#This Row],[Verschluss - B1 - Gewicht (in G)]]="","",Table1[[#This Row],[Verschluss - B1 - Gewicht (in G)]])</f>
        <v/>
      </c>
      <c r="MH20" s="809" t="str">
        <f>IF(Table1[[#This Row],[Verschluss - B1 - Lizenzierungs-pflichtig? (X=Ja)]]="","",Table1[[#This Row],[Verschluss - B1 - Lizenzierungs-pflichtig? (X=Ja)]])</f>
        <v/>
      </c>
      <c r="MI20" s="809" t="str">
        <f>IF(Table1[[#This Row],[Verschluss - B1 - Trennbar vom Hauptkörper? (X=Ja)]]="","",Table1[[#This Row],[Verschluss - B1 - Trennbar vom Hauptkörper? (X=Ja)]])</f>
        <v/>
      </c>
      <c r="MJ20" s="812" t="str">
        <f>IF(Table1[[#This Row],[Verschluss - B1 - Virgin Material]]="","",VLOOKUP(Table1[[#This Row],[Verschluss - B1 - Virgin Material]],'DD FD'!AJ:AK,2,FALSE))</f>
        <v/>
      </c>
      <c r="MK20" s="813" t="str">
        <f>IF(Table1[[#This Row],[Verschluss - B1 - Virgin Material Anteil (in %)]]="","",Table1[[#This Row],[Verschluss - B1 - Virgin Material Anteil (in %)]])</f>
        <v/>
      </c>
      <c r="ML20" s="812" t="str">
        <f>IF(Table1[[#This Row],[Verschluss - B1 - Recyceltes Material]]="","",VLOOKUP(Table1[[#This Row],[Verschluss - B1 - Recyceltes Material]],'DD FD'!AL:AM,2,FALSE))</f>
        <v/>
      </c>
      <c r="MM20" s="813" t="str">
        <f>IF(Table1[[#This Row],[Verschluss - B1 - Recyceltes Material Anteil (in %)]]="","",Table1[[#This Row],[Verschluss - B1 - Recyceltes Material Anteil (in %)]])</f>
        <v/>
      </c>
      <c r="MN20" s="812" t="str">
        <f>IF(Table1[[#This Row],[Verschluss - B1 - Beschichtung]]="","",VLOOKUP(Table1[[#This Row],[Verschluss - B1 - Beschichtung]],'DD FD'!AE:AF,2,FALSE))</f>
        <v/>
      </c>
      <c r="MO20" s="815" t="str">
        <f>IF(Table1[[#This Row],[Verschluss - B1 - Beschichtung Anteil (in %)]]="","",Table1[[#This Row],[Verschluss - B1 - Beschichtung Anteil (in %)]])</f>
        <v/>
      </c>
      <c r="MP20" s="811" t="str">
        <f>IF(Table1[[#This Row],[Verschluss - B2 - Art]]="","",VLOOKUP(Table1[[#This Row],[Verschluss - B2 - Art]],'DD FD'!D:E,2,FALSE))</f>
        <v/>
      </c>
      <c r="MQ20" s="812" t="str">
        <f>IF(Table1[[#This Row],[Verschluss - B2 - Fraktion]]="","",VLOOKUP(Table1[[#This Row],[Verschluss - B2 - Fraktion]],'DD FD'!H:J,3,FALSE))</f>
        <v/>
      </c>
      <c r="MR20" s="809" t="str">
        <f>IF(Table1[[#This Row],[Verschluss - B2 - Gewicht (in G)]]="","",Table1[[#This Row],[Verschluss - B2 - Gewicht (in G)]])</f>
        <v/>
      </c>
      <c r="MS20" s="809" t="str">
        <f>IF(Table1[[#This Row],[Verschluss - B2 - Lizenzierungs-pflichtig? (X=Ja)]]="","",Table1[[#This Row],[Verschluss - B2 - Lizenzierungs-pflichtig? (X=Ja)]])</f>
        <v/>
      </c>
      <c r="MT20" s="809" t="str">
        <f>IF(Table1[[#This Row],[Verschluss - B2 - Trennbar vom Hauptkörper? (X=Ja)]]="","",Table1[[#This Row],[Verschluss - B2 - Trennbar vom Hauptkörper? (X=Ja)]])</f>
        <v/>
      </c>
      <c r="MU20" s="812" t="str">
        <f>IF(Table1[[#This Row],[Verschluss - B2 - Virgin Material]]="","",VLOOKUP(Table1[[#This Row],[Verschluss - B2 - Virgin Material]],'DD FD'!AJ:AK,2,FALSE))</f>
        <v/>
      </c>
      <c r="MV20" s="813" t="str">
        <f>IF(Table1[[#This Row],[Verschluss - B2 - Virgin Material Anteil (in %)]]="","",Table1[[#This Row],[Verschluss - B2 - Virgin Material Anteil (in %)]])</f>
        <v/>
      </c>
      <c r="MW20" s="812" t="str">
        <f>IF(Table1[[#This Row],[Verschluss - B2 - Recyceltes Material]]="","",VLOOKUP(Table1[[#This Row],[Verschluss - B2 - Recyceltes Material]],'DD FD'!AL:AM,2,FALSE))</f>
        <v/>
      </c>
      <c r="MX20" s="813" t="str">
        <f>IF(Table1[[#This Row],[Verschluss - B2 - Recyceltes Material Anteil (in %)]]="","",Table1[[#This Row],[Verschluss - B2 - Recyceltes Material Anteil (in %)]])</f>
        <v/>
      </c>
      <c r="MY20" s="812" t="str">
        <f>IF(Table1[[#This Row],[Verschluss - B2 - Beschichtung]]="","",VLOOKUP(Table1[[#This Row],[Verschluss - B2 - Beschichtung]],'DD FD'!AE:AF,2,FALSE))</f>
        <v/>
      </c>
      <c r="MZ20" s="815" t="str">
        <f>IF(Table1[[#This Row],[Verschluss - B2 - Beschichtung Anteil (in %)]]="","",Table1[[#This Row],[Verschluss - B2 - Beschichtung Anteil (in %)]])</f>
        <v/>
      </c>
      <c r="NA20" s="811" t="str">
        <f>IF(Table1[[#This Row],[Verschluss - B3 - Art]]="","",VLOOKUP(Table1[[#This Row],[Verschluss - B3 - Art]],'DD FD'!D:E,2,FALSE))</f>
        <v/>
      </c>
      <c r="NB20" s="812" t="str">
        <f>IF(Table1[[#This Row],[Verschluss - B3 - Fraktion]]="","",VLOOKUP(Table1[[#This Row],[Verschluss - B3 - Fraktion]],'DD FD'!H:J,3,FALSE))</f>
        <v/>
      </c>
      <c r="NC20" s="809" t="str">
        <f>IF(Table1[[#This Row],[Verschluss - B3 - Gewicht (in G)]]="","",Table1[[#This Row],[Verschluss - B3 - Gewicht (in G)]])</f>
        <v/>
      </c>
      <c r="ND20" s="809" t="str">
        <f>IF(Table1[[#This Row],[Verschluss - B3 - Lizenzierungs-pflichtig? (X=Ja)]]="","",Table1[[#This Row],[Verschluss - B3 - Lizenzierungs-pflichtig? (X=Ja)]])</f>
        <v/>
      </c>
      <c r="NE20" s="809" t="str">
        <f>IF(Table1[[#This Row],[Verschluss - B3 - Trennbar vom Hauptkörper? (X=Ja)]]="","",Table1[[#This Row],[Verschluss - B3 - Trennbar vom Hauptkörper? (X=Ja)]])</f>
        <v/>
      </c>
      <c r="NF20" s="812" t="str">
        <f>IF(Table1[[#This Row],[Verschluss - B3 - Virgin Material]]="","",VLOOKUP(Table1[[#This Row],[Verschluss - B3 - Virgin Material]],'DD FD'!AJ:AK,2,FALSE))</f>
        <v/>
      </c>
      <c r="NG20" s="813" t="str">
        <f>IF(Table1[[#This Row],[Verschluss - B3 - Virgin Material Anteil (in %)]]="","",Table1[[#This Row],[Verschluss - B3 - Virgin Material Anteil (in %)]])</f>
        <v/>
      </c>
      <c r="NH20" s="812" t="str">
        <f>IF(Table1[[#This Row],[Verschluss - B3 - Recyceltes Material]]="","",VLOOKUP(Table1[[#This Row],[Verschluss - B3 - Recyceltes Material]],'DD FD'!AL:AM,2,FALSE))</f>
        <v/>
      </c>
      <c r="NI20" s="813" t="str">
        <f>IF(Table1[[#This Row],[Verschluss - B3 - Recyceltes Material Anteil (in %)]]="","",Table1[[#This Row],[Verschluss - B3 - Recyceltes Material Anteil (in %)]])</f>
        <v/>
      </c>
      <c r="NJ20" s="812" t="str">
        <f>IF(Table1[[#This Row],[Verschluss - B3 - Beschichtung]]="","",VLOOKUP(Table1[[#This Row],[Verschluss - B3 - Beschichtung]],'DD FD'!AE:AF,2,FALSE))</f>
        <v/>
      </c>
      <c r="NK20" s="815" t="str">
        <f>IF(Table1[[#This Row],[Verschluss - B3 - Beschichtung Anteil (in %)]]="","",Table1[[#This Row],[Verschluss - B3 - Beschichtung Anteil (in %)]])</f>
        <v/>
      </c>
      <c r="NL20" s="811" t="str">
        <f>IF(Table1[[#This Row],[Etikett - B1 - Art]]="","",VLOOKUP(Table1[[#This Row],[Etikett - B1 - Art]],'DD FD'!F:G,2,FALSE))</f>
        <v/>
      </c>
      <c r="NM20" s="812" t="str">
        <f>IF(Table1[[#This Row],[Etikett - B1 - Fraktion]]="","",VLOOKUP(Table1[[#This Row],[Etikett - B1 - Fraktion]],'DD FD'!H:J,3,FALSE))</f>
        <v/>
      </c>
      <c r="NN20" s="809" t="str">
        <f>IF(Table1[[#This Row],[Etikett - B1 - Gewicht (in G)]]="","",Table1[[#This Row],[Etikett - B1 - Gewicht (in G)]])</f>
        <v/>
      </c>
      <c r="NO20" s="809" t="str">
        <f>IF(Table1[[#This Row],[Etikett - B1 - Lizenzierungs-pflichtig? (X=Ja)]]="","",Table1[[#This Row],[Etikett - B1 - Lizenzierungs-pflichtig? (X=Ja)]])</f>
        <v/>
      </c>
      <c r="NP20" s="809" t="str">
        <f>IF(Table1[[#This Row],[Etikett - B1 - Trennbar vom Hauptkörper? (X=Ja)]]="","",Table1[[#This Row],[Etikett - B1 - Trennbar vom Hauptkörper? (X=Ja)]])</f>
        <v/>
      </c>
      <c r="NQ20" s="812" t="str">
        <f>IF(Table1[[#This Row],[Etikett - B1 - Virgin Material]]="","",VLOOKUP(Table1[[#This Row],[Etikett - B1 - Virgin Material]],'DD FD'!AJ:AK,2,FALSE))</f>
        <v/>
      </c>
      <c r="NR20" s="813" t="str">
        <f>IF(Table1[[#This Row],[Etikett - B1 - Virgin Material Anteil (in %)]]="","",Table1[[#This Row],[Etikett - B1 - Virgin Material Anteil (in %)]])</f>
        <v/>
      </c>
      <c r="NS20" s="812" t="str">
        <f>IF(Table1[[#This Row],[Etikett - B1 - Recyceltes Material]]="","",VLOOKUP(Table1[[#This Row],[Etikett - B1 - Recyceltes Material]],'DD FD'!AL:AM,2,FALSE))</f>
        <v/>
      </c>
      <c r="NT20" s="813" t="str">
        <f>IF(Table1[[#This Row],[Etikett - B1 - Recyceltes Material Anteil (in %)]]="","",Table1[[#This Row],[Etikett - B1 - Recyceltes Material Anteil (in %)]])</f>
        <v/>
      </c>
      <c r="NU20" s="812" t="str">
        <f>IF(Table1[[#This Row],[Etikett - B1 - Beschichtung]]="","",VLOOKUP(Table1[[#This Row],[Etikett - B1 - Beschichtung]],'DD FD'!AE:AF,2,FALSE))</f>
        <v/>
      </c>
      <c r="NV20" s="815" t="str">
        <f>IF(Table1[[#This Row],[Etikett - B1 - Beschichtung Anteil (in %)]]="","",Table1[[#This Row],[Etikett - B1 - Beschichtung Anteil (in %)]])</f>
        <v/>
      </c>
      <c r="NW20" s="811" t="str">
        <f>IF(Table1[[#This Row],[Etikett - B2 - Art]]="","",VLOOKUP(Table1[[#This Row],[Etikett - B2 - Art]],'DD FD'!F:G,2,FALSE))</f>
        <v/>
      </c>
      <c r="NX20" s="812" t="str">
        <f>IF(Table1[[#This Row],[Etikett - B2 - Fraktion]]="","",VLOOKUP(Table1[[#This Row],[Etikett - B2 - Fraktion]],'DD FD'!H:J,3,FALSE))</f>
        <v/>
      </c>
      <c r="NY20" s="809" t="str">
        <f>IF(Table1[[#This Row],[Etikett - B2 - Gewicht (in G)]]="","",Table1[[#This Row],[Etikett - B2 - Gewicht (in G)]])</f>
        <v/>
      </c>
      <c r="NZ20" s="809" t="str">
        <f>IF(Table1[[#This Row],[Etikett - B2 - Lizenzierungs-pflichtig? (X=Ja)]]="","",Table1[[#This Row],[Etikett - B2 - Lizenzierungs-pflichtig? (X=Ja)]])</f>
        <v/>
      </c>
      <c r="OA20" s="809" t="str">
        <f>IF(Table1[[#This Row],[Etikett - B2 - Trennbar vom Hauptkörper? (X=Ja)]]="","",Table1[[#This Row],[Etikett - B2 - Trennbar vom Hauptkörper? (X=Ja)]])</f>
        <v/>
      </c>
      <c r="OB20" s="812" t="str">
        <f>IF(Table1[[#This Row],[Etikett - B2 - Virgin Material]]="","",VLOOKUP(Table1[[#This Row],[Etikett - B2 - Virgin Material]],'DD FD'!AJ:AK,2,FALSE))</f>
        <v/>
      </c>
      <c r="OC20" s="813" t="str">
        <f>IF(Table1[[#This Row],[Etikett - B2 - Virgin Material Anteil (in %)]]="","",Table1[[#This Row],[Etikett - B2 - Virgin Material Anteil (in %)]])</f>
        <v/>
      </c>
      <c r="OD20" s="812" t="str">
        <f>IF(Table1[[#This Row],[Etikett - B2 - Recyceltes Material]]="","",VLOOKUP(Table1[[#This Row],[Etikett - B2 - Recyceltes Material]],'DD FD'!AL:AM,2,FALSE))</f>
        <v/>
      </c>
      <c r="OE20" s="813" t="str">
        <f>IF(Table1[[#This Row],[Etikett - B2 - Recyceltes Material Anteil (in %)]]="","",Table1[[#This Row],[Etikett - B2 - Recyceltes Material Anteil (in %)]])</f>
        <v/>
      </c>
      <c r="OF20" s="812" t="str">
        <f>IF(Table1[[#This Row],[Etikett - B2 - Beschichtung]]="","",VLOOKUP(Table1[[#This Row],[Etikett - B2 - Beschichtung]],'DD FD'!AE:AF,2,FALSE))</f>
        <v/>
      </c>
      <c r="OG20" s="815" t="str">
        <f>IF(Table1[[#This Row],[Etikett - B2 - Beschichtung Anteil (in %)]]="","",Table1[[#This Row],[Etikett - B2 - Beschichtung Anteil (in %)]])</f>
        <v/>
      </c>
      <c r="OH20" s="811" t="str">
        <f>IF(Table1[[#This Row],[Etikett - B3 - Art]]="","",VLOOKUP(Table1[[#This Row],[Etikett - B3 - Art]],'DD FD'!F:G,2,FALSE))</f>
        <v/>
      </c>
      <c r="OI20" s="812" t="str">
        <f>IF(Table1[[#This Row],[Etikett - B3 - Fraktion]]="","",VLOOKUP(Table1[[#This Row],[Etikett - B3 - Fraktion]],'DD FD'!H:J,3,FALSE))</f>
        <v/>
      </c>
      <c r="OJ20" s="809" t="str">
        <f>IF(Table1[[#This Row],[Etikett - B3 - Gewicht (in G)]]="","",Table1[[#This Row],[Etikett - B3 - Gewicht (in G)]])</f>
        <v/>
      </c>
      <c r="OK20" s="809" t="str">
        <f>IF(Table1[[#This Row],[Etikett - B3 - Lizenzierungs-pflichtig? (X=Ja)]]="","",Table1[[#This Row],[Etikett - B3 - Lizenzierungs-pflichtig? (X=Ja)]])</f>
        <v/>
      </c>
      <c r="OL20" s="809" t="str">
        <f>IF(Table1[[#This Row],[Etikett - B3 - Trennbar vom Hauptkörper? (X=Ja)]]="","",Table1[[#This Row],[Etikett - B3 - Trennbar vom Hauptkörper? (X=Ja)]])</f>
        <v/>
      </c>
      <c r="OM20" s="812" t="str">
        <f>IF(Table1[[#This Row],[Etikett - B3 - Virgin Material]]="","",VLOOKUP(Table1[[#This Row],[Etikett - B3 - Virgin Material]],'DD FD'!AJ:AK,2,FALSE))</f>
        <v/>
      </c>
      <c r="ON20" s="813" t="str">
        <f>IF(Table1[[#This Row],[Etikett - B3 - Virgin Material Anteil (in %)]]="","",Table1[[#This Row],[Etikett - B3 - Virgin Material Anteil (in %)]])</f>
        <v/>
      </c>
      <c r="OO20" s="812" t="str">
        <f>IF(Table1[[#This Row],[Etikett - B3 - Recyceltes Material]]="","",VLOOKUP(Table1[[#This Row],[Etikett - B3 - Recyceltes Material]],'DD FD'!AL:AM,2,FALSE))</f>
        <v/>
      </c>
      <c r="OP20" s="813" t="str">
        <f>IF(Table1[[#This Row],[Etikett - B3 - Recyceltes Material Anteil (in %)]]="","",Table1[[#This Row],[Etikett - B3 - Recyceltes Material Anteil (in %)]])</f>
        <v/>
      </c>
      <c r="OQ20" s="812" t="str">
        <f>IF(Table1[[#This Row],[Etikett - B3 - Beschichtung]]="","",VLOOKUP(Table1[[#This Row],[Etikett - B3 - Beschichtung]],'DD FD'!AE:AF,2,FALSE))</f>
        <v/>
      </c>
      <c r="OR20" s="861" t="str">
        <f>IF(Table1[[#This Row],[Etikett - B3 - Beschichtung Anteil (in %)]]="","",Table1[[#This Row],[Etikett - B3 - Beschichtung Anteil (in %)]])</f>
        <v/>
      </c>
      <c r="OS20" s="866">
        <f>ROUNDUP(SUM(
IF(AND(LB20='DD FD'!$J$7,LD20='DD FD'!$AI$3),LC20,0),
IF(AND(LL20='DD FD'!$J$7,LN20='DD FD'!$AI$3),LM20,0),
IF(AND(LV20='DD FD'!$J$7,LX20='DD FD'!$AI$3),LW20,0),
IF(AND(MF20='DD FD'!$J$7,MH20='DD FD'!$AI$3),MG20,0),
IF(AND(MQ20='DD FD'!$J$7,MS20='DD FD'!$AI$3),MR20,0),
IF(AND(NB20='DD FD'!$J$7,ND20='DD FD'!$AI$3),NC20,0),
IF(AND(NM20='DD FD'!$J$7,NO20='DD FD'!$AI$3),NN20,0),
IF(AND(NX20='DD FD'!$J$7,NZ20='DD FD'!$AI$3),NY20,0),
IF(AND(OI20='DD FD'!$J$7,OK20='DD FD'!$AI$3),OJ20,0),
),2)</f>
        <v>0</v>
      </c>
      <c r="OT20" s="865">
        <f>ROUNDUP(SUM(
IF(AND(LB20='DD FD'!$J$6,LD20='DD FD'!$AI$3),LC20,0),
IF(AND(LL20='DD FD'!$J$6,LN20='DD FD'!$AI$3),LM20,0),
IF(AND(LV20='DD FD'!$J$6,LX20='DD FD'!$AI$3),LW20,0),
IF(AND(MF20='DD FD'!$J$6,MH20='DD FD'!$AI$3),MG20,0),
IF(AND(MQ20='DD FD'!$J$6,MS20='DD FD'!$AI$3),MR20,0),
IF(AND(NB20='DD FD'!$J$6,ND20='DD FD'!$AI$3),NC20,0),
IF(AND(NM20='DD FD'!$J$6,NO20='DD FD'!$AI$3),NN20,0),
IF(AND(NX20='DD FD'!$J$6,NZ20='DD FD'!$AI$3),NY20,0),
IF(AND(OI20='DD FD'!$J$6,OK20='DD FD'!$AI$3),OJ20,0),
),2)</f>
        <v>0</v>
      </c>
      <c r="OU20" s="865">
        <f>ROUNDUP(SUM(
IF(AND(LB20='DD FD'!$J$10,LD20='DD FD'!$AI$3),LC20,0),
IF(AND(LL20='DD FD'!$J$10,LN20='DD FD'!$AI$3),LM20,0),
IF(AND(LV20='DD FD'!$J$10,LX20='DD FD'!$AI$3),LW20,0),
IF(AND(MF20='DD FD'!$J$10,MH20='DD FD'!$AI$3),MG20,0),
IF(AND(MQ20='DD FD'!$J$10,MS20='DD FD'!$AI$3),MR20,0),
IF(AND(NB20='DD FD'!$J$10,ND20='DD FD'!$AI$3),NC20,0),
IF(AND(NM20='DD FD'!$J$10,NO20='DD FD'!$AI$3),NN20,0),
IF(AND(NX20='DD FD'!$J$10,NZ20='DD FD'!$AI$3),NY20,0),
IF(AND(OI20='DD FD'!$J$10,OK20='DD FD'!$AI$3),OJ20,0),
),2)</f>
        <v>0</v>
      </c>
      <c r="OV20" s="865">
        <f>ROUNDUP(SUM(
IF(AND(LB20='DD FD'!$J$8,LD20='DD FD'!$AI$3),LC20,0),
IF(AND(LL20='DD FD'!$J$8,LN20='DD FD'!$AI$3),LM20,0),
IF(AND(LV20='DD FD'!$J$8,LX20='DD FD'!$AI$3),LW20,0),
IF(AND(MF20='DD FD'!$J$8,MH20='DD FD'!$AI$3),MG20,0),
IF(AND(MQ20='DD FD'!$J$8,MS20='DD FD'!$AI$3),MR20,0),
IF(AND(NB20='DD FD'!$J$8,ND20='DD FD'!$AI$3),NC20,0),
IF(AND(NM20='DD FD'!$J$8,NO20='DD FD'!$AI$3),NN20,0),
IF(AND(NX20='DD FD'!$J$8,NZ20='DD FD'!$AI$3),NY20,0),
IF(AND(OI20='DD FD'!$J$8,OK20='DD FD'!$AI$3),OJ20,0),
),2)</f>
        <v>0</v>
      </c>
      <c r="OW20" s="865">
        <f>ROUNDUP(SUM(
IF(AND(LB20='DD FD'!$J$5,LD20='DD FD'!$AI$3),LC20,0),
IF(AND(LL20='DD FD'!$J$5,LN20='DD FD'!$AI$3),LM20,0),
IF(AND(LV20='DD FD'!$J$5,LX20='DD FD'!$AI$3),LW20,0),
IF(AND(MF20='DD FD'!$J$5,MH20='DD FD'!$AI$3),MG20,0),
IF(AND(MQ20='DD FD'!$J$5,MS20='DD FD'!$AI$3),MR20,0),
IF(AND(NB20='DD FD'!$J$5,ND20='DD FD'!$AI$3),NC20,0),
IF(AND(NM20='DD FD'!$J$5,NO20='DD FD'!$AI$3),NN20,0),
IF(AND(NX20='DD FD'!$J$5,NZ20='DD FD'!$AI$3),NY20,0),
IF(AND(OI20='DD FD'!$J$5,OK20='DD FD'!$AI$3),OJ20,0),
),2)</f>
        <v>0</v>
      </c>
      <c r="OX20" s="865">
        <f>ROUNDUP(SUM(
IF(AND(LB20='DD FD'!$J$9,LD20='DD FD'!$AI$3),LC20,0),
IF(AND(LL20='DD FD'!$J$9,LN20='DD FD'!$AI$3),LM20,0),
IF(AND(LV20='DD FD'!$J$9,LX20='DD FD'!$AI$3),LW20,0),
IF(AND(MF20='DD FD'!$J$9,MH20='DD FD'!$AI$3),MG20,0),
IF(AND(MQ20='DD FD'!$J$9,MS20='DD FD'!$AI$3),MR20,0),
IF(AND(NB20='DD FD'!$J$9,ND20='DD FD'!$AI$3),NC20,0),
IF(AND(NM20='DD FD'!$J$9,NO20='DD FD'!$AI$3),NN20,0),
IF(AND(NX20='DD FD'!$J$9,NZ20='DD FD'!$AI$3),NY20,0),
IF(AND(OI20='DD FD'!$J$9,OK20='DD FD'!$AI$3),OJ20,0),
),2)</f>
        <v>0</v>
      </c>
      <c r="OY20" s="865">
        <f>ROUNDUP(SUM(
IF(AND(LB20='DD FD'!$J$4,LD20='DD FD'!$AI$3),LC20,0),
IF(AND(LL20='DD FD'!$J$4,LN20='DD FD'!$AI$3),LM20,0),
IF(AND(LV20='DD FD'!$J$4,LX20='DD FD'!$AI$3),LW20,0),
IF(AND(MF20='DD FD'!$J$4,MH20='DD FD'!$AI$3),MG20,0),
IF(AND(MQ20='DD FD'!$J$4,MS20='DD FD'!$AI$3),MR20,0),
IF(AND(NB20='DD FD'!$J$4,ND20='DD FD'!$AI$3),NC20,0),
IF(AND(NM20='DD FD'!$J$4,NO20='DD FD'!$AI$3),NN20,0),
IF(AND(NX20='DD FD'!$J$4,NZ20='DD FD'!$AI$3),NY20,0),
IF(AND(OI20='DD FD'!$J$4,OK20='DD FD'!$AI$3),OJ20,0),
),2)</f>
        <v>0</v>
      </c>
      <c r="OZ20" s="867">
        <f>ROUNDUP(SUM(
IF(AND(LB20='DD FD'!$J$11,LD20='DD FD'!$AI$3),LC20,0),
IF(AND(LL20='DD FD'!$J$11,LN20='DD FD'!$AI$3),LM20,0),
IF(AND(LV20='DD FD'!$J$11,LX20='DD FD'!$AI$3),LW20,0),
IF(AND(MF20='DD FD'!$J$11,MH20='DD FD'!$AI$3),MG20,0),
IF(AND(MQ20='DD FD'!$J$11,MS20='DD FD'!$AI$3),MR20,0),
IF(AND(NB20='DD FD'!$J$11,ND20='DD FD'!$AI$3),NC20,0),
IF(AND(NM20='DD FD'!$J$11,NO20='DD FD'!$AI$3),NN20,0),
IF(AND(NX20='DD FD'!$J$11,NZ20='DD FD'!$AI$3),NY20,0),
IF(AND(OI20='DD FD'!$J$11,OK20='DD FD'!$AI$3),OJ20,0),
),2)</f>
        <v>0</v>
      </c>
    </row>
    <row r="21" spans="1:416">
      <c r="A21" s="663"/>
      <c r="B21" s="182"/>
      <c r="C21" s="282"/>
      <c r="D21" s="282"/>
      <c r="E21" s="183"/>
      <c r="F21" s="355"/>
      <c r="G21" s="359"/>
      <c r="H21" s="664"/>
      <c r="I21" s="173"/>
      <c r="J21" s="161" t="str">
        <f t="shared" si="0"/>
        <v/>
      </c>
      <c r="K21" s="633" t="str">
        <f t="shared" si="17"/>
        <v/>
      </c>
      <c r="L21" s="636"/>
      <c r="M21" s="124" t="str">
        <f t="shared" si="18"/>
        <v/>
      </c>
      <c r="N21" s="125" t="str">
        <f t="shared" si="1"/>
        <v/>
      </c>
      <c r="O21" s="175"/>
      <c r="P21" s="175"/>
      <c r="Q21" s="126" t="str">
        <f t="shared" si="19"/>
        <v/>
      </c>
      <c r="R21" s="184"/>
      <c r="S21" s="184"/>
      <c r="T21" s="182"/>
      <c r="U21" s="182"/>
      <c r="V21" s="182"/>
      <c r="W21" s="358"/>
      <c r="X21" s="182"/>
      <c r="Y21" s="183"/>
      <c r="Z21" s="123"/>
      <c r="AA21" s="176"/>
      <c r="AB21" s="176"/>
      <c r="AC21" s="176"/>
      <c r="AD21" s="176"/>
      <c r="AE21" s="176"/>
      <c r="AF21" s="176"/>
      <c r="AG21" s="127" t="str">
        <f t="shared" si="20"/>
        <v/>
      </c>
      <c r="AH21" s="127" t="str">
        <f t="shared" si="21"/>
        <v/>
      </c>
      <c r="AI21" s="370"/>
      <c r="AJ21" s="635"/>
      <c r="AK21" s="619" t="str">
        <f t="shared" si="22"/>
        <v/>
      </c>
      <c r="AL21" s="124" t="str">
        <f t="shared" si="2"/>
        <v/>
      </c>
      <c r="AM21" s="124" t="str">
        <f t="shared" si="3"/>
        <v/>
      </c>
      <c r="AN21" s="124" t="str">
        <f t="shared" si="4"/>
        <v/>
      </c>
      <c r="AO21" s="124" t="str">
        <f t="shared" si="5"/>
        <v/>
      </c>
      <c r="AP21" s="184"/>
      <c r="AQ21" s="182"/>
      <c r="AR21" s="182"/>
      <c r="AS21" s="182"/>
      <c r="AT21" s="182"/>
      <c r="AU21" s="127" t="str">
        <f t="shared" si="6"/>
        <v/>
      </c>
      <c r="AV21" s="354"/>
      <c r="AW21" s="127" t="str">
        <f t="shared" si="7"/>
        <v/>
      </c>
      <c r="AX21" s="144" t="str">
        <f t="shared" si="8"/>
        <v/>
      </c>
      <c r="AY21" s="182"/>
      <c r="AZ21" s="23"/>
      <c r="BA21" s="23"/>
      <c r="BB21" s="183"/>
      <c r="BC21" s="622"/>
      <c r="BD21" s="649" t="str">
        <f t="shared" si="23"/>
        <v/>
      </c>
      <c r="BE21" s="354"/>
      <c r="BF21" s="192" t="str">
        <f t="shared" si="24"/>
        <v/>
      </c>
      <c r="BG21" s="159"/>
      <c r="BH21" s="159"/>
      <c r="BI21" s="182"/>
      <c r="BJ21" s="194"/>
      <c r="BK21" s="194"/>
      <c r="BL21" s="194"/>
      <c r="BM21" s="127" t="str">
        <f t="shared" si="9"/>
        <v/>
      </c>
      <c r="BN21" s="194"/>
      <c r="BO21" s="178" t="str">
        <f t="shared" si="10"/>
        <v/>
      </c>
      <c r="BP21" s="191"/>
      <c r="BQ21" s="182"/>
      <c r="BR21" s="23"/>
      <c r="BS21" s="23"/>
      <c r="BT21" s="23"/>
      <c r="BU21" s="651"/>
      <c r="BV21" s="647"/>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633" t="str">
        <f t="shared" si="25"/>
        <v/>
      </c>
      <c r="DY21" s="736"/>
      <c r="DZ21" s="334"/>
      <c r="EA21" s="736"/>
      <c r="EB21" s="197"/>
      <c r="EC21" s="194"/>
      <c r="ED21" s="197"/>
      <c r="EE21" s="197"/>
      <c r="EF21" s="194"/>
      <c r="EG21" s="194"/>
      <c r="EH21" s="194"/>
      <c r="EI21" s="123" t="str">
        <f t="shared" si="11"/>
        <v/>
      </c>
      <c r="EJ21" s="194"/>
      <c r="EK21" s="620" t="str">
        <f t="shared" si="12"/>
        <v/>
      </c>
      <c r="EL21" s="756"/>
      <c r="EM21" s="620" t="str">
        <f t="shared" si="26"/>
        <v/>
      </c>
      <c r="EN21" s="733"/>
      <c r="EO21" s="163"/>
      <c r="EP21" s="163"/>
      <c r="EQ21" s="163"/>
      <c r="ER21" s="163"/>
      <c r="ES21" s="163"/>
      <c r="ET21" s="163"/>
      <c r="EU21" s="163"/>
      <c r="EV21" s="163"/>
      <c r="EW21" s="163"/>
      <c r="EX21" s="163"/>
      <c r="EY21" s="163"/>
      <c r="EZ21" s="163"/>
      <c r="FA21" s="163"/>
      <c r="FB21" s="163"/>
      <c r="FC21" s="742"/>
      <c r="FD21" s="648" t="str">
        <f t="shared" si="13"/>
        <v/>
      </c>
      <c r="FE21" s="183"/>
      <c r="FF21" s="201"/>
      <c r="FG21" s="201"/>
      <c r="FH21" s="201"/>
      <c r="FI21" s="201"/>
      <c r="FJ21" s="201"/>
      <c r="FK21" s="201"/>
      <c r="FL21" s="182"/>
      <c r="FM21" s="182"/>
      <c r="FN21" s="334"/>
      <c r="FO21" s="123" t="str">
        <f t="shared" si="14"/>
        <v/>
      </c>
      <c r="FP21" s="889" t="str">
        <f>IF(Table1[[#This Row],[Baumwollanteil (in %)]]&lt;&gt;"","05","")</f>
        <v/>
      </c>
      <c r="FQ21" s="999"/>
      <c r="FR21" s="179" t="str">
        <f t="shared" si="15"/>
        <v/>
      </c>
      <c r="FS21" s="175"/>
      <c r="FT21" s="175"/>
      <c r="FU21" s="175"/>
      <c r="FV21" s="745" t="str">
        <f t="shared" si="16"/>
        <v/>
      </c>
      <c r="FZ21" s="24"/>
      <c r="GA21" s="24"/>
      <c r="GC21" s="1010" t="str">
        <f>IF(Table1[[#This Row],[Global Trade Item Number (GTIN)]]="","",Table1[[#This Row],[Global Trade Item Number (GTIN)]])</f>
        <v/>
      </c>
      <c r="GD21" s="790" t="str">
        <f>IF(Table1[[#This Row],[WAWI-Nr./ Kreditoren-Nummer
(ASDV)]]&lt;&gt;"",Table1[[#This Row],[WAWI-Nr./ Kreditoren-Nummer
(ASDV)]],"")</f>
        <v/>
      </c>
      <c r="GE21" s="190"/>
      <c r="GF21" s="790" t="str">
        <f>IF(Table1[[#This Row],[Gültig ab (Datum)]]&lt;&gt;"","31.12.9999","")</f>
        <v/>
      </c>
      <c r="GG21" s="190"/>
      <c r="GH21" s="190"/>
      <c r="GI21" s="616"/>
      <c r="GJ21" s="765"/>
      <c r="GK21" s="763"/>
      <c r="GL21" s="617"/>
      <c r="GM21" s="617"/>
      <c r="GN21" s="617"/>
      <c r="GO21" s="617"/>
      <c r="GP21" s="617"/>
      <c r="GQ21" s="775"/>
      <c r="GR21" s="771"/>
      <c r="GS21" s="159"/>
      <c r="GT21" s="610"/>
      <c r="GU21" s="610"/>
      <c r="GV21" s="610"/>
      <c r="GW21" s="610"/>
      <c r="GX21" s="610"/>
      <c r="GY21" s="610"/>
      <c r="GZ21" s="610"/>
      <c r="HA21" s="610"/>
      <c r="HB21" s="771"/>
      <c r="HC21" s="610"/>
      <c r="HD21" s="610"/>
      <c r="HE21" s="610"/>
      <c r="HF21" s="610"/>
      <c r="HG21" s="610"/>
      <c r="HH21" s="610"/>
      <c r="HI21" s="610"/>
      <c r="HJ21" s="610"/>
      <c r="HK21" s="610"/>
      <c r="HL21" s="771"/>
      <c r="HM21" s="610"/>
      <c r="HN21" s="610"/>
      <c r="HO21" s="610"/>
      <c r="HP21" s="610"/>
      <c r="HQ21" s="610"/>
      <c r="HR21" s="610"/>
      <c r="HS21" s="610"/>
      <c r="HT21" s="610"/>
      <c r="HU21" s="610"/>
      <c r="HV21" s="771"/>
      <c r="HW21" s="610"/>
      <c r="HX21" s="610"/>
      <c r="HY21" s="610"/>
      <c r="HZ21" s="610"/>
      <c r="IA21" s="610"/>
      <c r="IB21" s="610"/>
      <c r="IC21" s="610"/>
      <c r="ID21" s="610"/>
      <c r="IE21" s="610"/>
      <c r="IF21" s="610"/>
      <c r="IG21" s="771"/>
      <c r="IH21" s="610"/>
      <c r="II21" s="610"/>
      <c r="IJ21" s="610"/>
      <c r="IK21" s="610"/>
      <c r="IL21" s="610"/>
      <c r="IM21" s="610"/>
      <c r="IN21" s="610"/>
      <c r="IO21" s="610"/>
      <c r="IP21" s="610"/>
      <c r="IQ21" s="610"/>
      <c r="IR21" s="771"/>
      <c r="IS21" s="610"/>
      <c r="IT21" s="610"/>
      <c r="IU21" s="610"/>
      <c r="IV21" s="610"/>
      <c r="IW21" s="610"/>
      <c r="IX21" s="610"/>
      <c r="IY21" s="610"/>
      <c r="IZ21" s="610"/>
      <c r="JA21" s="610"/>
      <c r="JB21" s="610"/>
      <c r="JC21" s="771"/>
      <c r="JD21" s="610"/>
      <c r="JE21" s="610"/>
      <c r="JF21" s="610"/>
      <c r="JG21" s="610"/>
      <c r="JH21" s="610"/>
      <c r="JI21" s="610"/>
      <c r="JJ21" s="610"/>
      <c r="JK21" s="610"/>
      <c r="JL21" s="610"/>
      <c r="JM21" s="827"/>
      <c r="JN21" s="771"/>
      <c r="JO21" s="610"/>
      <c r="JP21" s="610"/>
      <c r="JQ21" s="610"/>
      <c r="JR21" s="610"/>
      <c r="JS21" s="610"/>
      <c r="JT21" s="610"/>
      <c r="JU21" s="610"/>
      <c r="JV21" s="610"/>
      <c r="JW21" s="610"/>
      <c r="JX21" s="610"/>
      <c r="JY21" s="771"/>
      <c r="JZ21" s="610"/>
      <c r="KA21" s="610"/>
      <c r="KB21" s="610"/>
      <c r="KC21" s="610"/>
      <c r="KD21" s="610"/>
      <c r="KE21" s="610"/>
      <c r="KF21" s="610"/>
      <c r="KG21" s="610"/>
      <c r="KH21" s="610"/>
      <c r="KI21" s="610"/>
      <c r="KL21" s="803" t="str">
        <f>IF(Table1[[#This Row],[GTIN]]&lt;&gt;"",Table1[[#This Row],[GTIN]],"")</f>
        <v/>
      </c>
      <c r="KM21" s="804" t="str">
        <f>Table1[[#This Row],[Kreditor]]</f>
        <v/>
      </c>
      <c r="KN21" s="805" t="str">
        <f>IF(Table1[[#This Row],[Gültig ab (Datum)]]&lt;&gt;"",Table1[[#This Row],[Gültig ab (Datum)]],"")</f>
        <v/>
      </c>
      <c r="KO21" s="805" t="str">
        <f>Table1[[#This Row],[Gültig bis]]</f>
        <v/>
      </c>
      <c r="KP21" s="818" t="str">
        <f>IF(Table1[[#This Row],[Artikel verpackt? 
(X=Ja)]]="","",Table1[[#This Row],[Artikel verpackt? 
(X=Ja)]])</f>
        <v/>
      </c>
      <c r="KQ21" s="806" t="str">
        <f>IF(Table1[[#This Row],[Verpackung recyclingfähig?
(X=Ja)]]="","",Table1[[#This Row],[Verpackung recyclingfähig?
(X=Ja)]])</f>
        <v/>
      </c>
      <c r="KR21" s="807"/>
      <c r="KS21" s="808"/>
      <c r="KT21" s="809"/>
      <c r="KU21" s="809"/>
      <c r="KV21" s="809"/>
      <c r="KW21" s="809"/>
      <c r="KX21" s="809"/>
      <c r="KY21" s="809"/>
      <c r="KZ21" s="810"/>
      <c r="LA21" s="811" t="str">
        <f>IF(Table1[[#This Row],[Hauptkörper - B1 - Art]]="","",VLOOKUP(Table1[[#This Row],[Hauptkörper - B1 - Art]],'DD FD'!B:C,2,FALSE))</f>
        <v/>
      </c>
      <c r="LB21" s="812" t="str">
        <f>IF(Table1[[#This Row],[Hauptkörper - B1 - Fraktion]]="","",VLOOKUP(Table1[[#This Row],[Hauptkörper - B1 - Fraktion]],'DD FD'!H:J,3,FALSE))</f>
        <v/>
      </c>
      <c r="LC21" s="809" t="str">
        <f>IF(Table1[[#This Row],[Hauptkörper - B1 - Gewicht
(in G)]]="","",Table1[[#This Row],[Hauptkörper - B1 - Gewicht
(in G)]])</f>
        <v/>
      </c>
      <c r="LD21" s="809" t="str">
        <f>IF(Table1[[#This Row],[Hauptkörper - B1 - Lizenzierungs-pflichtig? (X=Ja)]]="","",Table1[[#This Row],[Hauptkörper - B1 - Lizenzierungs-pflichtig? (X=Ja)]])</f>
        <v/>
      </c>
      <c r="LE21" s="812" t="str">
        <f>IF(Table1[[#This Row],[Hauptkörper - B1 - Virgin Material]]="","",VLOOKUP(Table1[[#This Row],[Hauptkörper - B1 - Virgin Material]],'DD FD'!AJ:AK,2,FALSE))</f>
        <v/>
      </c>
      <c r="LF21" s="813" t="str">
        <f>IF(Table1[[#This Row],[Hauptkörper - B1 - Virgin Material Anteil (in %)]]="","",Table1[[#This Row],[Hauptkörper - B1 - Virgin Material Anteil (in %)]])</f>
        <v/>
      </c>
      <c r="LG21" s="812" t="str">
        <f>IF(Table1[[#This Row],[Hauptkörper - B1 - Recyceltes Material]]="","",VLOOKUP(Table1[[#This Row],[Hauptkörper - B1 - Recyceltes Material]],'DD FD'!AL:AM,2,FALSE))</f>
        <v/>
      </c>
      <c r="LH21" s="813" t="str">
        <f>IF(Table1[[#This Row],[Hauptkörper - B1 - Recyceltes Material Anteil (in %)]]="","",Table1[[#This Row],[Hauptkörper - B1 - Recyceltes Material Anteil (in %)]])</f>
        <v/>
      </c>
      <c r="LI21" s="814" t="str">
        <f>IF(Table1[[#This Row],[Hauptkörper - B1 - Beschichtung]]="","",VLOOKUP(Table1[[#This Row],[Hauptkörper - B1 - Beschichtung]],'DD FD'!AE:AF,2,FALSE))</f>
        <v/>
      </c>
      <c r="LJ21" s="815" t="str">
        <f>IF(Table1[[#This Row],[Hauptkörper - B1 - Beschichtung Anteil (in %)]]="","",Table1[[#This Row],[Hauptkörper - B1 - Beschichtung Anteil (in %)]])</f>
        <v/>
      </c>
      <c r="LK21" s="811" t="str">
        <f>IF(Table1[[#This Row],[Hauptkörper - B2 - Art]]="","",VLOOKUP(Table1[[#This Row],[Hauptkörper - B2 - Art]],'DD FD'!B:C,2,FALSE))</f>
        <v/>
      </c>
      <c r="LL21" s="812" t="str">
        <f>IF(Table1[[#This Row],[Hauptkörper - B2 - Fraktion]]="","",VLOOKUP(Table1[[#This Row],[Hauptkörper - B2 - Fraktion]],'DD FD'!H:J,3,FALSE))</f>
        <v/>
      </c>
      <c r="LM21" s="809" t="str">
        <f>IF(Table1[[#This Row],[Hauptkörper - B2 - Gewicht
(in G)]]="","",Table1[[#This Row],[Hauptkörper - B2 - Gewicht
(in G)]])</f>
        <v/>
      </c>
      <c r="LN21" s="809" t="str">
        <f>IF(Table1[[#This Row],[Hauptkörper - B2 - Lizenzierungs-pflichtig? (X=Ja)]]="","",Table1[[#This Row],[Hauptkörper - B2 - Lizenzierungs-pflichtig? (X=Ja)]])</f>
        <v/>
      </c>
      <c r="LO21" s="812" t="str">
        <f>IF(Table1[[#This Row],[Hauptkörper - B2 - Virgin Material]]="","",VLOOKUP(Table1[[#This Row],[Hauptkörper - B2 - Virgin Material]],'DD FD'!AJ:AK,2,FALSE))</f>
        <v/>
      </c>
      <c r="LP21" s="813" t="str">
        <f>IF(Table1[[#This Row],[Hauptkörper - B2 - Virgin Material Anteil (in %)]]="","",Table1[[#This Row],[Hauptkörper - B2 - Virgin Material Anteil (in %)]])</f>
        <v/>
      </c>
      <c r="LQ21" s="812" t="str">
        <f>IF(Table1[[#This Row],[Hauptkörper - B2 - Recyceltes Material]]="","",VLOOKUP(Table1[[#This Row],[Hauptkörper - B2 - Recyceltes Material]],'DD FD'!AL:AM,2,FALSE))</f>
        <v/>
      </c>
      <c r="LR21" s="813" t="str">
        <f>IF(Table1[[#This Row],[Hauptkörper - B2 - Recyceltes Material Anteil (in %)]]="","",Table1[[#This Row],[Hauptkörper - B2 - Recyceltes Material Anteil (in %)]])</f>
        <v/>
      </c>
      <c r="LS21" s="812" t="str">
        <f>IF(Table1[[#This Row],[Hauptkörper - B2 - Beschichtung]]="","",VLOOKUP(Table1[[#This Row],[Hauptkörper - B2 - Beschichtung]],'DD FD'!AE:AF,2,FALSE))</f>
        <v/>
      </c>
      <c r="LT21" s="815" t="str">
        <f>IF(Table1[[#This Row],[Hauptkörper - B2 - Beschichtung Anteil (in %)]]="","",Table1[[#This Row],[Hauptkörper - B2 - Beschichtung Anteil (in %)]])</f>
        <v/>
      </c>
      <c r="LU21" s="811" t="str">
        <f>IF(Table1[[#This Row],[Hauptkörper - B3 - Art]]="","",VLOOKUP(Table1[[#This Row],[Hauptkörper - B3 - Art]],'DD FD'!B:C,2,FALSE))</f>
        <v/>
      </c>
      <c r="LV21" s="812" t="str">
        <f>IF(Table1[[#This Row],[Hauptkörper - B3 - Fraktion]]="","",VLOOKUP(Table1[[#This Row],[Hauptkörper - B3 - Fraktion]],'DD FD'!H:J,3,FALSE))</f>
        <v/>
      </c>
      <c r="LW21" s="809" t="str">
        <f>IF(Table1[[#This Row],[Hauptkörper - B3 - Gewicht
(in G)]]="","",Table1[[#This Row],[Hauptkörper - B3 - Gewicht
(in G)]])</f>
        <v/>
      </c>
      <c r="LX21" s="809" t="str">
        <f>IF(Table1[[#This Row],[Hauptkörper - B3 - Lizenzierungs-pflichtig? (X=Ja)]]="","",Table1[[#This Row],[Hauptkörper - B3 - Lizenzierungs-pflichtig? (X=Ja)]])</f>
        <v/>
      </c>
      <c r="LY21" s="812" t="str">
        <f>IF(Table1[[#This Row],[Hauptkörper - B3 - Virgin Material]]="","",VLOOKUP(Table1[[#This Row],[Hauptkörper - B3 - Virgin Material]],'DD FD'!AJ:AK,2,FALSE))</f>
        <v/>
      </c>
      <c r="LZ21" s="813" t="str">
        <f>IF(Table1[[#This Row],[Hauptkörper - B3 - Virgin Material Anteil (in %)]]="","",Table1[[#This Row],[Hauptkörper - B3 - Virgin Material Anteil (in %)]])</f>
        <v/>
      </c>
      <c r="MA21" s="812" t="str">
        <f>IF(Table1[[#This Row],[Hauptkörper - B3 - Recyceltes Material]]="","",VLOOKUP(Table1[[#This Row],[Hauptkörper - B3 - Recyceltes Material]],'DD FD'!AL:AM,2,FALSE))</f>
        <v/>
      </c>
      <c r="MB21" s="813" t="str">
        <f>IF(Table1[[#This Row],[Hauptkörper - B3 - Recyceltes Material Anteil (in %)]]="","",Table1[[#This Row],[Hauptkörper - B3 - Recyceltes Material Anteil (in %)]])</f>
        <v/>
      </c>
      <c r="MC21" s="812" t="str">
        <f>IF(Table1[[#This Row],[Hauptkörper - B3 - Beschichtung]]="","",VLOOKUP(Table1[[#This Row],[Hauptkörper - B3 - Beschichtung]],'DD FD'!AE:AF,2,FALSE))</f>
        <v/>
      </c>
      <c r="MD21" s="815" t="str">
        <f>IF(Table1[[#This Row],[Hauptkörper - B3 - Beschichtung Anteil (in %)]]="","",Table1[[#This Row],[Hauptkörper - B3 - Beschichtung Anteil (in %)]])</f>
        <v/>
      </c>
      <c r="ME21" s="811" t="str">
        <f>IF(Table1[[#This Row],[Verschluss - B1 - Art]]="","",VLOOKUP(Table1[[#This Row],[Verschluss - B1 - Art]],'DD FD'!D:E,2,FALSE))</f>
        <v/>
      </c>
      <c r="MF21" s="812" t="str">
        <f>IF(Table1[[#This Row],[Verschluss - B1 - Fraktion]]="","",VLOOKUP(Table1[[#This Row],[Verschluss - B1 - Fraktion]],'DD FD'!H:J,3,FALSE))</f>
        <v/>
      </c>
      <c r="MG21" s="809" t="str">
        <f>IF(Table1[[#This Row],[Verschluss - B1 - Gewicht (in G)]]="","",Table1[[#This Row],[Verschluss - B1 - Gewicht (in G)]])</f>
        <v/>
      </c>
      <c r="MH21" s="809" t="str">
        <f>IF(Table1[[#This Row],[Verschluss - B1 - Lizenzierungs-pflichtig? (X=Ja)]]="","",Table1[[#This Row],[Verschluss - B1 - Lizenzierungs-pflichtig? (X=Ja)]])</f>
        <v/>
      </c>
      <c r="MI21" s="809" t="str">
        <f>IF(Table1[[#This Row],[Verschluss - B1 - Trennbar vom Hauptkörper? (X=Ja)]]="","",Table1[[#This Row],[Verschluss - B1 - Trennbar vom Hauptkörper? (X=Ja)]])</f>
        <v/>
      </c>
      <c r="MJ21" s="812" t="str">
        <f>IF(Table1[[#This Row],[Verschluss - B1 - Virgin Material]]="","",VLOOKUP(Table1[[#This Row],[Verschluss - B1 - Virgin Material]],'DD FD'!AJ:AK,2,FALSE))</f>
        <v/>
      </c>
      <c r="MK21" s="813" t="str">
        <f>IF(Table1[[#This Row],[Verschluss - B1 - Virgin Material Anteil (in %)]]="","",Table1[[#This Row],[Verschluss - B1 - Virgin Material Anteil (in %)]])</f>
        <v/>
      </c>
      <c r="ML21" s="812" t="str">
        <f>IF(Table1[[#This Row],[Verschluss - B1 - Recyceltes Material]]="","",VLOOKUP(Table1[[#This Row],[Verschluss - B1 - Recyceltes Material]],'DD FD'!AL:AM,2,FALSE))</f>
        <v/>
      </c>
      <c r="MM21" s="813" t="str">
        <f>IF(Table1[[#This Row],[Verschluss - B1 - Recyceltes Material Anteil (in %)]]="","",Table1[[#This Row],[Verschluss - B1 - Recyceltes Material Anteil (in %)]])</f>
        <v/>
      </c>
      <c r="MN21" s="812" t="str">
        <f>IF(Table1[[#This Row],[Verschluss - B1 - Beschichtung]]="","",VLOOKUP(Table1[[#This Row],[Verschluss - B1 - Beschichtung]],'DD FD'!AE:AF,2,FALSE))</f>
        <v/>
      </c>
      <c r="MO21" s="815" t="str">
        <f>IF(Table1[[#This Row],[Verschluss - B1 - Beschichtung Anteil (in %)]]="","",Table1[[#This Row],[Verschluss - B1 - Beschichtung Anteil (in %)]])</f>
        <v/>
      </c>
      <c r="MP21" s="811" t="str">
        <f>IF(Table1[[#This Row],[Verschluss - B2 - Art]]="","",VLOOKUP(Table1[[#This Row],[Verschluss - B2 - Art]],'DD FD'!D:E,2,FALSE))</f>
        <v/>
      </c>
      <c r="MQ21" s="812" t="str">
        <f>IF(Table1[[#This Row],[Verschluss - B2 - Fraktion]]="","",VLOOKUP(Table1[[#This Row],[Verschluss - B2 - Fraktion]],'DD FD'!H:J,3,FALSE))</f>
        <v/>
      </c>
      <c r="MR21" s="809" t="str">
        <f>IF(Table1[[#This Row],[Verschluss - B2 - Gewicht (in G)]]="","",Table1[[#This Row],[Verschluss - B2 - Gewicht (in G)]])</f>
        <v/>
      </c>
      <c r="MS21" s="809" t="str">
        <f>IF(Table1[[#This Row],[Verschluss - B2 - Lizenzierungs-pflichtig? (X=Ja)]]="","",Table1[[#This Row],[Verschluss - B2 - Lizenzierungs-pflichtig? (X=Ja)]])</f>
        <v/>
      </c>
      <c r="MT21" s="809" t="str">
        <f>IF(Table1[[#This Row],[Verschluss - B2 - Trennbar vom Hauptkörper? (X=Ja)]]="","",Table1[[#This Row],[Verschluss - B2 - Trennbar vom Hauptkörper? (X=Ja)]])</f>
        <v/>
      </c>
      <c r="MU21" s="812" t="str">
        <f>IF(Table1[[#This Row],[Verschluss - B2 - Virgin Material]]="","",VLOOKUP(Table1[[#This Row],[Verschluss - B2 - Virgin Material]],'DD FD'!AJ:AK,2,FALSE))</f>
        <v/>
      </c>
      <c r="MV21" s="813" t="str">
        <f>IF(Table1[[#This Row],[Verschluss - B2 - Virgin Material Anteil (in %)]]="","",Table1[[#This Row],[Verschluss - B2 - Virgin Material Anteil (in %)]])</f>
        <v/>
      </c>
      <c r="MW21" s="812" t="str">
        <f>IF(Table1[[#This Row],[Verschluss - B2 - Recyceltes Material]]="","",VLOOKUP(Table1[[#This Row],[Verschluss - B2 - Recyceltes Material]],'DD FD'!AL:AM,2,FALSE))</f>
        <v/>
      </c>
      <c r="MX21" s="813" t="str">
        <f>IF(Table1[[#This Row],[Verschluss - B2 - Recyceltes Material Anteil (in %)]]="","",Table1[[#This Row],[Verschluss - B2 - Recyceltes Material Anteil (in %)]])</f>
        <v/>
      </c>
      <c r="MY21" s="812" t="str">
        <f>IF(Table1[[#This Row],[Verschluss - B2 - Beschichtung]]="","",VLOOKUP(Table1[[#This Row],[Verschluss - B2 - Beschichtung]],'DD FD'!AE:AF,2,FALSE))</f>
        <v/>
      </c>
      <c r="MZ21" s="815" t="str">
        <f>IF(Table1[[#This Row],[Verschluss - B2 - Beschichtung Anteil (in %)]]="","",Table1[[#This Row],[Verschluss - B2 - Beschichtung Anteil (in %)]])</f>
        <v/>
      </c>
      <c r="NA21" s="811" t="str">
        <f>IF(Table1[[#This Row],[Verschluss - B3 - Art]]="","",VLOOKUP(Table1[[#This Row],[Verschluss - B3 - Art]],'DD FD'!D:E,2,FALSE))</f>
        <v/>
      </c>
      <c r="NB21" s="812" t="str">
        <f>IF(Table1[[#This Row],[Verschluss - B3 - Fraktion]]="","",VLOOKUP(Table1[[#This Row],[Verschluss - B3 - Fraktion]],'DD FD'!H:J,3,FALSE))</f>
        <v/>
      </c>
      <c r="NC21" s="809" t="str">
        <f>IF(Table1[[#This Row],[Verschluss - B3 - Gewicht (in G)]]="","",Table1[[#This Row],[Verschluss - B3 - Gewicht (in G)]])</f>
        <v/>
      </c>
      <c r="ND21" s="809" t="str">
        <f>IF(Table1[[#This Row],[Verschluss - B3 - Lizenzierungs-pflichtig? (X=Ja)]]="","",Table1[[#This Row],[Verschluss - B3 - Lizenzierungs-pflichtig? (X=Ja)]])</f>
        <v/>
      </c>
      <c r="NE21" s="809" t="str">
        <f>IF(Table1[[#This Row],[Verschluss - B3 - Trennbar vom Hauptkörper? (X=Ja)]]="","",Table1[[#This Row],[Verschluss - B3 - Trennbar vom Hauptkörper? (X=Ja)]])</f>
        <v/>
      </c>
      <c r="NF21" s="812" t="str">
        <f>IF(Table1[[#This Row],[Verschluss - B3 - Virgin Material]]="","",VLOOKUP(Table1[[#This Row],[Verschluss - B3 - Virgin Material]],'DD FD'!AJ:AK,2,FALSE))</f>
        <v/>
      </c>
      <c r="NG21" s="813" t="str">
        <f>IF(Table1[[#This Row],[Verschluss - B3 - Virgin Material Anteil (in %)]]="","",Table1[[#This Row],[Verschluss - B3 - Virgin Material Anteil (in %)]])</f>
        <v/>
      </c>
      <c r="NH21" s="812" t="str">
        <f>IF(Table1[[#This Row],[Verschluss - B3 - Recyceltes Material]]="","",VLOOKUP(Table1[[#This Row],[Verschluss - B3 - Recyceltes Material]],'DD FD'!AL:AM,2,FALSE))</f>
        <v/>
      </c>
      <c r="NI21" s="813" t="str">
        <f>IF(Table1[[#This Row],[Verschluss - B3 - Recyceltes Material Anteil (in %)]]="","",Table1[[#This Row],[Verschluss - B3 - Recyceltes Material Anteil (in %)]])</f>
        <v/>
      </c>
      <c r="NJ21" s="812" t="str">
        <f>IF(Table1[[#This Row],[Verschluss - B3 - Beschichtung]]="","",VLOOKUP(Table1[[#This Row],[Verschluss - B3 - Beschichtung]],'DD FD'!AE:AF,2,FALSE))</f>
        <v/>
      </c>
      <c r="NK21" s="815" t="str">
        <f>IF(Table1[[#This Row],[Verschluss - B3 - Beschichtung Anteil (in %)]]="","",Table1[[#This Row],[Verschluss - B3 - Beschichtung Anteil (in %)]])</f>
        <v/>
      </c>
      <c r="NL21" s="811" t="str">
        <f>IF(Table1[[#This Row],[Etikett - B1 - Art]]="","",VLOOKUP(Table1[[#This Row],[Etikett - B1 - Art]],'DD FD'!F:G,2,FALSE))</f>
        <v/>
      </c>
      <c r="NM21" s="812" t="str">
        <f>IF(Table1[[#This Row],[Etikett - B1 - Fraktion]]="","",VLOOKUP(Table1[[#This Row],[Etikett - B1 - Fraktion]],'DD FD'!H:J,3,FALSE))</f>
        <v/>
      </c>
      <c r="NN21" s="809" t="str">
        <f>IF(Table1[[#This Row],[Etikett - B1 - Gewicht (in G)]]="","",Table1[[#This Row],[Etikett - B1 - Gewicht (in G)]])</f>
        <v/>
      </c>
      <c r="NO21" s="809" t="str">
        <f>IF(Table1[[#This Row],[Etikett - B1 - Lizenzierungs-pflichtig? (X=Ja)]]="","",Table1[[#This Row],[Etikett - B1 - Lizenzierungs-pflichtig? (X=Ja)]])</f>
        <v/>
      </c>
      <c r="NP21" s="809" t="str">
        <f>IF(Table1[[#This Row],[Etikett - B1 - Trennbar vom Hauptkörper? (X=Ja)]]="","",Table1[[#This Row],[Etikett - B1 - Trennbar vom Hauptkörper? (X=Ja)]])</f>
        <v/>
      </c>
      <c r="NQ21" s="812" t="str">
        <f>IF(Table1[[#This Row],[Etikett - B1 - Virgin Material]]="","",VLOOKUP(Table1[[#This Row],[Etikett - B1 - Virgin Material]],'DD FD'!AJ:AK,2,FALSE))</f>
        <v/>
      </c>
      <c r="NR21" s="813" t="str">
        <f>IF(Table1[[#This Row],[Etikett - B1 - Virgin Material Anteil (in %)]]="","",Table1[[#This Row],[Etikett - B1 - Virgin Material Anteil (in %)]])</f>
        <v/>
      </c>
      <c r="NS21" s="812" t="str">
        <f>IF(Table1[[#This Row],[Etikett - B1 - Recyceltes Material]]="","",VLOOKUP(Table1[[#This Row],[Etikett - B1 - Recyceltes Material]],'DD FD'!AL:AM,2,FALSE))</f>
        <v/>
      </c>
      <c r="NT21" s="813" t="str">
        <f>IF(Table1[[#This Row],[Etikett - B1 - Recyceltes Material Anteil (in %)]]="","",Table1[[#This Row],[Etikett - B1 - Recyceltes Material Anteil (in %)]])</f>
        <v/>
      </c>
      <c r="NU21" s="812" t="str">
        <f>IF(Table1[[#This Row],[Etikett - B1 - Beschichtung]]="","",VLOOKUP(Table1[[#This Row],[Etikett - B1 - Beschichtung]],'DD FD'!AE:AF,2,FALSE))</f>
        <v/>
      </c>
      <c r="NV21" s="815" t="str">
        <f>IF(Table1[[#This Row],[Etikett - B1 - Beschichtung Anteil (in %)]]="","",Table1[[#This Row],[Etikett - B1 - Beschichtung Anteil (in %)]])</f>
        <v/>
      </c>
      <c r="NW21" s="811" t="str">
        <f>IF(Table1[[#This Row],[Etikett - B2 - Art]]="","",VLOOKUP(Table1[[#This Row],[Etikett - B2 - Art]],'DD FD'!F:G,2,FALSE))</f>
        <v/>
      </c>
      <c r="NX21" s="812" t="str">
        <f>IF(Table1[[#This Row],[Etikett - B2 - Fraktion]]="","",VLOOKUP(Table1[[#This Row],[Etikett - B2 - Fraktion]],'DD FD'!H:J,3,FALSE))</f>
        <v/>
      </c>
      <c r="NY21" s="809" t="str">
        <f>IF(Table1[[#This Row],[Etikett - B2 - Gewicht (in G)]]="","",Table1[[#This Row],[Etikett - B2 - Gewicht (in G)]])</f>
        <v/>
      </c>
      <c r="NZ21" s="809" t="str">
        <f>IF(Table1[[#This Row],[Etikett - B2 - Lizenzierungs-pflichtig? (X=Ja)]]="","",Table1[[#This Row],[Etikett - B2 - Lizenzierungs-pflichtig? (X=Ja)]])</f>
        <v/>
      </c>
      <c r="OA21" s="809" t="str">
        <f>IF(Table1[[#This Row],[Etikett - B2 - Trennbar vom Hauptkörper? (X=Ja)]]="","",Table1[[#This Row],[Etikett - B2 - Trennbar vom Hauptkörper? (X=Ja)]])</f>
        <v/>
      </c>
      <c r="OB21" s="812" t="str">
        <f>IF(Table1[[#This Row],[Etikett - B2 - Virgin Material]]="","",VLOOKUP(Table1[[#This Row],[Etikett - B2 - Virgin Material]],'DD FD'!AJ:AK,2,FALSE))</f>
        <v/>
      </c>
      <c r="OC21" s="813" t="str">
        <f>IF(Table1[[#This Row],[Etikett - B2 - Virgin Material Anteil (in %)]]="","",Table1[[#This Row],[Etikett - B2 - Virgin Material Anteil (in %)]])</f>
        <v/>
      </c>
      <c r="OD21" s="812" t="str">
        <f>IF(Table1[[#This Row],[Etikett - B2 - Recyceltes Material]]="","",VLOOKUP(Table1[[#This Row],[Etikett - B2 - Recyceltes Material]],'DD FD'!AL:AM,2,FALSE))</f>
        <v/>
      </c>
      <c r="OE21" s="813" t="str">
        <f>IF(Table1[[#This Row],[Etikett - B2 - Recyceltes Material Anteil (in %)]]="","",Table1[[#This Row],[Etikett - B2 - Recyceltes Material Anteil (in %)]])</f>
        <v/>
      </c>
      <c r="OF21" s="812" t="str">
        <f>IF(Table1[[#This Row],[Etikett - B2 - Beschichtung]]="","",VLOOKUP(Table1[[#This Row],[Etikett - B2 - Beschichtung]],'DD FD'!AE:AF,2,FALSE))</f>
        <v/>
      </c>
      <c r="OG21" s="815" t="str">
        <f>IF(Table1[[#This Row],[Etikett - B2 - Beschichtung Anteil (in %)]]="","",Table1[[#This Row],[Etikett - B2 - Beschichtung Anteil (in %)]])</f>
        <v/>
      </c>
      <c r="OH21" s="811" t="str">
        <f>IF(Table1[[#This Row],[Etikett - B3 - Art]]="","",VLOOKUP(Table1[[#This Row],[Etikett - B3 - Art]],'DD FD'!F:G,2,FALSE))</f>
        <v/>
      </c>
      <c r="OI21" s="812" t="str">
        <f>IF(Table1[[#This Row],[Etikett - B3 - Fraktion]]="","",VLOOKUP(Table1[[#This Row],[Etikett - B3 - Fraktion]],'DD FD'!H:J,3,FALSE))</f>
        <v/>
      </c>
      <c r="OJ21" s="809" t="str">
        <f>IF(Table1[[#This Row],[Etikett - B3 - Gewicht (in G)]]="","",Table1[[#This Row],[Etikett - B3 - Gewicht (in G)]])</f>
        <v/>
      </c>
      <c r="OK21" s="809" t="str">
        <f>IF(Table1[[#This Row],[Etikett - B3 - Lizenzierungs-pflichtig? (X=Ja)]]="","",Table1[[#This Row],[Etikett - B3 - Lizenzierungs-pflichtig? (X=Ja)]])</f>
        <v/>
      </c>
      <c r="OL21" s="809" t="str">
        <f>IF(Table1[[#This Row],[Etikett - B3 - Trennbar vom Hauptkörper? (X=Ja)]]="","",Table1[[#This Row],[Etikett - B3 - Trennbar vom Hauptkörper? (X=Ja)]])</f>
        <v/>
      </c>
      <c r="OM21" s="812" t="str">
        <f>IF(Table1[[#This Row],[Etikett - B3 - Virgin Material]]="","",VLOOKUP(Table1[[#This Row],[Etikett - B3 - Virgin Material]],'DD FD'!AJ:AK,2,FALSE))</f>
        <v/>
      </c>
      <c r="ON21" s="813" t="str">
        <f>IF(Table1[[#This Row],[Etikett - B3 - Virgin Material Anteil (in %)]]="","",Table1[[#This Row],[Etikett - B3 - Virgin Material Anteil (in %)]])</f>
        <v/>
      </c>
      <c r="OO21" s="812" t="str">
        <f>IF(Table1[[#This Row],[Etikett - B3 - Recyceltes Material]]="","",VLOOKUP(Table1[[#This Row],[Etikett - B3 - Recyceltes Material]],'DD FD'!AL:AM,2,FALSE))</f>
        <v/>
      </c>
      <c r="OP21" s="813" t="str">
        <f>IF(Table1[[#This Row],[Etikett - B3 - Recyceltes Material Anteil (in %)]]="","",Table1[[#This Row],[Etikett - B3 - Recyceltes Material Anteil (in %)]])</f>
        <v/>
      </c>
      <c r="OQ21" s="812" t="str">
        <f>IF(Table1[[#This Row],[Etikett - B3 - Beschichtung]]="","",VLOOKUP(Table1[[#This Row],[Etikett - B3 - Beschichtung]],'DD FD'!AE:AF,2,FALSE))</f>
        <v/>
      </c>
      <c r="OR21" s="861" t="str">
        <f>IF(Table1[[#This Row],[Etikett - B3 - Beschichtung Anteil (in %)]]="","",Table1[[#This Row],[Etikett - B3 - Beschichtung Anteil (in %)]])</f>
        <v/>
      </c>
      <c r="OS21" s="866">
        <f>ROUNDUP(SUM(
IF(AND(LB21='DD FD'!$J$7,LD21='DD FD'!$AI$3),LC21,0),
IF(AND(LL21='DD FD'!$J$7,LN21='DD FD'!$AI$3),LM21,0),
IF(AND(LV21='DD FD'!$J$7,LX21='DD FD'!$AI$3),LW21,0),
IF(AND(MF21='DD FD'!$J$7,MH21='DD FD'!$AI$3),MG21,0),
IF(AND(MQ21='DD FD'!$J$7,MS21='DD FD'!$AI$3),MR21,0),
IF(AND(NB21='DD FD'!$J$7,ND21='DD FD'!$AI$3),NC21,0),
IF(AND(NM21='DD FD'!$J$7,NO21='DD FD'!$AI$3),NN21,0),
IF(AND(NX21='DD FD'!$J$7,NZ21='DD FD'!$AI$3),NY21,0),
IF(AND(OI21='DD FD'!$J$7,OK21='DD FD'!$AI$3),OJ21,0),
),2)</f>
        <v>0</v>
      </c>
      <c r="OT21" s="865">
        <f>ROUNDUP(SUM(
IF(AND(LB21='DD FD'!$J$6,LD21='DD FD'!$AI$3),LC21,0),
IF(AND(LL21='DD FD'!$J$6,LN21='DD FD'!$AI$3),LM21,0),
IF(AND(LV21='DD FD'!$J$6,LX21='DD FD'!$AI$3),LW21,0),
IF(AND(MF21='DD FD'!$J$6,MH21='DD FD'!$AI$3),MG21,0),
IF(AND(MQ21='DD FD'!$J$6,MS21='DD FD'!$AI$3),MR21,0),
IF(AND(NB21='DD FD'!$J$6,ND21='DD FD'!$AI$3),NC21,0),
IF(AND(NM21='DD FD'!$J$6,NO21='DD FD'!$AI$3),NN21,0),
IF(AND(NX21='DD FD'!$J$6,NZ21='DD FD'!$AI$3),NY21,0),
IF(AND(OI21='DD FD'!$J$6,OK21='DD FD'!$AI$3),OJ21,0),
),2)</f>
        <v>0</v>
      </c>
      <c r="OU21" s="865">
        <f>ROUNDUP(SUM(
IF(AND(LB21='DD FD'!$J$10,LD21='DD FD'!$AI$3),LC21,0),
IF(AND(LL21='DD FD'!$J$10,LN21='DD FD'!$AI$3),LM21,0),
IF(AND(LV21='DD FD'!$J$10,LX21='DD FD'!$AI$3),LW21,0),
IF(AND(MF21='DD FD'!$J$10,MH21='DD FD'!$AI$3),MG21,0),
IF(AND(MQ21='DD FD'!$J$10,MS21='DD FD'!$AI$3),MR21,0),
IF(AND(NB21='DD FD'!$J$10,ND21='DD FD'!$AI$3),NC21,0),
IF(AND(NM21='DD FD'!$J$10,NO21='DD FD'!$AI$3),NN21,0),
IF(AND(NX21='DD FD'!$J$10,NZ21='DD FD'!$AI$3),NY21,0),
IF(AND(OI21='DD FD'!$J$10,OK21='DD FD'!$AI$3),OJ21,0),
),2)</f>
        <v>0</v>
      </c>
      <c r="OV21" s="865">
        <f>ROUNDUP(SUM(
IF(AND(LB21='DD FD'!$J$8,LD21='DD FD'!$AI$3),LC21,0),
IF(AND(LL21='DD FD'!$J$8,LN21='DD FD'!$AI$3),LM21,0),
IF(AND(LV21='DD FD'!$J$8,LX21='DD FD'!$AI$3),LW21,0),
IF(AND(MF21='DD FD'!$J$8,MH21='DD FD'!$AI$3),MG21,0),
IF(AND(MQ21='DD FD'!$J$8,MS21='DD FD'!$AI$3),MR21,0),
IF(AND(NB21='DD FD'!$J$8,ND21='DD FD'!$AI$3),NC21,0),
IF(AND(NM21='DD FD'!$J$8,NO21='DD FD'!$AI$3),NN21,0),
IF(AND(NX21='DD FD'!$J$8,NZ21='DD FD'!$AI$3),NY21,0),
IF(AND(OI21='DD FD'!$J$8,OK21='DD FD'!$AI$3),OJ21,0),
),2)</f>
        <v>0</v>
      </c>
      <c r="OW21" s="865">
        <f>ROUNDUP(SUM(
IF(AND(LB21='DD FD'!$J$5,LD21='DD FD'!$AI$3),LC21,0),
IF(AND(LL21='DD FD'!$J$5,LN21='DD FD'!$AI$3),LM21,0),
IF(AND(LV21='DD FD'!$J$5,LX21='DD FD'!$AI$3),LW21,0),
IF(AND(MF21='DD FD'!$J$5,MH21='DD FD'!$AI$3),MG21,0),
IF(AND(MQ21='DD FD'!$J$5,MS21='DD FD'!$AI$3),MR21,0),
IF(AND(NB21='DD FD'!$J$5,ND21='DD FD'!$AI$3),NC21,0),
IF(AND(NM21='DD FD'!$J$5,NO21='DD FD'!$AI$3),NN21,0),
IF(AND(NX21='DD FD'!$J$5,NZ21='DD FD'!$AI$3),NY21,0),
IF(AND(OI21='DD FD'!$J$5,OK21='DD FD'!$AI$3),OJ21,0),
),2)</f>
        <v>0</v>
      </c>
      <c r="OX21" s="865">
        <f>ROUNDUP(SUM(
IF(AND(LB21='DD FD'!$J$9,LD21='DD FD'!$AI$3),LC21,0),
IF(AND(LL21='DD FD'!$J$9,LN21='DD FD'!$AI$3),LM21,0),
IF(AND(LV21='DD FD'!$J$9,LX21='DD FD'!$AI$3),LW21,0),
IF(AND(MF21='DD FD'!$J$9,MH21='DD FD'!$AI$3),MG21,0),
IF(AND(MQ21='DD FD'!$J$9,MS21='DD FD'!$AI$3),MR21,0),
IF(AND(NB21='DD FD'!$J$9,ND21='DD FD'!$AI$3),NC21,0),
IF(AND(NM21='DD FD'!$J$9,NO21='DD FD'!$AI$3),NN21,0),
IF(AND(NX21='DD FD'!$J$9,NZ21='DD FD'!$AI$3),NY21,0),
IF(AND(OI21='DD FD'!$J$9,OK21='DD FD'!$AI$3),OJ21,0),
),2)</f>
        <v>0</v>
      </c>
      <c r="OY21" s="865">
        <f>ROUNDUP(SUM(
IF(AND(LB21='DD FD'!$J$4,LD21='DD FD'!$AI$3),LC21,0),
IF(AND(LL21='DD FD'!$J$4,LN21='DD FD'!$AI$3),LM21,0),
IF(AND(LV21='DD FD'!$J$4,LX21='DD FD'!$AI$3),LW21,0),
IF(AND(MF21='DD FD'!$J$4,MH21='DD FD'!$AI$3),MG21,0),
IF(AND(MQ21='DD FD'!$J$4,MS21='DD FD'!$AI$3),MR21,0),
IF(AND(NB21='DD FD'!$J$4,ND21='DD FD'!$AI$3),NC21,0),
IF(AND(NM21='DD FD'!$J$4,NO21='DD FD'!$AI$3),NN21,0),
IF(AND(NX21='DD FD'!$J$4,NZ21='DD FD'!$AI$3),NY21,0),
IF(AND(OI21='DD FD'!$J$4,OK21='DD FD'!$AI$3),OJ21,0),
),2)</f>
        <v>0</v>
      </c>
      <c r="OZ21" s="867">
        <f>ROUNDUP(SUM(
IF(AND(LB21='DD FD'!$J$11,LD21='DD FD'!$AI$3),LC21,0),
IF(AND(LL21='DD FD'!$J$11,LN21='DD FD'!$AI$3),LM21,0),
IF(AND(LV21='DD FD'!$J$11,LX21='DD FD'!$AI$3),LW21,0),
IF(AND(MF21='DD FD'!$J$11,MH21='DD FD'!$AI$3),MG21,0),
IF(AND(MQ21='DD FD'!$J$11,MS21='DD FD'!$AI$3),MR21,0),
IF(AND(NB21='DD FD'!$J$11,ND21='DD FD'!$AI$3),NC21,0),
IF(AND(NM21='DD FD'!$J$11,NO21='DD FD'!$AI$3),NN21,0),
IF(AND(NX21='DD FD'!$J$11,NZ21='DD FD'!$AI$3),NY21,0),
IF(AND(OI21='DD FD'!$J$11,OK21='DD FD'!$AI$3),OJ21,0),
),2)</f>
        <v>0</v>
      </c>
    </row>
    <row r="22" spans="1:416">
      <c r="A22" s="663"/>
      <c r="B22" s="182"/>
      <c r="C22" s="282"/>
      <c r="D22" s="282"/>
      <c r="E22" s="183"/>
      <c r="F22" s="355"/>
      <c r="G22" s="359"/>
      <c r="H22" s="664"/>
      <c r="I22" s="173"/>
      <c r="J22" s="161" t="str">
        <f t="shared" si="0"/>
        <v/>
      </c>
      <c r="K22" s="633" t="str">
        <f t="shared" si="17"/>
        <v/>
      </c>
      <c r="L22" s="636"/>
      <c r="M22" s="124" t="str">
        <f t="shared" si="18"/>
        <v/>
      </c>
      <c r="N22" s="125" t="str">
        <f t="shared" si="1"/>
        <v/>
      </c>
      <c r="O22" s="175"/>
      <c r="P22" s="175"/>
      <c r="Q22" s="126" t="str">
        <f t="shared" si="19"/>
        <v/>
      </c>
      <c r="R22" s="184"/>
      <c r="S22" s="184"/>
      <c r="T22" s="182"/>
      <c r="U22" s="182"/>
      <c r="V22" s="182"/>
      <c r="W22" s="358"/>
      <c r="X22" s="182"/>
      <c r="Y22" s="183"/>
      <c r="Z22" s="123"/>
      <c r="AA22" s="176"/>
      <c r="AB22" s="176"/>
      <c r="AC22" s="176"/>
      <c r="AD22" s="176"/>
      <c r="AE22" s="176"/>
      <c r="AF22" s="176"/>
      <c r="AG22" s="127" t="str">
        <f t="shared" si="20"/>
        <v/>
      </c>
      <c r="AH22" s="127" t="str">
        <f t="shared" si="21"/>
        <v/>
      </c>
      <c r="AI22" s="370"/>
      <c r="AJ22" s="635"/>
      <c r="AK22" s="619" t="str">
        <f t="shared" si="22"/>
        <v/>
      </c>
      <c r="AL22" s="124" t="str">
        <f t="shared" si="2"/>
        <v/>
      </c>
      <c r="AM22" s="124" t="str">
        <f t="shared" si="3"/>
        <v/>
      </c>
      <c r="AN22" s="124" t="str">
        <f t="shared" si="4"/>
        <v/>
      </c>
      <c r="AO22" s="124" t="str">
        <f t="shared" si="5"/>
        <v/>
      </c>
      <c r="AP22" s="184"/>
      <c r="AQ22" s="182"/>
      <c r="AR22" s="182"/>
      <c r="AS22" s="182"/>
      <c r="AT22" s="182"/>
      <c r="AU22" s="127" t="str">
        <f t="shared" si="6"/>
        <v/>
      </c>
      <c r="AV22" s="354"/>
      <c r="AW22" s="127" t="str">
        <f t="shared" si="7"/>
        <v/>
      </c>
      <c r="AX22" s="144" t="str">
        <f t="shared" si="8"/>
        <v/>
      </c>
      <c r="AY22" s="182"/>
      <c r="AZ22" s="23"/>
      <c r="BA22" s="23"/>
      <c r="BB22" s="183"/>
      <c r="BC22" s="622"/>
      <c r="BD22" s="649" t="str">
        <f t="shared" si="23"/>
        <v/>
      </c>
      <c r="BE22" s="354"/>
      <c r="BF22" s="192" t="str">
        <f t="shared" si="24"/>
        <v/>
      </c>
      <c r="BG22" s="159"/>
      <c r="BH22" s="159"/>
      <c r="BI22" s="182"/>
      <c r="BJ22" s="194"/>
      <c r="BK22" s="194"/>
      <c r="BL22" s="194"/>
      <c r="BM22" s="127" t="str">
        <f t="shared" si="9"/>
        <v/>
      </c>
      <c r="BN22" s="194"/>
      <c r="BO22" s="178" t="str">
        <f t="shared" si="10"/>
        <v/>
      </c>
      <c r="BP22" s="191"/>
      <c r="BQ22" s="182"/>
      <c r="BR22" s="23"/>
      <c r="BS22" s="23"/>
      <c r="BT22" s="23"/>
      <c r="BU22" s="651"/>
      <c r="BV22" s="647"/>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633" t="str">
        <f t="shared" si="25"/>
        <v/>
      </c>
      <c r="DY22" s="736"/>
      <c r="DZ22" s="334"/>
      <c r="EA22" s="736"/>
      <c r="EB22" s="197"/>
      <c r="EC22" s="194"/>
      <c r="ED22" s="197"/>
      <c r="EE22" s="197"/>
      <c r="EF22" s="194"/>
      <c r="EG22" s="194"/>
      <c r="EH22" s="194"/>
      <c r="EI22" s="123" t="str">
        <f t="shared" si="11"/>
        <v/>
      </c>
      <c r="EJ22" s="194"/>
      <c r="EK22" s="620" t="str">
        <f t="shared" si="12"/>
        <v/>
      </c>
      <c r="EL22" s="756"/>
      <c r="EM22" s="620" t="str">
        <f t="shared" si="26"/>
        <v/>
      </c>
      <c r="EN22" s="733"/>
      <c r="EO22" s="163"/>
      <c r="EP22" s="163"/>
      <c r="EQ22" s="163"/>
      <c r="ER22" s="163"/>
      <c r="ES22" s="163"/>
      <c r="ET22" s="163"/>
      <c r="EU22" s="163"/>
      <c r="EV22" s="163"/>
      <c r="EW22" s="163"/>
      <c r="EX22" s="163"/>
      <c r="EY22" s="163"/>
      <c r="EZ22" s="163"/>
      <c r="FA22" s="163"/>
      <c r="FB22" s="163"/>
      <c r="FC22" s="742"/>
      <c r="FD22" s="648" t="str">
        <f t="shared" si="13"/>
        <v/>
      </c>
      <c r="FE22" s="183"/>
      <c r="FF22" s="201"/>
      <c r="FG22" s="201"/>
      <c r="FH22" s="201"/>
      <c r="FI22" s="201"/>
      <c r="FJ22" s="201"/>
      <c r="FK22" s="201"/>
      <c r="FL22" s="182"/>
      <c r="FM22" s="182"/>
      <c r="FN22" s="334"/>
      <c r="FO22" s="123" t="str">
        <f t="shared" si="14"/>
        <v/>
      </c>
      <c r="FP22" s="889" t="str">
        <f>IF(Table1[[#This Row],[Baumwollanteil (in %)]]&lt;&gt;"","05","")</f>
        <v/>
      </c>
      <c r="FQ22" s="999"/>
      <c r="FR22" s="179" t="str">
        <f t="shared" si="15"/>
        <v/>
      </c>
      <c r="FS22" s="175"/>
      <c r="FT22" s="175"/>
      <c r="FU22" s="175"/>
      <c r="FV22" s="745" t="str">
        <f t="shared" si="16"/>
        <v/>
      </c>
      <c r="FZ22" s="24"/>
      <c r="GA22" s="24"/>
      <c r="GC22" s="1010" t="str">
        <f>IF(Table1[[#This Row],[Global Trade Item Number (GTIN)]]="","",Table1[[#This Row],[Global Trade Item Number (GTIN)]])</f>
        <v/>
      </c>
      <c r="GD22" s="790" t="str">
        <f>IF(Table1[[#This Row],[WAWI-Nr./ Kreditoren-Nummer
(ASDV)]]&lt;&gt;"",Table1[[#This Row],[WAWI-Nr./ Kreditoren-Nummer
(ASDV)]],"")</f>
        <v/>
      </c>
      <c r="GE22" s="190"/>
      <c r="GF22" s="790" t="str">
        <f>IF(Table1[[#This Row],[Gültig ab (Datum)]]&lt;&gt;"","31.12.9999","")</f>
        <v/>
      </c>
      <c r="GG22" s="190"/>
      <c r="GH22" s="190"/>
      <c r="GI22" s="616"/>
      <c r="GJ22" s="765"/>
      <c r="GK22" s="763"/>
      <c r="GL22" s="617"/>
      <c r="GM22" s="617"/>
      <c r="GN22" s="617"/>
      <c r="GO22" s="617"/>
      <c r="GP22" s="617"/>
      <c r="GQ22" s="775"/>
      <c r="GR22" s="771"/>
      <c r="GS22" s="159"/>
      <c r="GT22" s="610"/>
      <c r="GU22" s="610"/>
      <c r="GV22" s="610"/>
      <c r="GW22" s="610"/>
      <c r="GX22" s="610"/>
      <c r="GY22" s="610"/>
      <c r="GZ22" s="610"/>
      <c r="HA22" s="610"/>
      <c r="HB22" s="771"/>
      <c r="HC22" s="610"/>
      <c r="HD22" s="610"/>
      <c r="HE22" s="610"/>
      <c r="HF22" s="610"/>
      <c r="HG22" s="610"/>
      <c r="HH22" s="610"/>
      <c r="HI22" s="610"/>
      <c r="HJ22" s="610"/>
      <c r="HK22" s="610"/>
      <c r="HL22" s="771"/>
      <c r="HM22" s="610"/>
      <c r="HN22" s="610"/>
      <c r="HO22" s="610"/>
      <c r="HP22" s="610"/>
      <c r="HQ22" s="610"/>
      <c r="HR22" s="610"/>
      <c r="HS22" s="610"/>
      <c r="HT22" s="610"/>
      <c r="HU22" s="610"/>
      <c r="HV22" s="771"/>
      <c r="HW22" s="610"/>
      <c r="HX22" s="610"/>
      <c r="HY22" s="610"/>
      <c r="HZ22" s="610"/>
      <c r="IA22" s="610"/>
      <c r="IB22" s="610"/>
      <c r="IC22" s="610"/>
      <c r="ID22" s="610"/>
      <c r="IE22" s="610"/>
      <c r="IF22" s="610"/>
      <c r="IG22" s="771"/>
      <c r="IH22" s="610"/>
      <c r="II22" s="610"/>
      <c r="IJ22" s="610"/>
      <c r="IK22" s="610"/>
      <c r="IL22" s="610"/>
      <c r="IM22" s="610"/>
      <c r="IN22" s="610"/>
      <c r="IO22" s="610"/>
      <c r="IP22" s="610"/>
      <c r="IQ22" s="610"/>
      <c r="IR22" s="771"/>
      <c r="IS22" s="610"/>
      <c r="IT22" s="610"/>
      <c r="IU22" s="610"/>
      <c r="IV22" s="610"/>
      <c r="IW22" s="610"/>
      <c r="IX22" s="610"/>
      <c r="IY22" s="610"/>
      <c r="IZ22" s="610"/>
      <c r="JA22" s="610"/>
      <c r="JB22" s="610"/>
      <c r="JC22" s="771"/>
      <c r="JD22" s="610"/>
      <c r="JE22" s="610"/>
      <c r="JF22" s="610"/>
      <c r="JG22" s="610"/>
      <c r="JH22" s="610"/>
      <c r="JI22" s="610"/>
      <c r="JJ22" s="610"/>
      <c r="JK22" s="610"/>
      <c r="JL22" s="610"/>
      <c r="JM22" s="827"/>
      <c r="JN22" s="771"/>
      <c r="JO22" s="610"/>
      <c r="JP22" s="610"/>
      <c r="JQ22" s="610"/>
      <c r="JR22" s="610"/>
      <c r="JS22" s="610"/>
      <c r="JT22" s="610"/>
      <c r="JU22" s="610"/>
      <c r="JV22" s="610"/>
      <c r="JW22" s="610"/>
      <c r="JX22" s="610"/>
      <c r="JY22" s="771"/>
      <c r="JZ22" s="610"/>
      <c r="KA22" s="610"/>
      <c r="KB22" s="610"/>
      <c r="KC22" s="610"/>
      <c r="KD22" s="610"/>
      <c r="KE22" s="610"/>
      <c r="KF22" s="610"/>
      <c r="KG22" s="610"/>
      <c r="KH22" s="610"/>
      <c r="KI22" s="610"/>
      <c r="KL22" s="803" t="str">
        <f>IF(Table1[[#This Row],[GTIN]]&lt;&gt;"",Table1[[#This Row],[GTIN]],"")</f>
        <v/>
      </c>
      <c r="KM22" s="804" t="str">
        <f>Table1[[#This Row],[Kreditor]]</f>
        <v/>
      </c>
      <c r="KN22" s="805" t="str">
        <f>IF(Table1[[#This Row],[Gültig ab (Datum)]]&lt;&gt;"",Table1[[#This Row],[Gültig ab (Datum)]],"")</f>
        <v/>
      </c>
      <c r="KO22" s="805" t="str">
        <f>Table1[[#This Row],[Gültig bis]]</f>
        <v/>
      </c>
      <c r="KP22" s="818" t="str">
        <f>IF(Table1[[#This Row],[Artikel verpackt? 
(X=Ja)]]="","",Table1[[#This Row],[Artikel verpackt? 
(X=Ja)]])</f>
        <v/>
      </c>
      <c r="KQ22" s="806" t="str">
        <f>IF(Table1[[#This Row],[Verpackung recyclingfähig?
(X=Ja)]]="","",Table1[[#This Row],[Verpackung recyclingfähig?
(X=Ja)]])</f>
        <v/>
      </c>
      <c r="KR22" s="807"/>
      <c r="KS22" s="808"/>
      <c r="KT22" s="809"/>
      <c r="KU22" s="809"/>
      <c r="KV22" s="809"/>
      <c r="KW22" s="809"/>
      <c r="KX22" s="809"/>
      <c r="KY22" s="809"/>
      <c r="KZ22" s="810"/>
      <c r="LA22" s="811" t="str">
        <f>IF(Table1[[#This Row],[Hauptkörper - B1 - Art]]="","",VLOOKUP(Table1[[#This Row],[Hauptkörper - B1 - Art]],'DD FD'!B:C,2,FALSE))</f>
        <v/>
      </c>
      <c r="LB22" s="812" t="str">
        <f>IF(Table1[[#This Row],[Hauptkörper - B1 - Fraktion]]="","",VLOOKUP(Table1[[#This Row],[Hauptkörper - B1 - Fraktion]],'DD FD'!H:J,3,FALSE))</f>
        <v/>
      </c>
      <c r="LC22" s="809" t="str">
        <f>IF(Table1[[#This Row],[Hauptkörper - B1 - Gewicht
(in G)]]="","",Table1[[#This Row],[Hauptkörper - B1 - Gewicht
(in G)]])</f>
        <v/>
      </c>
      <c r="LD22" s="809" t="str">
        <f>IF(Table1[[#This Row],[Hauptkörper - B1 - Lizenzierungs-pflichtig? (X=Ja)]]="","",Table1[[#This Row],[Hauptkörper - B1 - Lizenzierungs-pflichtig? (X=Ja)]])</f>
        <v/>
      </c>
      <c r="LE22" s="812" t="str">
        <f>IF(Table1[[#This Row],[Hauptkörper - B1 - Virgin Material]]="","",VLOOKUP(Table1[[#This Row],[Hauptkörper - B1 - Virgin Material]],'DD FD'!AJ:AK,2,FALSE))</f>
        <v/>
      </c>
      <c r="LF22" s="813" t="str">
        <f>IF(Table1[[#This Row],[Hauptkörper - B1 - Virgin Material Anteil (in %)]]="","",Table1[[#This Row],[Hauptkörper - B1 - Virgin Material Anteil (in %)]])</f>
        <v/>
      </c>
      <c r="LG22" s="812" t="str">
        <f>IF(Table1[[#This Row],[Hauptkörper - B1 - Recyceltes Material]]="","",VLOOKUP(Table1[[#This Row],[Hauptkörper - B1 - Recyceltes Material]],'DD FD'!AL:AM,2,FALSE))</f>
        <v/>
      </c>
      <c r="LH22" s="813" t="str">
        <f>IF(Table1[[#This Row],[Hauptkörper - B1 - Recyceltes Material Anteil (in %)]]="","",Table1[[#This Row],[Hauptkörper - B1 - Recyceltes Material Anteil (in %)]])</f>
        <v/>
      </c>
      <c r="LI22" s="814" t="str">
        <f>IF(Table1[[#This Row],[Hauptkörper - B1 - Beschichtung]]="","",VLOOKUP(Table1[[#This Row],[Hauptkörper - B1 - Beschichtung]],'DD FD'!AE:AF,2,FALSE))</f>
        <v/>
      </c>
      <c r="LJ22" s="815" t="str">
        <f>IF(Table1[[#This Row],[Hauptkörper - B1 - Beschichtung Anteil (in %)]]="","",Table1[[#This Row],[Hauptkörper - B1 - Beschichtung Anteil (in %)]])</f>
        <v/>
      </c>
      <c r="LK22" s="811" t="str">
        <f>IF(Table1[[#This Row],[Hauptkörper - B2 - Art]]="","",VLOOKUP(Table1[[#This Row],[Hauptkörper - B2 - Art]],'DD FD'!B:C,2,FALSE))</f>
        <v/>
      </c>
      <c r="LL22" s="812" t="str">
        <f>IF(Table1[[#This Row],[Hauptkörper - B2 - Fraktion]]="","",VLOOKUP(Table1[[#This Row],[Hauptkörper - B2 - Fraktion]],'DD FD'!H:J,3,FALSE))</f>
        <v/>
      </c>
      <c r="LM22" s="809" t="str">
        <f>IF(Table1[[#This Row],[Hauptkörper - B2 - Gewicht
(in G)]]="","",Table1[[#This Row],[Hauptkörper - B2 - Gewicht
(in G)]])</f>
        <v/>
      </c>
      <c r="LN22" s="809" t="str">
        <f>IF(Table1[[#This Row],[Hauptkörper - B2 - Lizenzierungs-pflichtig? (X=Ja)]]="","",Table1[[#This Row],[Hauptkörper - B2 - Lizenzierungs-pflichtig? (X=Ja)]])</f>
        <v/>
      </c>
      <c r="LO22" s="812" t="str">
        <f>IF(Table1[[#This Row],[Hauptkörper - B2 - Virgin Material]]="","",VLOOKUP(Table1[[#This Row],[Hauptkörper - B2 - Virgin Material]],'DD FD'!AJ:AK,2,FALSE))</f>
        <v/>
      </c>
      <c r="LP22" s="813" t="str">
        <f>IF(Table1[[#This Row],[Hauptkörper - B2 - Virgin Material Anteil (in %)]]="","",Table1[[#This Row],[Hauptkörper - B2 - Virgin Material Anteil (in %)]])</f>
        <v/>
      </c>
      <c r="LQ22" s="812" t="str">
        <f>IF(Table1[[#This Row],[Hauptkörper - B2 - Recyceltes Material]]="","",VLOOKUP(Table1[[#This Row],[Hauptkörper - B2 - Recyceltes Material]],'DD FD'!AL:AM,2,FALSE))</f>
        <v/>
      </c>
      <c r="LR22" s="813" t="str">
        <f>IF(Table1[[#This Row],[Hauptkörper - B2 - Recyceltes Material Anteil (in %)]]="","",Table1[[#This Row],[Hauptkörper - B2 - Recyceltes Material Anteil (in %)]])</f>
        <v/>
      </c>
      <c r="LS22" s="812" t="str">
        <f>IF(Table1[[#This Row],[Hauptkörper - B2 - Beschichtung]]="","",VLOOKUP(Table1[[#This Row],[Hauptkörper - B2 - Beschichtung]],'DD FD'!AE:AF,2,FALSE))</f>
        <v/>
      </c>
      <c r="LT22" s="815" t="str">
        <f>IF(Table1[[#This Row],[Hauptkörper - B2 - Beschichtung Anteil (in %)]]="","",Table1[[#This Row],[Hauptkörper - B2 - Beschichtung Anteil (in %)]])</f>
        <v/>
      </c>
      <c r="LU22" s="811" t="str">
        <f>IF(Table1[[#This Row],[Hauptkörper - B3 - Art]]="","",VLOOKUP(Table1[[#This Row],[Hauptkörper - B3 - Art]],'DD FD'!B:C,2,FALSE))</f>
        <v/>
      </c>
      <c r="LV22" s="812" t="str">
        <f>IF(Table1[[#This Row],[Hauptkörper - B3 - Fraktion]]="","",VLOOKUP(Table1[[#This Row],[Hauptkörper - B3 - Fraktion]],'DD FD'!H:J,3,FALSE))</f>
        <v/>
      </c>
      <c r="LW22" s="809" t="str">
        <f>IF(Table1[[#This Row],[Hauptkörper - B3 - Gewicht
(in G)]]="","",Table1[[#This Row],[Hauptkörper - B3 - Gewicht
(in G)]])</f>
        <v/>
      </c>
      <c r="LX22" s="809" t="str">
        <f>IF(Table1[[#This Row],[Hauptkörper - B3 - Lizenzierungs-pflichtig? (X=Ja)]]="","",Table1[[#This Row],[Hauptkörper - B3 - Lizenzierungs-pflichtig? (X=Ja)]])</f>
        <v/>
      </c>
      <c r="LY22" s="812" t="str">
        <f>IF(Table1[[#This Row],[Hauptkörper - B3 - Virgin Material]]="","",VLOOKUP(Table1[[#This Row],[Hauptkörper - B3 - Virgin Material]],'DD FD'!AJ:AK,2,FALSE))</f>
        <v/>
      </c>
      <c r="LZ22" s="813" t="str">
        <f>IF(Table1[[#This Row],[Hauptkörper - B3 - Virgin Material Anteil (in %)]]="","",Table1[[#This Row],[Hauptkörper - B3 - Virgin Material Anteil (in %)]])</f>
        <v/>
      </c>
      <c r="MA22" s="812" t="str">
        <f>IF(Table1[[#This Row],[Hauptkörper - B3 - Recyceltes Material]]="","",VLOOKUP(Table1[[#This Row],[Hauptkörper - B3 - Recyceltes Material]],'DD FD'!AL:AM,2,FALSE))</f>
        <v/>
      </c>
      <c r="MB22" s="813" t="str">
        <f>IF(Table1[[#This Row],[Hauptkörper - B3 - Recyceltes Material Anteil (in %)]]="","",Table1[[#This Row],[Hauptkörper - B3 - Recyceltes Material Anteil (in %)]])</f>
        <v/>
      </c>
      <c r="MC22" s="812" t="str">
        <f>IF(Table1[[#This Row],[Hauptkörper - B3 - Beschichtung]]="","",VLOOKUP(Table1[[#This Row],[Hauptkörper - B3 - Beschichtung]],'DD FD'!AE:AF,2,FALSE))</f>
        <v/>
      </c>
      <c r="MD22" s="815" t="str">
        <f>IF(Table1[[#This Row],[Hauptkörper - B3 - Beschichtung Anteil (in %)]]="","",Table1[[#This Row],[Hauptkörper - B3 - Beschichtung Anteil (in %)]])</f>
        <v/>
      </c>
      <c r="ME22" s="811" t="str">
        <f>IF(Table1[[#This Row],[Verschluss - B1 - Art]]="","",VLOOKUP(Table1[[#This Row],[Verschluss - B1 - Art]],'DD FD'!D:E,2,FALSE))</f>
        <v/>
      </c>
      <c r="MF22" s="812" t="str">
        <f>IF(Table1[[#This Row],[Verschluss - B1 - Fraktion]]="","",VLOOKUP(Table1[[#This Row],[Verschluss - B1 - Fraktion]],'DD FD'!H:J,3,FALSE))</f>
        <v/>
      </c>
      <c r="MG22" s="809" t="str">
        <f>IF(Table1[[#This Row],[Verschluss - B1 - Gewicht (in G)]]="","",Table1[[#This Row],[Verschluss - B1 - Gewicht (in G)]])</f>
        <v/>
      </c>
      <c r="MH22" s="809" t="str">
        <f>IF(Table1[[#This Row],[Verschluss - B1 - Lizenzierungs-pflichtig? (X=Ja)]]="","",Table1[[#This Row],[Verschluss - B1 - Lizenzierungs-pflichtig? (X=Ja)]])</f>
        <v/>
      </c>
      <c r="MI22" s="809" t="str">
        <f>IF(Table1[[#This Row],[Verschluss - B1 - Trennbar vom Hauptkörper? (X=Ja)]]="","",Table1[[#This Row],[Verschluss - B1 - Trennbar vom Hauptkörper? (X=Ja)]])</f>
        <v/>
      </c>
      <c r="MJ22" s="812" t="str">
        <f>IF(Table1[[#This Row],[Verschluss - B1 - Virgin Material]]="","",VLOOKUP(Table1[[#This Row],[Verschluss - B1 - Virgin Material]],'DD FD'!AJ:AK,2,FALSE))</f>
        <v/>
      </c>
      <c r="MK22" s="813" t="str">
        <f>IF(Table1[[#This Row],[Verschluss - B1 - Virgin Material Anteil (in %)]]="","",Table1[[#This Row],[Verschluss - B1 - Virgin Material Anteil (in %)]])</f>
        <v/>
      </c>
      <c r="ML22" s="812" t="str">
        <f>IF(Table1[[#This Row],[Verschluss - B1 - Recyceltes Material]]="","",VLOOKUP(Table1[[#This Row],[Verschluss - B1 - Recyceltes Material]],'DD FD'!AL:AM,2,FALSE))</f>
        <v/>
      </c>
      <c r="MM22" s="813" t="str">
        <f>IF(Table1[[#This Row],[Verschluss - B1 - Recyceltes Material Anteil (in %)]]="","",Table1[[#This Row],[Verschluss - B1 - Recyceltes Material Anteil (in %)]])</f>
        <v/>
      </c>
      <c r="MN22" s="812" t="str">
        <f>IF(Table1[[#This Row],[Verschluss - B1 - Beschichtung]]="","",VLOOKUP(Table1[[#This Row],[Verschluss - B1 - Beschichtung]],'DD FD'!AE:AF,2,FALSE))</f>
        <v/>
      </c>
      <c r="MO22" s="815" t="str">
        <f>IF(Table1[[#This Row],[Verschluss - B1 - Beschichtung Anteil (in %)]]="","",Table1[[#This Row],[Verschluss - B1 - Beschichtung Anteil (in %)]])</f>
        <v/>
      </c>
      <c r="MP22" s="811" t="str">
        <f>IF(Table1[[#This Row],[Verschluss - B2 - Art]]="","",VLOOKUP(Table1[[#This Row],[Verschluss - B2 - Art]],'DD FD'!D:E,2,FALSE))</f>
        <v/>
      </c>
      <c r="MQ22" s="812" t="str">
        <f>IF(Table1[[#This Row],[Verschluss - B2 - Fraktion]]="","",VLOOKUP(Table1[[#This Row],[Verschluss - B2 - Fraktion]],'DD FD'!H:J,3,FALSE))</f>
        <v/>
      </c>
      <c r="MR22" s="809" t="str">
        <f>IF(Table1[[#This Row],[Verschluss - B2 - Gewicht (in G)]]="","",Table1[[#This Row],[Verschluss - B2 - Gewicht (in G)]])</f>
        <v/>
      </c>
      <c r="MS22" s="809" t="str">
        <f>IF(Table1[[#This Row],[Verschluss - B2 - Lizenzierungs-pflichtig? (X=Ja)]]="","",Table1[[#This Row],[Verschluss - B2 - Lizenzierungs-pflichtig? (X=Ja)]])</f>
        <v/>
      </c>
      <c r="MT22" s="809" t="str">
        <f>IF(Table1[[#This Row],[Verschluss - B2 - Trennbar vom Hauptkörper? (X=Ja)]]="","",Table1[[#This Row],[Verschluss - B2 - Trennbar vom Hauptkörper? (X=Ja)]])</f>
        <v/>
      </c>
      <c r="MU22" s="812" t="str">
        <f>IF(Table1[[#This Row],[Verschluss - B2 - Virgin Material]]="","",VLOOKUP(Table1[[#This Row],[Verschluss - B2 - Virgin Material]],'DD FD'!AJ:AK,2,FALSE))</f>
        <v/>
      </c>
      <c r="MV22" s="813" t="str">
        <f>IF(Table1[[#This Row],[Verschluss - B2 - Virgin Material Anteil (in %)]]="","",Table1[[#This Row],[Verschluss - B2 - Virgin Material Anteil (in %)]])</f>
        <v/>
      </c>
      <c r="MW22" s="812" t="str">
        <f>IF(Table1[[#This Row],[Verschluss - B2 - Recyceltes Material]]="","",VLOOKUP(Table1[[#This Row],[Verschluss - B2 - Recyceltes Material]],'DD FD'!AL:AM,2,FALSE))</f>
        <v/>
      </c>
      <c r="MX22" s="813" t="str">
        <f>IF(Table1[[#This Row],[Verschluss - B2 - Recyceltes Material Anteil (in %)]]="","",Table1[[#This Row],[Verschluss - B2 - Recyceltes Material Anteil (in %)]])</f>
        <v/>
      </c>
      <c r="MY22" s="812" t="str">
        <f>IF(Table1[[#This Row],[Verschluss - B2 - Beschichtung]]="","",VLOOKUP(Table1[[#This Row],[Verschluss - B2 - Beschichtung]],'DD FD'!AE:AF,2,FALSE))</f>
        <v/>
      </c>
      <c r="MZ22" s="815" t="str">
        <f>IF(Table1[[#This Row],[Verschluss - B2 - Beschichtung Anteil (in %)]]="","",Table1[[#This Row],[Verschluss - B2 - Beschichtung Anteil (in %)]])</f>
        <v/>
      </c>
      <c r="NA22" s="811" t="str">
        <f>IF(Table1[[#This Row],[Verschluss - B3 - Art]]="","",VLOOKUP(Table1[[#This Row],[Verschluss - B3 - Art]],'DD FD'!D:E,2,FALSE))</f>
        <v/>
      </c>
      <c r="NB22" s="812" t="str">
        <f>IF(Table1[[#This Row],[Verschluss - B3 - Fraktion]]="","",VLOOKUP(Table1[[#This Row],[Verschluss - B3 - Fraktion]],'DD FD'!H:J,3,FALSE))</f>
        <v/>
      </c>
      <c r="NC22" s="809" t="str">
        <f>IF(Table1[[#This Row],[Verschluss - B3 - Gewicht (in G)]]="","",Table1[[#This Row],[Verschluss - B3 - Gewicht (in G)]])</f>
        <v/>
      </c>
      <c r="ND22" s="809" t="str">
        <f>IF(Table1[[#This Row],[Verschluss - B3 - Lizenzierungs-pflichtig? (X=Ja)]]="","",Table1[[#This Row],[Verschluss - B3 - Lizenzierungs-pflichtig? (X=Ja)]])</f>
        <v/>
      </c>
      <c r="NE22" s="809" t="str">
        <f>IF(Table1[[#This Row],[Verschluss - B3 - Trennbar vom Hauptkörper? (X=Ja)]]="","",Table1[[#This Row],[Verschluss - B3 - Trennbar vom Hauptkörper? (X=Ja)]])</f>
        <v/>
      </c>
      <c r="NF22" s="812" t="str">
        <f>IF(Table1[[#This Row],[Verschluss - B3 - Virgin Material]]="","",VLOOKUP(Table1[[#This Row],[Verschluss - B3 - Virgin Material]],'DD FD'!AJ:AK,2,FALSE))</f>
        <v/>
      </c>
      <c r="NG22" s="813" t="str">
        <f>IF(Table1[[#This Row],[Verschluss - B3 - Virgin Material Anteil (in %)]]="","",Table1[[#This Row],[Verschluss - B3 - Virgin Material Anteil (in %)]])</f>
        <v/>
      </c>
      <c r="NH22" s="812" t="str">
        <f>IF(Table1[[#This Row],[Verschluss - B3 - Recyceltes Material]]="","",VLOOKUP(Table1[[#This Row],[Verschluss - B3 - Recyceltes Material]],'DD FD'!AL:AM,2,FALSE))</f>
        <v/>
      </c>
      <c r="NI22" s="813" t="str">
        <f>IF(Table1[[#This Row],[Verschluss - B3 - Recyceltes Material Anteil (in %)]]="","",Table1[[#This Row],[Verschluss - B3 - Recyceltes Material Anteil (in %)]])</f>
        <v/>
      </c>
      <c r="NJ22" s="812" t="str">
        <f>IF(Table1[[#This Row],[Verschluss - B3 - Beschichtung]]="","",VLOOKUP(Table1[[#This Row],[Verschluss - B3 - Beschichtung]],'DD FD'!AE:AF,2,FALSE))</f>
        <v/>
      </c>
      <c r="NK22" s="815" t="str">
        <f>IF(Table1[[#This Row],[Verschluss - B3 - Beschichtung Anteil (in %)]]="","",Table1[[#This Row],[Verschluss - B3 - Beschichtung Anteil (in %)]])</f>
        <v/>
      </c>
      <c r="NL22" s="811" t="str">
        <f>IF(Table1[[#This Row],[Etikett - B1 - Art]]="","",VLOOKUP(Table1[[#This Row],[Etikett - B1 - Art]],'DD FD'!F:G,2,FALSE))</f>
        <v/>
      </c>
      <c r="NM22" s="812" t="str">
        <f>IF(Table1[[#This Row],[Etikett - B1 - Fraktion]]="","",VLOOKUP(Table1[[#This Row],[Etikett - B1 - Fraktion]],'DD FD'!H:J,3,FALSE))</f>
        <v/>
      </c>
      <c r="NN22" s="809" t="str">
        <f>IF(Table1[[#This Row],[Etikett - B1 - Gewicht (in G)]]="","",Table1[[#This Row],[Etikett - B1 - Gewicht (in G)]])</f>
        <v/>
      </c>
      <c r="NO22" s="809" t="str">
        <f>IF(Table1[[#This Row],[Etikett - B1 - Lizenzierungs-pflichtig? (X=Ja)]]="","",Table1[[#This Row],[Etikett - B1 - Lizenzierungs-pflichtig? (X=Ja)]])</f>
        <v/>
      </c>
      <c r="NP22" s="809" t="str">
        <f>IF(Table1[[#This Row],[Etikett - B1 - Trennbar vom Hauptkörper? (X=Ja)]]="","",Table1[[#This Row],[Etikett - B1 - Trennbar vom Hauptkörper? (X=Ja)]])</f>
        <v/>
      </c>
      <c r="NQ22" s="812" t="str">
        <f>IF(Table1[[#This Row],[Etikett - B1 - Virgin Material]]="","",VLOOKUP(Table1[[#This Row],[Etikett - B1 - Virgin Material]],'DD FD'!AJ:AK,2,FALSE))</f>
        <v/>
      </c>
      <c r="NR22" s="813" t="str">
        <f>IF(Table1[[#This Row],[Etikett - B1 - Virgin Material Anteil (in %)]]="","",Table1[[#This Row],[Etikett - B1 - Virgin Material Anteil (in %)]])</f>
        <v/>
      </c>
      <c r="NS22" s="812" t="str">
        <f>IF(Table1[[#This Row],[Etikett - B1 - Recyceltes Material]]="","",VLOOKUP(Table1[[#This Row],[Etikett - B1 - Recyceltes Material]],'DD FD'!AL:AM,2,FALSE))</f>
        <v/>
      </c>
      <c r="NT22" s="813" t="str">
        <f>IF(Table1[[#This Row],[Etikett - B1 - Recyceltes Material Anteil (in %)]]="","",Table1[[#This Row],[Etikett - B1 - Recyceltes Material Anteil (in %)]])</f>
        <v/>
      </c>
      <c r="NU22" s="812" t="str">
        <f>IF(Table1[[#This Row],[Etikett - B1 - Beschichtung]]="","",VLOOKUP(Table1[[#This Row],[Etikett - B1 - Beschichtung]],'DD FD'!AE:AF,2,FALSE))</f>
        <v/>
      </c>
      <c r="NV22" s="815" t="str">
        <f>IF(Table1[[#This Row],[Etikett - B1 - Beschichtung Anteil (in %)]]="","",Table1[[#This Row],[Etikett - B1 - Beschichtung Anteil (in %)]])</f>
        <v/>
      </c>
      <c r="NW22" s="811" t="str">
        <f>IF(Table1[[#This Row],[Etikett - B2 - Art]]="","",VLOOKUP(Table1[[#This Row],[Etikett - B2 - Art]],'DD FD'!F:G,2,FALSE))</f>
        <v/>
      </c>
      <c r="NX22" s="812" t="str">
        <f>IF(Table1[[#This Row],[Etikett - B2 - Fraktion]]="","",VLOOKUP(Table1[[#This Row],[Etikett - B2 - Fraktion]],'DD FD'!H:J,3,FALSE))</f>
        <v/>
      </c>
      <c r="NY22" s="809" t="str">
        <f>IF(Table1[[#This Row],[Etikett - B2 - Gewicht (in G)]]="","",Table1[[#This Row],[Etikett - B2 - Gewicht (in G)]])</f>
        <v/>
      </c>
      <c r="NZ22" s="809" t="str">
        <f>IF(Table1[[#This Row],[Etikett - B2 - Lizenzierungs-pflichtig? (X=Ja)]]="","",Table1[[#This Row],[Etikett - B2 - Lizenzierungs-pflichtig? (X=Ja)]])</f>
        <v/>
      </c>
      <c r="OA22" s="809" t="str">
        <f>IF(Table1[[#This Row],[Etikett - B2 - Trennbar vom Hauptkörper? (X=Ja)]]="","",Table1[[#This Row],[Etikett - B2 - Trennbar vom Hauptkörper? (X=Ja)]])</f>
        <v/>
      </c>
      <c r="OB22" s="812" t="str">
        <f>IF(Table1[[#This Row],[Etikett - B2 - Virgin Material]]="","",VLOOKUP(Table1[[#This Row],[Etikett - B2 - Virgin Material]],'DD FD'!AJ:AK,2,FALSE))</f>
        <v/>
      </c>
      <c r="OC22" s="813" t="str">
        <f>IF(Table1[[#This Row],[Etikett - B2 - Virgin Material Anteil (in %)]]="","",Table1[[#This Row],[Etikett - B2 - Virgin Material Anteil (in %)]])</f>
        <v/>
      </c>
      <c r="OD22" s="812" t="str">
        <f>IF(Table1[[#This Row],[Etikett - B2 - Recyceltes Material]]="","",VLOOKUP(Table1[[#This Row],[Etikett - B2 - Recyceltes Material]],'DD FD'!AL:AM,2,FALSE))</f>
        <v/>
      </c>
      <c r="OE22" s="813" t="str">
        <f>IF(Table1[[#This Row],[Etikett - B2 - Recyceltes Material Anteil (in %)]]="","",Table1[[#This Row],[Etikett - B2 - Recyceltes Material Anteil (in %)]])</f>
        <v/>
      </c>
      <c r="OF22" s="812" t="str">
        <f>IF(Table1[[#This Row],[Etikett - B2 - Beschichtung]]="","",VLOOKUP(Table1[[#This Row],[Etikett - B2 - Beschichtung]],'DD FD'!AE:AF,2,FALSE))</f>
        <v/>
      </c>
      <c r="OG22" s="815" t="str">
        <f>IF(Table1[[#This Row],[Etikett - B2 - Beschichtung Anteil (in %)]]="","",Table1[[#This Row],[Etikett - B2 - Beschichtung Anteil (in %)]])</f>
        <v/>
      </c>
      <c r="OH22" s="811" t="str">
        <f>IF(Table1[[#This Row],[Etikett - B3 - Art]]="","",VLOOKUP(Table1[[#This Row],[Etikett - B3 - Art]],'DD FD'!F:G,2,FALSE))</f>
        <v/>
      </c>
      <c r="OI22" s="812" t="str">
        <f>IF(Table1[[#This Row],[Etikett - B3 - Fraktion]]="","",VLOOKUP(Table1[[#This Row],[Etikett - B3 - Fraktion]],'DD FD'!H:J,3,FALSE))</f>
        <v/>
      </c>
      <c r="OJ22" s="809" t="str">
        <f>IF(Table1[[#This Row],[Etikett - B3 - Gewicht (in G)]]="","",Table1[[#This Row],[Etikett - B3 - Gewicht (in G)]])</f>
        <v/>
      </c>
      <c r="OK22" s="809" t="str">
        <f>IF(Table1[[#This Row],[Etikett - B3 - Lizenzierungs-pflichtig? (X=Ja)]]="","",Table1[[#This Row],[Etikett - B3 - Lizenzierungs-pflichtig? (X=Ja)]])</f>
        <v/>
      </c>
      <c r="OL22" s="809" t="str">
        <f>IF(Table1[[#This Row],[Etikett - B3 - Trennbar vom Hauptkörper? (X=Ja)]]="","",Table1[[#This Row],[Etikett - B3 - Trennbar vom Hauptkörper? (X=Ja)]])</f>
        <v/>
      </c>
      <c r="OM22" s="812" t="str">
        <f>IF(Table1[[#This Row],[Etikett - B3 - Virgin Material]]="","",VLOOKUP(Table1[[#This Row],[Etikett - B3 - Virgin Material]],'DD FD'!AJ:AK,2,FALSE))</f>
        <v/>
      </c>
      <c r="ON22" s="813" t="str">
        <f>IF(Table1[[#This Row],[Etikett - B3 - Virgin Material Anteil (in %)]]="","",Table1[[#This Row],[Etikett - B3 - Virgin Material Anteil (in %)]])</f>
        <v/>
      </c>
      <c r="OO22" s="812" t="str">
        <f>IF(Table1[[#This Row],[Etikett - B3 - Recyceltes Material]]="","",VLOOKUP(Table1[[#This Row],[Etikett - B3 - Recyceltes Material]],'DD FD'!AL:AM,2,FALSE))</f>
        <v/>
      </c>
      <c r="OP22" s="813" t="str">
        <f>IF(Table1[[#This Row],[Etikett - B3 - Recyceltes Material Anteil (in %)]]="","",Table1[[#This Row],[Etikett - B3 - Recyceltes Material Anteil (in %)]])</f>
        <v/>
      </c>
      <c r="OQ22" s="812" t="str">
        <f>IF(Table1[[#This Row],[Etikett - B3 - Beschichtung]]="","",VLOOKUP(Table1[[#This Row],[Etikett - B3 - Beschichtung]],'DD FD'!AE:AF,2,FALSE))</f>
        <v/>
      </c>
      <c r="OR22" s="861" t="str">
        <f>IF(Table1[[#This Row],[Etikett - B3 - Beschichtung Anteil (in %)]]="","",Table1[[#This Row],[Etikett - B3 - Beschichtung Anteil (in %)]])</f>
        <v/>
      </c>
      <c r="OS22" s="866">
        <f>ROUNDUP(SUM(
IF(AND(LB22='DD FD'!$J$7,LD22='DD FD'!$AI$3),LC22,0),
IF(AND(LL22='DD FD'!$J$7,LN22='DD FD'!$AI$3),LM22,0),
IF(AND(LV22='DD FD'!$J$7,LX22='DD FD'!$AI$3),LW22,0),
IF(AND(MF22='DD FD'!$J$7,MH22='DD FD'!$AI$3),MG22,0),
IF(AND(MQ22='DD FD'!$J$7,MS22='DD FD'!$AI$3),MR22,0),
IF(AND(NB22='DD FD'!$J$7,ND22='DD FD'!$AI$3),NC22,0),
IF(AND(NM22='DD FD'!$J$7,NO22='DD FD'!$AI$3),NN22,0),
IF(AND(NX22='DD FD'!$J$7,NZ22='DD FD'!$AI$3),NY22,0),
IF(AND(OI22='DD FD'!$J$7,OK22='DD FD'!$AI$3),OJ22,0),
),2)</f>
        <v>0</v>
      </c>
      <c r="OT22" s="865">
        <f>ROUNDUP(SUM(
IF(AND(LB22='DD FD'!$J$6,LD22='DD FD'!$AI$3),LC22,0),
IF(AND(LL22='DD FD'!$J$6,LN22='DD FD'!$AI$3),LM22,0),
IF(AND(LV22='DD FD'!$J$6,LX22='DD FD'!$AI$3),LW22,0),
IF(AND(MF22='DD FD'!$J$6,MH22='DD FD'!$AI$3),MG22,0),
IF(AND(MQ22='DD FD'!$J$6,MS22='DD FD'!$AI$3),MR22,0),
IF(AND(NB22='DD FD'!$J$6,ND22='DD FD'!$AI$3),NC22,0),
IF(AND(NM22='DD FD'!$J$6,NO22='DD FD'!$AI$3),NN22,0),
IF(AND(NX22='DD FD'!$J$6,NZ22='DD FD'!$AI$3),NY22,0),
IF(AND(OI22='DD FD'!$J$6,OK22='DD FD'!$AI$3),OJ22,0),
),2)</f>
        <v>0</v>
      </c>
      <c r="OU22" s="865">
        <f>ROUNDUP(SUM(
IF(AND(LB22='DD FD'!$J$10,LD22='DD FD'!$AI$3),LC22,0),
IF(AND(LL22='DD FD'!$J$10,LN22='DD FD'!$AI$3),LM22,0),
IF(AND(LV22='DD FD'!$J$10,LX22='DD FD'!$AI$3),LW22,0),
IF(AND(MF22='DD FD'!$J$10,MH22='DD FD'!$AI$3),MG22,0),
IF(AND(MQ22='DD FD'!$J$10,MS22='DD FD'!$AI$3),MR22,0),
IF(AND(NB22='DD FD'!$J$10,ND22='DD FD'!$AI$3),NC22,0),
IF(AND(NM22='DD FD'!$J$10,NO22='DD FD'!$AI$3),NN22,0),
IF(AND(NX22='DD FD'!$J$10,NZ22='DD FD'!$AI$3),NY22,0),
IF(AND(OI22='DD FD'!$J$10,OK22='DD FD'!$AI$3),OJ22,0),
),2)</f>
        <v>0</v>
      </c>
      <c r="OV22" s="865">
        <f>ROUNDUP(SUM(
IF(AND(LB22='DD FD'!$J$8,LD22='DD FD'!$AI$3),LC22,0),
IF(AND(LL22='DD FD'!$J$8,LN22='DD FD'!$AI$3),LM22,0),
IF(AND(LV22='DD FD'!$J$8,LX22='DD FD'!$AI$3),LW22,0),
IF(AND(MF22='DD FD'!$J$8,MH22='DD FD'!$AI$3),MG22,0),
IF(AND(MQ22='DD FD'!$J$8,MS22='DD FD'!$AI$3),MR22,0),
IF(AND(NB22='DD FD'!$J$8,ND22='DD FD'!$AI$3),NC22,0),
IF(AND(NM22='DD FD'!$J$8,NO22='DD FD'!$AI$3),NN22,0),
IF(AND(NX22='DD FD'!$J$8,NZ22='DD FD'!$AI$3),NY22,0),
IF(AND(OI22='DD FD'!$J$8,OK22='DD FD'!$AI$3),OJ22,0),
),2)</f>
        <v>0</v>
      </c>
      <c r="OW22" s="865">
        <f>ROUNDUP(SUM(
IF(AND(LB22='DD FD'!$J$5,LD22='DD FD'!$AI$3),LC22,0),
IF(AND(LL22='DD FD'!$J$5,LN22='DD FD'!$AI$3),LM22,0),
IF(AND(LV22='DD FD'!$J$5,LX22='DD FD'!$AI$3),LW22,0),
IF(AND(MF22='DD FD'!$J$5,MH22='DD FD'!$AI$3),MG22,0),
IF(AND(MQ22='DD FD'!$J$5,MS22='DD FD'!$AI$3),MR22,0),
IF(AND(NB22='DD FD'!$J$5,ND22='DD FD'!$AI$3),NC22,0),
IF(AND(NM22='DD FD'!$J$5,NO22='DD FD'!$AI$3),NN22,0),
IF(AND(NX22='DD FD'!$J$5,NZ22='DD FD'!$AI$3),NY22,0),
IF(AND(OI22='DD FD'!$J$5,OK22='DD FD'!$AI$3),OJ22,0),
),2)</f>
        <v>0</v>
      </c>
      <c r="OX22" s="865">
        <f>ROUNDUP(SUM(
IF(AND(LB22='DD FD'!$J$9,LD22='DD FD'!$AI$3),LC22,0),
IF(AND(LL22='DD FD'!$J$9,LN22='DD FD'!$AI$3),LM22,0),
IF(AND(LV22='DD FD'!$J$9,LX22='DD FD'!$AI$3),LW22,0),
IF(AND(MF22='DD FD'!$J$9,MH22='DD FD'!$AI$3),MG22,0),
IF(AND(MQ22='DD FD'!$J$9,MS22='DD FD'!$AI$3),MR22,0),
IF(AND(NB22='DD FD'!$J$9,ND22='DD FD'!$AI$3),NC22,0),
IF(AND(NM22='DD FD'!$J$9,NO22='DD FD'!$AI$3),NN22,0),
IF(AND(NX22='DD FD'!$J$9,NZ22='DD FD'!$AI$3),NY22,0),
IF(AND(OI22='DD FD'!$J$9,OK22='DD FD'!$AI$3),OJ22,0),
),2)</f>
        <v>0</v>
      </c>
      <c r="OY22" s="865">
        <f>ROUNDUP(SUM(
IF(AND(LB22='DD FD'!$J$4,LD22='DD FD'!$AI$3),LC22,0),
IF(AND(LL22='DD FD'!$J$4,LN22='DD FD'!$AI$3),LM22,0),
IF(AND(LV22='DD FD'!$J$4,LX22='DD FD'!$AI$3),LW22,0),
IF(AND(MF22='DD FD'!$J$4,MH22='DD FD'!$AI$3),MG22,0),
IF(AND(MQ22='DD FD'!$J$4,MS22='DD FD'!$AI$3),MR22,0),
IF(AND(NB22='DD FD'!$J$4,ND22='DD FD'!$AI$3),NC22,0),
IF(AND(NM22='DD FD'!$J$4,NO22='DD FD'!$AI$3),NN22,0),
IF(AND(NX22='DD FD'!$J$4,NZ22='DD FD'!$AI$3),NY22,0),
IF(AND(OI22='DD FD'!$J$4,OK22='DD FD'!$AI$3),OJ22,0),
),2)</f>
        <v>0</v>
      </c>
      <c r="OZ22" s="867">
        <f>ROUNDUP(SUM(
IF(AND(LB22='DD FD'!$J$11,LD22='DD FD'!$AI$3),LC22,0),
IF(AND(LL22='DD FD'!$J$11,LN22='DD FD'!$AI$3),LM22,0),
IF(AND(LV22='DD FD'!$J$11,LX22='DD FD'!$AI$3),LW22,0),
IF(AND(MF22='DD FD'!$J$11,MH22='DD FD'!$AI$3),MG22,0),
IF(AND(MQ22='DD FD'!$J$11,MS22='DD FD'!$AI$3),MR22,0),
IF(AND(NB22='DD FD'!$J$11,ND22='DD FD'!$AI$3),NC22,0),
IF(AND(NM22='DD FD'!$J$11,NO22='DD FD'!$AI$3),NN22,0),
IF(AND(NX22='DD FD'!$J$11,NZ22='DD FD'!$AI$3),NY22,0),
IF(AND(OI22='DD FD'!$J$11,OK22='DD FD'!$AI$3),OJ22,0),
),2)</f>
        <v>0</v>
      </c>
    </row>
    <row r="23" spans="1:416">
      <c r="A23" s="663"/>
      <c r="B23" s="182"/>
      <c r="C23" s="282"/>
      <c r="D23" s="282"/>
      <c r="E23" s="183"/>
      <c r="F23" s="355"/>
      <c r="G23" s="359"/>
      <c r="H23" s="664"/>
      <c r="I23" s="173"/>
      <c r="J23" s="161" t="str">
        <f t="shared" si="0"/>
        <v/>
      </c>
      <c r="K23" s="633" t="str">
        <f t="shared" si="17"/>
        <v/>
      </c>
      <c r="L23" s="636"/>
      <c r="M23" s="124" t="str">
        <f t="shared" si="18"/>
        <v/>
      </c>
      <c r="N23" s="125" t="str">
        <f t="shared" si="1"/>
        <v/>
      </c>
      <c r="O23" s="175"/>
      <c r="P23" s="175"/>
      <c r="Q23" s="126" t="str">
        <f t="shared" si="19"/>
        <v/>
      </c>
      <c r="R23" s="184"/>
      <c r="S23" s="184"/>
      <c r="T23" s="182"/>
      <c r="U23" s="182"/>
      <c r="V23" s="182"/>
      <c r="W23" s="358"/>
      <c r="X23" s="182"/>
      <c r="Y23" s="183"/>
      <c r="Z23" s="123"/>
      <c r="AA23" s="176"/>
      <c r="AB23" s="176"/>
      <c r="AC23" s="176"/>
      <c r="AD23" s="176"/>
      <c r="AE23" s="176"/>
      <c r="AF23" s="176"/>
      <c r="AG23" s="127" t="str">
        <f t="shared" si="20"/>
        <v/>
      </c>
      <c r="AH23" s="127" t="str">
        <f t="shared" si="21"/>
        <v/>
      </c>
      <c r="AI23" s="370"/>
      <c r="AJ23" s="635"/>
      <c r="AK23" s="619" t="str">
        <f t="shared" si="22"/>
        <v/>
      </c>
      <c r="AL23" s="124" t="str">
        <f t="shared" si="2"/>
        <v/>
      </c>
      <c r="AM23" s="124" t="str">
        <f t="shared" si="3"/>
        <v/>
      </c>
      <c r="AN23" s="124" t="str">
        <f t="shared" si="4"/>
        <v/>
      </c>
      <c r="AO23" s="124" t="str">
        <f t="shared" si="5"/>
        <v/>
      </c>
      <c r="AP23" s="184"/>
      <c r="AQ23" s="182"/>
      <c r="AR23" s="182"/>
      <c r="AS23" s="182"/>
      <c r="AT23" s="182"/>
      <c r="AU23" s="127" t="str">
        <f t="shared" si="6"/>
        <v/>
      </c>
      <c r="AV23" s="354"/>
      <c r="AW23" s="127" t="str">
        <f t="shared" si="7"/>
        <v/>
      </c>
      <c r="AX23" s="144" t="str">
        <f t="shared" si="8"/>
        <v/>
      </c>
      <c r="AY23" s="182"/>
      <c r="AZ23" s="23"/>
      <c r="BA23" s="23"/>
      <c r="BB23" s="183"/>
      <c r="BC23" s="622"/>
      <c r="BD23" s="649" t="str">
        <f t="shared" si="23"/>
        <v/>
      </c>
      <c r="BE23" s="354"/>
      <c r="BF23" s="192" t="str">
        <f t="shared" si="24"/>
        <v/>
      </c>
      <c r="BG23" s="159"/>
      <c r="BH23" s="159"/>
      <c r="BI23" s="182"/>
      <c r="BJ23" s="194"/>
      <c r="BK23" s="194"/>
      <c r="BL23" s="194"/>
      <c r="BM23" s="127" t="str">
        <f t="shared" si="9"/>
        <v/>
      </c>
      <c r="BN23" s="194"/>
      <c r="BO23" s="178" t="str">
        <f t="shared" si="10"/>
        <v/>
      </c>
      <c r="BP23" s="191"/>
      <c r="BQ23" s="182"/>
      <c r="BR23" s="23"/>
      <c r="BS23" s="23"/>
      <c r="BT23" s="23"/>
      <c r="BU23" s="651"/>
      <c r="BV23" s="647"/>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633" t="str">
        <f t="shared" si="25"/>
        <v/>
      </c>
      <c r="DY23" s="736"/>
      <c r="DZ23" s="334"/>
      <c r="EA23" s="736"/>
      <c r="EB23" s="197"/>
      <c r="EC23" s="194"/>
      <c r="ED23" s="197"/>
      <c r="EE23" s="197"/>
      <c r="EF23" s="194"/>
      <c r="EG23" s="194"/>
      <c r="EH23" s="194"/>
      <c r="EI23" s="123" t="str">
        <f t="shared" si="11"/>
        <v/>
      </c>
      <c r="EJ23" s="194"/>
      <c r="EK23" s="620" t="str">
        <f t="shared" si="12"/>
        <v/>
      </c>
      <c r="EL23" s="756"/>
      <c r="EM23" s="620" t="str">
        <f t="shared" si="26"/>
        <v/>
      </c>
      <c r="EN23" s="733"/>
      <c r="EO23" s="163"/>
      <c r="EP23" s="163"/>
      <c r="EQ23" s="163"/>
      <c r="ER23" s="163"/>
      <c r="ES23" s="163"/>
      <c r="ET23" s="163"/>
      <c r="EU23" s="163"/>
      <c r="EV23" s="163"/>
      <c r="EW23" s="163"/>
      <c r="EX23" s="163"/>
      <c r="EY23" s="163"/>
      <c r="EZ23" s="163"/>
      <c r="FA23" s="163"/>
      <c r="FB23" s="163"/>
      <c r="FC23" s="742"/>
      <c r="FD23" s="648" t="str">
        <f t="shared" si="13"/>
        <v/>
      </c>
      <c r="FE23" s="183"/>
      <c r="FF23" s="201"/>
      <c r="FG23" s="201"/>
      <c r="FH23" s="201"/>
      <c r="FI23" s="201"/>
      <c r="FJ23" s="201"/>
      <c r="FK23" s="201"/>
      <c r="FL23" s="182"/>
      <c r="FM23" s="182"/>
      <c r="FN23" s="334"/>
      <c r="FO23" s="123" t="str">
        <f t="shared" si="14"/>
        <v/>
      </c>
      <c r="FP23" s="889" t="str">
        <f>IF(Table1[[#This Row],[Baumwollanteil (in %)]]&lt;&gt;"","05","")</f>
        <v/>
      </c>
      <c r="FQ23" s="999"/>
      <c r="FR23" s="179" t="str">
        <f t="shared" si="15"/>
        <v/>
      </c>
      <c r="FS23" s="175"/>
      <c r="FT23" s="175"/>
      <c r="FU23" s="175"/>
      <c r="FV23" s="745" t="str">
        <f t="shared" si="16"/>
        <v/>
      </c>
      <c r="FZ23" s="24"/>
      <c r="GA23" s="24"/>
      <c r="GC23" s="1010" t="str">
        <f>IF(Table1[[#This Row],[Global Trade Item Number (GTIN)]]="","",Table1[[#This Row],[Global Trade Item Number (GTIN)]])</f>
        <v/>
      </c>
      <c r="GD23" s="790" t="str">
        <f>IF(Table1[[#This Row],[WAWI-Nr./ Kreditoren-Nummer
(ASDV)]]&lt;&gt;"",Table1[[#This Row],[WAWI-Nr./ Kreditoren-Nummer
(ASDV)]],"")</f>
        <v/>
      </c>
      <c r="GE23" s="190"/>
      <c r="GF23" s="790" t="str">
        <f>IF(Table1[[#This Row],[Gültig ab (Datum)]]&lt;&gt;"","31.12.9999","")</f>
        <v/>
      </c>
      <c r="GG23" s="190"/>
      <c r="GH23" s="190"/>
      <c r="GI23" s="616"/>
      <c r="GJ23" s="765"/>
      <c r="GK23" s="763"/>
      <c r="GL23" s="617"/>
      <c r="GM23" s="617"/>
      <c r="GN23" s="617"/>
      <c r="GO23" s="617"/>
      <c r="GP23" s="617"/>
      <c r="GQ23" s="775"/>
      <c r="GR23" s="771"/>
      <c r="GS23" s="159"/>
      <c r="GT23" s="610"/>
      <c r="GU23" s="610"/>
      <c r="GV23" s="610"/>
      <c r="GW23" s="610"/>
      <c r="GX23" s="610"/>
      <c r="GY23" s="610"/>
      <c r="GZ23" s="610"/>
      <c r="HA23" s="610"/>
      <c r="HB23" s="771"/>
      <c r="HC23" s="610"/>
      <c r="HD23" s="610"/>
      <c r="HE23" s="610"/>
      <c r="HF23" s="610"/>
      <c r="HG23" s="610"/>
      <c r="HH23" s="610"/>
      <c r="HI23" s="610"/>
      <c r="HJ23" s="610"/>
      <c r="HK23" s="610"/>
      <c r="HL23" s="771"/>
      <c r="HM23" s="610"/>
      <c r="HN23" s="610"/>
      <c r="HO23" s="610"/>
      <c r="HP23" s="610"/>
      <c r="HQ23" s="610"/>
      <c r="HR23" s="610"/>
      <c r="HS23" s="610"/>
      <c r="HT23" s="610"/>
      <c r="HU23" s="610"/>
      <c r="HV23" s="771"/>
      <c r="HW23" s="610"/>
      <c r="HX23" s="610"/>
      <c r="HY23" s="610"/>
      <c r="HZ23" s="610"/>
      <c r="IA23" s="610"/>
      <c r="IB23" s="610"/>
      <c r="IC23" s="610"/>
      <c r="ID23" s="610"/>
      <c r="IE23" s="610"/>
      <c r="IF23" s="610"/>
      <c r="IG23" s="771"/>
      <c r="IH23" s="610"/>
      <c r="II23" s="610"/>
      <c r="IJ23" s="610"/>
      <c r="IK23" s="610"/>
      <c r="IL23" s="610"/>
      <c r="IM23" s="610"/>
      <c r="IN23" s="610"/>
      <c r="IO23" s="610"/>
      <c r="IP23" s="610"/>
      <c r="IQ23" s="610"/>
      <c r="IR23" s="771"/>
      <c r="IS23" s="610"/>
      <c r="IT23" s="610"/>
      <c r="IU23" s="610"/>
      <c r="IV23" s="610"/>
      <c r="IW23" s="610"/>
      <c r="IX23" s="610"/>
      <c r="IY23" s="610"/>
      <c r="IZ23" s="610"/>
      <c r="JA23" s="610"/>
      <c r="JB23" s="610"/>
      <c r="JC23" s="771"/>
      <c r="JD23" s="610"/>
      <c r="JE23" s="610"/>
      <c r="JF23" s="610"/>
      <c r="JG23" s="610"/>
      <c r="JH23" s="610"/>
      <c r="JI23" s="610"/>
      <c r="JJ23" s="610"/>
      <c r="JK23" s="610"/>
      <c r="JL23" s="610"/>
      <c r="JM23" s="827"/>
      <c r="JN23" s="771"/>
      <c r="JO23" s="610"/>
      <c r="JP23" s="610"/>
      <c r="JQ23" s="610"/>
      <c r="JR23" s="610"/>
      <c r="JS23" s="610"/>
      <c r="JT23" s="610"/>
      <c r="JU23" s="610"/>
      <c r="JV23" s="610"/>
      <c r="JW23" s="610"/>
      <c r="JX23" s="610"/>
      <c r="JY23" s="771"/>
      <c r="JZ23" s="610"/>
      <c r="KA23" s="610"/>
      <c r="KB23" s="610"/>
      <c r="KC23" s="610"/>
      <c r="KD23" s="610"/>
      <c r="KE23" s="610"/>
      <c r="KF23" s="610"/>
      <c r="KG23" s="610"/>
      <c r="KH23" s="610"/>
      <c r="KI23" s="610"/>
      <c r="KL23" s="803" t="str">
        <f>IF(Table1[[#This Row],[GTIN]]&lt;&gt;"",Table1[[#This Row],[GTIN]],"")</f>
        <v/>
      </c>
      <c r="KM23" s="804" t="str">
        <f>Table1[[#This Row],[Kreditor]]</f>
        <v/>
      </c>
      <c r="KN23" s="805" t="str">
        <f>IF(Table1[[#This Row],[Gültig ab (Datum)]]&lt;&gt;"",Table1[[#This Row],[Gültig ab (Datum)]],"")</f>
        <v/>
      </c>
      <c r="KO23" s="805" t="str">
        <f>Table1[[#This Row],[Gültig bis]]</f>
        <v/>
      </c>
      <c r="KP23" s="818" t="str">
        <f>IF(Table1[[#This Row],[Artikel verpackt? 
(X=Ja)]]="","",Table1[[#This Row],[Artikel verpackt? 
(X=Ja)]])</f>
        <v/>
      </c>
      <c r="KQ23" s="806" t="str">
        <f>IF(Table1[[#This Row],[Verpackung recyclingfähig?
(X=Ja)]]="","",Table1[[#This Row],[Verpackung recyclingfähig?
(X=Ja)]])</f>
        <v/>
      </c>
      <c r="KR23" s="807"/>
      <c r="KS23" s="808"/>
      <c r="KT23" s="809"/>
      <c r="KU23" s="809"/>
      <c r="KV23" s="809"/>
      <c r="KW23" s="809"/>
      <c r="KX23" s="809"/>
      <c r="KY23" s="809"/>
      <c r="KZ23" s="810"/>
      <c r="LA23" s="811" t="str">
        <f>IF(Table1[[#This Row],[Hauptkörper - B1 - Art]]="","",VLOOKUP(Table1[[#This Row],[Hauptkörper - B1 - Art]],'DD FD'!B:C,2,FALSE))</f>
        <v/>
      </c>
      <c r="LB23" s="812" t="str">
        <f>IF(Table1[[#This Row],[Hauptkörper - B1 - Fraktion]]="","",VLOOKUP(Table1[[#This Row],[Hauptkörper - B1 - Fraktion]],'DD FD'!H:J,3,FALSE))</f>
        <v/>
      </c>
      <c r="LC23" s="809" t="str">
        <f>IF(Table1[[#This Row],[Hauptkörper - B1 - Gewicht
(in G)]]="","",Table1[[#This Row],[Hauptkörper - B1 - Gewicht
(in G)]])</f>
        <v/>
      </c>
      <c r="LD23" s="809" t="str">
        <f>IF(Table1[[#This Row],[Hauptkörper - B1 - Lizenzierungs-pflichtig? (X=Ja)]]="","",Table1[[#This Row],[Hauptkörper - B1 - Lizenzierungs-pflichtig? (X=Ja)]])</f>
        <v/>
      </c>
      <c r="LE23" s="812" t="str">
        <f>IF(Table1[[#This Row],[Hauptkörper - B1 - Virgin Material]]="","",VLOOKUP(Table1[[#This Row],[Hauptkörper - B1 - Virgin Material]],'DD FD'!AJ:AK,2,FALSE))</f>
        <v/>
      </c>
      <c r="LF23" s="813" t="str">
        <f>IF(Table1[[#This Row],[Hauptkörper - B1 - Virgin Material Anteil (in %)]]="","",Table1[[#This Row],[Hauptkörper - B1 - Virgin Material Anteil (in %)]])</f>
        <v/>
      </c>
      <c r="LG23" s="812" t="str">
        <f>IF(Table1[[#This Row],[Hauptkörper - B1 - Recyceltes Material]]="","",VLOOKUP(Table1[[#This Row],[Hauptkörper - B1 - Recyceltes Material]],'DD FD'!AL:AM,2,FALSE))</f>
        <v/>
      </c>
      <c r="LH23" s="813" t="str">
        <f>IF(Table1[[#This Row],[Hauptkörper - B1 - Recyceltes Material Anteil (in %)]]="","",Table1[[#This Row],[Hauptkörper - B1 - Recyceltes Material Anteil (in %)]])</f>
        <v/>
      </c>
      <c r="LI23" s="814" t="str">
        <f>IF(Table1[[#This Row],[Hauptkörper - B1 - Beschichtung]]="","",VLOOKUP(Table1[[#This Row],[Hauptkörper - B1 - Beschichtung]],'DD FD'!AE:AF,2,FALSE))</f>
        <v/>
      </c>
      <c r="LJ23" s="815" t="str">
        <f>IF(Table1[[#This Row],[Hauptkörper - B1 - Beschichtung Anteil (in %)]]="","",Table1[[#This Row],[Hauptkörper - B1 - Beschichtung Anteil (in %)]])</f>
        <v/>
      </c>
      <c r="LK23" s="811" t="str">
        <f>IF(Table1[[#This Row],[Hauptkörper - B2 - Art]]="","",VLOOKUP(Table1[[#This Row],[Hauptkörper - B2 - Art]],'DD FD'!B:C,2,FALSE))</f>
        <v/>
      </c>
      <c r="LL23" s="812" t="str">
        <f>IF(Table1[[#This Row],[Hauptkörper - B2 - Fraktion]]="","",VLOOKUP(Table1[[#This Row],[Hauptkörper - B2 - Fraktion]],'DD FD'!H:J,3,FALSE))</f>
        <v/>
      </c>
      <c r="LM23" s="809" t="str">
        <f>IF(Table1[[#This Row],[Hauptkörper - B2 - Gewicht
(in G)]]="","",Table1[[#This Row],[Hauptkörper - B2 - Gewicht
(in G)]])</f>
        <v/>
      </c>
      <c r="LN23" s="809" t="str">
        <f>IF(Table1[[#This Row],[Hauptkörper - B2 - Lizenzierungs-pflichtig? (X=Ja)]]="","",Table1[[#This Row],[Hauptkörper - B2 - Lizenzierungs-pflichtig? (X=Ja)]])</f>
        <v/>
      </c>
      <c r="LO23" s="812" t="str">
        <f>IF(Table1[[#This Row],[Hauptkörper - B2 - Virgin Material]]="","",VLOOKUP(Table1[[#This Row],[Hauptkörper - B2 - Virgin Material]],'DD FD'!AJ:AK,2,FALSE))</f>
        <v/>
      </c>
      <c r="LP23" s="813" t="str">
        <f>IF(Table1[[#This Row],[Hauptkörper - B2 - Virgin Material Anteil (in %)]]="","",Table1[[#This Row],[Hauptkörper - B2 - Virgin Material Anteil (in %)]])</f>
        <v/>
      </c>
      <c r="LQ23" s="812" t="str">
        <f>IF(Table1[[#This Row],[Hauptkörper - B2 - Recyceltes Material]]="","",VLOOKUP(Table1[[#This Row],[Hauptkörper - B2 - Recyceltes Material]],'DD FD'!AL:AM,2,FALSE))</f>
        <v/>
      </c>
      <c r="LR23" s="813" t="str">
        <f>IF(Table1[[#This Row],[Hauptkörper - B2 - Recyceltes Material Anteil (in %)]]="","",Table1[[#This Row],[Hauptkörper - B2 - Recyceltes Material Anteil (in %)]])</f>
        <v/>
      </c>
      <c r="LS23" s="812" t="str">
        <f>IF(Table1[[#This Row],[Hauptkörper - B2 - Beschichtung]]="","",VLOOKUP(Table1[[#This Row],[Hauptkörper - B2 - Beschichtung]],'DD FD'!AE:AF,2,FALSE))</f>
        <v/>
      </c>
      <c r="LT23" s="815" t="str">
        <f>IF(Table1[[#This Row],[Hauptkörper - B2 - Beschichtung Anteil (in %)]]="","",Table1[[#This Row],[Hauptkörper - B2 - Beschichtung Anteil (in %)]])</f>
        <v/>
      </c>
      <c r="LU23" s="811" t="str">
        <f>IF(Table1[[#This Row],[Hauptkörper - B3 - Art]]="","",VLOOKUP(Table1[[#This Row],[Hauptkörper - B3 - Art]],'DD FD'!B:C,2,FALSE))</f>
        <v/>
      </c>
      <c r="LV23" s="812" t="str">
        <f>IF(Table1[[#This Row],[Hauptkörper - B3 - Fraktion]]="","",VLOOKUP(Table1[[#This Row],[Hauptkörper - B3 - Fraktion]],'DD FD'!H:J,3,FALSE))</f>
        <v/>
      </c>
      <c r="LW23" s="809" t="str">
        <f>IF(Table1[[#This Row],[Hauptkörper - B3 - Gewicht
(in G)]]="","",Table1[[#This Row],[Hauptkörper - B3 - Gewicht
(in G)]])</f>
        <v/>
      </c>
      <c r="LX23" s="809" t="str">
        <f>IF(Table1[[#This Row],[Hauptkörper - B3 - Lizenzierungs-pflichtig? (X=Ja)]]="","",Table1[[#This Row],[Hauptkörper - B3 - Lizenzierungs-pflichtig? (X=Ja)]])</f>
        <v/>
      </c>
      <c r="LY23" s="812" t="str">
        <f>IF(Table1[[#This Row],[Hauptkörper - B3 - Virgin Material]]="","",VLOOKUP(Table1[[#This Row],[Hauptkörper - B3 - Virgin Material]],'DD FD'!AJ:AK,2,FALSE))</f>
        <v/>
      </c>
      <c r="LZ23" s="813" t="str">
        <f>IF(Table1[[#This Row],[Hauptkörper - B3 - Virgin Material Anteil (in %)]]="","",Table1[[#This Row],[Hauptkörper - B3 - Virgin Material Anteil (in %)]])</f>
        <v/>
      </c>
      <c r="MA23" s="812" t="str">
        <f>IF(Table1[[#This Row],[Hauptkörper - B3 - Recyceltes Material]]="","",VLOOKUP(Table1[[#This Row],[Hauptkörper - B3 - Recyceltes Material]],'DD FD'!AL:AM,2,FALSE))</f>
        <v/>
      </c>
      <c r="MB23" s="813" t="str">
        <f>IF(Table1[[#This Row],[Hauptkörper - B3 - Recyceltes Material Anteil (in %)]]="","",Table1[[#This Row],[Hauptkörper - B3 - Recyceltes Material Anteil (in %)]])</f>
        <v/>
      </c>
      <c r="MC23" s="812" t="str">
        <f>IF(Table1[[#This Row],[Hauptkörper - B3 - Beschichtung]]="","",VLOOKUP(Table1[[#This Row],[Hauptkörper - B3 - Beschichtung]],'DD FD'!AE:AF,2,FALSE))</f>
        <v/>
      </c>
      <c r="MD23" s="815" t="str">
        <f>IF(Table1[[#This Row],[Hauptkörper - B3 - Beschichtung Anteil (in %)]]="","",Table1[[#This Row],[Hauptkörper - B3 - Beschichtung Anteil (in %)]])</f>
        <v/>
      </c>
      <c r="ME23" s="811" t="str">
        <f>IF(Table1[[#This Row],[Verschluss - B1 - Art]]="","",VLOOKUP(Table1[[#This Row],[Verschluss - B1 - Art]],'DD FD'!D:E,2,FALSE))</f>
        <v/>
      </c>
      <c r="MF23" s="812" t="str">
        <f>IF(Table1[[#This Row],[Verschluss - B1 - Fraktion]]="","",VLOOKUP(Table1[[#This Row],[Verschluss - B1 - Fraktion]],'DD FD'!H:J,3,FALSE))</f>
        <v/>
      </c>
      <c r="MG23" s="809" t="str">
        <f>IF(Table1[[#This Row],[Verschluss - B1 - Gewicht (in G)]]="","",Table1[[#This Row],[Verschluss - B1 - Gewicht (in G)]])</f>
        <v/>
      </c>
      <c r="MH23" s="809" t="str">
        <f>IF(Table1[[#This Row],[Verschluss - B1 - Lizenzierungs-pflichtig? (X=Ja)]]="","",Table1[[#This Row],[Verschluss - B1 - Lizenzierungs-pflichtig? (X=Ja)]])</f>
        <v/>
      </c>
      <c r="MI23" s="809" t="str">
        <f>IF(Table1[[#This Row],[Verschluss - B1 - Trennbar vom Hauptkörper? (X=Ja)]]="","",Table1[[#This Row],[Verschluss - B1 - Trennbar vom Hauptkörper? (X=Ja)]])</f>
        <v/>
      </c>
      <c r="MJ23" s="812" t="str">
        <f>IF(Table1[[#This Row],[Verschluss - B1 - Virgin Material]]="","",VLOOKUP(Table1[[#This Row],[Verschluss - B1 - Virgin Material]],'DD FD'!AJ:AK,2,FALSE))</f>
        <v/>
      </c>
      <c r="MK23" s="813" t="str">
        <f>IF(Table1[[#This Row],[Verschluss - B1 - Virgin Material Anteil (in %)]]="","",Table1[[#This Row],[Verschluss - B1 - Virgin Material Anteil (in %)]])</f>
        <v/>
      </c>
      <c r="ML23" s="812" t="str">
        <f>IF(Table1[[#This Row],[Verschluss - B1 - Recyceltes Material]]="","",VLOOKUP(Table1[[#This Row],[Verschluss - B1 - Recyceltes Material]],'DD FD'!AL:AM,2,FALSE))</f>
        <v/>
      </c>
      <c r="MM23" s="813" t="str">
        <f>IF(Table1[[#This Row],[Verschluss - B1 - Recyceltes Material Anteil (in %)]]="","",Table1[[#This Row],[Verschluss - B1 - Recyceltes Material Anteil (in %)]])</f>
        <v/>
      </c>
      <c r="MN23" s="812" t="str">
        <f>IF(Table1[[#This Row],[Verschluss - B1 - Beschichtung]]="","",VLOOKUP(Table1[[#This Row],[Verschluss - B1 - Beschichtung]],'DD FD'!AE:AF,2,FALSE))</f>
        <v/>
      </c>
      <c r="MO23" s="815" t="str">
        <f>IF(Table1[[#This Row],[Verschluss - B1 - Beschichtung Anteil (in %)]]="","",Table1[[#This Row],[Verschluss - B1 - Beschichtung Anteil (in %)]])</f>
        <v/>
      </c>
      <c r="MP23" s="811" t="str">
        <f>IF(Table1[[#This Row],[Verschluss - B2 - Art]]="","",VLOOKUP(Table1[[#This Row],[Verschluss - B2 - Art]],'DD FD'!D:E,2,FALSE))</f>
        <v/>
      </c>
      <c r="MQ23" s="812" t="str">
        <f>IF(Table1[[#This Row],[Verschluss - B2 - Fraktion]]="","",VLOOKUP(Table1[[#This Row],[Verschluss - B2 - Fraktion]],'DD FD'!H:J,3,FALSE))</f>
        <v/>
      </c>
      <c r="MR23" s="809" t="str">
        <f>IF(Table1[[#This Row],[Verschluss - B2 - Gewicht (in G)]]="","",Table1[[#This Row],[Verschluss - B2 - Gewicht (in G)]])</f>
        <v/>
      </c>
      <c r="MS23" s="809" t="str">
        <f>IF(Table1[[#This Row],[Verschluss - B2 - Lizenzierungs-pflichtig? (X=Ja)]]="","",Table1[[#This Row],[Verschluss - B2 - Lizenzierungs-pflichtig? (X=Ja)]])</f>
        <v/>
      </c>
      <c r="MT23" s="809" t="str">
        <f>IF(Table1[[#This Row],[Verschluss - B2 - Trennbar vom Hauptkörper? (X=Ja)]]="","",Table1[[#This Row],[Verschluss - B2 - Trennbar vom Hauptkörper? (X=Ja)]])</f>
        <v/>
      </c>
      <c r="MU23" s="812" t="str">
        <f>IF(Table1[[#This Row],[Verschluss - B2 - Virgin Material]]="","",VLOOKUP(Table1[[#This Row],[Verschluss - B2 - Virgin Material]],'DD FD'!AJ:AK,2,FALSE))</f>
        <v/>
      </c>
      <c r="MV23" s="813" t="str">
        <f>IF(Table1[[#This Row],[Verschluss - B2 - Virgin Material Anteil (in %)]]="","",Table1[[#This Row],[Verschluss - B2 - Virgin Material Anteil (in %)]])</f>
        <v/>
      </c>
      <c r="MW23" s="812" t="str">
        <f>IF(Table1[[#This Row],[Verschluss - B2 - Recyceltes Material]]="","",VLOOKUP(Table1[[#This Row],[Verschluss - B2 - Recyceltes Material]],'DD FD'!AL:AM,2,FALSE))</f>
        <v/>
      </c>
      <c r="MX23" s="813" t="str">
        <f>IF(Table1[[#This Row],[Verschluss - B2 - Recyceltes Material Anteil (in %)]]="","",Table1[[#This Row],[Verschluss - B2 - Recyceltes Material Anteil (in %)]])</f>
        <v/>
      </c>
      <c r="MY23" s="812" t="str">
        <f>IF(Table1[[#This Row],[Verschluss - B2 - Beschichtung]]="","",VLOOKUP(Table1[[#This Row],[Verschluss - B2 - Beschichtung]],'DD FD'!AE:AF,2,FALSE))</f>
        <v/>
      </c>
      <c r="MZ23" s="815" t="str">
        <f>IF(Table1[[#This Row],[Verschluss - B2 - Beschichtung Anteil (in %)]]="","",Table1[[#This Row],[Verschluss - B2 - Beschichtung Anteil (in %)]])</f>
        <v/>
      </c>
      <c r="NA23" s="811" t="str">
        <f>IF(Table1[[#This Row],[Verschluss - B3 - Art]]="","",VLOOKUP(Table1[[#This Row],[Verschluss - B3 - Art]],'DD FD'!D:E,2,FALSE))</f>
        <v/>
      </c>
      <c r="NB23" s="812" t="str">
        <f>IF(Table1[[#This Row],[Verschluss - B3 - Fraktion]]="","",VLOOKUP(Table1[[#This Row],[Verschluss - B3 - Fraktion]],'DD FD'!H:J,3,FALSE))</f>
        <v/>
      </c>
      <c r="NC23" s="809" t="str">
        <f>IF(Table1[[#This Row],[Verschluss - B3 - Gewicht (in G)]]="","",Table1[[#This Row],[Verschluss - B3 - Gewicht (in G)]])</f>
        <v/>
      </c>
      <c r="ND23" s="809" t="str">
        <f>IF(Table1[[#This Row],[Verschluss - B3 - Lizenzierungs-pflichtig? (X=Ja)]]="","",Table1[[#This Row],[Verschluss - B3 - Lizenzierungs-pflichtig? (X=Ja)]])</f>
        <v/>
      </c>
      <c r="NE23" s="809" t="str">
        <f>IF(Table1[[#This Row],[Verschluss - B3 - Trennbar vom Hauptkörper? (X=Ja)]]="","",Table1[[#This Row],[Verschluss - B3 - Trennbar vom Hauptkörper? (X=Ja)]])</f>
        <v/>
      </c>
      <c r="NF23" s="812" t="str">
        <f>IF(Table1[[#This Row],[Verschluss - B3 - Virgin Material]]="","",VLOOKUP(Table1[[#This Row],[Verschluss - B3 - Virgin Material]],'DD FD'!AJ:AK,2,FALSE))</f>
        <v/>
      </c>
      <c r="NG23" s="813" t="str">
        <f>IF(Table1[[#This Row],[Verschluss - B3 - Virgin Material Anteil (in %)]]="","",Table1[[#This Row],[Verschluss - B3 - Virgin Material Anteil (in %)]])</f>
        <v/>
      </c>
      <c r="NH23" s="812" t="str">
        <f>IF(Table1[[#This Row],[Verschluss - B3 - Recyceltes Material]]="","",VLOOKUP(Table1[[#This Row],[Verschluss - B3 - Recyceltes Material]],'DD FD'!AL:AM,2,FALSE))</f>
        <v/>
      </c>
      <c r="NI23" s="813" t="str">
        <f>IF(Table1[[#This Row],[Verschluss - B3 - Recyceltes Material Anteil (in %)]]="","",Table1[[#This Row],[Verschluss - B3 - Recyceltes Material Anteil (in %)]])</f>
        <v/>
      </c>
      <c r="NJ23" s="812" t="str">
        <f>IF(Table1[[#This Row],[Verschluss - B3 - Beschichtung]]="","",VLOOKUP(Table1[[#This Row],[Verschluss - B3 - Beschichtung]],'DD FD'!AE:AF,2,FALSE))</f>
        <v/>
      </c>
      <c r="NK23" s="815" t="str">
        <f>IF(Table1[[#This Row],[Verschluss - B3 - Beschichtung Anteil (in %)]]="","",Table1[[#This Row],[Verschluss - B3 - Beschichtung Anteil (in %)]])</f>
        <v/>
      </c>
      <c r="NL23" s="811" t="str">
        <f>IF(Table1[[#This Row],[Etikett - B1 - Art]]="","",VLOOKUP(Table1[[#This Row],[Etikett - B1 - Art]],'DD FD'!F:G,2,FALSE))</f>
        <v/>
      </c>
      <c r="NM23" s="812" t="str">
        <f>IF(Table1[[#This Row],[Etikett - B1 - Fraktion]]="","",VLOOKUP(Table1[[#This Row],[Etikett - B1 - Fraktion]],'DD FD'!H:J,3,FALSE))</f>
        <v/>
      </c>
      <c r="NN23" s="809" t="str">
        <f>IF(Table1[[#This Row],[Etikett - B1 - Gewicht (in G)]]="","",Table1[[#This Row],[Etikett - B1 - Gewicht (in G)]])</f>
        <v/>
      </c>
      <c r="NO23" s="809" t="str">
        <f>IF(Table1[[#This Row],[Etikett - B1 - Lizenzierungs-pflichtig? (X=Ja)]]="","",Table1[[#This Row],[Etikett - B1 - Lizenzierungs-pflichtig? (X=Ja)]])</f>
        <v/>
      </c>
      <c r="NP23" s="809" t="str">
        <f>IF(Table1[[#This Row],[Etikett - B1 - Trennbar vom Hauptkörper? (X=Ja)]]="","",Table1[[#This Row],[Etikett - B1 - Trennbar vom Hauptkörper? (X=Ja)]])</f>
        <v/>
      </c>
      <c r="NQ23" s="812" t="str">
        <f>IF(Table1[[#This Row],[Etikett - B1 - Virgin Material]]="","",VLOOKUP(Table1[[#This Row],[Etikett - B1 - Virgin Material]],'DD FD'!AJ:AK,2,FALSE))</f>
        <v/>
      </c>
      <c r="NR23" s="813" t="str">
        <f>IF(Table1[[#This Row],[Etikett - B1 - Virgin Material Anteil (in %)]]="","",Table1[[#This Row],[Etikett - B1 - Virgin Material Anteil (in %)]])</f>
        <v/>
      </c>
      <c r="NS23" s="812" t="str">
        <f>IF(Table1[[#This Row],[Etikett - B1 - Recyceltes Material]]="","",VLOOKUP(Table1[[#This Row],[Etikett - B1 - Recyceltes Material]],'DD FD'!AL:AM,2,FALSE))</f>
        <v/>
      </c>
      <c r="NT23" s="813" t="str">
        <f>IF(Table1[[#This Row],[Etikett - B1 - Recyceltes Material Anteil (in %)]]="","",Table1[[#This Row],[Etikett - B1 - Recyceltes Material Anteil (in %)]])</f>
        <v/>
      </c>
      <c r="NU23" s="812" t="str">
        <f>IF(Table1[[#This Row],[Etikett - B1 - Beschichtung]]="","",VLOOKUP(Table1[[#This Row],[Etikett - B1 - Beschichtung]],'DD FD'!AE:AF,2,FALSE))</f>
        <v/>
      </c>
      <c r="NV23" s="815" t="str">
        <f>IF(Table1[[#This Row],[Etikett - B1 - Beschichtung Anteil (in %)]]="","",Table1[[#This Row],[Etikett - B1 - Beschichtung Anteil (in %)]])</f>
        <v/>
      </c>
      <c r="NW23" s="811" t="str">
        <f>IF(Table1[[#This Row],[Etikett - B2 - Art]]="","",VLOOKUP(Table1[[#This Row],[Etikett - B2 - Art]],'DD FD'!F:G,2,FALSE))</f>
        <v/>
      </c>
      <c r="NX23" s="812" t="str">
        <f>IF(Table1[[#This Row],[Etikett - B2 - Fraktion]]="","",VLOOKUP(Table1[[#This Row],[Etikett - B2 - Fraktion]],'DD FD'!H:J,3,FALSE))</f>
        <v/>
      </c>
      <c r="NY23" s="809" t="str">
        <f>IF(Table1[[#This Row],[Etikett - B2 - Gewicht (in G)]]="","",Table1[[#This Row],[Etikett - B2 - Gewicht (in G)]])</f>
        <v/>
      </c>
      <c r="NZ23" s="809" t="str">
        <f>IF(Table1[[#This Row],[Etikett - B2 - Lizenzierungs-pflichtig? (X=Ja)]]="","",Table1[[#This Row],[Etikett - B2 - Lizenzierungs-pflichtig? (X=Ja)]])</f>
        <v/>
      </c>
      <c r="OA23" s="809" t="str">
        <f>IF(Table1[[#This Row],[Etikett - B2 - Trennbar vom Hauptkörper? (X=Ja)]]="","",Table1[[#This Row],[Etikett - B2 - Trennbar vom Hauptkörper? (X=Ja)]])</f>
        <v/>
      </c>
      <c r="OB23" s="812" t="str">
        <f>IF(Table1[[#This Row],[Etikett - B2 - Virgin Material]]="","",VLOOKUP(Table1[[#This Row],[Etikett - B2 - Virgin Material]],'DD FD'!AJ:AK,2,FALSE))</f>
        <v/>
      </c>
      <c r="OC23" s="813" t="str">
        <f>IF(Table1[[#This Row],[Etikett - B2 - Virgin Material Anteil (in %)]]="","",Table1[[#This Row],[Etikett - B2 - Virgin Material Anteil (in %)]])</f>
        <v/>
      </c>
      <c r="OD23" s="812" t="str">
        <f>IF(Table1[[#This Row],[Etikett - B2 - Recyceltes Material]]="","",VLOOKUP(Table1[[#This Row],[Etikett - B2 - Recyceltes Material]],'DD FD'!AL:AM,2,FALSE))</f>
        <v/>
      </c>
      <c r="OE23" s="813" t="str">
        <f>IF(Table1[[#This Row],[Etikett - B2 - Recyceltes Material Anteil (in %)]]="","",Table1[[#This Row],[Etikett - B2 - Recyceltes Material Anteil (in %)]])</f>
        <v/>
      </c>
      <c r="OF23" s="812" t="str">
        <f>IF(Table1[[#This Row],[Etikett - B2 - Beschichtung]]="","",VLOOKUP(Table1[[#This Row],[Etikett - B2 - Beschichtung]],'DD FD'!AE:AF,2,FALSE))</f>
        <v/>
      </c>
      <c r="OG23" s="815" t="str">
        <f>IF(Table1[[#This Row],[Etikett - B2 - Beschichtung Anteil (in %)]]="","",Table1[[#This Row],[Etikett - B2 - Beschichtung Anteil (in %)]])</f>
        <v/>
      </c>
      <c r="OH23" s="811" t="str">
        <f>IF(Table1[[#This Row],[Etikett - B3 - Art]]="","",VLOOKUP(Table1[[#This Row],[Etikett - B3 - Art]],'DD FD'!F:G,2,FALSE))</f>
        <v/>
      </c>
      <c r="OI23" s="812" t="str">
        <f>IF(Table1[[#This Row],[Etikett - B3 - Fraktion]]="","",VLOOKUP(Table1[[#This Row],[Etikett - B3 - Fraktion]],'DD FD'!H:J,3,FALSE))</f>
        <v/>
      </c>
      <c r="OJ23" s="809" t="str">
        <f>IF(Table1[[#This Row],[Etikett - B3 - Gewicht (in G)]]="","",Table1[[#This Row],[Etikett - B3 - Gewicht (in G)]])</f>
        <v/>
      </c>
      <c r="OK23" s="809" t="str">
        <f>IF(Table1[[#This Row],[Etikett - B3 - Lizenzierungs-pflichtig? (X=Ja)]]="","",Table1[[#This Row],[Etikett - B3 - Lizenzierungs-pflichtig? (X=Ja)]])</f>
        <v/>
      </c>
      <c r="OL23" s="809" t="str">
        <f>IF(Table1[[#This Row],[Etikett - B3 - Trennbar vom Hauptkörper? (X=Ja)]]="","",Table1[[#This Row],[Etikett - B3 - Trennbar vom Hauptkörper? (X=Ja)]])</f>
        <v/>
      </c>
      <c r="OM23" s="812" t="str">
        <f>IF(Table1[[#This Row],[Etikett - B3 - Virgin Material]]="","",VLOOKUP(Table1[[#This Row],[Etikett - B3 - Virgin Material]],'DD FD'!AJ:AK,2,FALSE))</f>
        <v/>
      </c>
      <c r="ON23" s="813" t="str">
        <f>IF(Table1[[#This Row],[Etikett - B3 - Virgin Material Anteil (in %)]]="","",Table1[[#This Row],[Etikett - B3 - Virgin Material Anteil (in %)]])</f>
        <v/>
      </c>
      <c r="OO23" s="812" t="str">
        <f>IF(Table1[[#This Row],[Etikett - B3 - Recyceltes Material]]="","",VLOOKUP(Table1[[#This Row],[Etikett - B3 - Recyceltes Material]],'DD FD'!AL:AM,2,FALSE))</f>
        <v/>
      </c>
      <c r="OP23" s="813" t="str">
        <f>IF(Table1[[#This Row],[Etikett - B3 - Recyceltes Material Anteil (in %)]]="","",Table1[[#This Row],[Etikett - B3 - Recyceltes Material Anteil (in %)]])</f>
        <v/>
      </c>
      <c r="OQ23" s="812" t="str">
        <f>IF(Table1[[#This Row],[Etikett - B3 - Beschichtung]]="","",VLOOKUP(Table1[[#This Row],[Etikett - B3 - Beschichtung]],'DD FD'!AE:AF,2,FALSE))</f>
        <v/>
      </c>
      <c r="OR23" s="861" t="str">
        <f>IF(Table1[[#This Row],[Etikett - B3 - Beschichtung Anteil (in %)]]="","",Table1[[#This Row],[Etikett - B3 - Beschichtung Anteil (in %)]])</f>
        <v/>
      </c>
      <c r="OS23" s="866">
        <f>ROUNDUP(SUM(
IF(AND(LB23='DD FD'!$J$7,LD23='DD FD'!$AI$3),LC23,0),
IF(AND(LL23='DD FD'!$J$7,LN23='DD FD'!$AI$3),LM23,0),
IF(AND(LV23='DD FD'!$J$7,LX23='DD FD'!$AI$3),LW23,0),
IF(AND(MF23='DD FD'!$J$7,MH23='DD FD'!$AI$3),MG23,0),
IF(AND(MQ23='DD FD'!$J$7,MS23='DD FD'!$AI$3),MR23,0),
IF(AND(NB23='DD FD'!$J$7,ND23='DD FD'!$AI$3),NC23,0),
IF(AND(NM23='DD FD'!$J$7,NO23='DD FD'!$AI$3),NN23,0),
IF(AND(NX23='DD FD'!$J$7,NZ23='DD FD'!$AI$3),NY23,0),
IF(AND(OI23='DD FD'!$J$7,OK23='DD FD'!$AI$3),OJ23,0),
),2)</f>
        <v>0</v>
      </c>
      <c r="OT23" s="865">
        <f>ROUNDUP(SUM(
IF(AND(LB23='DD FD'!$J$6,LD23='DD FD'!$AI$3),LC23,0),
IF(AND(LL23='DD FD'!$J$6,LN23='DD FD'!$AI$3),LM23,0),
IF(AND(LV23='DD FD'!$J$6,LX23='DD FD'!$AI$3),LW23,0),
IF(AND(MF23='DD FD'!$J$6,MH23='DD FD'!$AI$3),MG23,0),
IF(AND(MQ23='DD FD'!$J$6,MS23='DD FD'!$AI$3),MR23,0),
IF(AND(NB23='DD FD'!$J$6,ND23='DD FD'!$AI$3),NC23,0),
IF(AND(NM23='DD FD'!$J$6,NO23='DD FD'!$AI$3),NN23,0),
IF(AND(NX23='DD FD'!$J$6,NZ23='DD FD'!$AI$3),NY23,0),
IF(AND(OI23='DD FD'!$J$6,OK23='DD FD'!$AI$3),OJ23,0),
),2)</f>
        <v>0</v>
      </c>
      <c r="OU23" s="865">
        <f>ROUNDUP(SUM(
IF(AND(LB23='DD FD'!$J$10,LD23='DD FD'!$AI$3),LC23,0),
IF(AND(LL23='DD FD'!$J$10,LN23='DD FD'!$AI$3),LM23,0),
IF(AND(LV23='DD FD'!$J$10,LX23='DD FD'!$AI$3),LW23,0),
IF(AND(MF23='DD FD'!$J$10,MH23='DD FD'!$AI$3),MG23,0),
IF(AND(MQ23='DD FD'!$J$10,MS23='DD FD'!$AI$3),MR23,0),
IF(AND(NB23='DD FD'!$J$10,ND23='DD FD'!$AI$3),NC23,0),
IF(AND(NM23='DD FD'!$J$10,NO23='DD FD'!$AI$3),NN23,0),
IF(AND(NX23='DD FD'!$J$10,NZ23='DD FD'!$AI$3),NY23,0),
IF(AND(OI23='DD FD'!$J$10,OK23='DD FD'!$AI$3),OJ23,0),
),2)</f>
        <v>0</v>
      </c>
      <c r="OV23" s="865">
        <f>ROUNDUP(SUM(
IF(AND(LB23='DD FD'!$J$8,LD23='DD FD'!$AI$3),LC23,0),
IF(AND(LL23='DD FD'!$J$8,LN23='DD FD'!$AI$3),LM23,0),
IF(AND(LV23='DD FD'!$J$8,LX23='DD FD'!$AI$3),LW23,0),
IF(AND(MF23='DD FD'!$J$8,MH23='DD FD'!$AI$3),MG23,0),
IF(AND(MQ23='DD FD'!$J$8,MS23='DD FD'!$AI$3),MR23,0),
IF(AND(NB23='DD FD'!$J$8,ND23='DD FD'!$AI$3),NC23,0),
IF(AND(NM23='DD FD'!$J$8,NO23='DD FD'!$AI$3),NN23,0),
IF(AND(NX23='DD FD'!$J$8,NZ23='DD FD'!$AI$3),NY23,0),
IF(AND(OI23='DD FD'!$J$8,OK23='DD FD'!$AI$3),OJ23,0),
),2)</f>
        <v>0</v>
      </c>
      <c r="OW23" s="865">
        <f>ROUNDUP(SUM(
IF(AND(LB23='DD FD'!$J$5,LD23='DD FD'!$AI$3),LC23,0),
IF(AND(LL23='DD FD'!$J$5,LN23='DD FD'!$AI$3),LM23,0),
IF(AND(LV23='DD FD'!$J$5,LX23='DD FD'!$AI$3),LW23,0),
IF(AND(MF23='DD FD'!$J$5,MH23='DD FD'!$AI$3),MG23,0),
IF(AND(MQ23='DD FD'!$J$5,MS23='DD FD'!$AI$3),MR23,0),
IF(AND(NB23='DD FD'!$J$5,ND23='DD FD'!$AI$3),NC23,0),
IF(AND(NM23='DD FD'!$J$5,NO23='DD FD'!$AI$3),NN23,0),
IF(AND(NX23='DD FD'!$J$5,NZ23='DD FD'!$AI$3),NY23,0),
IF(AND(OI23='DD FD'!$J$5,OK23='DD FD'!$AI$3),OJ23,0),
),2)</f>
        <v>0</v>
      </c>
      <c r="OX23" s="865">
        <f>ROUNDUP(SUM(
IF(AND(LB23='DD FD'!$J$9,LD23='DD FD'!$AI$3),LC23,0),
IF(AND(LL23='DD FD'!$J$9,LN23='DD FD'!$AI$3),LM23,0),
IF(AND(LV23='DD FD'!$J$9,LX23='DD FD'!$AI$3),LW23,0),
IF(AND(MF23='DD FD'!$J$9,MH23='DD FD'!$AI$3),MG23,0),
IF(AND(MQ23='DD FD'!$J$9,MS23='DD FD'!$AI$3),MR23,0),
IF(AND(NB23='DD FD'!$J$9,ND23='DD FD'!$AI$3),NC23,0),
IF(AND(NM23='DD FD'!$J$9,NO23='DD FD'!$AI$3),NN23,0),
IF(AND(NX23='DD FD'!$J$9,NZ23='DD FD'!$AI$3),NY23,0),
IF(AND(OI23='DD FD'!$J$9,OK23='DD FD'!$AI$3),OJ23,0),
),2)</f>
        <v>0</v>
      </c>
      <c r="OY23" s="865">
        <f>ROUNDUP(SUM(
IF(AND(LB23='DD FD'!$J$4,LD23='DD FD'!$AI$3),LC23,0),
IF(AND(LL23='DD FD'!$J$4,LN23='DD FD'!$AI$3),LM23,0),
IF(AND(LV23='DD FD'!$J$4,LX23='DD FD'!$AI$3),LW23,0),
IF(AND(MF23='DD FD'!$J$4,MH23='DD FD'!$AI$3),MG23,0),
IF(AND(MQ23='DD FD'!$J$4,MS23='DD FD'!$AI$3),MR23,0),
IF(AND(NB23='DD FD'!$J$4,ND23='DD FD'!$AI$3),NC23,0),
IF(AND(NM23='DD FD'!$J$4,NO23='DD FD'!$AI$3),NN23,0),
IF(AND(NX23='DD FD'!$J$4,NZ23='DD FD'!$AI$3),NY23,0),
IF(AND(OI23='DD FD'!$J$4,OK23='DD FD'!$AI$3),OJ23,0),
),2)</f>
        <v>0</v>
      </c>
      <c r="OZ23" s="867">
        <f>ROUNDUP(SUM(
IF(AND(LB23='DD FD'!$J$11,LD23='DD FD'!$AI$3),LC23,0),
IF(AND(LL23='DD FD'!$J$11,LN23='DD FD'!$AI$3),LM23,0),
IF(AND(LV23='DD FD'!$J$11,LX23='DD FD'!$AI$3),LW23,0),
IF(AND(MF23='DD FD'!$J$11,MH23='DD FD'!$AI$3),MG23,0),
IF(AND(MQ23='DD FD'!$J$11,MS23='DD FD'!$AI$3),MR23,0),
IF(AND(NB23='DD FD'!$J$11,ND23='DD FD'!$AI$3),NC23,0),
IF(AND(NM23='DD FD'!$J$11,NO23='DD FD'!$AI$3),NN23,0),
IF(AND(NX23='DD FD'!$J$11,NZ23='DD FD'!$AI$3),NY23,0),
IF(AND(OI23='DD FD'!$J$11,OK23='DD FD'!$AI$3),OJ23,0),
),2)</f>
        <v>0</v>
      </c>
    </row>
    <row r="24" spans="1:416">
      <c r="A24" s="663"/>
      <c r="B24" s="182"/>
      <c r="C24" s="282"/>
      <c r="D24" s="282"/>
      <c r="E24" s="183"/>
      <c r="F24" s="355"/>
      <c r="G24" s="359"/>
      <c r="H24" s="664"/>
      <c r="I24" s="173"/>
      <c r="J24" s="161" t="str">
        <f t="shared" si="0"/>
        <v/>
      </c>
      <c r="K24" s="633" t="str">
        <f t="shared" si="17"/>
        <v/>
      </c>
      <c r="L24" s="636"/>
      <c r="M24" s="124" t="str">
        <f t="shared" si="18"/>
        <v/>
      </c>
      <c r="N24" s="125" t="str">
        <f t="shared" si="1"/>
        <v/>
      </c>
      <c r="O24" s="175"/>
      <c r="P24" s="175"/>
      <c r="Q24" s="126" t="str">
        <f t="shared" si="19"/>
        <v/>
      </c>
      <c r="R24" s="184"/>
      <c r="S24" s="184"/>
      <c r="T24" s="182"/>
      <c r="U24" s="182"/>
      <c r="V24" s="182"/>
      <c r="W24" s="358"/>
      <c r="X24" s="182"/>
      <c r="Y24" s="183"/>
      <c r="Z24" s="123"/>
      <c r="AA24" s="176"/>
      <c r="AB24" s="176"/>
      <c r="AC24" s="176"/>
      <c r="AD24" s="176"/>
      <c r="AE24" s="176"/>
      <c r="AF24" s="176"/>
      <c r="AG24" s="127" t="str">
        <f t="shared" si="20"/>
        <v/>
      </c>
      <c r="AH24" s="127" t="str">
        <f t="shared" si="21"/>
        <v/>
      </c>
      <c r="AI24" s="370"/>
      <c r="AJ24" s="635"/>
      <c r="AK24" s="619" t="str">
        <f t="shared" si="22"/>
        <v/>
      </c>
      <c r="AL24" s="124" t="str">
        <f t="shared" si="2"/>
        <v/>
      </c>
      <c r="AM24" s="124" t="str">
        <f t="shared" si="3"/>
        <v/>
      </c>
      <c r="AN24" s="124" t="str">
        <f t="shared" si="4"/>
        <v/>
      </c>
      <c r="AO24" s="124" t="str">
        <f t="shared" si="5"/>
        <v/>
      </c>
      <c r="AP24" s="184"/>
      <c r="AQ24" s="182"/>
      <c r="AR24" s="182"/>
      <c r="AS24" s="182"/>
      <c r="AT24" s="182"/>
      <c r="AU24" s="127" t="str">
        <f t="shared" si="6"/>
        <v/>
      </c>
      <c r="AV24" s="354"/>
      <c r="AW24" s="127" t="str">
        <f t="shared" si="7"/>
        <v/>
      </c>
      <c r="AX24" s="144" t="str">
        <f t="shared" si="8"/>
        <v/>
      </c>
      <c r="AY24" s="182"/>
      <c r="AZ24" s="23"/>
      <c r="BA24" s="23"/>
      <c r="BB24" s="183"/>
      <c r="BC24" s="622"/>
      <c r="BD24" s="649" t="str">
        <f t="shared" si="23"/>
        <v/>
      </c>
      <c r="BE24" s="354"/>
      <c r="BF24" s="192" t="str">
        <f t="shared" si="24"/>
        <v/>
      </c>
      <c r="BG24" s="159"/>
      <c r="BH24" s="159"/>
      <c r="BI24" s="182"/>
      <c r="BJ24" s="194"/>
      <c r="BK24" s="194"/>
      <c r="BL24" s="194"/>
      <c r="BM24" s="127" t="str">
        <f t="shared" si="9"/>
        <v/>
      </c>
      <c r="BN24" s="194"/>
      <c r="BO24" s="178" t="str">
        <f t="shared" si="10"/>
        <v/>
      </c>
      <c r="BP24" s="191"/>
      <c r="BQ24" s="182"/>
      <c r="BR24" s="23"/>
      <c r="BS24" s="23"/>
      <c r="BT24" s="23"/>
      <c r="BU24" s="651"/>
      <c r="BV24" s="647"/>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633" t="str">
        <f t="shared" si="25"/>
        <v/>
      </c>
      <c r="DY24" s="736"/>
      <c r="DZ24" s="334"/>
      <c r="EA24" s="736"/>
      <c r="EB24" s="197"/>
      <c r="EC24" s="194"/>
      <c r="ED24" s="197"/>
      <c r="EE24" s="197"/>
      <c r="EF24" s="194"/>
      <c r="EG24" s="194"/>
      <c r="EH24" s="194"/>
      <c r="EI24" s="123" t="str">
        <f t="shared" si="11"/>
        <v/>
      </c>
      <c r="EJ24" s="194"/>
      <c r="EK24" s="620" t="str">
        <f t="shared" si="12"/>
        <v/>
      </c>
      <c r="EL24" s="756"/>
      <c r="EM24" s="620" t="str">
        <f t="shared" si="26"/>
        <v/>
      </c>
      <c r="EN24" s="733"/>
      <c r="EO24" s="163"/>
      <c r="EP24" s="163"/>
      <c r="EQ24" s="163"/>
      <c r="ER24" s="163"/>
      <c r="ES24" s="163"/>
      <c r="ET24" s="163"/>
      <c r="EU24" s="163"/>
      <c r="EV24" s="163"/>
      <c r="EW24" s="163"/>
      <c r="EX24" s="163"/>
      <c r="EY24" s="163"/>
      <c r="EZ24" s="163"/>
      <c r="FA24" s="163"/>
      <c r="FB24" s="163"/>
      <c r="FC24" s="742"/>
      <c r="FD24" s="648" t="str">
        <f t="shared" si="13"/>
        <v/>
      </c>
      <c r="FE24" s="183"/>
      <c r="FF24" s="201"/>
      <c r="FG24" s="201"/>
      <c r="FH24" s="201"/>
      <c r="FI24" s="201"/>
      <c r="FJ24" s="201"/>
      <c r="FK24" s="201"/>
      <c r="FL24" s="182"/>
      <c r="FM24" s="182"/>
      <c r="FN24" s="334"/>
      <c r="FO24" s="123" t="str">
        <f t="shared" si="14"/>
        <v/>
      </c>
      <c r="FP24" s="889" t="str">
        <f>IF(Table1[[#This Row],[Baumwollanteil (in %)]]&lt;&gt;"","05","")</f>
        <v/>
      </c>
      <c r="FQ24" s="999"/>
      <c r="FR24" s="179" t="str">
        <f t="shared" si="15"/>
        <v/>
      </c>
      <c r="FS24" s="175"/>
      <c r="FT24" s="175"/>
      <c r="FU24" s="175"/>
      <c r="FV24" s="745" t="str">
        <f t="shared" si="16"/>
        <v/>
      </c>
      <c r="FZ24" s="24"/>
      <c r="GA24" s="24"/>
      <c r="GC24" s="1010" t="str">
        <f>IF(Table1[[#This Row],[Global Trade Item Number (GTIN)]]="","",Table1[[#This Row],[Global Trade Item Number (GTIN)]])</f>
        <v/>
      </c>
      <c r="GD24" s="790" t="str">
        <f>IF(Table1[[#This Row],[WAWI-Nr./ Kreditoren-Nummer
(ASDV)]]&lt;&gt;"",Table1[[#This Row],[WAWI-Nr./ Kreditoren-Nummer
(ASDV)]],"")</f>
        <v/>
      </c>
      <c r="GE24" s="190"/>
      <c r="GF24" s="790" t="str">
        <f>IF(Table1[[#This Row],[Gültig ab (Datum)]]&lt;&gt;"","31.12.9999","")</f>
        <v/>
      </c>
      <c r="GG24" s="190"/>
      <c r="GH24" s="190"/>
      <c r="GI24" s="616"/>
      <c r="GJ24" s="765"/>
      <c r="GK24" s="763"/>
      <c r="GL24" s="617"/>
      <c r="GM24" s="617"/>
      <c r="GN24" s="617"/>
      <c r="GO24" s="617"/>
      <c r="GP24" s="617"/>
      <c r="GQ24" s="775"/>
      <c r="GR24" s="771"/>
      <c r="GS24" s="159"/>
      <c r="GT24" s="610"/>
      <c r="GU24" s="610"/>
      <c r="GV24" s="610"/>
      <c r="GW24" s="610"/>
      <c r="GX24" s="610"/>
      <c r="GY24" s="610"/>
      <c r="GZ24" s="610"/>
      <c r="HA24" s="610"/>
      <c r="HB24" s="771"/>
      <c r="HC24" s="610"/>
      <c r="HD24" s="610"/>
      <c r="HE24" s="610"/>
      <c r="HF24" s="610"/>
      <c r="HG24" s="610"/>
      <c r="HH24" s="610"/>
      <c r="HI24" s="610"/>
      <c r="HJ24" s="610"/>
      <c r="HK24" s="610"/>
      <c r="HL24" s="771"/>
      <c r="HM24" s="610"/>
      <c r="HN24" s="610"/>
      <c r="HO24" s="610"/>
      <c r="HP24" s="610"/>
      <c r="HQ24" s="610"/>
      <c r="HR24" s="610"/>
      <c r="HS24" s="610"/>
      <c r="HT24" s="610"/>
      <c r="HU24" s="610"/>
      <c r="HV24" s="771"/>
      <c r="HW24" s="610"/>
      <c r="HX24" s="610"/>
      <c r="HY24" s="610"/>
      <c r="HZ24" s="610"/>
      <c r="IA24" s="610"/>
      <c r="IB24" s="610"/>
      <c r="IC24" s="610"/>
      <c r="ID24" s="610"/>
      <c r="IE24" s="610"/>
      <c r="IF24" s="610"/>
      <c r="IG24" s="771"/>
      <c r="IH24" s="610"/>
      <c r="II24" s="610"/>
      <c r="IJ24" s="610"/>
      <c r="IK24" s="610"/>
      <c r="IL24" s="610"/>
      <c r="IM24" s="610"/>
      <c r="IN24" s="610"/>
      <c r="IO24" s="610"/>
      <c r="IP24" s="610"/>
      <c r="IQ24" s="610"/>
      <c r="IR24" s="771"/>
      <c r="IS24" s="610"/>
      <c r="IT24" s="610"/>
      <c r="IU24" s="610"/>
      <c r="IV24" s="610"/>
      <c r="IW24" s="610"/>
      <c r="IX24" s="610"/>
      <c r="IY24" s="610"/>
      <c r="IZ24" s="610"/>
      <c r="JA24" s="610"/>
      <c r="JB24" s="610"/>
      <c r="JC24" s="771"/>
      <c r="JD24" s="610"/>
      <c r="JE24" s="610"/>
      <c r="JF24" s="610"/>
      <c r="JG24" s="610"/>
      <c r="JH24" s="610"/>
      <c r="JI24" s="610"/>
      <c r="JJ24" s="610"/>
      <c r="JK24" s="610"/>
      <c r="JL24" s="610"/>
      <c r="JM24" s="827"/>
      <c r="JN24" s="771"/>
      <c r="JO24" s="610"/>
      <c r="JP24" s="610"/>
      <c r="JQ24" s="610"/>
      <c r="JR24" s="610"/>
      <c r="JS24" s="610"/>
      <c r="JT24" s="610"/>
      <c r="JU24" s="610"/>
      <c r="JV24" s="610"/>
      <c r="JW24" s="610"/>
      <c r="JX24" s="610"/>
      <c r="JY24" s="771"/>
      <c r="JZ24" s="610"/>
      <c r="KA24" s="610"/>
      <c r="KB24" s="610"/>
      <c r="KC24" s="610"/>
      <c r="KD24" s="610"/>
      <c r="KE24" s="610"/>
      <c r="KF24" s="610"/>
      <c r="KG24" s="610"/>
      <c r="KH24" s="610"/>
      <c r="KI24" s="610"/>
      <c r="KL24" s="803" t="str">
        <f>IF(Table1[[#This Row],[GTIN]]&lt;&gt;"",Table1[[#This Row],[GTIN]],"")</f>
        <v/>
      </c>
      <c r="KM24" s="804" t="str">
        <f>Table1[[#This Row],[Kreditor]]</f>
        <v/>
      </c>
      <c r="KN24" s="805" t="str">
        <f>IF(Table1[[#This Row],[Gültig ab (Datum)]]&lt;&gt;"",Table1[[#This Row],[Gültig ab (Datum)]],"")</f>
        <v/>
      </c>
      <c r="KO24" s="805" t="str">
        <f>Table1[[#This Row],[Gültig bis]]</f>
        <v/>
      </c>
      <c r="KP24" s="818" t="str">
        <f>IF(Table1[[#This Row],[Artikel verpackt? 
(X=Ja)]]="","",Table1[[#This Row],[Artikel verpackt? 
(X=Ja)]])</f>
        <v/>
      </c>
      <c r="KQ24" s="806" t="str">
        <f>IF(Table1[[#This Row],[Verpackung recyclingfähig?
(X=Ja)]]="","",Table1[[#This Row],[Verpackung recyclingfähig?
(X=Ja)]])</f>
        <v/>
      </c>
      <c r="KR24" s="807"/>
      <c r="KS24" s="808"/>
      <c r="KT24" s="809"/>
      <c r="KU24" s="809"/>
      <c r="KV24" s="809"/>
      <c r="KW24" s="809"/>
      <c r="KX24" s="809"/>
      <c r="KY24" s="809"/>
      <c r="KZ24" s="810"/>
      <c r="LA24" s="811" t="str">
        <f>IF(Table1[[#This Row],[Hauptkörper - B1 - Art]]="","",VLOOKUP(Table1[[#This Row],[Hauptkörper - B1 - Art]],'DD FD'!B:C,2,FALSE))</f>
        <v/>
      </c>
      <c r="LB24" s="812" t="str">
        <f>IF(Table1[[#This Row],[Hauptkörper - B1 - Fraktion]]="","",VLOOKUP(Table1[[#This Row],[Hauptkörper - B1 - Fraktion]],'DD FD'!H:J,3,FALSE))</f>
        <v/>
      </c>
      <c r="LC24" s="809" t="str">
        <f>IF(Table1[[#This Row],[Hauptkörper - B1 - Gewicht
(in G)]]="","",Table1[[#This Row],[Hauptkörper - B1 - Gewicht
(in G)]])</f>
        <v/>
      </c>
      <c r="LD24" s="809" t="str">
        <f>IF(Table1[[#This Row],[Hauptkörper - B1 - Lizenzierungs-pflichtig? (X=Ja)]]="","",Table1[[#This Row],[Hauptkörper - B1 - Lizenzierungs-pflichtig? (X=Ja)]])</f>
        <v/>
      </c>
      <c r="LE24" s="812" t="str">
        <f>IF(Table1[[#This Row],[Hauptkörper - B1 - Virgin Material]]="","",VLOOKUP(Table1[[#This Row],[Hauptkörper - B1 - Virgin Material]],'DD FD'!AJ:AK,2,FALSE))</f>
        <v/>
      </c>
      <c r="LF24" s="813" t="str">
        <f>IF(Table1[[#This Row],[Hauptkörper - B1 - Virgin Material Anteil (in %)]]="","",Table1[[#This Row],[Hauptkörper - B1 - Virgin Material Anteil (in %)]])</f>
        <v/>
      </c>
      <c r="LG24" s="812" t="str">
        <f>IF(Table1[[#This Row],[Hauptkörper - B1 - Recyceltes Material]]="","",VLOOKUP(Table1[[#This Row],[Hauptkörper - B1 - Recyceltes Material]],'DD FD'!AL:AM,2,FALSE))</f>
        <v/>
      </c>
      <c r="LH24" s="813" t="str">
        <f>IF(Table1[[#This Row],[Hauptkörper - B1 - Recyceltes Material Anteil (in %)]]="","",Table1[[#This Row],[Hauptkörper - B1 - Recyceltes Material Anteil (in %)]])</f>
        <v/>
      </c>
      <c r="LI24" s="814" t="str">
        <f>IF(Table1[[#This Row],[Hauptkörper - B1 - Beschichtung]]="","",VLOOKUP(Table1[[#This Row],[Hauptkörper - B1 - Beschichtung]],'DD FD'!AE:AF,2,FALSE))</f>
        <v/>
      </c>
      <c r="LJ24" s="815" t="str">
        <f>IF(Table1[[#This Row],[Hauptkörper - B1 - Beschichtung Anteil (in %)]]="","",Table1[[#This Row],[Hauptkörper - B1 - Beschichtung Anteil (in %)]])</f>
        <v/>
      </c>
      <c r="LK24" s="811" t="str">
        <f>IF(Table1[[#This Row],[Hauptkörper - B2 - Art]]="","",VLOOKUP(Table1[[#This Row],[Hauptkörper - B2 - Art]],'DD FD'!B:C,2,FALSE))</f>
        <v/>
      </c>
      <c r="LL24" s="812" t="str">
        <f>IF(Table1[[#This Row],[Hauptkörper - B2 - Fraktion]]="","",VLOOKUP(Table1[[#This Row],[Hauptkörper - B2 - Fraktion]],'DD FD'!H:J,3,FALSE))</f>
        <v/>
      </c>
      <c r="LM24" s="809" t="str">
        <f>IF(Table1[[#This Row],[Hauptkörper - B2 - Gewicht
(in G)]]="","",Table1[[#This Row],[Hauptkörper - B2 - Gewicht
(in G)]])</f>
        <v/>
      </c>
      <c r="LN24" s="809" t="str">
        <f>IF(Table1[[#This Row],[Hauptkörper - B2 - Lizenzierungs-pflichtig? (X=Ja)]]="","",Table1[[#This Row],[Hauptkörper - B2 - Lizenzierungs-pflichtig? (X=Ja)]])</f>
        <v/>
      </c>
      <c r="LO24" s="812" t="str">
        <f>IF(Table1[[#This Row],[Hauptkörper - B2 - Virgin Material]]="","",VLOOKUP(Table1[[#This Row],[Hauptkörper - B2 - Virgin Material]],'DD FD'!AJ:AK,2,FALSE))</f>
        <v/>
      </c>
      <c r="LP24" s="813" t="str">
        <f>IF(Table1[[#This Row],[Hauptkörper - B2 - Virgin Material Anteil (in %)]]="","",Table1[[#This Row],[Hauptkörper - B2 - Virgin Material Anteil (in %)]])</f>
        <v/>
      </c>
      <c r="LQ24" s="812" t="str">
        <f>IF(Table1[[#This Row],[Hauptkörper - B2 - Recyceltes Material]]="","",VLOOKUP(Table1[[#This Row],[Hauptkörper - B2 - Recyceltes Material]],'DD FD'!AL:AM,2,FALSE))</f>
        <v/>
      </c>
      <c r="LR24" s="813" t="str">
        <f>IF(Table1[[#This Row],[Hauptkörper - B2 - Recyceltes Material Anteil (in %)]]="","",Table1[[#This Row],[Hauptkörper - B2 - Recyceltes Material Anteil (in %)]])</f>
        <v/>
      </c>
      <c r="LS24" s="812" t="str">
        <f>IF(Table1[[#This Row],[Hauptkörper - B2 - Beschichtung]]="","",VLOOKUP(Table1[[#This Row],[Hauptkörper - B2 - Beschichtung]],'DD FD'!AE:AF,2,FALSE))</f>
        <v/>
      </c>
      <c r="LT24" s="815" t="str">
        <f>IF(Table1[[#This Row],[Hauptkörper - B2 - Beschichtung Anteil (in %)]]="","",Table1[[#This Row],[Hauptkörper - B2 - Beschichtung Anteil (in %)]])</f>
        <v/>
      </c>
      <c r="LU24" s="811" t="str">
        <f>IF(Table1[[#This Row],[Hauptkörper - B3 - Art]]="","",VLOOKUP(Table1[[#This Row],[Hauptkörper - B3 - Art]],'DD FD'!B:C,2,FALSE))</f>
        <v/>
      </c>
      <c r="LV24" s="812" t="str">
        <f>IF(Table1[[#This Row],[Hauptkörper - B3 - Fraktion]]="","",VLOOKUP(Table1[[#This Row],[Hauptkörper - B3 - Fraktion]],'DD FD'!H:J,3,FALSE))</f>
        <v/>
      </c>
      <c r="LW24" s="809" t="str">
        <f>IF(Table1[[#This Row],[Hauptkörper - B3 - Gewicht
(in G)]]="","",Table1[[#This Row],[Hauptkörper - B3 - Gewicht
(in G)]])</f>
        <v/>
      </c>
      <c r="LX24" s="809" t="str">
        <f>IF(Table1[[#This Row],[Hauptkörper - B3 - Lizenzierungs-pflichtig? (X=Ja)]]="","",Table1[[#This Row],[Hauptkörper - B3 - Lizenzierungs-pflichtig? (X=Ja)]])</f>
        <v/>
      </c>
      <c r="LY24" s="812" t="str">
        <f>IF(Table1[[#This Row],[Hauptkörper - B3 - Virgin Material]]="","",VLOOKUP(Table1[[#This Row],[Hauptkörper - B3 - Virgin Material]],'DD FD'!AJ:AK,2,FALSE))</f>
        <v/>
      </c>
      <c r="LZ24" s="813" t="str">
        <f>IF(Table1[[#This Row],[Hauptkörper - B3 - Virgin Material Anteil (in %)]]="","",Table1[[#This Row],[Hauptkörper - B3 - Virgin Material Anteil (in %)]])</f>
        <v/>
      </c>
      <c r="MA24" s="812" t="str">
        <f>IF(Table1[[#This Row],[Hauptkörper - B3 - Recyceltes Material]]="","",VLOOKUP(Table1[[#This Row],[Hauptkörper - B3 - Recyceltes Material]],'DD FD'!AL:AM,2,FALSE))</f>
        <v/>
      </c>
      <c r="MB24" s="813" t="str">
        <f>IF(Table1[[#This Row],[Hauptkörper - B3 - Recyceltes Material Anteil (in %)]]="","",Table1[[#This Row],[Hauptkörper - B3 - Recyceltes Material Anteil (in %)]])</f>
        <v/>
      </c>
      <c r="MC24" s="812" t="str">
        <f>IF(Table1[[#This Row],[Hauptkörper - B3 - Beschichtung]]="","",VLOOKUP(Table1[[#This Row],[Hauptkörper - B3 - Beschichtung]],'DD FD'!AE:AF,2,FALSE))</f>
        <v/>
      </c>
      <c r="MD24" s="815" t="str">
        <f>IF(Table1[[#This Row],[Hauptkörper - B3 - Beschichtung Anteil (in %)]]="","",Table1[[#This Row],[Hauptkörper - B3 - Beschichtung Anteil (in %)]])</f>
        <v/>
      </c>
      <c r="ME24" s="811" t="str">
        <f>IF(Table1[[#This Row],[Verschluss - B1 - Art]]="","",VLOOKUP(Table1[[#This Row],[Verschluss - B1 - Art]],'DD FD'!D:E,2,FALSE))</f>
        <v/>
      </c>
      <c r="MF24" s="812" t="str">
        <f>IF(Table1[[#This Row],[Verschluss - B1 - Fraktion]]="","",VLOOKUP(Table1[[#This Row],[Verschluss - B1 - Fraktion]],'DD FD'!H:J,3,FALSE))</f>
        <v/>
      </c>
      <c r="MG24" s="809" t="str">
        <f>IF(Table1[[#This Row],[Verschluss - B1 - Gewicht (in G)]]="","",Table1[[#This Row],[Verschluss - B1 - Gewicht (in G)]])</f>
        <v/>
      </c>
      <c r="MH24" s="809" t="str">
        <f>IF(Table1[[#This Row],[Verschluss - B1 - Lizenzierungs-pflichtig? (X=Ja)]]="","",Table1[[#This Row],[Verschluss - B1 - Lizenzierungs-pflichtig? (X=Ja)]])</f>
        <v/>
      </c>
      <c r="MI24" s="809" t="str">
        <f>IF(Table1[[#This Row],[Verschluss - B1 - Trennbar vom Hauptkörper? (X=Ja)]]="","",Table1[[#This Row],[Verschluss - B1 - Trennbar vom Hauptkörper? (X=Ja)]])</f>
        <v/>
      </c>
      <c r="MJ24" s="812" t="str">
        <f>IF(Table1[[#This Row],[Verschluss - B1 - Virgin Material]]="","",VLOOKUP(Table1[[#This Row],[Verschluss - B1 - Virgin Material]],'DD FD'!AJ:AK,2,FALSE))</f>
        <v/>
      </c>
      <c r="MK24" s="813" t="str">
        <f>IF(Table1[[#This Row],[Verschluss - B1 - Virgin Material Anteil (in %)]]="","",Table1[[#This Row],[Verschluss - B1 - Virgin Material Anteil (in %)]])</f>
        <v/>
      </c>
      <c r="ML24" s="812" t="str">
        <f>IF(Table1[[#This Row],[Verschluss - B1 - Recyceltes Material]]="","",VLOOKUP(Table1[[#This Row],[Verschluss - B1 - Recyceltes Material]],'DD FD'!AL:AM,2,FALSE))</f>
        <v/>
      </c>
      <c r="MM24" s="813" t="str">
        <f>IF(Table1[[#This Row],[Verschluss - B1 - Recyceltes Material Anteil (in %)]]="","",Table1[[#This Row],[Verschluss - B1 - Recyceltes Material Anteil (in %)]])</f>
        <v/>
      </c>
      <c r="MN24" s="812" t="str">
        <f>IF(Table1[[#This Row],[Verschluss - B1 - Beschichtung]]="","",VLOOKUP(Table1[[#This Row],[Verschluss - B1 - Beschichtung]],'DD FD'!AE:AF,2,FALSE))</f>
        <v/>
      </c>
      <c r="MO24" s="815" t="str">
        <f>IF(Table1[[#This Row],[Verschluss - B1 - Beschichtung Anteil (in %)]]="","",Table1[[#This Row],[Verschluss - B1 - Beschichtung Anteil (in %)]])</f>
        <v/>
      </c>
      <c r="MP24" s="811" t="str">
        <f>IF(Table1[[#This Row],[Verschluss - B2 - Art]]="","",VLOOKUP(Table1[[#This Row],[Verschluss - B2 - Art]],'DD FD'!D:E,2,FALSE))</f>
        <v/>
      </c>
      <c r="MQ24" s="812" t="str">
        <f>IF(Table1[[#This Row],[Verschluss - B2 - Fraktion]]="","",VLOOKUP(Table1[[#This Row],[Verschluss - B2 - Fraktion]],'DD FD'!H:J,3,FALSE))</f>
        <v/>
      </c>
      <c r="MR24" s="809" t="str">
        <f>IF(Table1[[#This Row],[Verschluss - B2 - Gewicht (in G)]]="","",Table1[[#This Row],[Verschluss - B2 - Gewicht (in G)]])</f>
        <v/>
      </c>
      <c r="MS24" s="809" t="str">
        <f>IF(Table1[[#This Row],[Verschluss - B2 - Lizenzierungs-pflichtig? (X=Ja)]]="","",Table1[[#This Row],[Verschluss - B2 - Lizenzierungs-pflichtig? (X=Ja)]])</f>
        <v/>
      </c>
      <c r="MT24" s="809" t="str">
        <f>IF(Table1[[#This Row],[Verschluss - B2 - Trennbar vom Hauptkörper? (X=Ja)]]="","",Table1[[#This Row],[Verschluss - B2 - Trennbar vom Hauptkörper? (X=Ja)]])</f>
        <v/>
      </c>
      <c r="MU24" s="812" t="str">
        <f>IF(Table1[[#This Row],[Verschluss - B2 - Virgin Material]]="","",VLOOKUP(Table1[[#This Row],[Verschluss - B2 - Virgin Material]],'DD FD'!AJ:AK,2,FALSE))</f>
        <v/>
      </c>
      <c r="MV24" s="813" t="str">
        <f>IF(Table1[[#This Row],[Verschluss - B2 - Virgin Material Anteil (in %)]]="","",Table1[[#This Row],[Verschluss - B2 - Virgin Material Anteil (in %)]])</f>
        <v/>
      </c>
      <c r="MW24" s="812" t="str">
        <f>IF(Table1[[#This Row],[Verschluss - B2 - Recyceltes Material]]="","",VLOOKUP(Table1[[#This Row],[Verschluss - B2 - Recyceltes Material]],'DD FD'!AL:AM,2,FALSE))</f>
        <v/>
      </c>
      <c r="MX24" s="813" t="str">
        <f>IF(Table1[[#This Row],[Verschluss - B2 - Recyceltes Material Anteil (in %)]]="","",Table1[[#This Row],[Verschluss - B2 - Recyceltes Material Anteil (in %)]])</f>
        <v/>
      </c>
      <c r="MY24" s="812" t="str">
        <f>IF(Table1[[#This Row],[Verschluss - B2 - Beschichtung]]="","",VLOOKUP(Table1[[#This Row],[Verschluss - B2 - Beschichtung]],'DD FD'!AE:AF,2,FALSE))</f>
        <v/>
      </c>
      <c r="MZ24" s="815" t="str">
        <f>IF(Table1[[#This Row],[Verschluss - B2 - Beschichtung Anteil (in %)]]="","",Table1[[#This Row],[Verschluss - B2 - Beschichtung Anteil (in %)]])</f>
        <v/>
      </c>
      <c r="NA24" s="811" t="str">
        <f>IF(Table1[[#This Row],[Verschluss - B3 - Art]]="","",VLOOKUP(Table1[[#This Row],[Verschluss - B3 - Art]],'DD FD'!D:E,2,FALSE))</f>
        <v/>
      </c>
      <c r="NB24" s="812" t="str">
        <f>IF(Table1[[#This Row],[Verschluss - B3 - Fraktion]]="","",VLOOKUP(Table1[[#This Row],[Verschluss - B3 - Fraktion]],'DD FD'!H:J,3,FALSE))</f>
        <v/>
      </c>
      <c r="NC24" s="809" t="str">
        <f>IF(Table1[[#This Row],[Verschluss - B3 - Gewicht (in G)]]="","",Table1[[#This Row],[Verschluss - B3 - Gewicht (in G)]])</f>
        <v/>
      </c>
      <c r="ND24" s="809" t="str">
        <f>IF(Table1[[#This Row],[Verschluss - B3 - Lizenzierungs-pflichtig? (X=Ja)]]="","",Table1[[#This Row],[Verschluss - B3 - Lizenzierungs-pflichtig? (X=Ja)]])</f>
        <v/>
      </c>
      <c r="NE24" s="809" t="str">
        <f>IF(Table1[[#This Row],[Verschluss - B3 - Trennbar vom Hauptkörper? (X=Ja)]]="","",Table1[[#This Row],[Verschluss - B3 - Trennbar vom Hauptkörper? (X=Ja)]])</f>
        <v/>
      </c>
      <c r="NF24" s="812" t="str">
        <f>IF(Table1[[#This Row],[Verschluss - B3 - Virgin Material]]="","",VLOOKUP(Table1[[#This Row],[Verschluss - B3 - Virgin Material]],'DD FD'!AJ:AK,2,FALSE))</f>
        <v/>
      </c>
      <c r="NG24" s="813" t="str">
        <f>IF(Table1[[#This Row],[Verschluss - B3 - Virgin Material Anteil (in %)]]="","",Table1[[#This Row],[Verschluss - B3 - Virgin Material Anteil (in %)]])</f>
        <v/>
      </c>
      <c r="NH24" s="812" t="str">
        <f>IF(Table1[[#This Row],[Verschluss - B3 - Recyceltes Material]]="","",VLOOKUP(Table1[[#This Row],[Verschluss - B3 - Recyceltes Material]],'DD FD'!AL:AM,2,FALSE))</f>
        <v/>
      </c>
      <c r="NI24" s="813" t="str">
        <f>IF(Table1[[#This Row],[Verschluss - B3 - Recyceltes Material Anteil (in %)]]="","",Table1[[#This Row],[Verschluss - B3 - Recyceltes Material Anteil (in %)]])</f>
        <v/>
      </c>
      <c r="NJ24" s="812" t="str">
        <f>IF(Table1[[#This Row],[Verschluss - B3 - Beschichtung]]="","",VLOOKUP(Table1[[#This Row],[Verschluss - B3 - Beschichtung]],'DD FD'!AE:AF,2,FALSE))</f>
        <v/>
      </c>
      <c r="NK24" s="815" t="str">
        <f>IF(Table1[[#This Row],[Verschluss - B3 - Beschichtung Anteil (in %)]]="","",Table1[[#This Row],[Verschluss - B3 - Beschichtung Anteil (in %)]])</f>
        <v/>
      </c>
      <c r="NL24" s="811" t="str">
        <f>IF(Table1[[#This Row],[Etikett - B1 - Art]]="","",VLOOKUP(Table1[[#This Row],[Etikett - B1 - Art]],'DD FD'!F:G,2,FALSE))</f>
        <v/>
      </c>
      <c r="NM24" s="812" t="str">
        <f>IF(Table1[[#This Row],[Etikett - B1 - Fraktion]]="","",VLOOKUP(Table1[[#This Row],[Etikett - B1 - Fraktion]],'DD FD'!H:J,3,FALSE))</f>
        <v/>
      </c>
      <c r="NN24" s="809" t="str">
        <f>IF(Table1[[#This Row],[Etikett - B1 - Gewicht (in G)]]="","",Table1[[#This Row],[Etikett - B1 - Gewicht (in G)]])</f>
        <v/>
      </c>
      <c r="NO24" s="809" t="str">
        <f>IF(Table1[[#This Row],[Etikett - B1 - Lizenzierungs-pflichtig? (X=Ja)]]="","",Table1[[#This Row],[Etikett - B1 - Lizenzierungs-pflichtig? (X=Ja)]])</f>
        <v/>
      </c>
      <c r="NP24" s="809" t="str">
        <f>IF(Table1[[#This Row],[Etikett - B1 - Trennbar vom Hauptkörper? (X=Ja)]]="","",Table1[[#This Row],[Etikett - B1 - Trennbar vom Hauptkörper? (X=Ja)]])</f>
        <v/>
      </c>
      <c r="NQ24" s="812" t="str">
        <f>IF(Table1[[#This Row],[Etikett - B1 - Virgin Material]]="","",VLOOKUP(Table1[[#This Row],[Etikett - B1 - Virgin Material]],'DD FD'!AJ:AK,2,FALSE))</f>
        <v/>
      </c>
      <c r="NR24" s="813" t="str">
        <f>IF(Table1[[#This Row],[Etikett - B1 - Virgin Material Anteil (in %)]]="","",Table1[[#This Row],[Etikett - B1 - Virgin Material Anteil (in %)]])</f>
        <v/>
      </c>
      <c r="NS24" s="812" t="str">
        <f>IF(Table1[[#This Row],[Etikett - B1 - Recyceltes Material]]="","",VLOOKUP(Table1[[#This Row],[Etikett - B1 - Recyceltes Material]],'DD FD'!AL:AM,2,FALSE))</f>
        <v/>
      </c>
      <c r="NT24" s="813" t="str">
        <f>IF(Table1[[#This Row],[Etikett - B1 - Recyceltes Material Anteil (in %)]]="","",Table1[[#This Row],[Etikett - B1 - Recyceltes Material Anteil (in %)]])</f>
        <v/>
      </c>
      <c r="NU24" s="812" t="str">
        <f>IF(Table1[[#This Row],[Etikett - B1 - Beschichtung]]="","",VLOOKUP(Table1[[#This Row],[Etikett - B1 - Beschichtung]],'DD FD'!AE:AF,2,FALSE))</f>
        <v/>
      </c>
      <c r="NV24" s="815" t="str">
        <f>IF(Table1[[#This Row],[Etikett - B1 - Beschichtung Anteil (in %)]]="","",Table1[[#This Row],[Etikett - B1 - Beschichtung Anteil (in %)]])</f>
        <v/>
      </c>
      <c r="NW24" s="811" t="str">
        <f>IF(Table1[[#This Row],[Etikett - B2 - Art]]="","",VLOOKUP(Table1[[#This Row],[Etikett - B2 - Art]],'DD FD'!F:G,2,FALSE))</f>
        <v/>
      </c>
      <c r="NX24" s="812" t="str">
        <f>IF(Table1[[#This Row],[Etikett - B2 - Fraktion]]="","",VLOOKUP(Table1[[#This Row],[Etikett - B2 - Fraktion]],'DD FD'!H:J,3,FALSE))</f>
        <v/>
      </c>
      <c r="NY24" s="809" t="str">
        <f>IF(Table1[[#This Row],[Etikett - B2 - Gewicht (in G)]]="","",Table1[[#This Row],[Etikett - B2 - Gewicht (in G)]])</f>
        <v/>
      </c>
      <c r="NZ24" s="809" t="str">
        <f>IF(Table1[[#This Row],[Etikett - B2 - Lizenzierungs-pflichtig? (X=Ja)]]="","",Table1[[#This Row],[Etikett - B2 - Lizenzierungs-pflichtig? (X=Ja)]])</f>
        <v/>
      </c>
      <c r="OA24" s="809" t="str">
        <f>IF(Table1[[#This Row],[Etikett - B2 - Trennbar vom Hauptkörper? (X=Ja)]]="","",Table1[[#This Row],[Etikett - B2 - Trennbar vom Hauptkörper? (X=Ja)]])</f>
        <v/>
      </c>
      <c r="OB24" s="812" t="str">
        <f>IF(Table1[[#This Row],[Etikett - B2 - Virgin Material]]="","",VLOOKUP(Table1[[#This Row],[Etikett - B2 - Virgin Material]],'DD FD'!AJ:AK,2,FALSE))</f>
        <v/>
      </c>
      <c r="OC24" s="813" t="str">
        <f>IF(Table1[[#This Row],[Etikett - B2 - Virgin Material Anteil (in %)]]="","",Table1[[#This Row],[Etikett - B2 - Virgin Material Anteil (in %)]])</f>
        <v/>
      </c>
      <c r="OD24" s="812" t="str">
        <f>IF(Table1[[#This Row],[Etikett - B2 - Recyceltes Material]]="","",VLOOKUP(Table1[[#This Row],[Etikett - B2 - Recyceltes Material]],'DD FD'!AL:AM,2,FALSE))</f>
        <v/>
      </c>
      <c r="OE24" s="813" t="str">
        <f>IF(Table1[[#This Row],[Etikett - B2 - Recyceltes Material Anteil (in %)]]="","",Table1[[#This Row],[Etikett - B2 - Recyceltes Material Anteil (in %)]])</f>
        <v/>
      </c>
      <c r="OF24" s="812" t="str">
        <f>IF(Table1[[#This Row],[Etikett - B2 - Beschichtung]]="","",VLOOKUP(Table1[[#This Row],[Etikett - B2 - Beschichtung]],'DD FD'!AE:AF,2,FALSE))</f>
        <v/>
      </c>
      <c r="OG24" s="815" t="str">
        <f>IF(Table1[[#This Row],[Etikett - B2 - Beschichtung Anteil (in %)]]="","",Table1[[#This Row],[Etikett - B2 - Beschichtung Anteil (in %)]])</f>
        <v/>
      </c>
      <c r="OH24" s="811" t="str">
        <f>IF(Table1[[#This Row],[Etikett - B3 - Art]]="","",VLOOKUP(Table1[[#This Row],[Etikett - B3 - Art]],'DD FD'!F:G,2,FALSE))</f>
        <v/>
      </c>
      <c r="OI24" s="812" t="str">
        <f>IF(Table1[[#This Row],[Etikett - B3 - Fraktion]]="","",VLOOKUP(Table1[[#This Row],[Etikett - B3 - Fraktion]],'DD FD'!H:J,3,FALSE))</f>
        <v/>
      </c>
      <c r="OJ24" s="809" t="str">
        <f>IF(Table1[[#This Row],[Etikett - B3 - Gewicht (in G)]]="","",Table1[[#This Row],[Etikett - B3 - Gewicht (in G)]])</f>
        <v/>
      </c>
      <c r="OK24" s="809" t="str">
        <f>IF(Table1[[#This Row],[Etikett - B3 - Lizenzierungs-pflichtig? (X=Ja)]]="","",Table1[[#This Row],[Etikett - B3 - Lizenzierungs-pflichtig? (X=Ja)]])</f>
        <v/>
      </c>
      <c r="OL24" s="809" t="str">
        <f>IF(Table1[[#This Row],[Etikett - B3 - Trennbar vom Hauptkörper? (X=Ja)]]="","",Table1[[#This Row],[Etikett - B3 - Trennbar vom Hauptkörper? (X=Ja)]])</f>
        <v/>
      </c>
      <c r="OM24" s="812" t="str">
        <f>IF(Table1[[#This Row],[Etikett - B3 - Virgin Material]]="","",VLOOKUP(Table1[[#This Row],[Etikett - B3 - Virgin Material]],'DD FD'!AJ:AK,2,FALSE))</f>
        <v/>
      </c>
      <c r="ON24" s="813" t="str">
        <f>IF(Table1[[#This Row],[Etikett - B3 - Virgin Material Anteil (in %)]]="","",Table1[[#This Row],[Etikett - B3 - Virgin Material Anteil (in %)]])</f>
        <v/>
      </c>
      <c r="OO24" s="812" t="str">
        <f>IF(Table1[[#This Row],[Etikett - B3 - Recyceltes Material]]="","",VLOOKUP(Table1[[#This Row],[Etikett - B3 - Recyceltes Material]],'DD FD'!AL:AM,2,FALSE))</f>
        <v/>
      </c>
      <c r="OP24" s="813" t="str">
        <f>IF(Table1[[#This Row],[Etikett - B3 - Recyceltes Material Anteil (in %)]]="","",Table1[[#This Row],[Etikett - B3 - Recyceltes Material Anteil (in %)]])</f>
        <v/>
      </c>
      <c r="OQ24" s="812" t="str">
        <f>IF(Table1[[#This Row],[Etikett - B3 - Beschichtung]]="","",VLOOKUP(Table1[[#This Row],[Etikett - B3 - Beschichtung]],'DD FD'!AE:AF,2,FALSE))</f>
        <v/>
      </c>
      <c r="OR24" s="861" t="str">
        <f>IF(Table1[[#This Row],[Etikett - B3 - Beschichtung Anteil (in %)]]="","",Table1[[#This Row],[Etikett - B3 - Beschichtung Anteil (in %)]])</f>
        <v/>
      </c>
      <c r="OS24" s="866">
        <f>ROUNDUP(SUM(
IF(AND(LB24='DD FD'!$J$7,LD24='DD FD'!$AI$3),LC24,0),
IF(AND(LL24='DD FD'!$J$7,LN24='DD FD'!$AI$3),LM24,0),
IF(AND(LV24='DD FD'!$J$7,LX24='DD FD'!$AI$3),LW24,0),
IF(AND(MF24='DD FD'!$J$7,MH24='DD FD'!$AI$3),MG24,0),
IF(AND(MQ24='DD FD'!$J$7,MS24='DD FD'!$AI$3),MR24,0),
IF(AND(NB24='DD FD'!$J$7,ND24='DD FD'!$AI$3),NC24,0),
IF(AND(NM24='DD FD'!$J$7,NO24='DD FD'!$AI$3),NN24,0),
IF(AND(NX24='DD FD'!$J$7,NZ24='DD FD'!$AI$3),NY24,0),
IF(AND(OI24='DD FD'!$J$7,OK24='DD FD'!$AI$3),OJ24,0),
),2)</f>
        <v>0</v>
      </c>
      <c r="OT24" s="865">
        <f>ROUNDUP(SUM(
IF(AND(LB24='DD FD'!$J$6,LD24='DD FD'!$AI$3),LC24,0),
IF(AND(LL24='DD FD'!$J$6,LN24='DD FD'!$AI$3),LM24,0),
IF(AND(LV24='DD FD'!$J$6,LX24='DD FD'!$AI$3),LW24,0),
IF(AND(MF24='DD FD'!$J$6,MH24='DD FD'!$AI$3),MG24,0),
IF(AND(MQ24='DD FD'!$J$6,MS24='DD FD'!$AI$3),MR24,0),
IF(AND(NB24='DD FD'!$J$6,ND24='DD FD'!$AI$3),NC24,0),
IF(AND(NM24='DD FD'!$J$6,NO24='DD FD'!$AI$3),NN24,0),
IF(AND(NX24='DD FD'!$J$6,NZ24='DD FD'!$AI$3),NY24,0),
IF(AND(OI24='DD FD'!$J$6,OK24='DD FD'!$AI$3),OJ24,0),
),2)</f>
        <v>0</v>
      </c>
      <c r="OU24" s="865">
        <f>ROUNDUP(SUM(
IF(AND(LB24='DD FD'!$J$10,LD24='DD FD'!$AI$3),LC24,0),
IF(AND(LL24='DD FD'!$J$10,LN24='DD FD'!$AI$3),LM24,0),
IF(AND(LV24='DD FD'!$J$10,LX24='DD FD'!$AI$3),LW24,0),
IF(AND(MF24='DD FD'!$J$10,MH24='DD FD'!$AI$3),MG24,0),
IF(AND(MQ24='DD FD'!$J$10,MS24='DD FD'!$AI$3),MR24,0),
IF(AND(NB24='DD FD'!$J$10,ND24='DD FD'!$AI$3),NC24,0),
IF(AND(NM24='DD FD'!$J$10,NO24='DD FD'!$AI$3),NN24,0),
IF(AND(NX24='DD FD'!$J$10,NZ24='DD FD'!$AI$3),NY24,0),
IF(AND(OI24='DD FD'!$J$10,OK24='DD FD'!$AI$3),OJ24,0),
),2)</f>
        <v>0</v>
      </c>
      <c r="OV24" s="865">
        <f>ROUNDUP(SUM(
IF(AND(LB24='DD FD'!$J$8,LD24='DD FD'!$AI$3),LC24,0),
IF(AND(LL24='DD FD'!$J$8,LN24='DD FD'!$AI$3),LM24,0),
IF(AND(LV24='DD FD'!$J$8,LX24='DD FD'!$AI$3),LW24,0),
IF(AND(MF24='DD FD'!$J$8,MH24='DD FD'!$AI$3),MG24,0),
IF(AND(MQ24='DD FD'!$J$8,MS24='DD FD'!$AI$3),MR24,0),
IF(AND(NB24='DD FD'!$J$8,ND24='DD FD'!$AI$3),NC24,0),
IF(AND(NM24='DD FD'!$J$8,NO24='DD FD'!$AI$3),NN24,0),
IF(AND(NX24='DD FD'!$J$8,NZ24='DD FD'!$AI$3),NY24,0),
IF(AND(OI24='DD FD'!$J$8,OK24='DD FD'!$AI$3),OJ24,0),
),2)</f>
        <v>0</v>
      </c>
      <c r="OW24" s="865">
        <f>ROUNDUP(SUM(
IF(AND(LB24='DD FD'!$J$5,LD24='DD FD'!$AI$3),LC24,0),
IF(AND(LL24='DD FD'!$J$5,LN24='DD FD'!$AI$3),LM24,0),
IF(AND(LV24='DD FD'!$J$5,LX24='DD FD'!$AI$3),LW24,0),
IF(AND(MF24='DD FD'!$J$5,MH24='DD FD'!$AI$3),MG24,0),
IF(AND(MQ24='DD FD'!$J$5,MS24='DD FD'!$AI$3),MR24,0),
IF(AND(NB24='DD FD'!$J$5,ND24='DD FD'!$AI$3),NC24,0),
IF(AND(NM24='DD FD'!$J$5,NO24='DD FD'!$AI$3),NN24,0),
IF(AND(NX24='DD FD'!$J$5,NZ24='DD FD'!$AI$3),NY24,0),
IF(AND(OI24='DD FD'!$J$5,OK24='DD FD'!$AI$3),OJ24,0),
),2)</f>
        <v>0</v>
      </c>
      <c r="OX24" s="865">
        <f>ROUNDUP(SUM(
IF(AND(LB24='DD FD'!$J$9,LD24='DD FD'!$AI$3),LC24,0),
IF(AND(LL24='DD FD'!$J$9,LN24='DD FD'!$AI$3),LM24,0),
IF(AND(LV24='DD FD'!$J$9,LX24='DD FD'!$AI$3),LW24,0),
IF(AND(MF24='DD FD'!$J$9,MH24='DD FD'!$AI$3),MG24,0),
IF(AND(MQ24='DD FD'!$J$9,MS24='DD FD'!$AI$3),MR24,0),
IF(AND(NB24='DD FD'!$J$9,ND24='DD FD'!$AI$3),NC24,0),
IF(AND(NM24='DD FD'!$J$9,NO24='DD FD'!$AI$3),NN24,0),
IF(AND(NX24='DD FD'!$J$9,NZ24='DD FD'!$AI$3),NY24,0),
IF(AND(OI24='DD FD'!$J$9,OK24='DD FD'!$AI$3),OJ24,0),
),2)</f>
        <v>0</v>
      </c>
      <c r="OY24" s="865">
        <f>ROUNDUP(SUM(
IF(AND(LB24='DD FD'!$J$4,LD24='DD FD'!$AI$3),LC24,0),
IF(AND(LL24='DD FD'!$J$4,LN24='DD FD'!$AI$3),LM24,0),
IF(AND(LV24='DD FD'!$J$4,LX24='DD FD'!$AI$3),LW24,0),
IF(AND(MF24='DD FD'!$J$4,MH24='DD FD'!$AI$3),MG24,0),
IF(AND(MQ24='DD FD'!$J$4,MS24='DD FD'!$AI$3),MR24,0),
IF(AND(NB24='DD FD'!$J$4,ND24='DD FD'!$AI$3),NC24,0),
IF(AND(NM24='DD FD'!$J$4,NO24='DD FD'!$AI$3),NN24,0),
IF(AND(NX24='DD FD'!$J$4,NZ24='DD FD'!$AI$3),NY24,0),
IF(AND(OI24='DD FD'!$J$4,OK24='DD FD'!$AI$3),OJ24,0),
),2)</f>
        <v>0</v>
      </c>
      <c r="OZ24" s="867">
        <f>ROUNDUP(SUM(
IF(AND(LB24='DD FD'!$J$11,LD24='DD FD'!$AI$3),LC24,0),
IF(AND(LL24='DD FD'!$J$11,LN24='DD FD'!$AI$3),LM24,0),
IF(AND(LV24='DD FD'!$J$11,LX24='DD FD'!$AI$3),LW24,0),
IF(AND(MF24='DD FD'!$J$11,MH24='DD FD'!$AI$3),MG24,0),
IF(AND(MQ24='DD FD'!$J$11,MS24='DD FD'!$AI$3),MR24,0),
IF(AND(NB24='DD FD'!$J$11,ND24='DD FD'!$AI$3),NC24,0),
IF(AND(NM24='DD FD'!$J$11,NO24='DD FD'!$AI$3),NN24,0),
IF(AND(NX24='DD FD'!$J$11,NZ24='DD FD'!$AI$3),NY24,0),
IF(AND(OI24='DD FD'!$J$11,OK24='DD FD'!$AI$3),OJ24,0),
),2)</f>
        <v>0</v>
      </c>
    </row>
    <row r="25" spans="1:416">
      <c r="A25" s="663"/>
      <c r="B25" s="182"/>
      <c r="C25" s="282"/>
      <c r="D25" s="282"/>
      <c r="E25" s="183"/>
      <c r="F25" s="355"/>
      <c r="G25" s="359"/>
      <c r="H25" s="664"/>
      <c r="I25" s="173"/>
      <c r="J25" s="161" t="str">
        <f t="shared" si="0"/>
        <v/>
      </c>
      <c r="K25" s="633" t="str">
        <f t="shared" si="17"/>
        <v/>
      </c>
      <c r="L25" s="636"/>
      <c r="M25" s="124" t="str">
        <f t="shared" si="18"/>
        <v/>
      </c>
      <c r="N25" s="125" t="str">
        <f t="shared" si="1"/>
        <v/>
      </c>
      <c r="O25" s="175"/>
      <c r="P25" s="175"/>
      <c r="Q25" s="126" t="str">
        <f t="shared" si="19"/>
        <v/>
      </c>
      <c r="R25" s="184"/>
      <c r="S25" s="184"/>
      <c r="T25" s="182"/>
      <c r="U25" s="182"/>
      <c r="V25" s="182"/>
      <c r="W25" s="358"/>
      <c r="X25" s="182"/>
      <c r="Y25" s="183"/>
      <c r="Z25" s="123"/>
      <c r="AA25" s="176"/>
      <c r="AB25" s="176"/>
      <c r="AC25" s="176"/>
      <c r="AD25" s="176"/>
      <c r="AE25" s="176"/>
      <c r="AF25" s="176"/>
      <c r="AG25" s="127" t="str">
        <f t="shared" si="20"/>
        <v/>
      </c>
      <c r="AH25" s="127" t="str">
        <f t="shared" si="21"/>
        <v/>
      </c>
      <c r="AI25" s="370"/>
      <c r="AJ25" s="635"/>
      <c r="AK25" s="619" t="str">
        <f t="shared" si="22"/>
        <v/>
      </c>
      <c r="AL25" s="124" t="str">
        <f t="shared" si="2"/>
        <v/>
      </c>
      <c r="AM25" s="124" t="str">
        <f t="shared" si="3"/>
        <v/>
      </c>
      <c r="AN25" s="124" t="str">
        <f t="shared" si="4"/>
        <v/>
      </c>
      <c r="AO25" s="124" t="str">
        <f t="shared" si="5"/>
        <v/>
      </c>
      <c r="AP25" s="184"/>
      <c r="AQ25" s="182"/>
      <c r="AR25" s="182"/>
      <c r="AS25" s="182"/>
      <c r="AT25" s="182"/>
      <c r="AU25" s="127" t="str">
        <f t="shared" si="6"/>
        <v/>
      </c>
      <c r="AV25" s="354"/>
      <c r="AW25" s="127" t="str">
        <f t="shared" si="7"/>
        <v/>
      </c>
      <c r="AX25" s="144" t="str">
        <f t="shared" si="8"/>
        <v/>
      </c>
      <c r="AY25" s="182"/>
      <c r="AZ25" s="23"/>
      <c r="BA25" s="23"/>
      <c r="BB25" s="183"/>
      <c r="BC25" s="622"/>
      <c r="BD25" s="649" t="str">
        <f t="shared" si="23"/>
        <v/>
      </c>
      <c r="BE25" s="354"/>
      <c r="BF25" s="192" t="str">
        <f t="shared" si="24"/>
        <v/>
      </c>
      <c r="BG25" s="159"/>
      <c r="BH25" s="159"/>
      <c r="BI25" s="182"/>
      <c r="BJ25" s="194"/>
      <c r="BK25" s="194"/>
      <c r="BL25" s="194"/>
      <c r="BM25" s="127" t="str">
        <f t="shared" si="9"/>
        <v/>
      </c>
      <c r="BN25" s="194"/>
      <c r="BO25" s="178" t="str">
        <f t="shared" si="10"/>
        <v/>
      </c>
      <c r="BP25" s="191"/>
      <c r="BQ25" s="182"/>
      <c r="BR25" s="23"/>
      <c r="BS25" s="23"/>
      <c r="BT25" s="23"/>
      <c r="BU25" s="651"/>
      <c r="BV25" s="647"/>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633" t="str">
        <f t="shared" si="25"/>
        <v/>
      </c>
      <c r="DY25" s="736"/>
      <c r="DZ25" s="334"/>
      <c r="EA25" s="736"/>
      <c r="EB25" s="197"/>
      <c r="EC25" s="194"/>
      <c r="ED25" s="197"/>
      <c r="EE25" s="197"/>
      <c r="EF25" s="194"/>
      <c r="EG25" s="194"/>
      <c r="EH25" s="194"/>
      <c r="EI25" s="123" t="str">
        <f t="shared" si="11"/>
        <v/>
      </c>
      <c r="EJ25" s="194"/>
      <c r="EK25" s="620" t="str">
        <f t="shared" si="12"/>
        <v/>
      </c>
      <c r="EL25" s="756"/>
      <c r="EM25" s="620" t="str">
        <f t="shared" si="26"/>
        <v/>
      </c>
      <c r="EN25" s="733"/>
      <c r="EO25" s="163"/>
      <c r="EP25" s="163"/>
      <c r="EQ25" s="163"/>
      <c r="ER25" s="163"/>
      <c r="ES25" s="163"/>
      <c r="ET25" s="163"/>
      <c r="EU25" s="163"/>
      <c r="EV25" s="163"/>
      <c r="EW25" s="163"/>
      <c r="EX25" s="163"/>
      <c r="EY25" s="163"/>
      <c r="EZ25" s="163"/>
      <c r="FA25" s="163"/>
      <c r="FB25" s="163"/>
      <c r="FC25" s="742"/>
      <c r="FD25" s="648" t="str">
        <f t="shared" si="13"/>
        <v/>
      </c>
      <c r="FE25" s="183"/>
      <c r="FF25" s="201"/>
      <c r="FG25" s="201"/>
      <c r="FH25" s="201"/>
      <c r="FI25" s="201"/>
      <c r="FJ25" s="201"/>
      <c r="FK25" s="201"/>
      <c r="FL25" s="182"/>
      <c r="FM25" s="182"/>
      <c r="FN25" s="334"/>
      <c r="FO25" s="123" t="str">
        <f t="shared" si="14"/>
        <v/>
      </c>
      <c r="FP25" s="889" t="str">
        <f>IF(Table1[[#This Row],[Baumwollanteil (in %)]]&lt;&gt;"","05","")</f>
        <v/>
      </c>
      <c r="FQ25" s="999"/>
      <c r="FR25" s="179" t="str">
        <f t="shared" si="15"/>
        <v/>
      </c>
      <c r="FS25" s="175"/>
      <c r="FT25" s="175"/>
      <c r="FU25" s="175"/>
      <c r="FV25" s="745" t="str">
        <f t="shared" si="16"/>
        <v/>
      </c>
      <c r="FZ25" s="24"/>
      <c r="GA25" s="24"/>
      <c r="GC25" s="1010" t="str">
        <f>IF(Table1[[#This Row],[Global Trade Item Number (GTIN)]]="","",Table1[[#This Row],[Global Trade Item Number (GTIN)]])</f>
        <v/>
      </c>
      <c r="GD25" s="790" t="str">
        <f>IF(Table1[[#This Row],[WAWI-Nr./ Kreditoren-Nummer
(ASDV)]]&lt;&gt;"",Table1[[#This Row],[WAWI-Nr./ Kreditoren-Nummer
(ASDV)]],"")</f>
        <v/>
      </c>
      <c r="GE25" s="190"/>
      <c r="GF25" s="790" t="str">
        <f>IF(Table1[[#This Row],[Gültig ab (Datum)]]&lt;&gt;"","31.12.9999","")</f>
        <v/>
      </c>
      <c r="GG25" s="190"/>
      <c r="GH25" s="190"/>
      <c r="GI25" s="616"/>
      <c r="GJ25" s="765"/>
      <c r="GK25" s="763"/>
      <c r="GL25" s="617"/>
      <c r="GM25" s="617"/>
      <c r="GN25" s="617"/>
      <c r="GO25" s="617"/>
      <c r="GP25" s="617"/>
      <c r="GQ25" s="775"/>
      <c r="GR25" s="771"/>
      <c r="GS25" s="159"/>
      <c r="GT25" s="610"/>
      <c r="GU25" s="610"/>
      <c r="GV25" s="610"/>
      <c r="GW25" s="610"/>
      <c r="GX25" s="610"/>
      <c r="GY25" s="610"/>
      <c r="GZ25" s="610"/>
      <c r="HA25" s="610"/>
      <c r="HB25" s="771"/>
      <c r="HC25" s="610"/>
      <c r="HD25" s="610"/>
      <c r="HE25" s="610"/>
      <c r="HF25" s="610"/>
      <c r="HG25" s="610"/>
      <c r="HH25" s="610"/>
      <c r="HI25" s="610"/>
      <c r="HJ25" s="610"/>
      <c r="HK25" s="610"/>
      <c r="HL25" s="771"/>
      <c r="HM25" s="610"/>
      <c r="HN25" s="610"/>
      <c r="HO25" s="610"/>
      <c r="HP25" s="610"/>
      <c r="HQ25" s="610"/>
      <c r="HR25" s="610"/>
      <c r="HS25" s="610"/>
      <c r="HT25" s="610"/>
      <c r="HU25" s="610"/>
      <c r="HV25" s="771"/>
      <c r="HW25" s="610"/>
      <c r="HX25" s="610"/>
      <c r="HY25" s="610"/>
      <c r="HZ25" s="610"/>
      <c r="IA25" s="610"/>
      <c r="IB25" s="610"/>
      <c r="IC25" s="610"/>
      <c r="ID25" s="610"/>
      <c r="IE25" s="610"/>
      <c r="IF25" s="610"/>
      <c r="IG25" s="771"/>
      <c r="IH25" s="610"/>
      <c r="II25" s="610"/>
      <c r="IJ25" s="610"/>
      <c r="IK25" s="610"/>
      <c r="IL25" s="610"/>
      <c r="IM25" s="610"/>
      <c r="IN25" s="610"/>
      <c r="IO25" s="610"/>
      <c r="IP25" s="610"/>
      <c r="IQ25" s="610"/>
      <c r="IR25" s="771"/>
      <c r="IS25" s="610"/>
      <c r="IT25" s="610"/>
      <c r="IU25" s="610"/>
      <c r="IV25" s="610"/>
      <c r="IW25" s="610"/>
      <c r="IX25" s="610"/>
      <c r="IY25" s="610"/>
      <c r="IZ25" s="610"/>
      <c r="JA25" s="610"/>
      <c r="JB25" s="610"/>
      <c r="JC25" s="771"/>
      <c r="JD25" s="610"/>
      <c r="JE25" s="610"/>
      <c r="JF25" s="610"/>
      <c r="JG25" s="610"/>
      <c r="JH25" s="610"/>
      <c r="JI25" s="610"/>
      <c r="JJ25" s="610"/>
      <c r="JK25" s="610"/>
      <c r="JL25" s="610"/>
      <c r="JM25" s="827"/>
      <c r="JN25" s="771"/>
      <c r="JO25" s="610"/>
      <c r="JP25" s="610"/>
      <c r="JQ25" s="610"/>
      <c r="JR25" s="610"/>
      <c r="JS25" s="610"/>
      <c r="JT25" s="610"/>
      <c r="JU25" s="610"/>
      <c r="JV25" s="610"/>
      <c r="JW25" s="610"/>
      <c r="JX25" s="610"/>
      <c r="JY25" s="771"/>
      <c r="JZ25" s="610"/>
      <c r="KA25" s="610"/>
      <c r="KB25" s="610"/>
      <c r="KC25" s="610"/>
      <c r="KD25" s="610"/>
      <c r="KE25" s="610"/>
      <c r="KF25" s="610"/>
      <c r="KG25" s="610"/>
      <c r="KH25" s="610"/>
      <c r="KI25" s="610"/>
      <c r="KL25" s="803" t="str">
        <f>IF(Table1[[#This Row],[GTIN]]&lt;&gt;"",Table1[[#This Row],[GTIN]],"")</f>
        <v/>
      </c>
      <c r="KM25" s="804" t="str">
        <f>Table1[[#This Row],[Kreditor]]</f>
        <v/>
      </c>
      <c r="KN25" s="805" t="str">
        <f>IF(Table1[[#This Row],[Gültig ab (Datum)]]&lt;&gt;"",Table1[[#This Row],[Gültig ab (Datum)]],"")</f>
        <v/>
      </c>
      <c r="KO25" s="805" t="str">
        <f>Table1[[#This Row],[Gültig bis]]</f>
        <v/>
      </c>
      <c r="KP25" s="818" t="str">
        <f>IF(Table1[[#This Row],[Artikel verpackt? 
(X=Ja)]]="","",Table1[[#This Row],[Artikel verpackt? 
(X=Ja)]])</f>
        <v/>
      </c>
      <c r="KQ25" s="806" t="str">
        <f>IF(Table1[[#This Row],[Verpackung recyclingfähig?
(X=Ja)]]="","",Table1[[#This Row],[Verpackung recyclingfähig?
(X=Ja)]])</f>
        <v/>
      </c>
      <c r="KR25" s="807"/>
      <c r="KS25" s="808"/>
      <c r="KT25" s="809"/>
      <c r="KU25" s="809"/>
      <c r="KV25" s="809"/>
      <c r="KW25" s="809"/>
      <c r="KX25" s="809"/>
      <c r="KY25" s="809"/>
      <c r="KZ25" s="810"/>
      <c r="LA25" s="811" t="str">
        <f>IF(Table1[[#This Row],[Hauptkörper - B1 - Art]]="","",VLOOKUP(Table1[[#This Row],[Hauptkörper - B1 - Art]],'DD FD'!B:C,2,FALSE))</f>
        <v/>
      </c>
      <c r="LB25" s="812" t="str">
        <f>IF(Table1[[#This Row],[Hauptkörper - B1 - Fraktion]]="","",VLOOKUP(Table1[[#This Row],[Hauptkörper - B1 - Fraktion]],'DD FD'!H:J,3,FALSE))</f>
        <v/>
      </c>
      <c r="LC25" s="809" t="str">
        <f>IF(Table1[[#This Row],[Hauptkörper - B1 - Gewicht
(in G)]]="","",Table1[[#This Row],[Hauptkörper - B1 - Gewicht
(in G)]])</f>
        <v/>
      </c>
      <c r="LD25" s="809" t="str">
        <f>IF(Table1[[#This Row],[Hauptkörper - B1 - Lizenzierungs-pflichtig? (X=Ja)]]="","",Table1[[#This Row],[Hauptkörper - B1 - Lizenzierungs-pflichtig? (X=Ja)]])</f>
        <v/>
      </c>
      <c r="LE25" s="812" t="str">
        <f>IF(Table1[[#This Row],[Hauptkörper - B1 - Virgin Material]]="","",VLOOKUP(Table1[[#This Row],[Hauptkörper - B1 - Virgin Material]],'DD FD'!AJ:AK,2,FALSE))</f>
        <v/>
      </c>
      <c r="LF25" s="813" t="str">
        <f>IF(Table1[[#This Row],[Hauptkörper - B1 - Virgin Material Anteil (in %)]]="","",Table1[[#This Row],[Hauptkörper - B1 - Virgin Material Anteil (in %)]])</f>
        <v/>
      </c>
      <c r="LG25" s="812" t="str">
        <f>IF(Table1[[#This Row],[Hauptkörper - B1 - Recyceltes Material]]="","",VLOOKUP(Table1[[#This Row],[Hauptkörper - B1 - Recyceltes Material]],'DD FD'!AL:AM,2,FALSE))</f>
        <v/>
      </c>
      <c r="LH25" s="813" t="str">
        <f>IF(Table1[[#This Row],[Hauptkörper - B1 - Recyceltes Material Anteil (in %)]]="","",Table1[[#This Row],[Hauptkörper - B1 - Recyceltes Material Anteil (in %)]])</f>
        <v/>
      </c>
      <c r="LI25" s="814" t="str">
        <f>IF(Table1[[#This Row],[Hauptkörper - B1 - Beschichtung]]="","",VLOOKUP(Table1[[#This Row],[Hauptkörper - B1 - Beschichtung]],'DD FD'!AE:AF,2,FALSE))</f>
        <v/>
      </c>
      <c r="LJ25" s="815" t="str">
        <f>IF(Table1[[#This Row],[Hauptkörper - B1 - Beschichtung Anteil (in %)]]="","",Table1[[#This Row],[Hauptkörper - B1 - Beschichtung Anteil (in %)]])</f>
        <v/>
      </c>
      <c r="LK25" s="811" t="str">
        <f>IF(Table1[[#This Row],[Hauptkörper - B2 - Art]]="","",VLOOKUP(Table1[[#This Row],[Hauptkörper - B2 - Art]],'DD FD'!B:C,2,FALSE))</f>
        <v/>
      </c>
      <c r="LL25" s="812" t="str">
        <f>IF(Table1[[#This Row],[Hauptkörper - B2 - Fraktion]]="","",VLOOKUP(Table1[[#This Row],[Hauptkörper - B2 - Fraktion]],'DD FD'!H:J,3,FALSE))</f>
        <v/>
      </c>
      <c r="LM25" s="809" t="str">
        <f>IF(Table1[[#This Row],[Hauptkörper - B2 - Gewicht
(in G)]]="","",Table1[[#This Row],[Hauptkörper - B2 - Gewicht
(in G)]])</f>
        <v/>
      </c>
      <c r="LN25" s="809" t="str">
        <f>IF(Table1[[#This Row],[Hauptkörper - B2 - Lizenzierungs-pflichtig? (X=Ja)]]="","",Table1[[#This Row],[Hauptkörper - B2 - Lizenzierungs-pflichtig? (X=Ja)]])</f>
        <v/>
      </c>
      <c r="LO25" s="812" t="str">
        <f>IF(Table1[[#This Row],[Hauptkörper - B2 - Virgin Material]]="","",VLOOKUP(Table1[[#This Row],[Hauptkörper - B2 - Virgin Material]],'DD FD'!AJ:AK,2,FALSE))</f>
        <v/>
      </c>
      <c r="LP25" s="813" t="str">
        <f>IF(Table1[[#This Row],[Hauptkörper - B2 - Virgin Material Anteil (in %)]]="","",Table1[[#This Row],[Hauptkörper - B2 - Virgin Material Anteil (in %)]])</f>
        <v/>
      </c>
      <c r="LQ25" s="812" t="str">
        <f>IF(Table1[[#This Row],[Hauptkörper - B2 - Recyceltes Material]]="","",VLOOKUP(Table1[[#This Row],[Hauptkörper - B2 - Recyceltes Material]],'DD FD'!AL:AM,2,FALSE))</f>
        <v/>
      </c>
      <c r="LR25" s="813" t="str">
        <f>IF(Table1[[#This Row],[Hauptkörper - B2 - Recyceltes Material Anteil (in %)]]="","",Table1[[#This Row],[Hauptkörper - B2 - Recyceltes Material Anteil (in %)]])</f>
        <v/>
      </c>
      <c r="LS25" s="812" t="str">
        <f>IF(Table1[[#This Row],[Hauptkörper - B2 - Beschichtung]]="","",VLOOKUP(Table1[[#This Row],[Hauptkörper - B2 - Beschichtung]],'DD FD'!AE:AF,2,FALSE))</f>
        <v/>
      </c>
      <c r="LT25" s="815" t="str">
        <f>IF(Table1[[#This Row],[Hauptkörper - B2 - Beschichtung Anteil (in %)]]="","",Table1[[#This Row],[Hauptkörper - B2 - Beschichtung Anteil (in %)]])</f>
        <v/>
      </c>
      <c r="LU25" s="811" t="str">
        <f>IF(Table1[[#This Row],[Hauptkörper - B3 - Art]]="","",VLOOKUP(Table1[[#This Row],[Hauptkörper - B3 - Art]],'DD FD'!B:C,2,FALSE))</f>
        <v/>
      </c>
      <c r="LV25" s="812" t="str">
        <f>IF(Table1[[#This Row],[Hauptkörper - B3 - Fraktion]]="","",VLOOKUP(Table1[[#This Row],[Hauptkörper - B3 - Fraktion]],'DD FD'!H:J,3,FALSE))</f>
        <v/>
      </c>
      <c r="LW25" s="809" t="str">
        <f>IF(Table1[[#This Row],[Hauptkörper - B3 - Gewicht
(in G)]]="","",Table1[[#This Row],[Hauptkörper - B3 - Gewicht
(in G)]])</f>
        <v/>
      </c>
      <c r="LX25" s="809" t="str">
        <f>IF(Table1[[#This Row],[Hauptkörper - B3 - Lizenzierungs-pflichtig? (X=Ja)]]="","",Table1[[#This Row],[Hauptkörper - B3 - Lizenzierungs-pflichtig? (X=Ja)]])</f>
        <v/>
      </c>
      <c r="LY25" s="812" t="str">
        <f>IF(Table1[[#This Row],[Hauptkörper - B3 - Virgin Material]]="","",VLOOKUP(Table1[[#This Row],[Hauptkörper - B3 - Virgin Material]],'DD FD'!AJ:AK,2,FALSE))</f>
        <v/>
      </c>
      <c r="LZ25" s="813" t="str">
        <f>IF(Table1[[#This Row],[Hauptkörper - B3 - Virgin Material Anteil (in %)]]="","",Table1[[#This Row],[Hauptkörper - B3 - Virgin Material Anteil (in %)]])</f>
        <v/>
      </c>
      <c r="MA25" s="812" t="str">
        <f>IF(Table1[[#This Row],[Hauptkörper - B3 - Recyceltes Material]]="","",VLOOKUP(Table1[[#This Row],[Hauptkörper - B3 - Recyceltes Material]],'DD FD'!AL:AM,2,FALSE))</f>
        <v/>
      </c>
      <c r="MB25" s="813" t="str">
        <f>IF(Table1[[#This Row],[Hauptkörper - B3 - Recyceltes Material Anteil (in %)]]="","",Table1[[#This Row],[Hauptkörper - B3 - Recyceltes Material Anteil (in %)]])</f>
        <v/>
      </c>
      <c r="MC25" s="812" t="str">
        <f>IF(Table1[[#This Row],[Hauptkörper - B3 - Beschichtung]]="","",VLOOKUP(Table1[[#This Row],[Hauptkörper - B3 - Beschichtung]],'DD FD'!AE:AF,2,FALSE))</f>
        <v/>
      </c>
      <c r="MD25" s="815" t="str">
        <f>IF(Table1[[#This Row],[Hauptkörper - B3 - Beschichtung Anteil (in %)]]="","",Table1[[#This Row],[Hauptkörper - B3 - Beschichtung Anteil (in %)]])</f>
        <v/>
      </c>
      <c r="ME25" s="811" t="str">
        <f>IF(Table1[[#This Row],[Verschluss - B1 - Art]]="","",VLOOKUP(Table1[[#This Row],[Verschluss - B1 - Art]],'DD FD'!D:E,2,FALSE))</f>
        <v/>
      </c>
      <c r="MF25" s="812" t="str">
        <f>IF(Table1[[#This Row],[Verschluss - B1 - Fraktion]]="","",VLOOKUP(Table1[[#This Row],[Verschluss - B1 - Fraktion]],'DD FD'!H:J,3,FALSE))</f>
        <v/>
      </c>
      <c r="MG25" s="809" t="str">
        <f>IF(Table1[[#This Row],[Verschluss - B1 - Gewicht (in G)]]="","",Table1[[#This Row],[Verschluss - B1 - Gewicht (in G)]])</f>
        <v/>
      </c>
      <c r="MH25" s="809" t="str">
        <f>IF(Table1[[#This Row],[Verschluss - B1 - Lizenzierungs-pflichtig? (X=Ja)]]="","",Table1[[#This Row],[Verschluss - B1 - Lizenzierungs-pflichtig? (X=Ja)]])</f>
        <v/>
      </c>
      <c r="MI25" s="809" t="str">
        <f>IF(Table1[[#This Row],[Verschluss - B1 - Trennbar vom Hauptkörper? (X=Ja)]]="","",Table1[[#This Row],[Verschluss - B1 - Trennbar vom Hauptkörper? (X=Ja)]])</f>
        <v/>
      </c>
      <c r="MJ25" s="812" t="str">
        <f>IF(Table1[[#This Row],[Verschluss - B1 - Virgin Material]]="","",VLOOKUP(Table1[[#This Row],[Verschluss - B1 - Virgin Material]],'DD FD'!AJ:AK,2,FALSE))</f>
        <v/>
      </c>
      <c r="MK25" s="813" t="str">
        <f>IF(Table1[[#This Row],[Verschluss - B1 - Virgin Material Anteil (in %)]]="","",Table1[[#This Row],[Verschluss - B1 - Virgin Material Anteil (in %)]])</f>
        <v/>
      </c>
      <c r="ML25" s="812" t="str">
        <f>IF(Table1[[#This Row],[Verschluss - B1 - Recyceltes Material]]="","",VLOOKUP(Table1[[#This Row],[Verschluss - B1 - Recyceltes Material]],'DD FD'!AL:AM,2,FALSE))</f>
        <v/>
      </c>
      <c r="MM25" s="813" t="str">
        <f>IF(Table1[[#This Row],[Verschluss - B1 - Recyceltes Material Anteil (in %)]]="","",Table1[[#This Row],[Verschluss - B1 - Recyceltes Material Anteil (in %)]])</f>
        <v/>
      </c>
      <c r="MN25" s="812" t="str">
        <f>IF(Table1[[#This Row],[Verschluss - B1 - Beschichtung]]="","",VLOOKUP(Table1[[#This Row],[Verschluss - B1 - Beschichtung]],'DD FD'!AE:AF,2,FALSE))</f>
        <v/>
      </c>
      <c r="MO25" s="815" t="str">
        <f>IF(Table1[[#This Row],[Verschluss - B1 - Beschichtung Anteil (in %)]]="","",Table1[[#This Row],[Verschluss - B1 - Beschichtung Anteil (in %)]])</f>
        <v/>
      </c>
      <c r="MP25" s="811" t="str">
        <f>IF(Table1[[#This Row],[Verschluss - B2 - Art]]="","",VLOOKUP(Table1[[#This Row],[Verschluss - B2 - Art]],'DD FD'!D:E,2,FALSE))</f>
        <v/>
      </c>
      <c r="MQ25" s="812" t="str">
        <f>IF(Table1[[#This Row],[Verschluss - B2 - Fraktion]]="","",VLOOKUP(Table1[[#This Row],[Verschluss - B2 - Fraktion]],'DD FD'!H:J,3,FALSE))</f>
        <v/>
      </c>
      <c r="MR25" s="809" t="str">
        <f>IF(Table1[[#This Row],[Verschluss - B2 - Gewicht (in G)]]="","",Table1[[#This Row],[Verschluss - B2 - Gewicht (in G)]])</f>
        <v/>
      </c>
      <c r="MS25" s="809" t="str">
        <f>IF(Table1[[#This Row],[Verschluss - B2 - Lizenzierungs-pflichtig? (X=Ja)]]="","",Table1[[#This Row],[Verschluss - B2 - Lizenzierungs-pflichtig? (X=Ja)]])</f>
        <v/>
      </c>
      <c r="MT25" s="809" t="str">
        <f>IF(Table1[[#This Row],[Verschluss - B2 - Trennbar vom Hauptkörper? (X=Ja)]]="","",Table1[[#This Row],[Verschluss - B2 - Trennbar vom Hauptkörper? (X=Ja)]])</f>
        <v/>
      </c>
      <c r="MU25" s="812" t="str">
        <f>IF(Table1[[#This Row],[Verschluss - B2 - Virgin Material]]="","",VLOOKUP(Table1[[#This Row],[Verschluss - B2 - Virgin Material]],'DD FD'!AJ:AK,2,FALSE))</f>
        <v/>
      </c>
      <c r="MV25" s="813" t="str">
        <f>IF(Table1[[#This Row],[Verschluss - B2 - Virgin Material Anteil (in %)]]="","",Table1[[#This Row],[Verschluss - B2 - Virgin Material Anteil (in %)]])</f>
        <v/>
      </c>
      <c r="MW25" s="812" t="str">
        <f>IF(Table1[[#This Row],[Verschluss - B2 - Recyceltes Material]]="","",VLOOKUP(Table1[[#This Row],[Verschluss - B2 - Recyceltes Material]],'DD FD'!AL:AM,2,FALSE))</f>
        <v/>
      </c>
      <c r="MX25" s="813" t="str">
        <f>IF(Table1[[#This Row],[Verschluss - B2 - Recyceltes Material Anteil (in %)]]="","",Table1[[#This Row],[Verschluss - B2 - Recyceltes Material Anteil (in %)]])</f>
        <v/>
      </c>
      <c r="MY25" s="812" t="str">
        <f>IF(Table1[[#This Row],[Verschluss - B2 - Beschichtung]]="","",VLOOKUP(Table1[[#This Row],[Verschluss - B2 - Beschichtung]],'DD FD'!AE:AF,2,FALSE))</f>
        <v/>
      </c>
      <c r="MZ25" s="815" t="str">
        <f>IF(Table1[[#This Row],[Verschluss - B2 - Beschichtung Anteil (in %)]]="","",Table1[[#This Row],[Verschluss - B2 - Beschichtung Anteil (in %)]])</f>
        <v/>
      </c>
      <c r="NA25" s="811" t="str">
        <f>IF(Table1[[#This Row],[Verschluss - B3 - Art]]="","",VLOOKUP(Table1[[#This Row],[Verschluss - B3 - Art]],'DD FD'!D:E,2,FALSE))</f>
        <v/>
      </c>
      <c r="NB25" s="812" t="str">
        <f>IF(Table1[[#This Row],[Verschluss - B3 - Fraktion]]="","",VLOOKUP(Table1[[#This Row],[Verschluss - B3 - Fraktion]],'DD FD'!H:J,3,FALSE))</f>
        <v/>
      </c>
      <c r="NC25" s="809" t="str">
        <f>IF(Table1[[#This Row],[Verschluss - B3 - Gewicht (in G)]]="","",Table1[[#This Row],[Verschluss - B3 - Gewicht (in G)]])</f>
        <v/>
      </c>
      <c r="ND25" s="809" t="str">
        <f>IF(Table1[[#This Row],[Verschluss - B3 - Lizenzierungs-pflichtig? (X=Ja)]]="","",Table1[[#This Row],[Verschluss - B3 - Lizenzierungs-pflichtig? (X=Ja)]])</f>
        <v/>
      </c>
      <c r="NE25" s="809" t="str">
        <f>IF(Table1[[#This Row],[Verschluss - B3 - Trennbar vom Hauptkörper? (X=Ja)]]="","",Table1[[#This Row],[Verschluss - B3 - Trennbar vom Hauptkörper? (X=Ja)]])</f>
        <v/>
      </c>
      <c r="NF25" s="812" t="str">
        <f>IF(Table1[[#This Row],[Verschluss - B3 - Virgin Material]]="","",VLOOKUP(Table1[[#This Row],[Verschluss - B3 - Virgin Material]],'DD FD'!AJ:AK,2,FALSE))</f>
        <v/>
      </c>
      <c r="NG25" s="813" t="str">
        <f>IF(Table1[[#This Row],[Verschluss - B3 - Virgin Material Anteil (in %)]]="","",Table1[[#This Row],[Verschluss - B3 - Virgin Material Anteil (in %)]])</f>
        <v/>
      </c>
      <c r="NH25" s="812" t="str">
        <f>IF(Table1[[#This Row],[Verschluss - B3 - Recyceltes Material]]="","",VLOOKUP(Table1[[#This Row],[Verschluss - B3 - Recyceltes Material]],'DD FD'!AL:AM,2,FALSE))</f>
        <v/>
      </c>
      <c r="NI25" s="813" t="str">
        <f>IF(Table1[[#This Row],[Verschluss - B3 - Recyceltes Material Anteil (in %)]]="","",Table1[[#This Row],[Verschluss - B3 - Recyceltes Material Anteil (in %)]])</f>
        <v/>
      </c>
      <c r="NJ25" s="812" t="str">
        <f>IF(Table1[[#This Row],[Verschluss - B3 - Beschichtung]]="","",VLOOKUP(Table1[[#This Row],[Verschluss - B3 - Beschichtung]],'DD FD'!AE:AF,2,FALSE))</f>
        <v/>
      </c>
      <c r="NK25" s="815" t="str">
        <f>IF(Table1[[#This Row],[Verschluss - B3 - Beschichtung Anteil (in %)]]="","",Table1[[#This Row],[Verschluss - B3 - Beschichtung Anteil (in %)]])</f>
        <v/>
      </c>
      <c r="NL25" s="811" t="str">
        <f>IF(Table1[[#This Row],[Etikett - B1 - Art]]="","",VLOOKUP(Table1[[#This Row],[Etikett - B1 - Art]],'DD FD'!F:G,2,FALSE))</f>
        <v/>
      </c>
      <c r="NM25" s="812" t="str">
        <f>IF(Table1[[#This Row],[Etikett - B1 - Fraktion]]="","",VLOOKUP(Table1[[#This Row],[Etikett - B1 - Fraktion]],'DD FD'!H:J,3,FALSE))</f>
        <v/>
      </c>
      <c r="NN25" s="809" t="str">
        <f>IF(Table1[[#This Row],[Etikett - B1 - Gewicht (in G)]]="","",Table1[[#This Row],[Etikett - B1 - Gewicht (in G)]])</f>
        <v/>
      </c>
      <c r="NO25" s="809" t="str">
        <f>IF(Table1[[#This Row],[Etikett - B1 - Lizenzierungs-pflichtig? (X=Ja)]]="","",Table1[[#This Row],[Etikett - B1 - Lizenzierungs-pflichtig? (X=Ja)]])</f>
        <v/>
      </c>
      <c r="NP25" s="809" t="str">
        <f>IF(Table1[[#This Row],[Etikett - B1 - Trennbar vom Hauptkörper? (X=Ja)]]="","",Table1[[#This Row],[Etikett - B1 - Trennbar vom Hauptkörper? (X=Ja)]])</f>
        <v/>
      </c>
      <c r="NQ25" s="812" t="str">
        <f>IF(Table1[[#This Row],[Etikett - B1 - Virgin Material]]="","",VLOOKUP(Table1[[#This Row],[Etikett - B1 - Virgin Material]],'DD FD'!AJ:AK,2,FALSE))</f>
        <v/>
      </c>
      <c r="NR25" s="813" t="str">
        <f>IF(Table1[[#This Row],[Etikett - B1 - Virgin Material Anteil (in %)]]="","",Table1[[#This Row],[Etikett - B1 - Virgin Material Anteil (in %)]])</f>
        <v/>
      </c>
      <c r="NS25" s="812" t="str">
        <f>IF(Table1[[#This Row],[Etikett - B1 - Recyceltes Material]]="","",VLOOKUP(Table1[[#This Row],[Etikett - B1 - Recyceltes Material]],'DD FD'!AL:AM,2,FALSE))</f>
        <v/>
      </c>
      <c r="NT25" s="813" t="str">
        <f>IF(Table1[[#This Row],[Etikett - B1 - Recyceltes Material Anteil (in %)]]="","",Table1[[#This Row],[Etikett - B1 - Recyceltes Material Anteil (in %)]])</f>
        <v/>
      </c>
      <c r="NU25" s="812" t="str">
        <f>IF(Table1[[#This Row],[Etikett - B1 - Beschichtung]]="","",VLOOKUP(Table1[[#This Row],[Etikett - B1 - Beschichtung]],'DD FD'!AE:AF,2,FALSE))</f>
        <v/>
      </c>
      <c r="NV25" s="815" t="str">
        <f>IF(Table1[[#This Row],[Etikett - B1 - Beschichtung Anteil (in %)]]="","",Table1[[#This Row],[Etikett - B1 - Beschichtung Anteil (in %)]])</f>
        <v/>
      </c>
      <c r="NW25" s="811" t="str">
        <f>IF(Table1[[#This Row],[Etikett - B2 - Art]]="","",VLOOKUP(Table1[[#This Row],[Etikett - B2 - Art]],'DD FD'!F:G,2,FALSE))</f>
        <v/>
      </c>
      <c r="NX25" s="812" t="str">
        <f>IF(Table1[[#This Row],[Etikett - B2 - Fraktion]]="","",VLOOKUP(Table1[[#This Row],[Etikett - B2 - Fraktion]],'DD FD'!H:J,3,FALSE))</f>
        <v/>
      </c>
      <c r="NY25" s="809" t="str">
        <f>IF(Table1[[#This Row],[Etikett - B2 - Gewicht (in G)]]="","",Table1[[#This Row],[Etikett - B2 - Gewicht (in G)]])</f>
        <v/>
      </c>
      <c r="NZ25" s="809" t="str">
        <f>IF(Table1[[#This Row],[Etikett - B2 - Lizenzierungs-pflichtig? (X=Ja)]]="","",Table1[[#This Row],[Etikett - B2 - Lizenzierungs-pflichtig? (X=Ja)]])</f>
        <v/>
      </c>
      <c r="OA25" s="809" t="str">
        <f>IF(Table1[[#This Row],[Etikett - B2 - Trennbar vom Hauptkörper? (X=Ja)]]="","",Table1[[#This Row],[Etikett - B2 - Trennbar vom Hauptkörper? (X=Ja)]])</f>
        <v/>
      </c>
      <c r="OB25" s="812" t="str">
        <f>IF(Table1[[#This Row],[Etikett - B2 - Virgin Material]]="","",VLOOKUP(Table1[[#This Row],[Etikett - B2 - Virgin Material]],'DD FD'!AJ:AK,2,FALSE))</f>
        <v/>
      </c>
      <c r="OC25" s="813" t="str">
        <f>IF(Table1[[#This Row],[Etikett - B2 - Virgin Material Anteil (in %)]]="","",Table1[[#This Row],[Etikett - B2 - Virgin Material Anteil (in %)]])</f>
        <v/>
      </c>
      <c r="OD25" s="812" t="str">
        <f>IF(Table1[[#This Row],[Etikett - B2 - Recyceltes Material]]="","",VLOOKUP(Table1[[#This Row],[Etikett - B2 - Recyceltes Material]],'DD FD'!AL:AM,2,FALSE))</f>
        <v/>
      </c>
      <c r="OE25" s="813" t="str">
        <f>IF(Table1[[#This Row],[Etikett - B2 - Recyceltes Material Anteil (in %)]]="","",Table1[[#This Row],[Etikett - B2 - Recyceltes Material Anteil (in %)]])</f>
        <v/>
      </c>
      <c r="OF25" s="812" t="str">
        <f>IF(Table1[[#This Row],[Etikett - B2 - Beschichtung]]="","",VLOOKUP(Table1[[#This Row],[Etikett - B2 - Beschichtung]],'DD FD'!AE:AF,2,FALSE))</f>
        <v/>
      </c>
      <c r="OG25" s="815" t="str">
        <f>IF(Table1[[#This Row],[Etikett - B2 - Beschichtung Anteil (in %)]]="","",Table1[[#This Row],[Etikett - B2 - Beschichtung Anteil (in %)]])</f>
        <v/>
      </c>
      <c r="OH25" s="811" t="str">
        <f>IF(Table1[[#This Row],[Etikett - B3 - Art]]="","",VLOOKUP(Table1[[#This Row],[Etikett - B3 - Art]],'DD FD'!F:G,2,FALSE))</f>
        <v/>
      </c>
      <c r="OI25" s="812" t="str">
        <f>IF(Table1[[#This Row],[Etikett - B3 - Fraktion]]="","",VLOOKUP(Table1[[#This Row],[Etikett - B3 - Fraktion]],'DD FD'!H:J,3,FALSE))</f>
        <v/>
      </c>
      <c r="OJ25" s="809" t="str">
        <f>IF(Table1[[#This Row],[Etikett - B3 - Gewicht (in G)]]="","",Table1[[#This Row],[Etikett - B3 - Gewicht (in G)]])</f>
        <v/>
      </c>
      <c r="OK25" s="809" t="str">
        <f>IF(Table1[[#This Row],[Etikett - B3 - Lizenzierungs-pflichtig? (X=Ja)]]="","",Table1[[#This Row],[Etikett - B3 - Lizenzierungs-pflichtig? (X=Ja)]])</f>
        <v/>
      </c>
      <c r="OL25" s="809" t="str">
        <f>IF(Table1[[#This Row],[Etikett - B3 - Trennbar vom Hauptkörper? (X=Ja)]]="","",Table1[[#This Row],[Etikett - B3 - Trennbar vom Hauptkörper? (X=Ja)]])</f>
        <v/>
      </c>
      <c r="OM25" s="812" t="str">
        <f>IF(Table1[[#This Row],[Etikett - B3 - Virgin Material]]="","",VLOOKUP(Table1[[#This Row],[Etikett - B3 - Virgin Material]],'DD FD'!AJ:AK,2,FALSE))</f>
        <v/>
      </c>
      <c r="ON25" s="813" t="str">
        <f>IF(Table1[[#This Row],[Etikett - B3 - Virgin Material Anteil (in %)]]="","",Table1[[#This Row],[Etikett - B3 - Virgin Material Anteil (in %)]])</f>
        <v/>
      </c>
      <c r="OO25" s="812" t="str">
        <f>IF(Table1[[#This Row],[Etikett - B3 - Recyceltes Material]]="","",VLOOKUP(Table1[[#This Row],[Etikett - B3 - Recyceltes Material]],'DD FD'!AL:AM,2,FALSE))</f>
        <v/>
      </c>
      <c r="OP25" s="813" t="str">
        <f>IF(Table1[[#This Row],[Etikett - B3 - Recyceltes Material Anteil (in %)]]="","",Table1[[#This Row],[Etikett - B3 - Recyceltes Material Anteil (in %)]])</f>
        <v/>
      </c>
      <c r="OQ25" s="812" t="str">
        <f>IF(Table1[[#This Row],[Etikett - B3 - Beschichtung]]="","",VLOOKUP(Table1[[#This Row],[Etikett - B3 - Beschichtung]],'DD FD'!AE:AF,2,FALSE))</f>
        <v/>
      </c>
      <c r="OR25" s="861" t="str">
        <f>IF(Table1[[#This Row],[Etikett - B3 - Beschichtung Anteil (in %)]]="","",Table1[[#This Row],[Etikett - B3 - Beschichtung Anteil (in %)]])</f>
        <v/>
      </c>
      <c r="OS25" s="866">
        <f>ROUNDUP(SUM(
IF(AND(LB25='DD FD'!$J$7,LD25='DD FD'!$AI$3),LC25,0),
IF(AND(LL25='DD FD'!$J$7,LN25='DD FD'!$AI$3),LM25,0),
IF(AND(LV25='DD FD'!$J$7,LX25='DD FD'!$AI$3),LW25,0),
IF(AND(MF25='DD FD'!$J$7,MH25='DD FD'!$AI$3),MG25,0),
IF(AND(MQ25='DD FD'!$J$7,MS25='DD FD'!$AI$3),MR25,0),
IF(AND(NB25='DD FD'!$J$7,ND25='DD FD'!$AI$3),NC25,0),
IF(AND(NM25='DD FD'!$J$7,NO25='DD FD'!$AI$3),NN25,0),
IF(AND(NX25='DD FD'!$J$7,NZ25='DD FD'!$AI$3),NY25,0),
IF(AND(OI25='DD FD'!$J$7,OK25='DD FD'!$AI$3),OJ25,0),
),2)</f>
        <v>0</v>
      </c>
      <c r="OT25" s="865">
        <f>ROUNDUP(SUM(
IF(AND(LB25='DD FD'!$J$6,LD25='DD FD'!$AI$3),LC25,0),
IF(AND(LL25='DD FD'!$J$6,LN25='DD FD'!$AI$3),LM25,0),
IF(AND(LV25='DD FD'!$J$6,LX25='DD FD'!$AI$3),LW25,0),
IF(AND(MF25='DD FD'!$J$6,MH25='DD FD'!$AI$3),MG25,0),
IF(AND(MQ25='DD FD'!$J$6,MS25='DD FD'!$AI$3),MR25,0),
IF(AND(NB25='DD FD'!$J$6,ND25='DD FD'!$AI$3),NC25,0),
IF(AND(NM25='DD FD'!$J$6,NO25='DD FD'!$AI$3),NN25,0),
IF(AND(NX25='DD FD'!$J$6,NZ25='DD FD'!$AI$3),NY25,0),
IF(AND(OI25='DD FD'!$J$6,OK25='DD FD'!$AI$3),OJ25,0),
),2)</f>
        <v>0</v>
      </c>
      <c r="OU25" s="865">
        <f>ROUNDUP(SUM(
IF(AND(LB25='DD FD'!$J$10,LD25='DD FD'!$AI$3),LC25,0),
IF(AND(LL25='DD FD'!$J$10,LN25='DD FD'!$AI$3),LM25,0),
IF(AND(LV25='DD FD'!$J$10,LX25='DD FD'!$AI$3),LW25,0),
IF(AND(MF25='DD FD'!$J$10,MH25='DD FD'!$AI$3),MG25,0),
IF(AND(MQ25='DD FD'!$J$10,MS25='DD FD'!$AI$3),MR25,0),
IF(AND(NB25='DD FD'!$J$10,ND25='DD FD'!$AI$3),NC25,0),
IF(AND(NM25='DD FD'!$J$10,NO25='DD FD'!$AI$3),NN25,0),
IF(AND(NX25='DD FD'!$J$10,NZ25='DD FD'!$AI$3),NY25,0),
IF(AND(OI25='DD FD'!$J$10,OK25='DD FD'!$AI$3),OJ25,0),
),2)</f>
        <v>0</v>
      </c>
      <c r="OV25" s="865">
        <f>ROUNDUP(SUM(
IF(AND(LB25='DD FD'!$J$8,LD25='DD FD'!$AI$3),LC25,0),
IF(AND(LL25='DD FD'!$J$8,LN25='DD FD'!$AI$3),LM25,0),
IF(AND(LV25='DD FD'!$J$8,LX25='DD FD'!$AI$3),LW25,0),
IF(AND(MF25='DD FD'!$J$8,MH25='DD FD'!$AI$3),MG25,0),
IF(AND(MQ25='DD FD'!$J$8,MS25='DD FD'!$AI$3),MR25,0),
IF(AND(NB25='DD FD'!$J$8,ND25='DD FD'!$AI$3),NC25,0),
IF(AND(NM25='DD FD'!$J$8,NO25='DD FD'!$AI$3),NN25,0),
IF(AND(NX25='DD FD'!$J$8,NZ25='DD FD'!$AI$3),NY25,0),
IF(AND(OI25='DD FD'!$J$8,OK25='DD FD'!$AI$3),OJ25,0),
),2)</f>
        <v>0</v>
      </c>
      <c r="OW25" s="865">
        <f>ROUNDUP(SUM(
IF(AND(LB25='DD FD'!$J$5,LD25='DD FD'!$AI$3),LC25,0),
IF(AND(LL25='DD FD'!$J$5,LN25='DD FD'!$AI$3),LM25,0),
IF(AND(LV25='DD FD'!$J$5,LX25='DD FD'!$AI$3),LW25,0),
IF(AND(MF25='DD FD'!$J$5,MH25='DD FD'!$AI$3),MG25,0),
IF(AND(MQ25='DD FD'!$J$5,MS25='DD FD'!$AI$3),MR25,0),
IF(AND(NB25='DD FD'!$J$5,ND25='DD FD'!$AI$3),NC25,0),
IF(AND(NM25='DD FD'!$J$5,NO25='DD FD'!$AI$3),NN25,0),
IF(AND(NX25='DD FD'!$J$5,NZ25='DD FD'!$AI$3),NY25,0),
IF(AND(OI25='DD FD'!$J$5,OK25='DD FD'!$AI$3),OJ25,0),
),2)</f>
        <v>0</v>
      </c>
      <c r="OX25" s="865">
        <f>ROUNDUP(SUM(
IF(AND(LB25='DD FD'!$J$9,LD25='DD FD'!$AI$3),LC25,0),
IF(AND(LL25='DD FD'!$J$9,LN25='DD FD'!$AI$3),LM25,0),
IF(AND(LV25='DD FD'!$J$9,LX25='DD FD'!$AI$3),LW25,0),
IF(AND(MF25='DD FD'!$J$9,MH25='DD FD'!$AI$3),MG25,0),
IF(AND(MQ25='DD FD'!$J$9,MS25='DD FD'!$AI$3),MR25,0),
IF(AND(NB25='DD FD'!$J$9,ND25='DD FD'!$AI$3),NC25,0),
IF(AND(NM25='DD FD'!$J$9,NO25='DD FD'!$AI$3),NN25,0),
IF(AND(NX25='DD FD'!$J$9,NZ25='DD FD'!$AI$3),NY25,0),
IF(AND(OI25='DD FD'!$J$9,OK25='DD FD'!$AI$3),OJ25,0),
),2)</f>
        <v>0</v>
      </c>
      <c r="OY25" s="865">
        <f>ROUNDUP(SUM(
IF(AND(LB25='DD FD'!$J$4,LD25='DD FD'!$AI$3),LC25,0),
IF(AND(LL25='DD FD'!$J$4,LN25='DD FD'!$AI$3),LM25,0),
IF(AND(LV25='DD FD'!$J$4,LX25='DD FD'!$AI$3),LW25,0),
IF(AND(MF25='DD FD'!$J$4,MH25='DD FD'!$AI$3),MG25,0),
IF(AND(MQ25='DD FD'!$J$4,MS25='DD FD'!$AI$3),MR25,0),
IF(AND(NB25='DD FD'!$J$4,ND25='DD FD'!$AI$3),NC25,0),
IF(AND(NM25='DD FD'!$J$4,NO25='DD FD'!$AI$3),NN25,0),
IF(AND(NX25='DD FD'!$J$4,NZ25='DD FD'!$AI$3),NY25,0),
IF(AND(OI25='DD FD'!$J$4,OK25='DD FD'!$AI$3),OJ25,0),
),2)</f>
        <v>0</v>
      </c>
      <c r="OZ25" s="867">
        <f>ROUNDUP(SUM(
IF(AND(LB25='DD FD'!$J$11,LD25='DD FD'!$AI$3),LC25,0),
IF(AND(LL25='DD FD'!$J$11,LN25='DD FD'!$AI$3),LM25,0),
IF(AND(LV25='DD FD'!$J$11,LX25='DD FD'!$AI$3),LW25,0),
IF(AND(MF25='DD FD'!$J$11,MH25='DD FD'!$AI$3),MG25,0),
IF(AND(MQ25='DD FD'!$J$11,MS25='DD FD'!$AI$3),MR25,0),
IF(AND(NB25='DD FD'!$J$11,ND25='DD FD'!$AI$3),NC25,0),
IF(AND(NM25='DD FD'!$J$11,NO25='DD FD'!$AI$3),NN25,0),
IF(AND(NX25='DD FD'!$J$11,NZ25='DD FD'!$AI$3),NY25,0),
IF(AND(OI25='DD FD'!$J$11,OK25='DD FD'!$AI$3),OJ25,0),
),2)</f>
        <v>0</v>
      </c>
    </row>
    <row r="26" spans="1:416">
      <c r="A26" s="663"/>
      <c r="B26" s="182"/>
      <c r="C26" s="282"/>
      <c r="D26" s="282"/>
      <c r="E26" s="183"/>
      <c r="F26" s="355"/>
      <c r="G26" s="359"/>
      <c r="H26" s="664"/>
      <c r="I26" s="173"/>
      <c r="J26" s="161" t="str">
        <f t="shared" si="0"/>
        <v/>
      </c>
      <c r="K26" s="633" t="str">
        <f t="shared" si="17"/>
        <v/>
      </c>
      <c r="L26" s="636"/>
      <c r="M26" s="124" t="str">
        <f t="shared" si="18"/>
        <v/>
      </c>
      <c r="N26" s="125" t="str">
        <f t="shared" si="1"/>
        <v/>
      </c>
      <c r="O26" s="175"/>
      <c r="P26" s="175"/>
      <c r="Q26" s="126" t="str">
        <f t="shared" si="19"/>
        <v/>
      </c>
      <c r="R26" s="184"/>
      <c r="S26" s="184"/>
      <c r="T26" s="182"/>
      <c r="U26" s="182"/>
      <c r="V26" s="182"/>
      <c r="W26" s="358"/>
      <c r="X26" s="182"/>
      <c r="Y26" s="183"/>
      <c r="Z26" s="123"/>
      <c r="AA26" s="176"/>
      <c r="AB26" s="176"/>
      <c r="AC26" s="176"/>
      <c r="AD26" s="176"/>
      <c r="AE26" s="176"/>
      <c r="AF26" s="176"/>
      <c r="AG26" s="127" t="str">
        <f t="shared" si="20"/>
        <v/>
      </c>
      <c r="AH26" s="127" t="str">
        <f t="shared" si="21"/>
        <v/>
      </c>
      <c r="AI26" s="370"/>
      <c r="AJ26" s="635"/>
      <c r="AK26" s="619" t="str">
        <f t="shared" si="22"/>
        <v/>
      </c>
      <c r="AL26" s="124" t="str">
        <f t="shared" si="2"/>
        <v/>
      </c>
      <c r="AM26" s="124" t="str">
        <f t="shared" si="3"/>
        <v/>
      </c>
      <c r="AN26" s="124" t="str">
        <f t="shared" si="4"/>
        <v/>
      </c>
      <c r="AO26" s="124" t="str">
        <f t="shared" si="5"/>
        <v/>
      </c>
      <c r="AP26" s="184"/>
      <c r="AQ26" s="182"/>
      <c r="AR26" s="182"/>
      <c r="AS26" s="182"/>
      <c r="AT26" s="182"/>
      <c r="AU26" s="127" t="str">
        <f t="shared" si="6"/>
        <v/>
      </c>
      <c r="AV26" s="354"/>
      <c r="AW26" s="127" t="str">
        <f t="shared" si="7"/>
        <v/>
      </c>
      <c r="AX26" s="144" t="str">
        <f t="shared" si="8"/>
        <v/>
      </c>
      <c r="AY26" s="182"/>
      <c r="AZ26" s="23"/>
      <c r="BA26" s="23"/>
      <c r="BB26" s="183"/>
      <c r="BC26" s="622"/>
      <c r="BD26" s="649" t="str">
        <f t="shared" si="23"/>
        <v/>
      </c>
      <c r="BE26" s="354"/>
      <c r="BF26" s="192" t="str">
        <f t="shared" si="24"/>
        <v/>
      </c>
      <c r="BG26" s="159"/>
      <c r="BH26" s="159"/>
      <c r="BI26" s="182"/>
      <c r="BJ26" s="194"/>
      <c r="BK26" s="194"/>
      <c r="BL26" s="194"/>
      <c r="BM26" s="127" t="str">
        <f t="shared" si="9"/>
        <v/>
      </c>
      <c r="BN26" s="194"/>
      <c r="BO26" s="178" t="str">
        <f t="shared" si="10"/>
        <v/>
      </c>
      <c r="BP26" s="191"/>
      <c r="BQ26" s="182"/>
      <c r="BR26" s="23"/>
      <c r="BS26" s="23"/>
      <c r="BT26" s="23"/>
      <c r="BU26" s="651"/>
      <c r="BV26" s="647"/>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633" t="str">
        <f t="shared" si="25"/>
        <v/>
      </c>
      <c r="DY26" s="736"/>
      <c r="DZ26" s="334"/>
      <c r="EA26" s="736"/>
      <c r="EB26" s="197"/>
      <c r="EC26" s="194"/>
      <c r="ED26" s="197"/>
      <c r="EE26" s="197"/>
      <c r="EF26" s="194"/>
      <c r="EG26" s="194"/>
      <c r="EH26" s="194"/>
      <c r="EI26" s="123" t="str">
        <f t="shared" si="11"/>
        <v/>
      </c>
      <c r="EJ26" s="194"/>
      <c r="EK26" s="620" t="str">
        <f t="shared" si="12"/>
        <v/>
      </c>
      <c r="EL26" s="756"/>
      <c r="EM26" s="620" t="str">
        <f t="shared" si="26"/>
        <v/>
      </c>
      <c r="EN26" s="733"/>
      <c r="EO26" s="163"/>
      <c r="EP26" s="163"/>
      <c r="EQ26" s="163"/>
      <c r="ER26" s="163"/>
      <c r="ES26" s="163"/>
      <c r="ET26" s="163"/>
      <c r="EU26" s="163"/>
      <c r="EV26" s="163"/>
      <c r="EW26" s="163"/>
      <c r="EX26" s="163"/>
      <c r="EY26" s="163"/>
      <c r="EZ26" s="163"/>
      <c r="FA26" s="163"/>
      <c r="FB26" s="163"/>
      <c r="FC26" s="742"/>
      <c r="FD26" s="648" t="str">
        <f t="shared" si="13"/>
        <v/>
      </c>
      <c r="FE26" s="183"/>
      <c r="FF26" s="201"/>
      <c r="FG26" s="201"/>
      <c r="FH26" s="201"/>
      <c r="FI26" s="201"/>
      <c r="FJ26" s="201"/>
      <c r="FK26" s="201"/>
      <c r="FL26" s="182"/>
      <c r="FM26" s="182"/>
      <c r="FN26" s="334"/>
      <c r="FO26" s="123" t="str">
        <f t="shared" si="14"/>
        <v/>
      </c>
      <c r="FP26" s="889" t="str">
        <f>IF(Table1[[#This Row],[Baumwollanteil (in %)]]&lt;&gt;"","05","")</f>
        <v/>
      </c>
      <c r="FQ26" s="999"/>
      <c r="FR26" s="179" t="str">
        <f t="shared" si="15"/>
        <v/>
      </c>
      <c r="FS26" s="175"/>
      <c r="FT26" s="175"/>
      <c r="FU26" s="175"/>
      <c r="FV26" s="745" t="str">
        <f t="shared" si="16"/>
        <v/>
      </c>
      <c r="FZ26" s="24"/>
      <c r="GA26" s="24"/>
      <c r="GC26" s="1010" t="str">
        <f>IF(Table1[[#This Row],[Global Trade Item Number (GTIN)]]="","",Table1[[#This Row],[Global Trade Item Number (GTIN)]])</f>
        <v/>
      </c>
      <c r="GD26" s="790" t="str">
        <f>IF(Table1[[#This Row],[WAWI-Nr./ Kreditoren-Nummer
(ASDV)]]&lt;&gt;"",Table1[[#This Row],[WAWI-Nr./ Kreditoren-Nummer
(ASDV)]],"")</f>
        <v/>
      </c>
      <c r="GE26" s="190"/>
      <c r="GF26" s="790" t="str">
        <f>IF(Table1[[#This Row],[Gültig ab (Datum)]]&lt;&gt;"","31.12.9999","")</f>
        <v/>
      </c>
      <c r="GG26" s="190"/>
      <c r="GH26" s="190"/>
      <c r="GI26" s="616"/>
      <c r="GJ26" s="765"/>
      <c r="GK26" s="763"/>
      <c r="GL26" s="617"/>
      <c r="GM26" s="617"/>
      <c r="GN26" s="617"/>
      <c r="GO26" s="617"/>
      <c r="GP26" s="617"/>
      <c r="GQ26" s="775"/>
      <c r="GR26" s="771"/>
      <c r="GS26" s="159"/>
      <c r="GT26" s="610"/>
      <c r="GU26" s="610"/>
      <c r="GV26" s="610"/>
      <c r="GW26" s="610"/>
      <c r="GX26" s="610"/>
      <c r="GY26" s="610"/>
      <c r="GZ26" s="610"/>
      <c r="HA26" s="610"/>
      <c r="HB26" s="771"/>
      <c r="HC26" s="610"/>
      <c r="HD26" s="610"/>
      <c r="HE26" s="610"/>
      <c r="HF26" s="610"/>
      <c r="HG26" s="610"/>
      <c r="HH26" s="610"/>
      <c r="HI26" s="610"/>
      <c r="HJ26" s="610"/>
      <c r="HK26" s="610"/>
      <c r="HL26" s="771"/>
      <c r="HM26" s="610"/>
      <c r="HN26" s="610"/>
      <c r="HO26" s="610"/>
      <c r="HP26" s="610"/>
      <c r="HQ26" s="610"/>
      <c r="HR26" s="610"/>
      <c r="HS26" s="610"/>
      <c r="HT26" s="610"/>
      <c r="HU26" s="610"/>
      <c r="HV26" s="771"/>
      <c r="HW26" s="610"/>
      <c r="HX26" s="610"/>
      <c r="HY26" s="610"/>
      <c r="HZ26" s="610"/>
      <c r="IA26" s="610"/>
      <c r="IB26" s="610"/>
      <c r="IC26" s="610"/>
      <c r="ID26" s="610"/>
      <c r="IE26" s="610"/>
      <c r="IF26" s="610"/>
      <c r="IG26" s="771"/>
      <c r="IH26" s="610"/>
      <c r="II26" s="610"/>
      <c r="IJ26" s="610"/>
      <c r="IK26" s="610"/>
      <c r="IL26" s="610"/>
      <c r="IM26" s="610"/>
      <c r="IN26" s="610"/>
      <c r="IO26" s="610"/>
      <c r="IP26" s="610"/>
      <c r="IQ26" s="610"/>
      <c r="IR26" s="771"/>
      <c r="IS26" s="610"/>
      <c r="IT26" s="610"/>
      <c r="IU26" s="610"/>
      <c r="IV26" s="610"/>
      <c r="IW26" s="610"/>
      <c r="IX26" s="610"/>
      <c r="IY26" s="610"/>
      <c r="IZ26" s="610"/>
      <c r="JA26" s="610"/>
      <c r="JB26" s="610"/>
      <c r="JC26" s="771"/>
      <c r="JD26" s="610"/>
      <c r="JE26" s="610"/>
      <c r="JF26" s="610"/>
      <c r="JG26" s="610"/>
      <c r="JH26" s="610"/>
      <c r="JI26" s="610"/>
      <c r="JJ26" s="610"/>
      <c r="JK26" s="610"/>
      <c r="JL26" s="610"/>
      <c r="JM26" s="827"/>
      <c r="JN26" s="771"/>
      <c r="JO26" s="610"/>
      <c r="JP26" s="610"/>
      <c r="JQ26" s="610"/>
      <c r="JR26" s="610"/>
      <c r="JS26" s="610"/>
      <c r="JT26" s="610"/>
      <c r="JU26" s="610"/>
      <c r="JV26" s="610"/>
      <c r="JW26" s="610"/>
      <c r="JX26" s="610"/>
      <c r="JY26" s="771"/>
      <c r="JZ26" s="610"/>
      <c r="KA26" s="610"/>
      <c r="KB26" s="610"/>
      <c r="KC26" s="610"/>
      <c r="KD26" s="610"/>
      <c r="KE26" s="610"/>
      <c r="KF26" s="610"/>
      <c r="KG26" s="610"/>
      <c r="KH26" s="610"/>
      <c r="KI26" s="610"/>
      <c r="KL26" s="803" t="str">
        <f>IF(Table1[[#This Row],[GTIN]]&lt;&gt;"",Table1[[#This Row],[GTIN]],"")</f>
        <v/>
      </c>
      <c r="KM26" s="804" t="str">
        <f>Table1[[#This Row],[Kreditor]]</f>
        <v/>
      </c>
      <c r="KN26" s="805" t="str">
        <f>IF(Table1[[#This Row],[Gültig ab (Datum)]]&lt;&gt;"",Table1[[#This Row],[Gültig ab (Datum)]],"")</f>
        <v/>
      </c>
      <c r="KO26" s="805" t="str">
        <f>Table1[[#This Row],[Gültig bis]]</f>
        <v/>
      </c>
      <c r="KP26" s="818" t="str">
        <f>IF(Table1[[#This Row],[Artikel verpackt? 
(X=Ja)]]="","",Table1[[#This Row],[Artikel verpackt? 
(X=Ja)]])</f>
        <v/>
      </c>
      <c r="KQ26" s="806" t="str">
        <f>IF(Table1[[#This Row],[Verpackung recyclingfähig?
(X=Ja)]]="","",Table1[[#This Row],[Verpackung recyclingfähig?
(X=Ja)]])</f>
        <v/>
      </c>
      <c r="KR26" s="807"/>
      <c r="KS26" s="808"/>
      <c r="KT26" s="809"/>
      <c r="KU26" s="809"/>
      <c r="KV26" s="809"/>
      <c r="KW26" s="809"/>
      <c r="KX26" s="809"/>
      <c r="KY26" s="809"/>
      <c r="KZ26" s="810"/>
      <c r="LA26" s="811" t="str">
        <f>IF(Table1[[#This Row],[Hauptkörper - B1 - Art]]="","",VLOOKUP(Table1[[#This Row],[Hauptkörper - B1 - Art]],'DD FD'!B:C,2,FALSE))</f>
        <v/>
      </c>
      <c r="LB26" s="812" t="str">
        <f>IF(Table1[[#This Row],[Hauptkörper - B1 - Fraktion]]="","",VLOOKUP(Table1[[#This Row],[Hauptkörper - B1 - Fraktion]],'DD FD'!H:J,3,FALSE))</f>
        <v/>
      </c>
      <c r="LC26" s="809" t="str">
        <f>IF(Table1[[#This Row],[Hauptkörper - B1 - Gewicht
(in G)]]="","",Table1[[#This Row],[Hauptkörper - B1 - Gewicht
(in G)]])</f>
        <v/>
      </c>
      <c r="LD26" s="809" t="str">
        <f>IF(Table1[[#This Row],[Hauptkörper - B1 - Lizenzierungs-pflichtig? (X=Ja)]]="","",Table1[[#This Row],[Hauptkörper - B1 - Lizenzierungs-pflichtig? (X=Ja)]])</f>
        <v/>
      </c>
      <c r="LE26" s="812" t="str">
        <f>IF(Table1[[#This Row],[Hauptkörper - B1 - Virgin Material]]="","",VLOOKUP(Table1[[#This Row],[Hauptkörper - B1 - Virgin Material]],'DD FD'!AJ:AK,2,FALSE))</f>
        <v/>
      </c>
      <c r="LF26" s="813" t="str">
        <f>IF(Table1[[#This Row],[Hauptkörper - B1 - Virgin Material Anteil (in %)]]="","",Table1[[#This Row],[Hauptkörper - B1 - Virgin Material Anteil (in %)]])</f>
        <v/>
      </c>
      <c r="LG26" s="812" t="str">
        <f>IF(Table1[[#This Row],[Hauptkörper - B1 - Recyceltes Material]]="","",VLOOKUP(Table1[[#This Row],[Hauptkörper - B1 - Recyceltes Material]],'DD FD'!AL:AM,2,FALSE))</f>
        <v/>
      </c>
      <c r="LH26" s="813" t="str">
        <f>IF(Table1[[#This Row],[Hauptkörper - B1 - Recyceltes Material Anteil (in %)]]="","",Table1[[#This Row],[Hauptkörper - B1 - Recyceltes Material Anteil (in %)]])</f>
        <v/>
      </c>
      <c r="LI26" s="814" t="str">
        <f>IF(Table1[[#This Row],[Hauptkörper - B1 - Beschichtung]]="","",VLOOKUP(Table1[[#This Row],[Hauptkörper - B1 - Beschichtung]],'DD FD'!AE:AF,2,FALSE))</f>
        <v/>
      </c>
      <c r="LJ26" s="815" t="str">
        <f>IF(Table1[[#This Row],[Hauptkörper - B1 - Beschichtung Anteil (in %)]]="","",Table1[[#This Row],[Hauptkörper - B1 - Beschichtung Anteil (in %)]])</f>
        <v/>
      </c>
      <c r="LK26" s="811" t="str">
        <f>IF(Table1[[#This Row],[Hauptkörper - B2 - Art]]="","",VLOOKUP(Table1[[#This Row],[Hauptkörper - B2 - Art]],'DD FD'!B:C,2,FALSE))</f>
        <v/>
      </c>
      <c r="LL26" s="812" t="str">
        <f>IF(Table1[[#This Row],[Hauptkörper - B2 - Fraktion]]="","",VLOOKUP(Table1[[#This Row],[Hauptkörper - B2 - Fraktion]],'DD FD'!H:J,3,FALSE))</f>
        <v/>
      </c>
      <c r="LM26" s="809" t="str">
        <f>IF(Table1[[#This Row],[Hauptkörper - B2 - Gewicht
(in G)]]="","",Table1[[#This Row],[Hauptkörper - B2 - Gewicht
(in G)]])</f>
        <v/>
      </c>
      <c r="LN26" s="809" t="str">
        <f>IF(Table1[[#This Row],[Hauptkörper - B2 - Lizenzierungs-pflichtig? (X=Ja)]]="","",Table1[[#This Row],[Hauptkörper - B2 - Lizenzierungs-pflichtig? (X=Ja)]])</f>
        <v/>
      </c>
      <c r="LO26" s="812" t="str">
        <f>IF(Table1[[#This Row],[Hauptkörper - B2 - Virgin Material]]="","",VLOOKUP(Table1[[#This Row],[Hauptkörper - B2 - Virgin Material]],'DD FD'!AJ:AK,2,FALSE))</f>
        <v/>
      </c>
      <c r="LP26" s="813" t="str">
        <f>IF(Table1[[#This Row],[Hauptkörper - B2 - Virgin Material Anteil (in %)]]="","",Table1[[#This Row],[Hauptkörper - B2 - Virgin Material Anteil (in %)]])</f>
        <v/>
      </c>
      <c r="LQ26" s="812" t="str">
        <f>IF(Table1[[#This Row],[Hauptkörper - B2 - Recyceltes Material]]="","",VLOOKUP(Table1[[#This Row],[Hauptkörper - B2 - Recyceltes Material]],'DD FD'!AL:AM,2,FALSE))</f>
        <v/>
      </c>
      <c r="LR26" s="813" t="str">
        <f>IF(Table1[[#This Row],[Hauptkörper - B2 - Recyceltes Material Anteil (in %)]]="","",Table1[[#This Row],[Hauptkörper - B2 - Recyceltes Material Anteil (in %)]])</f>
        <v/>
      </c>
      <c r="LS26" s="812" t="str">
        <f>IF(Table1[[#This Row],[Hauptkörper - B2 - Beschichtung]]="","",VLOOKUP(Table1[[#This Row],[Hauptkörper - B2 - Beschichtung]],'DD FD'!AE:AF,2,FALSE))</f>
        <v/>
      </c>
      <c r="LT26" s="815" t="str">
        <f>IF(Table1[[#This Row],[Hauptkörper - B2 - Beschichtung Anteil (in %)]]="","",Table1[[#This Row],[Hauptkörper - B2 - Beschichtung Anteil (in %)]])</f>
        <v/>
      </c>
      <c r="LU26" s="811" t="str">
        <f>IF(Table1[[#This Row],[Hauptkörper - B3 - Art]]="","",VLOOKUP(Table1[[#This Row],[Hauptkörper - B3 - Art]],'DD FD'!B:C,2,FALSE))</f>
        <v/>
      </c>
      <c r="LV26" s="812" t="str">
        <f>IF(Table1[[#This Row],[Hauptkörper - B3 - Fraktion]]="","",VLOOKUP(Table1[[#This Row],[Hauptkörper - B3 - Fraktion]],'DD FD'!H:J,3,FALSE))</f>
        <v/>
      </c>
      <c r="LW26" s="809" t="str">
        <f>IF(Table1[[#This Row],[Hauptkörper - B3 - Gewicht
(in G)]]="","",Table1[[#This Row],[Hauptkörper - B3 - Gewicht
(in G)]])</f>
        <v/>
      </c>
      <c r="LX26" s="809" t="str">
        <f>IF(Table1[[#This Row],[Hauptkörper - B3 - Lizenzierungs-pflichtig? (X=Ja)]]="","",Table1[[#This Row],[Hauptkörper - B3 - Lizenzierungs-pflichtig? (X=Ja)]])</f>
        <v/>
      </c>
      <c r="LY26" s="812" t="str">
        <f>IF(Table1[[#This Row],[Hauptkörper - B3 - Virgin Material]]="","",VLOOKUP(Table1[[#This Row],[Hauptkörper - B3 - Virgin Material]],'DD FD'!AJ:AK,2,FALSE))</f>
        <v/>
      </c>
      <c r="LZ26" s="813" t="str">
        <f>IF(Table1[[#This Row],[Hauptkörper - B3 - Virgin Material Anteil (in %)]]="","",Table1[[#This Row],[Hauptkörper - B3 - Virgin Material Anteil (in %)]])</f>
        <v/>
      </c>
      <c r="MA26" s="812" t="str">
        <f>IF(Table1[[#This Row],[Hauptkörper - B3 - Recyceltes Material]]="","",VLOOKUP(Table1[[#This Row],[Hauptkörper - B3 - Recyceltes Material]],'DD FD'!AL:AM,2,FALSE))</f>
        <v/>
      </c>
      <c r="MB26" s="813" t="str">
        <f>IF(Table1[[#This Row],[Hauptkörper - B3 - Recyceltes Material Anteil (in %)]]="","",Table1[[#This Row],[Hauptkörper - B3 - Recyceltes Material Anteil (in %)]])</f>
        <v/>
      </c>
      <c r="MC26" s="812" t="str">
        <f>IF(Table1[[#This Row],[Hauptkörper - B3 - Beschichtung]]="","",VLOOKUP(Table1[[#This Row],[Hauptkörper - B3 - Beschichtung]],'DD FD'!AE:AF,2,FALSE))</f>
        <v/>
      </c>
      <c r="MD26" s="815" t="str">
        <f>IF(Table1[[#This Row],[Hauptkörper - B3 - Beschichtung Anteil (in %)]]="","",Table1[[#This Row],[Hauptkörper - B3 - Beschichtung Anteil (in %)]])</f>
        <v/>
      </c>
      <c r="ME26" s="811" t="str">
        <f>IF(Table1[[#This Row],[Verschluss - B1 - Art]]="","",VLOOKUP(Table1[[#This Row],[Verschluss - B1 - Art]],'DD FD'!D:E,2,FALSE))</f>
        <v/>
      </c>
      <c r="MF26" s="812" t="str">
        <f>IF(Table1[[#This Row],[Verschluss - B1 - Fraktion]]="","",VLOOKUP(Table1[[#This Row],[Verschluss - B1 - Fraktion]],'DD FD'!H:J,3,FALSE))</f>
        <v/>
      </c>
      <c r="MG26" s="809" t="str">
        <f>IF(Table1[[#This Row],[Verschluss - B1 - Gewicht (in G)]]="","",Table1[[#This Row],[Verschluss - B1 - Gewicht (in G)]])</f>
        <v/>
      </c>
      <c r="MH26" s="809" t="str">
        <f>IF(Table1[[#This Row],[Verschluss - B1 - Lizenzierungs-pflichtig? (X=Ja)]]="","",Table1[[#This Row],[Verschluss - B1 - Lizenzierungs-pflichtig? (X=Ja)]])</f>
        <v/>
      </c>
      <c r="MI26" s="809" t="str">
        <f>IF(Table1[[#This Row],[Verschluss - B1 - Trennbar vom Hauptkörper? (X=Ja)]]="","",Table1[[#This Row],[Verschluss - B1 - Trennbar vom Hauptkörper? (X=Ja)]])</f>
        <v/>
      </c>
      <c r="MJ26" s="812" t="str">
        <f>IF(Table1[[#This Row],[Verschluss - B1 - Virgin Material]]="","",VLOOKUP(Table1[[#This Row],[Verschluss - B1 - Virgin Material]],'DD FD'!AJ:AK,2,FALSE))</f>
        <v/>
      </c>
      <c r="MK26" s="813" t="str">
        <f>IF(Table1[[#This Row],[Verschluss - B1 - Virgin Material Anteil (in %)]]="","",Table1[[#This Row],[Verschluss - B1 - Virgin Material Anteil (in %)]])</f>
        <v/>
      </c>
      <c r="ML26" s="812" t="str">
        <f>IF(Table1[[#This Row],[Verschluss - B1 - Recyceltes Material]]="","",VLOOKUP(Table1[[#This Row],[Verschluss - B1 - Recyceltes Material]],'DD FD'!AL:AM,2,FALSE))</f>
        <v/>
      </c>
      <c r="MM26" s="813" t="str">
        <f>IF(Table1[[#This Row],[Verschluss - B1 - Recyceltes Material Anteil (in %)]]="","",Table1[[#This Row],[Verschluss - B1 - Recyceltes Material Anteil (in %)]])</f>
        <v/>
      </c>
      <c r="MN26" s="812" t="str">
        <f>IF(Table1[[#This Row],[Verschluss - B1 - Beschichtung]]="","",VLOOKUP(Table1[[#This Row],[Verschluss - B1 - Beschichtung]],'DD FD'!AE:AF,2,FALSE))</f>
        <v/>
      </c>
      <c r="MO26" s="815" t="str">
        <f>IF(Table1[[#This Row],[Verschluss - B1 - Beschichtung Anteil (in %)]]="","",Table1[[#This Row],[Verschluss - B1 - Beschichtung Anteil (in %)]])</f>
        <v/>
      </c>
      <c r="MP26" s="811" t="str">
        <f>IF(Table1[[#This Row],[Verschluss - B2 - Art]]="","",VLOOKUP(Table1[[#This Row],[Verschluss - B2 - Art]],'DD FD'!D:E,2,FALSE))</f>
        <v/>
      </c>
      <c r="MQ26" s="812" t="str">
        <f>IF(Table1[[#This Row],[Verschluss - B2 - Fraktion]]="","",VLOOKUP(Table1[[#This Row],[Verschluss - B2 - Fraktion]],'DD FD'!H:J,3,FALSE))</f>
        <v/>
      </c>
      <c r="MR26" s="809" t="str">
        <f>IF(Table1[[#This Row],[Verschluss - B2 - Gewicht (in G)]]="","",Table1[[#This Row],[Verschluss - B2 - Gewicht (in G)]])</f>
        <v/>
      </c>
      <c r="MS26" s="809" t="str">
        <f>IF(Table1[[#This Row],[Verschluss - B2 - Lizenzierungs-pflichtig? (X=Ja)]]="","",Table1[[#This Row],[Verschluss - B2 - Lizenzierungs-pflichtig? (X=Ja)]])</f>
        <v/>
      </c>
      <c r="MT26" s="809" t="str">
        <f>IF(Table1[[#This Row],[Verschluss - B2 - Trennbar vom Hauptkörper? (X=Ja)]]="","",Table1[[#This Row],[Verschluss - B2 - Trennbar vom Hauptkörper? (X=Ja)]])</f>
        <v/>
      </c>
      <c r="MU26" s="812" t="str">
        <f>IF(Table1[[#This Row],[Verschluss - B2 - Virgin Material]]="","",VLOOKUP(Table1[[#This Row],[Verschluss - B2 - Virgin Material]],'DD FD'!AJ:AK,2,FALSE))</f>
        <v/>
      </c>
      <c r="MV26" s="813" t="str">
        <f>IF(Table1[[#This Row],[Verschluss - B2 - Virgin Material Anteil (in %)]]="","",Table1[[#This Row],[Verschluss - B2 - Virgin Material Anteil (in %)]])</f>
        <v/>
      </c>
      <c r="MW26" s="812" t="str">
        <f>IF(Table1[[#This Row],[Verschluss - B2 - Recyceltes Material]]="","",VLOOKUP(Table1[[#This Row],[Verschluss - B2 - Recyceltes Material]],'DD FD'!AL:AM,2,FALSE))</f>
        <v/>
      </c>
      <c r="MX26" s="813" t="str">
        <f>IF(Table1[[#This Row],[Verschluss - B2 - Recyceltes Material Anteil (in %)]]="","",Table1[[#This Row],[Verschluss - B2 - Recyceltes Material Anteil (in %)]])</f>
        <v/>
      </c>
      <c r="MY26" s="812" t="str">
        <f>IF(Table1[[#This Row],[Verschluss - B2 - Beschichtung]]="","",VLOOKUP(Table1[[#This Row],[Verschluss - B2 - Beschichtung]],'DD FD'!AE:AF,2,FALSE))</f>
        <v/>
      </c>
      <c r="MZ26" s="815" t="str">
        <f>IF(Table1[[#This Row],[Verschluss - B2 - Beschichtung Anteil (in %)]]="","",Table1[[#This Row],[Verschluss - B2 - Beschichtung Anteil (in %)]])</f>
        <v/>
      </c>
      <c r="NA26" s="811" t="str">
        <f>IF(Table1[[#This Row],[Verschluss - B3 - Art]]="","",VLOOKUP(Table1[[#This Row],[Verschluss - B3 - Art]],'DD FD'!D:E,2,FALSE))</f>
        <v/>
      </c>
      <c r="NB26" s="812" t="str">
        <f>IF(Table1[[#This Row],[Verschluss - B3 - Fraktion]]="","",VLOOKUP(Table1[[#This Row],[Verschluss - B3 - Fraktion]],'DD FD'!H:J,3,FALSE))</f>
        <v/>
      </c>
      <c r="NC26" s="809" t="str">
        <f>IF(Table1[[#This Row],[Verschluss - B3 - Gewicht (in G)]]="","",Table1[[#This Row],[Verschluss - B3 - Gewicht (in G)]])</f>
        <v/>
      </c>
      <c r="ND26" s="809" t="str">
        <f>IF(Table1[[#This Row],[Verschluss - B3 - Lizenzierungs-pflichtig? (X=Ja)]]="","",Table1[[#This Row],[Verschluss - B3 - Lizenzierungs-pflichtig? (X=Ja)]])</f>
        <v/>
      </c>
      <c r="NE26" s="809" t="str">
        <f>IF(Table1[[#This Row],[Verschluss - B3 - Trennbar vom Hauptkörper? (X=Ja)]]="","",Table1[[#This Row],[Verschluss - B3 - Trennbar vom Hauptkörper? (X=Ja)]])</f>
        <v/>
      </c>
      <c r="NF26" s="812" t="str">
        <f>IF(Table1[[#This Row],[Verschluss - B3 - Virgin Material]]="","",VLOOKUP(Table1[[#This Row],[Verschluss - B3 - Virgin Material]],'DD FD'!AJ:AK,2,FALSE))</f>
        <v/>
      </c>
      <c r="NG26" s="813" t="str">
        <f>IF(Table1[[#This Row],[Verschluss - B3 - Virgin Material Anteil (in %)]]="","",Table1[[#This Row],[Verschluss - B3 - Virgin Material Anteil (in %)]])</f>
        <v/>
      </c>
      <c r="NH26" s="812" t="str">
        <f>IF(Table1[[#This Row],[Verschluss - B3 - Recyceltes Material]]="","",VLOOKUP(Table1[[#This Row],[Verschluss - B3 - Recyceltes Material]],'DD FD'!AL:AM,2,FALSE))</f>
        <v/>
      </c>
      <c r="NI26" s="813" t="str">
        <f>IF(Table1[[#This Row],[Verschluss - B3 - Recyceltes Material Anteil (in %)]]="","",Table1[[#This Row],[Verschluss - B3 - Recyceltes Material Anteil (in %)]])</f>
        <v/>
      </c>
      <c r="NJ26" s="812" t="str">
        <f>IF(Table1[[#This Row],[Verschluss - B3 - Beschichtung]]="","",VLOOKUP(Table1[[#This Row],[Verschluss - B3 - Beschichtung]],'DD FD'!AE:AF,2,FALSE))</f>
        <v/>
      </c>
      <c r="NK26" s="815" t="str">
        <f>IF(Table1[[#This Row],[Verschluss - B3 - Beschichtung Anteil (in %)]]="","",Table1[[#This Row],[Verschluss - B3 - Beschichtung Anteil (in %)]])</f>
        <v/>
      </c>
      <c r="NL26" s="811" t="str">
        <f>IF(Table1[[#This Row],[Etikett - B1 - Art]]="","",VLOOKUP(Table1[[#This Row],[Etikett - B1 - Art]],'DD FD'!F:G,2,FALSE))</f>
        <v/>
      </c>
      <c r="NM26" s="812" t="str">
        <f>IF(Table1[[#This Row],[Etikett - B1 - Fraktion]]="","",VLOOKUP(Table1[[#This Row],[Etikett - B1 - Fraktion]],'DD FD'!H:J,3,FALSE))</f>
        <v/>
      </c>
      <c r="NN26" s="809" t="str">
        <f>IF(Table1[[#This Row],[Etikett - B1 - Gewicht (in G)]]="","",Table1[[#This Row],[Etikett - B1 - Gewicht (in G)]])</f>
        <v/>
      </c>
      <c r="NO26" s="809" t="str">
        <f>IF(Table1[[#This Row],[Etikett - B1 - Lizenzierungs-pflichtig? (X=Ja)]]="","",Table1[[#This Row],[Etikett - B1 - Lizenzierungs-pflichtig? (X=Ja)]])</f>
        <v/>
      </c>
      <c r="NP26" s="809" t="str">
        <f>IF(Table1[[#This Row],[Etikett - B1 - Trennbar vom Hauptkörper? (X=Ja)]]="","",Table1[[#This Row],[Etikett - B1 - Trennbar vom Hauptkörper? (X=Ja)]])</f>
        <v/>
      </c>
      <c r="NQ26" s="812" t="str">
        <f>IF(Table1[[#This Row],[Etikett - B1 - Virgin Material]]="","",VLOOKUP(Table1[[#This Row],[Etikett - B1 - Virgin Material]],'DD FD'!AJ:AK,2,FALSE))</f>
        <v/>
      </c>
      <c r="NR26" s="813" t="str">
        <f>IF(Table1[[#This Row],[Etikett - B1 - Virgin Material Anteil (in %)]]="","",Table1[[#This Row],[Etikett - B1 - Virgin Material Anteil (in %)]])</f>
        <v/>
      </c>
      <c r="NS26" s="812" t="str">
        <f>IF(Table1[[#This Row],[Etikett - B1 - Recyceltes Material]]="","",VLOOKUP(Table1[[#This Row],[Etikett - B1 - Recyceltes Material]],'DD FD'!AL:AM,2,FALSE))</f>
        <v/>
      </c>
      <c r="NT26" s="813" t="str">
        <f>IF(Table1[[#This Row],[Etikett - B1 - Recyceltes Material Anteil (in %)]]="","",Table1[[#This Row],[Etikett - B1 - Recyceltes Material Anteil (in %)]])</f>
        <v/>
      </c>
      <c r="NU26" s="812" t="str">
        <f>IF(Table1[[#This Row],[Etikett - B1 - Beschichtung]]="","",VLOOKUP(Table1[[#This Row],[Etikett - B1 - Beschichtung]],'DD FD'!AE:AF,2,FALSE))</f>
        <v/>
      </c>
      <c r="NV26" s="815" t="str">
        <f>IF(Table1[[#This Row],[Etikett - B1 - Beschichtung Anteil (in %)]]="","",Table1[[#This Row],[Etikett - B1 - Beschichtung Anteil (in %)]])</f>
        <v/>
      </c>
      <c r="NW26" s="811" t="str">
        <f>IF(Table1[[#This Row],[Etikett - B2 - Art]]="","",VLOOKUP(Table1[[#This Row],[Etikett - B2 - Art]],'DD FD'!F:G,2,FALSE))</f>
        <v/>
      </c>
      <c r="NX26" s="812" t="str">
        <f>IF(Table1[[#This Row],[Etikett - B2 - Fraktion]]="","",VLOOKUP(Table1[[#This Row],[Etikett - B2 - Fraktion]],'DD FD'!H:J,3,FALSE))</f>
        <v/>
      </c>
      <c r="NY26" s="809" t="str">
        <f>IF(Table1[[#This Row],[Etikett - B2 - Gewicht (in G)]]="","",Table1[[#This Row],[Etikett - B2 - Gewicht (in G)]])</f>
        <v/>
      </c>
      <c r="NZ26" s="809" t="str">
        <f>IF(Table1[[#This Row],[Etikett - B2 - Lizenzierungs-pflichtig? (X=Ja)]]="","",Table1[[#This Row],[Etikett - B2 - Lizenzierungs-pflichtig? (X=Ja)]])</f>
        <v/>
      </c>
      <c r="OA26" s="809" t="str">
        <f>IF(Table1[[#This Row],[Etikett - B2 - Trennbar vom Hauptkörper? (X=Ja)]]="","",Table1[[#This Row],[Etikett - B2 - Trennbar vom Hauptkörper? (X=Ja)]])</f>
        <v/>
      </c>
      <c r="OB26" s="812" t="str">
        <f>IF(Table1[[#This Row],[Etikett - B2 - Virgin Material]]="","",VLOOKUP(Table1[[#This Row],[Etikett - B2 - Virgin Material]],'DD FD'!AJ:AK,2,FALSE))</f>
        <v/>
      </c>
      <c r="OC26" s="813" t="str">
        <f>IF(Table1[[#This Row],[Etikett - B2 - Virgin Material Anteil (in %)]]="","",Table1[[#This Row],[Etikett - B2 - Virgin Material Anteil (in %)]])</f>
        <v/>
      </c>
      <c r="OD26" s="812" t="str">
        <f>IF(Table1[[#This Row],[Etikett - B2 - Recyceltes Material]]="","",VLOOKUP(Table1[[#This Row],[Etikett - B2 - Recyceltes Material]],'DD FD'!AL:AM,2,FALSE))</f>
        <v/>
      </c>
      <c r="OE26" s="813" t="str">
        <f>IF(Table1[[#This Row],[Etikett - B2 - Recyceltes Material Anteil (in %)]]="","",Table1[[#This Row],[Etikett - B2 - Recyceltes Material Anteil (in %)]])</f>
        <v/>
      </c>
      <c r="OF26" s="812" t="str">
        <f>IF(Table1[[#This Row],[Etikett - B2 - Beschichtung]]="","",VLOOKUP(Table1[[#This Row],[Etikett - B2 - Beschichtung]],'DD FD'!AE:AF,2,FALSE))</f>
        <v/>
      </c>
      <c r="OG26" s="815" t="str">
        <f>IF(Table1[[#This Row],[Etikett - B2 - Beschichtung Anteil (in %)]]="","",Table1[[#This Row],[Etikett - B2 - Beschichtung Anteil (in %)]])</f>
        <v/>
      </c>
      <c r="OH26" s="811" t="str">
        <f>IF(Table1[[#This Row],[Etikett - B3 - Art]]="","",VLOOKUP(Table1[[#This Row],[Etikett - B3 - Art]],'DD FD'!F:G,2,FALSE))</f>
        <v/>
      </c>
      <c r="OI26" s="812" t="str">
        <f>IF(Table1[[#This Row],[Etikett - B3 - Fraktion]]="","",VLOOKUP(Table1[[#This Row],[Etikett - B3 - Fraktion]],'DD FD'!H:J,3,FALSE))</f>
        <v/>
      </c>
      <c r="OJ26" s="809" t="str">
        <f>IF(Table1[[#This Row],[Etikett - B3 - Gewicht (in G)]]="","",Table1[[#This Row],[Etikett - B3 - Gewicht (in G)]])</f>
        <v/>
      </c>
      <c r="OK26" s="809" t="str">
        <f>IF(Table1[[#This Row],[Etikett - B3 - Lizenzierungs-pflichtig? (X=Ja)]]="","",Table1[[#This Row],[Etikett - B3 - Lizenzierungs-pflichtig? (X=Ja)]])</f>
        <v/>
      </c>
      <c r="OL26" s="809" t="str">
        <f>IF(Table1[[#This Row],[Etikett - B3 - Trennbar vom Hauptkörper? (X=Ja)]]="","",Table1[[#This Row],[Etikett - B3 - Trennbar vom Hauptkörper? (X=Ja)]])</f>
        <v/>
      </c>
      <c r="OM26" s="812" t="str">
        <f>IF(Table1[[#This Row],[Etikett - B3 - Virgin Material]]="","",VLOOKUP(Table1[[#This Row],[Etikett - B3 - Virgin Material]],'DD FD'!AJ:AK,2,FALSE))</f>
        <v/>
      </c>
      <c r="ON26" s="813" t="str">
        <f>IF(Table1[[#This Row],[Etikett - B3 - Virgin Material Anteil (in %)]]="","",Table1[[#This Row],[Etikett - B3 - Virgin Material Anteil (in %)]])</f>
        <v/>
      </c>
      <c r="OO26" s="812" t="str">
        <f>IF(Table1[[#This Row],[Etikett - B3 - Recyceltes Material]]="","",VLOOKUP(Table1[[#This Row],[Etikett - B3 - Recyceltes Material]],'DD FD'!AL:AM,2,FALSE))</f>
        <v/>
      </c>
      <c r="OP26" s="813" t="str">
        <f>IF(Table1[[#This Row],[Etikett - B3 - Recyceltes Material Anteil (in %)]]="","",Table1[[#This Row],[Etikett - B3 - Recyceltes Material Anteil (in %)]])</f>
        <v/>
      </c>
      <c r="OQ26" s="812" t="str">
        <f>IF(Table1[[#This Row],[Etikett - B3 - Beschichtung]]="","",VLOOKUP(Table1[[#This Row],[Etikett - B3 - Beschichtung]],'DD FD'!AE:AF,2,FALSE))</f>
        <v/>
      </c>
      <c r="OR26" s="861" t="str">
        <f>IF(Table1[[#This Row],[Etikett - B3 - Beschichtung Anteil (in %)]]="","",Table1[[#This Row],[Etikett - B3 - Beschichtung Anteil (in %)]])</f>
        <v/>
      </c>
      <c r="OS26" s="866">
        <f>ROUNDUP(SUM(
IF(AND(LB26='DD FD'!$J$7,LD26='DD FD'!$AI$3),LC26,0),
IF(AND(LL26='DD FD'!$J$7,LN26='DD FD'!$AI$3),LM26,0),
IF(AND(LV26='DD FD'!$J$7,LX26='DD FD'!$AI$3),LW26,0),
IF(AND(MF26='DD FD'!$J$7,MH26='DD FD'!$AI$3),MG26,0),
IF(AND(MQ26='DD FD'!$J$7,MS26='DD FD'!$AI$3),MR26,0),
IF(AND(NB26='DD FD'!$J$7,ND26='DD FD'!$AI$3),NC26,0),
IF(AND(NM26='DD FD'!$J$7,NO26='DD FD'!$AI$3),NN26,0),
IF(AND(NX26='DD FD'!$J$7,NZ26='DD FD'!$AI$3),NY26,0),
IF(AND(OI26='DD FD'!$J$7,OK26='DD FD'!$AI$3),OJ26,0),
),2)</f>
        <v>0</v>
      </c>
      <c r="OT26" s="865">
        <f>ROUNDUP(SUM(
IF(AND(LB26='DD FD'!$J$6,LD26='DD FD'!$AI$3),LC26,0),
IF(AND(LL26='DD FD'!$J$6,LN26='DD FD'!$AI$3),LM26,0),
IF(AND(LV26='DD FD'!$J$6,LX26='DD FD'!$AI$3),LW26,0),
IF(AND(MF26='DD FD'!$J$6,MH26='DD FD'!$AI$3),MG26,0),
IF(AND(MQ26='DD FD'!$J$6,MS26='DD FD'!$AI$3),MR26,0),
IF(AND(NB26='DD FD'!$J$6,ND26='DD FD'!$AI$3),NC26,0),
IF(AND(NM26='DD FD'!$J$6,NO26='DD FD'!$AI$3),NN26,0),
IF(AND(NX26='DD FD'!$J$6,NZ26='DD FD'!$AI$3),NY26,0),
IF(AND(OI26='DD FD'!$J$6,OK26='DD FD'!$AI$3),OJ26,0),
),2)</f>
        <v>0</v>
      </c>
      <c r="OU26" s="865">
        <f>ROUNDUP(SUM(
IF(AND(LB26='DD FD'!$J$10,LD26='DD FD'!$AI$3),LC26,0),
IF(AND(LL26='DD FD'!$J$10,LN26='DD FD'!$AI$3),LM26,0),
IF(AND(LV26='DD FD'!$J$10,LX26='DD FD'!$AI$3),LW26,0),
IF(AND(MF26='DD FD'!$J$10,MH26='DD FD'!$AI$3),MG26,0),
IF(AND(MQ26='DD FD'!$J$10,MS26='DD FD'!$AI$3),MR26,0),
IF(AND(NB26='DD FD'!$J$10,ND26='DD FD'!$AI$3),NC26,0),
IF(AND(NM26='DD FD'!$J$10,NO26='DD FD'!$AI$3),NN26,0),
IF(AND(NX26='DD FD'!$J$10,NZ26='DD FD'!$AI$3),NY26,0),
IF(AND(OI26='DD FD'!$J$10,OK26='DD FD'!$AI$3),OJ26,0),
),2)</f>
        <v>0</v>
      </c>
      <c r="OV26" s="865">
        <f>ROUNDUP(SUM(
IF(AND(LB26='DD FD'!$J$8,LD26='DD FD'!$AI$3),LC26,0),
IF(AND(LL26='DD FD'!$J$8,LN26='DD FD'!$AI$3),LM26,0),
IF(AND(LV26='DD FD'!$J$8,LX26='DD FD'!$AI$3),LW26,0),
IF(AND(MF26='DD FD'!$J$8,MH26='DD FD'!$AI$3),MG26,0),
IF(AND(MQ26='DD FD'!$J$8,MS26='DD FD'!$AI$3),MR26,0),
IF(AND(NB26='DD FD'!$J$8,ND26='DD FD'!$AI$3),NC26,0),
IF(AND(NM26='DD FD'!$J$8,NO26='DD FD'!$AI$3),NN26,0),
IF(AND(NX26='DD FD'!$J$8,NZ26='DD FD'!$AI$3),NY26,0),
IF(AND(OI26='DD FD'!$J$8,OK26='DD FD'!$AI$3),OJ26,0),
),2)</f>
        <v>0</v>
      </c>
      <c r="OW26" s="865">
        <f>ROUNDUP(SUM(
IF(AND(LB26='DD FD'!$J$5,LD26='DD FD'!$AI$3),LC26,0),
IF(AND(LL26='DD FD'!$J$5,LN26='DD FD'!$AI$3),LM26,0),
IF(AND(LV26='DD FD'!$J$5,LX26='DD FD'!$AI$3),LW26,0),
IF(AND(MF26='DD FD'!$J$5,MH26='DD FD'!$AI$3),MG26,0),
IF(AND(MQ26='DD FD'!$J$5,MS26='DD FD'!$AI$3),MR26,0),
IF(AND(NB26='DD FD'!$J$5,ND26='DD FD'!$AI$3),NC26,0),
IF(AND(NM26='DD FD'!$J$5,NO26='DD FD'!$AI$3),NN26,0),
IF(AND(NX26='DD FD'!$J$5,NZ26='DD FD'!$AI$3),NY26,0),
IF(AND(OI26='DD FD'!$J$5,OK26='DD FD'!$AI$3),OJ26,0),
),2)</f>
        <v>0</v>
      </c>
      <c r="OX26" s="865">
        <f>ROUNDUP(SUM(
IF(AND(LB26='DD FD'!$J$9,LD26='DD FD'!$AI$3),LC26,0),
IF(AND(LL26='DD FD'!$J$9,LN26='DD FD'!$AI$3),LM26,0),
IF(AND(LV26='DD FD'!$J$9,LX26='DD FD'!$AI$3),LW26,0),
IF(AND(MF26='DD FD'!$J$9,MH26='DD FD'!$AI$3),MG26,0),
IF(AND(MQ26='DD FD'!$J$9,MS26='DD FD'!$AI$3),MR26,0),
IF(AND(NB26='DD FD'!$J$9,ND26='DD FD'!$AI$3),NC26,0),
IF(AND(NM26='DD FD'!$J$9,NO26='DD FD'!$AI$3),NN26,0),
IF(AND(NX26='DD FD'!$J$9,NZ26='DD FD'!$AI$3),NY26,0),
IF(AND(OI26='DD FD'!$J$9,OK26='DD FD'!$AI$3),OJ26,0),
),2)</f>
        <v>0</v>
      </c>
      <c r="OY26" s="865">
        <f>ROUNDUP(SUM(
IF(AND(LB26='DD FD'!$J$4,LD26='DD FD'!$AI$3),LC26,0),
IF(AND(LL26='DD FD'!$J$4,LN26='DD FD'!$AI$3),LM26,0),
IF(AND(LV26='DD FD'!$J$4,LX26='DD FD'!$AI$3),LW26,0),
IF(AND(MF26='DD FD'!$J$4,MH26='DD FD'!$AI$3),MG26,0),
IF(AND(MQ26='DD FD'!$J$4,MS26='DD FD'!$AI$3),MR26,0),
IF(AND(NB26='DD FD'!$J$4,ND26='DD FD'!$AI$3),NC26,0),
IF(AND(NM26='DD FD'!$J$4,NO26='DD FD'!$AI$3),NN26,0),
IF(AND(NX26='DD FD'!$J$4,NZ26='DD FD'!$AI$3),NY26,0),
IF(AND(OI26='DD FD'!$J$4,OK26='DD FD'!$AI$3),OJ26,0),
),2)</f>
        <v>0</v>
      </c>
      <c r="OZ26" s="867">
        <f>ROUNDUP(SUM(
IF(AND(LB26='DD FD'!$J$11,LD26='DD FD'!$AI$3),LC26,0),
IF(AND(LL26='DD FD'!$J$11,LN26='DD FD'!$AI$3),LM26,0),
IF(AND(LV26='DD FD'!$J$11,LX26='DD FD'!$AI$3),LW26,0),
IF(AND(MF26='DD FD'!$J$11,MH26='DD FD'!$AI$3),MG26,0),
IF(AND(MQ26='DD FD'!$J$11,MS26='DD FD'!$AI$3),MR26,0),
IF(AND(NB26='DD FD'!$J$11,ND26='DD FD'!$AI$3),NC26,0),
IF(AND(NM26='DD FD'!$J$11,NO26='DD FD'!$AI$3),NN26,0),
IF(AND(NX26='DD FD'!$J$11,NZ26='DD FD'!$AI$3),NY26,0),
IF(AND(OI26='DD FD'!$J$11,OK26='DD FD'!$AI$3),OJ26,0),
),2)</f>
        <v>0</v>
      </c>
    </row>
    <row r="27" spans="1:416">
      <c r="A27" s="663"/>
      <c r="B27" s="182"/>
      <c r="C27" s="282"/>
      <c r="D27" s="282"/>
      <c r="E27" s="183"/>
      <c r="F27" s="355"/>
      <c r="G27" s="359"/>
      <c r="H27" s="664"/>
      <c r="I27" s="173"/>
      <c r="J27" s="161" t="str">
        <f t="shared" si="0"/>
        <v/>
      </c>
      <c r="K27" s="633" t="str">
        <f t="shared" si="17"/>
        <v/>
      </c>
      <c r="L27" s="636"/>
      <c r="M27" s="124" t="str">
        <f t="shared" si="18"/>
        <v/>
      </c>
      <c r="N27" s="125" t="str">
        <f t="shared" si="1"/>
        <v/>
      </c>
      <c r="O27" s="175"/>
      <c r="P27" s="175"/>
      <c r="Q27" s="126" t="str">
        <f t="shared" si="19"/>
        <v/>
      </c>
      <c r="R27" s="184"/>
      <c r="S27" s="184"/>
      <c r="T27" s="182"/>
      <c r="U27" s="182"/>
      <c r="V27" s="182"/>
      <c r="W27" s="358"/>
      <c r="X27" s="182"/>
      <c r="Y27" s="183"/>
      <c r="Z27" s="123"/>
      <c r="AA27" s="176"/>
      <c r="AB27" s="176"/>
      <c r="AC27" s="176"/>
      <c r="AD27" s="176"/>
      <c r="AE27" s="176"/>
      <c r="AF27" s="176"/>
      <c r="AG27" s="127" t="str">
        <f t="shared" si="20"/>
        <v/>
      </c>
      <c r="AH27" s="127" t="str">
        <f t="shared" si="21"/>
        <v/>
      </c>
      <c r="AI27" s="370"/>
      <c r="AJ27" s="635"/>
      <c r="AK27" s="619" t="str">
        <f t="shared" si="22"/>
        <v/>
      </c>
      <c r="AL27" s="124" t="str">
        <f t="shared" si="2"/>
        <v/>
      </c>
      <c r="AM27" s="124" t="str">
        <f t="shared" si="3"/>
        <v/>
      </c>
      <c r="AN27" s="124" t="str">
        <f t="shared" si="4"/>
        <v/>
      </c>
      <c r="AO27" s="124" t="str">
        <f t="shared" si="5"/>
        <v/>
      </c>
      <c r="AP27" s="184"/>
      <c r="AQ27" s="182"/>
      <c r="AR27" s="182"/>
      <c r="AS27" s="182"/>
      <c r="AT27" s="182"/>
      <c r="AU27" s="127" t="str">
        <f t="shared" si="6"/>
        <v/>
      </c>
      <c r="AV27" s="354"/>
      <c r="AW27" s="127" t="str">
        <f t="shared" si="7"/>
        <v/>
      </c>
      <c r="AX27" s="144" t="str">
        <f t="shared" si="8"/>
        <v/>
      </c>
      <c r="AY27" s="182"/>
      <c r="AZ27" s="23"/>
      <c r="BA27" s="23"/>
      <c r="BB27" s="183"/>
      <c r="BC27" s="622"/>
      <c r="BD27" s="649" t="str">
        <f t="shared" si="23"/>
        <v/>
      </c>
      <c r="BE27" s="354"/>
      <c r="BF27" s="192" t="str">
        <f t="shared" si="24"/>
        <v/>
      </c>
      <c r="BG27" s="159"/>
      <c r="BH27" s="159"/>
      <c r="BI27" s="182"/>
      <c r="BJ27" s="194"/>
      <c r="BK27" s="194"/>
      <c r="BL27" s="194"/>
      <c r="BM27" s="127" t="str">
        <f t="shared" si="9"/>
        <v/>
      </c>
      <c r="BN27" s="194"/>
      <c r="BO27" s="178" t="str">
        <f t="shared" si="10"/>
        <v/>
      </c>
      <c r="BP27" s="191"/>
      <c r="BQ27" s="182"/>
      <c r="BR27" s="23"/>
      <c r="BS27" s="23"/>
      <c r="BT27" s="23"/>
      <c r="BU27" s="651"/>
      <c r="BV27" s="647"/>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633" t="str">
        <f t="shared" si="25"/>
        <v/>
      </c>
      <c r="DY27" s="736"/>
      <c r="DZ27" s="334"/>
      <c r="EA27" s="736"/>
      <c r="EB27" s="197"/>
      <c r="EC27" s="194"/>
      <c r="ED27" s="197"/>
      <c r="EE27" s="197"/>
      <c r="EF27" s="194"/>
      <c r="EG27" s="194"/>
      <c r="EH27" s="194"/>
      <c r="EI27" s="123" t="str">
        <f t="shared" si="11"/>
        <v/>
      </c>
      <c r="EJ27" s="194"/>
      <c r="EK27" s="620" t="str">
        <f t="shared" si="12"/>
        <v/>
      </c>
      <c r="EL27" s="756"/>
      <c r="EM27" s="620" t="str">
        <f t="shared" si="26"/>
        <v/>
      </c>
      <c r="EN27" s="733"/>
      <c r="EO27" s="163"/>
      <c r="EP27" s="163"/>
      <c r="EQ27" s="163"/>
      <c r="ER27" s="163"/>
      <c r="ES27" s="163"/>
      <c r="ET27" s="163"/>
      <c r="EU27" s="163"/>
      <c r="EV27" s="163"/>
      <c r="EW27" s="163"/>
      <c r="EX27" s="163"/>
      <c r="EY27" s="163"/>
      <c r="EZ27" s="163"/>
      <c r="FA27" s="163"/>
      <c r="FB27" s="163"/>
      <c r="FC27" s="742"/>
      <c r="FD27" s="648" t="str">
        <f t="shared" si="13"/>
        <v/>
      </c>
      <c r="FE27" s="183"/>
      <c r="FF27" s="201"/>
      <c r="FG27" s="201"/>
      <c r="FH27" s="201"/>
      <c r="FI27" s="201"/>
      <c r="FJ27" s="201"/>
      <c r="FK27" s="201"/>
      <c r="FL27" s="182"/>
      <c r="FM27" s="182"/>
      <c r="FN27" s="334"/>
      <c r="FO27" s="123" t="str">
        <f t="shared" si="14"/>
        <v/>
      </c>
      <c r="FP27" s="889" t="str">
        <f>IF(Table1[[#This Row],[Baumwollanteil (in %)]]&lt;&gt;"","05","")</f>
        <v/>
      </c>
      <c r="FQ27" s="999"/>
      <c r="FR27" s="179" t="str">
        <f t="shared" si="15"/>
        <v/>
      </c>
      <c r="FS27" s="175"/>
      <c r="FT27" s="175"/>
      <c r="FU27" s="175"/>
      <c r="FV27" s="745" t="str">
        <f t="shared" si="16"/>
        <v/>
      </c>
      <c r="FZ27" s="24"/>
      <c r="GA27" s="24"/>
      <c r="GC27" s="1010" t="str">
        <f>IF(Table1[[#This Row],[Global Trade Item Number (GTIN)]]="","",Table1[[#This Row],[Global Trade Item Number (GTIN)]])</f>
        <v/>
      </c>
      <c r="GD27" s="790" t="str">
        <f>IF(Table1[[#This Row],[WAWI-Nr./ Kreditoren-Nummer
(ASDV)]]&lt;&gt;"",Table1[[#This Row],[WAWI-Nr./ Kreditoren-Nummer
(ASDV)]],"")</f>
        <v/>
      </c>
      <c r="GE27" s="190"/>
      <c r="GF27" s="790" t="str">
        <f>IF(Table1[[#This Row],[Gültig ab (Datum)]]&lt;&gt;"","31.12.9999","")</f>
        <v/>
      </c>
      <c r="GG27" s="190"/>
      <c r="GH27" s="190"/>
      <c r="GI27" s="616"/>
      <c r="GJ27" s="765"/>
      <c r="GK27" s="763"/>
      <c r="GL27" s="617"/>
      <c r="GM27" s="617"/>
      <c r="GN27" s="617"/>
      <c r="GO27" s="617"/>
      <c r="GP27" s="617"/>
      <c r="GQ27" s="775"/>
      <c r="GR27" s="771"/>
      <c r="GS27" s="159"/>
      <c r="GT27" s="610"/>
      <c r="GU27" s="610"/>
      <c r="GV27" s="610"/>
      <c r="GW27" s="610"/>
      <c r="GX27" s="610"/>
      <c r="GY27" s="610"/>
      <c r="GZ27" s="610"/>
      <c r="HA27" s="610"/>
      <c r="HB27" s="771"/>
      <c r="HC27" s="610"/>
      <c r="HD27" s="610"/>
      <c r="HE27" s="610"/>
      <c r="HF27" s="610"/>
      <c r="HG27" s="610"/>
      <c r="HH27" s="610"/>
      <c r="HI27" s="610"/>
      <c r="HJ27" s="610"/>
      <c r="HK27" s="610"/>
      <c r="HL27" s="771"/>
      <c r="HM27" s="610"/>
      <c r="HN27" s="610"/>
      <c r="HO27" s="610"/>
      <c r="HP27" s="610"/>
      <c r="HQ27" s="610"/>
      <c r="HR27" s="610"/>
      <c r="HS27" s="610"/>
      <c r="HT27" s="610"/>
      <c r="HU27" s="610"/>
      <c r="HV27" s="771"/>
      <c r="HW27" s="610"/>
      <c r="HX27" s="610"/>
      <c r="HY27" s="610"/>
      <c r="HZ27" s="610"/>
      <c r="IA27" s="610"/>
      <c r="IB27" s="610"/>
      <c r="IC27" s="610"/>
      <c r="ID27" s="610"/>
      <c r="IE27" s="610"/>
      <c r="IF27" s="610"/>
      <c r="IG27" s="771"/>
      <c r="IH27" s="610"/>
      <c r="II27" s="610"/>
      <c r="IJ27" s="610"/>
      <c r="IK27" s="610"/>
      <c r="IL27" s="610"/>
      <c r="IM27" s="610"/>
      <c r="IN27" s="610"/>
      <c r="IO27" s="610"/>
      <c r="IP27" s="610"/>
      <c r="IQ27" s="610"/>
      <c r="IR27" s="771"/>
      <c r="IS27" s="610"/>
      <c r="IT27" s="610"/>
      <c r="IU27" s="610"/>
      <c r="IV27" s="610"/>
      <c r="IW27" s="610"/>
      <c r="IX27" s="610"/>
      <c r="IY27" s="610"/>
      <c r="IZ27" s="610"/>
      <c r="JA27" s="610"/>
      <c r="JB27" s="610"/>
      <c r="JC27" s="771"/>
      <c r="JD27" s="610"/>
      <c r="JE27" s="610"/>
      <c r="JF27" s="610"/>
      <c r="JG27" s="610"/>
      <c r="JH27" s="610"/>
      <c r="JI27" s="610"/>
      <c r="JJ27" s="610"/>
      <c r="JK27" s="610"/>
      <c r="JL27" s="610"/>
      <c r="JM27" s="827"/>
      <c r="JN27" s="771"/>
      <c r="JO27" s="610"/>
      <c r="JP27" s="610"/>
      <c r="JQ27" s="610"/>
      <c r="JR27" s="610"/>
      <c r="JS27" s="610"/>
      <c r="JT27" s="610"/>
      <c r="JU27" s="610"/>
      <c r="JV27" s="610"/>
      <c r="JW27" s="610"/>
      <c r="JX27" s="610"/>
      <c r="JY27" s="771"/>
      <c r="JZ27" s="610"/>
      <c r="KA27" s="610"/>
      <c r="KB27" s="610"/>
      <c r="KC27" s="610"/>
      <c r="KD27" s="610"/>
      <c r="KE27" s="610"/>
      <c r="KF27" s="610"/>
      <c r="KG27" s="610"/>
      <c r="KH27" s="610"/>
      <c r="KI27" s="610"/>
      <c r="KL27" s="803" t="str">
        <f>IF(Table1[[#This Row],[GTIN]]&lt;&gt;"",Table1[[#This Row],[GTIN]],"")</f>
        <v/>
      </c>
      <c r="KM27" s="804" t="str">
        <f>Table1[[#This Row],[Kreditor]]</f>
        <v/>
      </c>
      <c r="KN27" s="805" t="str">
        <f>IF(Table1[[#This Row],[Gültig ab (Datum)]]&lt;&gt;"",Table1[[#This Row],[Gültig ab (Datum)]],"")</f>
        <v/>
      </c>
      <c r="KO27" s="805" t="str">
        <f>Table1[[#This Row],[Gültig bis]]</f>
        <v/>
      </c>
      <c r="KP27" s="818" t="str">
        <f>IF(Table1[[#This Row],[Artikel verpackt? 
(X=Ja)]]="","",Table1[[#This Row],[Artikel verpackt? 
(X=Ja)]])</f>
        <v/>
      </c>
      <c r="KQ27" s="806" t="str">
        <f>IF(Table1[[#This Row],[Verpackung recyclingfähig?
(X=Ja)]]="","",Table1[[#This Row],[Verpackung recyclingfähig?
(X=Ja)]])</f>
        <v/>
      </c>
      <c r="KR27" s="807"/>
      <c r="KS27" s="808"/>
      <c r="KT27" s="809"/>
      <c r="KU27" s="809"/>
      <c r="KV27" s="809"/>
      <c r="KW27" s="809"/>
      <c r="KX27" s="809"/>
      <c r="KY27" s="809"/>
      <c r="KZ27" s="810"/>
      <c r="LA27" s="811" t="str">
        <f>IF(Table1[[#This Row],[Hauptkörper - B1 - Art]]="","",VLOOKUP(Table1[[#This Row],[Hauptkörper - B1 - Art]],'DD FD'!B:C,2,FALSE))</f>
        <v/>
      </c>
      <c r="LB27" s="812" t="str">
        <f>IF(Table1[[#This Row],[Hauptkörper - B1 - Fraktion]]="","",VLOOKUP(Table1[[#This Row],[Hauptkörper - B1 - Fraktion]],'DD FD'!H:J,3,FALSE))</f>
        <v/>
      </c>
      <c r="LC27" s="809" t="str">
        <f>IF(Table1[[#This Row],[Hauptkörper - B1 - Gewicht
(in G)]]="","",Table1[[#This Row],[Hauptkörper - B1 - Gewicht
(in G)]])</f>
        <v/>
      </c>
      <c r="LD27" s="809" t="str">
        <f>IF(Table1[[#This Row],[Hauptkörper - B1 - Lizenzierungs-pflichtig? (X=Ja)]]="","",Table1[[#This Row],[Hauptkörper - B1 - Lizenzierungs-pflichtig? (X=Ja)]])</f>
        <v/>
      </c>
      <c r="LE27" s="812" t="str">
        <f>IF(Table1[[#This Row],[Hauptkörper - B1 - Virgin Material]]="","",VLOOKUP(Table1[[#This Row],[Hauptkörper - B1 - Virgin Material]],'DD FD'!AJ:AK,2,FALSE))</f>
        <v/>
      </c>
      <c r="LF27" s="813" t="str">
        <f>IF(Table1[[#This Row],[Hauptkörper - B1 - Virgin Material Anteil (in %)]]="","",Table1[[#This Row],[Hauptkörper - B1 - Virgin Material Anteil (in %)]])</f>
        <v/>
      </c>
      <c r="LG27" s="812" t="str">
        <f>IF(Table1[[#This Row],[Hauptkörper - B1 - Recyceltes Material]]="","",VLOOKUP(Table1[[#This Row],[Hauptkörper - B1 - Recyceltes Material]],'DD FD'!AL:AM,2,FALSE))</f>
        <v/>
      </c>
      <c r="LH27" s="813" t="str">
        <f>IF(Table1[[#This Row],[Hauptkörper - B1 - Recyceltes Material Anteil (in %)]]="","",Table1[[#This Row],[Hauptkörper - B1 - Recyceltes Material Anteil (in %)]])</f>
        <v/>
      </c>
      <c r="LI27" s="814" t="str">
        <f>IF(Table1[[#This Row],[Hauptkörper - B1 - Beschichtung]]="","",VLOOKUP(Table1[[#This Row],[Hauptkörper - B1 - Beschichtung]],'DD FD'!AE:AF,2,FALSE))</f>
        <v/>
      </c>
      <c r="LJ27" s="815" t="str">
        <f>IF(Table1[[#This Row],[Hauptkörper - B1 - Beschichtung Anteil (in %)]]="","",Table1[[#This Row],[Hauptkörper - B1 - Beschichtung Anteil (in %)]])</f>
        <v/>
      </c>
      <c r="LK27" s="811" t="str">
        <f>IF(Table1[[#This Row],[Hauptkörper - B2 - Art]]="","",VLOOKUP(Table1[[#This Row],[Hauptkörper - B2 - Art]],'DD FD'!B:C,2,FALSE))</f>
        <v/>
      </c>
      <c r="LL27" s="812" t="str">
        <f>IF(Table1[[#This Row],[Hauptkörper - B2 - Fraktion]]="","",VLOOKUP(Table1[[#This Row],[Hauptkörper - B2 - Fraktion]],'DD FD'!H:J,3,FALSE))</f>
        <v/>
      </c>
      <c r="LM27" s="809" t="str">
        <f>IF(Table1[[#This Row],[Hauptkörper - B2 - Gewicht
(in G)]]="","",Table1[[#This Row],[Hauptkörper - B2 - Gewicht
(in G)]])</f>
        <v/>
      </c>
      <c r="LN27" s="809" t="str">
        <f>IF(Table1[[#This Row],[Hauptkörper - B2 - Lizenzierungs-pflichtig? (X=Ja)]]="","",Table1[[#This Row],[Hauptkörper - B2 - Lizenzierungs-pflichtig? (X=Ja)]])</f>
        <v/>
      </c>
      <c r="LO27" s="812" t="str">
        <f>IF(Table1[[#This Row],[Hauptkörper - B2 - Virgin Material]]="","",VLOOKUP(Table1[[#This Row],[Hauptkörper - B2 - Virgin Material]],'DD FD'!AJ:AK,2,FALSE))</f>
        <v/>
      </c>
      <c r="LP27" s="813" t="str">
        <f>IF(Table1[[#This Row],[Hauptkörper - B2 - Virgin Material Anteil (in %)]]="","",Table1[[#This Row],[Hauptkörper - B2 - Virgin Material Anteil (in %)]])</f>
        <v/>
      </c>
      <c r="LQ27" s="812" t="str">
        <f>IF(Table1[[#This Row],[Hauptkörper - B2 - Recyceltes Material]]="","",VLOOKUP(Table1[[#This Row],[Hauptkörper - B2 - Recyceltes Material]],'DD FD'!AL:AM,2,FALSE))</f>
        <v/>
      </c>
      <c r="LR27" s="813" t="str">
        <f>IF(Table1[[#This Row],[Hauptkörper - B2 - Recyceltes Material Anteil (in %)]]="","",Table1[[#This Row],[Hauptkörper - B2 - Recyceltes Material Anteil (in %)]])</f>
        <v/>
      </c>
      <c r="LS27" s="812" t="str">
        <f>IF(Table1[[#This Row],[Hauptkörper - B2 - Beschichtung]]="","",VLOOKUP(Table1[[#This Row],[Hauptkörper - B2 - Beschichtung]],'DD FD'!AE:AF,2,FALSE))</f>
        <v/>
      </c>
      <c r="LT27" s="815" t="str">
        <f>IF(Table1[[#This Row],[Hauptkörper - B2 - Beschichtung Anteil (in %)]]="","",Table1[[#This Row],[Hauptkörper - B2 - Beschichtung Anteil (in %)]])</f>
        <v/>
      </c>
      <c r="LU27" s="811" t="str">
        <f>IF(Table1[[#This Row],[Hauptkörper - B3 - Art]]="","",VLOOKUP(Table1[[#This Row],[Hauptkörper - B3 - Art]],'DD FD'!B:C,2,FALSE))</f>
        <v/>
      </c>
      <c r="LV27" s="812" t="str">
        <f>IF(Table1[[#This Row],[Hauptkörper - B3 - Fraktion]]="","",VLOOKUP(Table1[[#This Row],[Hauptkörper - B3 - Fraktion]],'DD FD'!H:J,3,FALSE))</f>
        <v/>
      </c>
      <c r="LW27" s="809" t="str">
        <f>IF(Table1[[#This Row],[Hauptkörper - B3 - Gewicht
(in G)]]="","",Table1[[#This Row],[Hauptkörper - B3 - Gewicht
(in G)]])</f>
        <v/>
      </c>
      <c r="LX27" s="809" t="str">
        <f>IF(Table1[[#This Row],[Hauptkörper - B3 - Lizenzierungs-pflichtig? (X=Ja)]]="","",Table1[[#This Row],[Hauptkörper - B3 - Lizenzierungs-pflichtig? (X=Ja)]])</f>
        <v/>
      </c>
      <c r="LY27" s="812" t="str">
        <f>IF(Table1[[#This Row],[Hauptkörper - B3 - Virgin Material]]="","",VLOOKUP(Table1[[#This Row],[Hauptkörper - B3 - Virgin Material]],'DD FD'!AJ:AK,2,FALSE))</f>
        <v/>
      </c>
      <c r="LZ27" s="813" t="str">
        <f>IF(Table1[[#This Row],[Hauptkörper - B3 - Virgin Material Anteil (in %)]]="","",Table1[[#This Row],[Hauptkörper - B3 - Virgin Material Anteil (in %)]])</f>
        <v/>
      </c>
      <c r="MA27" s="812" t="str">
        <f>IF(Table1[[#This Row],[Hauptkörper - B3 - Recyceltes Material]]="","",VLOOKUP(Table1[[#This Row],[Hauptkörper - B3 - Recyceltes Material]],'DD FD'!AL:AM,2,FALSE))</f>
        <v/>
      </c>
      <c r="MB27" s="813" t="str">
        <f>IF(Table1[[#This Row],[Hauptkörper - B3 - Recyceltes Material Anteil (in %)]]="","",Table1[[#This Row],[Hauptkörper - B3 - Recyceltes Material Anteil (in %)]])</f>
        <v/>
      </c>
      <c r="MC27" s="812" t="str">
        <f>IF(Table1[[#This Row],[Hauptkörper - B3 - Beschichtung]]="","",VLOOKUP(Table1[[#This Row],[Hauptkörper - B3 - Beschichtung]],'DD FD'!AE:AF,2,FALSE))</f>
        <v/>
      </c>
      <c r="MD27" s="815" t="str">
        <f>IF(Table1[[#This Row],[Hauptkörper - B3 - Beschichtung Anteil (in %)]]="","",Table1[[#This Row],[Hauptkörper - B3 - Beschichtung Anteil (in %)]])</f>
        <v/>
      </c>
      <c r="ME27" s="811" t="str">
        <f>IF(Table1[[#This Row],[Verschluss - B1 - Art]]="","",VLOOKUP(Table1[[#This Row],[Verschluss - B1 - Art]],'DD FD'!D:E,2,FALSE))</f>
        <v/>
      </c>
      <c r="MF27" s="812" t="str">
        <f>IF(Table1[[#This Row],[Verschluss - B1 - Fraktion]]="","",VLOOKUP(Table1[[#This Row],[Verschluss - B1 - Fraktion]],'DD FD'!H:J,3,FALSE))</f>
        <v/>
      </c>
      <c r="MG27" s="809" t="str">
        <f>IF(Table1[[#This Row],[Verschluss - B1 - Gewicht (in G)]]="","",Table1[[#This Row],[Verschluss - B1 - Gewicht (in G)]])</f>
        <v/>
      </c>
      <c r="MH27" s="809" t="str">
        <f>IF(Table1[[#This Row],[Verschluss - B1 - Lizenzierungs-pflichtig? (X=Ja)]]="","",Table1[[#This Row],[Verschluss - B1 - Lizenzierungs-pflichtig? (X=Ja)]])</f>
        <v/>
      </c>
      <c r="MI27" s="809" t="str">
        <f>IF(Table1[[#This Row],[Verschluss - B1 - Trennbar vom Hauptkörper? (X=Ja)]]="","",Table1[[#This Row],[Verschluss - B1 - Trennbar vom Hauptkörper? (X=Ja)]])</f>
        <v/>
      </c>
      <c r="MJ27" s="812" t="str">
        <f>IF(Table1[[#This Row],[Verschluss - B1 - Virgin Material]]="","",VLOOKUP(Table1[[#This Row],[Verschluss - B1 - Virgin Material]],'DD FD'!AJ:AK,2,FALSE))</f>
        <v/>
      </c>
      <c r="MK27" s="813" t="str">
        <f>IF(Table1[[#This Row],[Verschluss - B1 - Virgin Material Anteil (in %)]]="","",Table1[[#This Row],[Verschluss - B1 - Virgin Material Anteil (in %)]])</f>
        <v/>
      </c>
      <c r="ML27" s="812" t="str">
        <f>IF(Table1[[#This Row],[Verschluss - B1 - Recyceltes Material]]="","",VLOOKUP(Table1[[#This Row],[Verschluss - B1 - Recyceltes Material]],'DD FD'!AL:AM,2,FALSE))</f>
        <v/>
      </c>
      <c r="MM27" s="813" t="str">
        <f>IF(Table1[[#This Row],[Verschluss - B1 - Recyceltes Material Anteil (in %)]]="","",Table1[[#This Row],[Verschluss - B1 - Recyceltes Material Anteil (in %)]])</f>
        <v/>
      </c>
      <c r="MN27" s="812" t="str">
        <f>IF(Table1[[#This Row],[Verschluss - B1 - Beschichtung]]="","",VLOOKUP(Table1[[#This Row],[Verschluss - B1 - Beschichtung]],'DD FD'!AE:AF,2,FALSE))</f>
        <v/>
      </c>
      <c r="MO27" s="815" t="str">
        <f>IF(Table1[[#This Row],[Verschluss - B1 - Beschichtung Anteil (in %)]]="","",Table1[[#This Row],[Verschluss - B1 - Beschichtung Anteil (in %)]])</f>
        <v/>
      </c>
      <c r="MP27" s="811" t="str">
        <f>IF(Table1[[#This Row],[Verschluss - B2 - Art]]="","",VLOOKUP(Table1[[#This Row],[Verschluss - B2 - Art]],'DD FD'!D:E,2,FALSE))</f>
        <v/>
      </c>
      <c r="MQ27" s="812" t="str">
        <f>IF(Table1[[#This Row],[Verschluss - B2 - Fraktion]]="","",VLOOKUP(Table1[[#This Row],[Verschluss - B2 - Fraktion]],'DD FD'!H:J,3,FALSE))</f>
        <v/>
      </c>
      <c r="MR27" s="809" t="str">
        <f>IF(Table1[[#This Row],[Verschluss - B2 - Gewicht (in G)]]="","",Table1[[#This Row],[Verschluss - B2 - Gewicht (in G)]])</f>
        <v/>
      </c>
      <c r="MS27" s="809" t="str">
        <f>IF(Table1[[#This Row],[Verschluss - B2 - Lizenzierungs-pflichtig? (X=Ja)]]="","",Table1[[#This Row],[Verschluss - B2 - Lizenzierungs-pflichtig? (X=Ja)]])</f>
        <v/>
      </c>
      <c r="MT27" s="809" t="str">
        <f>IF(Table1[[#This Row],[Verschluss - B2 - Trennbar vom Hauptkörper? (X=Ja)]]="","",Table1[[#This Row],[Verschluss - B2 - Trennbar vom Hauptkörper? (X=Ja)]])</f>
        <v/>
      </c>
      <c r="MU27" s="812" t="str">
        <f>IF(Table1[[#This Row],[Verschluss - B2 - Virgin Material]]="","",VLOOKUP(Table1[[#This Row],[Verschluss - B2 - Virgin Material]],'DD FD'!AJ:AK,2,FALSE))</f>
        <v/>
      </c>
      <c r="MV27" s="813" t="str">
        <f>IF(Table1[[#This Row],[Verschluss - B2 - Virgin Material Anteil (in %)]]="","",Table1[[#This Row],[Verschluss - B2 - Virgin Material Anteil (in %)]])</f>
        <v/>
      </c>
      <c r="MW27" s="812" t="str">
        <f>IF(Table1[[#This Row],[Verschluss - B2 - Recyceltes Material]]="","",VLOOKUP(Table1[[#This Row],[Verschluss - B2 - Recyceltes Material]],'DD FD'!AL:AM,2,FALSE))</f>
        <v/>
      </c>
      <c r="MX27" s="813" t="str">
        <f>IF(Table1[[#This Row],[Verschluss - B2 - Recyceltes Material Anteil (in %)]]="","",Table1[[#This Row],[Verschluss - B2 - Recyceltes Material Anteil (in %)]])</f>
        <v/>
      </c>
      <c r="MY27" s="812" t="str">
        <f>IF(Table1[[#This Row],[Verschluss - B2 - Beschichtung]]="","",VLOOKUP(Table1[[#This Row],[Verschluss - B2 - Beschichtung]],'DD FD'!AE:AF,2,FALSE))</f>
        <v/>
      </c>
      <c r="MZ27" s="815" t="str">
        <f>IF(Table1[[#This Row],[Verschluss - B2 - Beschichtung Anteil (in %)]]="","",Table1[[#This Row],[Verschluss - B2 - Beschichtung Anteil (in %)]])</f>
        <v/>
      </c>
      <c r="NA27" s="811" t="str">
        <f>IF(Table1[[#This Row],[Verschluss - B3 - Art]]="","",VLOOKUP(Table1[[#This Row],[Verschluss - B3 - Art]],'DD FD'!D:E,2,FALSE))</f>
        <v/>
      </c>
      <c r="NB27" s="812" t="str">
        <f>IF(Table1[[#This Row],[Verschluss - B3 - Fraktion]]="","",VLOOKUP(Table1[[#This Row],[Verschluss - B3 - Fraktion]],'DD FD'!H:J,3,FALSE))</f>
        <v/>
      </c>
      <c r="NC27" s="809" t="str">
        <f>IF(Table1[[#This Row],[Verschluss - B3 - Gewicht (in G)]]="","",Table1[[#This Row],[Verschluss - B3 - Gewicht (in G)]])</f>
        <v/>
      </c>
      <c r="ND27" s="809" t="str">
        <f>IF(Table1[[#This Row],[Verschluss - B3 - Lizenzierungs-pflichtig? (X=Ja)]]="","",Table1[[#This Row],[Verschluss - B3 - Lizenzierungs-pflichtig? (X=Ja)]])</f>
        <v/>
      </c>
      <c r="NE27" s="809" t="str">
        <f>IF(Table1[[#This Row],[Verschluss - B3 - Trennbar vom Hauptkörper? (X=Ja)]]="","",Table1[[#This Row],[Verschluss - B3 - Trennbar vom Hauptkörper? (X=Ja)]])</f>
        <v/>
      </c>
      <c r="NF27" s="812" t="str">
        <f>IF(Table1[[#This Row],[Verschluss - B3 - Virgin Material]]="","",VLOOKUP(Table1[[#This Row],[Verschluss - B3 - Virgin Material]],'DD FD'!AJ:AK,2,FALSE))</f>
        <v/>
      </c>
      <c r="NG27" s="813" t="str">
        <f>IF(Table1[[#This Row],[Verschluss - B3 - Virgin Material Anteil (in %)]]="","",Table1[[#This Row],[Verschluss - B3 - Virgin Material Anteil (in %)]])</f>
        <v/>
      </c>
      <c r="NH27" s="812" t="str">
        <f>IF(Table1[[#This Row],[Verschluss - B3 - Recyceltes Material]]="","",VLOOKUP(Table1[[#This Row],[Verschluss - B3 - Recyceltes Material]],'DD FD'!AL:AM,2,FALSE))</f>
        <v/>
      </c>
      <c r="NI27" s="813" t="str">
        <f>IF(Table1[[#This Row],[Verschluss - B3 - Recyceltes Material Anteil (in %)]]="","",Table1[[#This Row],[Verschluss - B3 - Recyceltes Material Anteil (in %)]])</f>
        <v/>
      </c>
      <c r="NJ27" s="812" t="str">
        <f>IF(Table1[[#This Row],[Verschluss - B3 - Beschichtung]]="","",VLOOKUP(Table1[[#This Row],[Verschluss - B3 - Beschichtung]],'DD FD'!AE:AF,2,FALSE))</f>
        <v/>
      </c>
      <c r="NK27" s="815" t="str">
        <f>IF(Table1[[#This Row],[Verschluss - B3 - Beschichtung Anteil (in %)]]="","",Table1[[#This Row],[Verschluss - B3 - Beschichtung Anteil (in %)]])</f>
        <v/>
      </c>
      <c r="NL27" s="811" t="str">
        <f>IF(Table1[[#This Row],[Etikett - B1 - Art]]="","",VLOOKUP(Table1[[#This Row],[Etikett - B1 - Art]],'DD FD'!F:G,2,FALSE))</f>
        <v/>
      </c>
      <c r="NM27" s="812" t="str">
        <f>IF(Table1[[#This Row],[Etikett - B1 - Fraktion]]="","",VLOOKUP(Table1[[#This Row],[Etikett - B1 - Fraktion]],'DD FD'!H:J,3,FALSE))</f>
        <v/>
      </c>
      <c r="NN27" s="809" t="str">
        <f>IF(Table1[[#This Row],[Etikett - B1 - Gewicht (in G)]]="","",Table1[[#This Row],[Etikett - B1 - Gewicht (in G)]])</f>
        <v/>
      </c>
      <c r="NO27" s="809" t="str">
        <f>IF(Table1[[#This Row],[Etikett - B1 - Lizenzierungs-pflichtig? (X=Ja)]]="","",Table1[[#This Row],[Etikett - B1 - Lizenzierungs-pflichtig? (X=Ja)]])</f>
        <v/>
      </c>
      <c r="NP27" s="809" t="str">
        <f>IF(Table1[[#This Row],[Etikett - B1 - Trennbar vom Hauptkörper? (X=Ja)]]="","",Table1[[#This Row],[Etikett - B1 - Trennbar vom Hauptkörper? (X=Ja)]])</f>
        <v/>
      </c>
      <c r="NQ27" s="812" t="str">
        <f>IF(Table1[[#This Row],[Etikett - B1 - Virgin Material]]="","",VLOOKUP(Table1[[#This Row],[Etikett - B1 - Virgin Material]],'DD FD'!AJ:AK,2,FALSE))</f>
        <v/>
      </c>
      <c r="NR27" s="813" t="str">
        <f>IF(Table1[[#This Row],[Etikett - B1 - Virgin Material Anteil (in %)]]="","",Table1[[#This Row],[Etikett - B1 - Virgin Material Anteil (in %)]])</f>
        <v/>
      </c>
      <c r="NS27" s="812" t="str">
        <f>IF(Table1[[#This Row],[Etikett - B1 - Recyceltes Material]]="","",VLOOKUP(Table1[[#This Row],[Etikett - B1 - Recyceltes Material]],'DD FD'!AL:AM,2,FALSE))</f>
        <v/>
      </c>
      <c r="NT27" s="813" t="str">
        <f>IF(Table1[[#This Row],[Etikett - B1 - Recyceltes Material Anteil (in %)]]="","",Table1[[#This Row],[Etikett - B1 - Recyceltes Material Anteil (in %)]])</f>
        <v/>
      </c>
      <c r="NU27" s="812" t="str">
        <f>IF(Table1[[#This Row],[Etikett - B1 - Beschichtung]]="","",VLOOKUP(Table1[[#This Row],[Etikett - B1 - Beschichtung]],'DD FD'!AE:AF,2,FALSE))</f>
        <v/>
      </c>
      <c r="NV27" s="815" t="str">
        <f>IF(Table1[[#This Row],[Etikett - B1 - Beschichtung Anteil (in %)]]="","",Table1[[#This Row],[Etikett - B1 - Beschichtung Anteil (in %)]])</f>
        <v/>
      </c>
      <c r="NW27" s="811" t="str">
        <f>IF(Table1[[#This Row],[Etikett - B2 - Art]]="","",VLOOKUP(Table1[[#This Row],[Etikett - B2 - Art]],'DD FD'!F:G,2,FALSE))</f>
        <v/>
      </c>
      <c r="NX27" s="812" t="str">
        <f>IF(Table1[[#This Row],[Etikett - B2 - Fraktion]]="","",VLOOKUP(Table1[[#This Row],[Etikett - B2 - Fraktion]],'DD FD'!H:J,3,FALSE))</f>
        <v/>
      </c>
      <c r="NY27" s="809" t="str">
        <f>IF(Table1[[#This Row],[Etikett - B2 - Gewicht (in G)]]="","",Table1[[#This Row],[Etikett - B2 - Gewicht (in G)]])</f>
        <v/>
      </c>
      <c r="NZ27" s="809" t="str">
        <f>IF(Table1[[#This Row],[Etikett - B2 - Lizenzierungs-pflichtig? (X=Ja)]]="","",Table1[[#This Row],[Etikett - B2 - Lizenzierungs-pflichtig? (X=Ja)]])</f>
        <v/>
      </c>
      <c r="OA27" s="809" t="str">
        <f>IF(Table1[[#This Row],[Etikett - B2 - Trennbar vom Hauptkörper? (X=Ja)]]="","",Table1[[#This Row],[Etikett - B2 - Trennbar vom Hauptkörper? (X=Ja)]])</f>
        <v/>
      </c>
      <c r="OB27" s="812" t="str">
        <f>IF(Table1[[#This Row],[Etikett - B2 - Virgin Material]]="","",VLOOKUP(Table1[[#This Row],[Etikett - B2 - Virgin Material]],'DD FD'!AJ:AK,2,FALSE))</f>
        <v/>
      </c>
      <c r="OC27" s="813" t="str">
        <f>IF(Table1[[#This Row],[Etikett - B2 - Virgin Material Anteil (in %)]]="","",Table1[[#This Row],[Etikett - B2 - Virgin Material Anteil (in %)]])</f>
        <v/>
      </c>
      <c r="OD27" s="812" t="str">
        <f>IF(Table1[[#This Row],[Etikett - B2 - Recyceltes Material]]="","",VLOOKUP(Table1[[#This Row],[Etikett - B2 - Recyceltes Material]],'DD FD'!AL:AM,2,FALSE))</f>
        <v/>
      </c>
      <c r="OE27" s="813" t="str">
        <f>IF(Table1[[#This Row],[Etikett - B2 - Recyceltes Material Anteil (in %)]]="","",Table1[[#This Row],[Etikett - B2 - Recyceltes Material Anteil (in %)]])</f>
        <v/>
      </c>
      <c r="OF27" s="812" t="str">
        <f>IF(Table1[[#This Row],[Etikett - B2 - Beschichtung]]="","",VLOOKUP(Table1[[#This Row],[Etikett - B2 - Beschichtung]],'DD FD'!AE:AF,2,FALSE))</f>
        <v/>
      </c>
      <c r="OG27" s="815" t="str">
        <f>IF(Table1[[#This Row],[Etikett - B2 - Beschichtung Anteil (in %)]]="","",Table1[[#This Row],[Etikett - B2 - Beschichtung Anteil (in %)]])</f>
        <v/>
      </c>
      <c r="OH27" s="811" t="str">
        <f>IF(Table1[[#This Row],[Etikett - B3 - Art]]="","",VLOOKUP(Table1[[#This Row],[Etikett - B3 - Art]],'DD FD'!F:G,2,FALSE))</f>
        <v/>
      </c>
      <c r="OI27" s="812" t="str">
        <f>IF(Table1[[#This Row],[Etikett - B3 - Fraktion]]="","",VLOOKUP(Table1[[#This Row],[Etikett - B3 - Fraktion]],'DD FD'!H:J,3,FALSE))</f>
        <v/>
      </c>
      <c r="OJ27" s="809" t="str">
        <f>IF(Table1[[#This Row],[Etikett - B3 - Gewicht (in G)]]="","",Table1[[#This Row],[Etikett - B3 - Gewicht (in G)]])</f>
        <v/>
      </c>
      <c r="OK27" s="809" t="str">
        <f>IF(Table1[[#This Row],[Etikett - B3 - Lizenzierungs-pflichtig? (X=Ja)]]="","",Table1[[#This Row],[Etikett - B3 - Lizenzierungs-pflichtig? (X=Ja)]])</f>
        <v/>
      </c>
      <c r="OL27" s="809" t="str">
        <f>IF(Table1[[#This Row],[Etikett - B3 - Trennbar vom Hauptkörper? (X=Ja)]]="","",Table1[[#This Row],[Etikett - B3 - Trennbar vom Hauptkörper? (X=Ja)]])</f>
        <v/>
      </c>
      <c r="OM27" s="812" t="str">
        <f>IF(Table1[[#This Row],[Etikett - B3 - Virgin Material]]="","",VLOOKUP(Table1[[#This Row],[Etikett - B3 - Virgin Material]],'DD FD'!AJ:AK,2,FALSE))</f>
        <v/>
      </c>
      <c r="ON27" s="813" t="str">
        <f>IF(Table1[[#This Row],[Etikett - B3 - Virgin Material Anteil (in %)]]="","",Table1[[#This Row],[Etikett - B3 - Virgin Material Anteil (in %)]])</f>
        <v/>
      </c>
      <c r="OO27" s="812" t="str">
        <f>IF(Table1[[#This Row],[Etikett - B3 - Recyceltes Material]]="","",VLOOKUP(Table1[[#This Row],[Etikett - B3 - Recyceltes Material]],'DD FD'!AL:AM,2,FALSE))</f>
        <v/>
      </c>
      <c r="OP27" s="813" t="str">
        <f>IF(Table1[[#This Row],[Etikett - B3 - Recyceltes Material Anteil (in %)]]="","",Table1[[#This Row],[Etikett - B3 - Recyceltes Material Anteil (in %)]])</f>
        <v/>
      </c>
      <c r="OQ27" s="812" t="str">
        <f>IF(Table1[[#This Row],[Etikett - B3 - Beschichtung]]="","",VLOOKUP(Table1[[#This Row],[Etikett - B3 - Beschichtung]],'DD FD'!AE:AF,2,FALSE))</f>
        <v/>
      </c>
      <c r="OR27" s="861" t="str">
        <f>IF(Table1[[#This Row],[Etikett - B3 - Beschichtung Anteil (in %)]]="","",Table1[[#This Row],[Etikett - B3 - Beschichtung Anteil (in %)]])</f>
        <v/>
      </c>
      <c r="OS27" s="866">
        <f>ROUNDUP(SUM(
IF(AND(LB27='DD FD'!$J$7,LD27='DD FD'!$AI$3),LC27,0),
IF(AND(LL27='DD FD'!$J$7,LN27='DD FD'!$AI$3),LM27,0),
IF(AND(LV27='DD FD'!$J$7,LX27='DD FD'!$AI$3),LW27,0),
IF(AND(MF27='DD FD'!$J$7,MH27='DD FD'!$AI$3),MG27,0),
IF(AND(MQ27='DD FD'!$J$7,MS27='DD FD'!$AI$3),MR27,0),
IF(AND(NB27='DD FD'!$J$7,ND27='DD FD'!$AI$3),NC27,0),
IF(AND(NM27='DD FD'!$J$7,NO27='DD FD'!$AI$3),NN27,0),
IF(AND(NX27='DD FD'!$J$7,NZ27='DD FD'!$AI$3),NY27,0),
IF(AND(OI27='DD FD'!$J$7,OK27='DD FD'!$AI$3),OJ27,0),
),2)</f>
        <v>0</v>
      </c>
      <c r="OT27" s="865">
        <f>ROUNDUP(SUM(
IF(AND(LB27='DD FD'!$J$6,LD27='DD FD'!$AI$3),LC27,0),
IF(AND(LL27='DD FD'!$J$6,LN27='DD FD'!$AI$3),LM27,0),
IF(AND(LV27='DD FD'!$J$6,LX27='DD FD'!$AI$3),LW27,0),
IF(AND(MF27='DD FD'!$J$6,MH27='DD FD'!$AI$3),MG27,0),
IF(AND(MQ27='DD FD'!$J$6,MS27='DD FD'!$AI$3),MR27,0),
IF(AND(NB27='DD FD'!$J$6,ND27='DD FD'!$AI$3),NC27,0),
IF(AND(NM27='DD FD'!$J$6,NO27='DD FD'!$AI$3),NN27,0),
IF(AND(NX27='DD FD'!$J$6,NZ27='DD FD'!$AI$3),NY27,0),
IF(AND(OI27='DD FD'!$J$6,OK27='DD FD'!$AI$3),OJ27,0),
),2)</f>
        <v>0</v>
      </c>
      <c r="OU27" s="865">
        <f>ROUNDUP(SUM(
IF(AND(LB27='DD FD'!$J$10,LD27='DD FD'!$AI$3),LC27,0),
IF(AND(LL27='DD FD'!$J$10,LN27='DD FD'!$AI$3),LM27,0),
IF(AND(LV27='DD FD'!$J$10,LX27='DD FD'!$AI$3),LW27,0),
IF(AND(MF27='DD FD'!$J$10,MH27='DD FD'!$AI$3),MG27,0),
IF(AND(MQ27='DD FD'!$J$10,MS27='DD FD'!$AI$3),MR27,0),
IF(AND(NB27='DD FD'!$J$10,ND27='DD FD'!$AI$3),NC27,0),
IF(AND(NM27='DD FD'!$J$10,NO27='DD FD'!$AI$3),NN27,0),
IF(AND(NX27='DD FD'!$J$10,NZ27='DD FD'!$AI$3),NY27,0),
IF(AND(OI27='DD FD'!$J$10,OK27='DD FD'!$AI$3),OJ27,0),
),2)</f>
        <v>0</v>
      </c>
      <c r="OV27" s="865">
        <f>ROUNDUP(SUM(
IF(AND(LB27='DD FD'!$J$8,LD27='DD FD'!$AI$3),LC27,0),
IF(AND(LL27='DD FD'!$J$8,LN27='DD FD'!$AI$3),LM27,0),
IF(AND(LV27='DD FD'!$J$8,LX27='DD FD'!$AI$3),LW27,0),
IF(AND(MF27='DD FD'!$J$8,MH27='DD FD'!$AI$3),MG27,0),
IF(AND(MQ27='DD FD'!$J$8,MS27='DD FD'!$AI$3),MR27,0),
IF(AND(NB27='DD FD'!$J$8,ND27='DD FD'!$AI$3),NC27,0),
IF(AND(NM27='DD FD'!$J$8,NO27='DD FD'!$AI$3),NN27,0),
IF(AND(NX27='DD FD'!$J$8,NZ27='DD FD'!$AI$3),NY27,0),
IF(AND(OI27='DD FD'!$J$8,OK27='DD FD'!$AI$3),OJ27,0),
),2)</f>
        <v>0</v>
      </c>
      <c r="OW27" s="865">
        <f>ROUNDUP(SUM(
IF(AND(LB27='DD FD'!$J$5,LD27='DD FD'!$AI$3),LC27,0),
IF(AND(LL27='DD FD'!$J$5,LN27='DD FD'!$AI$3),LM27,0),
IF(AND(LV27='DD FD'!$J$5,LX27='DD FD'!$AI$3),LW27,0),
IF(AND(MF27='DD FD'!$J$5,MH27='DD FD'!$AI$3),MG27,0),
IF(AND(MQ27='DD FD'!$J$5,MS27='DD FD'!$AI$3),MR27,0),
IF(AND(NB27='DD FD'!$J$5,ND27='DD FD'!$AI$3),NC27,0),
IF(AND(NM27='DD FD'!$J$5,NO27='DD FD'!$AI$3),NN27,0),
IF(AND(NX27='DD FD'!$J$5,NZ27='DD FD'!$AI$3),NY27,0),
IF(AND(OI27='DD FD'!$J$5,OK27='DD FD'!$AI$3),OJ27,0),
),2)</f>
        <v>0</v>
      </c>
      <c r="OX27" s="865">
        <f>ROUNDUP(SUM(
IF(AND(LB27='DD FD'!$J$9,LD27='DD FD'!$AI$3),LC27,0),
IF(AND(LL27='DD FD'!$J$9,LN27='DD FD'!$AI$3),LM27,0),
IF(AND(LV27='DD FD'!$J$9,LX27='DD FD'!$AI$3),LW27,0),
IF(AND(MF27='DD FD'!$J$9,MH27='DD FD'!$AI$3),MG27,0),
IF(AND(MQ27='DD FD'!$J$9,MS27='DD FD'!$AI$3),MR27,0),
IF(AND(NB27='DD FD'!$J$9,ND27='DD FD'!$AI$3),NC27,0),
IF(AND(NM27='DD FD'!$J$9,NO27='DD FD'!$AI$3),NN27,0),
IF(AND(NX27='DD FD'!$J$9,NZ27='DD FD'!$AI$3),NY27,0),
IF(AND(OI27='DD FD'!$J$9,OK27='DD FD'!$AI$3),OJ27,0),
),2)</f>
        <v>0</v>
      </c>
      <c r="OY27" s="865">
        <f>ROUNDUP(SUM(
IF(AND(LB27='DD FD'!$J$4,LD27='DD FD'!$AI$3),LC27,0),
IF(AND(LL27='DD FD'!$J$4,LN27='DD FD'!$AI$3),LM27,0),
IF(AND(LV27='DD FD'!$J$4,LX27='DD FD'!$AI$3),LW27,0),
IF(AND(MF27='DD FD'!$J$4,MH27='DD FD'!$AI$3),MG27,0),
IF(AND(MQ27='DD FD'!$J$4,MS27='DD FD'!$AI$3),MR27,0),
IF(AND(NB27='DD FD'!$J$4,ND27='DD FD'!$AI$3),NC27,0),
IF(AND(NM27='DD FD'!$J$4,NO27='DD FD'!$AI$3),NN27,0),
IF(AND(NX27='DD FD'!$J$4,NZ27='DD FD'!$AI$3),NY27,0),
IF(AND(OI27='DD FD'!$J$4,OK27='DD FD'!$AI$3),OJ27,0),
),2)</f>
        <v>0</v>
      </c>
      <c r="OZ27" s="867">
        <f>ROUNDUP(SUM(
IF(AND(LB27='DD FD'!$J$11,LD27='DD FD'!$AI$3),LC27,0),
IF(AND(LL27='DD FD'!$J$11,LN27='DD FD'!$AI$3),LM27,0),
IF(AND(LV27='DD FD'!$J$11,LX27='DD FD'!$AI$3),LW27,0),
IF(AND(MF27='DD FD'!$J$11,MH27='DD FD'!$AI$3),MG27,0),
IF(AND(MQ27='DD FD'!$J$11,MS27='DD FD'!$AI$3),MR27,0),
IF(AND(NB27='DD FD'!$J$11,ND27='DD FD'!$AI$3),NC27,0),
IF(AND(NM27='DD FD'!$J$11,NO27='DD FD'!$AI$3),NN27,0),
IF(AND(NX27='DD FD'!$J$11,NZ27='DD FD'!$AI$3),NY27,0),
IF(AND(OI27='DD FD'!$J$11,OK27='DD FD'!$AI$3),OJ27,0),
),2)</f>
        <v>0</v>
      </c>
    </row>
    <row r="28" spans="1:416">
      <c r="A28" s="663"/>
      <c r="B28" s="182"/>
      <c r="C28" s="282"/>
      <c r="D28" s="282"/>
      <c r="E28" s="183"/>
      <c r="F28" s="355"/>
      <c r="G28" s="359"/>
      <c r="H28" s="664"/>
      <c r="I28" s="173"/>
      <c r="J28" s="161" t="str">
        <f t="shared" si="0"/>
        <v/>
      </c>
      <c r="K28" s="633" t="str">
        <f t="shared" si="17"/>
        <v/>
      </c>
      <c r="L28" s="636"/>
      <c r="M28" s="124" t="str">
        <f t="shared" si="18"/>
        <v/>
      </c>
      <c r="N28" s="125" t="str">
        <f t="shared" si="1"/>
        <v/>
      </c>
      <c r="O28" s="175"/>
      <c r="P28" s="175"/>
      <c r="Q28" s="126" t="str">
        <f t="shared" si="19"/>
        <v/>
      </c>
      <c r="R28" s="184"/>
      <c r="S28" s="184"/>
      <c r="T28" s="182"/>
      <c r="U28" s="182"/>
      <c r="V28" s="182"/>
      <c r="W28" s="358"/>
      <c r="X28" s="182"/>
      <c r="Y28" s="183"/>
      <c r="Z28" s="123"/>
      <c r="AA28" s="176"/>
      <c r="AB28" s="176"/>
      <c r="AC28" s="176"/>
      <c r="AD28" s="176"/>
      <c r="AE28" s="176"/>
      <c r="AF28" s="176"/>
      <c r="AG28" s="127" t="str">
        <f t="shared" si="20"/>
        <v/>
      </c>
      <c r="AH28" s="127" t="str">
        <f t="shared" si="21"/>
        <v/>
      </c>
      <c r="AI28" s="370"/>
      <c r="AJ28" s="635"/>
      <c r="AK28" s="619" t="str">
        <f t="shared" si="22"/>
        <v/>
      </c>
      <c r="AL28" s="124" t="str">
        <f t="shared" si="2"/>
        <v/>
      </c>
      <c r="AM28" s="124" t="str">
        <f t="shared" si="3"/>
        <v/>
      </c>
      <c r="AN28" s="124" t="str">
        <f t="shared" si="4"/>
        <v/>
      </c>
      <c r="AO28" s="124" t="str">
        <f t="shared" si="5"/>
        <v/>
      </c>
      <c r="AP28" s="184"/>
      <c r="AQ28" s="182"/>
      <c r="AR28" s="182"/>
      <c r="AS28" s="182"/>
      <c r="AT28" s="182"/>
      <c r="AU28" s="127" t="str">
        <f t="shared" si="6"/>
        <v/>
      </c>
      <c r="AV28" s="354"/>
      <c r="AW28" s="127" t="str">
        <f t="shared" si="7"/>
        <v/>
      </c>
      <c r="AX28" s="144" t="str">
        <f t="shared" si="8"/>
        <v/>
      </c>
      <c r="AY28" s="182"/>
      <c r="AZ28" s="23"/>
      <c r="BA28" s="23"/>
      <c r="BB28" s="183"/>
      <c r="BC28" s="622"/>
      <c r="BD28" s="649" t="str">
        <f t="shared" si="23"/>
        <v/>
      </c>
      <c r="BE28" s="354"/>
      <c r="BF28" s="192" t="str">
        <f t="shared" si="24"/>
        <v/>
      </c>
      <c r="BG28" s="159"/>
      <c r="BH28" s="159"/>
      <c r="BI28" s="182"/>
      <c r="BJ28" s="194"/>
      <c r="BK28" s="194"/>
      <c r="BL28" s="194"/>
      <c r="BM28" s="127" t="str">
        <f t="shared" si="9"/>
        <v/>
      </c>
      <c r="BN28" s="194"/>
      <c r="BO28" s="178" t="str">
        <f t="shared" si="10"/>
        <v/>
      </c>
      <c r="BP28" s="191"/>
      <c r="BQ28" s="182"/>
      <c r="BR28" s="23"/>
      <c r="BS28" s="23"/>
      <c r="BT28" s="23"/>
      <c r="BU28" s="651"/>
      <c r="BV28" s="647"/>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633" t="str">
        <f t="shared" si="25"/>
        <v/>
      </c>
      <c r="DY28" s="736"/>
      <c r="DZ28" s="334"/>
      <c r="EA28" s="736"/>
      <c r="EB28" s="197"/>
      <c r="EC28" s="194"/>
      <c r="ED28" s="197"/>
      <c r="EE28" s="197"/>
      <c r="EF28" s="194"/>
      <c r="EG28" s="194"/>
      <c r="EH28" s="194"/>
      <c r="EI28" s="123" t="str">
        <f t="shared" si="11"/>
        <v/>
      </c>
      <c r="EJ28" s="194"/>
      <c r="EK28" s="620" t="str">
        <f t="shared" si="12"/>
        <v/>
      </c>
      <c r="EL28" s="756"/>
      <c r="EM28" s="620" t="str">
        <f t="shared" si="26"/>
        <v/>
      </c>
      <c r="EN28" s="733"/>
      <c r="EO28" s="163"/>
      <c r="EP28" s="163"/>
      <c r="EQ28" s="163"/>
      <c r="ER28" s="163"/>
      <c r="ES28" s="163"/>
      <c r="ET28" s="163"/>
      <c r="EU28" s="163"/>
      <c r="EV28" s="163"/>
      <c r="EW28" s="163"/>
      <c r="EX28" s="163"/>
      <c r="EY28" s="163"/>
      <c r="EZ28" s="163"/>
      <c r="FA28" s="163"/>
      <c r="FB28" s="163"/>
      <c r="FC28" s="742"/>
      <c r="FD28" s="648" t="str">
        <f t="shared" si="13"/>
        <v/>
      </c>
      <c r="FE28" s="183"/>
      <c r="FF28" s="201"/>
      <c r="FG28" s="201"/>
      <c r="FH28" s="201"/>
      <c r="FI28" s="201"/>
      <c r="FJ28" s="201"/>
      <c r="FK28" s="201"/>
      <c r="FL28" s="182"/>
      <c r="FM28" s="182"/>
      <c r="FN28" s="334"/>
      <c r="FO28" s="123" t="str">
        <f t="shared" si="14"/>
        <v/>
      </c>
      <c r="FP28" s="889" t="str">
        <f>IF(Table1[[#This Row],[Baumwollanteil (in %)]]&lt;&gt;"","05","")</f>
        <v/>
      </c>
      <c r="FQ28" s="999"/>
      <c r="FR28" s="179" t="str">
        <f t="shared" si="15"/>
        <v/>
      </c>
      <c r="FS28" s="175"/>
      <c r="FT28" s="175"/>
      <c r="FU28" s="175"/>
      <c r="FV28" s="745" t="str">
        <f t="shared" si="16"/>
        <v/>
      </c>
      <c r="FZ28" s="24"/>
      <c r="GA28" s="24"/>
      <c r="GC28" s="1010" t="str">
        <f>IF(Table1[[#This Row],[Global Trade Item Number (GTIN)]]="","",Table1[[#This Row],[Global Trade Item Number (GTIN)]])</f>
        <v/>
      </c>
      <c r="GD28" s="790" t="str">
        <f>IF(Table1[[#This Row],[WAWI-Nr./ Kreditoren-Nummer
(ASDV)]]&lt;&gt;"",Table1[[#This Row],[WAWI-Nr./ Kreditoren-Nummer
(ASDV)]],"")</f>
        <v/>
      </c>
      <c r="GE28" s="190"/>
      <c r="GF28" s="790" t="str">
        <f>IF(Table1[[#This Row],[Gültig ab (Datum)]]&lt;&gt;"","31.12.9999","")</f>
        <v/>
      </c>
      <c r="GG28" s="190"/>
      <c r="GH28" s="190"/>
      <c r="GI28" s="616"/>
      <c r="GJ28" s="765"/>
      <c r="GK28" s="763"/>
      <c r="GL28" s="617"/>
      <c r="GM28" s="617"/>
      <c r="GN28" s="617"/>
      <c r="GO28" s="617"/>
      <c r="GP28" s="617"/>
      <c r="GQ28" s="775"/>
      <c r="GR28" s="771"/>
      <c r="GS28" s="159"/>
      <c r="GT28" s="610"/>
      <c r="GU28" s="610"/>
      <c r="GV28" s="610"/>
      <c r="GW28" s="610"/>
      <c r="GX28" s="610"/>
      <c r="GY28" s="610"/>
      <c r="GZ28" s="610"/>
      <c r="HA28" s="610"/>
      <c r="HB28" s="771"/>
      <c r="HC28" s="610"/>
      <c r="HD28" s="610"/>
      <c r="HE28" s="610"/>
      <c r="HF28" s="610"/>
      <c r="HG28" s="610"/>
      <c r="HH28" s="610"/>
      <c r="HI28" s="610"/>
      <c r="HJ28" s="610"/>
      <c r="HK28" s="610"/>
      <c r="HL28" s="771"/>
      <c r="HM28" s="610"/>
      <c r="HN28" s="610"/>
      <c r="HO28" s="610"/>
      <c r="HP28" s="610"/>
      <c r="HQ28" s="610"/>
      <c r="HR28" s="610"/>
      <c r="HS28" s="610"/>
      <c r="HT28" s="610"/>
      <c r="HU28" s="610"/>
      <c r="HV28" s="771"/>
      <c r="HW28" s="610"/>
      <c r="HX28" s="610"/>
      <c r="HY28" s="610"/>
      <c r="HZ28" s="610"/>
      <c r="IA28" s="610"/>
      <c r="IB28" s="610"/>
      <c r="IC28" s="610"/>
      <c r="ID28" s="610"/>
      <c r="IE28" s="610"/>
      <c r="IF28" s="610"/>
      <c r="IG28" s="771"/>
      <c r="IH28" s="610"/>
      <c r="II28" s="610"/>
      <c r="IJ28" s="610"/>
      <c r="IK28" s="610"/>
      <c r="IL28" s="610"/>
      <c r="IM28" s="610"/>
      <c r="IN28" s="610"/>
      <c r="IO28" s="610"/>
      <c r="IP28" s="610"/>
      <c r="IQ28" s="610"/>
      <c r="IR28" s="771"/>
      <c r="IS28" s="610"/>
      <c r="IT28" s="610"/>
      <c r="IU28" s="610"/>
      <c r="IV28" s="610"/>
      <c r="IW28" s="610"/>
      <c r="IX28" s="610"/>
      <c r="IY28" s="610"/>
      <c r="IZ28" s="610"/>
      <c r="JA28" s="610"/>
      <c r="JB28" s="610"/>
      <c r="JC28" s="771"/>
      <c r="JD28" s="610"/>
      <c r="JE28" s="610"/>
      <c r="JF28" s="610"/>
      <c r="JG28" s="610"/>
      <c r="JH28" s="610"/>
      <c r="JI28" s="610"/>
      <c r="JJ28" s="610"/>
      <c r="JK28" s="610"/>
      <c r="JL28" s="610"/>
      <c r="JM28" s="827"/>
      <c r="JN28" s="771"/>
      <c r="JO28" s="610"/>
      <c r="JP28" s="610"/>
      <c r="JQ28" s="610"/>
      <c r="JR28" s="610"/>
      <c r="JS28" s="610"/>
      <c r="JT28" s="610"/>
      <c r="JU28" s="610"/>
      <c r="JV28" s="610"/>
      <c r="JW28" s="610"/>
      <c r="JX28" s="610"/>
      <c r="JY28" s="771"/>
      <c r="JZ28" s="610"/>
      <c r="KA28" s="610"/>
      <c r="KB28" s="610"/>
      <c r="KC28" s="610"/>
      <c r="KD28" s="610"/>
      <c r="KE28" s="610"/>
      <c r="KF28" s="610"/>
      <c r="KG28" s="610"/>
      <c r="KH28" s="610"/>
      <c r="KI28" s="610"/>
      <c r="KL28" s="803" t="str">
        <f>IF(Table1[[#This Row],[GTIN]]&lt;&gt;"",Table1[[#This Row],[GTIN]],"")</f>
        <v/>
      </c>
      <c r="KM28" s="804" t="str">
        <f>Table1[[#This Row],[Kreditor]]</f>
        <v/>
      </c>
      <c r="KN28" s="805" t="str">
        <f>IF(Table1[[#This Row],[Gültig ab (Datum)]]&lt;&gt;"",Table1[[#This Row],[Gültig ab (Datum)]],"")</f>
        <v/>
      </c>
      <c r="KO28" s="805" t="str">
        <f>Table1[[#This Row],[Gültig bis]]</f>
        <v/>
      </c>
      <c r="KP28" s="818" t="str">
        <f>IF(Table1[[#This Row],[Artikel verpackt? 
(X=Ja)]]="","",Table1[[#This Row],[Artikel verpackt? 
(X=Ja)]])</f>
        <v/>
      </c>
      <c r="KQ28" s="806" t="str">
        <f>IF(Table1[[#This Row],[Verpackung recyclingfähig?
(X=Ja)]]="","",Table1[[#This Row],[Verpackung recyclingfähig?
(X=Ja)]])</f>
        <v/>
      </c>
      <c r="KR28" s="807"/>
      <c r="KS28" s="808"/>
      <c r="KT28" s="809"/>
      <c r="KU28" s="809"/>
      <c r="KV28" s="809"/>
      <c r="KW28" s="809"/>
      <c r="KX28" s="809"/>
      <c r="KY28" s="809"/>
      <c r="KZ28" s="810"/>
      <c r="LA28" s="811" t="str">
        <f>IF(Table1[[#This Row],[Hauptkörper - B1 - Art]]="","",VLOOKUP(Table1[[#This Row],[Hauptkörper - B1 - Art]],'DD FD'!B:C,2,FALSE))</f>
        <v/>
      </c>
      <c r="LB28" s="812" t="str">
        <f>IF(Table1[[#This Row],[Hauptkörper - B1 - Fraktion]]="","",VLOOKUP(Table1[[#This Row],[Hauptkörper - B1 - Fraktion]],'DD FD'!H:J,3,FALSE))</f>
        <v/>
      </c>
      <c r="LC28" s="809" t="str">
        <f>IF(Table1[[#This Row],[Hauptkörper - B1 - Gewicht
(in G)]]="","",Table1[[#This Row],[Hauptkörper - B1 - Gewicht
(in G)]])</f>
        <v/>
      </c>
      <c r="LD28" s="809" t="str">
        <f>IF(Table1[[#This Row],[Hauptkörper - B1 - Lizenzierungs-pflichtig? (X=Ja)]]="","",Table1[[#This Row],[Hauptkörper - B1 - Lizenzierungs-pflichtig? (X=Ja)]])</f>
        <v/>
      </c>
      <c r="LE28" s="812" t="str">
        <f>IF(Table1[[#This Row],[Hauptkörper - B1 - Virgin Material]]="","",VLOOKUP(Table1[[#This Row],[Hauptkörper - B1 - Virgin Material]],'DD FD'!AJ:AK,2,FALSE))</f>
        <v/>
      </c>
      <c r="LF28" s="813" t="str">
        <f>IF(Table1[[#This Row],[Hauptkörper - B1 - Virgin Material Anteil (in %)]]="","",Table1[[#This Row],[Hauptkörper - B1 - Virgin Material Anteil (in %)]])</f>
        <v/>
      </c>
      <c r="LG28" s="812" t="str">
        <f>IF(Table1[[#This Row],[Hauptkörper - B1 - Recyceltes Material]]="","",VLOOKUP(Table1[[#This Row],[Hauptkörper - B1 - Recyceltes Material]],'DD FD'!AL:AM,2,FALSE))</f>
        <v/>
      </c>
      <c r="LH28" s="813" t="str">
        <f>IF(Table1[[#This Row],[Hauptkörper - B1 - Recyceltes Material Anteil (in %)]]="","",Table1[[#This Row],[Hauptkörper - B1 - Recyceltes Material Anteil (in %)]])</f>
        <v/>
      </c>
      <c r="LI28" s="814" t="str">
        <f>IF(Table1[[#This Row],[Hauptkörper - B1 - Beschichtung]]="","",VLOOKUP(Table1[[#This Row],[Hauptkörper - B1 - Beschichtung]],'DD FD'!AE:AF,2,FALSE))</f>
        <v/>
      </c>
      <c r="LJ28" s="815" t="str">
        <f>IF(Table1[[#This Row],[Hauptkörper - B1 - Beschichtung Anteil (in %)]]="","",Table1[[#This Row],[Hauptkörper - B1 - Beschichtung Anteil (in %)]])</f>
        <v/>
      </c>
      <c r="LK28" s="811" t="str">
        <f>IF(Table1[[#This Row],[Hauptkörper - B2 - Art]]="","",VLOOKUP(Table1[[#This Row],[Hauptkörper - B2 - Art]],'DD FD'!B:C,2,FALSE))</f>
        <v/>
      </c>
      <c r="LL28" s="812" t="str">
        <f>IF(Table1[[#This Row],[Hauptkörper - B2 - Fraktion]]="","",VLOOKUP(Table1[[#This Row],[Hauptkörper - B2 - Fraktion]],'DD FD'!H:J,3,FALSE))</f>
        <v/>
      </c>
      <c r="LM28" s="809" t="str">
        <f>IF(Table1[[#This Row],[Hauptkörper - B2 - Gewicht
(in G)]]="","",Table1[[#This Row],[Hauptkörper - B2 - Gewicht
(in G)]])</f>
        <v/>
      </c>
      <c r="LN28" s="809" t="str">
        <f>IF(Table1[[#This Row],[Hauptkörper - B2 - Lizenzierungs-pflichtig? (X=Ja)]]="","",Table1[[#This Row],[Hauptkörper - B2 - Lizenzierungs-pflichtig? (X=Ja)]])</f>
        <v/>
      </c>
      <c r="LO28" s="812" t="str">
        <f>IF(Table1[[#This Row],[Hauptkörper - B2 - Virgin Material]]="","",VLOOKUP(Table1[[#This Row],[Hauptkörper - B2 - Virgin Material]],'DD FD'!AJ:AK,2,FALSE))</f>
        <v/>
      </c>
      <c r="LP28" s="813" t="str">
        <f>IF(Table1[[#This Row],[Hauptkörper - B2 - Virgin Material Anteil (in %)]]="","",Table1[[#This Row],[Hauptkörper - B2 - Virgin Material Anteil (in %)]])</f>
        <v/>
      </c>
      <c r="LQ28" s="812" t="str">
        <f>IF(Table1[[#This Row],[Hauptkörper - B2 - Recyceltes Material]]="","",VLOOKUP(Table1[[#This Row],[Hauptkörper - B2 - Recyceltes Material]],'DD FD'!AL:AM,2,FALSE))</f>
        <v/>
      </c>
      <c r="LR28" s="813" t="str">
        <f>IF(Table1[[#This Row],[Hauptkörper - B2 - Recyceltes Material Anteil (in %)]]="","",Table1[[#This Row],[Hauptkörper - B2 - Recyceltes Material Anteil (in %)]])</f>
        <v/>
      </c>
      <c r="LS28" s="812" t="str">
        <f>IF(Table1[[#This Row],[Hauptkörper - B2 - Beschichtung]]="","",VLOOKUP(Table1[[#This Row],[Hauptkörper - B2 - Beschichtung]],'DD FD'!AE:AF,2,FALSE))</f>
        <v/>
      </c>
      <c r="LT28" s="815" t="str">
        <f>IF(Table1[[#This Row],[Hauptkörper - B2 - Beschichtung Anteil (in %)]]="","",Table1[[#This Row],[Hauptkörper - B2 - Beschichtung Anteil (in %)]])</f>
        <v/>
      </c>
      <c r="LU28" s="811" t="str">
        <f>IF(Table1[[#This Row],[Hauptkörper - B3 - Art]]="","",VLOOKUP(Table1[[#This Row],[Hauptkörper - B3 - Art]],'DD FD'!B:C,2,FALSE))</f>
        <v/>
      </c>
      <c r="LV28" s="812" t="str">
        <f>IF(Table1[[#This Row],[Hauptkörper - B3 - Fraktion]]="","",VLOOKUP(Table1[[#This Row],[Hauptkörper - B3 - Fraktion]],'DD FD'!H:J,3,FALSE))</f>
        <v/>
      </c>
      <c r="LW28" s="809" t="str">
        <f>IF(Table1[[#This Row],[Hauptkörper - B3 - Gewicht
(in G)]]="","",Table1[[#This Row],[Hauptkörper - B3 - Gewicht
(in G)]])</f>
        <v/>
      </c>
      <c r="LX28" s="809" t="str">
        <f>IF(Table1[[#This Row],[Hauptkörper - B3 - Lizenzierungs-pflichtig? (X=Ja)]]="","",Table1[[#This Row],[Hauptkörper - B3 - Lizenzierungs-pflichtig? (X=Ja)]])</f>
        <v/>
      </c>
      <c r="LY28" s="812" t="str">
        <f>IF(Table1[[#This Row],[Hauptkörper - B3 - Virgin Material]]="","",VLOOKUP(Table1[[#This Row],[Hauptkörper - B3 - Virgin Material]],'DD FD'!AJ:AK,2,FALSE))</f>
        <v/>
      </c>
      <c r="LZ28" s="813" t="str">
        <f>IF(Table1[[#This Row],[Hauptkörper - B3 - Virgin Material Anteil (in %)]]="","",Table1[[#This Row],[Hauptkörper - B3 - Virgin Material Anteil (in %)]])</f>
        <v/>
      </c>
      <c r="MA28" s="812" t="str">
        <f>IF(Table1[[#This Row],[Hauptkörper - B3 - Recyceltes Material]]="","",VLOOKUP(Table1[[#This Row],[Hauptkörper - B3 - Recyceltes Material]],'DD FD'!AL:AM,2,FALSE))</f>
        <v/>
      </c>
      <c r="MB28" s="813" t="str">
        <f>IF(Table1[[#This Row],[Hauptkörper - B3 - Recyceltes Material Anteil (in %)]]="","",Table1[[#This Row],[Hauptkörper - B3 - Recyceltes Material Anteil (in %)]])</f>
        <v/>
      </c>
      <c r="MC28" s="812" t="str">
        <f>IF(Table1[[#This Row],[Hauptkörper - B3 - Beschichtung]]="","",VLOOKUP(Table1[[#This Row],[Hauptkörper - B3 - Beschichtung]],'DD FD'!AE:AF,2,FALSE))</f>
        <v/>
      </c>
      <c r="MD28" s="815" t="str">
        <f>IF(Table1[[#This Row],[Hauptkörper - B3 - Beschichtung Anteil (in %)]]="","",Table1[[#This Row],[Hauptkörper - B3 - Beschichtung Anteil (in %)]])</f>
        <v/>
      </c>
      <c r="ME28" s="811" t="str">
        <f>IF(Table1[[#This Row],[Verschluss - B1 - Art]]="","",VLOOKUP(Table1[[#This Row],[Verschluss - B1 - Art]],'DD FD'!D:E,2,FALSE))</f>
        <v/>
      </c>
      <c r="MF28" s="812" t="str">
        <f>IF(Table1[[#This Row],[Verschluss - B1 - Fraktion]]="","",VLOOKUP(Table1[[#This Row],[Verschluss - B1 - Fraktion]],'DD FD'!H:J,3,FALSE))</f>
        <v/>
      </c>
      <c r="MG28" s="809" t="str">
        <f>IF(Table1[[#This Row],[Verschluss - B1 - Gewicht (in G)]]="","",Table1[[#This Row],[Verschluss - B1 - Gewicht (in G)]])</f>
        <v/>
      </c>
      <c r="MH28" s="809" t="str">
        <f>IF(Table1[[#This Row],[Verschluss - B1 - Lizenzierungs-pflichtig? (X=Ja)]]="","",Table1[[#This Row],[Verschluss - B1 - Lizenzierungs-pflichtig? (X=Ja)]])</f>
        <v/>
      </c>
      <c r="MI28" s="809" t="str">
        <f>IF(Table1[[#This Row],[Verschluss - B1 - Trennbar vom Hauptkörper? (X=Ja)]]="","",Table1[[#This Row],[Verschluss - B1 - Trennbar vom Hauptkörper? (X=Ja)]])</f>
        <v/>
      </c>
      <c r="MJ28" s="812" t="str">
        <f>IF(Table1[[#This Row],[Verschluss - B1 - Virgin Material]]="","",VLOOKUP(Table1[[#This Row],[Verschluss - B1 - Virgin Material]],'DD FD'!AJ:AK,2,FALSE))</f>
        <v/>
      </c>
      <c r="MK28" s="813" t="str">
        <f>IF(Table1[[#This Row],[Verschluss - B1 - Virgin Material Anteil (in %)]]="","",Table1[[#This Row],[Verschluss - B1 - Virgin Material Anteil (in %)]])</f>
        <v/>
      </c>
      <c r="ML28" s="812" t="str">
        <f>IF(Table1[[#This Row],[Verschluss - B1 - Recyceltes Material]]="","",VLOOKUP(Table1[[#This Row],[Verschluss - B1 - Recyceltes Material]],'DD FD'!AL:AM,2,FALSE))</f>
        <v/>
      </c>
      <c r="MM28" s="813" t="str">
        <f>IF(Table1[[#This Row],[Verschluss - B1 - Recyceltes Material Anteil (in %)]]="","",Table1[[#This Row],[Verschluss - B1 - Recyceltes Material Anteil (in %)]])</f>
        <v/>
      </c>
      <c r="MN28" s="812" t="str">
        <f>IF(Table1[[#This Row],[Verschluss - B1 - Beschichtung]]="","",VLOOKUP(Table1[[#This Row],[Verschluss - B1 - Beschichtung]],'DD FD'!AE:AF,2,FALSE))</f>
        <v/>
      </c>
      <c r="MO28" s="815" t="str">
        <f>IF(Table1[[#This Row],[Verschluss - B1 - Beschichtung Anteil (in %)]]="","",Table1[[#This Row],[Verschluss - B1 - Beschichtung Anteil (in %)]])</f>
        <v/>
      </c>
      <c r="MP28" s="811" t="str">
        <f>IF(Table1[[#This Row],[Verschluss - B2 - Art]]="","",VLOOKUP(Table1[[#This Row],[Verschluss - B2 - Art]],'DD FD'!D:E,2,FALSE))</f>
        <v/>
      </c>
      <c r="MQ28" s="812" t="str">
        <f>IF(Table1[[#This Row],[Verschluss - B2 - Fraktion]]="","",VLOOKUP(Table1[[#This Row],[Verschluss - B2 - Fraktion]],'DD FD'!H:J,3,FALSE))</f>
        <v/>
      </c>
      <c r="MR28" s="809" t="str">
        <f>IF(Table1[[#This Row],[Verschluss - B2 - Gewicht (in G)]]="","",Table1[[#This Row],[Verschluss - B2 - Gewicht (in G)]])</f>
        <v/>
      </c>
      <c r="MS28" s="809" t="str">
        <f>IF(Table1[[#This Row],[Verschluss - B2 - Lizenzierungs-pflichtig? (X=Ja)]]="","",Table1[[#This Row],[Verschluss - B2 - Lizenzierungs-pflichtig? (X=Ja)]])</f>
        <v/>
      </c>
      <c r="MT28" s="809" t="str">
        <f>IF(Table1[[#This Row],[Verschluss - B2 - Trennbar vom Hauptkörper? (X=Ja)]]="","",Table1[[#This Row],[Verschluss - B2 - Trennbar vom Hauptkörper? (X=Ja)]])</f>
        <v/>
      </c>
      <c r="MU28" s="812" t="str">
        <f>IF(Table1[[#This Row],[Verschluss - B2 - Virgin Material]]="","",VLOOKUP(Table1[[#This Row],[Verschluss - B2 - Virgin Material]],'DD FD'!AJ:AK,2,FALSE))</f>
        <v/>
      </c>
      <c r="MV28" s="813" t="str">
        <f>IF(Table1[[#This Row],[Verschluss - B2 - Virgin Material Anteil (in %)]]="","",Table1[[#This Row],[Verschluss - B2 - Virgin Material Anteil (in %)]])</f>
        <v/>
      </c>
      <c r="MW28" s="812" t="str">
        <f>IF(Table1[[#This Row],[Verschluss - B2 - Recyceltes Material]]="","",VLOOKUP(Table1[[#This Row],[Verschluss - B2 - Recyceltes Material]],'DD FD'!AL:AM,2,FALSE))</f>
        <v/>
      </c>
      <c r="MX28" s="813" t="str">
        <f>IF(Table1[[#This Row],[Verschluss - B2 - Recyceltes Material Anteil (in %)]]="","",Table1[[#This Row],[Verschluss - B2 - Recyceltes Material Anteil (in %)]])</f>
        <v/>
      </c>
      <c r="MY28" s="812" t="str">
        <f>IF(Table1[[#This Row],[Verschluss - B2 - Beschichtung]]="","",VLOOKUP(Table1[[#This Row],[Verschluss - B2 - Beschichtung]],'DD FD'!AE:AF,2,FALSE))</f>
        <v/>
      </c>
      <c r="MZ28" s="815" t="str">
        <f>IF(Table1[[#This Row],[Verschluss - B2 - Beschichtung Anteil (in %)]]="","",Table1[[#This Row],[Verschluss - B2 - Beschichtung Anteil (in %)]])</f>
        <v/>
      </c>
      <c r="NA28" s="811" t="str">
        <f>IF(Table1[[#This Row],[Verschluss - B3 - Art]]="","",VLOOKUP(Table1[[#This Row],[Verschluss - B3 - Art]],'DD FD'!D:E,2,FALSE))</f>
        <v/>
      </c>
      <c r="NB28" s="812" t="str">
        <f>IF(Table1[[#This Row],[Verschluss - B3 - Fraktion]]="","",VLOOKUP(Table1[[#This Row],[Verschluss - B3 - Fraktion]],'DD FD'!H:J,3,FALSE))</f>
        <v/>
      </c>
      <c r="NC28" s="809" t="str">
        <f>IF(Table1[[#This Row],[Verschluss - B3 - Gewicht (in G)]]="","",Table1[[#This Row],[Verschluss - B3 - Gewicht (in G)]])</f>
        <v/>
      </c>
      <c r="ND28" s="809" t="str">
        <f>IF(Table1[[#This Row],[Verschluss - B3 - Lizenzierungs-pflichtig? (X=Ja)]]="","",Table1[[#This Row],[Verschluss - B3 - Lizenzierungs-pflichtig? (X=Ja)]])</f>
        <v/>
      </c>
      <c r="NE28" s="809" t="str">
        <f>IF(Table1[[#This Row],[Verschluss - B3 - Trennbar vom Hauptkörper? (X=Ja)]]="","",Table1[[#This Row],[Verschluss - B3 - Trennbar vom Hauptkörper? (X=Ja)]])</f>
        <v/>
      </c>
      <c r="NF28" s="812" t="str">
        <f>IF(Table1[[#This Row],[Verschluss - B3 - Virgin Material]]="","",VLOOKUP(Table1[[#This Row],[Verschluss - B3 - Virgin Material]],'DD FD'!AJ:AK,2,FALSE))</f>
        <v/>
      </c>
      <c r="NG28" s="813" t="str">
        <f>IF(Table1[[#This Row],[Verschluss - B3 - Virgin Material Anteil (in %)]]="","",Table1[[#This Row],[Verschluss - B3 - Virgin Material Anteil (in %)]])</f>
        <v/>
      </c>
      <c r="NH28" s="812" t="str">
        <f>IF(Table1[[#This Row],[Verschluss - B3 - Recyceltes Material]]="","",VLOOKUP(Table1[[#This Row],[Verschluss - B3 - Recyceltes Material]],'DD FD'!AL:AM,2,FALSE))</f>
        <v/>
      </c>
      <c r="NI28" s="813" t="str">
        <f>IF(Table1[[#This Row],[Verschluss - B3 - Recyceltes Material Anteil (in %)]]="","",Table1[[#This Row],[Verschluss - B3 - Recyceltes Material Anteil (in %)]])</f>
        <v/>
      </c>
      <c r="NJ28" s="812" t="str">
        <f>IF(Table1[[#This Row],[Verschluss - B3 - Beschichtung]]="","",VLOOKUP(Table1[[#This Row],[Verschluss - B3 - Beschichtung]],'DD FD'!AE:AF,2,FALSE))</f>
        <v/>
      </c>
      <c r="NK28" s="815" t="str">
        <f>IF(Table1[[#This Row],[Verschluss - B3 - Beschichtung Anteil (in %)]]="","",Table1[[#This Row],[Verschluss - B3 - Beschichtung Anteil (in %)]])</f>
        <v/>
      </c>
      <c r="NL28" s="811" t="str">
        <f>IF(Table1[[#This Row],[Etikett - B1 - Art]]="","",VLOOKUP(Table1[[#This Row],[Etikett - B1 - Art]],'DD FD'!F:G,2,FALSE))</f>
        <v/>
      </c>
      <c r="NM28" s="812" t="str">
        <f>IF(Table1[[#This Row],[Etikett - B1 - Fraktion]]="","",VLOOKUP(Table1[[#This Row],[Etikett - B1 - Fraktion]],'DD FD'!H:J,3,FALSE))</f>
        <v/>
      </c>
      <c r="NN28" s="809" t="str">
        <f>IF(Table1[[#This Row],[Etikett - B1 - Gewicht (in G)]]="","",Table1[[#This Row],[Etikett - B1 - Gewicht (in G)]])</f>
        <v/>
      </c>
      <c r="NO28" s="809" t="str">
        <f>IF(Table1[[#This Row],[Etikett - B1 - Lizenzierungs-pflichtig? (X=Ja)]]="","",Table1[[#This Row],[Etikett - B1 - Lizenzierungs-pflichtig? (X=Ja)]])</f>
        <v/>
      </c>
      <c r="NP28" s="809" t="str">
        <f>IF(Table1[[#This Row],[Etikett - B1 - Trennbar vom Hauptkörper? (X=Ja)]]="","",Table1[[#This Row],[Etikett - B1 - Trennbar vom Hauptkörper? (X=Ja)]])</f>
        <v/>
      </c>
      <c r="NQ28" s="812" t="str">
        <f>IF(Table1[[#This Row],[Etikett - B1 - Virgin Material]]="","",VLOOKUP(Table1[[#This Row],[Etikett - B1 - Virgin Material]],'DD FD'!AJ:AK,2,FALSE))</f>
        <v/>
      </c>
      <c r="NR28" s="813" t="str">
        <f>IF(Table1[[#This Row],[Etikett - B1 - Virgin Material Anteil (in %)]]="","",Table1[[#This Row],[Etikett - B1 - Virgin Material Anteil (in %)]])</f>
        <v/>
      </c>
      <c r="NS28" s="812" t="str">
        <f>IF(Table1[[#This Row],[Etikett - B1 - Recyceltes Material]]="","",VLOOKUP(Table1[[#This Row],[Etikett - B1 - Recyceltes Material]],'DD FD'!AL:AM,2,FALSE))</f>
        <v/>
      </c>
      <c r="NT28" s="813" t="str">
        <f>IF(Table1[[#This Row],[Etikett - B1 - Recyceltes Material Anteil (in %)]]="","",Table1[[#This Row],[Etikett - B1 - Recyceltes Material Anteil (in %)]])</f>
        <v/>
      </c>
      <c r="NU28" s="812" t="str">
        <f>IF(Table1[[#This Row],[Etikett - B1 - Beschichtung]]="","",VLOOKUP(Table1[[#This Row],[Etikett - B1 - Beschichtung]],'DD FD'!AE:AF,2,FALSE))</f>
        <v/>
      </c>
      <c r="NV28" s="815" t="str">
        <f>IF(Table1[[#This Row],[Etikett - B1 - Beschichtung Anteil (in %)]]="","",Table1[[#This Row],[Etikett - B1 - Beschichtung Anteil (in %)]])</f>
        <v/>
      </c>
      <c r="NW28" s="811" t="str">
        <f>IF(Table1[[#This Row],[Etikett - B2 - Art]]="","",VLOOKUP(Table1[[#This Row],[Etikett - B2 - Art]],'DD FD'!F:G,2,FALSE))</f>
        <v/>
      </c>
      <c r="NX28" s="812" t="str">
        <f>IF(Table1[[#This Row],[Etikett - B2 - Fraktion]]="","",VLOOKUP(Table1[[#This Row],[Etikett - B2 - Fraktion]],'DD FD'!H:J,3,FALSE))</f>
        <v/>
      </c>
      <c r="NY28" s="809" t="str">
        <f>IF(Table1[[#This Row],[Etikett - B2 - Gewicht (in G)]]="","",Table1[[#This Row],[Etikett - B2 - Gewicht (in G)]])</f>
        <v/>
      </c>
      <c r="NZ28" s="809" t="str">
        <f>IF(Table1[[#This Row],[Etikett - B2 - Lizenzierungs-pflichtig? (X=Ja)]]="","",Table1[[#This Row],[Etikett - B2 - Lizenzierungs-pflichtig? (X=Ja)]])</f>
        <v/>
      </c>
      <c r="OA28" s="809" t="str">
        <f>IF(Table1[[#This Row],[Etikett - B2 - Trennbar vom Hauptkörper? (X=Ja)]]="","",Table1[[#This Row],[Etikett - B2 - Trennbar vom Hauptkörper? (X=Ja)]])</f>
        <v/>
      </c>
      <c r="OB28" s="812" t="str">
        <f>IF(Table1[[#This Row],[Etikett - B2 - Virgin Material]]="","",VLOOKUP(Table1[[#This Row],[Etikett - B2 - Virgin Material]],'DD FD'!AJ:AK,2,FALSE))</f>
        <v/>
      </c>
      <c r="OC28" s="813" t="str">
        <f>IF(Table1[[#This Row],[Etikett - B2 - Virgin Material Anteil (in %)]]="","",Table1[[#This Row],[Etikett - B2 - Virgin Material Anteil (in %)]])</f>
        <v/>
      </c>
      <c r="OD28" s="812" t="str">
        <f>IF(Table1[[#This Row],[Etikett - B2 - Recyceltes Material]]="","",VLOOKUP(Table1[[#This Row],[Etikett - B2 - Recyceltes Material]],'DD FD'!AL:AM,2,FALSE))</f>
        <v/>
      </c>
      <c r="OE28" s="813" t="str">
        <f>IF(Table1[[#This Row],[Etikett - B2 - Recyceltes Material Anteil (in %)]]="","",Table1[[#This Row],[Etikett - B2 - Recyceltes Material Anteil (in %)]])</f>
        <v/>
      </c>
      <c r="OF28" s="812" t="str">
        <f>IF(Table1[[#This Row],[Etikett - B2 - Beschichtung]]="","",VLOOKUP(Table1[[#This Row],[Etikett - B2 - Beschichtung]],'DD FD'!AE:AF,2,FALSE))</f>
        <v/>
      </c>
      <c r="OG28" s="815" t="str">
        <f>IF(Table1[[#This Row],[Etikett - B2 - Beschichtung Anteil (in %)]]="","",Table1[[#This Row],[Etikett - B2 - Beschichtung Anteil (in %)]])</f>
        <v/>
      </c>
      <c r="OH28" s="811" t="str">
        <f>IF(Table1[[#This Row],[Etikett - B3 - Art]]="","",VLOOKUP(Table1[[#This Row],[Etikett - B3 - Art]],'DD FD'!F:G,2,FALSE))</f>
        <v/>
      </c>
      <c r="OI28" s="812" t="str">
        <f>IF(Table1[[#This Row],[Etikett - B3 - Fraktion]]="","",VLOOKUP(Table1[[#This Row],[Etikett - B3 - Fraktion]],'DD FD'!H:J,3,FALSE))</f>
        <v/>
      </c>
      <c r="OJ28" s="809" t="str">
        <f>IF(Table1[[#This Row],[Etikett - B3 - Gewicht (in G)]]="","",Table1[[#This Row],[Etikett - B3 - Gewicht (in G)]])</f>
        <v/>
      </c>
      <c r="OK28" s="809" t="str">
        <f>IF(Table1[[#This Row],[Etikett - B3 - Lizenzierungs-pflichtig? (X=Ja)]]="","",Table1[[#This Row],[Etikett - B3 - Lizenzierungs-pflichtig? (X=Ja)]])</f>
        <v/>
      </c>
      <c r="OL28" s="809" t="str">
        <f>IF(Table1[[#This Row],[Etikett - B3 - Trennbar vom Hauptkörper? (X=Ja)]]="","",Table1[[#This Row],[Etikett - B3 - Trennbar vom Hauptkörper? (X=Ja)]])</f>
        <v/>
      </c>
      <c r="OM28" s="812" t="str">
        <f>IF(Table1[[#This Row],[Etikett - B3 - Virgin Material]]="","",VLOOKUP(Table1[[#This Row],[Etikett - B3 - Virgin Material]],'DD FD'!AJ:AK,2,FALSE))</f>
        <v/>
      </c>
      <c r="ON28" s="813" t="str">
        <f>IF(Table1[[#This Row],[Etikett - B3 - Virgin Material Anteil (in %)]]="","",Table1[[#This Row],[Etikett - B3 - Virgin Material Anteil (in %)]])</f>
        <v/>
      </c>
      <c r="OO28" s="812" t="str">
        <f>IF(Table1[[#This Row],[Etikett - B3 - Recyceltes Material]]="","",VLOOKUP(Table1[[#This Row],[Etikett - B3 - Recyceltes Material]],'DD FD'!AL:AM,2,FALSE))</f>
        <v/>
      </c>
      <c r="OP28" s="813" t="str">
        <f>IF(Table1[[#This Row],[Etikett - B3 - Recyceltes Material Anteil (in %)]]="","",Table1[[#This Row],[Etikett - B3 - Recyceltes Material Anteil (in %)]])</f>
        <v/>
      </c>
      <c r="OQ28" s="812" t="str">
        <f>IF(Table1[[#This Row],[Etikett - B3 - Beschichtung]]="","",VLOOKUP(Table1[[#This Row],[Etikett - B3 - Beschichtung]],'DD FD'!AE:AF,2,FALSE))</f>
        <v/>
      </c>
      <c r="OR28" s="861" t="str">
        <f>IF(Table1[[#This Row],[Etikett - B3 - Beschichtung Anteil (in %)]]="","",Table1[[#This Row],[Etikett - B3 - Beschichtung Anteil (in %)]])</f>
        <v/>
      </c>
      <c r="OS28" s="866">
        <f>ROUNDUP(SUM(
IF(AND(LB28='DD FD'!$J$7,LD28='DD FD'!$AI$3),LC28,0),
IF(AND(LL28='DD FD'!$J$7,LN28='DD FD'!$AI$3),LM28,0),
IF(AND(LV28='DD FD'!$J$7,LX28='DD FD'!$AI$3),LW28,0),
IF(AND(MF28='DD FD'!$J$7,MH28='DD FD'!$AI$3),MG28,0),
IF(AND(MQ28='DD FD'!$J$7,MS28='DD FD'!$AI$3),MR28,0),
IF(AND(NB28='DD FD'!$J$7,ND28='DD FD'!$AI$3),NC28,0),
IF(AND(NM28='DD FD'!$J$7,NO28='DD FD'!$AI$3),NN28,0),
IF(AND(NX28='DD FD'!$J$7,NZ28='DD FD'!$AI$3),NY28,0),
IF(AND(OI28='DD FD'!$J$7,OK28='DD FD'!$AI$3),OJ28,0),
),2)</f>
        <v>0</v>
      </c>
      <c r="OT28" s="865">
        <f>ROUNDUP(SUM(
IF(AND(LB28='DD FD'!$J$6,LD28='DD FD'!$AI$3),LC28,0),
IF(AND(LL28='DD FD'!$J$6,LN28='DD FD'!$AI$3),LM28,0),
IF(AND(LV28='DD FD'!$J$6,LX28='DD FD'!$AI$3),LW28,0),
IF(AND(MF28='DD FD'!$J$6,MH28='DD FD'!$AI$3),MG28,0),
IF(AND(MQ28='DD FD'!$J$6,MS28='DD FD'!$AI$3),MR28,0),
IF(AND(NB28='DD FD'!$J$6,ND28='DD FD'!$AI$3),NC28,0),
IF(AND(NM28='DD FD'!$J$6,NO28='DD FD'!$AI$3),NN28,0),
IF(AND(NX28='DD FD'!$J$6,NZ28='DD FD'!$AI$3),NY28,0),
IF(AND(OI28='DD FD'!$J$6,OK28='DD FD'!$AI$3),OJ28,0),
),2)</f>
        <v>0</v>
      </c>
      <c r="OU28" s="865">
        <f>ROUNDUP(SUM(
IF(AND(LB28='DD FD'!$J$10,LD28='DD FD'!$AI$3),LC28,0),
IF(AND(LL28='DD FD'!$J$10,LN28='DD FD'!$AI$3),LM28,0),
IF(AND(LV28='DD FD'!$J$10,LX28='DD FD'!$AI$3),LW28,0),
IF(AND(MF28='DD FD'!$J$10,MH28='DD FD'!$AI$3),MG28,0),
IF(AND(MQ28='DD FD'!$J$10,MS28='DD FD'!$AI$3),MR28,0),
IF(AND(NB28='DD FD'!$J$10,ND28='DD FD'!$AI$3),NC28,0),
IF(AND(NM28='DD FD'!$J$10,NO28='DD FD'!$AI$3),NN28,0),
IF(AND(NX28='DD FD'!$J$10,NZ28='DD FD'!$AI$3),NY28,0),
IF(AND(OI28='DD FD'!$J$10,OK28='DD FD'!$AI$3),OJ28,0),
),2)</f>
        <v>0</v>
      </c>
      <c r="OV28" s="865">
        <f>ROUNDUP(SUM(
IF(AND(LB28='DD FD'!$J$8,LD28='DD FD'!$AI$3),LC28,0),
IF(AND(LL28='DD FD'!$J$8,LN28='DD FD'!$AI$3),LM28,0),
IF(AND(LV28='DD FD'!$J$8,LX28='DD FD'!$AI$3),LW28,0),
IF(AND(MF28='DD FD'!$J$8,MH28='DD FD'!$AI$3),MG28,0),
IF(AND(MQ28='DD FD'!$J$8,MS28='DD FD'!$AI$3),MR28,0),
IF(AND(NB28='DD FD'!$J$8,ND28='DD FD'!$AI$3),NC28,0),
IF(AND(NM28='DD FD'!$J$8,NO28='DD FD'!$AI$3),NN28,0),
IF(AND(NX28='DD FD'!$J$8,NZ28='DD FD'!$AI$3),NY28,0),
IF(AND(OI28='DD FD'!$J$8,OK28='DD FD'!$AI$3),OJ28,0),
),2)</f>
        <v>0</v>
      </c>
      <c r="OW28" s="865">
        <f>ROUNDUP(SUM(
IF(AND(LB28='DD FD'!$J$5,LD28='DD FD'!$AI$3),LC28,0),
IF(AND(LL28='DD FD'!$J$5,LN28='DD FD'!$AI$3),LM28,0),
IF(AND(LV28='DD FD'!$J$5,LX28='DD FD'!$AI$3),LW28,0),
IF(AND(MF28='DD FD'!$J$5,MH28='DD FD'!$AI$3),MG28,0),
IF(AND(MQ28='DD FD'!$J$5,MS28='DD FD'!$AI$3),MR28,0),
IF(AND(NB28='DD FD'!$J$5,ND28='DD FD'!$AI$3),NC28,0),
IF(AND(NM28='DD FD'!$J$5,NO28='DD FD'!$AI$3),NN28,0),
IF(AND(NX28='DD FD'!$J$5,NZ28='DD FD'!$AI$3),NY28,0),
IF(AND(OI28='DD FD'!$J$5,OK28='DD FD'!$AI$3),OJ28,0),
),2)</f>
        <v>0</v>
      </c>
      <c r="OX28" s="865">
        <f>ROUNDUP(SUM(
IF(AND(LB28='DD FD'!$J$9,LD28='DD FD'!$AI$3),LC28,0),
IF(AND(LL28='DD FD'!$J$9,LN28='DD FD'!$AI$3),LM28,0),
IF(AND(LV28='DD FD'!$J$9,LX28='DD FD'!$AI$3),LW28,0),
IF(AND(MF28='DD FD'!$J$9,MH28='DD FD'!$AI$3),MG28,0),
IF(AND(MQ28='DD FD'!$J$9,MS28='DD FD'!$AI$3),MR28,0),
IF(AND(NB28='DD FD'!$J$9,ND28='DD FD'!$AI$3),NC28,0),
IF(AND(NM28='DD FD'!$J$9,NO28='DD FD'!$AI$3),NN28,0),
IF(AND(NX28='DD FD'!$J$9,NZ28='DD FD'!$AI$3),NY28,0),
IF(AND(OI28='DD FD'!$J$9,OK28='DD FD'!$AI$3),OJ28,0),
),2)</f>
        <v>0</v>
      </c>
      <c r="OY28" s="865">
        <f>ROUNDUP(SUM(
IF(AND(LB28='DD FD'!$J$4,LD28='DD FD'!$AI$3),LC28,0),
IF(AND(LL28='DD FD'!$J$4,LN28='DD FD'!$AI$3),LM28,0),
IF(AND(LV28='DD FD'!$J$4,LX28='DD FD'!$AI$3),LW28,0),
IF(AND(MF28='DD FD'!$J$4,MH28='DD FD'!$AI$3),MG28,0),
IF(AND(MQ28='DD FD'!$J$4,MS28='DD FD'!$AI$3),MR28,0),
IF(AND(NB28='DD FD'!$J$4,ND28='DD FD'!$AI$3),NC28,0),
IF(AND(NM28='DD FD'!$J$4,NO28='DD FD'!$AI$3),NN28,0),
IF(AND(NX28='DD FD'!$J$4,NZ28='DD FD'!$AI$3),NY28,0),
IF(AND(OI28='DD FD'!$J$4,OK28='DD FD'!$AI$3),OJ28,0),
),2)</f>
        <v>0</v>
      </c>
      <c r="OZ28" s="867">
        <f>ROUNDUP(SUM(
IF(AND(LB28='DD FD'!$J$11,LD28='DD FD'!$AI$3),LC28,0),
IF(AND(LL28='DD FD'!$J$11,LN28='DD FD'!$AI$3),LM28,0),
IF(AND(LV28='DD FD'!$J$11,LX28='DD FD'!$AI$3),LW28,0),
IF(AND(MF28='DD FD'!$J$11,MH28='DD FD'!$AI$3),MG28,0),
IF(AND(MQ28='DD FD'!$J$11,MS28='DD FD'!$AI$3),MR28,0),
IF(AND(NB28='DD FD'!$J$11,ND28='DD FD'!$AI$3),NC28,0),
IF(AND(NM28='DD FD'!$J$11,NO28='DD FD'!$AI$3),NN28,0),
IF(AND(NX28='DD FD'!$J$11,NZ28='DD FD'!$AI$3),NY28,0),
IF(AND(OI28='DD FD'!$J$11,OK28='DD FD'!$AI$3),OJ28,0),
),2)</f>
        <v>0</v>
      </c>
    </row>
    <row r="29" spans="1:416">
      <c r="A29" s="663"/>
      <c r="B29" s="182"/>
      <c r="C29" s="282"/>
      <c r="D29" s="282"/>
      <c r="E29" s="183"/>
      <c r="F29" s="355"/>
      <c r="G29" s="359"/>
      <c r="H29" s="664"/>
      <c r="I29" s="173"/>
      <c r="J29" s="161" t="str">
        <f t="shared" si="0"/>
        <v/>
      </c>
      <c r="K29" s="633" t="str">
        <f t="shared" si="17"/>
        <v/>
      </c>
      <c r="L29" s="636"/>
      <c r="M29" s="124" t="str">
        <f t="shared" si="18"/>
        <v/>
      </c>
      <c r="N29" s="125" t="str">
        <f t="shared" si="1"/>
        <v/>
      </c>
      <c r="O29" s="175"/>
      <c r="P29" s="175"/>
      <c r="Q29" s="126" t="str">
        <f t="shared" si="19"/>
        <v/>
      </c>
      <c r="R29" s="184"/>
      <c r="S29" s="184"/>
      <c r="T29" s="182"/>
      <c r="U29" s="182"/>
      <c r="V29" s="182"/>
      <c r="W29" s="358"/>
      <c r="X29" s="182"/>
      <c r="Y29" s="183"/>
      <c r="Z29" s="123"/>
      <c r="AA29" s="176"/>
      <c r="AB29" s="176"/>
      <c r="AC29" s="176"/>
      <c r="AD29" s="176"/>
      <c r="AE29" s="176"/>
      <c r="AF29" s="176"/>
      <c r="AG29" s="127" t="str">
        <f t="shared" si="20"/>
        <v/>
      </c>
      <c r="AH29" s="127" t="str">
        <f t="shared" si="21"/>
        <v/>
      </c>
      <c r="AI29" s="370"/>
      <c r="AJ29" s="635"/>
      <c r="AK29" s="619" t="str">
        <f t="shared" si="22"/>
        <v/>
      </c>
      <c r="AL29" s="124" t="str">
        <f t="shared" si="2"/>
        <v/>
      </c>
      <c r="AM29" s="124" t="str">
        <f t="shared" si="3"/>
        <v/>
      </c>
      <c r="AN29" s="124" t="str">
        <f t="shared" si="4"/>
        <v/>
      </c>
      <c r="AO29" s="124" t="str">
        <f t="shared" si="5"/>
        <v/>
      </c>
      <c r="AP29" s="184"/>
      <c r="AQ29" s="182"/>
      <c r="AR29" s="182"/>
      <c r="AS29" s="182"/>
      <c r="AT29" s="182"/>
      <c r="AU29" s="127" t="str">
        <f t="shared" si="6"/>
        <v/>
      </c>
      <c r="AV29" s="354"/>
      <c r="AW29" s="127" t="str">
        <f t="shared" si="7"/>
        <v/>
      </c>
      <c r="AX29" s="144" t="str">
        <f t="shared" si="8"/>
        <v/>
      </c>
      <c r="AY29" s="182"/>
      <c r="AZ29" s="23"/>
      <c r="BA29" s="23"/>
      <c r="BB29" s="183"/>
      <c r="BC29" s="622"/>
      <c r="BD29" s="649" t="str">
        <f t="shared" si="23"/>
        <v/>
      </c>
      <c r="BE29" s="354"/>
      <c r="BF29" s="192" t="str">
        <f t="shared" si="24"/>
        <v/>
      </c>
      <c r="BG29" s="159"/>
      <c r="BH29" s="159"/>
      <c r="BI29" s="182"/>
      <c r="BJ29" s="194"/>
      <c r="BK29" s="194"/>
      <c r="BL29" s="194"/>
      <c r="BM29" s="127" t="str">
        <f t="shared" si="9"/>
        <v/>
      </c>
      <c r="BN29" s="194"/>
      <c r="BO29" s="178" t="str">
        <f t="shared" si="10"/>
        <v/>
      </c>
      <c r="BP29" s="191"/>
      <c r="BQ29" s="182"/>
      <c r="BR29" s="23"/>
      <c r="BS29" s="23"/>
      <c r="BT29" s="23"/>
      <c r="BU29" s="651"/>
      <c r="BV29" s="647"/>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633" t="str">
        <f t="shared" si="25"/>
        <v/>
      </c>
      <c r="DY29" s="736"/>
      <c r="DZ29" s="334"/>
      <c r="EA29" s="736"/>
      <c r="EB29" s="197"/>
      <c r="EC29" s="194"/>
      <c r="ED29" s="197"/>
      <c r="EE29" s="197"/>
      <c r="EF29" s="194"/>
      <c r="EG29" s="194"/>
      <c r="EH29" s="194"/>
      <c r="EI29" s="123" t="str">
        <f t="shared" si="11"/>
        <v/>
      </c>
      <c r="EJ29" s="194"/>
      <c r="EK29" s="620" t="str">
        <f t="shared" si="12"/>
        <v/>
      </c>
      <c r="EL29" s="756"/>
      <c r="EM29" s="620" t="str">
        <f t="shared" si="26"/>
        <v/>
      </c>
      <c r="EN29" s="733"/>
      <c r="EO29" s="163"/>
      <c r="EP29" s="163"/>
      <c r="EQ29" s="163"/>
      <c r="ER29" s="163"/>
      <c r="ES29" s="163"/>
      <c r="ET29" s="163"/>
      <c r="EU29" s="163"/>
      <c r="EV29" s="163"/>
      <c r="EW29" s="163"/>
      <c r="EX29" s="163"/>
      <c r="EY29" s="163"/>
      <c r="EZ29" s="163"/>
      <c r="FA29" s="163"/>
      <c r="FB29" s="163"/>
      <c r="FC29" s="742"/>
      <c r="FD29" s="648" t="str">
        <f t="shared" si="13"/>
        <v/>
      </c>
      <c r="FE29" s="183"/>
      <c r="FF29" s="201"/>
      <c r="FG29" s="201"/>
      <c r="FH29" s="201"/>
      <c r="FI29" s="201"/>
      <c r="FJ29" s="201"/>
      <c r="FK29" s="201"/>
      <c r="FL29" s="182"/>
      <c r="FM29" s="182"/>
      <c r="FN29" s="334"/>
      <c r="FO29" s="123" t="str">
        <f t="shared" si="14"/>
        <v/>
      </c>
      <c r="FP29" s="889" t="str">
        <f>IF(Table1[[#This Row],[Baumwollanteil (in %)]]&lt;&gt;"","05","")</f>
        <v/>
      </c>
      <c r="FQ29" s="999"/>
      <c r="FR29" s="179" t="str">
        <f t="shared" si="15"/>
        <v/>
      </c>
      <c r="FS29" s="175"/>
      <c r="FT29" s="175"/>
      <c r="FU29" s="175"/>
      <c r="FV29" s="745" t="str">
        <f t="shared" si="16"/>
        <v/>
      </c>
      <c r="FZ29" s="24"/>
      <c r="GA29" s="24"/>
      <c r="GC29" s="1010" t="str">
        <f>IF(Table1[[#This Row],[Global Trade Item Number (GTIN)]]="","",Table1[[#This Row],[Global Trade Item Number (GTIN)]])</f>
        <v/>
      </c>
      <c r="GD29" s="790" t="str">
        <f>IF(Table1[[#This Row],[WAWI-Nr./ Kreditoren-Nummer
(ASDV)]]&lt;&gt;"",Table1[[#This Row],[WAWI-Nr./ Kreditoren-Nummer
(ASDV)]],"")</f>
        <v/>
      </c>
      <c r="GE29" s="190"/>
      <c r="GF29" s="790" t="str">
        <f>IF(Table1[[#This Row],[Gültig ab (Datum)]]&lt;&gt;"","31.12.9999","")</f>
        <v/>
      </c>
      <c r="GG29" s="190"/>
      <c r="GH29" s="190"/>
      <c r="GI29" s="616"/>
      <c r="GJ29" s="765"/>
      <c r="GK29" s="763"/>
      <c r="GL29" s="617"/>
      <c r="GM29" s="617"/>
      <c r="GN29" s="617"/>
      <c r="GO29" s="617"/>
      <c r="GP29" s="617"/>
      <c r="GQ29" s="775"/>
      <c r="GR29" s="771"/>
      <c r="GS29" s="159"/>
      <c r="GT29" s="610"/>
      <c r="GU29" s="610"/>
      <c r="GV29" s="610"/>
      <c r="GW29" s="610"/>
      <c r="GX29" s="610"/>
      <c r="GY29" s="610"/>
      <c r="GZ29" s="610"/>
      <c r="HA29" s="610"/>
      <c r="HB29" s="771"/>
      <c r="HC29" s="610"/>
      <c r="HD29" s="610"/>
      <c r="HE29" s="610"/>
      <c r="HF29" s="610"/>
      <c r="HG29" s="610"/>
      <c r="HH29" s="610"/>
      <c r="HI29" s="610"/>
      <c r="HJ29" s="610"/>
      <c r="HK29" s="610"/>
      <c r="HL29" s="771"/>
      <c r="HM29" s="610"/>
      <c r="HN29" s="610"/>
      <c r="HO29" s="610"/>
      <c r="HP29" s="610"/>
      <c r="HQ29" s="610"/>
      <c r="HR29" s="610"/>
      <c r="HS29" s="610"/>
      <c r="HT29" s="610"/>
      <c r="HU29" s="610"/>
      <c r="HV29" s="771"/>
      <c r="HW29" s="610"/>
      <c r="HX29" s="610"/>
      <c r="HY29" s="610"/>
      <c r="HZ29" s="610"/>
      <c r="IA29" s="610"/>
      <c r="IB29" s="610"/>
      <c r="IC29" s="610"/>
      <c r="ID29" s="610"/>
      <c r="IE29" s="610"/>
      <c r="IF29" s="610"/>
      <c r="IG29" s="771"/>
      <c r="IH29" s="610"/>
      <c r="II29" s="610"/>
      <c r="IJ29" s="610"/>
      <c r="IK29" s="610"/>
      <c r="IL29" s="610"/>
      <c r="IM29" s="610"/>
      <c r="IN29" s="610"/>
      <c r="IO29" s="610"/>
      <c r="IP29" s="610"/>
      <c r="IQ29" s="610"/>
      <c r="IR29" s="771"/>
      <c r="IS29" s="610"/>
      <c r="IT29" s="610"/>
      <c r="IU29" s="610"/>
      <c r="IV29" s="610"/>
      <c r="IW29" s="610"/>
      <c r="IX29" s="610"/>
      <c r="IY29" s="610"/>
      <c r="IZ29" s="610"/>
      <c r="JA29" s="610"/>
      <c r="JB29" s="610"/>
      <c r="JC29" s="771"/>
      <c r="JD29" s="610"/>
      <c r="JE29" s="610"/>
      <c r="JF29" s="610"/>
      <c r="JG29" s="610"/>
      <c r="JH29" s="610"/>
      <c r="JI29" s="610"/>
      <c r="JJ29" s="610"/>
      <c r="JK29" s="610"/>
      <c r="JL29" s="610"/>
      <c r="JM29" s="827"/>
      <c r="JN29" s="771"/>
      <c r="JO29" s="610"/>
      <c r="JP29" s="610"/>
      <c r="JQ29" s="610"/>
      <c r="JR29" s="610"/>
      <c r="JS29" s="610"/>
      <c r="JT29" s="610"/>
      <c r="JU29" s="610"/>
      <c r="JV29" s="610"/>
      <c r="JW29" s="610"/>
      <c r="JX29" s="610"/>
      <c r="JY29" s="771"/>
      <c r="JZ29" s="610"/>
      <c r="KA29" s="610"/>
      <c r="KB29" s="610"/>
      <c r="KC29" s="610"/>
      <c r="KD29" s="610"/>
      <c r="KE29" s="610"/>
      <c r="KF29" s="610"/>
      <c r="KG29" s="610"/>
      <c r="KH29" s="610"/>
      <c r="KI29" s="610"/>
      <c r="KL29" s="803" t="str">
        <f>IF(Table1[[#This Row],[GTIN]]&lt;&gt;"",Table1[[#This Row],[GTIN]],"")</f>
        <v/>
      </c>
      <c r="KM29" s="804" t="str">
        <f>Table1[[#This Row],[Kreditor]]</f>
        <v/>
      </c>
      <c r="KN29" s="805" t="str">
        <f>IF(Table1[[#This Row],[Gültig ab (Datum)]]&lt;&gt;"",Table1[[#This Row],[Gültig ab (Datum)]],"")</f>
        <v/>
      </c>
      <c r="KO29" s="805" t="str">
        <f>Table1[[#This Row],[Gültig bis]]</f>
        <v/>
      </c>
      <c r="KP29" s="818" t="str">
        <f>IF(Table1[[#This Row],[Artikel verpackt? 
(X=Ja)]]="","",Table1[[#This Row],[Artikel verpackt? 
(X=Ja)]])</f>
        <v/>
      </c>
      <c r="KQ29" s="806" t="str">
        <f>IF(Table1[[#This Row],[Verpackung recyclingfähig?
(X=Ja)]]="","",Table1[[#This Row],[Verpackung recyclingfähig?
(X=Ja)]])</f>
        <v/>
      </c>
      <c r="KR29" s="807"/>
      <c r="KS29" s="808"/>
      <c r="KT29" s="809"/>
      <c r="KU29" s="809"/>
      <c r="KV29" s="809"/>
      <c r="KW29" s="809"/>
      <c r="KX29" s="809"/>
      <c r="KY29" s="809"/>
      <c r="KZ29" s="810"/>
      <c r="LA29" s="811" t="str">
        <f>IF(Table1[[#This Row],[Hauptkörper - B1 - Art]]="","",VLOOKUP(Table1[[#This Row],[Hauptkörper - B1 - Art]],'DD FD'!B:C,2,FALSE))</f>
        <v/>
      </c>
      <c r="LB29" s="812" t="str">
        <f>IF(Table1[[#This Row],[Hauptkörper - B1 - Fraktion]]="","",VLOOKUP(Table1[[#This Row],[Hauptkörper - B1 - Fraktion]],'DD FD'!H:J,3,FALSE))</f>
        <v/>
      </c>
      <c r="LC29" s="809" t="str">
        <f>IF(Table1[[#This Row],[Hauptkörper - B1 - Gewicht
(in G)]]="","",Table1[[#This Row],[Hauptkörper - B1 - Gewicht
(in G)]])</f>
        <v/>
      </c>
      <c r="LD29" s="809" t="str">
        <f>IF(Table1[[#This Row],[Hauptkörper - B1 - Lizenzierungs-pflichtig? (X=Ja)]]="","",Table1[[#This Row],[Hauptkörper - B1 - Lizenzierungs-pflichtig? (X=Ja)]])</f>
        <v/>
      </c>
      <c r="LE29" s="812" t="str">
        <f>IF(Table1[[#This Row],[Hauptkörper - B1 - Virgin Material]]="","",VLOOKUP(Table1[[#This Row],[Hauptkörper - B1 - Virgin Material]],'DD FD'!AJ:AK,2,FALSE))</f>
        <v/>
      </c>
      <c r="LF29" s="813" t="str">
        <f>IF(Table1[[#This Row],[Hauptkörper - B1 - Virgin Material Anteil (in %)]]="","",Table1[[#This Row],[Hauptkörper - B1 - Virgin Material Anteil (in %)]])</f>
        <v/>
      </c>
      <c r="LG29" s="812" t="str">
        <f>IF(Table1[[#This Row],[Hauptkörper - B1 - Recyceltes Material]]="","",VLOOKUP(Table1[[#This Row],[Hauptkörper - B1 - Recyceltes Material]],'DD FD'!AL:AM,2,FALSE))</f>
        <v/>
      </c>
      <c r="LH29" s="813" t="str">
        <f>IF(Table1[[#This Row],[Hauptkörper - B1 - Recyceltes Material Anteil (in %)]]="","",Table1[[#This Row],[Hauptkörper - B1 - Recyceltes Material Anteil (in %)]])</f>
        <v/>
      </c>
      <c r="LI29" s="814" t="str">
        <f>IF(Table1[[#This Row],[Hauptkörper - B1 - Beschichtung]]="","",VLOOKUP(Table1[[#This Row],[Hauptkörper - B1 - Beschichtung]],'DD FD'!AE:AF,2,FALSE))</f>
        <v/>
      </c>
      <c r="LJ29" s="815" t="str">
        <f>IF(Table1[[#This Row],[Hauptkörper - B1 - Beschichtung Anteil (in %)]]="","",Table1[[#This Row],[Hauptkörper - B1 - Beschichtung Anteil (in %)]])</f>
        <v/>
      </c>
      <c r="LK29" s="811" t="str">
        <f>IF(Table1[[#This Row],[Hauptkörper - B2 - Art]]="","",VLOOKUP(Table1[[#This Row],[Hauptkörper - B2 - Art]],'DD FD'!B:C,2,FALSE))</f>
        <v/>
      </c>
      <c r="LL29" s="812" t="str">
        <f>IF(Table1[[#This Row],[Hauptkörper - B2 - Fraktion]]="","",VLOOKUP(Table1[[#This Row],[Hauptkörper - B2 - Fraktion]],'DD FD'!H:J,3,FALSE))</f>
        <v/>
      </c>
      <c r="LM29" s="809" t="str">
        <f>IF(Table1[[#This Row],[Hauptkörper - B2 - Gewicht
(in G)]]="","",Table1[[#This Row],[Hauptkörper - B2 - Gewicht
(in G)]])</f>
        <v/>
      </c>
      <c r="LN29" s="809" t="str">
        <f>IF(Table1[[#This Row],[Hauptkörper - B2 - Lizenzierungs-pflichtig? (X=Ja)]]="","",Table1[[#This Row],[Hauptkörper - B2 - Lizenzierungs-pflichtig? (X=Ja)]])</f>
        <v/>
      </c>
      <c r="LO29" s="812" t="str">
        <f>IF(Table1[[#This Row],[Hauptkörper - B2 - Virgin Material]]="","",VLOOKUP(Table1[[#This Row],[Hauptkörper - B2 - Virgin Material]],'DD FD'!AJ:AK,2,FALSE))</f>
        <v/>
      </c>
      <c r="LP29" s="813" t="str">
        <f>IF(Table1[[#This Row],[Hauptkörper - B2 - Virgin Material Anteil (in %)]]="","",Table1[[#This Row],[Hauptkörper - B2 - Virgin Material Anteil (in %)]])</f>
        <v/>
      </c>
      <c r="LQ29" s="812" t="str">
        <f>IF(Table1[[#This Row],[Hauptkörper - B2 - Recyceltes Material]]="","",VLOOKUP(Table1[[#This Row],[Hauptkörper - B2 - Recyceltes Material]],'DD FD'!AL:AM,2,FALSE))</f>
        <v/>
      </c>
      <c r="LR29" s="813" t="str">
        <f>IF(Table1[[#This Row],[Hauptkörper - B2 - Recyceltes Material Anteil (in %)]]="","",Table1[[#This Row],[Hauptkörper - B2 - Recyceltes Material Anteil (in %)]])</f>
        <v/>
      </c>
      <c r="LS29" s="812" t="str">
        <f>IF(Table1[[#This Row],[Hauptkörper - B2 - Beschichtung]]="","",VLOOKUP(Table1[[#This Row],[Hauptkörper - B2 - Beschichtung]],'DD FD'!AE:AF,2,FALSE))</f>
        <v/>
      </c>
      <c r="LT29" s="815" t="str">
        <f>IF(Table1[[#This Row],[Hauptkörper - B2 - Beschichtung Anteil (in %)]]="","",Table1[[#This Row],[Hauptkörper - B2 - Beschichtung Anteil (in %)]])</f>
        <v/>
      </c>
      <c r="LU29" s="811" t="str">
        <f>IF(Table1[[#This Row],[Hauptkörper - B3 - Art]]="","",VLOOKUP(Table1[[#This Row],[Hauptkörper - B3 - Art]],'DD FD'!B:C,2,FALSE))</f>
        <v/>
      </c>
      <c r="LV29" s="812" t="str">
        <f>IF(Table1[[#This Row],[Hauptkörper - B3 - Fraktion]]="","",VLOOKUP(Table1[[#This Row],[Hauptkörper - B3 - Fraktion]],'DD FD'!H:J,3,FALSE))</f>
        <v/>
      </c>
      <c r="LW29" s="809" t="str">
        <f>IF(Table1[[#This Row],[Hauptkörper - B3 - Gewicht
(in G)]]="","",Table1[[#This Row],[Hauptkörper - B3 - Gewicht
(in G)]])</f>
        <v/>
      </c>
      <c r="LX29" s="809" t="str">
        <f>IF(Table1[[#This Row],[Hauptkörper - B3 - Lizenzierungs-pflichtig? (X=Ja)]]="","",Table1[[#This Row],[Hauptkörper - B3 - Lizenzierungs-pflichtig? (X=Ja)]])</f>
        <v/>
      </c>
      <c r="LY29" s="812" t="str">
        <f>IF(Table1[[#This Row],[Hauptkörper - B3 - Virgin Material]]="","",VLOOKUP(Table1[[#This Row],[Hauptkörper - B3 - Virgin Material]],'DD FD'!AJ:AK,2,FALSE))</f>
        <v/>
      </c>
      <c r="LZ29" s="813" t="str">
        <f>IF(Table1[[#This Row],[Hauptkörper - B3 - Virgin Material Anteil (in %)]]="","",Table1[[#This Row],[Hauptkörper - B3 - Virgin Material Anteil (in %)]])</f>
        <v/>
      </c>
      <c r="MA29" s="812" t="str">
        <f>IF(Table1[[#This Row],[Hauptkörper - B3 - Recyceltes Material]]="","",VLOOKUP(Table1[[#This Row],[Hauptkörper - B3 - Recyceltes Material]],'DD FD'!AL:AM,2,FALSE))</f>
        <v/>
      </c>
      <c r="MB29" s="813" t="str">
        <f>IF(Table1[[#This Row],[Hauptkörper - B3 - Recyceltes Material Anteil (in %)]]="","",Table1[[#This Row],[Hauptkörper - B3 - Recyceltes Material Anteil (in %)]])</f>
        <v/>
      </c>
      <c r="MC29" s="812" t="str">
        <f>IF(Table1[[#This Row],[Hauptkörper - B3 - Beschichtung]]="","",VLOOKUP(Table1[[#This Row],[Hauptkörper - B3 - Beschichtung]],'DD FD'!AE:AF,2,FALSE))</f>
        <v/>
      </c>
      <c r="MD29" s="815" t="str">
        <f>IF(Table1[[#This Row],[Hauptkörper - B3 - Beschichtung Anteil (in %)]]="","",Table1[[#This Row],[Hauptkörper - B3 - Beschichtung Anteil (in %)]])</f>
        <v/>
      </c>
      <c r="ME29" s="811" t="str">
        <f>IF(Table1[[#This Row],[Verschluss - B1 - Art]]="","",VLOOKUP(Table1[[#This Row],[Verschluss - B1 - Art]],'DD FD'!D:E,2,FALSE))</f>
        <v/>
      </c>
      <c r="MF29" s="812" t="str">
        <f>IF(Table1[[#This Row],[Verschluss - B1 - Fraktion]]="","",VLOOKUP(Table1[[#This Row],[Verschluss - B1 - Fraktion]],'DD FD'!H:J,3,FALSE))</f>
        <v/>
      </c>
      <c r="MG29" s="809" t="str">
        <f>IF(Table1[[#This Row],[Verschluss - B1 - Gewicht (in G)]]="","",Table1[[#This Row],[Verschluss - B1 - Gewicht (in G)]])</f>
        <v/>
      </c>
      <c r="MH29" s="809" t="str">
        <f>IF(Table1[[#This Row],[Verschluss - B1 - Lizenzierungs-pflichtig? (X=Ja)]]="","",Table1[[#This Row],[Verschluss - B1 - Lizenzierungs-pflichtig? (X=Ja)]])</f>
        <v/>
      </c>
      <c r="MI29" s="809" t="str">
        <f>IF(Table1[[#This Row],[Verschluss - B1 - Trennbar vom Hauptkörper? (X=Ja)]]="","",Table1[[#This Row],[Verschluss - B1 - Trennbar vom Hauptkörper? (X=Ja)]])</f>
        <v/>
      </c>
      <c r="MJ29" s="812" t="str">
        <f>IF(Table1[[#This Row],[Verschluss - B1 - Virgin Material]]="","",VLOOKUP(Table1[[#This Row],[Verschluss - B1 - Virgin Material]],'DD FD'!AJ:AK,2,FALSE))</f>
        <v/>
      </c>
      <c r="MK29" s="813" t="str">
        <f>IF(Table1[[#This Row],[Verschluss - B1 - Virgin Material Anteil (in %)]]="","",Table1[[#This Row],[Verschluss - B1 - Virgin Material Anteil (in %)]])</f>
        <v/>
      </c>
      <c r="ML29" s="812" t="str">
        <f>IF(Table1[[#This Row],[Verschluss - B1 - Recyceltes Material]]="","",VLOOKUP(Table1[[#This Row],[Verschluss - B1 - Recyceltes Material]],'DD FD'!AL:AM,2,FALSE))</f>
        <v/>
      </c>
      <c r="MM29" s="813" t="str">
        <f>IF(Table1[[#This Row],[Verschluss - B1 - Recyceltes Material Anteil (in %)]]="","",Table1[[#This Row],[Verschluss - B1 - Recyceltes Material Anteil (in %)]])</f>
        <v/>
      </c>
      <c r="MN29" s="812" t="str">
        <f>IF(Table1[[#This Row],[Verschluss - B1 - Beschichtung]]="","",VLOOKUP(Table1[[#This Row],[Verschluss - B1 - Beschichtung]],'DD FD'!AE:AF,2,FALSE))</f>
        <v/>
      </c>
      <c r="MO29" s="815" t="str">
        <f>IF(Table1[[#This Row],[Verschluss - B1 - Beschichtung Anteil (in %)]]="","",Table1[[#This Row],[Verschluss - B1 - Beschichtung Anteil (in %)]])</f>
        <v/>
      </c>
      <c r="MP29" s="811" t="str">
        <f>IF(Table1[[#This Row],[Verschluss - B2 - Art]]="","",VLOOKUP(Table1[[#This Row],[Verschluss - B2 - Art]],'DD FD'!D:E,2,FALSE))</f>
        <v/>
      </c>
      <c r="MQ29" s="812" t="str">
        <f>IF(Table1[[#This Row],[Verschluss - B2 - Fraktion]]="","",VLOOKUP(Table1[[#This Row],[Verschluss - B2 - Fraktion]],'DD FD'!H:J,3,FALSE))</f>
        <v/>
      </c>
      <c r="MR29" s="809" t="str">
        <f>IF(Table1[[#This Row],[Verschluss - B2 - Gewicht (in G)]]="","",Table1[[#This Row],[Verschluss - B2 - Gewicht (in G)]])</f>
        <v/>
      </c>
      <c r="MS29" s="809" t="str">
        <f>IF(Table1[[#This Row],[Verschluss - B2 - Lizenzierungs-pflichtig? (X=Ja)]]="","",Table1[[#This Row],[Verschluss - B2 - Lizenzierungs-pflichtig? (X=Ja)]])</f>
        <v/>
      </c>
      <c r="MT29" s="809" t="str">
        <f>IF(Table1[[#This Row],[Verschluss - B2 - Trennbar vom Hauptkörper? (X=Ja)]]="","",Table1[[#This Row],[Verschluss - B2 - Trennbar vom Hauptkörper? (X=Ja)]])</f>
        <v/>
      </c>
      <c r="MU29" s="812" t="str">
        <f>IF(Table1[[#This Row],[Verschluss - B2 - Virgin Material]]="","",VLOOKUP(Table1[[#This Row],[Verschluss - B2 - Virgin Material]],'DD FD'!AJ:AK,2,FALSE))</f>
        <v/>
      </c>
      <c r="MV29" s="813" t="str">
        <f>IF(Table1[[#This Row],[Verschluss - B2 - Virgin Material Anteil (in %)]]="","",Table1[[#This Row],[Verschluss - B2 - Virgin Material Anteil (in %)]])</f>
        <v/>
      </c>
      <c r="MW29" s="812" t="str">
        <f>IF(Table1[[#This Row],[Verschluss - B2 - Recyceltes Material]]="","",VLOOKUP(Table1[[#This Row],[Verschluss - B2 - Recyceltes Material]],'DD FD'!AL:AM,2,FALSE))</f>
        <v/>
      </c>
      <c r="MX29" s="813" t="str">
        <f>IF(Table1[[#This Row],[Verschluss - B2 - Recyceltes Material Anteil (in %)]]="","",Table1[[#This Row],[Verschluss - B2 - Recyceltes Material Anteil (in %)]])</f>
        <v/>
      </c>
      <c r="MY29" s="812" t="str">
        <f>IF(Table1[[#This Row],[Verschluss - B2 - Beschichtung]]="","",VLOOKUP(Table1[[#This Row],[Verschluss - B2 - Beschichtung]],'DD FD'!AE:AF,2,FALSE))</f>
        <v/>
      </c>
      <c r="MZ29" s="815" t="str">
        <f>IF(Table1[[#This Row],[Verschluss - B2 - Beschichtung Anteil (in %)]]="","",Table1[[#This Row],[Verschluss - B2 - Beschichtung Anteil (in %)]])</f>
        <v/>
      </c>
      <c r="NA29" s="811" t="str">
        <f>IF(Table1[[#This Row],[Verschluss - B3 - Art]]="","",VLOOKUP(Table1[[#This Row],[Verschluss - B3 - Art]],'DD FD'!D:E,2,FALSE))</f>
        <v/>
      </c>
      <c r="NB29" s="812" t="str">
        <f>IF(Table1[[#This Row],[Verschluss - B3 - Fraktion]]="","",VLOOKUP(Table1[[#This Row],[Verschluss - B3 - Fraktion]],'DD FD'!H:J,3,FALSE))</f>
        <v/>
      </c>
      <c r="NC29" s="809" t="str">
        <f>IF(Table1[[#This Row],[Verschluss - B3 - Gewicht (in G)]]="","",Table1[[#This Row],[Verschluss - B3 - Gewicht (in G)]])</f>
        <v/>
      </c>
      <c r="ND29" s="809" t="str">
        <f>IF(Table1[[#This Row],[Verschluss - B3 - Lizenzierungs-pflichtig? (X=Ja)]]="","",Table1[[#This Row],[Verschluss - B3 - Lizenzierungs-pflichtig? (X=Ja)]])</f>
        <v/>
      </c>
      <c r="NE29" s="809" t="str">
        <f>IF(Table1[[#This Row],[Verschluss - B3 - Trennbar vom Hauptkörper? (X=Ja)]]="","",Table1[[#This Row],[Verschluss - B3 - Trennbar vom Hauptkörper? (X=Ja)]])</f>
        <v/>
      </c>
      <c r="NF29" s="812" t="str">
        <f>IF(Table1[[#This Row],[Verschluss - B3 - Virgin Material]]="","",VLOOKUP(Table1[[#This Row],[Verschluss - B3 - Virgin Material]],'DD FD'!AJ:AK,2,FALSE))</f>
        <v/>
      </c>
      <c r="NG29" s="813" t="str">
        <f>IF(Table1[[#This Row],[Verschluss - B3 - Virgin Material Anteil (in %)]]="","",Table1[[#This Row],[Verschluss - B3 - Virgin Material Anteil (in %)]])</f>
        <v/>
      </c>
      <c r="NH29" s="812" t="str">
        <f>IF(Table1[[#This Row],[Verschluss - B3 - Recyceltes Material]]="","",VLOOKUP(Table1[[#This Row],[Verschluss - B3 - Recyceltes Material]],'DD FD'!AL:AM,2,FALSE))</f>
        <v/>
      </c>
      <c r="NI29" s="813" t="str">
        <f>IF(Table1[[#This Row],[Verschluss - B3 - Recyceltes Material Anteil (in %)]]="","",Table1[[#This Row],[Verschluss - B3 - Recyceltes Material Anteil (in %)]])</f>
        <v/>
      </c>
      <c r="NJ29" s="812" t="str">
        <f>IF(Table1[[#This Row],[Verschluss - B3 - Beschichtung]]="","",VLOOKUP(Table1[[#This Row],[Verschluss - B3 - Beschichtung]],'DD FD'!AE:AF,2,FALSE))</f>
        <v/>
      </c>
      <c r="NK29" s="815" t="str">
        <f>IF(Table1[[#This Row],[Verschluss - B3 - Beschichtung Anteil (in %)]]="","",Table1[[#This Row],[Verschluss - B3 - Beschichtung Anteil (in %)]])</f>
        <v/>
      </c>
      <c r="NL29" s="811" t="str">
        <f>IF(Table1[[#This Row],[Etikett - B1 - Art]]="","",VLOOKUP(Table1[[#This Row],[Etikett - B1 - Art]],'DD FD'!F:G,2,FALSE))</f>
        <v/>
      </c>
      <c r="NM29" s="812" t="str">
        <f>IF(Table1[[#This Row],[Etikett - B1 - Fraktion]]="","",VLOOKUP(Table1[[#This Row],[Etikett - B1 - Fraktion]],'DD FD'!H:J,3,FALSE))</f>
        <v/>
      </c>
      <c r="NN29" s="809" t="str">
        <f>IF(Table1[[#This Row],[Etikett - B1 - Gewicht (in G)]]="","",Table1[[#This Row],[Etikett - B1 - Gewicht (in G)]])</f>
        <v/>
      </c>
      <c r="NO29" s="809" t="str">
        <f>IF(Table1[[#This Row],[Etikett - B1 - Lizenzierungs-pflichtig? (X=Ja)]]="","",Table1[[#This Row],[Etikett - B1 - Lizenzierungs-pflichtig? (X=Ja)]])</f>
        <v/>
      </c>
      <c r="NP29" s="809" t="str">
        <f>IF(Table1[[#This Row],[Etikett - B1 - Trennbar vom Hauptkörper? (X=Ja)]]="","",Table1[[#This Row],[Etikett - B1 - Trennbar vom Hauptkörper? (X=Ja)]])</f>
        <v/>
      </c>
      <c r="NQ29" s="812" t="str">
        <f>IF(Table1[[#This Row],[Etikett - B1 - Virgin Material]]="","",VLOOKUP(Table1[[#This Row],[Etikett - B1 - Virgin Material]],'DD FD'!AJ:AK,2,FALSE))</f>
        <v/>
      </c>
      <c r="NR29" s="813" t="str">
        <f>IF(Table1[[#This Row],[Etikett - B1 - Virgin Material Anteil (in %)]]="","",Table1[[#This Row],[Etikett - B1 - Virgin Material Anteil (in %)]])</f>
        <v/>
      </c>
      <c r="NS29" s="812" t="str">
        <f>IF(Table1[[#This Row],[Etikett - B1 - Recyceltes Material]]="","",VLOOKUP(Table1[[#This Row],[Etikett - B1 - Recyceltes Material]],'DD FD'!AL:AM,2,FALSE))</f>
        <v/>
      </c>
      <c r="NT29" s="813" t="str">
        <f>IF(Table1[[#This Row],[Etikett - B1 - Recyceltes Material Anteil (in %)]]="","",Table1[[#This Row],[Etikett - B1 - Recyceltes Material Anteil (in %)]])</f>
        <v/>
      </c>
      <c r="NU29" s="812" t="str">
        <f>IF(Table1[[#This Row],[Etikett - B1 - Beschichtung]]="","",VLOOKUP(Table1[[#This Row],[Etikett - B1 - Beschichtung]],'DD FD'!AE:AF,2,FALSE))</f>
        <v/>
      </c>
      <c r="NV29" s="815" t="str">
        <f>IF(Table1[[#This Row],[Etikett - B1 - Beschichtung Anteil (in %)]]="","",Table1[[#This Row],[Etikett - B1 - Beschichtung Anteil (in %)]])</f>
        <v/>
      </c>
      <c r="NW29" s="811" t="str">
        <f>IF(Table1[[#This Row],[Etikett - B2 - Art]]="","",VLOOKUP(Table1[[#This Row],[Etikett - B2 - Art]],'DD FD'!F:G,2,FALSE))</f>
        <v/>
      </c>
      <c r="NX29" s="812" t="str">
        <f>IF(Table1[[#This Row],[Etikett - B2 - Fraktion]]="","",VLOOKUP(Table1[[#This Row],[Etikett - B2 - Fraktion]],'DD FD'!H:J,3,FALSE))</f>
        <v/>
      </c>
      <c r="NY29" s="809" t="str">
        <f>IF(Table1[[#This Row],[Etikett - B2 - Gewicht (in G)]]="","",Table1[[#This Row],[Etikett - B2 - Gewicht (in G)]])</f>
        <v/>
      </c>
      <c r="NZ29" s="809" t="str">
        <f>IF(Table1[[#This Row],[Etikett - B2 - Lizenzierungs-pflichtig? (X=Ja)]]="","",Table1[[#This Row],[Etikett - B2 - Lizenzierungs-pflichtig? (X=Ja)]])</f>
        <v/>
      </c>
      <c r="OA29" s="809" t="str">
        <f>IF(Table1[[#This Row],[Etikett - B2 - Trennbar vom Hauptkörper? (X=Ja)]]="","",Table1[[#This Row],[Etikett - B2 - Trennbar vom Hauptkörper? (X=Ja)]])</f>
        <v/>
      </c>
      <c r="OB29" s="812" t="str">
        <f>IF(Table1[[#This Row],[Etikett - B2 - Virgin Material]]="","",VLOOKUP(Table1[[#This Row],[Etikett - B2 - Virgin Material]],'DD FD'!AJ:AK,2,FALSE))</f>
        <v/>
      </c>
      <c r="OC29" s="813" t="str">
        <f>IF(Table1[[#This Row],[Etikett - B2 - Virgin Material Anteil (in %)]]="","",Table1[[#This Row],[Etikett - B2 - Virgin Material Anteil (in %)]])</f>
        <v/>
      </c>
      <c r="OD29" s="812" t="str">
        <f>IF(Table1[[#This Row],[Etikett - B2 - Recyceltes Material]]="","",VLOOKUP(Table1[[#This Row],[Etikett - B2 - Recyceltes Material]],'DD FD'!AL:AM,2,FALSE))</f>
        <v/>
      </c>
      <c r="OE29" s="813" t="str">
        <f>IF(Table1[[#This Row],[Etikett - B2 - Recyceltes Material Anteil (in %)]]="","",Table1[[#This Row],[Etikett - B2 - Recyceltes Material Anteil (in %)]])</f>
        <v/>
      </c>
      <c r="OF29" s="812" t="str">
        <f>IF(Table1[[#This Row],[Etikett - B2 - Beschichtung]]="","",VLOOKUP(Table1[[#This Row],[Etikett - B2 - Beschichtung]],'DD FD'!AE:AF,2,FALSE))</f>
        <v/>
      </c>
      <c r="OG29" s="815" t="str">
        <f>IF(Table1[[#This Row],[Etikett - B2 - Beschichtung Anteil (in %)]]="","",Table1[[#This Row],[Etikett - B2 - Beschichtung Anteil (in %)]])</f>
        <v/>
      </c>
      <c r="OH29" s="811" t="str">
        <f>IF(Table1[[#This Row],[Etikett - B3 - Art]]="","",VLOOKUP(Table1[[#This Row],[Etikett - B3 - Art]],'DD FD'!F:G,2,FALSE))</f>
        <v/>
      </c>
      <c r="OI29" s="812" t="str">
        <f>IF(Table1[[#This Row],[Etikett - B3 - Fraktion]]="","",VLOOKUP(Table1[[#This Row],[Etikett - B3 - Fraktion]],'DD FD'!H:J,3,FALSE))</f>
        <v/>
      </c>
      <c r="OJ29" s="809" t="str">
        <f>IF(Table1[[#This Row],[Etikett - B3 - Gewicht (in G)]]="","",Table1[[#This Row],[Etikett - B3 - Gewicht (in G)]])</f>
        <v/>
      </c>
      <c r="OK29" s="809" t="str">
        <f>IF(Table1[[#This Row],[Etikett - B3 - Lizenzierungs-pflichtig? (X=Ja)]]="","",Table1[[#This Row],[Etikett - B3 - Lizenzierungs-pflichtig? (X=Ja)]])</f>
        <v/>
      </c>
      <c r="OL29" s="809" t="str">
        <f>IF(Table1[[#This Row],[Etikett - B3 - Trennbar vom Hauptkörper? (X=Ja)]]="","",Table1[[#This Row],[Etikett - B3 - Trennbar vom Hauptkörper? (X=Ja)]])</f>
        <v/>
      </c>
      <c r="OM29" s="812" t="str">
        <f>IF(Table1[[#This Row],[Etikett - B3 - Virgin Material]]="","",VLOOKUP(Table1[[#This Row],[Etikett - B3 - Virgin Material]],'DD FD'!AJ:AK,2,FALSE))</f>
        <v/>
      </c>
      <c r="ON29" s="813" t="str">
        <f>IF(Table1[[#This Row],[Etikett - B3 - Virgin Material Anteil (in %)]]="","",Table1[[#This Row],[Etikett - B3 - Virgin Material Anteil (in %)]])</f>
        <v/>
      </c>
      <c r="OO29" s="812" t="str">
        <f>IF(Table1[[#This Row],[Etikett - B3 - Recyceltes Material]]="","",VLOOKUP(Table1[[#This Row],[Etikett - B3 - Recyceltes Material]],'DD FD'!AL:AM,2,FALSE))</f>
        <v/>
      </c>
      <c r="OP29" s="813" t="str">
        <f>IF(Table1[[#This Row],[Etikett - B3 - Recyceltes Material Anteil (in %)]]="","",Table1[[#This Row],[Etikett - B3 - Recyceltes Material Anteil (in %)]])</f>
        <v/>
      </c>
      <c r="OQ29" s="812" t="str">
        <f>IF(Table1[[#This Row],[Etikett - B3 - Beschichtung]]="","",VLOOKUP(Table1[[#This Row],[Etikett - B3 - Beschichtung]],'DD FD'!AE:AF,2,FALSE))</f>
        <v/>
      </c>
      <c r="OR29" s="861" t="str">
        <f>IF(Table1[[#This Row],[Etikett - B3 - Beschichtung Anteil (in %)]]="","",Table1[[#This Row],[Etikett - B3 - Beschichtung Anteil (in %)]])</f>
        <v/>
      </c>
      <c r="OS29" s="866">
        <f>ROUNDUP(SUM(
IF(AND(LB29='DD FD'!$J$7,LD29='DD FD'!$AI$3),LC29,0),
IF(AND(LL29='DD FD'!$J$7,LN29='DD FD'!$AI$3),LM29,0),
IF(AND(LV29='DD FD'!$J$7,LX29='DD FD'!$AI$3),LW29,0),
IF(AND(MF29='DD FD'!$J$7,MH29='DD FD'!$AI$3),MG29,0),
IF(AND(MQ29='DD FD'!$J$7,MS29='DD FD'!$AI$3),MR29,0),
IF(AND(NB29='DD FD'!$J$7,ND29='DD FD'!$AI$3),NC29,0),
IF(AND(NM29='DD FD'!$J$7,NO29='DD FD'!$AI$3),NN29,0),
IF(AND(NX29='DD FD'!$J$7,NZ29='DD FD'!$AI$3),NY29,0),
IF(AND(OI29='DD FD'!$J$7,OK29='DD FD'!$AI$3),OJ29,0),
),2)</f>
        <v>0</v>
      </c>
      <c r="OT29" s="865">
        <f>ROUNDUP(SUM(
IF(AND(LB29='DD FD'!$J$6,LD29='DD FD'!$AI$3),LC29,0),
IF(AND(LL29='DD FD'!$J$6,LN29='DD FD'!$AI$3),LM29,0),
IF(AND(LV29='DD FD'!$J$6,LX29='DD FD'!$AI$3),LW29,0),
IF(AND(MF29='DD FD'!$J$6,MH29='DD FD'!$AI$3),MG29,0),
IF(AND(MQ29='DD FD'!$J$6,MS29='DD FD'!$AI$3),MR29,0),
IF(AND(NB29='DD FD'!$J$6,ND29='DD FD'!$AI$3),NC29,0),
IF(AND(NM29='DD FD'!$J$6,NO29='DD FD'!$AI$3),NN29,0),
IF(AND(NX29='DD FD'!$J$6,NZ29='DD FD'!$AI$3),NY29,0),
IF(AND(OI29='DD FD'!$J$6,OK29='DD FD'!$AI$3),OJ29,0),
),2)</f>
        <v>0</v>
      </c>
      <c r="OU29" s="865">
        <f>ROUNDUP(SUM(
IF(AND(LB29='DD FD'!$J$10,LD29='DD FD'!$AI$3),LC29,0),
IF(AND(LL29='DD FD'!$J$10,LN29='DD FD'!$AI$3),LM29,0),
IF(AND(LV29='DD FD'!$J$10,LX29='DD FD'!$AI$3),LW29,0),
IF(AND(MF29='DD FD'!$J$10,MH29='DD FD'!$AI$3),MG29,0),
IF(AND(MQ29='DD FD'!$J$10,MS29='DD FD'!$AI$3),MR29,0),
IF(AND(NB29='DD FD'!$J$10,ND29='DD FD'!$AI$3),NC29,0),
IF(AND(NM29='DD FD'!$J$10,NO29='DD FD'!$AI$3),NN29,0),
IF(AND(NX29='DD FD'!$J$10,NZ29='DD FD'!$AI$3),NY29,0),
IF(AND(OI29='DD FD'!$J$10,OK29='DD FD'!$AI$3),OJ29,0),
),2)</f>
        <v>0</v>
      </c>
      <c r="OV29" s="865">
        <f>ROUNDUP(SUM(
IF(AND(LB29='DD FD'!$J$8,LD29='DD FD'!$AI$3),LC29,0),
IF(AND(LL29='DD FD'!$J$8,LN29='DD FD'!$AI$3),LM29,0),
IF(AND(LV29='DD FD'!$J$8,LX29='DD FD'!$AI$3),LW29,0),
IF(AND(MF29='DD FD'!$J$8,MH29='DD FD'!$AI$3),MG29,0),
IF(AND(MQ29='DD FD'!$J$8,MS29='DD FD'!$AI$3),MR29,0),
IF(AND(NB29='DD FD'!$J$8,ND29='DD FD'!$AI$3),NC29,0),
IF(AND(NM29='DD FD'!$J$8,NO29='DD FD'!$AI$3),NN29,0),
IF(AND(NX29='DD FD'!$J$8,NZ29='DD FD'!$AI$3),NY29,0),
IF(AND(OI29='DD FD'!$J$8,OK29='DD FD'!$AI$3),OJ29,0),
),2)</f>
        <v>0</v>
      </c>
      <c r="OW29" s="865">
        <f>ROUNDUP(SUM(
IF(AND(LB29='DD FD'!$J$5,LD29='DD FD'!$AI$3),LC29,0),
IF(AND(LL29='DD FD'!$J$5,LN29='DD FD'!$AI$3),LM29,0),
IF(AND(LV29='DD FD'!$J$5,LX29='DD FD'!$AI$3),LW29,0),
IF(AND(MF29='DD FD'!$J$5,MH29='DD FD'!$AI$3),MG29,0),
IF(AND(MQ29='DD FD'!$J$5,MS29='DD FD'!$AI$3),MR29,0),
IF(AND(NB29='DD FD'!$J$5,ND29='DD FD'!$AI$3),NC29,0),
IF(AND(NM29='DD FD'!$J$5,NO29='DD FD'!$AI$3),NN29,0),
IF(AND(NX29='DD FD'!$J$5,NZ29='DD FD'!$AI$3),NY29,0),
IF(AND(OI29='DD FD'!$J$5,OK29='DD FD'!$AI$3),OJ29,0),
),2)</f>
        <v>0</v>
      </c>
      <c r="OX29" s="865">
        <f>ROUNDUP(SUM(
IF(AND(LB29='DD FD'!$J$9,LD29='DD FD'!$AI$3),LC29,0),
IF(AND(LL29='DD FD'!$J$9,LN29='DD FD'!$AI$3),LM29,0),
IF(AND(LV29='DD FD'!$J$9,LX29='DD FD'!$AI$3),LW29,0),
IF(AND(MF29='DD FD'!$J$9,MH29='DD FD'!$AI$3),MG29,0),
IF(AND(MQ29='DD FD'!$J$9,MS29='DD FD'!$AI$3),MR29,0),
IF(AND(NB29='DD FD'!$J$9,ND29='DD FD'!$AI$3),NC29,0),
IF(AND(NM29='DD FD'!$J$9,NO29='DD FD'!$AI$3),NN29,0),
IF(AND(NX29='DD FD'!$J$9,NZ29='DD FD'!$AI$3),NY29,0),
IF(AND(OI29='DD FD'!$J$9,OK29='DD FD'!$AI$3),OJ29,0),
),2)</f>
        <v>0</v>
      </c>
      <c r="OY29" s="865">
        <f>ROUNDUP(SUM(
IF(AND(LB29='DD FD'!$J$4,LD29='DD FD'!$AI$3),LC29,0),
IF(AND(LL29='DD FD'!$J$4,LN29='DD FD'!$AI$3),LM29,0),
IF(AND(LV29='DD FD'!$J$4,LX29='DD FD'!$AI$3),LW29,0),
IF(AND(MF29='DD FD'!$J$4,MH29='DD FD'!$AI$3),MG29,0),
IF(AND(MQ29='DD FD'!$J$4,MS29='DD FD'!$AI$3),MR29,0),
IF(AND(NB29='DD FD'!$J$4,ND29='DD FD'!$AI$3),NC29,0),
IF(AND(NM29='DD FD'!$J$4,NO29='DD FD'!$AI$3),NN29,0),
IF(AND(NX29='DD FD'!$J$4,NZ29='DD FD'!$AI$3),NY29,0),
IF(AND(OI29='DD FD'!$J$4,OK29='DD FD'!$AI$3),OJ29,0),
),2)</f>
        <v>0</v>
      </c>
      <c r="OZ29" s="867">
        <f>ROUNDUP(SUM(
IF(AND(LB29='DD FD'!$J$11,LD29='DD FD'!$AI$3),LC29,0),
IF(AND(LL29='DD FD'!$J$11,LN29='DD FD'!$AI$3),LM29,0),
IF(AND(LV29='DD FD'!$J$11,LX29='DD FD'!$AI$3),LW29,0),
IF(AND(MF29='DD FD'!$J$11,MH29='DD FD'!$AI$3),MG29,0),
IF(AND(MQ29='DD FD'!$J$11,MS29='DD FD'!$AI$3),MR29,0),
IF(AND(NB29='DD FD'!$J$11,ND29='DD FD'!$AI$3),NC29,0),
IF(AND(NM29='DD FD'!$J$11,NO29='DD FD'!$AI$3),NN29,0),
IF(AND(NX29='DD FD'!$J$11,NZ29='DD FD'!$AI$3),NY29,0),
IF(AND(OI29='DD FD'!$J$11,OK29='DD FD'!$AI$3),OJ29,0),
),2)</f>
        <v>0</v>
      </c>
    </row>
    <row r="30" spans="1:416">
      <c r="A30" s="663"/>
      <c r="B30" s="182"/>
      <c r="C30" s="282"/>
      <c r="D30" s="282"/>
      <c r="E30" s="183"/>
      <c r="F30" s="355"/>
      <c r="G30" s="359"/>
      <c r="H30" s="664"/>
      <c r="I30" s="173"/>
      <c r="J30" s="161" t="str">
        <f t="shared" si="0"/>
        <v/>
      </c>
      <c r="K30" s="633" t="str">
        <f t="shared" si="17"/>
        <v/>
      </c>
      <c r="L30" s="636"/>
      <c r="M30" s="124" t="str">
        <f t="shared" si="18"/>
        <v/>
      </c>
      <c r="N30" s="125" t="str">
        <f t="shared" si="1"/>
        <v/>
      </c>
      <c r="O30" s="175"/>
      <c r="P30" s="175"/>
      <c r="Q30" s="126" t="str">
        <f t="shared" si="19"/>
        <v/>
      </c>
      <c r="R30" s="184"/>
      <c r="S30" s="184"/>
      <c r="T30" s="182"/>
      <c r="U30" s="182"/>
      <c r="V30" s="182"/>
      <c r="W30" s="358"/>
      <c r="X30" s="182"/>
      <c r="Y30" s="183"/>
      <c r="Z30" s="123"/>
      <c r="AA30" s="176"/>
      <c r="AB30" s="176"/>
      <c r="AC30" s="176"/>
      <c r="AD30" s="176"/>
      <c r="AE30" s="176"/>
      <c r="AF30" s="176"/>
      <c r="AG30" s="127" t="str">
        <f t="shared" si="20"/>
        <v/>
      </c>
      <c r="AH30" s="127" t="str">
        <f t="shared" si="21"/>
        <v/>
      </c>
      <c r="AI30" s="370"/>
      <c r="AJ30" s="635"/>
      <c r="AK30" s="619" t="str">
        <f t="shared" si="22"/>
        <v/>
      </c>
      <c r="AL30" s="124" t="str">
        <f t="shared" si="2"/>
        <v/>
      </c>
      <c r="AM30" s="124" t="str">
        <f t="shared" si="3"/>
        <v/>
      </c>
      <c r="AN30" s="124" t="str">
        <f t="shared" si="4"/>
        <v/>
      </c>
      <c r="AO30" s="124" t="str">
        <f t="shared" si="5"/>
        <v/>
      </c>
      <c r="AP30" s="184"/>
      <c r="AQ30" s="182"/>
      <c r="AR30" s="182"/>
      <c r="AS30" s="182"/>
      <c r="AT30" s="182"/>
      <c r="AU30" s="127" t="str">
        <f t="shared" si="6"/>
        <v/>
      </c>
      <c r="AV30" s="354"/>
      <c r="AW30" s="127" t="str">
        <f t="shared" si="7"/>
        <v/>
      </c>
      <c r="AX30" s="144" t="str">
        <f t="shared" si="8"/>
        <v/>
      </c>
      <c r="AY30" s="182"/>
      <c r="AZ30" s="23"/>
      <c r="BA30" s="23"/>
      <c r="BB30" s="183"/>
      <c r="BC30" s="622"/>
      <c r="BD30" s="649" t="str">
        <f t="shared" si="23"/>
        <v/>
      </c>
      <c r="BE30" s="354"/>
      <c r="BF30" s="192" t="str">
        <f t="shared" si="24"/>
        <v/>
      </c>
      <c r="BG30" s="159"/>
      <c r="BH30" s="159"/>
      <c r="BI30" s="182"/>
      <c r="BJ30" s="194"/>
      <c r="BK30" s="194"/>
      <c r="BL30" s="194"/>
      <c r="BM30" s="127" t="str">
        <f t="shared" si="9"/>
        <v/>
      </c>
      <c r="BN30" s="194"/>
      <c r="BO30" s="178" t="str">
        <f t="shared" si="10"/>
        <v/>
      </c>
      <c r="BP30" s="191"/>
      <c r="BQ30" s="182"/>
      <c r="BR30" s="23"/>
      <c r="BS30" s="23"/>
      <c r="BT30" s="23"/>
      <c r="BU30" s="651"/>
      <c r="BV30" s="647"/>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633" t="str">
        <f t="shared" si="25"/>
        <v/>
      </c>
      <c r="DY30" s="736"/>
      <c r="DZ30" s="334"/>
      <c r="EA30" s="736"/>
      <c r="EB30" s="197"/>
      <c r="EC30" s="194"/>
      <c r="ED30" s="197"/>
      <c r="EE30" s="197"/>
      <c r="EF30" s="194"/>
      <c r="EG30" s="194"/>
      <c r="EH30" s="194"/>
      <c r="EI30" s="123" t="str">
        <f t="shared" si="11"/>
        <v/>
      </c>
      <c r="EJ30" s="194"/>
      <c r="EK30" s="620" t="str">
        <f t="shared" si="12"/>
        <v/>
      </c>
      <c r="EL30" s="756"/>
      <c r="EM30" s="620" t="str">
        <f t="shared" si="26"/>
        <v/>
      </c>
      <c r="EN30" s="733"/>
      <c r="EO30" s="163"/>
      <c r="EP30" s="163"/>
      <c r="EQ30" s="163"/>
      <c r="ER30" s="163"/>
      <c r="ES30" s="163"/>
      <c r="ET30" s="163"/>
      <c r="EU30" s="163"/>
      <c r="EV30" s="163"/>
      <c r="EW30" s="163"/>
      <c r="EX30" s="163"/>
      <c r="EY30" s="163"/>
      <c r="EZ30" s="163"/>
      <c r="FA30" s="163"/>
      <c r="FB30" s="163"/>
      <c r="FC30" s="742"/>
      <c r="FD30" s="648" t="str">
        <f t="shared" si="13"/>
        <v/>
      </c>
      <c r="FE30" s="183"/>
      <c r="FF30" s="201"/>
      <c r="FG30" s="201"/>
      <c r="FH30" s="201"/>
      <c r="FI30" s="201"/>
      <c r="FJ30" s="201"/>
      <c r="FK30" s="201"/>
      <c r="FL30" s="182"/>
      <c r="FM30" s="182"/>
      <c r="FN30" s="334"/>
      <c r="FO30" s="123" t="str">
        <f t="shared" si="14"/>
        <v/>
      </c>
      <c r="FP30" s="889" t="str">
        <f>IF(Table1[[#This Row],[Baumwollanteil (in %)]]&lt;&gt;"","05","")</f>
        <v/>
      </c>
      <c r="FQ30" s="999"/>
      <c r="FR30" s="179" t="str">
        <f t="shared" si="15"/>
        <v/>
      </c>
      <c r="FS30" s="175"/>
      <c r="FT30" s="175"/>
      <c r="FU30" s="175"/>
      <c r="FV30" s="745" t="str">
        <f t="shared" si="16"/>
        <v/>
      </c>
      <c r="FZ30" s="24"/>
      <c r="GA30" s="24"/>
      <c r="GC30" s="1010" t="str">
        <f>IF(Table1[[#This Row],[Global Trade Item Number (GTIN)]]="","",Table1[[#This Row],[Global Trade Item Number (GTIN)]])</f>
        <v/>
      </c>
      <c r="GD30" s="790" t="str">
        <f>IF(Table1[[#This Row],[WAWI-Nr./ Kreditoren-Nummer
(ASDV)]]&lt;&gt;"",Table1[[#This Row],[WAWI-Nr./ Kreditoren-Nummer
(ASDV)]],"")</f>
        <v/>
      </c>
      <c r="GE30" s="190"/>
      <c r="GF30" s="790" t="str">
        <f>IF(Table1[[#This Row],[Gültig ab (Datum)]]&lt;&gt;"","31.12.9999","")</f>
        <v/>
      </c>
      <c r="GG30" s="190"/>
      <c r="GH30" s="190"/>
      <c r="GI30" s="616"/>
      <c r="GJ30" s="765"/>
      <c r="GK30" s="763"/>
      <c r="GL30" s="617"/>
      <c r="GM30" s="617"/>
      <c r="GN30" s="617"/>
      <c r="GO30" s="617"/>
      <c r="GP30" s="617"/>
      <c r="GQ30" s="775"/>
      <c r="GR30" s="771"/>
      <c r="GS30" s="159"/>
      <c r="GT30" s="610"/>
      <c r="GU30" s="610"/>
      <c r="GV30" s="610"/>
      <c r="GW30" s="610"/>
      <c r="GX30" s="610"/>
      <c r="GY30" s="610"/>
      <c r="GZ30" s="610"/>
      <c r="HA30" s="610"/>
      <c r="HB30" s="771"/>
      <c r="HC30" s="610"/>
      <c r="HD30" s="610"/>
      <c r="HE30" s="610"/>
      <c r="HF30" s="610"/>
      <c r="HG30" s="610"/>
      <c r="HH30" s="610"/>
      <c r="HI30" s="610"/>
      <c r="HJ30" s="610"/>
      <c r="HK30" s="610"/>
      <c r="HL30" s="771"/>
      <c r="HM30" s="610"/>
      <c r="HN30" s="610"/>
      <c r="HO30" s="610"/>
      <c r="HP30" s="610"/>
      <c r="HQ30" s="610"/>
      <c r="HR30" s="610"/>
      <c r="HS30" s="610"/>
      <c r="HT30" s="610"/>
      <c r="HU30" s="610"/>
      <c r="HV30" s="771"/>
      <c r="HW30" s="610"/>
      <c r="HX30" s="610"/>
      <c r="HY30" s="610"/>
      <c r="HZ30" s="610"/>
      <c r="IA30" s="610"/>
      <c r="IB30" s="610"/>
      <c r="IC30" s="610"/>
      <c r="ID30" s="610"/>
      <c r="IE30" s="610"/>
      <c r="IF30" s="610"/>
      <c r="IG30" s="771"/>
      <c r="IH30" s="610"/>
      <c r="II30" s="610"/>
      <c r="IJ30" s="610"/>
      <c r="IK30" s="610"/>
      <c r="IL30" s="610"/>
      <c r="IM30" s="610"/>
      <c r="IN30" s="610"/>
      <c r="IO30" s="610"/>
      <c r="IP30" s="610"/>
      <c r="IQ30" s="610"/>
      <c r="IR30" s="771"/>
      <c r="IS30" s="610"/>
      <c r="IT30" s="610"/>
      <c r="IU30" s="610"/>
      <c r="IV30" s="610"/>
      <c r="IW30" s="610"/>
      <c r="IX30" s="610"/>
      <c r="IY30" s="610"/>
      <c r="IZ30" s="610"/>
      <c r="JA30" s="610"/>
      <c r="JB30" s="610"/>
      <c r="JC30" s="771"/>
      <c r="JD30" s="610"/>
      <c r="JE30" s="610"/>
      <c r="JF30" s="610"/>
      <c r="JG30" s="610"/>
      <c r="JH30" s="610"/>
      <c r="JI30" s="610"/>
      <c r="JJ30" s="610"/>
      <c r="JK30" s="610"/>
      <c r="JL30" s="610"/>
      <c r="JM30" s="827"/>
      <c r="JN30" s="771"/>
      <c r="JO30" s="610"/>
      <c r="JP30" s="610"/>
      <c r="JQ30" s="610"/>
      <c r="JR30" s="610"/>
      <c r="JS30" s="610"/>
      <c r="JT30" s="610"/>
      <c r="JU30" s="610"/>
      <c r="JV30" s="610"/>
      <c r="JW30" s="610"/>
      <c r="JX30" s="610"/>
      <c r="JY30" s="771"/>
      <c r="JZ30" s="610"/>
      <c r="KA30" s="610"/>
      <c r="KB30" s="610"/>
      <c r="KC30" s="610"/>
      <c r="KD30" s="610"/>
      <c r="KE30" s="610"/>
      <c r="KF30" s="610"/>
      <c r="KG30" s="610"/>
      <c r="KH30" s="610"/>
      <c r="KI30" s="610"/>
      <c r="KL30" s="803" t="str">
        <f>IF(Table1[[#This Row],[GTIN]]&lt;&gt;"",Table1[[#This Row],[GTIN]],"")</f>
        <v/>
      </c>
      <c r="KM30" s="804" t="str">
        <f>Table1[[#This Row],[Kreditor]]</f>
        <v/>
      </c>
      <c r="KN30" s="805" t="str">
        <f>IF(Table1[[#This Row],[Gültig ab (Datum)]]&lt;&gt;"",Table1[[#This Row],[Gültig ab (Datum)]],"")</f>
        <v/>
      </c>
      <c r="KO30" s="805" t="str">
        <f>Table1[[#This Row],[Gültig bis]]</f>
        <v/>
      </c>
      <c r="KP30" s="818" t="str">
        <f>IF(Table1[[#This Row],[Artikel verpackt? 
(X=Ja)]]="","",Table1[[#This Row],[Artikel verpackt? 
(X=Ja)]])</f>
        <v/>
      </c>
      <c r="KQ30" s="806" t="str">
        <f>IF(Table1[[#This Row],[Verpackung recyclingfähig?
(X=Ja)]]="","",Table1[[#This Row],[Verpackung recyclingfähig?
(X=Ja)]])</f>
        <v/>
      </c>
      <c r="KR30" s="807"/>
      <c r="KS30" s="808"/>
      <c r="KT30" s="809"/>
      <c r="KU30" s="809"/>
      <c r="KV30" s="809"/>
      <c r="KW30" s="809"/>
      <c r="KX30" s="809"/>
      <c r="KY30" s="809"/>
      <c r="KZ30" s="810"/>
      <c r="LA30" s="811" t="str">
        <f>IF(Table1[[#This Row],[Hauptkörper - B1 - Art]]="","",VLOOKUP(Table1[[#This Row],[Hauptkörper - B1 - Art]],'DD FD'!B:C,2,FALSE))</f>
        <v/>
      </c>
      <c r="LB30" s="812" t="str">
        <f>IF(Table1[[#This Row],[Hauptkörper - B1 - Fraktion]]="","",VLOOKUP(Table1[[#This Row],[Hauptkörper - B1 - Fraktion]],'DD FD'!H:J,3,FALSE))</f>
        <v/>
      </c>
      <c r="LC30" s="809" t="str">
        <f>IF(Table1[[#This Row],[Hauptkörper - B1 - Gewicht
(in G)]]="","",Table1[[#This Row],[Hauptkörper - B1 - Gewicht
(in G)]])</f>
        <v/>
      </c>
      <c r="LD30" s="809" t="str">
        <f>IF(Table1[[#This Row],[Hauptkörper - B1 - Lizenzierungs-pflichtig? (X=Ja)]]="","",Table1[[#This Row],[Hauptkörper - B1 - Lizenzierungs-pflichtig? (X=Ja)]])</f>
        <v/>
      </c>
      <c r="LE30" s="812" t="str">
        <f>IF(Table1[[#This Row],[Hauptkörper - B1 - Virgin Material]]="","",VLOOKUP(Table1[[#This Row],[Hauptkörper - B1 - Virgin Material]],'DD FD'!AJ:AK,2,FALSE))</f>
        <v/>
      </c>
      <c r="LF30" s="813" t="str">
        <f>IF(Table1[[#This Row],[Hauptkörper - B1 - Virgin Material Anteil (in %)]]="","",Table1[[#This Row],[Hauptkörper - B1 - Virgin Material Anteil (in %)]])</f>
        <v/>
      </c>
      <c r="LG30" s="812" t="str">
        <f>IF(Table1[[#This Row],[Hauptkörper - B1 - Recyceltes Material]]="","",VLOOKUP(Table1[[#This Row],[Hauptkörper - B1 - Recyceltes Material]],'DD FD'!AL:AM,2,FALSE))</f>
        <v/>
      </c>
      <c r="LH30" s="813" t="str">
        <f>IF(Table1[[#This Row],[Hauptkörper - B1 - Recyceltes Material Anteil (in %)]]="","",Table1[[#This Row],[Hauptkörper - B1 - Recyceltes Material Anteil (in %)]])</f>
        <v/>
      </c>
      <c r="LI30" s="814" t="str">
        <f>IF(Table1[[#This Row],[Hauptkörper - B1 - Beschichtung]]="","",VLOOKUP(Table1[[#This Row],[Hauptkörper - B1 - Beschichtung]],'DD FD'!AE:AF,2,FALSE))</f>
        <v/>
      </c>
      <c r="LJ30" s="815" t="str">
        <f>IF(Table1[[#This Row],[Hauptkörper - B1 - Beschichtung Anteil (in %)]]="","",Table1[[#This Row],[Hauptkörper - B1 - Beschichtung Anteil (in %)]])</f>
        <v/>
      </c>
      <c r="LK30" s="811" t="str">
        <f>IF(Table1[[#This Row],[Hauptkörper - B2 - Art]]="","",VLOOKUP(Table1[[#This Row],[Hauptkörper - B2 - Art]],'DD FD'!B:C,2,FALSE))</f>
        <v/>
      </c>
      <c r="LL30" s="812" t="str">
        <f>IF(Table1[[#This Row],[Hauptkörper - B2 - Fraktion]]="","",VLOOKUP(Table1[[#This Row],[Hauptkörper - B2 - Fraktion]],'DD FD'!H:J,3,FALSE))</f>
        <v/>
      </c>
      <c r="LM30" s="809" t="str">
        <f>IF(Table1[[#This Row],[Hauptkörper - B2 - Gewicht
(in G)]]="","",Table1[[#This Row],[Hauptkörper - B2 - Gewicht
(in G)]])</f>
        <v/>
      </c>
      <c r="LN30" s="809" t="str">
        <f>IF(Table1[[#This Row],[Hauptkörper - B2 - Lizenzierungs-pflichtig? (X=Ja)]]="","",Table1[[#This Row],[Hauptkörper - B2 - Lizenzierungs-pflichtig? (X=Ja)]])</f>
        <v/>
      </c>
      <c r="LO30" s="812" t="str">
        <f>IF(Table1[[#This Row],[Hauptkörper - B2 - Virgin Material]]="","",VLOOKUP(Table1[[#This Row],[Hauptkörper - B2 - Virgin Material]],'DD FD'!AJ:AK,2,FALSE))</f>
        <v/>
      </c>
      <c r="LP30" s="813" t="str">
        <f>IF(Table1[[#This Row],[Hauptkörper - B2 - Virgin Material Anteil (in %)]]="","",Table1[[#This Row],[Hauptkörper - B2 - Virgin Material Anteil (in %)]])</f>
        <v/>
      </c>
      <c r="LQ30" s="812" t="str">
        <f>IF(Table1[[#This Row],[Hauptkörper - B2 - Recyceltes Material]]="","",VLOOKUP(Table1[[#This Row],[Hauptkörper - B2 - Recyceltes Material]],'DD FD'!AL:AM,2,FALSE))</f>
        <v/>
      </c>
      <c r="LR30" s="813" t="str">
        <f>IF(Table1[[#This Row],[Hauptkörper - B2 - Recyceltes Material Anteil (in %)]]="","",Table1[[#This Row],[Hauptkörper - B2 - Recyceltes Material Anteil (in %)]])</f>
        <v/>
      </c>
      <c r="LS30" s="812" t="str">
        <f>IF(Table1[[#This Row],[Hauptkörper - B2 - Beschichtung]]="","",VLOOKUP(Table1[[#This Row],[Hauptkörper - B2 - Beschichtung]],'DD FD'!AE:AF,2,FALSE))</f>
        <v/>
      </c>
      <c r="LT30" s="815" t="str">
        <f>IF(Table1[[#This Row],[Hauptkörper - B2 - Beschichtung Anteil (in %)]]="","",Table1[[#This Row],[Hauptkörper - B2 - Beschichtung Anteil (in %)]])</f>
        <v/>
      </c>
      <c r="LU30" s="811" t="str">
        <f>IF(Table1[[#This Row],[Hauptkörper - B3 - Art]]="","",VLOOKUP(Table1[[#This Row],[Hauptkörper - B3 - Art]],'DD FD'!B:C,2,FALSE))</f>
        <v/>
      </c>
      <c r="LV30" s="812" t="str">
        <f>IF(Table1[[#This Row],[Hauptkörper - B3 - Fraktion]]="","",VLOOKUP(Table1[[#This Row],[Hauptkörper - B3 - Fraktion]],'DD FD'!H:J,3,FALSE))</f>
        <v/>
      </c>
      <c r="LW30" s="809" t="str">
        <f>IF(Table1[[#This Row],[Hauptkörper - B3 - Gewicht
(in G)]]="","",Table1[[#This Row],[Hauptkörper - B3 - Gewicht
(in G)]])</f>
        <v/>
      </c>
      <c r="LX30" s="809" t="str">
        <f>IF(Table1[[#This Row],[Hauptkörper - B3 - Lizenzierungs-pflichtig? (X=Ja)]]="","",Table1[[#This Row],[Hauptkörper - B3 - Lizenzierungs-pflichtig? (X=Ja)]])</f>
        <v/>
      </c>
      <c r="LY30" s="812" t="str">
        <f>IF(Table1[[#This Row],[Hauptkörper - B3 - Virgin Material]]="","",VLOOKUP(Table1[[#This Row],[Hauptkörper - B3 - Virgin Material]],'DD FD'!AJ:AK,2,FALSE))</f>
        <v/>
      </c>
      <c r="LZ30" s="813" t="str">
        <f>IF(Table1[[#This Row],[Hauptkörper - B3 - Virgin Material Anteil (in %)]]="","",Table1[[#This Row],[Hauptkörper - B3 - Virgin Material Anteil (in %)]])</f>
        <v/>
      </c>
      <c r="MA30" s="812" t="str">
        <f>IF(Table1[[#This Row],[Hauptkörper - B3 - Recyceltes Material]]="","",VLOOKUP(Table1[[#This Row],[Hauptkörper - B3 - Recyceltes Material]],'DD FD'!AL:AM,2,FALSE))</f>
        <v/>
      </c>
      <c r="MB30" s="813" t="str">
        <f>IF(Table1[[#This Row],[Hauptkörper - B3 - Recyceltes Material Anteil (in %)]]="","",Table1[[#This Row],[Hauptkörper - B3 - Recyceltes Material Anteil (in %)]])</f>
        <v/>
      </c>
      <c r="MC30" s="812" t="str">
        <f>IF(Table1[[#This Row],[Hauptkörper - B3 - Beschichtung]]="","",VLOOKUP(Table1[[#This Row],[Hauptkörper - B3 - Beschichtung]],'DD FD'!AE:AF,2,FALSE))</f>
        <v/>
      </c>
      <c r="MD30" s="815" t="str">
        <f>IF(Table1[[#This Row],[Hauptkörper - B3 - Beschichtung Anteil (in %)]]="","",Table1[[#This Row],[Hauptkörper - B3 - Beschichtung Anteil (in %)]])</f>
        <v/>
      </c>
      <c r="ME30" s="811" t="str">
        <f>IF(Table1[[#This Row],[Verschluss - B1 - Art]]="","",VLOOKUP(Table1[[#This Row],[Verschluss - B1 - Art]],'DD FD'!D:E,2,FALSE))</f>
        <v/>
      </c>
      <c r="MF30" s="812" t="str">
        <f>IF(Table1[[#This Row],[Verschluss - B1 - Fraktion]]="","",VLOOKUP(Table1[[#This Row],[Verschluss - B1 - Fraktion]],'DD FD'!H:J,3,FALSE))</f>
        <v/>
      </c>
      <c r="MG30" s="809" t="str">
        <f>IF(Table1[[#This Row],[Verschluss - B1 - Gewicht (in G)]]="","",Table1[[#This Row],[Verschluss - B1 - Gewicht (in G)]])</f>
        <v/>
      </c>
      <c r="MH30" s="809" t="str">
        <f>IF(Table1[[#This Row],[Verschluss - B1 - Lizenzierungs-pflichtig? (X=Ja)]]="","",Table1[[#This Row],[Verschluss - B1 - Lizenzierungs-pflichtig? (X=Ja)]])</f>
        <v/>
      </c>
      <c r="MI30" s="809" t="str">
        <f>IF(Table1[[#This Row],[Verschluss - B1 - Trennbar vom Hauptkörper? (X=Ja)]]="","",Table1[[#This Row],[Verschluss - B1 - Trennbar vom Hauptkörper? (X=Ja)]])</f>
        <v/>
      </c>
      <c r="MJ30" s="812" t="str">
        <f>IF(Table1[[#This Row],[Verschluss - B1 - Virgin Material]]="","",VLOOKUP(Table1[[#This Row],[Verschluss - B1 - Virgin Material]],'DD FD'!AJ:AK,2,FALSE))</f>
        <v/>
      </c>
      <c r="MK30" s="813" t="str">
        <f>IF(Table1[[#This Row],[Verschluss - B1 - Virgin Material Anteil (in %)]]="","",Table1[[#This Row],[Verschluss - B1 - Virgin Material Anteil (in %)]])</f>
        <v/>
      </c>
      <c r="ML30" s="812" t="str">
        <f>IF(Table1[[#This Row],[Verschluss - B1 - Recyceltes Material]]="","",VLOOKUP(Table1[[#This Row],[Verschluss - B1 - Recyceltes Material]],'DD FD'!AL:AM,2,FALSE))</f>
        <v/>
      </c>
      <c r="MM30" s="813" t="str">
        <f>IF(Table1[[#This Row],[Verschluss - B1 - Recyceltes Material Anteil (in %)]]="","",Table1[[#This Row],[Verschluss - B1 - Recyceltes Material Anteil (in %)]])</f>
        <v/>
      </c>
      <c r="MN30" s="812" t="str">
        <f>IF(Table1[[#This Row],[Verschluss - B1 - Beschichtung]]="","",VLOOKUP(Table1[[#This Row],[Verschluss - B1 - Beschichtung]],'DD FD'!AE:AF,2,FALSE))</f>
        <v/>
      </c>
      <c r="MO30" s="815" t="str">
        <f>IF(Table1[[#This Row],[Verschluss - B1 - Beschichtung Anteil (in %)]]="","",Table1[[#This Row],[Verschluss - B1 - Beschichtung Anteil (in %)]])</f>
        <v/>
      </c>
      <c r="MP30" s="811" t="str">
        <f>IF(Table1[[#This Row],[Verschluss - B2 - Art]]="","",VLOOKUP(Table1[[#This Row],[Verschluss - B2 - Art]],'DD FD'!D:E,2,FALSE))</f>
        <v/>
      </c>
      <c r="MQ30" s="812" t="str">
        <f>IF(Table1[[#This Row],[Verschluss - B2 - Fraktion]]="","",VLOOKUP(Table1[[#This Row],[Verschluss - B2 - Fraktion]],'DD FD'!H:J,3,FALSE))</f>
        <v/>
      </c>
      <c r="MR30" s="809" t="str">
        <f>IF(Table1[[#This Row],[Verschluss - B2 - Gewicht (in G)]]="","",Table1[[#This Row],[Verschluss - B2 - Gewicht (in G)]])</f>
        <v/>
      </c>
      <c r="MS30" s="809" t="str">
        <f>IF(Table1[[#This Row],[Verschluss - B2 - Lizenzierungs-pflichtig? (X=Ja)]]="","",Table1[[#This Row],[Verschluss - B2 - Lizenzierungs-pflichtig? (X=Ja)]])</f>
        <v/>
      </c>
      <c r="MT30" s="809" t="str">
        <f>IF(Table1[[#This Row],[Verschluss - B2 - Trennbar vom Hauptkörper? (X=Ja)]]="","",Table1[[#This Row],[Verschluss - B2 - Trennbar vom Hauptkörper? (X=Ja)]])</f>
        <v/>
      </c>
      <c r="MU30" s="812" t="str">
        <f>IF(Table1[[#This Row],[Verschluss - B2 - Virgin Material]]="","",VLOOKUP(Table1[[#This Row],[Verschluss - B2 - Virgin Material]],'DD FD'!AJ:AK,2,FALSE))</f>
        <v/>
      </c>
      <c r="MV30" s="813" t="str">
        <f>IF(Table1[[#This Row],[Verschluss - B2 - Virgin Material Anteil (in %)]]="","",Table1[[#This Row],[Verschluss - B2 - Virgin Material Anteil (in %)]])</f>
        <v/>
      </c>
      <c r="MW30" s="812" t="str">
        <f>IF(Table1[[#This Row],[Verschluss - B2 - Recyceltes Material]]="","",VLOOKUP(Table1[[#This Row],[Verschluss - B2 - Recyceltes Material]],'DD FD'!AL:AM,2,FALSE))</f>
        <v/>
      </c>
      <c r="MX30" s="813" t="str">
        <f>IF(Table1[[#This Row],[Verschluss - B2 - Recyceltes Material Anteil (in %)]]="","",Table1[[#This Row],[Verschluss - B2 - Recyceltes Material Anteil (in %)]])</f>
        <v/>
      </c>
      <c r="MY30" s="812" t="str">
        <f>IF(Table1[[#This Row],[Verschluss - B2 - Beschichtung]]="","",VLOOKUP(Table1[[#This Row],[Verschluss - B2 - Beschichtung]],'DD FD'!AE:AF,2,FALSE))</f>
        <v/>
      </c>
      <c r="MZ30" s="815" t="str">
        <f>IF(Table1[[#This Row],[Verschluss - B2 - Beschichtung Anteil (in %)]]="","",Table1[[#This Row],[Verschluss - B2 - Beschichtung Anteil (in %)]])</f>
        <v/>
      </c>
      <c r="NA30" s="811" t="str">
        <f>IF(Table1[[#This Row],[Verschluss - B3 - Art]]="","",VLOOKUP(Table1[[#This Row],[Verschluss - B3 - Art]],'DD FD'!D:E,2,FALSE))</f>
        <v/>
      </c>
      <c r="NB30" s="812" t="str">
        <f>IF(Table1[[#This Row],[Verschluss - B3 - Fraktion]]="","",VLOOKUP(Table1[[#This Row],[Verschluss - B3 - Fraktion]],'DD FD'!H:J,3,FALSE))</f>
        <v/>
      </c>
      <c r="NC30" s="809" t="str">
        <f>IF(Table1[[#This Row],[Verschluss - B3 - Gewicht (in G)]]="","",Table1[[#This Row],[Verschluss - B3 - Gewicht (in G)]])</f>
        <v/>
      </c>
      <c r="ND30" s="809" t="str">
        <f>IF(Table1[[#This Row],[Verschluss - B3 - Lizenzierungs-pflichtig? (X=Ja)]]="","",Table1[[#This Row],[Verschluss - B3 - Lizenzierungs-pflichtig? (X=Ja)]])</f>
        <v/>
      </c>
      <c r="NE30" s="809" t="str">
        <f>IF(Table1[[#This Row],[Verschluss - B3 - Trennbar vom Hauptkörper? (X=Ja)]]="","",Table1[[#This Row],[Verschluss - B3 - Trennbar vom Hauptkörper? (X=Ja)]])</f>
        <v/>
      </c>
      <c r="NF30" s="812" t="str">
        <f>IF(Table1[[#This Row],[Verschluss - B3 - Virgin Material]]="","",VLOOKUP(Table1[[#This Row],[Verschluss - B3 - Virgin Material]],'DD FD'!AJ:AK,2,FALSE))</f>
        <v/>
      </c>
      <c r="NG30" s="813" t="str">
        <f>IF(Table1[[#This Row],[Verschluss - B3 - Virgin Material Anteil (in %)]]="","",Table1[[#This Row],[Verschluss - B3 - Virgin Material Anteil (in %)]])</f>
        <v/>
      </c>
      <c r="NH30" s="812" t="str">
        <f>IF(Table1[[#This Row],[Verschluss - B3 - Recyceltes Material]]="","",VLOOKUP(Table1[[#This Row],[Verschluss - B3 - Recyceltes Material]],'DD FD'!AL:AM,2,FALSE))</f>
        <v/>
      </c>
      <c r="NI30" s="813" t="str">
        <f>IF(Table1[[#This Row],[Verschluss - B3 - Recyceltes Material Anteil (in %)]]="","",Table1[[#This Row],[Verschluss - B3 - Recyceltes Material Anteil (in %)]])</f>
        <v/>
      </c>
      <c r="NJ30" s="812" t="str">
        <f>IF(Table1[[#This Row],[Verschluss - B3 - Beschichtung]]="","",VLOOKUP(Table1[[#This Row],[Verschluss - B3 - Beschichtung]],'DD FD'!AE:AF,2,FALSE))</f>
        <v/>
      </c>
      <c r="NK30" s="815" t="str">
        <f>IF(Table1[[#This Row],[Verschluss - B3 - Beschichtung Anteil (in %)]]="","",Table1[[#This Row],[Verschluss - B3 - Beschichtung Anteil (in %)]])</f>
        <v/>
      </c>
      <c r="NL30" s="811" t="str">
        <f>IF(Table1[[#This Row],[Etikett - B1 - Art]]="","",VLOOKUP(Table1[[#This Row],[Etikett - B1 - Art]],'DD FD'!F:G,2,FALSE))</f>
        <v/>
      </c>
      <c r="NM30" s="812" t="str">
        <f>IF(Table1[[#This Row],[Etikett - B1 - Fraktion]]="","",VLOOKUP(Table1[[#This Row],[Etikett - B1 - Fraktion]],'DD FD'!H:J,3,FALSE))</f>
        <v/>
      </c>
      <c r="NN30" s="809" t="str">
        <f>IF(Table1[[#This Row],[Etikett - B1 - Gewicht (in G)]]="","",Table1[[#This Row],[Etikett - B1 - Gewicht (in G)]])</f>
        <v/>
      </c>
      <c r="NO30" s="809" t="str">
        <f>IF(Table1[[#This Row],[Etikett - B1 - Lizenzierungs-pflichtig? (X=Ja)]]="","",Table1[[#This Row],[Etikett - B1 - Lizenzierungs-pflichtig? (X=Ja)]])</f>
        <v/>
      </c>
      <c r="NP30" s="809" t="str">
        <f>IF(Table1[[#This Row],[Etikett - B1 - Trennbar vom Hauptkörper? (X=Ja)]]="","",Table1[[#This Row],[Etikett - B1 - Trennbar vom Hauptkörper? (X=Ja)]])</f>
        <v/>
      </c>
      <c r="NQ30" s="812" t="str">
        <f>IF(Table1[[#This Row],[Etikett - B1 - Virgin Material]]="","",VLOOKUP(Table1[[#This Row],[Etikett - B1 - Virgin Material]],'DD FD'!AJ:AK,2,FALSE))</f>
        <v/>
      </c>
      <c r="NR30" s="813" t="str">
        <f>IF(Table1[[#This Row],[Etikett - B1 - Virgin Material Anteil (in %)]]="","",Table1[[#This Row],[Etikett - B1 - Virgin Material Anteil (in %)]])</f>
        <v/>
      </c>
      <c r="NS30" s="812" t="str">
        <f>IF(Table1[[#This Row],[Etikett - B1 - Recyceltes Material]]="","",VLOOKUP(Table1[[#This Row],[Etikett - B1 - Recyceltes Material]],'DD FD'!AL:AM,2,FALSE))</f>
        <v/>
      </c>
      <c r="NT30" s="813" t="str">
        <f>IF(Table1[[#This Row],[Etikett - B1 - Recyceltes Material Anteil (in %)]]="","",Table1[[#This Row],[Etikett - B1 - Recyceltes Material Anteil (in %)]])</f>
        <v/>
      </c>
      <c r="NU30" s="812" t="str">
        <f>IF(Table1[[#This Row],[Etikett - B1 - Beschichtung]]="","",VLOOKUP(Table1[[#This Row],[Etikett - B1 - Beschichtung]],'DD FD'!AE:AF,2,FALSE))</f>
        <v/>
      </c>
      <c r="NV30" s="815" t="str">
        <f>IF(Table1[[#This Row],[Etikett - B1 - Beschichtung Anteil (in %)]]="","",Table1[[#This Row],[Etikett - B1 - Beschichtung Anteil (in %)]])</f>
        <v/>
      </c>
      <c r="NW30" s="811" t="str">
        <f>IF(Table1[[#This Row],[Etikett - B2 - Art]]="","",VLOOKUP(Table1[[#This Row],[Etikett - B2 - Art]],'DD FD'!F:G,2,FALSE))</f>
        <v/>
      </c>
      <c r="NX30" s="812" t="str">
        <f>IF(Table1[[#This Row],[Etikett - B2 - Fraktion]]="","",VLOOKUP(Table1[[#This Row],[Etikett - B2 - Fraktion]],'DD FD'!H:J,3,FALSE))</f>
        <v/>
      </c>
      <c r="NY30" s="809" t="str">
        <f>IF(Table1[[#This Row],[Etikett - B2 - Gewicht (in G)]]="","",Table1[[#This Row],[Etikett - B2 - Gewicht (in G)]])</f>
        <v/>
      </c>
      <c r="NZ30" s="809" t="str">
        <f>IF(Table1[[#This Row],[Etikett - B2 - Lizenzierungs-pflichtig? (X=Ja)]]="","",Table1[[#This Row],[Etikett - B2 - Lizenzierungs-pflichtig? (X=Ja)]])</f>
        <v/>
      </c>
      <c r="OA30" s="809" t="str">
        <f>IF(Table1[[#This Row],[Etikett - B2 - Trennbar vom Hauptkörper? (X=Ja)]]="","",Table1[[#This Row],[Etikett - B2 - Trennbar vom Hauptkörper? (X=Ja)]])</f>
        <v/>
      </c>
      <c r="OB30" s="812" t="str">
        <f>IF(Table1[[#This Row],[Etikett - B2 - Virgin Material]]="","",VLOOKUP(Table1[[#This Row],[Etikett - B2 - Virgin Material]],'DD FD'!AJ:AK,2,FALSE))</f>
        <v/>
      </c>
      <c r="OC30" s="813" t="str">
        <f>IF(Table1[[#This Row],[Etikett - B2 - Virgin Material Anteil (in %)]]="","",Table1[[#This Row],[Etikett - B2 - Virgin Material Anteil (in %)]])</f>
        <v/>
      </c>
      <c r="OD30" s="812" t="str">
        <f>IF(Table1[[#This Row],[Etikett - B2 - Recyceltes Material]]="","",VLOOKUP(Table1[[#This Row],[Etikett - B2 - Recyceltes Material]],'DD FD'!AL:AM,2,FALSE))</f>
        <v/>
      </c>
      <c r="OE30" s="813" t="str">
        <f>IF(Table1[[#This Row],[Etikett - B2 - Recyceltes Material Anteil (in %)]]="","",Table1[[#This Row],[Etikett - B2 - Recyceltes Material Anteil (in %)]])</f>
        <v/>
      </c>
      <c r="OF30" s="812" t="str">
        <f>IF(Table1[[#This Row],[Etikett - B2 - Beschichtung]]="","",VLOOKUP(Table1[[#This Row],[Etikett - B2 - Beschichtung]],'DD FD'!AE:AF,2,FALSE))</f>
        <v/>
      </c>
      <c r="OG30" s="815" t="str">
        <f>IF(Table1[[#This Row],[Etikett - B2 - Beschichtung Anteil (in %)]]="","",Table1[[#This Row],[Etikett - B2 - Beschichtung Anteil (in %)]])</f>
        <v/>
      </c>
      <c r="OH30" s="811" t="str">
        <f>IF(Table1[[#This Row],[Etikett - B3 - Art]]="","",VLOOKUP(Table1[[#This Row],[Etikett - B3 - Art]],'DD FD'!F:G,2,FALSE))</f>
        <v/>
      </c>
      <c r="OI30" s="812" t="str">
        <f>IF(Table1[[#This Row],[Etikett - B3 - Fraktion]]="","",VLOOKUP(Table1[[#This Row],[Etikett - B3 - Fraktion]],'DD FD'!H:J,3,FALSE))</f>
        <v/>
      </c>
      <c r="OJ30" s="809" t="str">
        <f>IF(Table1[[#This Row],[Etikett - B3 - Gewicht (in G)]]="","",Table1[[#This Row],[Etikett - B3 - Gewicht (in G)]])</f>
        <v/>
      </c>
      <c r="OK30" s="809" t="str">
        <f>IF(Table1[[#This Row],[Etikett - B3 - Lizenzierungs-pflichtig? (X=Ja)]]="","",Table1[[#This Row],[Etikett - B3 - Lizenzierungs-pflichtig? (X=Ja)]])</f>
        <v/>
      </c>
      <c r="OL30" s="809" t="str">
        <f>IF(Table1[[#This Row],[Etikett - B3 - Trennbar vom Hauptkörper? (X=Ja)]]="","",Table1[[#This Row],[Etikett - B3 - Trennbar vom Hauptkörper? (X=Ja)]])</f>
        <v/>
      </c>
      <c r="OM30" s="812" t="str">
        <f>IF(Table1[[#This Row],[Etikett - B3 - Virgin Material]]="","",VLOOKUP(Table1[[#This Row],[Etikett - B3 - Virgin Material]],'DD FD'!AJ:AK,2,FALSE))</f>
        <v/>
      </c>
      <c r="ON30" s="813" t="str">
        <f>IF(Table1[[#This Row],[Etikett - B3 - Virgin Material Anteil (in %)]]="","",Table1[[#This Row],[Etikett - B3 - Virgin Material Anteil (in %)]])</f>
        <v/>
      </c>
      <c r="OO30" s="812" t="str">
        <f>IF(Table1[[#This Row],[Etikett - B3 - Recyceltes Material]]="","",VLOOKUP(Table1[[#This Row],[Etikett - B3 - Recyceltes Material]],'DD FD'!AL:AM,2,FALSE))</f>
        <v/>
      </c>
      <c r="OP30" s="813" t="str">
        <f>IF(Table1[[#This Row],[Etikett - B3 - Recyceltes Material Anteil (in %)]]="","",Table1[[#This Row],[Etikett - B3 - Recyceltes Material Anteil (in %)]])</f>
        <v/>
      </c>
      <c r="OQ30" s="812" t="str">
        <f>IF(Table1[[#This Row],[Etikett - B3 - Beschichtung]]="","",VLOOKUP(Table1[[#This Row],[Etikett - B3 - Beschichtung]],'DD FD'!AE:AF,2,FALSE))</f>
        <v/>
      </c>
      <c r="OR30" s="861" t="str">
        <f>IF(Table1[[#This Row],[Etikett - B3 - Beschichtung Anteil (in %)]]="","",Table1[[#This Row],[Etikett - B3 - Beschichtung Anteil (in %)]])</f>
        <v/>
      </c>
      <c r="OS30" s="866">
        <f>ROUNDUP(SUM(
IF(AND(LB30='DD FD'!$J$7,LD30='DD FD'!$AI$3),LC30,0),
IF(AND(LL30='DD FD'!$J$7,LN30='DD FD'!$AI$3),LM30,0),
IF(AND(LV30='DD FD'!$J$7,LX30='DD FD'!$AI$3),LW30,0),
IF(AND(MF30='DD FD'!$J$7,MH30='DD FD'!$AI$3),MG30,0),
IF(AND(MQ30='DD FD'!$J$7,MS30='DD FD'!$AI$3),MR30,0),
IF(AND(NB30='DD FD'!$J$7,ND30='DD FD'!$AI$3),NC30,0),
IF(AND(NM30='DD FD'!$J$7,NO30='DD FD'!$AI$3),NN30,0),
IF(AND(NX30='DD FD'!$J$7,NZ30='DD FD'!$AI$3),NY30,0),
IF(AND(OI30='DD FD'!$J$7,OK30='DD FD'!$AI$3),OJ30,0),
),2)</f>
        <v>0</v>
      </c>
      <c r="OT30" s="865">
        <f>ROUNDUP(SUM(
IF(AND(LB30='DD FD'!$J$6,LD30='DD FD'!$AI$3),LC30,0),
IF(AND(LL30='DD FD'!$J$6,LN30='DD FD'!$AI$3),LM30,0),
IF(AND(LV30='DD FD'!$J$6,LX30='DD FD'!$AI$3),LW30,0),
IF(AND(MF30='DD FD'!$J$6,MH30='DD FD'!$AI$3),MG30,0),
IF(AND(MQ30='DD FD'!$J$6,MS30='DD FD'!$AI$3),MR30,0),
IF(AND(NB30='DD FD'!$J$6,ND30='DD FD'!$AI$3),NC30,0),
IF(AND(NM30='DD FD'!$J$6,NO30='DD FD'!$AI$3),NN30,0),
IF(AND(NX30='DD FD'!$J$6,NZ30='DD FD'!$AI$3),NY30,0),
IF(AND(OI30='DD FD'!$J$6,OK30='DD FD'!$AI$3),OJ30,0),
),2)</f>
        <v>0</v>
      </c>
      <c r="OU30" s="865">
        <f>ROUNDUP(SUM(
IF(AND(LB30='DD FD'!$J$10,LD30='DD FD'!$AI$3),LC30,0),
IF(AND(LL30='DD FD'!$J$10,LN30='DD FD'!$AI$3),LM30,0),
IF(AND(LV30='DD FD'!$J$10,LX30='DD FD'!$AI$3),LW30,0),
IF(AND(MF30='DD FD'!$J$10,MH30='DD FD'!$AI$3),MG30,0),
IF(AND(MQ30='DD FD'!$J$10,MS30='DD FD'!$AI$3),MR30,0),
IF(AND(NB30='DD FD'!$J$10,ND30='DD FD'!$AI$3),NC30,0),
IF(AND(NM30='DD FD'!$J$10,NO30='DD FD'!$AI$3),NN30,0),
IF(AND(NX30='DD FD'!$J$10,NZ30='DD FD'!$AI$3),NY30,0),
IF(AND(OI30='DD FD'!$J$10,OK30='DD FD'!$AI$3),OJ30,0),
),2)</f>
        <v>0</v>
      </c>
      <c r="OV30" s="865">
        <f>ROUNDUP(SUM(
IF(AND(LB30='DD FD'!$J$8,LD30='DD FD'!$AI$3),LC30,0),
IF(AND(LL30='DD FD'!$J$8,LN30='DD FD'!$AI$3),LM30,0),
IF(AND(LV30='DD FD'!$J$8,LX30='DD FD'!$AI$3),LW30,0),
IF(AND(MF30='DD FD'!$J$8,MH30='DD FD'!$AI$3),MG30,0),
IF(AND(MQ30='DD FD'!$J$8,MS30='DD FD'!$AI$3),MR30,0),
IF(AND(NB30='DD FD'!$J$8,ND30='DD FD'!$AI$3),NC30,0),
IF(AND(NM30='DD FD'!$J$8,NO30='DD FD'!$AI$3),NN30,0),
IF(AND(NX30='DD FD'!$J$8,NZ30='DD FD'!$AI$3),NY30,0),
IF(AND(OI30='DD FD'!$J$8,OK30='DD FD'!$AI$3),OJ30,0),
),2)</f>
        <v>0</v>
      </c>
      <c r="OW30" s="865">
        <f>ROUNDUP(SUM(
IF(AND(LB30='DD FD'!$J$5,LD30='DD FD'!$AI$3),LC30,0),
IF(AND(LL30='DD FD'!$J$5,LN30='DD FD'!$AI$3),LM30,0),
IF(AND(LV30='DD FD'!$J$5,LX30='DD FD'!$AI$3),LW30,0),
IF(AND(MF30='DD FD'!$J$5,MH30='DD FD'!$AI$3),MG30,0),
IF(AND(MQ30='DD FD'!$J$5,MS30='DD FD'!$AI$3),MR30,0),
IF(AND(NB30='DD FD'!$J$5,ND30='DD FD'!$AI$3),NC30,0),
IF(AND(NM30='DD FD'!$J$5,NO30='DD FD'!$AI$3),NN30,0),
IF(AND(NX30='DD FD'!$J$5,NZ30='DD FD'!$AI$3),NY30,0),
IF(AND(OI30='DD FD'!$J$5,OK30='DD FD'!$AI$3),OJ30,0),
),2)</f>
        <v>0</v>
      </c>
      <c r="OX30" s="865">
        <f>ROUNDUP(SUM(
IF(AND(LB30='DD FD'!$J$9,LD30='DD FD'!$AI$3),LC30,0),
IF(AND(LL30='DD FD'!$J$9,LN30='DD FD'!$AI$3),LM30,0),
IF(AND(LV30='DD FD'!$J$9,LX30='DD FD'!$AI$3),LW30,0),
IF(AND(MF30='DD FD'!$J$9,MH30='DD FD'!$AI$3),MG30,0),
IF(AND(MQ30='DD FD'!$J$9,MS30='DD FD'!$AI$3),MR30,0),
IF(AND(NB30='DD FD'!$J$9,ND30='DD FD'!$AI$3),NC30,0),
IF(AND(NM30='DD FD'!$J$9,NO30='DD FD'!$AI$3),NN30,0),
IF(AND(NX30='DD FD'!$J$9,NZ30='DD FD'!$AI$3),NY30,0),
IF(AND(OI30='DD FD'!$J$9,OK30='DD FD'!$AI$3),OJ30,0),
),2)</f>
        <v>0</v>
      </c>
      <c r="OY30" s="865">
        <f>ROUNDUP(SUM(
IF(AND(LB30='DD FD'!$J$4,LD30='DD FD'!$AI$3),LC30,0),
IF(AND(LL30='DD FD'!$J$4,LN30='DD FD'!$AI$3),LM30,0),
IF(AND(LV30='DD FD'!$J$4,LX30='DD FD'!$AI$3),LW30,0),
IF(AND(MF30='DD FD'!$J$4,MH30='DD FD'!$AI$3),MG30,0),
IF(AND(MQ30='DD FD'!$J$4,MS30='DD FD'!$AI$3),MR30,0),
IF(AND(NB30='DD FD'!$J$4,ND30='DD FD'!$AI$3),NC30,0),
IF(AND(NM30='DD FD'!$J$4,NO30='DD FD'!$AI$3),NN30,0),
IF(AND(NX30='DD FD'!$J$4,NZ30='DD FD'!$AI$3),NY30,0),
IF(AND(OI30='DD FD'!$J$4,OK30='DD FD'!$AI$3),OJ30,0),
),2)</f>
        <v>0</v>
      </c>
      <c r="OZ30" s="867">
        <f>ROUNDUP(SUM(
IF(AND(LB30='DD FD'!$J$11,LD30='DD FD'!$AI$3),LC30,0),
IF(AND(LL30='DD FD'!$J$11,LN30='DD FD'!$AI$3),LM30,0),
IF(AND(LV30='DD FD'!$J$11,LX30='DD FD'!$AI$3),LW30,0),
IF(AND(MF30='DD FD'!$J$11,MH30='DD FD'!$AI$3),MG30,0),
IF(AND(MQ30='DD FD'!$J$11,MS30='DD FD'!$AI$3),MR30,0),
IF(AND(NB30='DD FD'!$J$11,ND30='DD FD'!$AI$3),NC30,0),
IF(AND(NM30='DD FD'!$J$11,NO30='DD FD'!$AI$3),NN30,0),
IF(AND(NX30='DD FD'!$J$11,NZ30='DD FD'!$AI$3),NY30,0),
IF(AND(OI30='DD FD'!$J$11,OK30='DD FD'!$AI$3),OJ30,0),
),2)</f>
        <v>0</v>
      </c>
    </row>
    <row r="31" spans="1:416">
      <c r="A31" s="663"/>
      <c r="B31" s="182"/>
      <c r="C31" s="282"/>
      <c r="D31" s="282"/>
      <c r="E31" s="183"/>
      <c r="F31" s="355"/>
      <c r="G31" s="359"/>
      <c r="H31" s="664"/>
      <c r="I31" s="173"/>
      <c r="J31" s="161" t="str">
        <f t="shared" si="0"/>
        <v/>
      </c>
      <c r="K31" s="633" t="str">
        <f t="shared" si="17"/>
        <v/>
      </c>
      <c r="L31" s="636"/>
      <c r="M31" s="124" t="str">
        <f t="shared" si="18"/>
        <v/>
      </c>
      <c r="N31" s="125" t="str">
        <f t="shared" si="1"/>
        <v/>
      </c>
      <c r="O31" s="175"/>
      <c r="P31" s="175"/>
      <c r="Q31" s="126" t="str">
        <f t="shared" si="19"/>
        <v/>
      </c>
      <c r="R31" s="184"/>
      <c r="S31" s="184"/>
      <c r="T31" s="182"/>
      <c r="U31" s="182"/>
      <c r="V31" s="182"/>
      <c r="W31" s="358"/>
      <c r="X31" s="182"/>
      <c r="Y31" s="183"/>
      <c r="Z31" s="123"/>
      <c r="AA31" s="176"/>
      <c r="AB31" s="176"/>
      <c r="AC31" s="176"/>
      <c r="AD31" s="176"/>
      <c r="AE31" s="176"/>
      <c r="AF31" s="176"/>
      <c r="AG31" s="127" t="str">
        <f t="shared" si="20"/>
        <v/>
      </c>
      <c r="AH31" s="127" t="str">
        <f t="shared" si="21"/>
        <v/>
      </c>
      <c r="AI31" s="370"/>
      <c r="AJ31" s="635"/>
      <c r="AK31" s="619" t="str">
        <f t="shared" si="22"/>
        <v/>
      </c>
      <c r="AL31" s="124" t="str">
        <f t="shared" si="2"/>
        <v/>
      </c>
      <c r="AM31" s="124" t="str">
        <f t="shared" si="3"/>
        <v/>
      </c>
      <c r="AN31" s="124" t="str">
        <f t="shared" si="4"/>
        <v/>
      </c>
      <c r="AO31" s="124" t="str">
        <f t="shared" si="5"/>
        <v/>
      </c>
      <c r="AP31" s="184"/>
      <c r="AQ31" s="182"/>
      <c r="AR31" s="182"/>
      <c r="AS31" s="182"/>
      <c r="AT31" s="182"/>
      <c r="AU31" s="127" t="str">
        <f t="shared" si="6"/>
        <v/>
      </c>
      <c r="AV31" s="354"/>
      <c r="AW31" s="127" t="str">
        <f t="shared" si="7"/>
        <v/>
      </c>
      <c r="AX31" s="144" t="str">
        <f t="shared" si="8"/>
        <v/>
      </c>
      <c r="AY31" s="182"/>
      <c r="AZ31" s="23"/>
      <c r="BA31" s="23"/>
      <c r="BB31" s="183"/>
      <c r="BC31" s="622"/>
      <c r="BD31" s="649" t="str">
        <f t="shared" si="23"/>
        <v/>
      </c>
      <c r="BE31" s="354"/>
      <c r="BF31" s="192" t="str">
        <f t="shared" si="24"/>
        <v/>
      </c>
      <c r="BG31" s="159"/>
      <c r="BH31" s="159"/>
      <c r="BI31" s="182"/>
      <c r="BJ31" s="194"/>
      <c r="BK31" s="194"/>
      <c r="BL31" s="194"/>
      <c r="BM31" s="127" t="str">
        <f t="shared" si="9"/>
        <v/>
      </c>
      <c r="BN31" s="194"/>
      <c r="BO31" s="178" t="str">
        <f t="shared" si="10"/>
        <v/>
      </c>
      <c r="BP31" s="191"/>
      <c r="BQ31" s="182"/>
      <c r="BR31" s="23"/>
      <c r="BS31" s="23"/>
      <c r="BT31" s="23"/>
      <c r="BU31" s="651"/>
      <c r="BV31" s="647"/>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633" t="str">
        <f t="shared" si="25"/>
        <v/>
      </c>
      <c r="DY31" s="736"/>
      <c r="DZ31" s="334"/>
      <c r="EA31" s="736"/>
      <c r="EB31" s="197"/>
      <c r="EC31" s="194"/>
      <c r="ED31" s="197"/>
      <c r="EE31" s="197"/>
      <c r="EF31" s="194"/>
      <c r="EG31" s="194"/>
      <c r="EH31" s="194"/>
      <c r="EI31" s="123" t="str">
        <f t="shared" si="11"/>
        <v/>
      </c>
      <c r="EJ31" s="194"/>
      <c r="EK31" s="620" t="str">
        <f t="shared" si="12"/>
        <v/>
      </c>
      <c r="EL31" s="756"/>
      <c r="EM31" s="620" t="str">
        <f t="shared" si="26"/>
        <v/>
      </c>
      <c r="EN31" s="733"/>
      <c r="EO31" s="163"/>
      <c r="EP31" s="163"/>
      <c r="EQ31" s="163"/>
      <c r="ER31" s="163"/>
      <c r="ES31" s="163"/>
      <c r="ET31" s="163"/>
      <c r="EU31" s="163"/>
      <c r="EV31" s="163"/>
      <c r="EW31" s="163"/>
      <c r="EX31" s="163"/>
      <c r="EY31" s="163"/>
      <c r="EZ31" s="163"/>
      <c r="FA31" s="163"/>
      <c r="FB31" s="163"/>
      <c r="FC31" s="742"/>
      <c r="FD31" s="648" t="str">
        <f t="shared" si="13"/>
        <v/>
      </c>
      <c r="FE31" s="183"/>
      <c r="FF31" s="201"/>
      <c r="FG31" s="201"/>
      <c r="FH31" s="201"/>
      <c r="FI31" s="201"/>
      <c r="FJ31" s="201"/>
      <c r="FK31" s="201"/>
      <c r="FL31" s="182"/>
      <c r="FM31" s="182"/>
      <c r="FN31" s="334"/>
      <c r="FO31" s="123" t="str">
        <f t="shared" si="14"/>
        <v/>
      </c>
      <c r="FP31" s="889" t="str">
        <f>IF(Table1[[#This Row],[Baumwollanteil (in %)]]&lt;&gt;"","05","")</f>
        <v/>
      </c>
      <c r="FQ31" s="999"/>
      <c r="FR31" s="179" t="str">
        <f t="shared" si="15"/>
        <v/>
      </c>
      <c r="FS31" s="175"/>
      <c r="FT31" s="175"/>
      <c r="FU31" s="175"/>
      <c r="FV31" s="745" t="str">
        <f t="shared" si="16"/>
        <v/>
      </c>
      <c r="FZ31" s="24"/>
      <c r="GA31" s="24"/>
      <c r="GC31" s="1010" t="str">
        <f>IF(Table1[[#This Row],[Global Trade Item Number (GTIN)]]="","",Table1[[#This Row],[Global Trade Item Number (GTIN)]])</f>
        <v/>
      </c>
      <c r="GD31" s="790" t="str">
        <f>IF(Table1[[#This Row],[WAWI-Nr./ Kreditoren-Nummer
(ASDV)]]&lt;&gt;"",Table1[[#This Row],[WAWI-Nr./ Kreditoren-Nummer
(ASDV)]],"")</f>
        <v/>
      </c>
      <c r="GE31" s="190"/>
      <c r="GF31" s="790" t="str">
        <f>IF(Table1[[#This Row],[Gültig ab (Datum)]]&lt;&gt;"","31.12.9999","")</f>
        <v/>
      </c>
      <c r="GG31" s="190"/>
      <c r="GH31" s="190"/>
      <c r="GI31" s="616"/>
      <c r="GJ31" s="765"/>
      <c r="GK31" s="763"/>
      <c r="GL31" s="617"/>
      <c r="GM31" s="617"/>
      <c r="GN31" s="617"/>
      <c r="GO31" s="617"/>
      <c r="GP31" s="617"/>
      <c r="GQ31" s="775"/>
      <c r="GR31" s="771"/>
      <c r="GS31" s="159"/>
      <c r="GT31" s="610"/>
      <c r="GU31" s="610"/>
      <c r="GV31" s="610"/>
      <c r="GW31" s="610"/>
      <c r="GX31" s="610"/>
      <c r="GY31" s="610"/>
      <c r="GZ31" s="610"/>
      <c r="HA31" s="610"/>
      <c r="HB31" s="771"/>
      <c r="HC31" s="610"/>
      <c r="HD31" s="610"/>
      <c r="HE31" s="610"/>
      <c r="HF31" s="610"/>
      <c r="HG31" s="610"/>
      <c r="HH31" s="610"/>
      <c r="HI31" s="610"/>
      <c r="HJ31" s="610"/>
      <c r="HK31" s="610"/>
      <c r="HL31" s="771"/>
      <c r="HM31" s="610"/>
      <c r="HN31" s="610"/>
      <c r="HO31" s="610"/>
      <c r="HP31" s="610"/>
      <c r="HQ31" s="610"/>
      <c r="HR31" s="610"/>
      <c r="HS31" s="610"/>
      <c r="HT31" s="610"/>
      <c r="HU31" s="610"/>
      <c r="HV31" s="771"/>
      <c r="HW31" s="610"/>
      <c r="HX31" s="610"/>
      <c r="HY31" s="610"/>
      <c r="HZ31" s="610"/>
      <c r="IA31" s="610"/>
      <c r="IB31" s="610"/>
      <c r="IC31" s="610"/>
      <c r="ID31" s="610"/>
      <c r="IE31" s="610"/>
      <c r="IF31" s="610"/>
      <c r="IG31" s="771"/>
      <c r="IH31" s="610"/>
      <c r="II31" s="610"/>
      <c r="IJ31" s="610"/>
      <c r="IK31" s="610"/>
      <c r="IL31" s="610"/>
      <c r="IM31" s="610"/>
      <c r="IN31" s="610"/>
      <c r="IO31" s="610"/>
      <c r="IP31" s="610"/>
      <c r="IQ31" s="610"/>
      <c r="IR31" s="771"/>
      <c r="IS31" s="610"/>
      <c r="IT31" s="610"/>
      <c r="IU31" s="610"/>
      <c r="IV31" s="610"/>
      <c r="IW31" s="610"/>
      <c r="IX31" s="610"/>
      <c r="IY31" s="610"/>
      <c r="IZ31" s="610"/>
      <c r="JA31" s="610"/>
      <c r="JB31" s="610"/>
      <c r="JC31" s="771"/>
      <c r="JD31" s="610"/>
      <c r="JE31" s="610"/>
      <c r="JF31" s="610"/>
      <c r="JG31" s="610"/>
      <c r="JH31" s="610"/>
      <c r="JI31" s="610"/>
      <c r="JJ31" s="610"/>
      <c r="JK31" s="610"/>
      <c r="JL31" s="610"/>
      <c r="JM31" s="827"/>
      <c r="JN31" s="771"/>
      <c r="JO31" s="610"/>
      <c r="JP31" s="610"/>
      <c r="JQ31" s="610"/>
      <c r="JR31" s="610"/>
      <c r="JS31" s="610"/>
      <c r="JT31" s="610"/>
      <c r="JU31" s="610"/>
      <c r="JV31" s="610"/>
      <c r="JW31" s="610"/>
      <c r="JX31" s="610"/>
      <c r="JY31" s="771"/>
      <c r="JZ31" s="610"/>
      <c r="KA31" s="610"/>
      <c r="KB31" s="610"/>
      <c r="KC31" s="610"/>
      <c r="KD31" s="610"/>
      <c r="KE31" s="610"/>
      <c r="KF31" s="610"/>
      <c r="KG31" s="610"/>
      <c r="KH31" s="610"/>
      <c r="KI31" s="610"/>
      <c r="KL31" s="803" t="str">
        <f>IF(Table1[[#This Row],[GTIN]]&lt;&gt;"",Table1[[#This Row],[GTIN]],"")</f>
        <v/>
      </c>
      <c r="KM31" s="804" t="str">
        <f>Table1[[#This Row],[Kreditor]]</f>
        <v/>
      </c>
      <c r="KN31" s="805" t="str">
        <f>IF(Table1[[#This Row],[Gültig ab (Datum)]]&lt;&gt;"",Table1[[#This Row],[Gültig ab (Datum)]],"")</f>
        <v/>
      </c>
      <c r="KO31" s="805" t="str">
        <f>Table1[[#This Row],[Gültig bis]]</f>
        <v/>
      </c>
      <c r="KP31" s="818" t="str">
        <f>IF(Table1[[#This Row],[Artikel verpackt? 
(X=Ja)]]="","",Table1[[#This Row],[Artikel verpackt? 
(X=Ja)]])</f>
        <v/>
      </c>
      <c r="KQ31" s="806" t="str">
        <f>IF(Table1[[#This Row],[Verpackung recyclingfähig?
(X=Ja)]]="","",Table1[[#This Row],[Verpackung recyclingfähig?
(X=Ja)]])</f>
        <v/>
      </c>
      <c r="KR31" s="807"/>
      <c r="KS31" s="808"/>
      <c r="KT31" s="809"/>
      <c r="KU31" s="809"/>
      <c r="KV31" s="809"/>
      <c r="KW31" s="809"/>
      <c r="KX31" s="809"/>
      <c r="KY31" s="809"/>
      <c r="KZ31" s="810"/>
      <c r="LA31" s="811" t="str">
        <f>IF(Table1[[#This Row],[Hauptkörper - B1 - Art]]="","",VLOOKUP(Table1[[#This Row],[Hauptkörper - B1 - Art]],'DD FD'!B:C,2,FALSE))</f>
        <v/>
      </c>
      <c r="LB31" s="812" t="str">
        <f>IF(Table1[[#This Row],[Hauptkörper - B1 - Fraktion]]="","",VLOOKUP(Table1[[#This Row],[Hauptkörper - B1 - Fraktion]],'DD FD'!H:J,3,FALSE))</f>
        <v/>
      </c>
      <c r="LC31" s="809" t="str">
        <f>IF(Table1[[#This Row],[Hauptkörper - B1 - Gewicht
(in G)]]="","",Table1[[#This Row],[Hauptkörper - B1 - Gewicht
(in G)]])</f>
        <v/>
      </c>
      <c r="LD31" s="809" t="str">
        <f>IF(Table1[[#This Row],[Hauptkörper - B1 - Lizenzierungs-pflichtig? (X=Ja)]]="","",Table1[[#This Row],[Hauptkörper - B1 - Lizenzierungs-pflichtig? (X=Ja)]])</f>
        <v/>
      </c>
      <c r="LE31" s="812" t="str">
        <f>IF(Table1[[#This Row],[Hauptkörper - B1 - Virgin Material]]="","",VLOOKUP(Table1[[#This Row],[Hauptkörper - B1 - Virgin Material]],'DD FD'!AJ:AK,2,FALSE))</f>
        <v/>
      </c>
      <c r="LF31" s="813" t="str">
        <f>IF(Table1[[#This Row],[Hauptkörper - B1 - Virgin Material Anteil (in %)]]="","",Table1[[#This Row],[Hauptkörper - B1 - Virgin Material Anteil (in %)]])</f>
        <v/>
      </c>
      <c r="LG31" s="812" t="str">
        <f>IF(Table1[[#This Row],[Hauptkörper - B1 - Recyceltes Material]]="","",VLOOKUP(Table1[[#This Row],[Hauptkörper - B1 - Recyceltes Material]],'DD FD'!AL:AM,2,FALSE))</f>
        <v/>
      </c>
      <c r="LH31" s="813" t="str">
        <f>IF(Table1[[#This Row],[Hauptkörper - B1 - Recyceltes Material Anteil (in %)]]="","",Table1[[#This Row],[Hauptkörper - B1 - Recyceltes Material Anteil (in %)]])</f>
        <v/>
      </c>
      <c r="LI31" s="814" t="str">
        <f>IF(Table1[[#This Row],[Hauptkörper - B1 - Beschichtung]]="","",VLOOKUP(Table1[[#This Row],[Hauptkörper - B1 - Beschichtung]],'DD FD'!AE:AF,2,FALSE))</f>
        <v/>
      </c>
      <c r="LJ31" s="815" t="str">
        <f>IF(Table1[[#This Row],[Hauptkörper - B1 - Beschichtung Anteil (in %)]]="","",Table1[[#This Row],[Hauptkörper - B1 - Beschichtung Anteil (in %)]])</f>
        <v/>
      </c>
      <c r="LK31" s="811" t="str">
        <f>IF(Table1[[#This Row],[Hauptkörper - B2 - Art]]="","",VLOOKUP(Table1[[#This Row],[Hauptkörper - B2 - Art]],'DD FD'!B:C,2,FALSE))</f>
        <v/>
      </c>
      <c r="LL31" s="812" t="str">
        <f>IF(Table1[[#This Row],[Hauptkörper - B2 - Fraktion]]="","",VLOOKUP(Table1[[#This Row],[Hauptkörper - B2 - Fraktion]],'DD FD'!H:J,3,FALSE))</f>
        <v/>
      </c>
      <c r="LM31" s="809" t="str">
        <f>IF(Table1[[#This Row],[Hauptkörper - B2 - Gewicht
(in G)]]="","",Table1[[#This Row],[Hauptkörper - B2 - Gewicht
(in G)]])</f>
        <v/>
      </c>
      <c r="LN31" s="809" t="str">
        <f>IF(Table1[[#This Row],[Hauptkörper - B2 - Lizenzierungs-pflichtig? (X=Ja)]]="","",Table1[[#This Row],[Hauptkörper - B2 - Lizenzierungs-pflichtig? (X=Ja)]])</f>
        <v/>
      </c>
      <c r="LO31" s="812" t="str">
        <f>IF(Table1[[#This Row],[Hauptkörper - B2 - Virgin Material]]="","",VLOOKUP(Table1[[#This Row],[Hauptkörper - B2 - Virgin Material]],'DD FD'!AJ:AK,2,FALSE))</f>
        <v/>
      </c>
      <c r="LP31" s="813" t="str">
        <f>IF(Table1[[#This Row],[Hauptkörper - B2 - Virgin Material Anteil (in %)]]="","",Table1[[#This Row],[Hauptkörper - B2 - Virgin Material Anteil (in %)]])</f>
        <v/>
      </c>
      <c r="LQ31" s="812" t="str">
        <f>IF(Table1[[#This Row],[Hauptkörper - B2 - Recyceltes Material]]="","",VLOOKUP(Table1[[#This Row],[Hauptkörper - B2 - Recyceltes Material]],'DD FD'!AL:AM,2,FALSE))</f>
        <v/>
      </c>
      <c r="LR31" s="813" t="str">
        <f>IF(Table1[[#This Row],[Hauptkörper - B2 - Recyceltes Material Anteil (in %)]]="","",Table1[[#This Row],[Hauptkörper - B2 - Recyceltes Material Anteil (in %)]])</f>
        <v/>
      </c>
      <c r="LS31" s="812" t="str">
        <f>IF(Table1[[#This Row],[Hauptkörper - B2 - Beschichtung]]="","",VLOOKUP(Table1[[#This Row],[Hauptkörper - B2 - Beschichtung]],'DD FD'!AE:AF,2,FALSE))</f>
        <v/>
      </c>
      <c r="LT31" s="815" t="str">
        <f>IF(Table1[[#This Row],[Hauptkörper - B2 - Beschichtung Anteil (in %)]]="","",Table1[[#This Row],[Hauptkörper - B2 - Beschichtung Anteil (in %)]])</f>
        <v/>
      </c>
      <c r="LU31" s="811" t="str">
        <f>IF(Table1[[#This Row],[Hauptkörper - B3 - Art]]="","",VLOOKUP(Table1[[#This Row],[Hauptkörper - B3 - Art]],'DD FD'!B:C,2,FALSE))</f>
        <v/>
      </c>
      <c r="LV31" s="812" t="str">
        <f>IF(Table1[[#This Row],[Hauptkörper - B3 - Fraktion]]="","",VLOOKUP(Table1[[#This Row],[Hauptkörper - B3 - Fraktion]],'DD FD'!H:J,3,FALSE))</f>
        <v/>
      </c>
      <c r="LW31" s="809" t="str">
        <f>IF(Table1[[#This Row],[Hauptkörper - B3 - Gewicht
(in G)]]="","",Table1[[#This Row],[Hauptkörper - B3 - Gewicht
(in G)]])</f>
        <v/>
      </c>
      <c r="LX31" s="809" t="str">
        <f>IF(Table1[[#This Row],[Hauptkörper - B3 - Lizenzierungs-pflichtig? (X=Ja)]]="","",Table1[[#This Row],[Hauptkörper - B3 - Lizenzierungs-pflichtig? (X=Ja)]])</f>
        <v/>
      </c>
      <c r="LY31" s="812" t="str">
        <f>IF(Table1[[#This Row],[Hauptkörper - B3 - Virgin Material]]="","",VLOOKUP(Table1[[#This Row],[Hauptkörper - B3 - Virgin Material]],'DD FD'!AJ:AK,2,FALSE))</f>
        <v/>
      </c>
      <c r="LZ31" s="813" t="str">
        <f>IF(Table1[[#This Row],[Hauptkörper - B3 - Virgin Material Anteil (in %)]]="","",Table1[[#This Row],[Hauptkörper - B3 - Virgin Material Anteil (in %)]])</f>
        <v/>
      </c>
      <c r="MA31" s="812" t="str">
        <f>IF(Table1[[#This Row],[Hauptkörper - B3 - Recyceltes Material]]="","",VLOOKUP(Table1[[#This Row],[Hauptkörper - B3 - Recyceltes Material]],'DD FD'!AL:AM,2,FALSE))</f>
        <v/>
      </c>
      <c r="MB31" s="813" t="str">
        <f>IF(Table1[[#This Row],[Hauptkörper - B3 - Recyceltes Material Anteil (in %)]]="","",Table1[[#This Row],[Hauptkörper - B3 - Recyceltes Material Anteil (in %)]])</f>
        <v/>
      </c>
      <c r="MC31" s="812" t="str">
        <f>IF(Table1[[#This Row],[Hauptkörper - B3 - Beschichtung]]="","",VLOOKUP(Table1[[#This Row],[Hauptkörper - B3 - Beschichtung]],'DD FD'!AE:AF,2,FALSE))</f>
        <v/>
      </c>
      <c r="MD31" s="815" t="str">
        <f>IF(Table1[[#This Row],[Hauptkörper - B3 - Beschichtung Anteil (in %)]]="","",Table1[[#This Row],[Hauptkörper - B3 - Beschichtung Anteil (in %)]])</f>
        <v/>
      </c>
      <c r="ME31" s="811" t="str">
        <f>IF(Table1[[#This Row],[Verschluss - B1 - Art]]="","",VLOOKUP(Table1[[#This Row],[Verschluss - B1 - Art]],'DD FD'!D:E,2,FALSE))</f>
        <v/>
      </c>
      <c r="MF31" s="812" t="str">
        <f>IF(Table1[[#This Row],[Verschluss - B1 - Fraktion]]="","",VLOOKUP(Table1[[#This Row],[Verschluss - B1 - Fraktion]],'DD FD'!H:J,3,FALSE))</f>
        <v/>
      </c>
      <c r="MG31" s="809" t="str">
        <f>IF(Table1[[#This Row],[Verschluss - B1 - Gewicht (in G)]]="","",Table1[[#This Row],[Verschluss - B1 - Gewicht (in G)]])</f>
        <v/>
      </c>
      <c r="MH31" s="809" t="str">
        <f>IF(Table1[[#This Row],[Verschluss - B1 - Lizenzierungs-pflichtig? (X=Ja)]]="","",Table1[[#This Row],[Verschluss - B1 - Lizenzierungs-pflichtig? (X=Ja)]])</f>
        <v/>
      </c>
      <c r="MI31" s="809" t="str">
        <f>IF(Table1[[#This Row],[Verschluss - B1 - Trennbar vom Hauptkörper? (X=Ja)]]="","",Table1[[#This Row],[Verschluss - B1 - Trennbar vom Hauptkörper? (X=Ja)]])</f>
        <v/>
      </c>
      <c r="MJ31" s="812" t="str">
        <f>IF(Table1[[#This Row],[Verschluss - B1 - Virgin Material]]="","",VLOOKUP(Table1[[#This Row],[Verschluss - B1 - Virgin Material]],'DD FD'!AJ:AK,2,FALSE))</f>
        <v/>
      </c>
      <c r="MK31" s="813" t="str">
        <f>IF(Table1[[#This Row],[Verschluss - B1 - Virgin Material Anteil (in %)]]="","",Table1[[#This Row],[Verschluss - B1 - Virgin Material Anteil (in %)]])</f>
        <v/>
      </c>
      <c r="ML31" s="812" t="str">
        <f>IF(Table1[[#This Row],[Verschluss - B1 - Recyceltes Material]]="","",VLOOKUP(Table1[[#This Row],[Verschluss - B1 - Recyceltes Material]],'DD FD'!AL:AM,2,FALSE))</f>
        <v/>
      </c>
      <c r="MM31" s="813" t="str">
        <f>IF(Table1[[#This Row],[Verschluss - B1 - Recyceltes Material Anteil (in %)]]="","",Table1[[#This Row],[Verschluss - B1 - Recyceltes Material Anteil (in %)]])</f>
        <v/>
      </c>
      <c r="MN31" s="812" t="str">
        <f>IF(Table1[[#This Row],[Verschluss - B1 - Beschichtung]]="","",VLOOKUP(Table1[[#This Row],[Verschluss - B1 - Beschichtung]],'DD FD'!AE:AF,2,FALSE))</f>
        <v/>
      </c>
      <c r="MO31" s="815" t="str">
        <f>IF(Table1[[#This Row],[Verschluss - B1 - Beschichtung Anteil (in %)]]="","",Table1[[#This Row],[Verschluss - B1 - Beschichtung Anteil (in %)]])</f>
        <v/>
      </c>
      <c r="MP31" s="811" t="str">
        <f>IF(Table1[[#This Row],[Verschluss - B2 - Art]]="","",VLOOKUP(Table1[[#This Row],[Verschluss - B2 - Art]],'DD FD'!D:E,2,FALSE))</f>
        <v/>
      </c>
      <c r="MQ31" s="812" t="str">
        <f>IF(Table1[[#This Row],[Verschluss - B2 - Fraktion]]="","",VLOOKUP(Table1[[#This Row],[Verschluss - B2 - Fraktion]],'DD FD'!H:J,3,FALSE))</f>
        <v/>
      </c>
      <c r="MR31" s="809" t="str">
        <f>IF(Table1[[#This Row],[Verschluss - B2 - Gewicht (in G)]]="","",Table1[[#This Row],[Verschluss - B2 - Gewicht (in G)]])</f>
        <v/>
      </c>
      <c r="MS31" s="809" t="str">
        <f>IF(Table1[[#This Row],[Verschluss - B2 - Lizenzierungs-pflichtig? (X=Ja)]]="","",Table1[[#This Row],[Verschluss - B2 - Lizenzierungs-pflichtig? (X=Ja)]])</f>
        <v/>
      </c>
      <c r="MT31" s="809" t="str">
        <f>IF(Table1[[#This Row],[Verschluss - B2 - Trennbar vom Hauptkörper? (X=Ja)]]="","",Table1[[#This Row],[Verschluss - B2 - Trennbar vom Hauptkörper? (X=Ja)]])</f>
        <v/>
      </c>
      <c r="MU31" s="812" t="str">
        <f>IF(Table1[[#This Row],[Verschluss - B2 - Virgin Material]]="","",VLOOKUP(Table1[[#This Row],[Verschluss - B2 - Virgin Material]],'DD FD'!AJ:AK,2,FALSE))</f>
        <v/>
      </c>
      <c r="MV31" s="813" t="str">
        <f>IF(Table1[[#This Row],[Verschluss - B2 - Virgin Material Anteil (in %)]]="","",Table1[[#This Row],[Verschluss - B2 - Virgin Material Anteil (in %)]])</f>
        <v/>
      </c>
      <c r="MW31" s="812" t="str">
        <f>IF(Table1[[#This Row],[Verschluss - B2 - Recyceltes Material]]="","",VLOOKUP(Table1[[#This Row],[Verschluss - B2 - Recyceltes Material]],'DD FD'!AL:AM,2,FALSE))</f>
        <v/>
      </c>
      <c r="MX31" s="813" t="str">
        <f>IF(Table1[[#This Row],[Verschluss - B2 - Recyceltes Material Anteil (in %)]]="","",Table1[[#This Row],[Verschluss - B2 - Recyceltes Material Anteil (in %)]])</f>
        <v/>
      </c>
      <c r="MY31" s="812" t="str">
        <f>IF(Table1[[#This Row],[Verschluss - B2 - Beschichtung]]="","",VLOOKUP(Table1[[#This Row],[Verschluss - B2 - Beschichtung]],'DD FD'!AE:AF,2,FALSE))</f>
        <v/>
      </c>
      <c r="MZ31" s="815" t="str">
        <f>IF(Table1[[#This Row],[Verschluss - B2 - Beschichtung Anteil (in %)]]="","",Table1[[#This Row],[Verschluss - B2 - Beschichtung Anteil (in %)]])</f>
        <v/>
      </c>
      <c r="NA31" s="811" t="str">
        <f>IF(Table1[[#This Row],[Verschluss - B3 - Art]]="","",VLOOKUP(Table1[[#This Row],[Verschluss - B3 - Art]],'DD FD'!D:E,2,FALSE))</f>
        <v/>
      </c>
      <c r="NB31" s="812" t="str">
        <f>IF(Table1[[#This Row],[Verschluss - B3 - Fraktion]]="","",VLOOKUP(Table1[[#This Row],[Verschluss - B3 - Fraktion]],'DD FD'!H:J,3,FALSE))</f>
        <v/>
      </c>
      <c r="NC31" s="809" t="str">
        <f>IF(Table1[[#This Row],[Verschluss - B3 - Gewicht (in G)]]="","",Table1[[#This Row],[Verschluss - B3 - Gewicht (in G)]])</f>
        <v/>
      </c>
      <c r="ND31" s="809" t="str">
        <f>IF(Table1[[#This Row],[Verschluss - B3 - Lizenzierungs-pflichtig? (X=Ja)]]="","",Table1[[#This Row],[Verschluss - B3 - Lizenzierungs-pflichtig? (X=Ja)]])</f>
        <v/>
      </c>
      <c r="NE31" s="809" t="str">
        <f>IF(Table1[[#This Row],[Verschluss - B3 - Trennbar vom Hauptkörper? (X=Ja)]]="","",Table1[[#This Row],[Verschluss - B3 - Trennbar vom Hauptkörper? (X=Ja)]])</f>
        <v/>
      </c>
      <c r="NF31" s="812" t="str">
        <f>IF(Table1[[#This Row],[Verschluss - B3 - Virgin Material]]="","",VLOOKUP(Table1[[#This Row],[Verschluss - B3 - Virgin Material]],'DD FD'!AJ:AK,2,FALSE))</f>
        <v/>
      </c>
      <c r="NG31" s="813" t="str">
        <f>IF(Table1[[#This Row],[Verschluss - B3 - Virgin Material Anteil (in %)]]="","",Table1[[#This Row],[Verschluss - B3 - Virgin Material Anteil (in %)]])</f>
        <v/>
      </c>
      <c r="NH31" s="812" t="str">
        <f>IF(Table1[[#This Row],[Verschluss - B3 - Recyceltes Material]]="","",VLOOKUP(Table1[[#This Row],[Verschluss - B3 - Recyceltes Material]],'DD FD'!AL:AM,2,FALSE))</f>
        <v/>
      </c>
      <c r="NI31" s="813" t="str">
        <f>IF(Table1[[#This Row],[Verschluss - B3 - Recyceltes Material Anteil (in %)]]="","",Table1[[#This Row],[Verschluss - B3 - Recyceltes Material Anteil (in %)]])</f>
        <v/>
      </c>
      <c r="NJ31" s="812" t="str">
        <f>IF(Table1[[#This Row],[Verschluss - B3 - Beschichtung]]="","",VLOOKUP(Table1[[#This Row],[Verschluss - B3 - Beschichtung]],'DD FD'!AE:AF,2,FALSE))</f>
        <v/>
      </c>
      <c r="NK31" s="815" t="str">
        <f>IF(Table1[[#This Row],[Verschluss - B3 - Beschichtung Anteil (in %)]]="","",Table1[[#This Row],[Verschluss - B3 - Beschichtung Anteil (in %)]])</f>
        <v/>
      </c>
      <c r="NL31" s="811" t="str">
        <f>IF(Table1[[#This Row],[Etikett - B1 - Art]]="","",VLOOKUP(Table1[[#This Row],[Etikett - B1 - Art]],'DD FD'!F:G,2,FALSE))</f>
        <v/>
      </c>
      <c r="NM31" s="812" t="str">
        <f>IF(Table1[[#This Row],[Etikett - B1 - Fraktion]]="","",VLOOKUP(Table1[[#This Row],[Etikett - B1 - Fraktion]],'DD FD'!H:J,3,FALSE))</f>
        <v/>
      </c>
      <c r="NN31" s="809" t="str">
        <f>IF(Table1[[#This Row],[Etikett - B1 - Gewicht (in G)]]="","",Table1[[#This Row],[Etikett - B1 - Gewicht (in G)]])</f>
        <v/>
      </c>
      <c r="NO31" s="809" t="str">
        <f>IF(Table1[[#This Row],[Etikett - B1 - Lizenzierungs-pflichtig? (X=Ja)]]="","",Table1[[#This Row],[Etikett - B1 - Lizenzierungs-pflichtig? (X=Ja)]])</f>
        <v/>
      </c>
      <c r="NP31" s="809" t="str">
        <f>IF(Table1[[#This Row],[Etikett - B1 - Trennbar vom Hauptkörper? (X=Ja)]]="","",Table1[[#This Row],[Etikett - B1 - Trennbar vom Hauptkörper? (X=Ja)]])</f>
        <v/>
      </c>
      <c r="NQ31" s="812" t="str">
        <f>IF(Table1[[#This Row],[Etikett - B1 - Virgin Material]]="","",VLOOKUP(Table1[[#This Row],[Etikett - B1 - Virgin Material]],'DD FD'!AJ:AK,2,FALSE))</f>
        <v/>
      </c>
      <c r="NR31" s="813" t="str">
        <f>IF(Table1[[#This Row],[Etikett - B1 - Virgin Material Anteil (in %)]]="","",Table1[[#This Row],[Etikett - B1 - Virgin Material Anteil (in %)]])</f>
        <v/>
      </c>
      <c r="NS31" s="812" t="str">
        <f>IF(Table1[[#This Row],[Etikett - B1 - Recyceltes Material]]="","",VLOOKUP(Table1[[#This Row],[Etikett - B1 - Recyceltes Material]],'DD FD'!AL:AM,2,FALSE))</f>
        <v/>
      </c>
      <c r="NT31" s="813" t="str">
        <f>IF(Table1[[#This Row],[Etikett - B1 - Recyceltes Material Anteil (in %)]]="","",Table1[[#This Row],[Etikett - B1 - Recyceltes Material Anteil (in %)]])</f>
        <v/>
      </c>
      <c r="NU31" s="812" t="str">
        <f>IF(Table1[[#This Row],[Etikett - B1 - Beschichtung]]="","",VLOOKUP(Table1[[#This Row],[Etikett - B1 - Beschichtung]],'DD FD'!AE:AF,2,FALSE))</f>
        <v/>
      </c>
      <c r="NV31" s="815" t="str">
        <f>IF(Table1[[#This Row],[Etikett - B1 - Beschichtung Anteil (in %)]]="","",Table1[[#This Row],[Etikett - B1 - Beschichtung Anteil (in %)]])</f>
        <v/>
      </c>
      <c r="NW31" s="811" t="str">
        <f>IF(Table1[[#This Row],[Etikett - B2 - Art]]="","",VLOOKUP(Table1[[#This Row],[Etikett - B2 - Art]],'DD FD'!F:G,2,FALSE))</f>
        <v/>
      </c>
      <c r="NX31" s="812" t="str">
        <f>IF(Table1[[#This Row],[Etikett - B2 - Fraktion]]="","",VLOOKUP(Table1[[#This Row],[Etikett - B2 - Fraktion]],'DD FD'!H:J,3,FALSE))</f>
        <v/>
      </c>
      <c r="NY31" s="809" t="str">
        <f>IF(Table1[[#This Row],[Etikett - B2 - Gewicht (in G)]]="","",Table1[[#This Row],[Etikett - B2 - Gewicht (in G)]])</f>
        <v/>
      </c>
      <c r="NZ31" s="809" t="str">
        <f>IF(Table1[[#This Row],[Etikett - B2 - Lizenzierungs-pflichtig? (X=Ja)]]="","",Table1[[#This Row],[Etikett - B2 - Lizenzierungs-pflichtig? (X=Ja)]])</f>
        <v/>
      </c>
      <c r="OA31" s="809" t="str">
        <f>IF(Table1[[#This Row],[Etikett - B2 - Trennbar vom Hauptkörper? (X=Ja)]]="","",Table1[[#This Row],[Etikett - B2 - Trennbar vom Hauptkörper? (X=Ja)]])</f>
        <v/>
      </c>
      <c r="OB31" s="812" t="str">
        <f>IF(Table1[[#This Row],[Etikett - B2 - Virgin Material]]="","",VLOOKUP(Table1[[#This Row],[Etikett - B2 - Virgin Material]],'DD FD'!AJ:AK,2,FALSE))</f>
        <v/>
      </c>
      <c r="OC31" s="813" t="str">
        <f>IF(Table1[[#This Row],[Etikett - B2 - Virgin Material Anteil (in %)]]="","",Table1[[#This Row],[Etikett - B2 - Virgin Material Anteil (in %)]])</f>
        <v/>
      </c>
      <c r="OD31" s="812" t="str">
        <f>IF(Table1[[#This Row],[Etikett - B2 - Recyceltes Material]]="","",VLOOKUP(Table1[[#This Row],[Etikett - B2 - Recyceltes Material]],'DD FD'!AL:AM,2,FALSE))</f>
        <v/>
      </c>
      <c r="OE31" s="813" t="str">
        <f>IF(Table1[[#This Row],[Etikett - B2 - Recyceltes Material Anteil (in %)]]="","",Table1[[#This Row],[Etikett - B2 - Recyceltes Material Anteil (in %)]])</f>
        <v/>
      </c>
      <c r="OF31" s="812" t="str">
        <f>IF(Table1[[#This Row],[Etikett - B2 - Beschichtung]]="","",VLOOKUP(Table1[[#This Row],[Etikett - B2 - Beschichtung]],'DD FD'!AE:AF,2,FALSE))</f>
        <v/>
      </c>
      <c r="OG31" s="815" t="str">
        <f>IF(Table1[[#This Row],[Etikett - B2 - Beschichtung Anteil (in %)]]="","",Table1[[#This Row],[Etikett - B2 - Beschichtung Anteil (in %)]])</f>
        <v/>
      </c>
      <c r="OH31" s="811" t="str">
        <f>IF(Table1[[#This Row],[Etikett - B3 - Art]]="","",VLOOKUP(Table1[[#This Row],[Etikett - B3 - Art]],'DD FD'!F:G,2,FALSE))</f>
        <v/>
      </c>
      <c r="OI31" s="812" t="str">
        <f>IF(Table1[[#This Row],[Etikett - B3 - Fraktion]]="","",VLOOKUP(Table1[[#This Row],[Etikett - B3 - Fraktion]],'DD FD'!H:J,3,FALSE))</f>
        <v/>
      </c>
      <c r="OJ31" s="809" t="str">
        <f>IF(Table1[[#This Row],[Etikett - B3 - Gewicht (in G)]]="","",Table1[[#This Row],[Etikett - B3 - Gewicht (in G)]])</f>
        <v/>
      </c>
      <c r="OK31" s="809" t="str">
        <f>IF(Table1[[#This Row],[Etikett - B3 - Lizenzierungs-pflichtig? (X=Ja)]]="","",Table1[[#This Row],[Etikett - B3 - Lizenzierungs-pflichtig? (X=Ja)]])</f>
        <v/>
      </c>
      <c r="OL31" s="809" t="str">
        <f>IF(Table1[[#This Row],[Etikett - B3 - Trennbar vom Hauptkörper? (X=Ja)]]="","",Table1[[#This Row],[Etikett - B3 - Trennbar vom Hauptkörper? (X=Ja)]])</f>
        <v/>
      </c>
      <c r="OM31" s="812" t="str">
        <f>IF(Table1[[#This Row],[Etikett - B3 - Virgin Material]]="","",VLOOKUP(Table1[[#This Row],[Etikett - B3 - Virgin Material]],'DD FD'!AJ:AK,2,FALSE))</f>
        <v/>
      </c>
      <c r="ON31" s="813" t="str">
        <f>IF(Table1[[#This Row],[Etikett - B3 - Virgin Material Anteil (in %)]]="","",Table1[[#This Row],[Etikett - B3 - Virgin Material Anteil (in %)]])</f>
        <v/>
      </c>
      <c r="OO31" s="812" t="str">
        <f>IF(Table1[[#This Row],[Etikett - B3 - Recyceltes Material]]="","",VLOOKUP(Table1[[#This Row],[Etikett - B3 - Recyceltes Material]],'DD FD'!AL:AM,2,FALSE))</f>
        <v/>
      </c>
      <c r="OP31" s="813" t="str">
        <f>IF(Table1[[#This Row],[Etikett - B3 - Recyceltes Material Anteil (in %)]]="","",Table1[[#This Row],[Etikett - B3 - Recyceltes Material Anteil (in %)]])</f>
        <v/>
      </c>
      <c r="OQ31" s="812" t="str">
        <f>IF(Table1[[#This Row],[Etikett - B3 - Beschichtung]]="","",VLOOKUP(Table1[[#This Row],[Etikett - B3 - Beschichtung]],'DD FD'!AE:AF,2,FALSE))</f>
        <v/>
      </c>
      <c r="OR31" s="861" t="str">
        <f>IF(Table1[[#This Row],[Etikett - B3 - Beschichtung Anteil (in %)]]="","",Table1[[#This Row],[Etikett - B3 - Beschichtung Anteil (in %)]])</f>
        <v/>
      </c>
      <c r="OS31" s="866">
        <f>ROUNDUP(SUM(
IF(AND(LB31='DD FD'!$J$7,LD31='DD FD'!$AI$3),LC31,0),
IF(AND(LL31='DD FD'!$J$7,LN31='DD FD'!$AI$3),LM31,0),
IF(AND(LV31='DD FD'!$J$7,LX31='DD FD'!$AI$3),LW31,0),
IF(AND(MF31='DD FD'!$J$7,MH31='DD FD'!$AI$3),MG31,0),
IF(AND(MQ31='DD FD'!$J$7,MS31='DD FD'!$AI$3),MR31,0),
IF(AND(NB31='DD FD'!$J$7,ND31='DD FD'!$AI$3),NC31,0),
IF(AND(NM31='DD FD'!$J$7,NO31='DD FD'!$AI$3),NN31,0),
IF(AND(NX31='DD FD'!$J$7,NZ31='DD FD'!$AI$3),NY31,0),
IF(AND(OI31='DD FD'!$J$7,OK31='DD FD'!$AI$3),OJ31,0),
),2)</f>
        <v>0</v>
      </c>
      <c r="OT31" s="865">
        <f>ROUNDUP(SUM(
IF(AND(LB31='DD FD'!$J$6,LD31='DD FD'!$AI$3),LC31,0),
IF(AND(LL31='DD FD'!$J$6,LN31='DD FD'!$AI$3),LM31,0),
IF(AND(LV31='DD FD'!$J$6,LX31='DD FD'!$AI$3),LW31,0),
IF(AND(MF31='DD FD'!$J$6,MH31='DD FD'!$AI$3),MG31,0),
IF(AND(MQ31='DD FD'!$J$6,MS31='DD FD'!$AI$3),MR31,0),
IF(AND(NB31='DD FD'!$J$6,ND31='DD FD'!$AI$3),NC31,0),
IF(AND(NM31='DD FD'!$J$6,NO31='DD FD'!$AI$3),NN31,0),
IF(AND(NX31='DD FD'!$J$6,NZ31='DD FD'!$AI$3),NY31,0),
IF(AND(OI31='DD FD'!$J$6,OK31='DD FD'!$AI$3),OJ31,0),
),2)</f>
        <v>0</v>
      </c>
      <c r="OU31" s="865">
        <f>ROUNDUP(SUM(
IF(AND(LB31='DD FD'!$J$10,LD31='DD FD'!$AI$3),LC31,0),
IF(AND(LL31='DD FD'!$J$10,LN31='DD FD'!$AI$3),LM31,0),
IF(AND(LV31='DD FD'!$J$10,LX31='DD FD'!$AI$3),LW31,0),
IF(AND(MF31='DD FD'!$J$10,MH31='DD FD'!$AI$3),MG31,0),
IF(AND(MQ31='DD FD'!$J$10,MS31='DD FD'!$AI$3),MR31,0),
IF(AND(NB31='DD FD'!$J$10,ND31='DD FD'!$AI$3),NC31,0),
IF(AND(NM31='DD FD'!$J$10,NO31='DD FD'!$AI$3),NN31,0),
IF(AND(NX31='DD FD'!$J$10,NZ31='DD FD'!$AI$3),NY31,0),
IF(AND(OI31='DD FD'!$J$10,OK31='DD FD'!$AI$3),OJ31,0),
),2)</f>
        <v>0</v>
      </c>
      <c r="OV31" s="865">
        <f>ROUNDUP(SUM(
IF(AND(LB31='DD FD'!$J$8,LD31='DD FD'!$AI$3),LC31,0),
IF(AND(LL31='DD FD'!$J$8,LN31='DD FD'!$AI$3),LM31,0),
IF(AND(LV31='DD FD'!$J$8,LX31='DD FD'!$AI$3),LW31,0),
IF(AND(MF31='DD FD'!$J$8,MH31='DD FD'!$AI$3),MG31,0),
IF(AND(MQ31='DD FD'!$J$8,MS31='DD FD'!$AI$3),MR31,0),
IF(AND(NB31='DD FD'!$J$8,ND31='DD FD'!$AI$3),NC31,0),
IF(AND(NM31='DD FD'!$J$8,NO31='DD FD'!$AI$3),NN31,0),
IF(AND(NX31='DD FD'!$J$8,NZ31='DD FD'!$AI$3),NY31,0),
IF(AND(OI31='DD FD'!$J$8,OK31='DD FD'!$AI$3),OJ31,0),
),2)</f>
        <v>0</v>
      </c>
      <c r="OW31" s="865">
        <f>ROUNDUP(SUM(
IF(AND(LB31='DD FD'!$J$5,LD31='DD FD'!$AI$3),LC31,0),
IF(AND(LL31='DD FD'!$J$5,LN31='DD FD'!$AI$3),LM31,0),
IF(AND(LV31='DD FD'!$J$5,LX31='DD FD'!$AI$3),LW31,0),
IF(AND(MF31='DD FD'!$J$5,MH31='DD FD'!$AI$3),MG31,0),
IF(AND(MQ31='DD FD'!$J$5,MS31='DD FD'!$AI$3),MR31,0),
IF(AND(NB31='DD FD'!$J$5,ND31='DD FD'!$AI$3),NC31,0),
IF(AND(NM31='DD FD'!$J$5,NO31='DD FD'!$AI$3),NN31,0),
IF(AND(NX31='DD FD'!$J$5,NZ31='DD FD'!$AI$3),NY31,0),
IF(AND(OI31='DD FD'!$J$5,OK31='DD FD'!$AI$3),OJ31,0),
),2)</f>
        <v>0</v>
      </c>
      <c r="OX31" s="865">
        <f>ROUNDUP(SUM(
IF(AND(LB31='DD FD'!$J$9,LD31='DD FD'!$AI$3),LC31,0),
IF(AND(LL31='DD FD'!$J$9,LN31='DD FD'!$AI$3),LM31,0),
IF(AND(LV31='DD FD'!$J$9,LX31='DD FD'!$AI$3),LW31,0),
IF(AND(MF31='DD FD'!$J$9,MH31='DD FD'!$AI$3),MG31,0),
IF(AND(MQ31='DD FD'!$J$9,MS31='DD FD'!$AI$3),MR31,0),
IF(AND(NB31='DD FD'!$J$9,ND31='DD FD'!$AI$3),NC31,0),
IF(AND(NM31='DD FD'!$J$9,NO31='DD FD'!$AI$3),NN31,0),
IF(AND(NX31='DD FD'!$J$9,NZ31='DD FD'!$AI$3),NY31,0),
IF(AND(OI31='DD FD'!$J$9,OK31='DD FD'!$AI$3),OJ31,0),
),2)</f>
        <v>0</v>
      </c>
      <c r="OY31" s="865">
        <f>ROUNDUP(SUM(
IF(AND(LB31='DD FD'!$J$4,LD31='DD FD'!$AI$3),LC31,0),
IF(AND(LL31='DD FD'!$J$4,LN31='DD FD'!$AI$3),LM31,0),
IF(AND(LV31='DD FD'!$J$4,LX31='DD FD'!$AI$3),LW31,0),
IF(AND(MF31='DD FD'!$J$4,MH31='DD FD'!$AI$3),MG31,0),
IF(AND(MQ31='DD FD'!$J$4,MS31='DD FD'!$AI$3),MR31,0),
IF(AND(NB31='DD FD'!$J$4,ND31='DD FD'!$AI$3),NC31,0),
IF(AND(NM31='DD FD'!$J$4,NO31='DD FD'!$AI$3),NN31,0),
IF(AND(NX31='DD FD'!$J$4,NZ31='DD FD'!$AI$3),NY31,0),
IF(AND(OI31='DD FD'!$J$4,OK31='DD FD'!$AI$3),OJ31,0),
),2)</f>
        <v>0</v>
      </c>
      <c r="OZ31" s="867">
        <f>ROUNDUP(SUM(
IF(AND(LB31='DD FD'!$J$11,LD31='DD FD'!$AI$3),LC31,0),
IF(AND(LL31='DD FD'!$J$11,LN31='DD FD'!$AI$3),LM31,0),
IF(AND(LV31='DD FD'!$J$11,LX31='DD FD'!$AI$3),LW31,0),
IF(AND(MF31='DD FD'!$J$11,MH31='DD FD'!$AI$3),MG31,0),
IF(AND(MQ31='DD FD'!$J$11,MS31='DD FD'!$AI$3),MR31,0),
IF(AND(NB31='DD FD'!$J$11,ND31='DD FD'!$AI$3),NC31,0),
IF(AND(NM31='DD FD'!$J$11,NO31='DD FD'!$AI$3),NN31,0),
IF(AND(NX31='DD FD'!$J$11,NZ31='DD FD'!$AI$3),NY31,0),
IF(AND(OI31='DD FD'!$J$11,OK31='DD FD'!$AI$3),OJ31,0),
),2)</f>
        <v>0</v>
      </c>
    </row>
    <row r="32" spans="1:416">
      <c r="A32" s="663"/>
      <c r="B32" s="182"/>
      <c r="C32" s="282"/>
      <c r="D32" s="282"/>
      <c r="E32" s="183"/>
      <c r="F32" s="355"/>
      <c r="G32" s="359"/>
      <c r="H32" s="664"/>
      <c r="I32" s="173"/>
      <c r="J32" s="161" t="str">
        <f t="shared" si="0"/>
        <v/>
      </c>
      <c r="K32" s="633" t="str">
        <f t="shared" si="17"/>
        <v/>
      </c>
      <c r="L32" s="636"/>
      <c r="M32" s="124" t="str">
        <f t="shared" si="18"/>
        <v/>
      </c>
      <c r="N32" s="125" t="str">
        <f t="shared" si="1"/>
        <v/>
      </c>
      <c r="O32" s="175"/>
      <c r="P32" s="175"/>
      <c r="Q32" s="126" t="str">
        <f t="shared" si="19"/>
        <v/>
      </c>
      <c r="R32" s="184"/>
      <c r="S32" s="184"/>
      <c r="T32" s="182"/>
      <c r="U32" s="182"/>
      <c r="V32" s="182"/>
      <c r="W32" s="358"/>
      <c r="X32" s="182"/>
      <c r="Y32" s="183"/>
      <c r="Z32" s="123"/>
      <c r="AA32" s="176"/>
      <c r="AB32" s="176"/>
      <c r="AC32" s="176"/>
      <c r="AD32" s="176"/>
      <c r="AE32" s="176"/>
      <c r="AF32" s="176"/>
      <c r="AG32" s="127" t="str">
        <f t="shared" si="20"/>
        <v/>
      </c>
      <c r="AH32" s="127" t="str">
        <f t="shared" si="21"/>
        <v/>
      </c>
      <c r="AI32" s="370"/>
      <c r="AJ32" s="635"/>
      <c r="AK32" s="619" t="str">
        <f t="shared" si="22"/>
        <v/>
      </c>
      <c r="AL32" s="124" t="str">
        <f t="shared" si="2"/>
        <v/>
      </c>
      <c r="AM32" s="124" t="str">
        <f t="shared" si="3"/>
        <v/>
      </c>
      <c r="AN32" s="124" t="str">
        <f t="shared" si="4"/>
        <v/>
      </c>
      <c r="AO32" s="124" t="str">
        <f t="shared" si="5"/>
        <v/>
      </c>
      <c r="AP32" s="184"/>
      <c r="AQ32" s="182"/>
      <c r="AR32" s="182"/>
      <c r="AS32" s="182"/>
      <c r="AT32" s="182"/>
      <c r="AU32" s="127" t="str">
        <f t="shared" si="6"/>
        <v/>
      </c>
      <c r="AV32" s="354"/>
      <c r="AW32" s="127" t="str">
        <f t="shared" si="7"/>
        <v/>
      </c>
      <c r="AX32" s="144" t="str">
        <f t="shared" si="8"/>
        <v/>
      </c>
      <c r="AY32" s="182"/>
      <c r="AZ32" s="23"/>
      <c r="BA32" s="23"/>
      <c r="BB32" s="183"/>
      <c r="BC32" s="622"/>
      <c r="BD32" s="649" t="str">
        <f t="shared" si="23"/>
        <v/>
      </c>
      <c r="BE32" s="354"/>
      <c r="BF32" s="192" t="str">
        <f t="shared" si="24"/>
        <v/>
      </c>
      <c r="BG32" s="159"/>
      <c r="BH32" s="159"/>
      <c r="BI32" s="182"/>
      <c r="BJ32" s="194"/>
      <c r="BK32" s="194"/>
      <c r="BL32" s="194"/>
      <c r="BM32" s="127" t="str">
        <f t="shared" si="9"/>
        <v/>
      </c>
      <c r="BN32" s="194"/>
      <c r="BO32" s="178" t="str">
        <f t="shared" si="10"/>
        <v/>
      </c>
      <c r="BP32" s="191"/>
      <c r="BQ32" s="182"/>
      <c r="BR32" s="23"/>
      <c r="BS32" s="23"/>
      <c r="BT32" s="23"/>
      <c r="BU32" s="651"/>
      <c r="BV32" s="647"/>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633" t="str">
        <f t="shared" si="25"/>
        <v/>
      </c>
      <c r="DY32" s="736"/>
      <c r="DZ32" s="334"/>
      <c r="EA32" s="736"/>
      <c r="EB32" s="197"/>
      <c r="EC32" s="194"/>
      <c r="ED32" s="197"/>
      <c r="EE32" s="197"/>
      <c r="EF32" s="194"/>
      <c r="EG32" s="194"/>
      <c r="EH32" s="194"/>
      <c r="EI32" s="123" t="str">
        <f t="shared" si="11"/>
        <v/>
      </c>
      <c r="EJ32" s="194"/>
      <c r="EK32" s="620" t="str">
        <f t="shared" si="12"/>
        <v/>
      </c>
      <c r="EL32" s="756"/>
      <c r="EM32" s="620" t="str">
        <f t="shared" si="26"/>
        <v/>
      </c>
      <c r="EN32" s="733"/>
      <c r="EO32" s="163"/>
      <c r="EP32" s="163"/>
      <c r="EQ32" s="163"/>
      <c r="ER32" s="163"/>
      <c r="ES32" s="163"/>
      <c r="ET32" s="163"/>
      <c r="EU32" s="163"/>
      <c r="EV32" s="163"/>
      <c r="EW32" s="163"/>
      <c r="EX32" s="163"/>
      <c r="EY32" s="163"/>
      <c r="EZ32" s="163"/>
      <c r="FA32" s="163"/>
      <c r="FB32" s="163"/>
      <c r="FC32" s="742"/>
      <c r="FD32" s="648" t="str">
        <f t="shared" si="13"/>
        <v/>
      </c>
      <c r="FE32" s="183"/>
      <c r="FF32" s="201"/>
      <c r="FG32" s="201"/>
      <c r="FH32" s="201"/>
      <c r="FI32" s="201"/>
      <c r="FJ32" s="201"/>
      <c r="FK32" s="201"/>
      <c r="FL32" s="182"/>
      <c r="FM32" s="182"/>
      <c r="FN32" s="334"/>
      <c r="FO32" s="123" t="str">
        <f t="shared" si="14"/>
        <v/>
      </c>
      <c r="FP32" s="889" t="str">
        <f>IF(Table1[[#This Row],[Baumwollanteil (in %)]]&lt;&gt;"","05","")</f>
        <v/>
      </c>
      <c r="FQ32" s="999"/>
      <c r="FR32" s="179" t="str">
        <f t="shared" si="15"/>
        <v/>
      </c>
      <c r="FS32" s="175"/>
      <c r="FT32" s="175"/>
      <c r="FU32" s="175"/>
      <c r="FV32" s="745" t="str">
        <f t="shared" si="16"/>
        <v/>
      </c>
      <c r="FZ32" s="24"/>
      <c r="GA32" s="24"/>
      <c r="GC32" s="1010" t="str">
        <f>IF(Table1[[#This Row],[Global Trade Item Number (GTIN)]]="","",Table1[[#This Row],[Global Trade Item Number (GTIN)]])</f>
        <v/>
      </c>
      <c r="GD32" s="790" t="str">
        <f>IF(Table1[[#This Row],[WAWI-Nr./ Kreditoren-Nummer
(ASDV)]]&lt;&gt;"",Table1[[#This Row],[WAWI-Nr./ Kreditoren-Nummer
(ASDV)]],"")</f>
        <v/>
      </c>
      <c r="GE32" s="190"/>
      <c r="GF32" s="790" t="str">
        <f>IF(Table1[[#This Row],[Gültig ab (Datum)]]&lt;&gt;"","31.12.9999","")</f>
        <v/>
      </c>
      <c r="GG32" s="190"/>
      <c r="GH32" s="190"/>
      <c r="GI32" s="616"/>
      <c r="GJ32" s="765"/>
      <c r="GK32" s="763"/>
      <c r="GL32" s="617"/>
      <c r="GM32" s="617"/>
      <c r="GN32" s="617"/>
      <c r="GO32" s="617"/>
      <c r="GP32" s="617"/>
      <c r="GQ32" s="775"/>
      <c r="GR32" s="771"/>
      <c r="GS32" s="159"/>
      <c r="GT32" s="610"/>
      <c r="GU32" s="610"/>
      <c r="GV32" s="610"/>
      <c r="GW32" s="610"/>
      <c r="GX32" s="610"/>
      <c r="GY32" s="610"/>
      <c r="GZ32" s="610"/>
      <c r="HA32" s="610"/>
      <c r="HB32" s="771"/>
      <c r="HC32" s="610"/>
      <c r="HD32" s="610"/>
      <c r="HE32" s="610"/>
      <c r="HF32" s="610"/>
      <c r="HG32" s="610"/>
      <c r="HH32" s="610"/>
      <c r="HI32" s="610"/>
      <c r="HJ32" s="610"/>
      <c r="HK32" s="610"/>
      <c r="HL32" s="771"/>
      <c r="HM32" s="610"/>
      <c r="HN32" s="610"/>
      <c r="HO32" s="610"/>
      <c r="HP32" s="610"/>
      <c r="HQ32" s="610"/>
      <c r="HR32" s="610"/>
      <c r="HS32" s="610"/>
      <c r="HT32" s="610"/>
      <c r="HU32" s="610"/>
      <c r="HV32" s="771"/>
      <c r="HW32" s="610"/>
      <c r="HX32" s="610"/>
      <c r="HY32" s="610"/>
      <c r="HZ32" s="610"/>
      <c r="IA32" s="610"/>
      <c r="IB32" s="610"/>
      <c r="IC32" s="610"/>
      <c r="ID32" s="610"/>
      <c r="IE32" s="610"/>
      <c r="IF32" s="610"/>
      <c r="IG32" s="771"/>
      <c r="IH32" s="610"/>
      <c r="II32" s="610"/>
      <c r="IJ32" s="610"/>
      <c r="IK32" s="610"/>
      <c r="IL32" s="610"/>
      <c r="IM32" s="610"/>
      <c r="IN32" s="610"/>
      <c r="IO32" s="610"/>
      <c r="IP32" s="610"/>
      <c r="IQ32" s="610"/>
      <c r="IR32" s="771"/>
      <c r="IS32" s="610"/>
      <c r="IT32" s="610"/>
      <c r="IU32" s="610"/>
      <c r="IV32" s="610"/>
      <c r="IW32" s="610"/>
      <c r="IX32" s="610"/>
      <c r="IY32" s="610"/>
      <c r="IZ32" s="610"/>
      <c r="JA32" s="610"/>
      <c r="JB32" s="610"/>
      <c r="JC32" s="771"/>
      <c r="JD32" s="610"/>
      <c r="JE32" s="610"/>
      <c r="JF32" s="610"/>
      <c r="JG32" s="610"/>
      <c r="JH32" s="610"/>
      <c r="JI32" s="610"/>
      <c r="JJ32" s="610"/>
      <c r="JK32" s="610"/>
      <c r="JL32" s="610"/>
      <c r="JM32" s="827"/>
      <c r="JN32" s="771"/>
      <c r="JO32" s="610"/>
      <c r="JP32" s="610"/>
      <c r="JQ32" s="610"/>
      <c r="JR32" s="610"/>
      <c r="JS32" s="610"/>
      <c r="JT32" s="610"/>
      <c r="JU32" s="610"/>
      <c r="JV32" s="610"/>
      <c r="JW32" s="610"/>
      <c r="JX32" s="610"/>
      <c r="JY32" s="771"/>
      <c r="JZ32" s="610"/>
      <c r="KA32" s="610"/>
      <c r="KB32" s="610"/>
      <c r="KC32" s="610"/>
      <c r="KD32" s="610"/>
      <c r="KE32" s="610"/>
      <c r="KF32" s="610"/>
      <c r="KG32" s="610"/>
      <c r="KH32" s="610"/>
      <c r="KI32" s="610"/>
      <c r="KL32" s="803" t="str">
        <f>IF(Table1[[#This Row],[GTIN]]&lt;&gt;"",Table1[[#This Row],[GTIN]],"")</f>
        <v/>
      </c>
      <c r="KM32" s="804" t="str">
        <f>Table1[[#This Row],[Kreditor]]</f>
        <v/>
      </c>
      <c r="KN32" s="805" t="str">
        <f>IF(Table1[[#This Row],[Gültig ab (Datum)]]&lt;&gt;"",Table1[[#This Row],[Gültig ab (Datum)]],"")</f>
        <v/>
      </c>
      <c r="KO32" s="805" t="str">
        <f>Table1[[#This Row],[Gültig bis]]</f>
        <v/>
      </c>
      <c r="KP32" s="818" t="str">
        <f>IF(Table1[[#This Row],[Artikel verpackt? 
(X=Ja)]]="","",Table1[[#This Row],[Artikel verpackt? 
(X=Ja)]])</f>
        <v/>
      </c>
      <c r="KQ32" s="806" t="str">
        <f>IF(Table1[[#This Row],[Verpackung recyclingfähig?
(X=Ja)]]="","",Table1[[#This Row],[Verpackung recyclingfähig?
(X=Ja)]])</f>
        <v/>
      </c>
      <c r="KR32" s="807"/>
      <c r="KS32" s="808"/>
      <c r="KT32" s="809"/>
      <c r="KU32" s="809"/>
      <c r="KV32" s="809"/>
      <c r="KW32" s="809"/>
      <c r="KX32" s="809"/>
      <c r="KY32" s="809"/>
      <c r="KZ32" s="810"/>
      <c r="LA32" s="811" t="str">
        <f>IF(Table1[[#This Row],[Hauptkörper - B1 - Art]]="","",VLOOKUP(Table1[[#This Row],[Hauptkörper - B1 - Art]],'DD FD'!B:C,2,FALSE))</f>
        <v/>
      </c>
      <c r="LB32" s="812" t="str">
        <f>IF(Table1[[#This Row],[Hauptkörper - B1 - Fraktion]]="","",VLOOKUP(Table1[[#This Row],[Hauptkörper - B1 - Fraktion]],'DD FD'!H:J,3,FALSE))</f>
        <v/>
      </c>
      <c r="LC32" s="809" t="str">
        <f>IF(Table1[[#This Row],[Hauptkörper - B1 - Gewicht
(in G)]]="","",Table1[[#This Row],[Hauptkörper - B1 - Gewicht
(in G)]])</f>
        <v/>
      </c>
      <c r="LD32" s="809" t="str">
        <f>IF(Table1[[#This Row],[Hauptkörper - B1 - Lizenzierungs-pflichtig? (X=Ja)]]="","",Table1[[#This Row],[Hauptkörper - B1 - Lizenzierungs-pflichtig? (X=Ja)]])</f>
        <v/>
      </c>
      <c r="LE32" s="812" t="str">
        <f>IF(Table1[[#This Row],[Hauptkörper - B1 - Virgin Material]]="","",VLOOKUP(Table1[[#This Row],[Hauptkörper - B1 - Virgin Material]],'DD FD'!AJ:AK,2,FALSE))</f>
        <v/>
      </c>
      <c r="LF32" s="813" t="str">
        <f>IF(Table1[[#This Row],[Hauptkörper - B1 - Virgin Material Anteil (in %)]]="","",Table1[[#This Row],[Hauptkörper - B1 - Virgin Material Anteil (in %)]])</f>
        <v/>
      </c>
      <c r="LG32" s="812" t="str">
        <f>IF(Table1[[#This Row],[Hauptkörper - B1 - Recyceltes Material]]="","",VLOOKUP(Table1[[#This Row],[Hauptkörper - B1 - Recyceltes Material]],'DD FD'!AL:AM,2,FALSE))</f>
        <v/>
      </c>
      <c r="LH32" s="813" t="str">
        <f>IF(Table1[[#This Row],[Hauptkörper - B1 - Recyceltes Material Anteil (in %)]]="","",Table1[[#This Row],[Hauptkörper - B1 - Recyceltes Material Anteil (in %)]])</f>
        <v/>
      </c>
      <c r="LI32" s="814" t="str">
        <f>IF(Table1[[#This Row],[Hauptkörper - B1 - Beschichtung]]="","",VLOOKUP(Table1[[#This Row],[Hauptkörper - B1 - Beschichtung]],'DD FD'!AE:AF,2,FALSE))</f>
        <v/>
      </c>
      <c r="LJ32" s="815" t="str">
        <f>IF(Table1[[#This Row],[Hauptkörper - B1 - Beschichtung Anteil (in %)]]="","",Table1[[#This Row],[Hauptkörper - B1 - Beschichtung Anteil (in %)]])</f>
        <v/>
      </c>
      <c r="LK32" s="811" t="str">
        <f>IF(Table1[[#This Row],[Hauptkörper - B2 - Art]]="","",VLOOKUP(Table1[[#This Row],[Hauptkörper - B2 - Art]],'DD FD'!B:C,2,FALSE))</f>
        <v/>
      </c>
      <c r="LL32" s="812" t="str">
        <f>IF(Table1[[#This Row],[Hauptkörper - B2 - Fraktion]]="","",VLOOKUP(Table1[[#This Row],[Hauptkörper - B2 - Fraktion]],'DD FD'!H:J,3,FALSE))</f>
        <v/>
      </c>
      <c r="LM32" s="809" t="str">
        <f>IF(Table1[[#This Row],[Hauptkörper - B2 - Gewicht
(in G)]]="","",Table1[[#This Row],[Hauptkörper - B2 - Gewicht
(in G)]])</f>
        <v/>
      </c>
      <c r="LN32" s="809" t="str">
        <f>IF(Table1[[#This Row],[Hauptkörper - B2 - Lizenzierungs-pflichtig? (X=Ja)]]="","",Table1[[#This Row],[Hauptkörper - B2 - Lizenzierungs-pflichtig? (X=Ja)]])</f>
        <v/>
      </c>
      <c r="LO32" s="812" t="str">
        <f>IF(Table1[[#This Row],[Hauptkörper - B2 - Virgin Material]]="","",VLOOKUP(Table1[[#This Row],[Hauptkörper - B2 - Virgin Material]],'DD FD'!AJ:AK,2,FALSE))</f>
        <v/>
      </c>
      <c r="LP32" s="813" t="str">
        <f>IF(Table1[[#This Row],[Hauptkörper - B2 - Virgin Material Anteil (in %)]]="","",Table1[[#This Row],[Hauptkörper - B2 - Virgin Material Anteil (in %)]])</f>
        <v/>
      </c>
      <c r="LQ32" s="812" t="str">
        <f>IF(Table1[[#This Row],[Hauptkörper - B2 - Recyceltes Material]]="","",VLOOKUP(Table1[[#This Row],[Hauptkörper - B2 - Recyceltes Material]],'DD FD'!AL:AM,2,FALSE))</f>
        <v/>
      </c>
      <c r="LR32" s="813" t="str">
        <f>IF(Table1[[#This Row],[Hauptkörper - B2 - Recyceltes Material Anteil (in %)]]="","",Table1[[#This Row],[Hauptkörper - B2 - Recyceltes Material Anteil (in %)]])</f>
        <v/>
      </c>
      <c r="LS32" s="812" t="str">
        <f>IF(Table1[[#This Row],[Hauptkörper - B2 - Beschichtung]]="","",VLOOKUP(Table1[[#This Row],[Hauptkörper - B2 - Beschichtung]],'DD FD'!AE:AF,2,FALSE))</f>
        <v/>
      </c>
      <c r="LT32" s="815" t="str">
        <f>IF(Table1[[#This Row],[Hauptkörper - B2 - Beschichtung Anteil (in %)]]="","",Table1[[#This Row],[Hauptkörper - B2 - Beschichtung Anteil (in %)]])</f>
        <v/>
      </c>
      <c r="LU32" s="811" t="str">
        <f>IF(Table1[[#This Row],[Hauptkörper - B3 - Art]]="","",VLOOKUP(Table1[[#This Row],[Hauptkörper - B3 - Art]],'DD FD'!B:C,2,FALSE))</f>
        <v/>
      </c>
      <c r="LV32" s="812" t="str">
        <f>IF(Table1[[#This Row],[Hauptkörper - B3 - Fraktion]]="","",VLOOKUP(Table1[[#This Row],[Hauptkörper - B3 - Fraktion]],'DD FD'!H:J,3,FALSE))</f>
        <v/>
      </c>
      <c r="LW32" s="809" t="str">
        <f>IF(Table1[[#This Row],[Hauptkörper - B3 - Gewicht
(in G)]]="","",Table1[[#This Row],[Hauptkörper - B3 - Gewicht
(in G)]])</f>
        <v/>
      </c>
      <c r="LX32" s="809" t="str">
        <f>IF(Table1[[#This Row],[Hauptkörper - B3 - Lizenzierungs-pflichtig? (X=Ja)]]="","",Table1[[#This Row],[Hauptkörper - B3 - Lizenzierungs-pflichtig? (X=Ja)]])</f>
        <v/>
      </c>
      <c r="LY32" s="812" t="str">
        <f>IF(Table1[[#This Row],[Hauptkörper - B3 - Virgin Material]]="","",VLOOKUP(Table1[[#This Row],[Hauptkörper - B3 - Virgin Material]],'DD FD'!AJ:AK,2,FALSE))</f>
        <v/>
      </c>
      <c r="LZ32" s="813" t="str">
        <f>IF(Table1[[#This Row],[Hauptkörper - B3 - Virgin Material Anteil (in %)]]="","",Table1[[#This Row],[Hauptkörper - B3 - Virgin Material Anteil (in %)]])</f>
        <v/>
      </c>
      <c r="MA32" s="812" t="str">
        <f>IF(Table1[[#This Row],[Hauptkörper - B3 - Recyceltes Material]]="","",VLOOKUP(Table1[[#This Row],[Hauptkörper - B3 - Recyceltes Material]],'DD FD'!AL:AM,2,FALSE))</f>
        <v/>
      </c>
      <c r="MB32" s="813" t="str">
        <f>IF(Table1[[#This Row],[Hauptkörper - B3 - Recyceltes Material Anteil (in %)]]="","",Table1[[#This Row],[Hauptkörper - B3 - Recyceltes Material Anteil (in %)]])</f>
        <v/>
      </c>
      <c r="MC32" s="812" t="str">
        <f>IF(Table1[[#This Row],[Hauptkörper - B3 - Beschichtung]]="","",VLOOKUP(Table1[[#This Row],[Hauptkörper - B3 - Beschichtung]],'DD FD'!AE:AF,2,FALSE))</f>
        <v/>
      </c>
      <c r="MD32" s="815" t="str">
        <f>IF(Table1[[#This Row],[Hauptkörper - B3 - Beschichtung Anteil (in %)]]="","",Table1[[#This Row],[Hauptkörper - B3 - Beschichtung Anteil (in %)]])</f>
        <v/>
      </c>
      <c r="ME32" s="811" t="str">
        <f>IF(Table1[[#This Row],[Verschluss - B1 - Art]]="","",VLOOKUP(Table1[[#This Row],[Verschluss - B1 - Art]],'DD FD'!D:E,2,FALSE))</f>
        <v/>
      </c>
      <c r="MF32" s="812" t="str">
        <f>IF(Table1[[#This Row],[Verschluss - B1 - Fraktion]]="","",VLOOKUP(Table1[[#This Row],[Verschluss - B1 - Fraktion]],'DD FD'!H:J,3,FALSE))</f>
        <v/>
      </c>
      <c r="MG32" s="809" t="str">
        <f>IF(Table1[[#This Row],[Verschluss - B1 - Gewicht (in G)]]="","",Table1[[#This Row],[Verschluss - B1 - Gewicht (in G)]])</f>
        <v/>
      </c>
      <c r="MH32" s="809" t="str">
        <f>IF(Table1[[#This Row],[Verschluss - B1 - Lizenzierungs-pflichtig? (X=Ja)]]="","",Table1[[#This Row],[Verschluss - B1 - Lizenzierungs-pflichtig? (X=Ja)]])</f>
        <v/>
      </c>
      <c r="MI32" s="809" t="str">
        <f>IF(Table1[[#This Row],[Verschluss - B1 - Trennbar vom Hauptkörper? (X=Ja)]]="","",Table1[[#This Row],[Verschluss - B1 - Trennbar vom Hauptkörper? (X=Ja)]])</f>
        <v/>
      </c>
      <c r="MJ32" s="812" t="str">
        <f>IF(Table1[[#This Row],[Verschluss - B1 - Virgin Material]]="","",VLOOKUP(Table1[[#This Row],[Verschluss - B1 - Virgin Material]],'DD FD'!AJ:AK,2,FALSE))</f>
        <v/>
      </c>
      <c r="MK32" s="813" t="str">
        <f>IF(Table1[[#This Row],[Verschluss - B1 - Virgin Material Anteil (in %)]]="","",Table1[[#This Row],[Verschluss - B1 - Virgin Material Anteil (in %)]])</f>
        <v/>
      </c>
      <c r="ML32" s="812" t="str">
        <f>IF(Table1[[#This Row],[Verschluss - B1 - Recyceltes Material]]="","",VLOOKUP(Table1[[#This Row],[Verschluss - B1 - Recyceltes Material]],'DD FD'!AL:AM,2,FALSE))</f>
        <v/>
      </c>
      <c r="MM32" s="813" t="str">
        <f>IF(Table1[[#This Row],[Verschluss - B1 - Recyceltes Material Anteil (in %)]]="","",Table1[[#This Row],[Verschluss - B1 - Recyceltes Material Anteil (in %)]])</f>
        <v/>
      </c>
      <c r="MN32" s="812" t="str">
        <f>IF(Table1[[#This Row],[Verschluss - B1 - Beschichtung]]="","",VLOOKUP(Table1[[#This Row],[Verschluss - B1 - Beschichtung]],'DD FD'!AE:AF,2,FALSE))</f>
        <v/>
      </c>
      <c r="MO32" s="815" t="str">
        <f>IF(Table1[[#This Row],[Verschluss - B1 - Beschichtung Anteil (in %)]]="","",Table1[[#This Row],[Verschluss - B1 - Beschichtung Anteil (in %)]])</f>
        <v/>
      </c>
      <c r="MP32" s="811" t="str">
        <f>IF(Table1[[#This Row],[Verschluss - B2 - Art]]="","",VLOOKUP(Table1[[#This Row],[Verschluss - B2 - Art]],'DD FD'!D:E,2,FALSE))</f>
        <v/>
      </c>
      <c r="MQ32" s="812" t="str">
        <f>IF(Table1[[#This Row],[Verschluss - B2 - Fraktion]]="","",VLOOKUP(Table1[[#This Row],[Verschluss - B2 - Fraktion]],'DD FD'!H:J,3,FALSE))</f>
        <v/>
      </c>
      <c r="MR32" s="809" t="str">
        <f>IF(Table1[[#This Row],[Verschluss - B2 - Gewicht (in G)]]="","",Table1[[#This Row],[Verschluss - B2 - Gewicht (in G)]])</f>
        <v/>
      </c>
      <c r="MS32" s="809" t="str">
        <f>IF(Table1[[#This Row],[Verschluss - B2 - Lizenzierungs-pflichtig? (X=Ja)]]="","",Table1[[#This Row],[Verschluss - B2 - Lizenzierungs-pflichtig? (X=Ja)]])</f>
        <v/>
      </c>
      <c r="MT32" s="809" t="str">
        <f>IF(Table1[[#This Row],[Verschluss - B2 - Trennbar vom Hauptkörper? (X=Ja)]]="","",Table1[[#This Row],[Verschluss - B2 - Trennbar vom Hauptkörper? (X=Ja)]])</f>
        <v/>
      </c>
      <c r="MU32" s="812" t="str">
        <f>IF(Table1[[#This Row],[Verschluss - B2 - Virgin Material]]="","",VLOOKUP(Table1[[#This Row],[Verschluss - B2 - Virgin Material]],'DD FD'!AJ:AK,2,FALSE))</f>
        <v/>
      </c>
      <c r="MV32" s="813" t="str">
        <f>IF(Table1[[#This Row],[Verschluss - B2 - Virgin Material Anteil (in %)]]="","",Table1[[#This Row],[Verschluss - B2 - Virgin Material Anteil (in %)]])</f>
        <v/>
      </c>
      <c r="MW32" s="812" t="str">
        <f>IF(Table1[[#This Row],[Verschluss - B2 - Recyceltes Material]]="","",VLOOKUP(Table1[[#This Row],[Verschluss - B2 - Recyceltes Material]],'DD FD'!AL:AM,2,FALSE))</f>
        <v/>
      </c>
      <c r="MX32" s="813" t="str">
        <f>IF(Table1[[#This Row],[Verschluss - B2 - Recyceltes Material Anteil (in %)]]="","",Table1[[#This Row],[Verschluss - B2 - Recyceltes Material Anteil (in %)]])</f>
        <v/>
      </c>
      <c r="MY32" s="812" t="str">
        <f>IF(Table1[[#This Row],[Verschluss - B2 - Beschichtung]]="","",VLOOKUP(Table1[[#This Row],[Verschluss - B2 - Beschichtung]],'DD FD'!AE:AF,2,FALSE))</f>
        <v/>
      </c>
      <c r="MZ32" s="815" t="str">
        <f>IF(Table1[[#This Row],[Verschluss - B2 - Beschichtung Anteil (in %)]]="","",Table1[[#This Row],[Verschluss - B2 - Beschichtung Anteil (in %)]])</f>
        <v/>
      </c>
      <c r="NA32" s="811" t="str">
        <f>IF(Table1[[#This Row],[Verschluss - B3 - Art]]="","",VLOOKUP(Table1[[#This Row],[Verschluss - B3 - Art]],'DD FD'!D:E,2,FALSE))</f>
        <v/>
      </c>
      <c r="NB32" s="812" t="str">
        <f>IF(Table1[[#This Row],[Verschluss - B3 - Fraktion]]="","",VLOOKUP(Table1[[#This Row],[Verschluss - B3 - Fraktion]],'DD FD'!H:J,3,FALSE))</f>
        <v/>
      </c>
      <c r="NC32" s="809" t="str">
        <f>IF(Table1[[#This Row],[Verschluss - B3 - Gewicht (in G)]]="","",Table1[[#This Row],[Verschluss - B3 - Gewicht (in G)]])</f>
        <v/>
      </c>
      <c r="ND32" s="809" t="str">
        <f>IF(Table1[[#This Row],[Verschluss - B3 - Lizenzierungs-pflichtig? (X=Ja)]]="","",Table1[[#This Row],[Verschluss - B3 - Lizenzierungs-pflichtig? (X=Ja)]])</f>
        <v/>
      </c>
      <c r="NE32" s="809" t="str">
        <f>IF(Table1[[#This Row],[Verschluss - B3 - Trennbar vom Hauptkörper? (X=Ja)]]="","",Table1[[#This Row],[Verschluss - B3 - Trennbar vom Hauptkörper? (X=Ja)]])</f>
        <v/>
      </c>
      <c r="NF32" s="812" t="str">
        <f>IF(Table1[[#This Row],[Verschluss - B3 - Virgin Material]]="","",VLOOKUP(Table1[[#This Row],[Verschluss - B3 - Virgin Material]],'DD FD'!AJ:AK,2,FALSE))</f>
        <v/>
      </c>
      <c r="NG32" s="813" t="str">
        <f>IF(Table1[[#This Row],[Verschluss - B3 - Virgin Material Anteil (in %)]]="","",Table1[[#This Row],[Verschluss - B3 - Virgin Material Anteil (in %)]])</f>
        <v/>
      </c>
      <c r="NH32" s="812" t="str">
        <f>IF(Table1[[#This Row],[Verschluss - B3 - Recyceltes Material]]="","",VLOOKUP(Table1[[#This Row],[Verschluss - B3 - Recyceltes Material]],'DD FD'!AL:AM,2,FALSE))</f>
        <v/>
      </c>
      <c r="NI32" s="813" t="str">
        <f>IF(Table1[[#This Row],[Verschluss - B3 - Recyceltes Material Anteil (in %)]]="","",Table1[[#This Row],[Verschluss - B3 - Recyceltes Material Anteil (in %)]])</f>
        <v/>
      </c>
      <c r="NJ32" s="812" t="str">
        <f>IF(Table1[[#This Row],[Verschluss - B3 - Beschichtung]]="","",VLOOKUP(Table1[[#This Row],[Verschluss - B3 - Beschichtung]],'DD FD'!AE:AF,2,FALSE))</f>
        <v/>
      </c>
      <c r="NK32" s="815" t="str">
        <f>IF(Table1[[#This Row],[Verschluss - B3 - Beschichtung Anteil (in %)]]="","",Table1[[#This Row],[Verschluss - B3 - Beschichtung Anteil (in %)]])</f>
        <v/>
      </c>
      <c r="NL32" s="811" t="str">
        <f>IF(Table1[[#This Row],[Etikett - B1 - Art]]="","",VLOOKUP(Table1[[#This Row],[Etikett - B1 - Art]],'DD FD'!F:G,2,FALSE))</f>
        <v/>
      </c>
      <c r="NM32" s="812" t="str">
        <f>IF(Table1[[#This Row],[Etikett - B1 - Fraktion]]="","",VLOOKUP(Table1[[#This Row],[Etikett - B1 - Fraktion]],'DD FD'!H:J,3,FALSE))</f>
        <v/>
      </c>
      <c r="NN32" s="809" t="str">
        <f>IF(Table1[[#This Row],[Etikett - B1 - Gewicht (in G)]]="","",Table1[[#This Row],[Etikett - B1 - Gewicht (in G)]])</f>
        <v/>
      </c>
      <c r="NO32" s="809" t="str">
        <f>IF(Table1[[#This Row],[Etikett - B1 - Lizenzierungs-pflichtig? (X=Ja)]]="","",Table1[[#This Row],[Etikett - B1 - Lizenzierungs-pflichtig? (X=Ja)]])</f>
        <v/>
      </c>
      <c r="NP32" s="809" t="str">
        <f>IF(Table1[[#This Row],[Etikett - B1 - Trennbar vom Hauptkörper? (X=Ja)]]="","",Table1[[#This Row],[Etikett - B1 - Trennbar vom Hauptkörper? (X=Ja)]])</f>
        <v/>
      </c>
      <c r="NQ32" s="812" t="str">
        <f>IF(Table1[[#This Row],[Etikett - B1 - Virgin Material]]="","",VLOOKUP(Table1[[#This Row],[Etikett - B1 - Virgin Material]],'DD FD'!AJ:AK,2,FALSE))</f>
        <v/>
      </c>
      <c r="NR32" s="813" t="str">
        <f>IF(Table1[[#This Row],[Etikett - B1 - Virgin Material Anteil (in %)]]="","",Table1[[#This Row],[Etikett - B1 - Virgin Material Anteil (in %)]])</f>
        <v/>
      </c>
      <c r="NS32" s="812" t="str">
        <f>IF(Table1[[#This Row],[Etikett - B1 - Recyceltes Material]]="","",VLOOKUP(Table1[[#This Row],[Etikett - B1 - Recyceltes Material]],'DD FD'!AL:AM,2,FALSE))</f>
        <v/>
      </c>
      <c r="NT32" s="813" t="str">
        <f>IF(Table1[[#This Row],[Etikett - B1 - Recyceltes Material Anteil (in %)]]="","",Table1[[#This Row],[Etikett - B1 - Recyceltes Material Anteil (in %)]])</f>
        <v/>
      </c>
      <c r="NU32" s="812" t="str">
        <f>IF(Table1[[#This Row],[Etikett - B1 - Beschichtung]]="","",VLOOKUP(Table1[[#This Row],[Etikett - B1 - Beschichtung]],'DD FD'!AE:AF,2,FALSE))</f>
        <v/>
      </c>
      <c r="NV32" s="815" t="str">
        <f>IF(Table1[[#This Row],[Etikett - B1 - Beschichtung Anteil (in %)]]="","",Table1[[#This Row],[Etikett - B1 - Beschichtung Anteil (in %)]])</f>
        <v/>
      </c>
      <c r="NW32" s="811" t="str">
        <f>IF(Table1[[#This Row],[Etikett - B2 - Art]]="","",VLOOKUP(Table1[[#This Row],[Etikett - B2 - Art]],'DD FD'!F:G,2,FALSE))</f>
        <v/>
      </c>
      <c r="NX32" s="812" t="str">
        <f>IF(Table1[[#This Row],[Etikett - B2 - Fraktion]]="","",VLOOKUP(Table1[[#This Row],[Etikett - B2 - Fraktion]],'DD FD'!H:J,3,FALSE))</f>
        <v/>
      </c>
      <c r="NY32" s="809" t="str">
        <f>IF(Table1[[#This Row],[Etikett - B2 - Gewicht (in G)]]="","",Table1[[#This Row],[Etikett - B2 - Gewicht (in G)]])</f>
        <v/>
      </c>
      <c r="NZ32" s="809" t="str">
        <f>IF(Table1[[#This Row],[Etikett - B2 - Lizenzierungs-pflichtig? (X=Ja)]]="","",Table1[[#This Row],[Etikett - B2 - Lizenzierungs-pflichtig? (X=Ja)]])</f>
        <v/>
      </c>
      <c r="OA32" s="809" t="str">
        <f>IF(Table1[[#This Row],[Etikett - B2 - Trennbar vom Hauptkörper? (X=Ja)]]="","",Table1[[#This Row],[Etikett - B2 - Trennbar vom Hauptkörper? (X=Ja)]])</f>
        <v/>
      </c>
      <c r="OB32" s="812" t="str">
        <f>IF(Table1[[#This Row],[Etikett - B2 - Virgin Material]]="","",VLOOKUP(Table1[[#This Row],[Etikett - B2 - Virgin Material]],'DD FD'!AJ:AK,2,FALSE))</f>
        <v/>
      </c>
      <c r="OC32" s="813" t="str">
        <f>IF(Table1[[#This Row],[Etikett - B2 - Virgin Material Anteil (in %)]]="","",Table1[[#This Row],[Etikett - B2 - Virgin Material Anteil (in %)]])</f>
        <v/>
      </c>
      <c r="OD32" s="812" t="str">
        <f>IF(Table1[[#This Row],[Etikett - B2 - Recyceltes Material]]="","",VLOOKUP(Table1[[#This Row],[Etikett - B2 - Recyceltes Material]],'DD FD'!AL:AM,2,FALSE))</f>
        <v/>
      </c>
      <c r="OE32" s="813" t="str">
        <f>IF(Table1[[#This Row],[Etikett - B2 - Recyceltes Material Anteil (in %)]]="","",Table1[[#This Row],[Etikett - B2 - Recyceltes Material Anteil (in %)]])</f>
        <v/>
      </c>
      <c r="OF32" s="812" t="str">
        <f>IF(Table1[[#This Row],[Etikett - B2 - Beschichtung]]="","",VLOOKUP(Table1[[#This Row],[Etikett - B2 - Beschichtung]],'DD FD'!AE:AF,2,FALSE))</f>
        <v/>
      </c>
      <c r="OG32" s="815" t="str">
        <f>IF(Table1[[#This Row],[Etikett - B2 - Beschichtung Anteil (in %)]]="","",Table1[[#This Row],[Etikett - B2 - Beschichtung Anteil (in %)]])</f>
        <v/>
      </c>
      <c r="OH32" s="811" t="str">
        <f>IF(Table1[[#This Row],[Etikett - B3 - Art]]="","",VLOOKUP(Table1[[#This Row],[Etikett - B3 - Art]],'DD FD'!F:G,2,FALSE))</f>
        <v/>
      </c>
      <c r="OI32" s="812" t="str">
        <f>IF(Table1[[#This Row],[Etikett - B3 - Fraktion]]="","",VLOOKUP(Table1[[#This Row],[Etikett - B3 - Fraktion]],'DD FD'!H:J,3,FALSE))</f>
        <v/>
      </c>
      <c r="OJ32" s="809" t="str">
        <f>IF(Table1[[#This Row],[Etikett - B3 - Gewicht (in G)]]="","",Table1[[#This Row],[Etikett - B3 - Gewicht (in G)]])</f>
        <v/>
      </c>
      <c r="OK32" s="809" t="str">
        <f>IF(Table1[[#This Row],[Etikett - B3 - Lizenzierungs-pflichtig? (X=Ja)]]="","",Table1[[#This Row],[Etikett - B3 - Lizenzierungs-pflichtig? (X=Ja)]])</f>
        <v/>
      </c>
      <c r="OL32" s="809" t="str">
        <f>IF(Table1[[#This Row],[Etikett - B3 - Trennbar vom Hauptkörper? (X=Ja)]]="","",Table1[[#This Row],[Etikett - B3 - Trennbar vom Hauptkörper? (X=Ja)]])</f>
        <v/>
      </c>
      <c r="OM32" s="812" t="str">
        <f>IF(Table1[[#This Row],[Etikett - B3 - Virgin Material]]="","",VLOOKUP(Table1[[#This Row],[Etikett - B3 - Virgin Material]],'DD FD'!AJ:AK,2,FALSE))</f>
        <v/>
      </c>
      <c r="ON32" s="813" t="str">
        <f>IF(Table1[[#This Row],[Etikett - B3 - Virgin Material Anteil (in %)]]="","",Table1[[#This Row],[Etikett - B3 - Virgin Material Anteil (in %)]])</f>
        <v/>
      </c>
      <c r="OO32" s="812" t="str">
        <f>IF(Table1[[#This Row],[Etikett - B3 - Recyceltes Material]]="","",VLOOKUP(Table1[[#This Row],[Etikett - B3 - Recyceltes Material]],'DD FD'!AL:AM,2,FALSE))</f>
        <v/>
      </c>
      <c r="OP32" s="813" t="str">
        <f>IF(Table1[[#This Row],[Etikett - B3 - Recyceltes Material Anteil (in %)]]="","",Table1[[#This Row],[Etikett - B3 - Recyceltes Material Anteil (in %)]])</f>
        <v/>
      </c>
      <c r="OQ32" s="812" t="str">
        <f>IF(Table1[[#This Row],[Etikett - B3 - Beschichtung]]="","",VLOOKUP(Table1[[#This Row],[Etikett - B3 - Beschichtung]],'DD FD'!AE:AF,2,FALSE))</f>
        <v/>
      </c>
      <c r="OR32" s="861" t="str">
        <f>IF(Table1[[#This Row],[Etikett - B3 - Beschichtung Anteil (in %)]]="","",Table1[[#This Row],[Etikett - B3 - Beschichtung Anteil (in %)]])</f>
        <v/>
      </c>
      <c r="OS32" s="866">
        <f>ROUNDUP(SUM(
IF(AND(LB32='DD FD'!$J$7,LD32='DD FD'!$AI$3),LC32,0),
IF(AND(LL32='DD FD'!$J$7,LN32='DD FD'!$AI$3),LM32,0),
IF(AND(LV32='DD FD'!$J$7,LX32='DD FD'!$AI$3),LW32,0),
IF(AND(MF32='DD FD'!$J$7,MH32='DD FD'!$AI$3),MG32,0),
IF(AND(MQ32='DD FD'!$J$7,MS32='DD FD'!$AI$3),MR32,0),
IF(AND(NB32='DD FD'!$J$7,ND32='DD FD'!$AI$3),NC32,0),
IF(AND(NM32='DD FD'!$J$7,NO32='DD FD'!$AI$3),NN32,0),
IF(AND(NX32='DD FD'!$J$7,NZ32='DD FD'!$AI$3),NY32,0),
IF(AND(OI32='DD FD'!$J$7,OK32='DD FD'!$AI$3),OJ32,0),
),2)</f>
        <v>0</v>
      </c>
      <c r="OT32" s="865">
        <f>ROUNDUP(SUM(
IF(AND(LB32='DD FD'!$J$6,LD32='DD FD'!$AI$3),LC32,0),
IF(AND(LL32='DD FD'!$J$6,LN32='DD FD'!$AI$3),LM32,0),
IF(AND(LV32='DD FD'!$J$6,LX32='DD FD'!$AI$3),LW32,0),
IF(AND(MF32='DD FD'!$J$6,MH32='DD FD'!$AI$3),MG32,0),
IF(AND(MQ32='DD FD'!$J$6,MS32='DD FD'!$AI$3),MR32,0),
IF(AND(NB32='DD FD'!$J$6,ND32='DD FD'!$AI$3),NC32,0),
IF(AND(NM32='DD FD'!$J$6,NO32='DD FD'!$AI$3),NN32,0),
IF(AND(NX32='DD FD'!$J$6,NZ32='DD FD'!$AI$3),NY32,0),
IF(AND(OI32='DD FD'!$J$6,OK32='DD FD'!$AI$3),OJ32,0),
),2)</f>
        <v>0</v>
      </c>
      <c r="OU32" s="865">
        <f>ROUNDUP(SUM(
IF(AND(LB32='DD FD'!$J$10,LD32='DD FD'!$AI$3),LC32,0),
IF(AND(LL32='DD FD'!$J$10,LN32='DD FD'!$AI$3),LM32,0),
IF(AND(LV32='DD FD'!$J$10,LX32='DD FD'!$AI$3),LW32,0),
IF(AND(MF32='DD FD'!$J$10,MH32='DD FD'!$AI$3),MG32,0),
IF(AND(MQ32='DD FD'!$J$10,MS32='DD FD'!$AI$3),MR32,0),
IF(AND(NB32='DD FD'!$J$10,ND32='DD FD'!$AI$3),NC32,0),
IF(AND(NM32='DD FD'!$J$10,NO32='DD FD'!$AI$3),NN32,0),
IF(AND(NX32='DD FD'!$J$10,NZ32='DD FD'!$AI$3),NY32,0),
IF(AND(OI32='DD FD'!$J$10,OK32='DD FD'!$AI$3),OJ32,0),
),2)</f>
        <v>0</v>
      </c>
      <c r="OV32" s="865">
        <f>ROUNDUP(SUM(
IF(AND(LB32='DD FD'!$J$8,LD32='DD FD'!$AI$3),LC32,0),
IF(AND(LL32='DD FD'!$J$8,LN32='DD FD'!$AI$3),LM32,0),
IF(AND(LV32='DD FD'!$J$8,LX32='DD FD'!$AI$3),LW32,0),
IF(AND(MF32='DD FD'!$J$8,MH32='DD FD'!$AI$3),MG32,0),
IF(AND(MQ32='DD FD'!$J$8,MS32='DD FD'!$AI$3),MR32,0),
IF(AND(NB32='DD FD'!$J$8,ND32='DD FD'!$AI$3),NC32,0),
IF(AND(NM32='DD FD'!$J$8,NO32='DD FD'!$AI$3),NN32,0),
IF(AND(NX32='DD FD'!$J$8,NZ32='DD FD'!$AI$3),NY32,0),
IF(AND(OI32='DD FD'!$J$8,OK32='DD FD'!$AI$3),OJ32,0),
),2)</f>
        <v>0</v>
      </c>
      <c r="OW32" s="865">
        <f>ROUNDUP(SUM(
IF(AND(LB32='DD FD'!$J$5,LD32='DD FD'!$AI$3),LC32,0),
IF(AND(LL32='DD FD'!$J$5,LN32='DD FD'!$AI$3),LM32,0),
IF(AND(LV32='DD FD'!$J$5,LX32='DD FD'!$AI$3),LW32,0),
IF(AND(MF32='DD FD'!$J$5,MH32='DD FD'!$AI$3),MG32,0),
IF(AND(MQ32='DD FD'!$J$5,MS32='DD FD'!$AI$3),MR32,0),
IF(AND(NB32='DD FD'!$J$5,ND32='DD FD'!$AI$3),NC32,0),
IF(AND(NM32='DD FD'!$J$5,NO32='DD FD'!$AI$3),NN32,0),
IF(AND(NX32='DD FD'!$J$5,NZ32='DD FD'!$AI$3),NY32,0),
IF(AND(OI32='DD FD'!$J$5,OK32='DD FD'!$AI$3),OJ32,0),
),2)</f>
        <v>0</v>
      </c>
      <c r="OX32" s="865">
        <f>ROUNDUP(SUM(
IF(AND(LB32='DD FD'!$J$9,LD32='DD FD'!$AI$3),LC32,0),
IF(AND(LL32='DD FD'!$J$9,LN32='DD FD'!$AI$3),LM32,0),
IF(AND(LV32='DD FD'!$J$9,LX32='DD FD'!$AI$3),LW32,0),
IF(AND(MF32='DD FD'!$J$9,MH32='DD FD'!$AI$3),MG32,0),
IF(AND(MQ32='DD FD'!$J$9,MS32='DD FD'!$AI$3),MR32,0),
IF(AND(NB32='DD FD'!$J$9,ND32='DD FD'!$AI$3),NC32,0),
IF(AND(NM32='DD FD'!$J$9,NO32='DD FD'!$AI$3),NN32,0),
IF(AND(NX32='DD FD'!$J$9,NZ32='DD FD'!$AI$3),NY32,0),
IF(AND(OI32='DD FD'!$J$9,OK32='DD FD'!$AI$3),OJ32,0),
),2)</f>
        <v>0</v>
      </c>
      <c r="OY32" s="865">
        <f>ROUNDUP(SUM(
IF(AND(LB32='DD FD'!$J$4,LD32='DD FD'!$AI$3),LC32,0),
IF(AND(LL32='DD FD'!$J$4,LN32='DD FD'!$AI$3),LM32,0),
IF(AND(LV32='DD FD'!$J$4,LX32='DD FD'!$AI$3),LW32,0),
IF(AND(MF32='DD FD'!$J$4,MH32='DD FD'!$AI$3),MG32,0),
IF(AND(MQ32='DD FD'!$J$4,MS32='DD FD'!$AI$3),MR32,0),
IF(AND(NB32='DD FD'!$J$4,ND32='DD FD'!$AI$3),NC32,0),
IF(AND(NM32='DD FD'!$J$4,NO32='DD FD'!$AI$3),NN32,0),
IF(AND(NX32='DD FD'!$J$4,NZ32='DD FD'!$AI$3),NY32,0),
IF(AND(OI32='DD FD'!$J$4,OK32='DD FD'!$AI$3),OJ32,0),
),2)</f>
        <v>0</v>
      </c>
      <c r="OZ32" s="867">
        <f>ROUNDUP(SUM(
IF(AND(LB32='DD FD'!$J$11,LD32='DD FD'!$AI$3),LC32,0),
IF(AND(LL32='DD FD'!$J$11,LN32='DD FD'!$AI$3),LM32,0),
IF(AND(LV32='DD FD'!$J$11,LX32='DD FD'!$AI$3),LW32,0),
IF(AND(MF32='DD FD'!$J$11,MH32='DD FD'!$AI$3),MG32,0),
IF(AND(MQ32='DD FD'!$J$11,MS32='DD FD'!$AI$3),MR32,0),
IF(AND(NB32='DD FD'!$J$11,ND32='DD FD'!$AI$3),NC32,0),
IF(AND(NM32='DD FD'!$J$11,NO32='DD FD'!$AI$3),NN32,0),
IF(AND(NX32='DD FD'!$J$11,NZ32='DD FD'!$AI$3),NY32,0),
IF(AND(OI32='DD FD'!$J$11,OK32='DD FD'!$AI$3),OJ32,0),
),2)</f>
        <v>0</v>
      </c>
    </row>
    <row r="33" spans="1:416">
      <c r="A33" s="663"/>
      <c r="B33" s="182"/>
      <c r="C33" s="282"/>
      <c r="D33" s="282"/>
      <c r="E33" s="183"/>
      <c r="F33" s="355"/>
      <c r="G33" s="359"/>
      <c r="H33" s="664"/>
      <c r="I33" s="173"/>
      <c r="J33" s="161" t="str">
        <f t="shared" si="0"/>
        <v/>
      </c>
      <c r="K33" s="633" t="str">
        <f t="shared" si="17"/>
        <v/>
      </c>
      <c r="L33" s="636"/>
      <c r="M33" s="124" t="str">
        <f t="shared" si="18"/>
        <v/>
      </c>
      <c r="N33" s="125" t="str">
        <f t="shared" si="1"/>
        <v/>
      </c>
      <c r="O33" s="175"/>
      <c r="P33" s="175"/>
      <c r="Q33" s="126" t="str">
        <f t="shared" si="19"/>
        <v/>
      </c>
      <c r="R33" s="184"/>
      <c r="S33" s="184"/>
      <c r="T33" s="182"/>
      <c r="U33" s="182"/>
      <c r="V33" s="182"/>
      <c r="W33" s="358"/>
      <c r="X33" s="182"/>
      <c r="Y33" s="183"/>
      <c r="Z33" s="123"/>
      <c r="AA33" s="176"/>
      <c r="AB33" s="176"/>
      <c r="AC33" s="176"/>
      <c r="AD33" s="176"/>
      <c r="AE33" s="176"/>
      <c r="AF33" s="176"/>
      <c r="AG33" s="127" t="str">
        <f t="shared" si="20"/>
        <v/>
      </c>
      <c r="AH33" s="127" t="str">
        <f t="shared" si="21"/>
        <v/>
      </c>
      <c r="AI33" s="370"/>
      <c r="AJ33" s="635"/>
      <c r="AK33" s="619" t="str">
        <f t="shared" si="22"/>
        <v/>
      </c>
      <c r="AL33" s="124" t="str">
        <f t="shared" si="2"/>
        <v/>
      </c>
      <c r="AM33" s="124" t="str">
        <f t="shared" si="3"/>
        <v/>
      </c>
      <c r="AN33" s="124" t="str">
        <f t="shared" si="4"/>
        <v/>
      </c>
      <c r="AO33" s="124" t="str">
        <f t="shared" si="5"/>
        <v/>
      </c>
      <c r="AP33" s="184"/>
      <c r="AQ33" s="182"/>
      <c r="AR33" s="182"/>
      <c r="AS33" s="182"/>
      <c r="AT33" s="182"/>
      <c r="AU33" s="127" t="str">
        <f t="shared" si="6"/>
        <v/>
      </c>
      <c r="AV33" s="354"/>
      <c r="AW33" s="127" t="str">
        <f t="shared" si="7"/>
        <v/>
      </c>
      <c r="AX33" s="144" t="str">
        <f t="shared" si="8"/>
        <v/>
      </c>
      <c r="AY33" s="182"/>
      <c r="AZ33" s="23"/>
      <c r="BA33" s="23"/>
      <c r="BB33" s="183"/>
      <c r="BC33" s="622"/>
      <c r="BD33" s="649" t="str">
        <f t="shared" si="23"/>
        <v/>
      </c>
      <c r="BE33" s="354"/>
      <c r="BF33" s="192" t="str">
        <f t="shared" si="24"/>
        <v/>
      </c>
      <c r="BG33" s="159"/>
      <c r="BH33" s="159"/>
      <c r="BI33" s="182"/>
      <c r="BJ33" s="194"/>
      <c r="BK33" s="194"/>
      <c r="BL33" s="194"/>
      <c r="BM33" s="127" t="str">
        <f t="shared" si="9"/>
        <v/>
      </c>
      <c r="BN33" s="194"/>
      <c r="BO33" s="178" t="str">
        <f t="shared" si="10"/>
        <v/>
      </c>
      <c r="BP33" s="191"/>
      <c r="BQ33" s="182"/>
      <c r="BR33" s="23"/>
      <c r="BS33" s="23"/>
      <c r="BT33" s="23"/>
      <c r="BU33" s="651"/>
      <c r="BV33" s="647"/>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633" t="str">
        <f t="shared" si="25"/>
        <v/>
      </c>
      <c r="DY33" s="736"/>
      <c r="DZ33" s="334"/>
      <c r="EA33" s="736"/>
      <c r="EB33" s="197"/>
      <c r="EC33" s="194"/>
      <c r="ED33" s="197"/>
      <c r="EE33" s="197"/>
      <c r="EF33" s="194"/>
      <c r="EG33" s="194"/>
      <c r="EH33" s="194"/>
      <c r="EI33" s="123" t="str">
        <f t="shared" si="11"/>
        <v/>
      </c>
      <c r="EJ33" s="194"/>
      <c r="EK33" s="620" t="str">
        <f t="shared" si="12"/>
        <v/>
      </c>
      <c r="EL33" s="756"/>
      <c r="EM33" s="620" t="str">
        <f t="shared" si="26"/>
        <v/>
      </c>
      <c r="EN33" s="733"/>
      <c r="EO33" s="163"/>
      <c r="EP33" s="163"/>
      <c r="EQ33" s="163"/>
      <c r="ER33" s="163"/>
      <c r="ES33" s="163"/>
      <c r="ET33" s="163"/>
      <c r="EU33" s="163"/>
      <c r="EV33" s="163"/>
      <c r="EW33" s="163"/>
      <c r="EX33" s="163"/>
      <c r="EY33" s="163"/>
      <c r="EZ33" s="163"/>
      <c r="FA33" s="163"/>
      <c r="FB33" s="163"/>
      <c r="FC33" s="742"/>
      <c r="FD33" s="648" t="str">
        <f t="shared" si="13"/>
        <v/>
      </c>
      <c r="FE33" s="183"/>
      <c r="FF33" s="201"/>
      <c r="FG33" s="201"/>
      <c r="FH33" s="201"/>
      <c r="FI33" s="201"/>
      <c r="FJ33" s="201"/>
      <c r="FK33" s="201"/>
      <c r="FL33" s="182"/>
      <c r="FM33" s="182"/>
      <c r="FN33" s="334"/>
      <c r="FO33" s="123" t="str">
        <f t="shared" si="14"/>
        <v/>
      </c>
      <c r="FP33" s="889" t="str">
        <f>IF(Table1[[#This Row],[Baumwollanteil (in %)]]&lt;&gt;"","05","")</f>
        <v/>
      </c>
      <c r="FQ33" s="999"/>
      <c r="FR33" s="179" t="str">
        <f t="shared" si="15"/>
        <v/>
      </c>
      <c r="FS33" s="175"/>
      <c r="FT33" s="175"/>
      <c r="FU33" s="175"/>
      <c r="FV33" s="745" t="str">
        <f t="shared" si="16"/>
        <v/>
      </c>
      <c r="FZ33" s="24"/>
      <c r="GA33" s="24"/>
      <c r="GC33" s="1010" t="str">
        <f>IF(Table1[[#This Row],[Global Trade Item Number (GTIN)]]="","",Table1[[#This Row],[Global Trade Item Number (GTIN)]])</f>
        <v/>
      </c>
      <c r="GD33" s="790" t="str">
        <f>IF(Table1[[#This Row],[WAWI-Nr./ Kreditoren-Nummer
(ASDV)]]&lt;&gt;"",Table1[[#This Row],[WAWI-Nr./ Kreditoren-Nummer
(ASDV)]],"")</f>
        <v/>
      </c>
      <c r="GE33" s="190"/>
      <c r="GF33" s="790" t="str">
        <f>IF(Table1[[#This Row],[Gültig ab (Datum)]]&lt;&gt;"","31.12.9999","")</f>
        <v/>
      </c>
      <c r="GG33" s="190"/>
      <c r="GH33" s="190"/>
      <c r="GI33" s="616"/>
      <c r="GJ33" s="765"/>
      <c r="GK33" s="763"/>
      <c r="GL33" s="617"/>
      <c r="GM33" s="617"/>
      <c r="GN33" s="617"/>
      <c r="GO33" s="617"/>
      <c r="GP33" s="617"/>
      <c r="GQ33" s="775"/>
      <c r="GR33" s="771"/>
      <c r="GS33" s="159"/>
      <c r="GT33" s="610"/>
      <c r="GU33" s="610"/>
      <c r="GV33" s="610"/>
      <c r="GW33" s="610"/>
      <c r="GX33" s="610"/>
      <c r="GY33" s="610"/>
      <c r="GZ33" s="610"/>
      <c r="HA33" s="610"/>
      <c r="HB33" s="771"/>
      <c r="HC33" s="610"/>
      <c r="HD33" s="610"/>
      <c r="HE33" s="610"/>
      <c r="HF33" s="610"/>
      <c r="HG33" s="610"/>
      <c r="HH33" s="610"/>
      <c r="HI33" s="610"/>
      <c r="HJ33" s="610"/>
      <c r="HK33" s="610"/>
      <c r="HL33" s="771"/>
      <c r="HM33" s="610"/>
      <c r="HN33" s="610"/>
      <c r="HO33" s="610"/>
      <c r="HP33" s="610"/>
      <c r="HQ33" s="610"/>
      <c r="HR33" s="610"/>
      <c r="HS33" s="610"/>
      <c r="HT33" s="610"/>
      <c r="HU33" s="610"/>
      <c r="HV33" s="771"/>
      <c r="HW33" s="610"/>
      <c r="HX33" s="610"/>
      <c r="HY33" s="610"/>
      <c r="HZ33" s="610"/>
      <c r="IA33" s="610"/>
      <c r="IB33" s="610"/>
      <c r="IC33" s="610"/>
      <c r="ID33" s="610"/>
      <c r="IE33" s="610"/>
      <c r="IF33" s="610"/>
      <c r="IG33" s="771"/>
      <c r="IH33" s="610"/>
      <c r="II33" s="610"/>
      <c r="IJ33" s="610"/>
      <c r="IK33" s="610"/>
      <c r="IL33" s="610"/>
      <c r="IM33" s="610"/>
      <c r="IN33" s="610"/>
      <c r="IO33" s="610"/>
      <c r="IP33" s="610"/>
      <c r="IQ33" s="610"/>
      <c r="IR33" s="771"/>
      <c r="IS33" s="610"/>
      <c r="IT33" s="610"/>
      <c r="IU33" s="610"/>
      <c r="IV33" s="610"/>
      <c r="IW33" s="610"/>
      <c r="IX33" s="610"/>
      <c r="IY33" s="610"/>
      <c r="IZ33" s="610"/>
      <c r="JA33" s="610"/>
      <c r="JB33" s="610"/>
      <c r="JC33" s="771"/>
      <c r="JD33" s="610"/>
      <c r="JE33" s="610"/>
      <c r="JF33" s="610"/>
      <c r="JG33" s="610"/>
      <c r="JH33" s="610"/>
      <c r="JI33" s="610"/>
      <c r="JJ33" s="610"/>
      <c r="JK33" s="610"/>
      <c r="JL33" s="610"/>
      <c r="JM33" s="827"/>
      <c r="JN33" s="771"/>
      <c r="JO33" s="610"/>
      <c r="JP33" s="610"/>
      <c r="JQ33" s="610"/>
      <c r="JR33" s="610"/>
      <c r="JS33" s="610"/>
      <c r="JT33" s="610"/>
      <c r="JU33" s="610"/>
      <c r="JV33" s="610"/>
      <c r="JW33" s="610"/>
      <c r="JX33" s="610"/>
      <c r="JY33" s="771"/>
      <c r="JZ33" s="610"/>
      <c r="KA33" s="610"/>
      <c r="KB33" s="610"/>
      <c r="KC33" s="610"/>
      <c r="KD33" s="610"/>
      <c r="KE33" s="610"/>
      <c r="KF33" s="610"/>
      <c r="KG33" s="610"/>
      <c r="KH33" s="610"/>
      <c r="KI33" s="610"/>
      <c r="KL33" s="803" t="str">
        <f>IF(Table1[[#This Row],[GTIN]]&lt;&gt;"",Table1[[#This Row],[GTIN]],"")</f>
        <v/>
      </c>
      <c r="KM33" s="804" t="str">
        <f>Table1[[#This Row],[Kreditor]]</f>
        <v/>
      </c>
      <c r="KN33" s="805" t="str">
        <f>IF(Table1[[#This Row],[Gültig ab (Datum)]]&lt;&gt;"",Table1[[#This Row],[Gültig ab (Datum)]],"")</f>
        <v/>
      </c>
      <c r="KO33" s="805" t="str">
        <f>Table1[[#This Row],[Gültig bis]]</f>
        <v/>
      </c>
      <c r="KP33" s="818" t="str">
        <f>IF(Table1[[#This Row],[Artikel verpackt? 
(X=Ja)]]="","",Table1[[#This Row],[Artikel verpackt? 
(X=Ja)]])</f>
        <v/>
      </c>
      <c r="KQ33" s="806" t="str">
        <f>IF(Table1[[#This Row],[Verpackung recyclingfähig?
(X=Ja)]]="","",Table1[[#This Row],[Verpackung recyclingfähig?
(X=Ja)]])</f>
        <v/>
      </c>
      <c r="KR33" s="807"/>
      <c r="KS33" s="808"/>
      <c r="KT33" s="809"/>
      <c r="KU33" s="809"/>
      <c r="KV33" s="809"/>
      <c r="KW33" s="809"/>
      <c r="KX33" s="809"/>
      <c r="KY33" s="809"/>
      <c r="KZ33" s="810"/>
      <c r="LA33" s="811" t="str">
        <f>IF(Table1[[#This Row],[Hauptkörper - B1 - Art]]="","",VLOOKUP(Table1[[#This Row],[Hauptkörper - B1 - Art]],'DD FD'!B:C,2,FALSE))</f>
        <v/>
      </c>
      <c r="LB33" s="812" t="str">
        <f>IF(Table1[[#This Row],[Hauptkörper - B1 - Fraktion]]="","",VLOOKUP(Table1[[#This Row],[Hauptkörper - B1 - Fraktion]],'DD FD'!H:J,3,FALSE))</f>
        <v/>
      </c>
      <c r="LC33" s="809" t="str">
        <f>IF(Table1[[#This Row],[Hauptkörper - B1 - Gewicht
(in G)]]="","",Table1[[#This Row],[Hauptkörper - B1 - Gewicht
(in G)]])</f>
        <v/>
      </c>
      <c r="LD33" s="809" t="str">
        <f>IF(Table1[[#This Row],[Hauptkörper - B1 - Lizenzierungs-pflichtig? (X=Ja)]]="","",Table1[[#This Row],[Hauptkörper - B1 - Lizenzierungs-pflichtig? (X=Ja)]])</f>
        <v/>
      </c>
      <c r="LE33" s="812" t="str">
        <f>IF(Table1[[#This Row],[Hauptkörper - B1 - Virgin Material]]="","",VLOOKUP(Table1[[#This Row],[Hauptkörper - B1 - Virgin Material]],'DD FD'!AJ:AK,2,FALSE))</f>
        <v/>
      </c>
      <c r="LF33" s="813" t="str">
        <f>IF(Table1[[#This Row],[Hauptkörper - B1 - Virgin Material Anteil (in %)]]="","",Table1[[#This Row],[Hauptkörper - B1 - Virgin Material Anteil (in %)]])</f>
        <v/>
      </c>
      <c r="LG33" s="812" t="str">
        <f>IF(Table1[[#This Row],[Hauptkörper - B1 - Recyceltes Material]]="","",VLOOKUP(Table1[[#This Row],[Hauptkörper - B1 - Recyceltes Material]],'DD FD'!AL:AM,2,FALSE))</f>
        <v/>
      </c>
      <c r="LH33" s="813" t="str">
        <f>IF(Table1[[#This Row],[Hauptkörper - B1 - Recyceltes Material Anteil (in %)]]="","",Table1[[#This Row],[Hauptkörper - B1 - Recyceltes Material Anteil (in %)]])</f>
        <v/>
      </c>
      <c r="LI33" s="814" t="str">
        <f>IF(Table1[[#This Row],[Hauptkörper - B1 - Beschichtung]]="","",VLOOKUP(Table1[[#This Row],[Hauptkörper - B1 - Beschichtung]],'DD FD'!AE:AF,2,FALSE))</f>
        <v/>
      </c>
      <c r="LJ33" s="815" t="str">
        <f>IF(Table1[[#This Row],[Hauptkörper - B1 - Beschichtung Anteil (in %)]]="","",Table1[[#This Row],[Hauptkörper - B1 - Beschichtung Anteil (in %)]])</f>
        <v/>
      </c>
      <c r="LK33" s="811" t="str">
        <f>IF(Table1[[#This Row],[Hauptkörper - B2 - Art]]="","",VLOOKUP(Table1[[#This Row],[Hauptkörper - B2 - Art]],'DD FD'!B:C,2,FALSE))</f>
        <v/>
      </c>
      <c r="LL33" s="812" t="str">
        <f>IF(Table1[[#This Row],[Hauptkörper - B2 - Fraktion]]="","",VLOOKUP(Table1[[#This Row],[Hauptkörper - B2 - Fraktion]],'DD FD'!H:J,3,FALSE))</f>
        <v/>
      </c>
      <c r="LM33" s="809" t="str">
        <f>IF(Table1[[#This Row],[Hauptkörper - B2 - Gewicht
(in G)]]="","",Table1[[#This Row],[Hauptkörper - B2 - Gewicht
(in G)]])</f>
        <v/>
      </c>
      <c r="LN33" s="809" t="str">
        <f>IF(Table1[[#This Row],[Hauptkörper - B2 - Lizenzierungs-pflichtig? (X=Ja)]]="","",Table1[[#This Row],[Hauptkörper - B2 - Lizenzierungs-pflichtig? (X=Ja)]])</f>
        <v/>
      </c>
      <c r="LO33" s="812" t="str">
        <f>IF(Table1[[#This Row],[Hauptkörper - B2 - Virgin Material]]="","",VLOOKUP(Table1[[#This Row],[Hauptkörper - B2 - Virgin Material]],'DD FD'!AJ:AK,2,FALSE))</f>
        <v/>
      </c>
      <c r="LP33" s="813" t="str">
        <f>IF(Table1[[#This Row],[Hauptkörper - B2 - Virgin Material Anteil (in %)]]="","",Table1[[#This Row],[Hauptkörper - B2 - Virgin Material Anteil (in %)]])</f>
        <v/>
      </c>
      <c r="LQ33" s="812" t="str">
        <f>IF(Table1[[#This Row],[Hauptkörper - B2 - Recyceltes Material]]="","",VLOOKUP(Table1[[#This Row],[Hauptkörper - B2 - Recyceltes Material]],'DD FD'!AL:AM,2,FALSE))</f>
        <v/>
      </c>
      <c r="LR33" s="813" t="str">
        <f>IF(Table1[[#This Row],[Hauptkörper - B2 - Recyceltes Material Anteil (in %)]]="","",Table1[[#This Row],[Hauptkörper - B2 - Recyceltes Material Anteil (in %)]])</f>
        <v/>
      </c>
      <c r="LS33" s="812" t="str">
        <f>IF(Table1[[#This Row],[Hauptkörper - B2 - Beschichtung]]="","",VLOOKUP(Table1[[#This Row],[Hauptkörper - B2 - Beschichtung]],'DD FD'!AE:AF,2,FALSE))</f>
        <v/>
      </c>
      <c r="LT33" s="815" t="str">
        <f>IF(Table1[[#This Row],[Hauptkörper - B2 - Beschichtung Anteil (in %)]]="","",Table1[[#This Row],[Hauptkörper - B2 - Beschichtung Anteil (in %)]])</f>
        <v/>
      </c>
      <c r="LU33" s="811" t="str">
        <f>IF(Table1[[#This Row],[Hauptkörper - B3 - Art]]="","",VLOOKUP(Table1[[#This Row],[Hauptkörper - B3 - Art]],'DD FD'!B:C,2,FALSE))</f>
        <v/>
      </c>
      <c r="LV33" s="812" t="str">
        <f>IF(Table1[[#This Row],[Hauptkörper - B3 - Fraktion]]="","",VLOOKUP(Table1[[#This Row],[Hauptkörper - B3 - Fraktion]],'DD FD'!H:J,3,FALSE))</f>
        <v/>
      </c>
      <c r="LW33" s="809" t="str">
        <f>IF(Table1[[#This Row],[Hauptkörper - B3 - Gewicht
(in G)]]="","",Table1[[#This Row],[Hauptkörper - B3 - Gewicht
(in G)]])</f>
        <v/>
      </c>
      <c r="LX33" s="809" t="str">
        <f>IF(Table1[[#This Row],[Hauptkörper - B3 - Lizenzierungs-pflichtig? (X=Ja)]]="","",Table1[[#This Row],[Hauptkörper - B3 - Lizenzierungs-pflichtig? (X=Ja)]])</f>
        <v/>
      </c>
      <c r="LY33" s="812" t="str">
        <f>IF(Table1[[#This Row],[Hauptkörper - B3 - Virgin Material]]="","",VLOOKUP(Table1[[#This Row],[Hauptkörper - B3 - Virgin Material]],'DD FD'!AJ:AK,2,FALSE))</f>
        <v/>
      </c>
      <c r="LZ33" s="813" t="str">
        <f>IF(Table1[[#This Row],[Hauptkörper - B3 - Virgin Material Anteil (in %)]]="","",Table1[[#This Row],[Hauptkörper - B3 - Virgin Material Anteil (in %)]])</f>
        <v/>
      </c>
      <c r="MA33" s="812" t="str">
        <f>IF(Table1[[#This Row],[Hauptkörper - B3 - Recyceltes Material]]="","",VLOOKUP(Table1[[#This Row],[Hauptkörper - B3 - Recyceltes Material]],'DD FD'!AL:AM,2,FALSE))</f>
        <v/>
      </c>
      <c r="MB33" s="813" t="str">
        <f>IF(Table1[[#This Row],[Hauptkörper - B3 - Recyceltes Material Anteil (in %)]]="","",Table1[[#This Row],[Hauptkörper - B3 - Recyceltes Material Anteil (in %)]])</f>
        <v/>
      </c>
      <c r="MC33" s="812" t="str">
        <f>IF(Table1[[#This Row],[Hauptkörper - B3 - Beschichtung]]="","",VLOOKUP(Table1[[#This Row],[Hauptkörper - B3 - Beschichtung]],'DD FD'!AE:AF,2,FALSE))</f>
        <v/>
      </c>
      <c r="MD33" s="815" t="str">
        <f>IF(Table1[[#This Row],[Hauptkörper - B3 - Beschichtung Anteil (in %)]]="","",Table1[[#This Row],[Hauptkörper - B3 - Beschichtung Anteil (in %)]])</f>
        <v/>
      </c>
      <c r="ME33" s="811" t="str">
        <f>IF(Table1[[#This Row],[Verschluss - B1 - Art]]="","",VLOOKUP(Table1[[#This Row],[Verschluss - B1 - Art]],'DD FD'!D:E,2,FALSE))</f>
        <v/>
      </c>
      <c r="MF33" s="812" t="str">
        <f>IF(Table1[[#This Row],[Verschluss - B1 - Fraktion]]="","",VLOOKUP(Table1[[#This Row],[Verschluss - B1 - Fraktion]],'DD FD'!H:J,3,FALSE))</f>
        <v/>
      </c>
      <c r="MG33" s="809" t="str">
        <f>IF(Table1[[#This Row],[Verschluss - B1 - Gewicht (in G)]]="","",Table1[[#This Row],[Verschluss - B1 - Gewicht (in G)]])</f>
        <v/>
      </c>
      <c r="MH33" s="809" t="str">
        <f>IF(Table1[[#This Row],[Verschluss - B1 - Lizenzierungs-pflichtig? (X=Ja)]]="","",Table1[[#This Row],[Verschluss - B1 - Lizenzierungs-pflichtig? (X=Ja)]])</f>
        <v/>
      </c>
      <c r="MI33" s="809" t="str">
        <f>IF(Table1[[#This Row],[Verschluss - B1 - Trennbar vom Hauptkörper? (X=Ja)]]="","",Table1[[#This Row],[Verschluss - B1 - Trennbar vom Hauptkörper? (X=Ja)]])</f>
        <v/>
      </c>
      <c r="MJ33" s="812" t="str">
        <f>IF(Table1[[#This Row],[Verschluss - B1 - Virgin Material]]="","",VLOOKUP(Table1[[#This Row],[Verschluss - B1 - Virgin Material]],'DD FD'!AJ:AK,2,FALSE))</f>
        <v/>
      </c>
      <c r="MK33" s="813" t="str">
        <f>IF(Table1[[#This Row],[Verschluss - B1 - Virgin Material Anteil (in %)]]="","",Table1[[#This Row],[Verschluss - B1 - Virgin Material Anteil (in %)]])</f>
        <v/>
      </c>
      <c r="ML33" s="812" t="str">
        <f>IF(Table1[[#This Row],[Verschluss - B1 - Recyceltes Material]]="","",VLOOKUP(Table1[[#This Row],[Verschluss - B1 - Recyceltes Material]],'DD FD'!AL:AM,2,FALSE))</f>
        <v/>
      </c>
      <c r="MM33" s="813" t="str">
        <f>IF(Table1[[#This Row],[Verschluss - B1 - Recyceltes Material Anteil (in %)]]="","",Table1[[#This Row],[Verschluss - B1 - Recyceltes Material Anteil (in %)]])</f>
        <v/>
      </c>
      <c r="MN33" s="812" t="str">
        <f>IF(Table1[[#This Row],[Verschluss - B1 - Beschichtung]]="","",VLOOKUP(Table1[[#This Row],[Verschluss - B1 - Beschichtung]],'DD FD'!AE:AF,2,FALSE))</f>
        <v/>
      </c>
      <c r="MO33" s="815" t="str">
        <f>IF(Table1[[#This Row],[Verschluss - B1 - Beschichtung Anteil (in %)]]="","",Table1[[#This Row],[Verschluss - B1 - Beschichtung Anteil (in %)]])</f>
        <v/>
      </c>
      <c r="MP33" s="811" t="str">
        <f>IF(Table1[[#This Row],[Verschluss - B2 - Art]]="","",VLOOKUP(Table1[[#This Row],[Verschluss - B2 - Art]],'DD FD'!D:E,2,FALSE))</f>
        <v/>
      </c>
      <c r="MQ33" s="812" t="str">
        <f>IF(Table1[[#This Row],[Verschluss - B2 - Fraktion]]="","",VLOOKUP(Table1[[#This Row],[Verschluss - B2 - Fraktion]],'DD FD'!H:J,3,FALSE))</f>
        <v/>
      </c>
      <c r="MR33" s="809" t="str">
        <f>IF(Table1[[#This Row],[Verschluss - B2 - Gewicht (in G)]]="","",Table1[[#This Row],[Verschluss - B2 - Gewicht (in G)]])</f>
        <v/>
      </c>
      <c r="MS33" s="809" t="str">
        <f>IF(Table1[[#This Row],[Verschluss - B2 - Lizenzierungs-pflichtig? (X=Ja)]]="","",Table1[[#This Row],[Verschluss - B2 - Lizenzierungs-pflichtig? (X=Ja)]])</f>
        <v/>
      </c>
      <c r="MT33" s="809" t="str">
        <f>IF(Table1[[#This Row],[Verschluss - B2 - Trennbar vom Hauptkörper? (X=Ja)]]="","",Table1[[#This Row],[Verschluss - B2 - Trennbar vom Hauptkörper? (X=Ja)]])</f>
        <v/>
      </c>
      <c r="MU33" s="812" t="str">
        <f>IF(Table1[[#This Row],[Verschluss - B2 - Virgin Material]]="","",VLOOKUP(Table1[[#This Row],[Verschluss - B2 - Virgin Material]],'DD FD'!AJ:AK,2,FALSE))</f>
        <v/>
      </c>
      <c r="MV33" s="813" t="str">
        <f>IF(Table1[[#This Row],[Verschluss - B2 - Virgin Material Anteil (in %)]]="","",Table1[[#This Row],[Verschluss - B2 - Virgin Material Anteil (in %)]])</f>
        <v/>
      </c>
      <c r="MW33" s="812" t="str">
        <f>IF(Table1[[#This Row],[Verschluss - B2 - Recyceltes Material]]="","",VLOOKUP(Table1[[#This Row],[Verschluss - B2 - Recyceltes Material]],'DD FD'!AL:AM,2,FALSE))</f>
        <v/>
      </c>
      <c r="MX33" s="813" t="str">
        <f>IF(Table1[[#This Row],[Verschluss - B2 - Recyceltes Material Anteil (in %)]]="","",Table1[[#This Row],[Verschluss - B2 - Recyceltes Material Anteil (in %)]])</f>
        <v/>
      </c>
      <c r="MY33" s="812" t="str">
        <f>IF(Table1[[#This Row],[Verschluss - B2 - Beschichtung]]="","",VLOOKUP(Table1[[#This Row],[Verschluss - B2 - Beschichtung]],'DD FD'!AE:AF,2,FALSE))</f>
        <v/>
      </c>
      <c r="MZ33" s="815" t="str">
        <f>IF(Table1[[#This Row],[Verschluss - B2 - Beschichtung Anteil (in %)]]="","",Table1[[#This Row],[Verschluss - B2 - Beschichtung Anteil (in %)]])</f>
        <v/>
      </c>
      <c r="NA33" s="811" t="str">
        <f>IF(Table1[[#This Row],[Verschluss - B3 - Art]]="","",VLOOKUP(Table1[[#This Row],[Verschluss - B3 - Art]],'DD FD'!D:E,2,FALSE))</f>
        <v/>
      </c>
      <c r="NB33" s="812" t="str">
        <f>IF(Table1[[#This Row],[Verschluss - B3 - Fraktion]]="","",VLOOKUP(Table1[[#This Row],[Verschluss - B3 - Fraktion]],'DD FD'!H:J,3,FALSE))</f>
        <v/>
      </c>
      <c r="NC33" s="809" t="str">
        <f>IF(Table1[[#This Row],[Verschluss - B3 - Gewicht (in G)]]="","",Table1[[#This Row],[Verschluss - B3 - Gewicht (in G)]])</f>
        <v/>
      </c>
      <c r="ND33" s="809" t="str">
        <f>IF(Table1[[#This Row],[Verschluss - B3 - Lizenzierungs-pflichtig? (X=Ja)]]="","",Table1[[#This Row],[Verschluss - B3 - Lizenzierungs-pflichtig? (X=Ja)]])</f>
        <v/>
      </c>
      <c r="NE33" s="809" t="str">
        <f>IF(Table1[[#This Row],[Verschluss - B3 - Trennbar vom Hauptkörper? (X=Ja)]]="","",Table1[[#This Row],[Verschluss - B3 - Trennbar vom Hauptkörper? (X=Ja)]])</f>
        <v/>
      </c>
      <c r="NF33" s="812" t="str">
        <f>IF(Table1[[#This Row],[Verschluss - B3 - Virgin Material]]="","",VLOOKUP(Table1[[#This Row],[Verschluss - B3 - Virgin Material]],'DD FD'!AJ:AK,2,FALSE))</f>
        <v/>
      </c>
      <c r="NG33" s="813" t="str">
        <f>IF(Table1[[#This Row],[Verschluss - B3 - Virgin Material Anteil (in %)]]="","",Table1[[#This Row],[Verschluss - B3 - Virgin Material Anteil (in %)]])</f>
        <v/>
      </c>
      <c r="NH33" s="812" t="str">
        <f>IF(Table1[[#This Row],[Verschluss - B3 - Recyceltes Material]]="","",VLOOKUP(Table1[[#This Row],[Verschluss - B3 - Recyceltes Material]],'DD FD'!AL:AM,2,FALSE))</f>
        <v/>
      </c>
      <c r="NI33" s="813" t="str">
        <f>IF(Table1[[#This Row],[Verschluss - B3 - Recyceltes Material Anteil (in %)]]="","",Table1[[#This Row],[Verschluss - B3 - Recyceltes Material Anteil (in %)]])</f>
        <v/>
      </c>
      <c r="NJ33" s="812" t="str">
        <f>IF(Table1[[#This Row],[Verschluss - B3 - Beschichtung]]="","",VLOOKUP(Table1[[#This Row],[Verschluss - B3 - Beschichtung]],'DD FD'!AE:AF,2,FALSE))</f>
        <v/>
      </c>
      <c r="NK33" s="815" t="str">
        <f>IF(Table1[[#This Row],[Verschluss - B3 - Beschichtung Anteil (in %)]]="","",Table1[[#This Row],[Verschluss - B3 - Beschichtung Anteil (in %)]])</f>
        <v/>
      </c>
      <c r="NL33" s="811" t="str">
        <f>IF(Table1[[#This Row],[Etikett - B1 - Art]]="","",VLOOKUP(Table1[[#This Row],[Etikett - B1 - Art]],'DD FD'!F:G,2,FALSE))</f>
        <v/>
      </c>
      <c r="NM33" s="812" t="str">
        <f>IF(Table1[[#This Row],[Etikett - B1 - Fraktion]]="","",VLOOKUP(Table1[[#This Row],[Etikett - B1 - Fraktion]],'DD FD'!H:J,3,FALSE))</f>
        <v/>
      </c>
      <c r="NN33" s="809" t="str">
        <f>IF(Table1[[#This Row],[Etikett - B1 - Gewicht (in G)]]="","",Table1[[#This Row],[Etikett - B1 - Gewicht (in G)]])</f>
        <v/>
      </c>
      <c r="NO33" s="809" t="str">
        <f>IF(Table1[[#This Row],[Etikett - B1 - Lizenzierungs-pflichtig? (X=Ja)]]="","",Table1[[#This Row],[Etikett - B1 - Lizenzierungs-pflichtig? (X=Ja)]])</f>
        <v/>
      </c>
      <c r="NP33" s="809" t="str">
        <f>IF(Table1[[#This Row],[Etikett - B1 - Trennbar vom Hauptkörper? (X=Ja)]]="","",Table1[[#This Row],[Etikett - B1 - Trennbar vom Hauptkörper? (X=Ja)]])</f>
        <v/>
      </c>
      <c r="NQ33" s="812" t="str">
        <f>IF(Table1[[#This Row],[Etikett - B1 - Virgin Material]]="","",VLOOKUP(Table1[[#This Row],[Etikett - B1 - Virgin Material]],'DD FD'!AJ:AK,2,FALSE))</f>
        <v/>
      </c>
      <c r="NR33" s="813" t="str">
        <f>IF(Table1[[#This Row],[Etikett - B1 - Virgin Material Anteil (in %)]]="","",Table1[[#This Row],[Etikett - B1 - Virgin Material Anteil (in %)]])</f>
        <v/>
      </c>
      <c r="NS33" s="812" t="str">
        <f>IF(Table1[[#This Row],[Etikett - B1 - Recyceltes Material]]="","",VLOOKUP(Table1[[#This Row],[Etikett - B1 - Recyceltes Material]],'DD FD'!AL:AM,2,FALSE))</f>
        <v/>
      </c>
      <c r="NT33" s="813" t="str">
        <f>IF(Table1[[#This Row],[Etikett - B1 - Recyceltes Material Anteil (in %)]]="","",Table1[[#This Row],[Etikett - B1 - Recyceltes Material Anteil (in %)]])</f>
        <v/>
      </c>
      <c r="NU33" s="812" t="str">
        <f>IF(Table1[[#This Row],[Etikett - B1 - Beschichtung]]="","",VLOOKUP(Table1[[#This Row],[Etikett - B1 - Beschichtung]],'DD FD'!AE:AF,2,FALSE))</f>
        <v/>
      </c>
      <c r="NV33" s="815" t="str">
        <f>IF(Table1[[#This Row],[Etikett - B1 - Beschichtung Anteil (in %)]]="","",Table1[[#This Row],[Etikett - B1 - Beschichtung Anteil (in %)]])</f>
        <v/>
      </c>
      <c r="NW33" s="811" t="str">
        <f>IF(Table1[[#This Row],[Etikett - B2 - Art]]="","",VLOOKUP(Table1[[#This Row],[Etikett - B2 - Art]],'DD FD'!F:G,2,FALSE))</f>
        <v/>
      </c>
      <c r="NX33" s="812" t="str">
        <f>IF(Table1[[#This Row],[Etikett - B2 - Fraktion]]="","",VLOOKUP(Table1[[#This Row],[Etikett - B2 - Fraktion]],'DD FD'!H:J,3,FALSE))</f>
        <v/>
      </c>
      <c r="NY33" s="809" t="str">
        <f>IF(Table1[[#This Row],[Etikett - B2 - Gewicht (in G)]]="","",Table1[[#This Row],[Etikett - B2 - Gewicht (in G)]])</f>
        <v/>
      </c>
      <c r="NZ33" s="809" t="str">
        <f>IF(Table1[[#This Row],[Etikett - B2 - Lizenzierungs-pflichtig? (X=Ja)]]="","",Table1[[#This Row],[Etikett - B2 - Lizenzierungs-pflichtig? (X=Ja)]])</f>
        <v/>
      </c>
      <c r="OA33" s="809" t="str">
        <f>IF(Table1[[#This Row],[Etikett - B2 - Trennbar vom Hauptkörper? (X=Ja)]]="","",Table1[[#This Row],[Etikett - B2 - Trennbar vom Hauptkörper? (X=Ja)]])</f>
        <v/>
      </c>
      <c r="OB33" s="812" t="str">
        <f>IF(Table1[[#This Row],[Etikett - B2 - Virgin Material]]="","",VLOOKUP(Table1[[#This Row],[Etikett - B2 - Virgin Material]],'DD FD'!AJ:AK,2,FALSE))</f>
        <v/>
      </c>
      <c r="OC33" s="813" t="str">
        <f>IF(Table1[[#This Row],[Etikett - B2 - Virgin Material Anteil (in %)]]="","",Table1[[#This Row],[Etikett - B2 - Virgin Material Anteil (in %)]])</f>
        <v/>
      </c>
      <c r="OD33" s="812" t="str">
        <f>IF(Table1[[#This Row],[Etikett - B2 - Recyceltes Material]]="","",VLOOKUP(Table1[[#This Row],[Etikett - B2 - Recyceltes Material]],'DD FD'!AL:AM,2,FALSE))</f>
        <v/>
      </c>
      <c r="OE33" s="813" t="str">
        <f>IF(Table1[[#This Row],[Etikett - B2 - Recyceltes Material Anteil (in %)]]="","",Table1[[#This Row],[Etikett - B2 - Recyceltes Material Anteil (in %)]])</f>
        <v/>
      </c>
      <c r="OF33" s="812" t="str">
        <f>IF(Table1[[#This Row],[Etikett - B2 - Beschichtung]]="","",VLOOKUP(Table1[[#This Row],[Etikett - B2 - Beschichtung]],'DD FD'!AE:AF,2,FALSE))</f>
        <v/>
      </c>
      <c r="OG33" s="815" t="str">
        <f>IF(Table1[[#This Row],[Etikett - B2 - Beschichtung Anteil (in %)]]="","",Table1[[#This Row],[Etikett - B2 - Beschichtung Anteil (in %)]])</f>
        <v/>
      </c>
      <c r="OH33" s="811" t="str">
        <f>IF(Table1[[#This Row],[Etikett - B3 - Art]]="","",VLOOKUP(Table1[[#This Row],[Etikett - B3 - Art]],'DD FD'!F:G,2,FALSE))</f>
        <v/>
      </c>
      <c r="OI33" s="812" t="str">
        <f>IF(Table1[[#This Row],[Etikett - B3 - Fraktion]]="","",VLOOKUP(Table1[[#This Row],[Etikett - B3 - Fraktion]],'DD FD'!H:J,3,FALSE))</f>
        <v/>
      </c>
      <c r="OJ33" s="809" t="str">
        <f>IF(Table1[[#This Row],[Etikett - B3 - Gewicht (in G)]]="","",Table1[[#This Row],[Etikett - B3 - Gewicht (in G)]])</f>
        <v/>
      </c>
      <c r="OK33" s="809" t="str">
        <f>IF(Table1[[#This Row],[Etikett - B3 - Lizenzierungs-pflichtig? (X=Ja)]]="","",Table1[[#This Row],[Etikett - B3 - Lizenzierungs-pflichtig? (X=Ja)]])</f>
        <v/>
      </c>
      <c r="OL33" s="809" t="str">
        <f>IF(Table1[[#This Row],[Etikett - B3 - Trennbar vom Hauptkörper? (X=Ja)]]="","",Table1[[#This Row],[Etikett - B3 - Trennbar vom Hauptkörper? (X=Ja)]])</f>
        <v/>
      </c>
      <c r="OM33" s="812" t="str">
        <f>IF(Table1[[#This Row],[Etikett - B3 - Virgin Material]]="","",VLOOKUP(Table1[[#This Row],[Etikett - B3 - Virgin Material]],'DD FD'!AJ:AK,2,FALSE))</f>
        <v/>
      </c>
      <c r="ON33" s="813" t="str">
        <f>IF(Table1[[#This Row],[Etikett - B3 - Virgin Material Anteil (in %)]]="","",Table1[[#This Row],[Etikett - B3 - Virgin Material Anteil (in %)]])</f>
        <v/>
      </c>
      <c r="OO33" s="812" t="str">
        <f>IF(Table1[[#This Row],[Etikett - B3 - Recyceltes Material]]="","",VLOOKUP(Table1[[#This Row],[Etikett - B3 - Recyceltes Material]],'DD FD'!AL:AM,2,FALSE))</f>
        <v/>
      </c>
      <c r="OP33" s="813" t="str">
        <f>IF(Table1[[#This Row],[Etikett - B3 - Recyceltes Material Anteil (in %)]]="","",Table1[[#This Row],[Etikett - B3 - Recyceltes Material Anteil (in %)]])</f>
        <v/>
      </c>
      <c r="OQ33" s="812" t="str">
        <f>IF(Table1[[#This Row],[Etikett - B3 - Beschichtung]]="","",VLOOKUP(Table1[[#This Row],[Etikett - B3 - Beschichtung]],'DD FD'!AE:AF,2,FALSE))</f>
        <v/>
      </c>
      <c r="OR33" s="861" t="str">
        <f>IF(Table1[[#This Row],[Etikett - B3 - Beschichtung Anteil (in %)]]="","",Table1[[#This Row],[Etikett - B3 - Beschichtung Anteil (in %)]])</f>
        <v/>
      </c>
      <c r="OS33" s="866">
        <f>ROUNDUP(SUM(
IF(AND(LB33='DD FD'!$J$7,LD33='DD FD'!$AI$3),LC33,0),
IF(AND(LL33='DD FD'!$J$7,LN33='DD FD'!$AI$3),LM33,0),
IF(AND(LV33='DD FD'!$J$7,LX33='DD FD'!$AI$3),LW33,0),
IF(AND(MF33='DD FD'!$J$7,MH33='DD FD'!$AI$3),MG33,0),
IF(AND(MQ33='DD FD'!$J$7,MS33='DD FD'!$AI$3),MR33,0),
IF(AND(NB33='DD FD'!$J$7,ND33='DD FD'!$AI$3),NC33,0),
IF(AND(NM33='DD FD'!$J$7,NO33='DD FD'!$AI$3),NN33,0),
IF(AND(NX33='DD FD'!$J$7,NZ33='DD FD'!$AI$3),NY33,0),
IF(AND(OI33='DD FD'!$J$7,OK33='DD FD'!$AI$3),OJ33,0),
),2)</f>
        <v>0</v>
      </c>
      <c r="OT33" s="865">
        <f>ROUNDUP(SUM(
IF(AND(LB33='DD FD'!$J$6,LD33='DD FD'!$AI$3),LC33,0),
IF(AND(LL33='DD FD'!$J$6,LN33='DD FD'!$AI$3),LM33,0),
IF(AND(LV33='DD FD'!$J$6,LX33='DD FD'!$AI$3),LW33,0),
IF(AND(MF33='DD FD'!$J$6,MH33='DD FD'!$AI$3),MG33,0),
IF(AND(MQ33='DD FD'!$J$6,MS33='DD FD'!$AI$3),MR33,0),
IF(AND(NB33='DD FD'!$J$6,ND33='DD FD'!$AI$3),NC33,0),
IF(AND(NM33='DD FD'!$J$6,NO33='DD FD'!$AI$3),NN33,0),
IF(AND(NX33='DD FD'!$J$6,NZ33='DD FD'!$AI$3),NY33,0),
IF(AND(OI33='DD FD'!$J$6,OK33='DD FD'!$AI$3),OJ33,0),
),2)</f>
        <v>0</v>
      </c>
      <c r="OU33" s="865">
        <f>ROUNDUP(SUM(
IF(AND(LB33='DD FD'!$J$10,LD33='DD FD'!$AI$3),LC33,0),
IF(AND(LL33='DD FD'!$J$10,LN33='DD FD'!$AI$3),LM33,0),
IF(AND(LV33='DD FD'!$J$10,LX33='DD FD'!$AI$3),LW33,0),
IF(AND(MF33='DD FD'!$J$10,MH33='DD FD'!$AI$3),MG33,0),
IF(AND(MQ33='DD FD'!$J$10,MS33='DD FD'!$AI$3),MR33,0),
IF(AND(NB33='DD FD'!$J$10,ND33='DD FD'!$AI$3),NC33,0),
IF(AND(NM33='DD FD'!$J$10,NO33='DD FD'!$AI$3),NN33,0),
IF(AND(NX33='DD FD'!$J$10,NZ33='DD FD'!$AI$3),NY33,0),
IF(AND(OI33='DD FD'!$J$10,OK33='DD FD'!$AI$3),OJ33,0),
),2)</f>
        <v>0</v>
      </c>
      <c r="OV33" s="865">
        <f>ROUNDUP(SUM(
IF(AND(LB33='DD FD'!$J$8,LD33='DD FD'!$AI$3),LC33,0),
IF(AND(LL33='DD FD'!$J$8,LN33='DD FD'!$AI$3),LM33,0),
IF(AND(LV33='DD FD'!$J$8,LX33='DD FD'!$AI$3),LW33,0),
IF(AND(MF33='DD FD'!$J$8,MH33='DD FD'!$AI$3),MG33,0),
IF(AND(MQ33='DD FD'!$J$8,MS33='DD FD'!$AI$3),MR33,0),
IF(AND(NB33='DD FD'!$J$8,ND33='DD FD'!$AI$3),NC33,0),
IF(AND(NM33='DD FD'!$J$8,NO33='DD FD'!$AI$3),NN33,0),
IF(AND(NX33='DD FD'!$J$8,NZ33='DD FD'!$AI$3),NY33,0),
IF(AND(OI33='DD FD'!$J$8,OK33='DD FD'!$AI$3),OJ33,0),
),2)</f>
        <v>0</v>
      </c>
      <c r="OW33" s="865">
        <f>ROUNDUP(SUM(
IF(AND(LB33='DD FD'!$J$5,LD33='DD FD'!$AI$3),LC33,0),
IF(AND(LL33='DD FD'!$J$5,LN33='DD FD'!$AI$3),LM33,0),
IF(AND(LV33='DD FD'!$J$5,LX33='DD FD'!$AI$3),LW33,0),
IF(AND(MF33='DD FD'!$J$5,MH33='DD FD'!$AI$3),MG33,0),
IF(AND(MQ33='DD FD'!$J$5,MS33='DD FD'!$AI$3),MR33,0),
IF(AND(NB33='DD FD'!$J$5,ND33='DD FD'!$AI$3),NC33,0),
IF(AND(NM33='DD FD'!$J$5,NO33='DD FD'!$AI$3),NN33,0),
IF(AND(NX33='DD FD'!$J$5,NZ33='DD FD'!$AI$3),NY33,0),
IF(AND(OI33='DD FD'!$J$5,OK33='DD FD'!$AI$3),OJ33,0),
),2)</f>
        <v>0</v>
      </c>
      <c r="OX33" s="865">
        <f>ROUNDUP(SUM(
IF(AND(LB33='DD FD'!$J$9,LD33='DD FD'!$AI$3),LC33,0),
IF(AND(LL33='DD FD'!$J$9,LN33='DD FD'!$AI$3),LM33,0),
IF(AND(LV33='DD FD'!$J$9,LX33='DD FD'!$AI$3),LW33,0),
IF(AND(MF33='DD FD'!$J$9,MH33='DD FD'!$AI$3),MG33,0),
IF(AND(MQ33='DD FD'!$J$9,MS33='DD FD'!$AI$3),MR33,0),
IF(AND(NB33='DD FD'!$J$9,ND33='DD FD'!$AI$3),NC33,0),
IF(AND(NM33='DD FD'!$J$9,NO33='DD FD'!$AI$3),NN33,0),
IF(AND(NX33='DD FD'!$J$9,NZ33='DD FD'!$AI$3),NY33,0),
IF(AND(OI33='DD FD'!$J$9,OK33='DD FD'!$AI$3),OJ33,0),
),2)</f>
        <v>0</v>
      </c>
      <c r="OY33" s="865">
        <f>ROUNDUP(SUM(
IF(AND(LB33='DD FD'!$J$4,LD33='DD FD'!$AI$3),LC33,0),
IF(AND(LL33='DD FD'!$J$4,LN33='DD FD'!$AI$3),LM33,0),
IF(AND(LV33='DD FD'!$J$4,LX33='DD FD'!$AI$3),LW33,0),
IF(AND(MF33='DD FD'!$J$4,MH33='DD FD'!$AI$3),MG33,0),
IF(AND(MQ33='DD FD'!$J$4,MS33='DD FD'!$AI$3),MR33,0),
IF(AND(NB33='DD FD'!$J$4,ND33='DD FD'!$AI$3),NC33,0),
IF(AND(NM33='DD FD'!$J$4,NO33='DD FD'!$AI$3),NN33,0),
IF(AND(NX33='DD FD'!$J$4,NZ33='DD FD'!$AI$3),NY33,0),
IF(AND(OI33='DD FD'!$J$4,OK33='DD FD'!$AI$3),OJ33,0),
),2)</f>
        <v>0</v>
      </c>
      <c r="OZ33" s="867">
        <f>ROUNDUP(SUM(
IF(AND(LB33='DD FD'!$J$11,LD33='DD FD'!$AI$3),LC33,0),
IF(AND(LL33='DD FD'!$J$11,LN33='DD FD'!$AI$3),LM33,0),
IF(AND(LV33='DD FD'!$J$11,LX33='DD FD'!$AI$3),LW33,0),
IF(AND(MF33='DD FD'!$J$11,MH33='DD FD'!$AI$3),MG33,0),
IF(AND(MQ33='DD FD'!$J$11,MS33='DD FD'!$AI$3),MR33,0),
IF(AND(NB33='DD FD'!$J$11,ND33='DD FD'!$AI$3),NC33,0),
IF(AND(NM33='DD FD'!$J$11,NO33='DD FD'!$AI$3),NN33,0),
IF(AND(NX33='DD FD'!$J$11,NZ33='DD FD'!$AI$3),NY33,0),
IF(AND(OI33='DD FD'!$J$11,OK33='DD FD'!$AI$3),OJ33,0),
),2)</f>
        <v>0</v>
      </c>
    </row>
    <row r="34" spans="1:416">
      <c r="A34" s="663"/>
      <c r="B34" s="182"/>
      <c r="C34" s="282"/>
      <c r="D34" s="282"/>
      <c r="E34" s="183"/>
      <c r="F34" s="355"/>
      <c r="G34" s="359"/>
      <c r="H34" s="664"/>
      <c r="I34" s="173"/>
      <c r="J34" s="161" t="str">
        <f t="shared" si="0"/>
        <v/>
      </c>
      <c r="K34" s="633" t="str">
        <f t="shared" si="17"/>
        <v/>
      </c>
      <c r="L34" s="636"/>
      <c r="M34" s="124" t="str">
        <f t="shared" si="18"/>
        <v/>
      </c>
      <c r="N34" s="125" t="str">
        <f t="shared" si="1"/>
        <v/>
      </c>
      <c r="O34" s="175"/>
      <c r="P34" s="175"/>
      <c r="Q34" s="126" t="str">
        <f t="shared" si="19"/>
        <v/>
      </c>
      <c r="R34" s="184"/>
      <c r="S34" s="184"/>
      <c r="T34" s="182"/>
      <c r="U34" s="182"/>
      <c r="V34" s="182"/>
      <c r="W34" s="358"/>
      <c r="X34" s="182"/>
      <c r="Y34" s="183"/>
      <c r="Z34" s="123"/>
      <c r="AA34" s="176"/>
      <c r="AB34" s="176"/>
      <c r="AC34" s="176"/>
      <c r="AD34" s="176"/>
      <c r="AE34" s="176"/>
      <c r="AF34" s="176"/>
      <c r="AG34" s="127" t="str">
        <f t="shared" si="20"/>
        <v/>
      </c>
      <c r="AH34" s="127" t="str">
        <f t="shared" si="21"/>
        <v/>
      </c>
      <c r="AI34" s="370"/>
      <c r="AJ34" s="635"/>
      <c r="AK34" s="619" t="str">
        <f t="shared" si="22"/>
        <v/>
      </c>
      <c r="AL34" s="124" t="str">
        <f t="shared" si="2"/>
        <v/>
      </c>
      <c r="AM34" s="124" t="str">
        <f t="shared" si="3"/>
        <v/>
      </c>
      <c r="AN34" s="124" t="str">
        <f t="shared" si="4"/>
        <v/>
      </c>
      <c r="AO34" s="124" t="str">
        <f t="shared" si="5"/>
        <v/>
      </c>
      <c r="AP34" s="184"/>
      <c r="AQ34" s="182"/>
      <c r="AR34" s="182"/>
      <c r="AS34" s="182"/>
      <c r="AT34" s="182"/>
      <c r="AU34" s="127" t="str">
        <f t="shared" si="6"/>
        <v/>
      </c>
      <c r="AV34" s="354"/>
      <c r="AW34" s="127" t="str">
        <f t="shared" si="7"/>
        <v/>
      </c>
      <c r="AX34" s="144" t="str">
        <f t="shared" si="8"/>
        <v/>
      </c>
      <c r="AY34" s="182"/>
      <c r="AZ34" s="23"/>
      <c r="BA34" s="23"/>
      <c r="BB34" s="183"/>
      <c r="BC34" s="622"/>
      <c r="BD34" s="649" t="str">
        <f t="shared" si="23"/>
        <v/>
      </c>
      <c r="BE34" s="354"/>
      <c r="BF34" s="192" t="str">
        <f t="shared" si="24"/>
        <v/>
      </c>
      <c r="BG34" s="159"/>
      <c r="BH34" s="159"/>
      <c r="BI34" s="182"/>
      <c r="BJ34" s="194"/>
      <c r="BK34" s="194"/>
      <c r="BL34" s="194"/>
      <c r="BM34" s="127" t="str">
        <f t="shared" si="9"/>
        <v/>
      </c>
      <c r="BN34" s="194"/>
      <c r="BO34" s="178" t="str">
        <f t="shared" si="10"/>
        <v/>
      </c>
      <c r="BP34" s="191"/>
      <c r="BQ34" s="182"/>
      <c r="BR34" s="23"/>
      <c r="BS34" s="23"/>
      <c r="BT34" s="23"/>
      <c r="BU34" s="651"/>
      <c r="BV34" s="647"/>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633" t="str">
        <f t="shared" si="25"/>
        <v/>
      </c>
      <c r="DY34" s="736"/>
      <c r="DZ34" s="334"/>
      <c r="EA34" s="736"/>
      <c r="EB34" s="197"/>
      <c r="EC34" s="194"/>
      <c r="ED34" s="197"/>
      <c r="EE34" s="197"/>
      <c r="EF34" s="194"/>
      <c r="EG34" s="194"/>
      <c r="EH34" s="194"/>
      <c r="EI34" s="123" t="str">
        <f t="shared" si="11"/>
        <v/>
      </c>
      <c r="EJ34" s="194"/>
      <c r="EK34" s="620" t="str">
        <f t="shared" si="12"/>
        <v/>
      </c>
      <c r="EL34" s="756"/>
      <c r="EM34" s="620" t="str">
        <f t="shared" si="26"/>
        <v/>
      </c>
      <c r="EN34" s="733"/>
      <c r="EO34" s="163"/>
      <c r="EP34" s="163"/>
      <c r="EQ34" s="163"/>
      <c r="ER34" s="163"/>
      <c r="ES34" s="163"/>
      <c r="ET34" s="163"/>
      <c r="EU34" s="163"/>
      <c r="EV34" s="163"/>
      <c r="EW34" s="163"/>
      <c r="EX34" s="163"/>
      <c r="EY34" s="163"/>
      <c r="EZ34" s="163"/>
      <c r="FA34" s="163"/>
      <c r="FB34" s="163"/>
      <c r="FC34" s="742"/>
      <c r="FD34" s="648" t="str">
        <f t="shared" si="13"/>
        <v/>
      </c>
      <c r="FE34" s="183"/>
      <c r="FF34" s="201"/>
      <c r="FG34" s="201"/>
      <c r="FH34" s="201"/>
      <c r="FI34" s="201"/>
      <c r="FJ34" s="201"/>
      <c r="FK34" s="201"/>
      <c r="FL34" s="182"/>
      <c r="FM34" s="182"/>
      <c r="FN34" s="334"/>
      <c r="FO34" s="123" t="str">
        <f t="shared" si="14"/>
        <v/>
      </c>
      <c r="FP34" s="889" t="str">
        <f>IF(Table1[[#This Row],[Baumwollanteil (in %)]]&lt;&gt;"","05","")</f>
        <v/>
      </c>
      <c r="FQ34" s="999"/>
      <c r="FR34" s="179" t="str">
        <f t="shared" si="15"/>
        <v/>
      </c>
      <c r="FS34" s="175"/>
      <c r="FT34" s="175"/>
      <c r="FU34" s="175"/>
      <c r="FV34" s="745" t="str">
        <f t="shared" si="16"/>
        <v/>
      </c>
      <c r="FZ34" s="24"/>
      <c r="GA34" s="24"/>
      <c r="GC34" s="1010" t="str">
        <f>IF(Table1[[#This Row],[Global Trade Item Number (GTIN)]]="","",Table1[[#This Row],[Global Trade Item Number (GTIN)]])</f>
        <v/>
      </c>
      <c r="GD34" s="790" t="str">
        <f>IF(Table1[[#This Row],[WAWI-Nr./ Kreditoren-Nummer
(ASDV)]]&lt;&gt;"",Table1[[#This Row],[WAWI-Nr./ Kreditoren-Nummer
(ASDV)]],"")</f>
        <v/>
      </c>
      <c r="GE34" s="190"/>
      <c r="GF34" s="790" t="str">
        <f>IF(Table1[[#This Row],[Gültig ab (Datum)]]&lt;&gt;"","31.12.9999","")</f>
        <v/>
      </c>
      <c r="GG34" s="190"/>
      <c r="GH34" s="190"/>
      <c r="GI34" s="616"/>
      <c r="GJ34" s="765"/>
      <c r="GK34" s="763"/>
      <c r="GL34" s="617"/>
      <c r="GM34" s="617"/>
      <c r="GN34" s="617"/>
      <c r="GO34" s="617"/>
      <c r="GP34" s="617"/>
      <c r="GQ34" s="775"/>
      <c r="GR34" s="771"/>
      <c r="GS34" s="159"/>
      <c r="GT34" s="610"/>
      <c r="GU34" s="610"/>
      <c r="GV34" s="610"/>
      <c r="GW34" s="610"/>
      <c r="GX34" s="610"/>
      <c r="GY34" s="610"/>
      <c r="GZ34" s="610"/>
      <c r="HA34" s="610"/>
      <c r="HB34" s="771"/>
      <c r="HC34" s="610"/>
      <c r="HD34" s="610"/>
      <c r="HE34" s="610"/>
      <c r="HF34" s="610"/>
      <c r="HG34" s="610"/>
      <c r="HH34" s="610"/>
      <c r="HI34" s="610"/>
      <c r="HJ34" s="610"/>
      <c r="HK34" s="610"/>
      <c r="HL34" s="771"/>
      <c r="HM34" s="610"/>
      <c r="HN34" s="610"/>
      <c r="HO34" s="610"/>
      <c r="HP34" s="610"/>
      <c r="HQ34" s="610"/>
      <c r="HR34" s="610"/>
      <c r="HS34" s="610"/>
      <c r="HT34" s="610"/>
      <c r="HU34" s="610"/>
      <c r="HV34" s="771"/>
      <c r="HW34" s="610"/>
      <c r="HX34" s="610"/>
      <c r="HY34" s="610"/>
      <c r="HZ34" s="610"/>
      <c r="IA34" s="610"/>
      <c r="IB34" s="610"/>
      <c r="IC34" s="610"/>
      <c r="ID34" s="610"/>
      <c r="IE34" s="610"/>
      <c r="IF34" s="610"/>
      <c r="IG34" s="771"/>
      <c r="IH34" s="610"/>
      <c r="II34" s="610"/>
      <c r="IJ34" s="610"/>
      <c r="IK34" s="610"/>
      <c r="IL34" s="610"/>
      <c r="IM34" s="610"/>
      <c r="IN34" s="610"/>
      <c r="IO34" s="610"/>
      <c r="IP34" s="610"/>
      <c r="IQ34" s="610"/>
      <c r="IR34" s="771"/>
      <c r="IS34" s="610"/>
      <c r="IT34" s="610"/>
      <c r="IU34" s="610"/>
      <c r="IV34" s="610"/>
      <c r="IW34" s="610"/>
      <c r="IX34" s="610"/>
      <c r="IY34" s="610"/>
      <c r="IZ34" s="610"/>
      <c r="JA34" s="610"/>
      <c r="JB34" s="610"/>
      <c r="JC34" s="771"/>
      <c r="JD34" s="610"/>
      <c r="JE34" s="610"/>
      <c r="JF34" s="610"/>
      <c r="JG34" s="610"/>
      <c r="JH34" s="610"/>
      <c r="JI34" s="610"/>
      <c r="JJ34" s="610"/>
      <c r="JK34" s="610"/>
      <c r="JL34" s="610"/>
      <c r="JM34" s="827"/>
      <c r="JN34" s="771"/>
      <c r="JO34" s="610"/>
      <c r="JP34" s="610"/>
      <c r="JQ34" s="610"/>
      <c r="JR34" s="610"/>
      <c r="JS34" s="610"/>
      <c r="JT34" s="610"/>
      <c r="JU34" s="610"/>
      <c r="JV34" s="610"/>
      <c r="JW34" s="610"/>
      <c r="JX34" s="610"/>
      <c r="JY34" s="771"/>
      <c r="JZ34" s="610"/>
      <c r="KA34" s="610"/>
      <c r="KB34" s="610"/>
      <c r="KC34" s="610"/>
      <c r="KD34" s="610"/>
      <c r="KE34" s="610"/>
      <c r="KF34" s="610"/>
      <c r="KG34" s="610"/>
      <c r="KH34" s="610"/>
      <c r="KI34" s="610"/>
      <c r="KL34" s="803" t="str">
        <f>IF(Table1[[#This Row],[GTIN]]&lt;&gt;"",Table1[[#This Row],[GTIN]],"")</f>
        <v/>
      </c>
      <c r="KM34" s="804" t="str">
        <f>Table1[[#This Row],[Kreditor]]</f>
        <v/>
      </c>
      <c r="KN34" s="805" t="str">
        <f>IF(Table1[[#This Row],[Gültig ab (Datum)]]&lt;&gt;"",Table1[[#This Row],[Gültig ab (Datum)]],"")</f>
        <v/>
      </c>
      <c r="KO34" s="805" t="str">
        <f>Table1[[#This Row],[Gültig bis]]</f>
        <v/>
      </c>
      <c r="KP34" s="818" t="str">
        <f>IF(Table1[[#This Row],[Artikel verpackt? 
(X=Ja)]]="","",Table1[[#This Row],[Artikel verpackt? 
(X=Ja)]])</f>
        <v/>
      </c>
      <c r="KQ34" s="806" t="str">
        <f>IF(Table1[[#This Row],[Verpackung recyclingfähig?
(X=Ja)]]="","",Table1[[#This Row],[Verpackung recyclingfähig?
(X=Ja)]])</f>
        <v/>
      </c>
      <c r="KR34" s="807"/>
      <c r="KS34" s="808"/>
      <c r="KT34" s="809"/>
      <c r="KU34" s="809"/>
      <c r="KV34" s="809"/>
      <c r="KW34" s="809"/>
      <c r="KX34" s="809"/>
      <c r="KY34" s="809"/>
      <c r="KZ34" s="810"/>
      <c r="LA34" s="811" t="str">
        <f>IF(Table1[[#This Row],[Hauptkörper - B1 - Art]]="","",VLOOKUP(Table1[[#This Row],[Hauptkörper - B1 - Art]],'DD FD'!B:C,2,FALSE))</f>
        <v/>
      </c>
      <c r="LB34" s="812" t="str">
        <f>IF(Table1[[#This Row],[Hauptkörper - B1 - Fraktion]]="","",VLOOKUP(Table1[[#This Row],[Hauptkörper - B1 - Fraktion]],'DD FD'!H:J,3,FALSE))</f>
        <v/>
      </c>
      <c r="LC34" s="809" t="str">
        <f>IF(Table1[[#This Row],[Hauptkörper - B1 - Gewicht
(in G)]]="","",Table1[[#This Row],[Hauptkörper - B1 - Gewicht
(in G)]])</f>
        <v/>
      </c>
      <c r="LD34" s="809" t="str">
        <f>IF(Table1[[#This Row],[Hauptkörper - B1 - Lizenzierungs-pflichtig? (X=Ja)]]="","",Table1[[#This Row],[Hauptkörper - B1 - Lizenzierungs-pflichtig? (X=Ja)]])</f>
        <v/>
      </c>
      <c r="LE34" s="812" t="str">
        <f>IF(Table1[[#This Row],[Hauptkörper - B1 - Virgin Material]]="","",VLOOKUP(Table1[[#This Row],[Hauptkörper - B1 - Virgin Material]],'DD FD'!AJ:AK,2,FALSE))</f>
        <v/>
      </c>
      <c r="LF34" s="813" t="str">
        <f>IF(Table1[[#This Row],[Hauptkörper - B1 - Virgin Material Anteil (in %)]]="","",Table1[[#This Row],[Hauptkörper - B1 - Virgin Material Anteil (in %)]])</f>
        <v/>
      </c>
      <c r="LG34" s="812" t="str">
        <f>IF(Table1[[#This Row],[Hauptkörper - B1 - Recyceltes Material]]="","",VLOOKUP(Table1[[#This Row],[Hauptkörper - B1 - Recyceltes Material]],'DD FD'!AL:AM,2,FALSE))</f>
        <v/>
      </c>
      <c r="LH34" s="813" t="str">
        <f>IF(Table1[[#This Row],[Hauptkörper - B1 - Recyceltes Material Anteil (in %)]]="","",Table1[[#This Row],[Hauptkörper - B1 - Recyceltes Material Anteil (in %)]])</f>
        <v/>
      </c>
      <c r="LI34" s="814" t="str">
        <f>IF(Table1[[#This Row],[Hauptkörper - B1 - Beschichtung]]="","",VLOOKUP(Table1[[#This Row],[Hauptkörper - B1 - Beschichtung]],'DD FD'!AE:AF,2,FALSE))</f>
        <v/>
      </c>
      <c r="LJ34" s="815" t="str">
        <f>IF(Table1[[#This Row],[Hauptkörper - B1 - Beschichtung Anteil (in %)]]="","",Table1[[#This Row],[Hauptkörper - B1 - Beschichtung Anteil (in %)]])</f>
        <v/>
      </c>
      <c r="LK34" s="811" t="str">
        <f>IF(Table1[[#This Row],[Hauptkörper - B2 - Art]]="","",VLOOKUP(Table1[[#This Row],[Hauptkörper - B2 - Art]],'DD FD'!B:C,2,FALSE))</f>
        <v/>
      </c>
      <c r="LL34" s="812" t="str">
        <f>IF(Table1[[#This Row],[Hauptkörper - B2 - Fraktion]]="","",VLOOKUP(Table1[[#This Row],[Hauptkörper - B2 - Fraktion]],'DD FD'!H:J,3,FALSE))</f>
        <v/>
      </c>
      <c r="LM34" s="809" t="str">
        <f>IF(Table1[[#This Row],[Hauptkörper - B2 - Gewicht
(in G)]]="","",Table1[[#This Row],[Hauptkörper - B2 - Gewicht
(in G)]])</f>
        <v/>
      </c>
      <c r="LN34" s="809" t="str">
        <f>IF(Table1[[#This Row],[Hauptkörper - B2 - Lizenzierungs-pflichtig? (X=Ja)]]="","",Table1[[#This Row],[Hauptkörper - B2 - Lizenzierungs-pflichtig? (X=Ja)]])</f>
        <v/>
      </c>
      <c r="LO34" s="812" t="str">
        <f>IF(Table1[[#This Row],[Hauptkörper - B2 - Virgin Material]]="","",VLOOKUP(Table1[[#This Row],[Hauptkörper - B2 - Virgin Material]],'DD FD'!AJ:AK,2,FALSE))</f>
        <v/>
      </c>
      <c r="LP34" s="813" t="str">
        <f>IF(Table1[[#This Row],[Hauptkörper - B2 - Virgin Material Anteil (in %)]]="","",Table1[[#This Row],[Hauptkörper - B2 - Virgin Material Anteil (in %)]])</f>
        <v/>
      </c>
      <c r="LQ34" s="812" t="str">
        <f>IF(Table1[[#This Row],[Hauptkörper - B2 - Recyceltes Material]]="","",VLOOKUP(Table1[[#This Row],[Hauptkörper - B2 - Recyceltes Material]],'DD FD'!AL:AM,2,FALSE))</f>
        <v/>
      </c>
      <c r="LR34" s="813" t="str">
        <f>IF(Table1[[#This Row],[Hauptkörper - B2 - Recyceltes Material Anteil (in %)]]="","",Table1[[#This Row],[Hauptkörper - B2 - Recyceltes Material Anteil (in %)]])</f>
        <v/>
      </c>
      <c r="LS34" s="812" t="str">
        <f>IF(Table1[[#This Row],[Hauptkörper - B2 - Beschichtung]]="","",VLOOKUP(Table1[[#This Row],[Hauptkörper - B2 - Beschichtung]],'DD FD'!AE:AF,2,FALSE))</f>
        <v/>
      </c>
      <c r="LT34" s="815" t="str">
        <f>IF(Table1[[#This Row],[Hauptkörper - B2 - Beschichtung Anteil (in %)]]="","",Table1[[#This Row],[Hauptkörper - B2 - Beschichtung Anteil (in %)]])</f>
        <v/>
      </c>
      <c r="LU34" s="811" t="str">
        <f>IF(Table1[[#This Row],[Hauptkörper - B3 - Art]]="","",VLOOKUP(Table1[[#This Row],[Hauptkörper - B3 - Art]],'DD FD'!B:C,2,FALSE))</f>
        <v/>
      </c>
      <c r="LV34" s="812" t="str">
        <f>IF(Table1[[#This Row],[Hauptkörper - B3 - Fraktion]]="","",VLOOKUP(Table1[[#This Row],[Hauptkörper - B3 - Fraktion]],'DD FD'!H:J,3,FALSE))</f>
        <v/>
      </c>
      <c r="LW34" s="809" t="str">
        <f>IF(Table1[[#This Row],[Hauptkörper - B3 - Gewicht
(in G)]]="","",Table1[[#This Row],[Hauptkörper - B3 - Gewicht
(in G)]])</f>
        <v/>
      </c>
      <c r="LX34" s="809" t="str">
        <f>IF(Table1[[#This Row],[Hauptkörper - B3 - Lizenzierungs-pflichtig? (X=Ja)]]="","",Table1[[#This Row],[Hauptkörper - B3 - Lizenzierungs-pflichtig? (X=Ja)]])</f>
        <v/>
      </c>
      <c r="LY34" s="812" t="str">
        <f>IF(Table1[[#This Row],[Hauptkörper - B3 - Virgin Material]]="","",VLOOKUP(Table1[[#This Row],[Hauptkörper - B3 - Virgin Material]],'DD FD'!AJ:AK,2,FALSE))</f>
        <v/>
      </c>
      <c r="LZ34" s="813" t="str">
        <f>IF(Table1[[#This Row],[Hauptkörper - B3 - Virgin Material Anteil (in %)]]="","",Table1[[#This Row],[Hauptkörper - B3 - Virgin Material Anteil (in %)]])</f>
        <v/>
      </c>
      <c r="MA34" s="812" t="str">
        <f>IF(Table1[[#This Row],[Hauptkörper - B3 - Recyceltes Material]]="","",VLOOKUP(Table1[[#This Row],[Hauptkörper - B3 - Recyceltes Material]],'DD FD'!AL:AM,2,FALSE))</f>
        <v/>
      </c>
      <c r="MB34" s="813" t="str">
        <f>IF(Table1[[#This Row],[Hauptkörper - B3 - Recyceltes Material Anteil (in %)]]="","",Table1[[#This Row],[Hauptkörper - B3 - Recyceltes Material Anteil (in %)]])</f>
        <v/>
      </c>
      <c r="MC34" s="812" t="str">
        <f>IF(Table1[[#This Row],[Hauptkörper - B3 - Beschichtung]]="","",VLOOKUP(Table1[[#This Row],[Hauptkörper - B3 - Beschichtung]],'DD FD'!AE:AF,2,FALSE))</f>
        <v/>
      </c>
      <c r="MD34" s="815" t="str">
        <f>IF(Table1[[#This Row],[Hauptkörper - B3 - Beschichtung Anteil (in %)]]="","",Table1[[#This Row],[Hauptkörper - B3 - Beschichtung Anteil (in %)]])</f>
        <v/>
      </c>
      <c r="ME34" s="811" t="str">
        <f>IF(Table1[[#This Row],[Verschluss - B1 - Art]]="","",VLOOKUP(Table1[[#This Row],[Verschluss - B1 - Art]],'DD FD'!D:E,2,FALSE))</f>
        <v/>
      </c>
      <c r="MF34" s="812" t="str">
        <f>IF(Table1[[#This Row],[Verschluss - B1 - Fraktion]]="","",VLOOKUP(Table1[[#This Row],[Verschluss - B1 - Fraktion]],'DD FD'!H:J,3,FALSE))</f>
        <v/>
      </c>
      <c r="MG34" s="809" t="str">
        <f>IF(Table1[[#This Row],[Verschluss - B1 - Gewicht (in G)]]="","",Table1[[#This Row],[Verschluss - B1 - Gewicht (in G)]])</f>
        <v/>
      </c>
      <c r="MH34" s="809" t="str">
        <f>IF(Table1[[#This Row],[Verschluss - B1 - Lizenzierungs-pflichtig? (X=Ja)]]="","",Table1[[#This Row],[Verschluss - B1 - Lizenzierungs-pflichtig? (X=Ja)]])</f>
        <v/>
      </c>
      <c r="MI34" s="809" t="str">
        <f>IF(Table1[[#This Row],[Verschluss - B1 - Trennbar vom Hauptkörper? (X=Ja)]]="","",Table1[[#This Row],[Verschluss - B1 - Trennbar vom Hauptkörper? (X=Ja)]])</f>
        <v/>
      </c>
      <c r="MJ34" s="812" t="str">
        <f>IF(Table1[[#This Row],[Verschluss - B1 - Virgin Material]]="","",VLOOKUP(Table1[[#This Row],[Verschluss - B1 - Virgin Material]],'DD FD'!AJ:AK,2,FALSE))</f>
        <v/>
      </c>
      <c r="MK34" s="813" t="str">
        <f>IF(Table1[[#This Row],[Verschluss - B1 - Virgin Material Anteil (in %)]]="","",Table1[[#This Row],[Verschluss - B1 - Virgin Material Anteil (in %)]])</f>
        <v/>
      </c>
      <c r="ML34" s="812" t="str">
        <f>IF(Table1[[#This Row],[Verschluss - B1 - Recyceltes Material]]="","",VLOOKUP(Table1[[#This Row],[Verschluss - B1 - Recyceltes Material]],'DD FD'!AL:AM,2,FALSE))</f>
        <v/>
      </c>
      <c r="MM34" s="813" t="str">
        <f>IF(Table1[[#This Row],[Verschluss - B1 - Recyceltes Material Anteil (in %)]]="","",Table1[[#This Row],[Verschluss - B1 - Recyceltes Material Anteil (in %)]])</f>
        <v/>
      </c>
      <c r="MN34" s="812" t="str">
        <f>IF(Table1[[#This Row],[Verschluss - B1 - Beschichtung]]="","",VLOOKUP(Table1[[#This Row],[Verschluss - B1 - Beschichtung]],'DD FD'!AE:AF,2,FALSE))</f>
        <v/>
      </c>
      <c r="MO34" s="815" t="str">
        <f>IF(Table1[[#This Row],[Verschluss - B1 - Beschichtung Anteil (in %)]]="","",Table1[[#This Row],[Verschluss - B1 - Beschichtung Anteil (in %)]])</f>
        <v/>
      </c>
      <c r="MP34" s="811" t="str">
        <f>IF(Table1[[#This Row],[Verschluss - B2 - Art]]="","",VLOOKUP(Table1[[#This Row],[Verschluss - B2 - Art]],'DD FD'!D:E,2,FALSE))</f>
        <v/>
      </c>
      <c r="MQ34" s="812" t="str">
        <f>IF(Table1[[#This Row],[Verschluss - B2 - Fraktion]]="","",VLOOKUP(Table1[[#This Row],[Verschluss - B2 - Fraktion]],'DD FD'!H:J,3,FALSE))</f>
        <v/>
      </c>
      <c r="MR34" s="809" t="str">
        <f>IF(Table1[[#This Row],[Verschluss - B2 - Gewicht (in G)]]="","",Table1[[#This Row],[Verschluss - B2 - Gewicht (in G)]])</f>
        <v/>
      </c>
      <c r="MS34" s="809" t="str">
        <f>IF(Table1[[#This Row],[Verschluss - B2 - Lizenzierungs-pflichtig? (X=Ja)]]="","",Table1[[#This Row],[Verschluss - B2 - Lizenzierungs-pflichtig? (X=Ja)]])</f>
        <v/>
      </c>
      <c r="MT34" s="809" t="str">
        <f>IF(Table1[[#This Row],[Verschluss - B2 - Trennbar vom Hauptkörper? (X=Ja)]]="","",Table1[[#This Row],[Verschluss - B2 - Trennbar vom Hauptkörper? (X=Ja)]])</f>
        <v/>
      </c>
      <c r="MU34" s="812" t="str">
        <f>IF(Table1[[#This Row],[Verschluss - B2 - Virgin Material]]="","",VLOOKUP(Table1[[#This Row],[Verschluss - B2 - Virgin Material]],'DD FD'!AJ:AK,2,FALSE))</f>
        <v/>
      </c>
      <c r="MV34" s="813" t="str">
        <f>IF(Table1[[#This Row],[Verschluss - B2 - Virgin Material Anteil (in %)]]="","",Table1[[#This Row],[Verschluss - B2 - Virgin Material Anteil (in %)]])</f>
        <v/>
      </c>
      <c r="MW34" s="812" t="str">
        <f>IF(Table1[[#This Row],[Verschluss - B2 - Recyceltes Material]]="","",VLOOKUP(Table1[[#This Row],[Verschluss - B2 - Recyceltes Material]],'DD FD'!AL:AM,2,FALSE))</f>
        <v/>
      </c>
      <c r="MX34" s="813" t="str">
        <f>IF(Table1[[#This Row],[Verschluss - B2 - Recyceltes Material Anteil (in %)]]="","",Table1[[#This Row],[Verschluss - B2 - Recyceltes Material Anteil (in %)]])</f>
        <v/>
      </c>
      <c r="MY34" s="812" t="str">
        <f>IF(Table1[[#This Row],[Verschluss - B2 - Beschichtung]]="","",VLOOKUP(Table1[[#This Row],[Verschluss - B2 - Beschichtung]],'DD FD'!AE:AF,2,FALSE))</f>
        <v/>
      </c>
      <c r="MZ34" s="815" t="str">
        <f>IF(Table1[[#This Row],[Verschluss - B2 - Beschichtung Anteil (in %)]]="","",Table1[[#This Row],[Verschluss - B2 - Beschichtung Anteil (in %)]])</f>
        <v/>
      </c>
      <c r="NA34" s="811" t="str">
        <f>IF(Table1[[#This Row],[Verschluss - B3 - Art]]="","",VLOOKUP(Table1[[#This Row],[Verschluss - B3 - Art]],'DD FD'!D:E,2,FALSE))</f>
        <v/>
      </c>
      <c r="NB34" s="812" t="str">
        <f>IF(Table1[[#This Row],[Verschluss - B3 - Fraktion]]="","",VLOOKUP(Table1[[#This Row],[Verschluss - B3 - Fraktion]],'DD FD'!H:J,3,FALSE))</f>
        <v/>
      </c>
      <c r="NC34" s="809" t="str">
        <f>IF(Table1[[#This Row],[Verschluss - B3 - Gewicht (in G)]]="","",Table1[[#This Row],[Verschluss - B3 - Gewicht (in G)]])</f>
        <v/>
      </c>
      <c r="ND34" s="809" t="str">
        <f>IF(Table1[[#This Row],[Verschluss - B3 - Lizenzierungs-pflichtig? (X=Ja)]]="","",Table1[[#This Row],[Verschluss - B3 - Lizenzierungs-pflichtig? (X=Ja)]])</f>
        <v/>
      </c>
      <c r="NE34" s="809" t="str">
        <f>IF(Table1[[#This Row],[Verschluss - B3 - Trennbar vom Hauptkörper? (X=Ja)]]="","",Table1[[#This Row],[Verschluss - B3 - Trennbar vom Hauptkörper? (X=Ja)]])</f>
        <v/>
      </c>
      <c r="NF34" s="812" t="str">
        <f>IF(Table1[[#This Row],[Verschluss - B3 - Virgin Material]]="","",VLOOKUP(Table1[[#This Row],[Verschluss - B3 - Virgin Material]],'DD FD'!AJ:AK,2,FALSE))</f>
        <v/>
      </c>
      <c r="NG34" s="813" t="str">
        <f>IF(Table1[[#This Row],[Verschluss - B3 - Virgin Material Anteil (in %)]]="","",Table1[[#This Row],[Verschluss - B3 - Virgin Material Anteil (in %)]])</f>
        <v/>
      </c>
      <c r="NH34" s="812" t="str">
        <f>IF(Table1[[#This Row],[Verschluss - B3 - Recyceltes Material]]="","",VLOOKUP(Table1[[#This Row],[Verschluss - B3 - Recyceltes Material]],'DD FD'!AL:AM,2,FALSE))</f>
        <v/>
      </c>
      <c r="NI34" s="813" t="str">
        <f>IF(Table1[[#This Row],[Verschluss - B3 - Recyceltes Material Anteil (in %)]]="","",Table1[[#This Row],[Verschluss - B3 - Recyceltes Material Anteil (in %)]])</f>
        <v/>
      </c>
      <c r="NJ34" s="812" t="str">
        <f>IF(Table1[[#This Row],[Verschluss - B3 - Beschichtung]]="","",VLOOKUP(Table1[[#This Row],[Verschluss - B3 - Beschichtung]],'DD FD'!AE:AF,2,FALSE))</f>
        <v/>
      </c>
      <c r="NK34" s="815" t="str">
        <f>IF(Table1[[#This Row],[Verschluss - B3 - Beschichtung Anteil (in %)]]="","",Table1[[#This Row],[Verschluss - B3 - Beschichtung Anteil (in %)]])</f>
        <v/>
      </c>
      <c r="NL34" s="811" t="str">
        <f>IF(Table1[[#This Row],[Etikett - B1 - Art]]="","",VLOOKUP(Table1[[#This Row],[Etikett - B1 - Art]],'DD FD'!F:G,2,FALSE))</f>
        <v/>
      </c>
      <c r="NM34" s="812" t="str">
        <f>IF(Table1[[#This Row],[Etikett - B1 - Fraktion]]="","",VLOOKUP(Table1[[#This Row],[Etikett - B1 - Fraktion]],'DD FD'!H:J,3,FALSE))</f>
        <v/>
      </c>
      <c r="NN34" s="809" t="str">
        <f>IF(Table1[[#This Row],[Etikett - B1 - Gewicht (in G)]]="","",Table1[[#This Row],[Etikett - B1 - Gewicht (in G)]])</f>
        <v/>
      </c>
      <c r="NO34" s="809" t="str">
        <f>IF(Table1[[#This Row],[Etikett - B1 - Lizenzierungs-pflichtig? (X=Ja)]]="","",Table1[[#This Row],[Etikett - B1 - Lizenzierungs-pflichtig? (X=Ja)]])</f>
        <v/>
      </c>
      <c r="NP34" s="809" t="str">
        <f>IF(Table1[[#This Row],[Etikett - B1 - Trennbar vom Hauptkörper? (X=Ja)]]="","",Table1[[#This Row],[Etikett - B1 - Trennbar vom Hauptkörper? (X=Ja)]])</f>
        <v/>
      </c>
      <c r="NQ34" s="812" t="str">
        <f>IF(Table1[[#This Row],[Etikett - B1 - Virgin Material]]="","",VLOOKUP(Table1[[#This Row],[Etikett - B1 - Virgin Material]],'DD FD'!AJ:AK,2,FALSE))</f>
        <v/>
      </c>
      <c r="NR34" s="813" t="str">
        <f>IF(Table1[[#This Row],[Etikett - B1 - Virgin Material Anteil (in %)]]="","",Table1[[#This Row],[Etikett - B1 - Virgin Material Anteil (in %)]])</f>
        <v/>
      </c>
      <c r="NS34" s="812" t="str">
        <f>IF(Table1[[#This Row],[Etikett - B1 - Recyceltes Material]]="","",VLOOKUP(Table1[[#This Row],[Etikett - B1 - Recyceltes Material]],'DD FD'!AL:AM,2,FALSE))</f>
        <v/>
      </c>
      <c r="NT34" s="813" t="str">
        <f>IF(Table1[[#This Row],[Etikett - B1 - Recyceltes Material Anteil (in %)]]="","",Table1[[#This Row],[Etikett - B1 - Recyceltes Material Anteil (in %)]])</f>
        <v/>
      </c>
      <c r="NU34" s="812" t="str">
        <f>IF(Table1[[#This Row],[Etikett - B1 - Beschichtung]]="","",VLOOKUP(Table1[[#This Row],[Etikett - B1 - Beschichtung]],'DD FD'!AE:AF,2,FALSE))</f>
        <v/>
      </c>
      <c r="NV34" s="815" t="str">
        <f>IF(Table1[[#This Row],[Etikett - B1 - Beschichtung Anteil (in %)]]="","",Table1[[#This Row],[Etikett - B1 - Beschichtung Anteil (in %)]])</f>
        <v/>
      </c>
      <c r="NW34" s="811" t="str">
        <f>IF(Table1[[#This Row],[Etikett - B2 - Art]]="","",VLOOKUP(Table1[[#This Row],[Etikett - B2 - Art]],'DD FD'!F:G,2,FALSE))</f>
        <v/>
      </c>
      <c r="NX34" s="812" t="str">
        <f>IF(Table1[[#This Row],[Etikett - B2 - Fraktion]]="","",VLOOKUP(Table1[[#This Row],[Etikett - B2 - Fraktion]],'DD FD'!H:J,3,FALSE))</f>
        <v/>
      </c>
      <c r="NY34" s="809" t="str">
        <f>IF(Table1[[#This Row],[Etikett - B2 - Gewicht (in G)]]="","",Table1[[#This Row],[Etikett - B2 - Gewicht (in G)]])</f>
        <v/>
      </c>
      <c r="NZ34" s="809" t="str">
        <f>IF(Table1[[#This Row],[Etikett - B2 - Lizenzierungs-pflichtig? (X=Ja)]]="","",Table1[[#This Row],[Etikett - B2 - Lizenzierungs-pflichtig? (X=Ja)]])</f>
        <v/>
      </c>
      <c r="OA34" s="809" t="str">
        <f>IF(Table1[[#This Row],[Etikett - B2 - Trennbar vom Hauptkörper? (X=Ja)]]="","",Table1[[#This Row],[Etikett - B2 - Trennbar vom Hauptkörper? (X=Ja)]])</f>
        <v/>
      </c>
      <c r="OB34" s="812" t="str">
        <f>IF(Table1[[#This Row],[Etikett - B2 - Virgin Material]]="","",VLOOKUP(Table1[[#This Row],[Etikett - B2 - Virgin Material]],'DD FD'!AJ:AK,2,FALSE))</f>
        <v/>
      </c>
      <c r="OC34" s="813" t="str">
        <f>IF(Table1[[#This Row],[Etikett - B2 - Virgin Material Anteil (in %)]]="","",Table1[[#This Row],[Etikett - B2 - Virgin Material Anteil (in %)]])</f>
        <v/>
      </c>
      <c r="OD34" s="812" t="str">
        <f>IF(Table1[[#This Row],[Etikett - B2 - Recyceltes Material]]="","",VLOOKUP(Table1[[#This Row],[Etikett - B2 - Recyceltes Material]],'DD FD'!AL:AM,2,FALSE))</f>
        <v/>
      </c>
      <c r="OE34" s="813" t="str">
        <f>IF(Table1[[#This Row],[Etikett - B2 - Recyceltes Material Anteil (in %)]]="","",Table1[[#This Row],[Etikett - B2 - Recyceltes Material Anteil (in %)]])</f>
        <v/>
      </c>
      <c r="OF34" s="812" t="str">
        <f>IF(Table1[[#This Row],[Etikett - B2 - Beschichtung]]="","",VLOOKUP(Table1[[#This Row],[Etikett - B2 - Beschichtung]],'DD FD'!AE:AF,2,FALSE))</f>
        <v/>
      </c>
      <c r="OG34" s="815" t="str">
        <f>IF(Table1[[#This Row],[Etikett - B2 - Beschichtung Anteil (in %)]]="","",Table1[[#This Row],[Etikett - B2 - Beschichtung Anteil (in %)]])</f>
        <v/>
      </c>
      <c r="OH34" s="811" t="str">
        <f>IF(Table1[[#This Row],[Etikett - B3 - Art]]="","",VLOOKUP(Table1[[#This Row],[Etikett - B3 - Art]],'DD FD'!F:G,2,FALSE))</f>
        <v/>
      </c>
      <c r="OI34" s="812" t="str">
        <f>IF(Table1[[#This Row],[Etikett - B3 - Fraktion]]="","",VLOOKUP(Table1[[#This Row],[Etikett - B3 - Fraktion]],'DD FD'!H:J,3,FALSE))</f>
        <v/>
      </c>
      <c r="OJ34" s="809" t="str">
        <f>IF(Table1[[#This Row],[Etikett - B3 - Gewicht (in G)]]="","",Table1[[#This Row],[Etikett - B3 - Gewicht (in G)]])</f>
        <v/>
      </c>
      <c r="OK34" s="809" t="str">
        <f>IF(Table1[[#This Row],[Etikett - B3 - Lizenzierungs-pflichtig? (X=Ja)]]="","",Table1[[#This Row],[Etikett - B3 - Lizenzierungs-pflichtig? (X=Ja)]])</f>
        <v/>
      </c>
      <c r="OL34" s="809" t="str">
        <f>IF(Table1[[#This Row],[Etikett - B3 - Trennbar vom Hauptkörper? (X=Ja)]]="","",Table1[[#This Row],[Etikett - B3 - Trennbar vom Hauptkörper? (X=Ja)]])</f>
        <v/>
      </c>
      <c r="OM34" s="812" t="str">
        <f>IF(Table1[[#This Row],[Etikett - B3 - Virgin Material]]="","",VLOOKUP(Table1[[#This Row],[Etikett - B3 - Virgin Material]],'DD FD'!AJ:AK,2,FALSE))</f>
        <v/>
      </c>
      <c r="ON34" s="813" t="str">
        <f>IF(Table1[[#This Row],[Etikett - B3 - Virgin Material Anteil (in %)]]="","",Table1[[#This Row],[Etikett - B3 - Virgin Material Anteil (in %)]])</f>
        <v/>
      </c>
      <c r="OO34" s="812" t="str">
        <f>IF(Table1[[#This Row],[Etikett - B3 - Recyceltes Material]]="","",VLOOKUP(Table1[[#This Row],[Etikett - B3 - Recyceltes Material]],'DD FD'!AL:AM,2,FALSE))</f>
        <v/>
      </c>
      <c r="OP34" s="813" t="str">
        <f>IF(Table1[[#This Row],[Etikett - B3 - Recyceltes Material Anteil (in %)]]="","",Table1[[#This Row],[Etikett - B3 - Recyceltes Material Anteil (in %)]])</f>
        <v/>
      </c>
      <c r="OQ34" s="812" t="str">
        <f>IF(Table1[[#This Row],[Etikett - B3 - Beschichtung]]="","",VLOOKUP(Table1[[#This Row],[Etikett - B3 - Beschichtung]],'DD FD'!AE:AF,2,FALSE))</f>
        <v/>
      </c>
      <c r="OR34" s="861" t="str">
        <f>IF(Table1[[#This Row],[Etikett - B3 - Beschichtung Anteil (in %)]]="","",Table1[[#This Row],[Etikett - B3 - Beschichtung Anteil (in %)]])</f>
        <v/>
      </c>
      <c r="OS34" s="866">
        <f>ROUNDUP(SUM(
IF(AND(LB34='DD FD'!$J$7,LD34='DD FD'!$AI$3),LC34,0),
IF(AND(LL34='DD FD'!$J$7,LN34='DD FD'!$AI$3),LM34,0),
IF(AND(LV34='DD FD'!$J$7,LX34='DD FD'!$AI$3),LW34,0),
IF(AND(MF34='DD FD'!$J$7,MH34='DD FD'!$AI$3),MG34,0),
IF(AND(MQ34='DD FD'!$J$7,MS34='DD FD'!$AI$3),MR34,0),
IF(AND(NB34='DD FD'!$J$7,ND34='DD FD'!$AI$3),NC34,0),
IF(AND(NM34='DD FD'!$J$7,NO34='DD FD'!$AI$3),NN34,0),
IF(AND(NX34='DD FD'!$J$7,NZ34='DD FD'!$AI$3),NY34,0),
IF(AND(OI34='DD FD'!$J$7,OK34='DD FD'!$AI$3),OJ34,0),
),2)</f>
        <v>0</v>
      </c>
      <c r="OT34" s="865">
        <f>ROUNDUP(SUM(
IF(AND(LB34='DD FD'!$J$6,LD34='DD FD'!$AI$3),LC34,0),
IF(AND(LL34='DD FD'!$J$6,LN34='DD FD'!$AI$3),LM34,0),
IF(AND(LV34='DD FD'!$J$6,LX34='DD FD'!$AI$3),LW34,0),
IF(AND(MF34='DD FD'!$J$6,MH34='DD FD'!$AI$3),MG34,0),
IF(AND(MQ34='DD FD'!$J$6,MS34='DD FD'!$AI$3),MR34,0),
IF(AND(NB34='DD FD'!$J$6,ND34='DD FD'!$AI$3),NC34,0),
IF(AND(NM34='DD FD'!$J$6,NO34='DD FD'!$AI$3),NN34,0),
IF(AND(NX34='DD FD'!$J$6,NZ34='DD FD'!$AI$3),NY34,0),
IF(AND(OI34='DD FD'!$J$6,OK34='DD FD'!$AI$3),OJ34,0),
),2)</f>
        <v>0</v>
      </c>
      <c r="OU34" s="865">
        <f>ROUNDUP(SUM(
IF(AND(LB34='DD FD'!$J$10,LD34='DD FD'!$AI$3),LC34,0),
IF(AND(LL34='DD FD'!$J$10,LN34='DD FD'!$AI$3),LM34,0),
IF(AND(LV34='DD FD'!$J$10,LX34='DD FD'!$AI$3),LW34,0),
IF(AND(MF34='DD FD'!$J$10,MH34='DD FD'!$AI$3),MG34,0),
IF(AND(MQ34='DD FD'!$J$10,MS34='DD FD'!$AI$3),MR34,0),
IF(AND(NB34='DD FD'!$J$10,ND34='DD FD'!$AI$3),NC34,0),
IF(AND(NM34='DD FD'!$J$10,NO34='DD FD'!$AI$3),NN34,0),
IF(AND(NX34='DD FD'!$J$10,NZ34='DD FD'!$AI$3),NY34,0),
IF(AND(OI34='DD FD'!$J$10,OK34='DD FD'!$AI$3),OJ34,0),
),2)</f>
        <v>0</v>
      </c>
      <c r="OV34" s="865">
        <f>ROUNDUP(SUM(
IF(AND(LB34='DD FD'!$J$8,LD34='DD FD'!$AI$3),LC34,0),
IF(AND(LL34='DD FD'!$J$8,LN34='DD FD'!$AI$3),LM34,0),
IF(AND(LV34='DD FD'!$J$8,LX34='DD FD'!$AI$3),LW34,0),
IF(AND(MF34='DD FD'!$J$8,MH34='DD FD'!$AI$3),MG34,0),
IF(AND(MQ34='DD FD'!$J$8,MS34='DD FD'!$AI$3),MR34,0),
IF(AND(NB34='DD FD'!$J$8,ND34='DD FD'!$AI$3),NC34,0),
IF(AND(NM34='DD FD'!$J$8,NO34='DD FD'!$AI$3),NN34,0),
IF(AND(NX34='DD FD'!$J$8,NZ34='DD FD'!$AI$3),NY34,0),
IF(AND(OI34='DD FD'!$J$8,OK34='DD FD'!$AI$3),OJ34,0),
),2)</f>
        <v>0</v>
      </c>
      <c r="OW34" s="865">
        <f>ROUNDUP(SUM(
IF(AND(LB34='DD FD'!$J$5,LD34='DD FD'!$AI$3),LC34,0),
IF(AND(LL34='DD FD'!$J$5,LN34='DD FD'!$AI$3),LM34,0),
IF(AND(LV34='DD FD'!$J$5,LX34='DD FD'!$AI$3),LW34,0),
IF(AND(MF34='DD FD'!$J$5,MH34='DD FD'!$AI$3),MG34,0),
IF(AND(MQ34='DD FD'!$J$5,MS34='DD FD'!$AI$3),MR34,0),
IF(AND(NB34='DD FD'!$J$5,ND34='DD FD'!$AI$3),NC34,0),
IF(AND(NM34='DD FD'!$J$5,NO34='DD FD'!$AI$3),NN34,0),
IF(AND(NX34='DD FD'!$J$5,NZ34='DD FD'!$AI$3),NY34,0),
IF(AND(OI34='DD FD'!$J$5,OK34='DD FD'!$AI$3),OJ34,0),
),2)</f>
        <v>0</v>
      </c>
      <c r="OX34" s="865">
        <f>ROUNDUP(SUM(
IF(AND(LB34='DD FD'!$J$9,LD34='DD FD'!$AI$3),LC34,0),
IF(AND(LL34='DD FD'!$J$9,LN34='DD FD'!$AI$3),LM34,0),
IF(AND(LV34='DD FD'!$J$9,LX34='DD FD'!$AI$3),LW34,0),
IF(AND(MF34='DD FD'!$J$9,MH34='DD FD'!$AI$3),MG34,0),
IF(AND(MQ34='DD FD'!$J$9,MS34='DD FD'!$AI$3),MR34,0),
IF(AND(NB34='DD FD'!$J$9,ND34='DD FD'!$AI$3),NC34,0),
IF(AND(NM34='DD FD'!$J$9,NO34='DD FD'!$AI$3),NN34,0),
IF(AND(NX34='DD FD'!$J$9,NZ34='DD FD'!$AI$3),NY34,0),
IF(AND(OI34='DD FD'!$J$9,OK34='DD FD'!$AI$3),OJ34,0),
),2)</f>
        <v>0</v>
      </c>
      <c r="OY34" s="865">
        <f>ROUNDUP(SUM(
IF(AND(LB34='DD FD'!$J$4,LD34='DD FD'!$AI$3),LC34,0),
IF(AND(LL34='DD FD'!$J$4,LN34='DD FD'!$AI$3),LM34,0),
IF(AND(LV34='DD FD'!$J$4,LX34='DD FD'!$AI$3),LW34,0),
IF(AND(MF34='DD FD'!$J$4,MH34='DD FD'!$AI$3),MG34,0),
IF(AND(MQ34='DD FD'!$J$4,MS34='DD FD'!$AI$3),MR34,0),
IF(AND(NB34='DD FD'!$J$4,ND34='DD FD'!$AI$3),NC34,0),
IF(AND(NM34='DD FD'!$J$4,NO34='DD FD'!$AI$3),NN34,0),
IF(AND(NX34='DD FD'!$J$4,NZ34='DD FD'!$AI$3),NY34,0),
IF(AND(OI34='DD FD'!$J$4,OK34='DD FD'!$AI$3),OJ34,0),
),2)</f>
        <v>0</v>
      </c>
      <c r="OZ34" s="867">
        <f>ROUNDUP(SUM(
IF(AND(LB34='DD FD'!$J$11,LD34='DD FD'!$AI$3),LC34,0),
IF(AND(LL34='DD FD'!$J$11,LN34='DD FD'!$AI$3),LM34,0),
IF(AND(LV34='DD FD'!$J$11,LX34='DD FD'!$AI$3),LW34,0),
IF(AND(MF34='DD FD'!$J$11,MH34='DD FD'!$AI$3),MG34,0),
IF(AND(MQ34='DD FD'!$J$11,MS34='DD FD'!$AI$3),MR34,0),
IF(AND(NB34='DD FD'!$J$11,ND34='DD FD'!$AI$3),NC34,0),
IF(AND(NM34='DD FD'!$J$11,NO34='DD FD'!$AI$3),NN34,0),
IF(AND(NX34='DD FD'!$J$11,NZ34='DD FD'!$AI$3),NY34,0),
IF(AND(OI34='DD FD'!$J$11,OK34='DD FD'!$AI$3),OJ34,0),
),2)</f>
        <v>0</v>
      </c>
    </row>
    <row r="35" spans="1:416">
      <c r="A35" s="663"/>
      <c r="B35" s="182"/>
      <c r="C35" s="282"/>
      <c r="D35" s="282"/>
      <c r="E35" s="183"/>
      <c r="F35" s="355"/>
      <c r="G35" s="359"/>
      <c r="H35" s="664"/>
      <c r="I35" s="173"/>
      <c r="J35" s="161" t="str">
        <f t="shared" si="0"/>
        <v/>
      </c>
      <c r="K35" s="633" t="str">
        <f t="shared" si="17"/>
        <v/>
      </c>
      <c r="L35" s="636"/>
      <c r="M35" s="124" t="str">
        <f t="shared" si="18"/>
        <v/>
      </c>
      <c r="N35" s="125" t="str">
        <f t="shared" si="1"/>
        <v/>
      </c>
      <c r="O35" s="175"/>
      <c r="P35" s="175"/>
      <c r="Q35" s="126" t="str">
        <f t="shared" si="19"/>
        <v/>
      </c>
      <c r="R35" s="184"/>
      <c r="S35" s="184"/>
      <c r="T35" s="182"/>
      <c r="U35" s="182"/>
      <c r="V35" s="182"/>
      <c r="W35" s="358"/>
      <c r="X35" s="182"/>
      <c r="Y35" s="183"/>
      <c r="Z35" s="123"/>
      <c r="AA35" s="176"/>
      <c r="AB35" s="176"/>
      <c r="AC35" s="176"/>
      <c r="AD35" s="176"/>
      <c r="AE35" s="176"/>
      <c r="AF35" s="176"/>
      <c r="AG35" s="127" t="str">
        <f t="shared" si="20"/>
        <v/>
      </c>
      <c r="AH35" s="127" t="str">
        <f t="shared" si="21"/>
        <v/>
      </c>
      <c r="AI35" s="370"/>
      <c r="AJ35" s="635"/>
      <c r="AK35" s="619" t="str">
        <f t="shared" si="22"/>
        <v/>
      </c>
      <c r="AL35" s="124" t="str">
        <f t="shared" si="2"/>
        <v/>
      </c>
      <c r="AM35" s="124" t="str">
        <f t="shared" si="3"/>
        <v/>
      </c>
      <c r="AN35" s="124" t="str">
        <f t="shared" si="4"/>
        <v/>
      </c>
      <c r="AO35" s="124" t="str">
        <f t="shared" si="5"/>
        <v/>
      </c>
      <c r="AP35" s="184"/>
      <c r="AQ35" s="182"/>
      <c r="AR35" s="182"/>
      <c r="AS35" s="182"/>
      <c r="AT35" s="182"/>
      <c r="AU35" s="127" t="str">
        <f t="shared" si="6"/>
        <v/>
      </c>
      <c r="AV35" s="354"/>
      <c r="AW35" s="127" t="str">
        <f t="shared" si="7"/>
        <v/>
      </c>
      <c r="AX35" s="144" t="str">
        <f t="shared" si="8"/>
        <v/>
      </c>
      <c r="AY35" s="182"/>
      <c r="AZ35" s="23"/>
      <c r="BA35" s="23"/>
      <c r="BB35" s="183"/>
      <c r="BC35" s="622"/>
      <c r="BD35" s="649" t="str">
        <f t="shared" si="23"/>
        <v/>
      </c>
      <c r="BE35" s="354"/>
      <c r="BF35" s="192" t="str">
        <f t="shared" si="24"/>
        <v/>
      </c>
      <c r="BG35" s="159"/>
      <c r="BH35" s="159"/>
      <c r="BI35" s="182"/>
      <c r="BJ35" s="194"/>
      <c r="BK35" s="194"/>
      <c r="BL35" s="194"/>
      <c r="BM35" s="127" t="str">
        <f t="shared" si="9"/>
        <v/>
      </c>
      <c r="BN35" s="194"/>
      <c r="BO35" s="178" t="str">
        <f t="shared" si="10"/>
        <v/>
      </c>
      <c r="BP35" s="191"/>
      <c r="BQ35" s="182"/>
      <c r="BR35" s="23"/>
      <c r="BS35" s="23"/>
      <c r="BT35" s="23"/>
      <c r="BU35" s="651"/>
      <c r="BV35" s="647"/>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633" t="str">
        <f t="shared" si="25"/>
        <v/>
      </c>
      <c r="DY35" s="736"/>
      <c r="DZ35" s="334"/>
      <c r="EA35" s="736"/>
      <c r="EB35" s="197"/>
      <c r="EC35" s="194"/>
      <c r="ED35" s="197"/>
      <c r="EE35" s="197"/>
      <c r="EF35" s="194"/>
      <c r="EG35" s="194"/>
      <c r="EH35" s="194"/>
      <c r="EI35" s="123" t="str">
        <f t="shared" si="11"/>
        <v/>
      </c>
      <c r="EJ35" s="194"/>
      <c r="EK35" s="620" t="str">
        <f t="shared" si="12"/>
        <v/>
      </c>
      <c r="EL35" s="756"/>
      <c r="EM35" s="620" t="str">
        <f t="shared" si="26"/>
        <v/>
      </c>
      <c r="EN35" s="733"/>
      <c r="EO35" s="163"/>
      <c r="EP35" s="163"/>
      <c r="EQ35" s="163"/>
      <c r="ER35" s="163"/>
      <c r="ES35" s="163"/>
      <c r="ET35" s="163"/>
      <c r="EU35" s="163"/>
      <c r="EV35" s="163"/>
      <c r="EW35" s="163"/>
      <c r="EX35" s="163"/>
      <c r="EY35" s="163"/>
      <c r="EZ35" s="163"/>
      <c r="FA35" s="163"/>
      <c r="FB35" s="163"/>
      <c r="FC35" s="742"/>
      <c r="FD35" s="648" t="str">
        <f t="shared" si="13"/>
        <v/>
      </c>
      <c r="FE35" s="183"/>
      <c r="FF35" s="201"/>
      <c r="FG35" s="201"/>
      <c r="FH35" s="201"/>
      <c r="FI35" s="201"/>
      <c r="FJ35" s="201"/>
      <c r="FK35" s="201"/>
      <c r="FL35" s="182"/>
      <c r="FM35" s="182"/>
      <c r="FN35" s="334"/>
      <c r="FO35" s="123" t="str">
        <f t="shared" si="14"/>
        <v/>
      </c>
      <c r="FP35" s="889" t="str">
        <f>IF(Table1[[#This Row],[Baumwollanteil (in %)]]&lt;&gt;"","05","")</f>
        <v/>
      </c>
      <c r="FQ35" s="999"/>
      <c r="FR35" s="179" t="str">
        <f t="shared" si="15"/>
        <v/>
      </c>
      <c r="FS35" s="175"/>
      <c r="FT35" s="175"/>
      <c r="FU35" s="175"/>
      <c r="FV35" s="745" t="str">
        <f t="shared" si="16"/>
        <v/>
      </c>
      <c r="FZ35" s="24"/>
      <c r="GA35" s="24"/>
      <c r="GC35" s="1010" t="str">
        <f>IF(Table1[[#This Row],[Global Trade Item Number (GTIN)]]="","",Table1[[#This Row],[Global Trade Item Number (GTIN)]])</f>
        <v/>
      </c>
      <c r="GD35" s="790" t="str">
        <f>IF(Table1[[#This Row],[WAWI-Nr./ Kreditoren-Nummer
(ASDV)]]&lt;&gt;"",Table1[[#This Row],[WAWI-Nr./ Kreditoren-Nummer
(ASDV)]],"")</f>
        <v/>
      </c>
      <c r="GE35" s="190"/>
      <c r="GF35" s="790" t="str">
        <f>IF(Table1[[#This Row],[Gültig ab (Datum)]]&lt;&gt;"","31.12.9999","")</f>
        <v/>
      </c>
      <c r="GG35" s="190"/>
      <c r="GH35" s="190"/>
      <c r="GI35" s="616"/>
      <c r="GJ35" s="765"/>
      <c r="GK35" s="763"/>
      <c r="GL35" s="617"/>
      <c r="GM35" s="617"/>
      <c r="GN35" s="617"/>
      <c r="GO35" s="617"/>
      <c r="GP35" s="617"/>
      <c r="GQ35" s="775"/>
      <c r="GR35" s="771"/>
      <c r="GS35" s="159"/>
      <c r="GT35" s="610"/>
      <c r="GU35" s="610"/>
      <c r="GV35" s="610"/>
      <c r="GW35" s="610"/>
      <c r="GX35" s="610"/>
      <c r="GY35" s="610"/>
      <c r="GZ35" s="610"/>
      <c r="HA35" s="610"/>
      <c r="HB35" s="771"/>
      <c r="HC35" s="610"/>
      <c r="HD35" s="610"/>
      <c r="HE35" s="610"/>
      <c r="HF35" s="610"/>
      <c r="HG35" s="610"/>
      <c r="HH35" s="610"/>
      <c r="HI35" s="610"/>
      <c r="HJ35" s="610"/>
      <c r="HK35" s="610"/>
      <c r="HL35" s="771"/>
      <c r="HM35" s="610"/>
      <c r="HN35" s="610"/>
      <c r="HO35" s="610"/>
      <c r="HP35" s="610"/>
      <c r="HQ35" s="610"/>
      <c r="HR35" s="610"/>
      <c r="HS35" s="610"/>
      <c r="HT35" s="610"/>
      <c r="HU35" s="610"/>
      <c r="HV35" s="771"/>
      <c r="HW35" s="610"/>
      <c r="HX35" s="610"/>
      <c r="HY35" s="610"/>
      <c r="HZ35" s="610"/>
      <c r="IA35" s="610"/>
      <c r="IB35" s="610"/>
      <c r="IC35" s="610"/>
      <c r="ID35" s="610"/>
      <c r="IE35" s="610"/>
      <c r="IF35" s="610"/>
      <c r="IG35" s="771"/>
      <c r="IH35" s="610"/>
      <c r="II35" s="610"/>
      <c r="IJ35" s="610"/>
      <c r="IK35" s="610"/>
      <c r="IL35" s="610"/>
      <c r="IM35" s="610"/>
      <c r="IN35" s="610"/>
      <c r="IO35" s="610"/>
      <c r="IP35" s="610"/>
      <c r="IQ35" s="610"/>
      <c r="IR35" s="771"/>
      <c r="IS35" s="610"/>
      <c r="IT35" s="610"/>
      <c r="IU35" s="610"/>
      <c r="IV35" s="610"/>
      <c r="IW35" s="610"/>
      <c r="IX35" s="610"/>
      <c r="IY35" s="610"/>
      <c r="IZ35" s="610"/>
      <c r="JA35" s="610"/>
      <c r="JB35" s="610"/>
      <c r="JC35" s="771"/>
      <c r="JD35" s="610"/>
      <c r="JE35" s="610"/>
      <c r="JF35" s="610"/>
      <c r="JG35" s="610"/>
      <c r="JH35" s="610"/>
      <c r="JI35" s="610"/>
      <c r="JJ35" s="610"/>
      <c r="JK35" s="610"/>
      <c r="JL35" s="610"/>
      <c r="JM35" s="827"/>
      <c r="JN35" s="771"/>
      <c r="JO35" s="610"/>
      <c r="JP35" s="610"/>
      <c r="JQ35" s="610"/>
      <c r="JR35" s="610"/>
      <c r="JS35" s="610"/>
      <c r="JT35" s="610"/>
      <c r="JU35" s="610"/>
      <c r="JV35" s="610"/>
      <c r="JW35" s="610"/>
      <c r="JX35" s="610"/>
      <c r="JY35" s="771"/>
      <c r="JZ35" s="610"/>
      <c r="KA35" s="610"/>
      <c r="KB35" s="610"/>
      <c r="KC35" s="610"/>
      <c r="KD35" s="610"/>
      <c r="KE35" s="610"/>
      <c r="KF35" s="610"/>
      <c r="KG35" s="610"/>
      <c r="KH35" s="610"/>
      <c r="KI35" s="610"/>
      <c r="KL35" s="803" t="str">
        <f>IF(Table1[[#This Row],[GTIN]]&lt;&gt;"",Table1[[#This Row],[GTIN]],"")</f>
        <v/>
      </c>
      <c r="KM35" s="804" t="str">
        <f>Table1[[#This Row],[Kreditor]]</f>
        <v/>
      </c>
      <c r="KN35" s="805" t="str">
        <f>IF(Table1[[#This Row],[Gültig ab (Datum)]]&lt;&gt;"",Table1[[#This Row],[Gültig ab (Datum)]],"")</f>
        <v/>
      </c>
      <c r="KO35" s="805" t="str">
        <f>Table1[[#This Row],[Gültig bis]]</f>
        <v/>
      </c>
      <c r="KP35" s="818" t="str">
        <f>IF(Table1[[#This Row],[Artikel verpackt? 
(X=Ja)]]="","",Table1[[#This Row],[Artikel verpackt? 
(X=Ja)]])</f>
        <v/>
      </c>
      <c r="KQ35" s="806" t="str">
        <f>IF(Table1[[#This Row],[Verpackung recyclingfähig?
(X=Ja)]]="","",Table1[[#This Row],[Verpackung recyclingfähig?
(X=Ja)]])</f>
        <v/>
      </c>
      <c r="KR35" s="807"/>
      <c r="KS35" s="808"/>
      <c r="KT35" s="809"/>
      <c r="KU35" s="809"/>
      <c r="KV35" s="809"/>
      <c r="KW35" s="809"/>
      <c r="KX35" s="809"/>
      <c r="KY35" s="809"/>
      <c r="KZ35" s="810"/>
      <c r="LA35" s="811" t="str">
        <f>IF(Table1[[#This Row],[Hauptkörper - B1 - Art]]="","",VLOOKUP(Table1[[#This Row],[Hauptkörper - B1 - Art]],'DD FD'!B:C,2,FALSE))</f>
        <v/>
      </c>
      <c r="LB35" s="812" t="str">
        <f>IF(Table1[[#This Row],[Hauptkörper - B1 - Fraktion]]="","",VLOOKUP(Table1[[#This Row],[Hauptkörper - B1 - Fraktion]],'DD FD'!H:J,3,FALSE))</f>
        <v/>
      </c>
      <c r="LC35" s="809" t="str">
        <f>IF(Table1[[#This Row],[Hauptkörper - B1 - Gewicht
(in G)]]="","",Table1[[#This Row],[Hauptkörper - B1 - Gewicht
(in G)]])</f>
        <v/>
      </c>
      <c r="LD35" s="809" t="str">
        <f>IF(Table1[[#This Row],[Hauptkörper - B1 - Lizenzierungs-pflichtig? (X=Ja)]]="","",Table1[[#This Row],[Hauptkörper - B1 - Lizenzierungs-pflichtig? (X=Ja)]])</f>
        <v/>
      </c>
      <c r="LE35" s="812" t="str">
        <f>IF(Table1[[#This Row],[Hauptkörper - B1 - Virgin Material]]="","",VLOOKUP(Table1[[#This Row],[Hauptkörper - B1 - Virgin Material]],'DD FD'!AJ:AK,2,FALSE))</f>
        <v/>
      </c>
      <c r="LF35" s="813" t="str">
        <f>IF(Table1[[#This Row],[Hauptkörper - B1 - Virgin Material Anteil (in %)]]="","",Table1[[#This Row],[Hauptkörper - B1 - Virgin Material Anteil (in %)]])</f>
        <v/>
      </c>
      <c r="LG35" s="812" t="str">
        <f>IF(Table1[[#This Row],[Hauptkörper - B1 - Recyceltes Material]]="","",VLOOKUP(Table1[[#This Row],[Hauptkörper - B1 - Recyceltes Material]],'DD FD'!AL:AM,2,FALSE))</f>
        <v/>
      </c>
      <c r="LH35" s="813" t="str">
        <f>IF(Table1[[#This Row],[Hauptkörper - B1 - Recyceltes Material Anteil (in %)]]="","",Table1[[#This Row],[Hauptkörper - B1 - Recyceltes Material Anteil (in %)]])</f>
        <v/>
      </c>
      <c r="LI35" s="814" t="str">
        <f>IF(Table1[[#This Row],[Hauptkörper - B1 - Beschichtung]]="","",VLOOKUP(Table1[[#This Row],[Hauptkörper - B1 - Beschichtung]],'DD FD'!AE:AF,2,FALSE))</f>
        <v/>
      </c>
      <c r="LJ35" s="815" t="str">
        <f>IF(Table1[[#This Row],[Hauptkörper - B1 - Beschichtung Anteil (in %)]]="","",Table1[[#This Row],[Hauptkörper - B1 - Beschichtung Anteil (in %)]])</f>
        <v/>
      </c>
      <c r="LK35" s="811" t="str">
        <f>IF(Table1[[#This Row],[Hauptkörper - B2 - Art]]="","",VLOOKUP(Table1[[#This Row],[Hauptkörper - B2 - Art]],'DD FD'!B:C,2,FALSE))</f>
        <v/>
      </c>
      <c r="LL35" s="812" t="str">
        <f>IF(Table1[[#This Row],[Hauptkörper - B2 - Fraktion]]="","",VLOOKUP(Table1[[#This Row],[Hauptkörper - B2 - Fraktion]],'DD FD'!H:J,3,FALSE))</f>
        <v/>
      </c>
      <c r="LM35" s="809" t="str">
        <f>IF(Table1[[#This Row],[Hauptkörper - B2 - Gewicht
(in G)]]="","",Table1[[#This Row],[Hauptkörper - B2 - Gewicht
(in G)]])</f>
        <v/>
      </c>
      <c r="LN35" s="809" t="str">
        <f>IF(Table1[[#This Row],[Hauptkörper - B2 - Lizenzierungs-pflichtig? (X=Ja)]]="","",Table1[[#This Row],[Hauptkörper - B2 - Lizenzierungs-pflichtig? (X=Ja)]])</f>
        <v/>
      </c>
      <c r="LO35" s="812" t="str">
        <f>IF(Table1[[#This Row],[Hauptkörper - B2 - Virgin Material]]="","",VLOOKUP(Table1[[#This Row],[Hauptkörper - B2 - Virgin Material]],'DD FD'!AJ:AK,2,FALSE))</f>
        <v/>
      </c>
      <c r="LP35" s="813" t="str">
        <f>IF(Table1[[#This Row],[Hauptkörper - B2 - Virgin Material Anteil (in %)]]="","",Table1[[#This Row],[Hauptkörper - B2 - Virgin Material Anteil (in %)]])</f>
        <v/>
      </c>
      <c r="LQ35" s="812" t="str">
        <f>IF(Table1[[#This Row],[Hauptkörper - B2 - Recyceltes Material]]="","",VLOOKUP(Table1[[#This Row],[Hauptkörper - B2 - Recyceltes Material]],'DD FD'!AL:AM,2,FALSE))</f>
        <v/>
      </c>
      <c r="LR35" s="813" t="str">
        <f>IF(Table1[[#This Row],[Hauptkörper - B2 - Recyceltes Material Anteil (in %)]]="","",Table1[[#This Row],[Hauptkörper - B2 - Recyceltes Material Anteil (in %)]])</f>
        <v/>
      </c>
      <c r="LS35" s="812" t="str">
        <f>IF(Table1[[#This Row],[Hauptkörper - B2 - Beschichtung]]="","",VLOOKUP(Table1[[#This Row],[Hauptkörper - B2 - Beschichtung]],'DD FD'!AE:AF,2,FALSE))</f>
        <v/>
      </c>
      <c r="LT35" s="815" t="str">
        <f>IF(Table1[[#This Row],[Hauptkörper - B2 - Beschichtung Anteil (in %)]]="","",Table1[[#This Row],[Hauptkörper - B2 - Beschichtung Anteil (in %)]])</f>
        <v/>
      </c>
      <c r="LU35" s="811" t="str">
        <f>IF(Table1[[#This Row],[Hauptkörper - B3 - Art]]="","",VLOOKUP(Table1[[#This Row],[Hauptkörper - B3 - Art]],'DD FD'!B:C,2,FALSE))</f>
        <v/>
      </c>
      <c r="LV35" s="812" t="str">
        <f>IF(Table1[[#This Row],[Hauptkörper - B3 - Fraktion]]="","",VLOOKUP(Table1[[#This Row],[Hauptkörper - B3 - Fraktion]],'DD FD'!H:J,3,FALSE))</f>
        <v/>
      </c>
      <c r="LW35" s="809" t="str">
        <f>IF(Table1[[#This Row],[Hauptkörper - B3 - Gewicht
(in G)]]="","",Table1[[#This Row],[Hauptkörper - B3 - Gewicht
(in G)]])</f>
        <v/>
      </c>
      <c r="LX35" s="809" t="str">
        <f>IF(Table1[[#This Row],[Hauptkörper - B3 - Lizenzierungs-pflichtig? (X=Ja)]]="","",Table1[[#This Row],[Hauptkörper - B3 - Lizenzierungs-pflichtig? (X=Ja)]])</f>
        <v/>
      </c>
      <c r="LY35" s="812" t="str">
        <f>IF(Table1[[#This Row],[Hauptkörper - B3 - Virgin Material]]="","",VLOOKUP(Table1[[#This Row],[Hauptkörper - B3 - Virgin Material]],'DD FD'!AJ:AK,2,FALSE))</f>
        <v/>
      </c>
      <c r="LZ35" s="813" t="str">
        <f>IF(Table1[[#This Row],[Hauptkörper - B3 - Virgin Material Anteil (in %)]]="","",Table1[[#This Row],[Hauptkörper - B3 - Virgin Material Anteil (in %)]])</f>
        <v/>
      </c>
      <c r="MA35" s="812" t="str">
        <f>IF(Table1[[#This Row],[Hauptkörper - B3 - Recyceltes Material]]="","",VLOOKUP(Table1[[#This Row],[Hauptkörper - B3 - Recyceltes Material]],'DD FD'!AL:AM,2,FALSE))</f>
        <v/>
      </c>
      <c r="MB35" s="813" t="str">
        <f>IF(Table1[[#This Row],[Hauptkörper - B3 - Recyceltes Material Anteil (in %)]]="","",Table1[[#This Row],[Hauptkörper - B3 - Recyceltes Material Anteil (in %)]])</f>
        <v/>
      </c>
      <c r="MC35" s="812" t="str">
        <f>IF(Table1[[#This Row],[Hauptkörper - B3 - Beschichtung]]="","",VLOOKUP(Table1[[#This Row],[Hauptkörper - B3 - Beschichtung]],'DD FD'!AE:AF,2,FALSE))</f>
        <v/>
      </c>
      <c r="MD35" s="815" t="str">
        <f>IF(Table1[[#This Row],[Hauptkörper - B3 - Beschichtung Anteil (in %)]]="","",Table1[[#This Row],[Hauptkörper - B3 - Beschichtung Anteil (in %)]])</f>
        <v/>
      </c>
      <c r="ME35" s="811" t="str">
        <f>IF(Table1[[#This Row],[Verschluss - B1 - Art]]="","",VLOOKUP(Table1[[#This Row],[Verschluss - B1 - Art]],'DD FD'!D:E,2,FALSE))</f>
        <v/>
      </c>
      <c r="MF35" s="812" t="str">
        <f>IF(Table1[[#This Row],[Verschluss - B1 - Fraktion]]="","",VLOOKUP(Table1[[#This Row],[Verschluss - B1 - Fraktion]],'DD FD'!H:J,3,FALSE))</f>
        <v/>
      </c>
      <c r="MG35" s="809" t="str">
        <f>IF(Table1[[#This Row],[Verschluss - B1 - Gewicht (in G)]]="","",Table1[[#This Row],[Verschluss - B1 - Gewicht (in G)]])</f>
        <v/>
      </c>
      <c r="MH35" s="809" t="str">
        <f>IF(Table1[[#This Row],[Verschluss - B1 - Lizenzierungs-pflichtig? (X=Ja)]]="","",Table1[[#This Row],[Verschluss - B1 - Lizenzierungs-pflichtig? (X=Ja)]])</f>
        <v/>
      </c>
      <c r="MI35" s="809" t="str">
        <f>IF(Table1[[#This Row],[Verschluss - B1 - Trennbar vom Hauptkörper? (X=Ja)]]="","",Table1[[#This Row],[Verschluss - B1 - Trennbar vom Hauptkörper? (X=Ja)]])</f>
        <v/>
      </c>
      <c r="MJ35" s="812" t="str">
        <f>IF(Table1[[#This Row],[Verschluss - B1 - Virgin Material]]="","",VLOOKUP(Table1[[#This Row],[Verschluss - B1 - Virgin Material]],'DD FD'!AJ:AK,2,FALSE))</f>
        <v/>
      </c>
      <c r="MK35" s="813" t="str">
        <f>IF(Table1[[#This Row],[Verschluss - B1 - Virgin Material Anteil (in %)]]="","",Table1[[#This Row],[Verschluss - B1 - Virgin Material Anteil (in %)]])</f>
        <v/>
      </c>
      <c r="ML35" s="812" t="str">
        <f>IF(Table1[[#This Row],[Verschluss - B1 - Recyceltes Material]]="","",VLOOKUP(Table1[[#This Row],[Verschluss - B1 - Recyceltes Material]],'DD FD'!AL:AM,2,FALSE))</f>
        <v/>
      </c>
      <c r="MM35" s="813" t="str">
        <f>IF(Table1[[#This Row],[Verschluss - B1 - Recyceltes Material Anteil (in %)]]="","",Table1[[#This Row],[Verschluss - B1 - Recyceltes Material Anteil (in %)]])</f>
        <v/>
      </c>
      <c r="MN35" s="812" t="str">
        <f>IF(Table1[[#This Row],[Verschluss - B1 - Beschichtung]]="","",VLOOKUP(Table1[[#This Row],[Verschluss - B1 - Beschichtung]],'DD FD'!AE:AF,2,FALSE))</f>
        <v/>
      </c>
      <c r="MO35" s="815" t="str">
        <f>IF(Table1[[#This Row],[Verschluss - B1 - Beschichtung Anteil (in %)]]="","",Table1[[#This Row],[Verschluss - B1 - Beschichtung Anteil (in %)]])</f>
        <v/>
      </c>
      <c r="MP35" s="811" t="str">
        <f>IF(Table1[[#This Row],[Verschluss - B2 - Art]]="","",VLOOKUP(Table1[[#This Row],[Verschluss - B2 - Art]],'DD FD'!D:E,2,FALSE))</f>
        <v/>
      </c>
      <c r="MQ35" s="812" t="str">
        <f>IF(Table1[[#This Row],[Verschluss - B2 - Fraktion]]="","",VLOOKUP(Table1[[#This Row],[Verschluss - B2 - Fraktion]],'DD FD'!H:J,3,FALSE))</f>
        <v/>
      </c>
      <c r="MR35" s="809" t="str">
        <f>IF(Table1[[#This Row],[Verschluss - B2 - Gewicht (in G)]]="","",Table1[[#This Row],[Verschluss - B2 - Gewicht (in G)]])</f>
        <v/>
      </c>
      <c r="MS35" s="809" t="str">
        <f>IF(Table1[[#This Row],[Verschluss - B2 - Lizenzierungs-pflichtig? (X=Ja)]]="","",Table1[[#This Row],[Verschluss - B2 - Lizenzierungs-pflichtig? (X=Ja)]])</f>
        <v/>
      </c>
      <c r="MT35" s="809" t="str">
        <f>IF(Table1[[#This Row],[Verschluss - B2 - Trennbar vom Hauptkörper? (X=Ja)]]="","",Table1[[#This Row],[Verschluss - B2 - Trennbar vom Hauptkörper? (X=Ja)]])</f>
        <v/>
      </c>
      <c r="MU35" s="812" t="str">
        <f>IF(Table1[[#This Row],[Verschluss - B2 - Virgin Material]]="","",VLOOKUP(Table1[[#This Row],[Verschluss - B2 - Virgin Material]],'DD FD'!AJ:AK,2,FALSE))</f>
        <v/>
      </c>
      <c r="MV35" s="813" t="str">
        <f>IF(Table1[[#This Row],[Verschluss - B2 - Virgin Material Anteil (in %)]]="","",Table1[[#This Row],[Verschluss - B2 - Virgin Material Anteil (in %)]])</f>
        <v/>
      </c>
      <c r="MW35" s="812" t="str">
        <f>IF(Table1[[#This Row],[Verschluss - B2 - Recyceltes Material]]="","",VLOOKUP(Table1[[#This Row],[Verschluss - B2 - Recyceltes Material]],'DD FD'!AL:AM,2,FALSE))</f>
        <v/>
      </c>
      <c r="MX35" s="813" t="str">
        <f>IF(Table1[[#This Row],[Verschluss - B2 - Recyceltes Material Anteil (in %)]]="","",Table1[[#This Row],[Verschluss - B2 - Recyceltes Material Anteil (in %)]])</f>
        <v/>
      </c>
      <c r="MY35" s="812" t="str">
        <f>IF(Table1[[#This Row],[Verschluss - B2 - Beschichtung]]="","",VLOOKUP(Table1[[#This Row],[Verschluss - B2 - Beschichtung]],'DD FD'!AE:AF,2,FALSE))</f>
        <v/>
      </c>
      <c r="MZ35" s="815" t="str">
        <f>IF(Table1[[#This Row],[Verschluss - B2 - Beschichtung Anteil (in %)]]="","",Table1[[#This Row],[Verschluss - B2 - Beschichtung Anteil (in %)]])</f>
        <v/>
      </c>
      <c r="NA35" s="811" t="str">
        <f>IF(Table1[[#This Row],[Verschluss - B3 - Art]]="","",VLOOKUP(Table1[[#This Row],[Verschluss - B3 - Art]],'DD FD'!D:E,2,FALSE))</f>
        <v/>
      </c>
      <c r="NB35" s="812" t="str">
        <f>IF(Table1[[#This Row],[Verschluss - B3 - Fraktion]]="","",VLOOKUP(Table1[[#This Row],[Verschluss - B3 - Fraktion]],'DD FD'!H:J,3,FALSE))</f>
        <v/>
      </c>
      <c r="NC35" s="809" t="str">
        <f>IF(Table1[[#This Row],[Verschluss - B3 - Gewicht (in G)]]="","",Table1[[#This Row],[Verschluss - B3 - Gewicht (in G)]])</f>
        <v/>
      </c>
      <c r="ND35" s="809" t="str">
        <f>IF(Table1[[#This Row],[Verschluss - B3 - Lizenzierungs-pflichtig? (X=Ja)]]="","",Table1[[#This Row],[Verschluss - B3 - Lizenzierungs-pflichtig? (X=Ja)]])</f>
        <v/>
      </c>
      <c r="NE35" s="809" t="str">
        <f>IF(Table1[[#This Row],[Verschluss - B3 - Trennbar vom Hauptkörper? (X=Ja)]]="","",Table1[[#This Row],[Verschluss - B3 - Trennbar vom Hauptkörper? (X=Ja)]])</f>
        <v/>
      </c>
      <c r="NF35" s="812" t="str">
        <f>IF(Table1[[#This Row],[Verschluss - B3 - Virgin Material]]="","",VLOOKUP(Table1[[#This Row],[Verschluss - B3 - Virgin Material]],'DD FD'!AJ:AK,2,FALSE))</f>
        <v/>
      </c>
      <c r="NG35" s="813" t="str">
        <f>IF(Table1[[#This Row],[Verschluss - B3 - Virgin Material Anteil (in %)]]="","",Table1[[#This Row],[Verschluss - B3 - Virgin Material Anteil (in %)]])</f>
        <v/>
      </c>
      <c r="NH35" s="812" t="str">
        <f>IF(Table1[[#This Row],[Verschluss - B3 - Recyceltes Material]]="","",VLOOKUP(Table1[[#This Row],[Verschluss - B3 - Recyceltes Material]],'DD FD'!AL:AM,2,FALSE))</f>
        <v/>
      </c>
      <c r="NI35" s="813" t="str">
        <f>IF(Table1[[#This Row],[Verschluss - B3 - Recyceltes Material Anteil (in %)]]="","",Table1[[#This Row],[Verschluss - B3 - Recyceltes Material Anteil (in %)]])</f>
        <v/>
      </c>
      <c r="NJ35" s="812" t="str">
        <f>IF(Table1[[#This Row],[Verschluss - B3 - Beschichtung]]="","",VLOOKUP(Table1[[#This Row],[Verschluss - B3 - Beschichtung]],'DD FD'!AE:AF,2,FALSE))</f>
        <v/>
      </c>
      <c r="NK35" s="815" t="str">
        <f>IF(Table1[[#This Row],[Verschluss - B3 - Beschichtung Anteil (in %)]]="","",Table1[[#This Row],[Verschluss - B3 - Beschichtung Anteil (in %)]])</f>
        <v/>
      </c>
      <c r="NL35" s="811" t="str">
        <f>IF(Table1[[#This Row],[Etikett - B1 - Art]]="","",VLOOKUP(Table1[[#This Row],[Etikett - B1 - Art]],'DD FD'!F:G,2,FALSE))</f>
        <v/>
      </c>
      <c r="NM35" s="812" t="str">
        <f>IF(Table1[[#This Row],[Etikett - B1 - Fraktion]]="","",VLOOKUP(Table1[[#This Row],[Etikett - B1 - Fraktion]],'DD FD'!H:J,3,FALSE))</f>
        <v/>
      </c>
      <c r="NN35" s="809" t="str">
        <f>IF(Table1[[#This Row],[Etikett - B1 - Gewicht (in G)]]="","",Table1[[#This Row],[Etikett - B1 - Gewicht (in G)]])</f>
        <v/>
      </c>
      <c r="NO35" s="809" t="str">
        <f>IF(Table1[[#This Row],[Etikett - B1 - Lizenzierungs-pflichtig? (X=Ja)]]="","",Table1[[#This Row],[Etikett - B1 - Lizenzierungs-pflichtig? (X=Ja)]])</f>
        <v/>
      </c>
      <c r="NP35" s="809" t="str">
        <f>IF(Table1[[#This Row],[Etikett - B1 - Trennbar vom Hauptkörper? (X=Ja)]]="","",Table1[[#This Row],[Etikett - B1 - Trennbar vom Hauptkörper? (X=Ja)]])</f>
        <v/>
      </c>
      <c r="NQ35" s="812" t="str">
        <f>IF(Table1[[#This Row],[Etikett - B1 - Virgin Material]]="","",VLOOKUP(Table1[[#This Row],[Etikett - B1 - Virgin Material]],'DD FD'!AJ:AK,2,FALSE))</f>
        <v/>
      </c>
      <c r="NR35" s="813" t="str">
        <f>IF(Table1[[#This Row],[Etikett - B1 - Virgin Material Anteil (in %)]]="","",Table1[[#This Row],[Etikett - B1 - Virgin Material Anteil (in %)]])</f>
        <v/>
      </c>
      <c r="NS35" s="812" t="str">
        <f>IF(Table1[[#This Row],[Etikett - B1 - Recyceltes Material]]="","",VLOOKUP(Table1[[#This Row],[Etikett - B1 - Recyceltes Material]],'DD FD'!AL:AM,2,FALSE))</f>
        <v/>
      </c>
      <c r="NT35" s="813" t="str">
        <f>IF(Table1[[#This Row],[Etikett - B1 - Recyceltes Material Anteil (in %)]]="","",Table1[[#This Row],[Etikett - B1 - Recyceltes Material Anteil (in %)]])</f>
        <v/>
      </c>
      <c r="NU35" s="812" t="str">
        <f>IF(Table1[[#This Row],[Etikett - B1 - Beschichtung]]="","",VLOOKUP(Table1[[#This Row],[Etikett - B1 - Beschichtung]],'DD FD'!AE:AF,2,FALSE))</f>
        <v/>
      </c>
      <c r="NV35" s="815" t="str">
        <f>IF(Table1[[#This Row],[Etikett - B1 - Beschichtung Anteil (in %)]]="","",Table1[[#This Row],[Etikett - B1 - Beschichtung Anteil (in %)]])</f>
        <v/>
      </c>
      <c r="NW35" s="811" t="str">
        <f>IF(Table1[[#This Row],[Etikett - B2 - Art]]="","",VLOOKUP(Table1[[#This Row],[Etikett - B2 - Art]],'DD FD'!F:G,2,FALSE))</f>
        <v/>
      </c>
      <c r="NX35" s="812" t="str">
        <f>IF(Table1[[#This Row],[Etikett - B2 - Fraktion]]="","",VLOOKUP(Table1[[#This Row],[Etikett - B2 - Fraktion]],'DD FD'!H:J,3,FALSE))</f>
        <v/>
      </c>
      <c r="NY35" s="809" t="str">
        <f>IF(Table1[[#This Row],[Etikett - B2 - Gewicht (in G)]]="","",Table1[[#This Row],[Etikett - B2 - Gewicht (in G)]])</f>
        <v/>
      </c>
      <c r="NZ35" s="809" t="str">
        <f>IF(Table1[[#This Row],[Etikett - B2 - Lizenzierungs-pflichtig? (X=Ja)]]="","",Table1[[#This Row],[Etikett - B2 - Lizenzierungs-pflichtig? (X=Ja)]])</f>
        <v/>
      </c>
      <c r="OA35" s="809" t="str">
        <f>IF(Table1[[#This Row],[Etikett - B2 - Trennbar vom Hauptkörper? (X=Ja)]]="","",Table1[[#This Row],[Etikett - B2 - Trennbar vom Hauptkörper? (X=Ja)]])</f>
        <v/>
      </c>
      <c r="OB35" s="812" t="str">
        <f>IF(Table1[[#This Row],[Etikett - B2 - Virgin Material]]="","",VLOOKUP(Table1[[#This Row],[Etikett - B2 - Virgin Material]],'DD FD'!AJ:AK,2,FALSE))</f>
        <v/>
      </c>
      <c r="OC35" s="813" t="str">
        <f>IF(Table1[[#This Row],[Etikett - B2 - Virgin Material Anteil (in %)]]="","",Table1[[#This Row],[Etikett - B2 - Virgin Material Anteil (in %)]])</f>
        <v/>
      </c>
      <c r="OD35" s="812" t="str">
        <f>IF(Table1[[#This Row],[Etikett - B2 - Recyceltes Material]]="","",VLOOKUP(Table1[[#This Row],[Etikett - B2 - Recyceltes Material]],'DD FD'!AL:AM,2,FALSE))</f>
        <v/>
      </c>
      <c r="OE35" s="813" t="str">
        <f>IF(Table1[[#This Row],[Etikett - B2 - Recyceltes Material Anteil (in %)]]="","",Table1[[#This Row],[Etikett - B2 - Recyceltes Material Anteil (in %)]])</f>
        <v/>
      </c>
      <c r="OF35" s="812" t="str">
        <f>IF(Table1[[#This Row],[Etikett - B2 - Beschichtung]]="","",VLOOKUP(Table1[[#This Row],[Etikett - B2 - Beschichtung]],'DD FD'!AE:AF,2,FALSE))</f>
        <v/>
      </c>
      <c r="OG35" s="815" t="str">
        <f>IF(Table1[[#This Row],[Etikett - B2 - Beschichtung Anteil (in %)]]="","",Table1[[#This Row],[Etikett - B2 - Beschichtung Anteil (in %)]])</f>
        <v/>
      </c>
      <c r="OH35" s="811" t="str">
        <f>IF(Table1[[#This Row],[Etikett - B3 - Art]]="","",VLOOKUP(Table1[[#This Row],[Etikett - B3 - Art]],'DD FD'!F:G,2,FALSE))</f>
        <v/>
      </c>
      <c r="OI35" s="812" t="str">
        <f>IF(Table1[[#This Row],[Etikett - B3 - Fraktion]]="","",VLOOKUP(Table1[[#This Row],[Etikett - B3 - Fraktion]],'DD FD'!H:J,3,FALSE))</f>
        <v/>
      </c>
      <c r="OJ35" s="809" t="str">
        <f>IF(Table1[[#This Row],[Etikett - B3 - Gewicht (in G)]]="","",Table1[[#This Row],[Etikett - B3 - Gewicht (in G)]])</f>
        <v/>
      </c>
      <c r="OK35" s="809" t="str">
        <f>IF(Table1[[#This Row],[Etikett - B3 - Lizenzierungs-pflichtig? (X=Ja)]]="","",Table1[[#This Row],[Etikett - B3 - Lizenzierungs-pflichtig? (X=Ja)]])</f>
        <v/>
      </c>
      <c r="OL35" s="809" t="str">
        <f>IF(Table1[[#This Row],[Etikett - B3 - Trennbar vom Hauptkörper? (X=Ja)]]="","",Table1[[#This Row],[Etikett - B3 - Trennbar vom Hauptkörper? (X=Ja)]])</f>
        <v/>
      </c>
      <c r="OM35" s="812" t="str">
        <f>IF(Table1[[#This Row],[Etikett - B3 - Virgin Material]]="","",VLOOKUP(Table1[[#This Row],[Etikett - B3 - Virgin Material]],'DD FD'!AJ:AK,2,FALSE))</f>
        <v/>
      </c>
      <c r="ON35" s="813" t="str">
        <f>IF(Table1[[#This Row],[Etikett - B3 - Virgin Material Anteil (in %)]]="","",Table1[[#This Row],[Etikett - B3 - Virgin Material Anteil (in %)]])</f>
        <v/>
      </c>
      <c r="OO35" s="812" t="str">
        <f>IF(Table1[[#This Row],[Etikett - B3 - Recyceltes Material]]="","",VLOOKUP(Table1[[#This Row],[Etikett - B3 - Recyceltes Material]],'DD FD'!AL:AM,2,FALSE))</f>
        <v/>
      </c>
      <c r="OP35" s="813" t="str">
        <f>IF(Table1[[#This Row],[Etikett - B3 - Recyceltes Material Anteil (in %)]]="","",Table1[[#This Row],[Etikett - B3 - Recyceltes Material Anteil (in %)]])</f>
        <v/>
      </c>
      <c r="OQ35" s="812" t="str">
        <f>IF(Table1[[#This Row],[Etikett - B3 - Beschichtung]]="","",VLOOKUP(Table1[[#This Row],[Etikett - B3 - Beschichtung]],'DD FD'!AE:AF,2,FALSE))</f>
        <v/>
      </c>
      <c r="OR35" s="861" t="str">
        <f>IF(Table1[[#This Row],[Etikett - B3 - Beschichtung Anteil (in %)]]="","",Table1[[#This Row],[Etikett - B3 - Beschichtung Anteil (in %)]])</f>
        <v/>
      </c>
      <c r="OS35" s="866">
        <f>ROUNDUP(SUM(
IF(AND(LB35='DD FD'!$J$7,LD35='DD FD'!$AI$3),LC35,0),
IF(AND(LL35='DD FD'!$J$7,LN35='DD FD'!$AI$3),LM35,0),
IF(AND(LV35='DD FD'!$J$7,LX35='DD FD'!$AI$3),LW35,0),
IF(AND(MF35='DD FD'!$J$7,MH35='DD FD'!$AI$3),MG35,0),
IF(AND(MQ35='DD FD'!$J$7,MS35='DD FD'!$AI$3),MR35,0),
IF(AND(NB35='DD FD'!$J$7,ND35='DD FD'!$AI$3),NC35,0),
IF(AND(NM35='DD FD'!$J$7,NO35='DD FD'!$AI$3),NN35,0),
IF(AND(NX35='DD FD'!$J$7,NZ35='DD FD'!$AI$3),NY35,0),
IF(AND(OI35='DD FD'!$J$7,OK35='DD FD'!$AI$3),OJ35,0),
),2)</f>
        <v>0</v>
      </c>
      <c r="OT35" s="865">
        <f>ROUNDUP(SUM(
IF(AND(LB35='DD FD'!$J$6,LD35='DD FD'!$AI$3),LC35,0),
IF(AND(LL35='DD FD'!$J$6,LN35='DD FD'!$AI$3),LM35,0),
IF(AND(LV35='DD FD'!$J$6,LX35='DD FD'!$AI$3),LW35,0),
IF(AND(MF35='DD FD'!$J$6,MH35='DD FD'!$AI$3),MG35,0),
IF(AND(MQ35='DD FD'!$J$6,MS35='DD FD'!$AI$3),MR35,0),
IF(AND(NB35='DD FD'!$J$6,ND35='DD FD'!$AI$3),NC35,0),
IF(AND(NM35='DD FD'!$J$6,NO35='DD FD'!$AI$3),NN35,0),
IF(AND(NX35='DD FD'!$J$6,NZ35='DD FD'!$AI$3),NY35,0),
IF(AND(OI35='DD FD'!$J$6,OK35='DD FD'!$AI$3),OJ35,0),
),2)</f>
        <v>0</v>
      </c>
      <c r="OU35" s="865">
        <f>ROUNDUP(SUM(
IF(AND(LB35='DD FD'!$J$10,LD35='DD FD'!$AI$3),LC35,0),
IF(AND(LL35='DD FD'!$J$10,LN35='DD FD'!$AI$3),LM35,0),
IF(AND(LV35='DD FD'!$J$10,LX35='DD FD'!$AI$3),LW35,0),
IF(AND(MF35='DD FD'!$J$10,MH35='DD FD'!$AI$3),MG35,0),
IF(AND(MQ35='DD FD'!$J$10,MS35='DD FD'!$AI$3),MR35,0),
IF(AND(NB35='DD FD'!$J$10,ND35='DD FD'!$AI$3),NC35,0),
IF(AND(NM35='DD FD'!$J$10,NO35='DD FD'!$AI$3),NN35,0),
IF(AND(NX35='DD FD'!$J$10,NZ35='DD FD'!$AI$3),NY35,0),
IF(AND(OI35='DD FD'!$J$10,OK35='DD FD'!$AI$3),OJ35,0),
),2)</f>
        <v>0</v>
      </c>
      <c r="OV35" s="865">
        <f>ROUNDUP(SUM(
IF(AND(LB35='DD FD'!$J$8,LD35='DD FD'!$AI$3),LC35,0),
IF(AND(LL35='DD FD'!$J$8,LN35='DD FD'!$AI$3),LM35,0),
IF(AND(LV35='DD FD'!$J$8,LX35='DD FD'!$AI$3),LW35,0),
IF(AND(MF35='DD FD'!$J$8,MH35='DD FD'!$AI$3),MG35,0),
IF(AND(MQ35='DD FD'!$J$8,MS35='DD FD'!$AI$3),MR35,0),
IF(AND(NB35='DD FD'!$J$8,ND35='DD FD'!$AI$3),NC35,0),
IF(AND(NM35='DD FD'!$J$8,NO35='DD FD'!$AI$3),NN35,0),
IF(AND(NX35='DD FD'!$J$8,NZ35='DD FD'!$AI$3),NY35,0),
IF(AND(OI35='DD FD'!$J$8,OK35='DD FD'!$AI$3),OJ35,0),
),2)</f>
        <v>0</v>
      </c>
      <c r="OW35" s="865">
        <f>ROUNDUP(SUM(
IF(AND(LB35='DD FD'!$J$5,LD35='DD FD'!$AI$3),LC35,0),
IF(AND(LL35='DD FD'!$J$5,LN35='DD FD'!$AI$3),LM35,0),
IF(AND(LV35='DD FD'!$J$5,LX35='DD FD'!$AI$3),LW35,0),
IF(AND(MF35='DD FD'!$J$5,MH35='DD FD'!$AI$3),MG35,0),
IF(AND(MQ35='DD FD'!$J$5,MS35='DD FD'!$AI$3),MR35,0),
IF(AND(NB35='DD FD'!$J$5,ND35='DD FD'!$AI$3),NC35,0),
IF(AND(NM35='DD FD'!$J$5,NO35='DD FD'!$AI$3),NN35,0),
IF(AND(NX35='DD FD'!$J$5,NZ35='DD FD'!$AI$3),NY35,0),
IF(AND(OI35='DD FD'!$J$5,OK35='DD FD'!$AI$3),OJ35,0),
),2)</f>
        <v>0</v>
      </c>
      <c r="OX35" s="865">
        <f>ROUNDUP(SUM(
IF(AND(LB35='DD FD'!$J$9,LD35='DD FD'!$AI$3),LC35,0),
IF(AND(LL35='DD FD'!$J$9,LN35='DD FD'!$AI$3),LM35,0),
IF(AND(LV35='DD FD'!$J$9,LX35='DD FD'!$AI$3),LW35,0),
IF(AND(MF35='DD FD'!$J$9,MH35='DD FD'!$AI$3),MG35,0),
IF(AND(MQ35='DD FD'!$J$9,MS35='DD FD'!$AI$3),MR35,0),
IF(AND(NB35='DD FD'!$J$9,ND35='DD FD'!$AI$3),NC35,0),
IF(AND(NM35='DD FD'!$J$9,NO35='DD FD'!$AI$3),NN35,0),
IF(AND(NX35='DD FD'!$J$9,NZ35='DD FD'!$AI$3),NY35,0),
IF(AND(OI35='DD FD'!$J$9,OK35='DD FD'!$AI$3),OJ35,0),
),2)</f>
        <v>0</v>
      </c>
      <c r="OY35" s="865">
        <f>ROUNDUP(SUM(
IF(AND(LB35='DD FD'!$J$4,LD35='DD FD'!$AI$3),LC35,0),
IF(AND(LL35='DD FD'!$J$4,LN35='DD FD'!$AI$3),LM35,0),
IF(AND(LV35='DD FD'!$J$4,LX35='DD FD'!$AI$3),LW35,0),
IF(AND(MF35='DD FD'!$J$4,MH35='DD FD'!$AI$3),MG35,0),
IF(AND(MQ35='DD FD'!$J$4,MS35='DD FD'!$AI$3),MR35,0),
IF(AND(NB35='DD FD'!$J$4,ND35='DD FD'!$AI$3),NC35,0),
IF(AND(NM35='DD FD'!$J$4,NO35='DD FD'!$AI$3),NN35,0),
IF(AND(NX35='DD FD'!$J$4,NZ35='DD FD'!$AI$3),NY35,0),
IF(AND(OI35='DD FD'!$J$4,OK35='DD FD'!$AI$3),OJ35,0),
),2)</f>
        <v>0</v>
      </c>
      <c r="OZ35" s="867">
        <f>ROUNDUP(SUM(
IF(AND(LB35='DD FD'!$J$11,LD35='DD FD'!$AI$3),LC35,0),
IF(AND(LL35='DD FD'!$J$11,LN35='DD FD'!$AI$3),LM35,0),
IF(AND(LV35='DD FD'!$J$11,LX35='DD FD'!$AI$3),LW35,0),
IF(AND(MF35='DD FD'!$J$11,MH35='DD FD'!$AI$3),MG35,0),
IF(AND(MQ35='DD FD'!$J$11,MS35='DD FD'!$AI$3),MR35,0),
IF(AND(NB35='DD FD'!$J$11,ND35='DD FD'!$AI$3),NC35,0),
IF(AND(NM35='DD FD'!$J$11,NO35='DD FD'!$AI$3),NN35,0),
IF(AND(NX35='DD FD'!$J$11,NZ35='DD FD'!$AI$3),NY35,0),
IF(AND(OI35='DD FD'!$J$11,OK35='DD FD'!$AI$3),OJ35,0),
),2)</f>
        <v>0</v>
      </c>
    </row>
    <row r="36" spans="1:416">
      <c r="A36" s="663"/>
      <c r="B36" s="182"/>
      <c r="C36" s="282"/>
      <c r="D36" s="282"/>
      <c r="E36" s="183"/>
      <c r="F36" s="355"/>
      <c r="G36" s="359"/>
      <c r="H36" s="664"/>
      <c r="I36" s="173"/>
      <c r="J36" s="161" t="str">
        <f t="shared" si="0"/>
        <v/>
      </c>
      <c r="K36" s="633" t="str">
        <f t="shared" si="17"/>
        <v/>
      </c>
      <c r="L36" s="636"/>
      <c r="M36" s="124" t="str">
        <f t="shared" si="18"/>
        <v/>
      </c>
      <c r="N36" s="125" t="str">
        <f t="shared" si="1"/>
        <v/>
      </c>
      <c r="O36" s="175"/>
      <c r="P36" s="175"/>
      <c r="Q36" s="126" t="str">
        <f t="shared" si="19"/>
        <v/>
      </c>
      <c r="R36" s="184"/>
      <c r="S36" s="184"/>
      <c r="T36" s="182"/>
      <c r="U36" s="182"/>
      <c r="V36" s="182"/>
      <c r="W36" s="358"/>
      <c r="X36" s="182"/>
      <c r="Y36" s="183"/>
      <c r="Z36" s="123"/>
      <c r="AA36" s="176"/>
      <c r="AB36" s="176"/>
      <c r="AC36" s="176"/>
      <c r="AD36" s="176"/>
      <c r="AE36" s="176"/>
      <c r="AF36" s="176"/>
      <c r="AG36" s="127" t="str">
        <f t="shared" si="20"/>
        <v/>
      </c>
      <c r="AH36" s="127" t="str">
        <f t="shared" si="21"/>
        <v/>
      </c>
      <c r="AI36" s="370"/>
      <c r="AJ36" s="635"/>
      <c r="AK36" s="619" t="str">
        <f t="shared" si="22"/>
        <v/>
      </c>
      <c r="AL36" s="124" t="str">
        <f t="shared" si="2"/>
        <v/>
      </c>
      <c r="AM36" s="124" t="str">
        <f t="shared" si="3"/>
        <v/>
      </c>
      <c r="AN36" s="124" t="str">
        <f t="shared" si="4"/>
        <v/>
      </c>
      <c r="AO36" s="124" t="str">
        <f t="shared" si="5"/>
        <v/>
      </c>
      <c r="AP36" s="184"/>
      <c r="AQ36" s="182"/>
      <c r="AR36" s="182"/>
      <c r="AS36" s="182"/>
      <c r="AT36" s="182"/>
      <c r="AU36" s="127" t="str">
        <f t="shared" si="6"/>
        <v/>
      </c>
      <c r="AV36" s="354"/>
      <c r="AW36" s="127" t="str">
        <f t="shared" si="7"/>
        <v/>
      </c>
      <c r="AX36" s="144" t="str">
        <f t="shared" si="8"/>
        <v/>
      </c>
      <c r="AY36" s="182"/>
      <c r="AZ36" s="23"/>
      <c r="BA36" s="23"/>
      <c r="BB36" s="183"/>
      <c r="BC36" s="622"/>
      <c r="BD36" s="649" t="str">
        <f t="shared" si="23"/>
        <v/>
      </c>
      <c r="BE36" s="354"/>
      <c r="BF36" s="192" t="str">
        <f t="shared" si="24"/>
        <v/>
      </c>
      <c r="BG36" s="159"/>
      <c r="BH36" s="159"/>
      <c r="BI36" s="182"/>
      <c r="BJ36" s="194"/>
      <c r="BK36" s="194"/>
      <c r="BL36" s="194"/>
      <c r="BM36" s="127" t="str">
        <f t="shared" si="9"/>
        <v/>
      </c>
      <c r="BN36" s="194"/>
      <c r="BO36" s="178" t="str">
        <f t="shared" si="10"/>
        <v/>
      </c>
      <c r="BP36" s="191"/>
      <c r="BQ36" s="182"/>
      <c r="BR36" s="23"/>
      <c r="BS36" s="23"/>
      <c r="BT36" s="23"/>
      <c r="BU36" s="651"/>
      <c r="BV36" s="647"/>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633" t="str">
        <f t="shared" si="25"/>
        <v/>
      </c>
      <c r="DY36" s="736"/>
      <c r="DZ36" s="334"/>
      <c r="EA36" s="736"/>
      <c r="EB36" s="197"/>
      <c r="EC36" s="194"/>
      <c r="ED36" s="197"/>
      <c r="EE36" s="197"/>
      <c r="EF36" s="194"/>
      <c r="EG36" s="194"/>
      <c r="EH36" s="194"/>
      <c r="EI36" s="123" t="str">
        <f t="shared" si="11"/>
        <v/>
      </c>
      <c r="EJ36" s="194"/>
      <c r="EK36" s="620" t="str">
        <f t="shared" si="12"/>
        <v/>
      </c>
      <c r="EL36" s="756"/>
      <c r="EM36" s="620" t="str">
        <f t="shared" si="26"/>
        <v/>
      </c>
      <c r="EN36" s="733"/>
      <c r="EO36" s="163"/>
      <c r="EP36" s="163"/>
      <c r="EQ36" s="163"/>
      <c r="ER36" s="163"/>
      <c r="ES36" s="163"/>
      <c r="ET36" s="163"/>
      <c r="EU36" s="163"/>
      <c r="EV36" s="163"/>
      <c r="EW36" s="163"/>
      <c r="EX36" s="163"/>
      <c r="EY36" s="163"/>
      <c r="EZ36" s="163"/>
      <c r="FA36" s="163"/>
      <c r="FB36" s="163"/>
      <c r="FC36" s="742"/>
      <c r="FD36" s="648" t="str">
        <f t="shared" si="13"/>
        <v/>
      </c>
      <c r="FE36" s="183"/>
      <c r="FF36" s="201"/>
      <c r="FG36" s="201"/>
      <c r="FH36" s="201"/>
      <c r="FI36" s="201"/>
      <c r="FJ36" s="201"/>
      <c r="FK36" s="201"/>
      <c r="FL36" s="182"/>
      <c r="FM36" s="182"/>
      <c r="FN36" s="334"/>
      <c r="FO36" s="123" t="str">
        <f t="shared" si="14"/>
        <v/>
      </c>
      <c r="FP36" s="889" t="str">
        <f>IF(Table1[[#This Row],[Baumwollanteil (in %)]]&lt;&gt;"","05","")</f>
        <v/>
      </c>
      <c r="FQ36" s="999"/>
      <c r="FR36" s="179" t="str">
        <f t="shared" si="15"/>
        <v/>
      </c>
      <c r="FS36" s="175"/>
      <c r="FT36" s="175"/>
      <c r="FU36" s="175"/>
      <c r="FV36" s="745" t="str">
        <f t="shared" si="16"/>
        <v/>
      </c>
      <c r="FZ36" s="24"/>
      <c r="GA36" s="24"/>
      <c r="GC36" s="1010" t="str">
        <f>IF(Table1[[#This Row],[Global Trade Item Number (GTIN)]]="","",Table1[[#This Row],[Global Trade Item Number (GTIN)]])</f>
        <v/>
      </c>
      <c r="GD36" s="790" t="str">
        <f>IF(Table1[[#This Row],[WAWI-Nr./ Kreditoren-Nummer
(ASDV)]]&lt;&gt;"",Table1[[#This Row],[WAWI-Nr./ Kreditoren-Nummer
(ASDV)]],"")</f>
        <v/>
      </c>
      <c r="GE36" s="190"/>
      <c r="GF36" s="790" t="str">
        <f>IF(Table1[[#This Row],[Gültig ab (Datum)]]&lt;&gt;"","31.12.9999","")</f>
        <v/>
      </c>
      <c r="GG36" s="190"/>
      <c r="GH36" s="190"/>
      <c r="GI36" s="616"/>
      <c r="GJ36" s="765"/>
      <c r="GK36" s="763"/>
      <c r="GL36" s="617"/>
      <c r="GM36" s="617"/>
      <c r="GN36" s="617"/>
      <c r="GO36" s="617"/>
      <c r="GP36" s="617"/>
      <c r="GQ36" s="775"/>
      <c r="GR36" s="771"/>
      <c r="GS36" s="159"/>
      <c r="GT36" s="610"/>
      <c r="GU36" s="610"/>
      <c r="GV36" s="610"/>
      <c r="GW36" s="610"/>
      <c r="GX36" s="610"/>
      <c r="GY36" s="610"/>
      <c r="GZ36" s="610"/>
      <c r="HA36" s="610"/>
      <c r="HB36" s="771"/>
      <c r="HC36" s="610"/>
      <c r="HD36" s="610"/>
      <c r="HE36" s="610"/>
      <c r="HF36" s="610"/>
      <c r="HG36" s="610"/>
      <c r="HH36" s="610"/>
      <c r="HI36" s="610"/>
      <c r="HJ36" s="610"/>
      <c r="HK36" s="610"/>
      <c r="HL36" s="771"/>
      <c r="HM36" s="610"/>
      <c r="HN36" s="610"/>
      <c r="HO36" s="610"/>
      <c r="HP36" s="610"/>
      <c r="HQ36" s="610"/>
      <c r="HR36" s="610"/>
      <c r="HS36" s="610"/>
      <c r="HT36" s="610"/>
      <c r="HU36" s="610"/>
      <c r="HV36" s="771"/>
      <c r="HW36" s="610"/>
      <c r="HX36" s="610"/>
      <c r="HY36" s="610"/>
      <c r="HZ36" s="610"/>
      <c r="IA36" s="610"/>
      <c r="IB36" s="610"/>
      <c r="IC36" s="610"/>
      <c r="ID36" s="610"/>
      <c r="IE36" s="610"/>
      <c r="IF36" s="610"/>
      <c r="IG36" s="771"/>
      <c r="IH36" s="610"/>
      <c r="II36" s="610"/>
      <c r="IJ36" s="610"/>
      <c r="IK36" s="610"/>
      <c r="IL36" s="610"/>
      <c r="IM36" s="610"/>
      <c r="IN36" s="610"/>
      <c r="IO36" s="610"/>
      <c r="IP36" s="610"/>
      <c r="IQ36" s="610"/>
      <c r="IR36" s="771"/>
      <c r="IS36" s="610"/>
      <c r="IT36" s="610"/>
      <c r="IU36" s="610"/>
      <c r="IV36" s="610"/>
      <c r="IW36" s="610"/>
      <c r="IX36" s="610"/>
      <c r="IY36" s="610"/>
      <c r="IZ36" s="610"/>
      <c r="JA36" s="610"/>
      <c r="JB36" s="610"/>
      <c r="JC36" s="771"/>
      <c r="JD36" s="610"/>
      <c r="JE36" s="610"/>
      <c r="JF36" s="610"/>
      <c r="JG36" s="610"/>
      <c r="JH36" s="610"/>
      <c r="JI36" s="610"/>
      <c r="JJ36" s="610"/>
      <c r="JK36" s="610"/>
      <c r="JL36" s="610"/>
      <c r="JM36" s="827"/>
      <c r="JN36" s="771"/>
      <c r="JO36" s="610"/>
      <c r="JP36" s="610"/>
      <c r="JQ36" s="610"/>
      <c r="JR36" s="610"/>
      <c r="JS36" s="610"/>
      <c r="JT36" s="610"/>
      <c r="JU36" s="610"/>
      <c r="JV36" s="610"/>
      <c r="JW36" s="610"/>
      <c r="JX36" s="610"/>
      <c r="JY36" s="771"/>
      <c r="JZ36" s="610"/>
      <c r="KA36" s="610"/>
      <c r="KB36" s="610"/>
      <c r="KC36" s="610"/>
      <c r="KD36" s="610"/>
      <c r="KE36" s="610"/>
      <c r="KF36" s="610"/>
      <c r="KG36" s="610"/>
      <c r="KH36" s="610"/>
      <c r="KI36" s="610"/>
      <c r="KL36" s="803" t="str">
        <f>IF(Table1[[#This Row],[GTIN]]&lt;&gt;"",Table1[[#This Row],[GTIN]],"")</f>
        <v/>
      </c>
      <c r="KM36" s="804" t="str">
        <f>Table1[[#This Row],[Kreditor]]</f>
        <v/>
      </c>
      <c r="KN36" s="805" t="str">
        <f>IF(Table1[[#This Row],[Gültig ab (Datum)]]&lt;&gt;"",Table1[[#This Row],[Gültig ab (Datum)]],"")</f>
        <v/>
      </c>
      <c r="KO36" s="805" t="str">
        <f>Table1[[#This Row],[Gültig bis]]</f>
        <v/>
      </c>
      <c r="KP36" s="818" t="str">
        <f>IF(Table1[[#This Row],[Artikel verpackt? 
(X=Ja)]]="","",Table1[[#This Row],[Artikel verpackt? 
(X=Ja)]])</f>
        <v/>
      </c>
      <c r="KQ36" s="806" t="str">
        <f>IF(Table1[[#This Row],[Verpackung recyclingfähig?
(X=Ja)]]="","",Table1[[#This Row],[Verpackung recyclingfähig?
(X=Ja)]])</f>
        <v/>
      </c>
      <c r="KR36" s="807"/>
      <c r="KS36" s="808"/>
      <c r="KT36" s="809"/>
      <c r="KU36" s="809"/>
      <c r="KV36" s="809"/>
      <c r="KW36" s="809"/>
      <c r="KX36" s="809"/>
      <c r="KY36" s="809"/>
      <c r="KZ36" s="810"/>
      <c r="LA36" s="811" t="str">
        <f>IF(Table1[[#This Row],[Hauptkörper - B1 - Art]]="","",VLOOKUP(Table1[[#This Row],[Hauptkörper - B1 - Art]],'DD FD'!B:C,2,FALSE))</f>
        <v/>
      </c>
      <c r="LB36" s="812" t="str">
        <f>IF(Table1[[#This Row],[Hauptkörper - B1 - Fraktion]]="","",VLOOKUP(Table1[[#This Row],[Hauptkörper - B1 - Fraktion]],'DD FD'!H:J,3,FALSE))</f>
        <v/>
      </c>
      <c r="LC36" s="809" t="str">
        <f>IF(Table1[[#This Row],[Hauptkörper - B1 - Gewicht
(in G)]]="","",Table1[[#This Row],[Hauptkörper - B1 - Gewicht
(in G)]])</f>
        <v/>
      </c>
      <c r="LD36" s="809" t="str">
        <f>IF(Table1[[#This Row],[Hauptkörper - B1 - Lizenzierungs-pflichtig? (X=Ja)]]="","",Table1[[#This Row],[Hauptkörper - B1 - Lizenzierungs-pflichtig? (X=Ja)]])</f>
        <v/>
      </c>
      <c r="LE36" s="812" t="str">
        <f>IF(Table1[[#This Row],[Hauptkörper - B1 - Virgin Material]]="","",VLOOKUP(Table1[[#This Row],[Hauptkörper - B1 - Virgin Material]],'DD FD'!AJ:AK,2,FALSE))</f>
        <v/>
      </c>
      <c r="LF36" s="813" t="str">
        <f>IF(Table1[[#This Row],[Hauptkörper - B1 - Virgin Material Anteil (in %)]]="","",Table1[[#This Row],[Hauptkörper - B1 - Virgin Material Anteil (in %)]])</f>
        <v/>
      </c>
      <c r="LG36" s="812" t="str">
        <f>IF(Table1[[#This Row],[Hauptkörper - B1 - Recyceltes Material]]="","",VLOOKUP(Table1[[#This Row],[Hauptkörper - B1 - Recyceltes Material]],'DD FD'!AL:AM,2,FALSE))</f>
        <v/>
      </c>
      <c r="LH36" s="813" t="str">
        <f>IF(Table1[[#This Row],[Hauptkörper - B1 - Recyceltes Material Anteil (in %)]]="","",Table1[[#This Row],[Hauptkörper - B1 - Recyceltes Material Anteil (in %)]])</f>
        <v/>
      </c>
      <c r="LI36" s="814" t="str">
        <f>IF(Table1[[#This Row],[Hauptkörper - B1 - Beschichtung]]="","",VLOOKUP(Table1[[#This Row],[Hauptkörper - B1 - Beschichtung]],'DD FD'!AE:AF,2,FALSE))</f>
        <v/>
      </c>
      <c r="LJ36" s="815" t="str">
        <f>IF(Table1[[#This Row],[Hauptkörper - B1 - Beschichtung Anteil (in %)]]="","",Table1[[#This Row],[Hauptkörper - B1 - Beschichtung Anteil (in %)]])</f>
        <v/>
      </c>
      <c r="LK36" s="811" t="str">
        <f>IF(Table1[[#This Row],[Hauptkörper - B2 - Art]]="","",VLOOKUP(Table1[[#This Row],[Hauptkörper - B2 - Art]],'DD FD'!B:C,2,FALSE))</f>
        <v/>
      </c>
      <c r="LL36" s="812" t="str">
        <f>IF(Table1[[#This Row],[Hauptkörper - B2 - Fraktion]]="","",VLOOKUP(Table1[[#This Row],[Hauptkörper - B2 - Fraktion]],'DD FD'!H:J,3,FALSE))</f>
        <v/>
      </c>
      <c r="LM36" s="809" t="str">
        <f>IF(Table1[[#This Row],[Hauptkörper - B2 - Gewicht
(in G)]]="","",Table1[[#This Row],[Hauptkörper - B2 - Gewicht
(in G)]])</f>
        <v/>
      </c>
      <c r="LN36" s="809" t="str">
        <f>IF(Table1[[#This Row],[Hauptkörper - B2 - Lizenzierungs-pflichtig? (X=Ja)]]="","",Table1[[#This Row],[Hauptkörper - B2 - Lizenzierungs-pflichtig? (X=Ja)]])</f>
        <v/>
      </c>
      <c r="LO36" s="812" t="str">
        <f>IF(Table1[[#This Row],[Hauptkörper - B2 - Virgin Material]]="","",VLOOKUP(Table1[[#This Row],[Hauptkörper - B2 - Virgin Material]],'DD FD'!AJ:AK,2,FALSE))</f>
        <v/>
      </c>
      <c r="LP36" s="813" t="str">
        <f>IF(Table1[[#This Row],[Hauptkörper - B2 - Virgin Material Anteil (in %)]]="","",Table1[[#This Row],[Hauptkörper - B2 - Virgin Material Anteil (in %)]])</f>
        <v/>
      </c>
      <c r="LQ36" s="812" t="str">
        <f>IF(Table1[[#This Row],[Hauptkörper - B2 - Recyceltes Material]]="","",VLOOKUP(Table1[[#This Row],[Hauptkörper - B2 - Recyceltes Material]],'DD FD'!AL:AM,2,FALSE))</f>
        <v/>
      </c>
      <c r="LR36" s="813" t="str">
        <f>IF(Table1[[#This Row],[Hauptkörper - B2 - Recyceltes Material Anteil (in %)]]="","",Table1[[#This Row],[Hauptkörper - B2 - Recyceltes Material Anteil (in %)]])</f>
        <v/>
      </c>
      <c r="LS36" s="812" t="str">
        <f>IF(Table1[[#This Row],[Hauptkörper - B2 - Beschichtung]]="","",VLOOKUP(Table1[[#This Row],[Hauptkörper - B2 - Beschichtung]],'DD FD'!AE:AF,2,FALSE))</f>
        <v/>
      </c>
      <c r="LT36" s="815" t="str">
        <f>IF(Table1[[#This Row],[Hauptkörper - B2 - Beschichtung Anteil (in %)]]="","",Table1[[#This Row],[Hauptkörper - B2 - Beschichtung Anteil (in %)]])</f>
        <v/>
      </c>
      <c r="LU36" s="811" t="str">
        <f>IF(Table1[[#This Row],[Hauptkörper - B3 - Art]]="","",VLOOKUP(Table1[[#This Row],[Hauptkörper - B3 - Art]],'DD FD'!B:C,2,FALSE))</f>
        <v/>
      </c>
      <c r="LV36" s="812" t="str">
        <f>IF(Table1[[#This Row],[Hauptkörper - B3 - Fraktion]]="","",VLOOKUP(Table1[[#This Row],[Hauptkörper - B3 - Fraktion]],'DD FD'!H:J,3,FALSE))</f>
        <v/>
      </c>
      <c r="LW36" s="809" t="str">
        <f>IF(Table1[[#This Row],[Hauptkörper - B3 - Gewicht
(in G)]]="","",Table1[[#This Row],[Hauptkörper - B3 - Gewicht
(in G)]])</f>
        <v/>
      </c>
      <c r="LX36" s="809" t="str">
        <f>IF(Table1[[#This Row],[Hauptkörper - B3 - Lizenzierungs-pflichtig? (X=Ja)]]="","",Table1[[#This Row],[Hauptkörper - B3 - Lizenzierungs-pflichtig? (X=Ja)]])</f>
        <v/>
      </c>
      <c r="LY36" s="812" t="str">
        <f>IF(Table1[[#This Row],[Hauptkörper - B3 - Virgin Material]]="","",VLOOKUP(Table1[[#This Row],[Hauptkörper - B3 - Virgin Material]],'DD FD'!AJ:AK,2,FALSE))</f>
        <v/>
      </c>
      <c r="LZ36" s="813" t="str">
        <f>IF(Table1[[#This Row],[Hauptkörper - B3 - Virgin Material Anteil (in %)]]="","",Table1[[#This Row],[Hauptkörper - B3 - Virgin Material Anteil (in %)]])</f>
        <v/>
      </c>
      <c r="MA36" s="812" t="str">
        <f>IF(Table1[[#This Row],[Hauptkörper - B3 - Recyceltes Material]]="","",VLOOKUP(Table1[[#This Row],[Hauptkörper - B3 - Recyceltes Material]],'DD FD'!AL:AM,2,FALSE))</f>
        <v/>
      </c>
      <c r="MB36" s="813" t="str">
        <f>IF(Table1[[#This Row],[Hauptkörper - B3 - Recyceltes Material Anteil (in %)]]="","",Table1[[#This Row],[Hauptkörper - B3 - Recyceltes Material Anteil (in %)]])</f>
        <v/>
      </c>
      <c r="MC36" s="812" t="str">
        <f>IF(Table1[[#This Row],[Hauptkörper - B3 - Beschichtung]]="","",VLOOKUP(Table1[[#This Row],[Hauptkörper - B3 - Beschichtung]],'DD FD'!AE:AF,2,FALSE))</f>
        <v/>
      </c>
      <c r="MD36" s="815" t="str">
        <f>IF(Table1[[#This Row],[Hauptkörper - B3 - Beschichtung Anteil (in %)]]="","",Table1[[#This Row],[Hauptkörper - B3 - Beschichtung Anteil (in %)]])</f>
        <v/>
      </c>
      <c r="ME36" s="811" t="str">
        <f>IF(Table1[[#This Row],[Verschluss - B1 - Art]]="","",VLOOKUP(Table1[[#This Row],[Verschluss - B1 - Art]],'DD FD'!D:E,2,FALSE))</f>
        <v/>
      </c>
      <c r="MF36" s="812" t="str">
        <f>IF(Table1[[#This Row],[Verschluss - B1 - Fraktion]]="","",VLOOKUP(Table1[[#This Row],[Verschluss - B1 - Fraktion]],'DD FD'!H:J,3,FALSE))</f>
        <v/>
      </c>
      <c r="MG36" s="809" t="str">
        <f>IF(Table1[[#This Row],[Verschluss - B1 - Gewicht (in G)]]="","",Table1[[#This Row],[Verschluss - B1 - Gewicht (in G)]])</f>
        <v/>
      </c>
      <c r="MH36" s="809" t="str">
        <f>IF(Table1[[#This Row],[Verschluss - B1 - Lizenzierungs-pflichtig? (X=Ja)]]="","",Table1[[#This Row],[Verschluss - B1 - Lizenzierungs-pflichtig? (X=Ja)]])</f>
        <v/>
      </c>
      <c r="MI36" s="809" t="str">
        <f>IF(Table1[[#This Row],[Verschluss - B1 - Trennbar vom Hauptkörper? (X=Ja)]]="","",Table1[[#This Row],[Verschluss - B1 - Trennbar vom Hauptkörper? (X=Ja)]])</f>
        <v/>
      </c>
      <c r="MJ36" s="812" t="str">
        <f>IF(Table1[[#This Row],[Verschluss - B1 - Virgin Material]]="","",VLOOKUP(Table1[[#This Row],[Verschluss - B1 - Virgin Material]],'DD FD'!AJ:AK,2,FALSE))</f>
        <v/>
      </c>
      <c r="MK36" s="813" t="str">
        <f>IF(Table1[[#This Row],[Verschluss - B1 - Virgin Material Anteil (in %)]]="","",Table1[[#This Row],[Verschluss - B1 - Virgin Material Anteil (in %)]])</f>
        <v/>
      </c>
      <c r="ML36" s="812" t="str">
        <f>IF(Table1[[#This Row],[Verschluss - B1 - Recyceltes Material]]="","",VLOOKUP(Table1[[#This Row],[Verschluss - B1 - Recyceltes Material]],'DD FD'!AL:AM,2,FALSE))</f>
        <v/>
      </c>
      <c r="MM36" s="813" t="str">
        <f>IF(Table1[[#This Row],[Verschluss - B1 - Recyceltes Material Anteil (in %)]]="","",Table1[[#This Row],[Verschluss - B1 - Recyceltes Material Anteil (in %)]])</f>
        <v/>
      </c>
      <c r="MN36" s="812" t="str">
        <f>IF(Table1[[#This Row],[Verschluss - B1 - Beschichtung]]="","",VLOOKUP(Table1[[#This Row],[Verschluss - B1 - Beschichtung]],'DD FD'!AE:AF,2,FALSE))</f>
        <v/>
      </c>
      <c r="MO36" s="815" t="str">
        <f>IF(Table1[[#This Row],[Verschluss - B1 - Beschichtung Anteil (in %)]]="","",Table1[[#This Row],[Verschluss - B1 - Beschichtung Anteil (in %)]])</f>
        <v/>
      </c>
      <c r="MP36" s="811" t="str">
        <f>IF(Table1[[#This Row],[Verschluss - B2 - Art]]="","",VLOOKUP(Table1[[#This Row],[Verschluss - B2 - Art]],'DD FD'!D:E,2,FALSE))</f>
        <v/>
      </c>
      <c r="MQ36" s="812" t="str">
        <f>IF(Table1[[#This Row],[Verschluss - B2 - Fraktion]]="","",VLOOKUP(Table1[[#This Row],[Verschluss - B2 - Fraktion]],'DD FD'!H:J,3,FALSE))</f>
        <v/>
      </c>
      <c r="MR36" s="809" t="str">
        <f>IF(Table1[[#This Row],[Verschluss - B2 - Gewicht (in G)]]="","",Table1[[#This Row],[Verschluss - B2 - Gewicht (in G)]])</f>
        <v/>
      </c>
      <c r="MS36" s="809" t="str">
        <f>IF(Table1[[#This Row],[Verschluss - B2 - Lizenzierungs-pflichtig? (X=Ja)]]="","",Table1[[#This Row],[Verschluss - B2 - Lizenzierungs-pflichtig? (X=Ja)]])</f>
        <v/>
      </c>
      <c r="MT36" s="809" t="str">
        <f>IF(Table1[[#This Row],[Verschluss - B2 - Trennbar vom Hauptkörper? (X=Ja)]]="","",Table1[[#This Row],[Verschluss - B2 - Trennbar vom Hauptkörper? (X=Ja)]])</f>
        <v/>
      </c>
      <c r="MU36" s="812" t="str">
        <f>IF(Table1[[#This Row],[Verschluss - B2 - Virgin Material]]="","",VLOOKUP(Table1[[#This Row],[Verschluss - B2 - Virgin Material]],'DD FD'!AJ:AK,2,FALSE))</f>
        <v/>
      </c>
      <c r="MV36" s="813" t="str">
        <f>IF(Table1[[#This Row],[Verschluss - B2 - Virgin Material Anteil (in %)]]="","",Table1[[#This Row],[Verschluss - B2 - Virgin Material Anteil (in %)]])</f>
        <v/>
      </c>
      <c r="MW36" s="812" t="str">
        <f>IF(Table1[[#This Row],[Verschluss - B2 - Recyceltes Material]]="","",VLOOKUP(Table1[[#This Row],[Verschluss - B2 - Recyceltes Material]],'DD FD'!AL:AM,2,FALSE))</f>
        <v/>
      </c>
      <c r="MX36" s="813" t="str">
        <f>IF(Table1[[#This Row],[Verschluss - B2 - Recyceltes Material Anteil (in %)]]="","",Table1[[#This Row],[Verschluss - B2 - Recyceltes Material Anteil (in %)]])</f>
        <v/>
      </c>
      <c r="MY36" s="812" t="str">
        <f>IF(Table1[[#This Row],[Verschluss - B2 - Beschichtung]]="","",VLOOKUP(Table1[[#This Row],[Verschluss - B2 - Beschichtung]],'DD FD'!AE:AF,2,FALSE))</f>
        <v/>
      </c>
      <c r="MZ36" s="815" t="str">
        <f>IF(Table1[[#This Row],[Verschluss - B2 - Beschichtung Anteil (in %)]]="","",Table1[[#This Row],[Verschluss - B2 - Beschichtung Anteil (in %)]])</f>
        <v/>
      </c>
      <c r="NA36" s="811" t="str">
        <f>IF(Table1[[#This Row],[Verschluss - B3 - Art]]="","",VLOOKUP(Table1[[#This Row],[Verschluss - B3 - Art]],'DD FD'!D:E,2,FALSE))</f>
        <v/>
      </c>
      <c r="NB36" s="812" t="str">
        <f>IF(Table1[[#This Row],[Verschluss - B3 - Fraktion]]="","",VLOOKUP(Table1[[#This Row],[Verschluss - B3 - Fraktion]],'DD FD'!H:J,3,FALSE))</f>
        <v/>
      </c>
      <c r="NC36" s="809" t="str">
        <f>IF(Table1[[#This Row],[Verschluss - B3 - Gewicht (in G)]]="","",Table1[[#This Row],[Verschluss - B3 - Gewicht (in G)]])</f>
        <v/>
      </c>
      <c r="ND36" s="809" t="str">
        <f>IF(Table1[[#This Row],[Verschluss - B3 - Lizenzierungs-pflichtig? (X=Ja)]]="","",Table1[[#This Row],[Verschluss - B3 - Lizenzierungs-pflichtig? (X=Ja)]])</f>
        <v/>
      </c>
      <c r="NE36" s="809" t="str">
        <f>IF(Table1[[#This Row],[Verschluss - B3 - Trennbar vom Hauptkörper? (X=Ja)]]="","",Table1[[#This Row],[Verschluss - B3 - Trennbar vom Hauptkörper? (X=Ja)]])</f>
        <v/>
      </c>
      <c r="NF36" s="812" t="str">
        <f>IF(Table1[[#This Row],[Verschluss - B3 - Virgin Material]]="","",VLOOKUP(Table1[[#This Row],[Verschluss - B3 - Virgin Material]],'DD FD'!AJ:AK,2,FALSE))</f>
        <v/>
      </c>
      <c r="NG36" s="813" t="str">
        <f>IF(Table1[[#This Row],[Verschluss - B3 - Virgin Material Anteil (in %)]]="","",Table1[[#This Row],[Verschluss - B3 - Virgin Material Anteil (in %)]])</f>
        <v/>
      </c>
      <c r="NH36" s="812" t="str">
        <f>IF(Table1[[#This Row],[Verschluss - B3 - Recyceltes Material]]="","",VLOOKUP(Table1[[#This Row],[Verschluss - B3 - Recyceltes Material]],'DD FD'!AL:AM,2,FALSE))</f>
        <v/>
      </c>
      <c r="NI36" s="813" t="str">
        <f>IF(Table1[[#This Row],[Verschluss - B3 - Recyceltes Material Anteil (in %)]]="","",Table1[[#This Row],[Verschluss - B3 - Recyceltes Material Anteil (in %)]])</f>
        <v/>
      </c>
      <c r="NJ36" s="812" t="str">
        <f>IF(Table1[[#This Row],[Verschluss - B3 - Beschichtung]]="","",VLOOKUP(Table1[[#This Row],[Verschluss - B3 - Beschichtung]],'DD FD'!AE:AF,2,FALSE))</f>
        <v/>
      </c>
      <c r="NK36" s="815" t="str">
        <f>IF(Table1[[#This Row],[Verschluss - B3 - Beschichtung Anteil (in %)]]="","",Table1[[#This Row],[Verschluss - B3 - Beschichtung Anteil (in %)]])</f>
        <v/>
      </c>
      <c r="NL36" s="811" t="str">
        <f>IF(Table1[[#This Row],[Etikett - B1 - Art]]="","",VLOOKUP(Table1[[#This Row],[Etikett - B1 - Art]],'DD FD'!F:G,2,FALSE))</f>
        <v/>
      </c>
      <c r="NM36" s="812" t="str">
        <f>IF(Table1[[#This Row],[Etikett - B1 - Fraktion]]="","",VLOOKUP(Table1[[#This Row],[Etikett - B1 - Fraktion]],'DD FD'!H:J,3,FALSE))</f>
        <v/>
      </c>
      <c r="NN36" s="809" t="str">
        <f>IF(Table1[[#This Row],[Etikett - B1 - Gewicht (in G)]]="","",Table1[[#This Row],[Etikett - B1 - Gewicht (in G)]])</f>
        <v/>
      </c>
      <c r="NO36" s="809" t="str">
        <f>IF(Table1[[#This Row],[Etikett - B1 - Lizenzierungs-pflichtig? (X=Ja)]]="","",Table1[[#This Row],[Etikett - B1 - Lizenzierungs-pflichtig? (X=Ja)]])</f>
        <v/>
      </c>
      <c r="NP36" s="809" t="str">
        <f>IF(Table1[[#This Row],[Etikett - B1 - Trennbar vom Hauptkörper? (X=Ja)]]="","",Table1[[#This Row],[Etikett - B1 - Trennbar vom Hauptkörper? (X=Ja)]])</f>
        <v/>
      </c>
      <c r="NQ36" s="812" t="str">
        <f>IF(Table1[[#This Row],[Etikett - B1 - Virgin Material]]="","",VLOOKUP(Table1[[#This Row],[Etikett - B1 - Virgin Material]],'DD FD'!AJ:AK,2,FALSE))</f>
        <v/>
      </c>
      <c r="NR36" s="813" t="str">
        <f>IF(Table1[[#This Row],[Etikett - B1 - Virgin Material Anteil (in %)]]="","",Table1[[#This Row],[Etikett - B1 - Virgin Material Anteil (in %)]])</f>
        <v/>
      </c>
      <c r="NS36" s="812" t="str">
        <f>IF(Table1[[#This Row],[Etikett - B1 - Recyceltes Material]]="","",VLOOKUP(Table1[[#This Row],[Etikett - B1 - Recyceltes Material]],'DD FD'!AL:AM,2,FALSE))</f>
        <v/>
      </c>
      <c r="NT36" s="813" t="str">
        <f>IF(Table1[[#This Row],[Etikett - B1 - Recyceltes Material Anteil (in %)]]="","",Table1[[#This Row],[Etikett - B1 - Recyceltes Material Anteil (in %)]])</f>
        <v/>
      </c>
      <c r="NU36" s="812" t="str">
        <f>IF(Table1[[#This Row],[Etikett - B1 - Beschichtung]]="","",VLOOKUP(Table1[[#This Row],[Etikett - B1 - Beschichtung]],'DD FD'!AE:AF,2,FALSE))</f>
        <v/>
      </c>
      <c r="NV36" s="815" t="str">
        <f>IF(Table1[[#This Row],[Etikett - B1 - Beschichtung Anteil (in %)]]="","",Table1[[#This Row],[Etikett - B1 - Beschichtung Anteil (in %)]])</f>
        <v/>
      </c>
      <c r="NW36" s="811" t="str">
        <f>IF(Table1[[#This Row],[Etikett - B2 - Art]]="","",VLOOKUP(Table1[[#This Row],[Etikett - B2 - Art]],'DD FD'!F:G,2,FALSE))</f>
        <v/>
      </c>
      <c r="NX36" s="812" t="str">
        <f>IF(Table1[[#This Row],[Etikett - B2 - Fraktion]]="","",VLOOKUP(Table1[[#This Row],[Etikett - B2 - Fraktion]],'DD FD'!H:J,3,FALSE))</f>
        <v/>
      </c>
      <c r="NY36" s="809" t="str">
        <f>IF(Table1[[#This Row],[Etikett - B2 - Gewicht (in G)]]="","",Table1[[#This Row],[Etikett - B2 - Gewicht (in G)]])</f>
        <v/>
      </c>
      <c r="NZ36" s="809" t="str">
        <f>IF(Table1[[#This Row],[Etikett - B2 - Lizenzierungs-pflichtig? (X=Ja)]]="","",Table1[[#This Row],[Etikett - B2 - Lizenzierungs-pflichtig? (X=Ja)]])</f>
        <v/>
      </c>
      <c r="OA36" s="809" t="str">
        <f>IF(Table1[[#This Row],[Etikett - B2 - Trennbar vom Hauptkörper? (X=Ja)]]="","",Table1[[#This Row],[Etikett - B2 - Trennbar vom Hauptkörper? (X=Ja)]])</f>
        <v/>
      </c>
      <c r="OB36" s="812" t="str">
        <f>IF(Table1[[#This Row],[Etikett - B2 - Virgin Material]]="","",VLOOKUP(Table1[[#This Row],[Etikett - B2 - Virgin Material]],'DD FD'!AJ:AK,2,FALSE))</f>
        <v/>
      </c>
      <c r="OC36" s="813" t="str">
        <f>IF(Table1[[#This Row],[Etikett - B2 - Virgin Material Anteil (in %)]]="","",Table1[[#This Row],[Etikett - B2 - Virgin Material Anteil (in %)]])</f>
        <v/>
      </c>
      <c r="OD36" s="812" t="str">
        <f>IF(Table1[[#This Row],[Etikett - B2 - Recyceltes Material]]="","",VLOOKUP(Table1[[#This Row],[Etikett - B2 - Recyceltes Material]],'DD FD'!AL:AM,2,FALSE))</f>
        <v/>
      </c>
      <c r="OE36" s="813" t="str">
        <f>IF(Table1[[#This Row],[Etikett - B2 - Recyceltes Material Anteil (in %)]]="","",Table1[[#This Row],[Etikett - B2 - Recyceltes Material Anteil (in %)]])</f>
        <v/>
      </c>
      <c r="OF36" s="812" t="str">
        <f>IF(Table1[[#This Row],[Etikett - B2 - Beschichtung]]="","",VLOOKUP(Table1[[#This Row],[Etikett - B2 - Beschichtung]],'DD FD'!AE:AF,2,FALSE))</f>
        <v/>
      </c>
      <c r="OG36" s="815" t="str">
        <f>IF(Table1[[#This Row],[Etikett - B2 - Beschichtung Anteil (in %)]]="","",Table1[[#This Row],[Etikett - B2 - Beschichtung Anteil (in %)]])</f>
        <v/>
      </c>
      <c r="OH36" s="811" t="str">
        <f>IF(Table1[[#This Row],[Etikett - B3 - Art]]="","",VLOOKUP(Table1[[#This Row],[Etikett - B3 - Art]],'DD FD'!F:G,2,FALSE))</f>
        <v/>
      </c>
      <c r="OI36" s="812" t="str">
        <f>IF(Table1[[#This Row],[Etikett - B3 - Fraktion]]="","",VLOOKUP(Table1[[#This Row],[Etikett - B3 - Fraktion]],'DD FD'!H:J,3,FALSE))</f>
        <v/>
      </c>
      <c r="OJ36" s="809" t="str">
        <f>IF(Table1[[#This Row],[Etikett - B3 - Gewicht (in G)]]="","",Table1[[#This Row],[Etikett - B3 - Gewicht (in G)]])</f>
        <v/>
      </c>
      <c r="OK36" s="809" t="str">
        <f>IF(Table1[[#This Row],[Etikett - B3 - Lizenzierungs-pflichtig? (X=Ja)]]="","",Table1[[#This Row],[Etikett - B3 - Lizenzierungs-pflichtig? (X=Ja)]])</f>
        <v/>
      </c>
      <c r="OL36" s="809" t="str">
        <f>IF(Table1[[#This Row],[Etikett - B3 - Trennbar vom Hauptkörper? (X=Ja)]]="","",Table1[[#This Row],[Etikett - B3 - Trennbar vom Hauptkörper? (X=Ja)]])</f>
        <v/>
      </c>
      <c r="OM36" s="812" t="str">
        <f>IF(Table1[[#This Row],[Etikett - B3 - Virgin Material]]="","",VLOOKUP(Table1[[#This Row],[Etikett - B3 - Virgin Material]],'DD FD'!AJ:AK,2,FALSE))</f>
        <v/>
      </c>
      <c r="ON36" s="813" t="str">
        <f>IF(Table1[[#This Row],[Etikett - B3 - Virgin Material Anteil (in %)]]="","",Table1[[#This Row],[Etikett - B3 - Virgin Material Anteil (in %)]])</f>
        <v/>
      </c>
      <c r="OO36" s="812" t="str">
        <f>IF(Table1[[#This Row],[Etikett - B3 - Recyceltes Material]]="","",VLOOKUP(Table1[[#This Row],[Etikett - B3 - Recyceltes Material]],'DD FD'!AL:AM,2,FALSE))</f>
        <v/>
      </c>
      <c r="OP36" s="813" t="str">
        <f>IF(Table1[[#This Row],[Etikett - B3 - Recyceltes Material Anteil (in %)]]="","",Table1[[#This Row],[Etikett - B3 - Recyceltes Material Anteil (in %)]])</f>
        <v/>
      </c>
      <c r="OQ36" s="812" t="str">
        <f>IF(Table1[[#This Row],[Etikett - B3 - Beschichtung]]="","",VLOOKUP(Table1[[#This Row],[Etikett - B3 - Beschichtung]],'DD FD'!AE:AF,2,FALSE))</f>
        <v/>
      </c>
      <c r="OR36" s="861" t="str">
        <f>IF(Table1[[#This Row],[Etikett - B3 - Beschichtung Anteil (in %)]]="","",Table1[[#This Row],[Etikett - B3 - Beschichtung Anteil (in %)]])</f>
        <v/>
      </c>
      <c r="OS36" s="866">
        <f>ROUNDUP(SUM(
IF(AND(LB36='DD FD'!$J$7,LD36='DD FD'!$AI$3),LC36,0),
IF(AND(LL36='DD FD'!$J$7,LN36='DD FD'!$AI$3),LM36,0),
IF(AND(LV36='DD FD'!$J$7,LX36='DD FD'!$AI$3),LW36,0),
IF(AND(MF36='DD FD'!$J$7,MH36='DD FD'!$AI$3),MG36,0),
IF(AND(MQ36='DD FD'!$J$7,MS36='DD FD'!$AI$3),MR36,0),
IF(AND(NB36='DD FD'!$J$7,ND36='DD FD'!$AI$3),NC36,0),
IF(AND(NM36='DD FD'!$J$7,NO36='DD FD'!$AI$3),NN36,0),
IF(AND(NX36='DD FD'!$J$7,NZ36='DD FD'!$AI$3),NY36,0),
IF(AND(OI36='DD FD'!$J$7,OK36='DD FD'!$AI$3),OJ36,0),
),2)</f>
        <v>0</v>
      </c>
      <c r="OT36" s="865">
        <f>ROUNDUP(SUM(
IF(AND(LB36='DD FD'!$J$6,LD36='DD FD'!$AI$3),LC36,0),
IF(AND(LL36='DD FD'!$J$6,LN36='DD FD'!$AI$3),LM36,0),
IF(AND(LV36='DD FD'!$J$6,LX36='DD FD'!$AI$3),LW36,0),
IF(AND(MF36='DD FD'!$J$6,MH36='DD FD'!$AI$3),MG36,0),
IF(AND(MQ36='DD FD'!$J$6,MS36='DD FD'!$AI$3),MR36,0),
IF(AND(NB36='DD FD'!$J$6,ND36='DD FD'!$AI$3),NC36,0),
IF(AND(NM36='DD FD'!$J$6,NO36='DD FD'!$AI$3),NN36,0),
IF(AND(NX36='DD FD'!$J$6,NZ36='DD FD'!$AI$3),NY36,0),
IF(AND(OI36='DD FD'!$J$6,OK36='DD FD'!$AI$3),OJ36,0),
),2)</f>
        <v>0</v>
      </c>
      <c r="OU36" s="865">
        <f>ROUNDUP(SUM(
IF(AND(LB36='DD FD'!$J$10,LD36='DD FD'!$AI$3),LC36,0),
IF(AND(LL36='DD FD'!$J$10,LN36='DD FD'!$AI$3),LM36,0),
IF(AND(LV36='DD FD'!$J$10,LX36='DD FD'!$AI$3),LW36,0),
IF(AND(MF36='DD FD'!$J$10,MH36='DD FD'!$AI$3),MG36,0),
IF(AND(MQ36='DD FD'!$J$10,MS36='DD FD'!$AI$3),MR36,0),
IF(AND(NB36='DD FD'!$J$10,ND36='DD FD'!$AI$3),NC36,0),
IF(AND(NM36='DD FD'!$J$10,NO36='DD FD'!$AI$3),NN36,0),
IF(AND(NX36='DD FD'!$J$10,NZ36='DD FD'!$AI$3),NY36,0),
IF(AND(OI36='DD FD'!$J$10,OK36='DD FD'!$AI$3),OJ36,0),
),2)</f>
        <v>0</v>
      </c>
      <c r="OV36" s="865">
        <f>ROUNDUP(SUM(
IF(AND(LB36='DD FD'!$J$8,LD36='DD FD'!$AI$3),LC36,0),
IF(AND(LL36='DD FD'!$J$8,LN36='DD FD'!$AI$3),LM36,0),
IF(AND(LV36='DD FD'!$J$8,LX36='DD FD'!$AI$3),LW36,0),
IF(AND(MF36='DD FD'!$J$8,MH36='DD FD'!$AI$3),MG36,0),
IF(AND(MQ36='DD FD'!$J$8,MS36='DD FD'!$AI$3),MR36,0),
IF(AND(NB36='DD FD'!$J$8,ND36='DD FD'!$AI$3),NC36,0),
IF(AND(NM36='DD FD'!$J$8,NO36='DD FD'!$AI$3),NN36,0),
IF(AND(NX36='DD FD'!$J$8,NZ36='DD FD'!$AI$3),NY36,0),
IF(AND(OI36='DD FD'!$J$8,OK36='DD FD'!$AI$3),OJ36,0),
),2)</f>
        <v>0</v>
      </c>
      <c r="OW36" s="865">
        <f>ROUNDUP(SUM(
IF(AND(LB36='DD FD'!$J$5,LD36='DD FD'!$AI$3),LC36,0),
IF(AND(LL36='DD FD'!$J$5,LN36='DD FD'!$AI$3),LM36,0),
IF(AND(LV36='DD FD'!$J$5,LX36='DD FD'!$AI$3),LW36,0),
IF(AND(MF36='DD FD'!$J$5,MH36='DD FD'!$AI$3),MG36,0),
IF(AND(MQ36='DD FD'!$J$5,MS36='DD FD'!$AI$3),MR36,0),
IF(AND(NB36='DD FD'!$J$5,ND36='DD FD'!$AI$3),NC36,0),
IF(AND(NM36='DD FD'!$J$5,NO36='DD FD'!$AI$3),NN36,0),
IF(AND(NX36='DD FD'!$J$5,NZ36='DD FD'!$AI$3),NY36,0),
IF(AND(OI36='DD FD'!$J$5,OK36='DD FD'!$AI$3),OJ36,0),
),2)</f>
        <v>0</v>
      </c>
      <c r="OX36" s="865">
        <f>ROUNDUP(SUM(
IF(AND(LB36='DD FD'!$J$9,LD36='DD FD'!$AI$3),LC36,0),
IF(AND(LL36='DD FD'!$J$9,LN36='DD FD'!$AI$3),LM36,0),
IF(AND(LV36='DD FD'!$J$9,LX36='DD FD'!$AI$3),LW36,0),
IF(AND(MF36='DD FD'!$J$9,MH36='DD FD'!$AI$3),MG36,0),
IF(AND(MQ36='DD FD'!$J$9,MS36='DD FD'!$AI$3),MR36,0),
IF(AND(NB36='DD FD'!$J$9,ND36='DD FD'!$AI$3),NC36,0),
IF(AND(NM36='DD FD'!$J$9,NO36='DD FD'!$AI$3),NN36,0),
IF(AND(NX36='DD FD'!$J$9,NZ36='DD FD'!$AI$3),NY36,0),
IF(AND(OI36='DD FD'!$J$9,OK36='DD FD'!$AI$3),OJ36,0),
),2)</f>
        <v>0</v>
      </c>
      <c r="OY36" s="865">
        <f>ROUNDUP(SUM(
IF(AND(LB36='DD FD'!$J$4,LD36='DD FD'!$AI$3),LC36,0),
IF(AND(LL36='DD FD'!$J$4,LN36='DD FD'!$AI$3),LM36,0),
IF(AND(LV36='DD FD'!$J$4,LX36='DD FD'!$AI$3),LW36,0),
IF(AND(MF36='DD FD'!$J$4,MH36='DD FD'!$AI$3),MG36,0),
IF(AND(MQ36='DD FD'!$J$4,MS36='DD FD'!$AI$3),MR36,0),
IF(AND(NB36='DD FD'!$J$4,ND36='DD FD'!$AI$3),NC36,0),
IF(AND(NM36='DD FD'!$J$4,NO36='DD FD'!$AI$3),NN36,0),
IF(AND(NX36='DD FD'!$J$4,NZ36='DD FD'!$AI$3),NY36,0),
IF(AND(OI36='DD FD'!$J$4,OK36='DD FD'!$AI$3),OJ36,0),
),2)</f>
        <v>0</v>
      </c>
      <c r="OZ36" s="867">
        <f>ROUNDUP(SUM(
IF(AND(LB36='DD FD'!$J$11,LD36='DD FD'!$AI$3),LC36,0),
IF(AND(LL36='DD FD'!$J$11,LN36='DD FD'!$AI$3),LM36,0),
IF(AND(LV36='DD FD'!$J$11,LX36='DD FD'!$AI$3),LW36,0),
IF(AND(MF36='DD FD'!$J$11,MH36='DD FD'!$AI$3),MG36,0),
IF(AND(MQ36='DD FD'!$J$11,MS36='DD FD'!$AI$3),MR36,0),
IF(AND(NB36='DD FD'!$J$11,ND36='DD FD'!$AI$3),NC36,0),
IF(AND(NM36='DD FD'!$J$11,NO36='DD FD'!$AI$3),NN36,0),
IF(AND(NX36='DD FD'!$J$11,NZ36='DD FD'!$AI$3),NY36,0),
IF(AND(OI36='DD FD'!$J$11,OK36='DD FD'!$AI$3),OJ36,0),
),2)</f>
        <v>0</v>
      </c>
    </row>
    <row r="37" spans="1:416">
      <c r="A37" s="663"/>
      <c r="B37" s="182"/>
      <c r="C37" s="282"/>
      <c r="D37" s="282"/>
      <c r="E37" s="183"/>
      <c r="F37" s="355"/>
      <c r="G37" s="359"/>
      <c r="H37" s="664"/>
      <c r="I37" s="173"/>
      <c r="J37" s="161" t="str">
        <f t="shared" si="0"/>
        <v/>
      </c>
      <c r="K37" s="633" t="str">
        <f t="shared" si="17"/>
        <v/>
      </c>
      <c r="L37" s="636"/>
      <c r="M37" s="124" t="str">
        <f t="shared" si="18"/>
        <v/>
      </c>
      <c r="N37" s="125" t="str">
        <f t="shared" si="1"/>
        <v/>
      </c>
      <c r="O37" s="175"/>
      <c r="P37" s="175"/>
      <c r="Q37" s="126" t="str">
        <f t="shared" si="19"/>
        <v/>
      </c>
      <c r="R37" s="184"/>
      <c r="S37" s="184"/>
      <c r="T37" s="182"/>
      <c r="U37" s="182"/>
      <c r="V37" s="182"/>
      <c r="W37" s="358"/>
      <c r="X37" s="182"/>
      <c r="Y37" s="183"/>
      <c r="Z37" s="123"/>
      <c r="AA37" s="176"/>
      <c r="AB37" s="176"/>
      <c r="AC37" s="176"/>
      <c r="AD37" s="176"/>
      <c r="AE37" s="176"/>
      <c r="AF37" s="176"/>
      <c r="AG37" s="127" t="str">
        <f t="shared" si="20"/>
        <v/>
      </c>
      <c r="AH37" s="127" t="str">
        <f t="shared" si="21"/>
        <v/>
      </c>
      <c r="AI37" s="370"/>
      <c r="AJ37" s="635"/>
      <c r="AK37" s="619" t="str">
        <f t="shared" si="22"/>
        <v/>
      </c>
      <c r="AL37" s="124" t="str">
        <f t="shared" si="2"/>
        <v/>
      </c>
      <c r="AM37" s="124" t="str">
        <f t="shared" si="3"/>
        <v/>
      </c>
      <c r="AN37" s="124" t="str">
        <f t="shared" si="4"/>
        <v/>
      </c>
      <c r="AO37" s="124" t="str">
        <f t="shared" si="5"/>
        <v/>
      </c>
      <c r="AP37" s="184"/>
      <c r="AQ37" s="182"/>
      <c r="AR37" s="182"/>
      <c r="AS37" s="182"/>
      <c r="AT37" s="182"/>
      <c r="AU37" s="127" t="str">
        <f t="shared" si="6"/>
        <v/>
      </c>
      <c r="AV37" s="354"/>
      <c r="AW37" s="127" t="str">
        <f t="shared" si="7"/>
        <v/>
      </c>
      <c r="AX37" s="144" t="str">
        <f t="shared" si="8"/>
        <v/>
      </c>
      <c r="AY37" s="182"/>
      <c r="AZ37" s="23"/>
      <c r="BA37" s="23"/>
      <c r="BB37" s="183"/>
      <c r="BC37" s="622"/>
      <c r="BD37" s="649" t="str">
        <f t="shared" si="23"/>
        <v/>
      </c>
      <c r="BE37" s="354"/>
      <c r="BF37" s="192" t="str">
        <f t="shared" si="24"/>
        <v/>
      </c>
      <c r="BG37" s="159"/>
      <c r="BH37" s="159"/>
      <c r="BI37" s="182"/>
      <c r="BJ37" s="194"/>
      <c r="BK37" s="194"/>
      <c r="BL37" s="194"/>
      <c r="BM37" s="127" t="str">
        <f t="shared" si="9"/>
        <v/>
      </c>
      <c r="BN37" s="194"/>
      <c r="BO37" s="178" t="str">
        <f t="shared" si="10"/>
        <v/>
      </c>
      <c r="BP37" s="191"/>
      <c r="BQ37" s="182"/>
      <c r="BR37" s="23"/>
      <c r="BS37" s="23"/>
      <c r="BT37" s="23"/>
      <c r="BU37" s="651"/>
      <c r="BV37" s="647"/>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633" t="str">
        <f t="shared" si="25"/>
        <v/>
      </c>
      <c r="DY37" s="736"/>
      <c r="DZ37" s="334"/>
      <c r="EA37" s="736"/>
      <c r="EB37" s="197"/>
      <c r="EC37" s="194"/>
      <c r="ED37" s="197"/>
      <c r="EE37" s="197"/>
      <c r="EF37" s="194"/>
      <c r="EG37" s="194"/>
      <c r="EH37" s="194"/>
      <c r="EI37" s="123" t="str">
        <f t="shared" si="11"/>
        <v/>
      </c>
      <c r="EJ37" s="194"/>
      <c r="EK37" s="620" t="str">
        <f t="shared" si="12"/>
        <v/>
      </c>
      <c r="EL37" s="756"/>
      <c r="EM37" s="620" t="str">
        <f t="shared" si="26"/>
        <v/>
      </c>
      <c r="EN37" s="733"/>
      <c r="EO37" s="163"/>
      <c r="EP37" s="163"/>
      <c r="EQ37" s="163"/>
      <c r="ER37" s="163"/>
      <c r="ES37" s="163"/>
      <c r="ET37" s="163"/>
      <c r="EU37" s="163"/>
      <c r="EV37" s="163"/>
      <c r="EW37" s="163"/>
      <c r="EX37" s="163"/>
      <c r="EY37" s="163"/>
      <c r="EZ37" s="163"/>
      <c r="FA37" s="163"/>
      <c r="FB37" s="163"/>
      <c r="FC37" s="742"/>
      <c r="FD37" s="648" t="str">
        <f t="shared" si="13"/>
        <v/>
      </c>
      <c r="FE37" s="183"/>
      <c r="FF37" s="201"/>
      <c r="FG37" s="201"/>
      <c r="FH37" s="201"/>
      <c r="FI37" s="201"/>
      <c r="FJ37" s="201"/>
      <c r="FK37" s="201"/>
      <c r="FL37" s="182"/>
      <c r="FM37" s="182"/>
      <c r="FN37" s="334"/>
      <c r="FO37" s="123" t="str">
        <f t="shared" si="14"/>
        <v/>
      </c>
      <c r="FP37" s="889" t="str">
        <f>IF(Table1[[#This Row],[Baumwollanteil (in %)]]&lt;&gt;"","05","")</f>
        <v/>
      </c>
      <c r="FQ37" s="999"/>
      <c r="FR37" s="179" t="str">
        <f t="shared" si="15"/>
        <v/>
      </c>
      <c r="FS37" s="175"/>
      <c r="FT37" s="175"/>
      <c r="FU37" s="175"/>
      <c r="FV37" s="745" t="str">
        <f t="shared" si="16"/>
        <v/>
      </c>
      <c r="FZ37" s="24"/>
      <c r="GA37" s="24"/>
      <c r="GC37" s="1010" t="str">
        <f>IF(Table1[[#This Row],[Global Trade Item Number (GTIN)]]="","",Table1[[#This Row],[Global Trade Item Number (GTIN)]])</f>
        <v/>
      </c>
      <c r="GD37" s="790" t="str">
        <f>IF(Table1[[#This Row],[WAWI-Nr./ Kreditoren-Nummer
(ASDV)]]&lt;&gt;"",Table1[[#This Row],[WAWI-Nr./ Kreditoren-Nummer
(ASDV)]],"")</f>
        <v/>
      </c>
      <c r="GE37" s="190"/>
      <c r="GF37" s="790" t="str">
        <f>IF(Table1[[#This Row],[Gültig ab (Datum)]]&lt;&gt;"","31.12.9999","")</f>
        <v/>
      </c>
      <c r="GG37" s="190"/>
      <c r="GH37" s="190"/>
      <c r="GI37" s="616"/>
      <c r="GJ37" s="765"/>
      <c r="GK37" s="763"/>
      <c r="GL37" s="617"/>
      <c r="GM37" s="617"/>
      <c r="GN37" s="617"/>
      <c r="GO37" s="617"/>
      <c r="GP37" s="617"/>
      <c r="GQ37" s="775"/>
      <c r="GR37" s="771"/>
      <c r="GS37" s="159"/>
      <c r="GT37" s="610"/>
      <c r="GU37" s="610"/>
      <c r="GV37" s="610"/>
      <c r="GW37" s="610"/>
      <c r="GX37" s="610"/>
      <c r="GY37" s="610"/>
      <c r="GZ37" s="610"/>
      <c r="HA37" s="610"/>
      <c r="HB37" s="771"/>
      <c r="HC37" s="610"/>
      <c r="HD37" s="610"/>
      <c r="HE37" s="610"/>
      <c r="HF37" s="610"/>
      <c r="HG37" s="610"/>
      <c r="HH37" s="610"/>
      <c r="HI37" s="610"/>
      <c r="HJ37" s="610"/>
      <c r="HK37" s="610"/>
      <c r="HL37" s="771"/>
      <c r="HM37" s="610"/>
      <c r="HN37" s="610"/>
      <c r="HO37" s="610"/>
      <c r="HP37" s="610"/>
      <c r="HQ37" s="610"/>
      <c r="HR37" s="610"/>
      <c r="HS37" s="610"/>
      <c r="HT37" s="610"/>
      <c r="HU37" s="610"/>
      <c r="HV37" s="771"/>
      <c r="HW37" s="610"/>
      <c r="HX37" s="610"/>
      <c r="HY37" s="610"/>
      <c r="HZ37" s="610"/>
      <c r="IA37" s="610"/>
      <c r="IB37" s="610"/>
      <c r="IC37" s="610"/>
      <c r="ID37" s="610"/>
      <c r="IE37" s="610"/>
      <c r="IF37" s="610"/>
      <c r="IG37" s="771"/>
      <c r="IH37" s="610"/>
      <c r="II37" s="610"/>
      <c r="IJ37" s="610"/>
      <c r="IK37" s="610"/>
      <c r="IL37" s="610"/>
      <c r="IM37" s="610"/>
      <c r="IN37" s="610"/>
      <c r="IO37" s="610"/>
      <c r="IP37" s="610"/>
      <c r="IQ37" s="610"/>
      <c r="IR37" s="771"/>
      <c r="IS37" s="610"/>
      <c r="IT37" s="610"/>
      <c r="IU37" s="610"/>
      <c r="IV37" s="610"/>
      <c r="IW37" s="610"/>
      <c r="IX37" s="610"/>
      <c r="IY37" s="610"/>
      <c r="IZ37" s="610"/>
      <c r="JA37" s="610"/>
      <c r="JB37" s="610"/>
      <c r="JC37" s="771"/>
      <c r="JD37" s="610"/>
      <c r="JE37" s="610"/>
      <c r="JF37" s="610"/>
      <c r="JG37" s="610"/>
      <c r="JH37" s="610"/>
      <c r="JI37" s="610"/>
      <c r="JJ37" s="610"/>
      <c r="JK37" s="610"/>
      <c r="JL37" s="610"/>
      <c r="JM37" s="827"/>
      <c r="JN37" s="771"/>
      <c r="JO37" s="610"/>
      <c r="JP37" s="610"/>
      <c r="JQ37" s="610"/>
      <c r="JR37" s="610"/>
      <c r="JS37" s="610"/>
      <c r="JT37" s="610"/>
      <c r="JU37" s="610"/>
      <c r="JV37" s="610"/>
      <c r="JW37" s="610"/>
      <c r="JX37" s="610"/>
      <c r="JY37" s="771"/>
      <c r="JZ37" s="610"/>
      <c r="KA37" s="610"/>
      <c r="KB37" s="610"/>
      <c r="KC37" s="610"/>
      <c r="KD37" s="610"/>
      <c r="KE37" s="610"/>
      <c r="KF37" s="610"/>
      <c r="KG37" s="610"/>
      <c r="KH37" s="610"/>
      <c r="KI37" s="610"/>
      <c r="KL37" s="803" t="str">
        <f>IF(Table1[[#This Row],[GTIN]]&lt;&gt;"",Table1[[#This Row],[GTIN]],"")</f>
        <v/>
      </c>
      <c r="KM37" s="804" t="str">
        <f>Table1[[#This Row],[Kreditor]]</f>
        <v/>
      </c>
      <c r="KN37" s="805" t="str">
        <f>IF(Table1[[#This Row],[Gültig ab (Datum)]]&lt;&gt;"",Table1[[#This Row],[Gültig ab (Datum)]],"")</f>
        <v/>
      </c>
      <c r="KO37" s="805" t="str">
        <f>Table1[[#This Row],[Gültig bis]]</f>
        <v/>
      </c>
      <c r="KP37" s="818" t="str">
        <f>IF(Table1[[#This Row],[Artikel verpackt? 
(X=Ja)]]="","",Table1[[#This Row],[Artikel verpackt? 
(X=Ja)]])</f>
        <v/>
      </c>
      <c r="KQ37" s="806" t="str">
        <f>IF(Table1[[#This Row],[Verpackung recyclingfähig?
(X=Ja)]]="","",Table1[[#This Row],[Verpackung recyclingfähig?
(X=Ja)]])</f>
        <v/>
      </c>
      <c r="KR37" s="807"/>
      <c r="KS37" s="808"/>
      <c r="KT37" s="809"/>
      <c r="KU37" s="809"/>
      <c r="KV37" s="809"/>
      <c r="KW37" s="809"/>
      <c r="KX37" s="809"/>
      <c r="KY37" s="809"/>
      <c r="KZ37" s="810"/>
      <c r="LA37" s="811" t="str">
        <f>IF(Table1[[#This Row],[Hauptkörper - B1 - Art]]="","",VLOOKUP(Table1[[#This Row],[Hauptkörper - B1 - Art]],'DD FD'!B:C,2,FALSE))</f>
        <v/>
      </c>
      <c r="LB37" s="812" t="str">
        <f>IF(Table1[[#This Row],[Hauptkörper - B1 - Fraktion]]="","",VLOOKUP(Table1[[#This Row],[Hauptkörper - B1 - Fraktion]],'DD FD'!H:J,3,FALSE))</f>
        <v/>
      </c>
      <c r="LC37" s="809" t="str">
        <f>IF(Table1[[#This Row],[Hauptkörper - B1 - Gewicht
(in G)]]="","",Table1[[#This Row],[Hauptkörper - B1 - Gewicht
(in G)]])</f>
        <v/>
      </c>
      <c r="LD37" s="809" t="str">
        <f>IF(Table1[[#This Row],[Hauptkörper - B1 - Lizenzierungs-pflichtig? (X=Ja)]]="","",Table1[[#This Row],[Hauptkörper - B1 - Lizenzierungs-pflichtig? (X=Ja)]])</f>
        <v/>
      </c>
      <c r="LE37" s="812" t="str">
        <f>IF(Table1[[#This Row],[Hauptkörper - B1 - Virgin Material]]="","",VLOOKUP(Table1[[#This Row],[Hauptkörper - B1 - Virgin Material]],'DD FD'!AJ:AK,2,FALSE))</f>
        <v/>
      </c>
      <c r="LF37" s="813" t="str">
        <f>IF(Table1[[#This Row],[Hauptkörper - B1 - Virgin Material Anteil (in %)]]="","",Table1[[#This Row],[Hauptkörper - B1 - Virgin Material Anteil (in %)]])</f>
        <v/>
      </c>
      <c r="LG37" s="812" t="str">
        <f>IF(Table1[[#This Row],[Hauptkörper - B1 - Recyceltes Material]]="","",VLOOKUP(Table1[[#This Row],[Hauptkörper - B1 - Recyceltes Material]],'DD FD'!AL:AM,2,FALSE))</f>
        <v/>
      </c>
      <c r="LH37" s="813" t="str">
        <f>IF(Table1[[#This Row],[Hauptkörper - B1 - Recyceltes Material Anteil (in %)]]="","",Table1[[#This Row],[Hauptkörper - B1 - Recyceltes Material Anteil (in %)]])</f>
        <v/>
      </c>
      <c r="LI37" s="814" t="str">
        <f>IF(Table1[[#This Row],[Hauptkörper - B1 - Beschichtung]]="","",VLOOKUP(Table1[[#This Row],[Hauptkörper - B1 - Beschichtung]],'DD FD'!AE:AF,2,FALSE))</f>
        <v/>
      </c>
      <c r="LJ37" s="815" t="str">
        <f>IF(Table1[[#This Row],[Hauptkörper - B1 - Beschichtung Anteil (in %)]]="","",Table1[[#This Row],[Hauptkörper - B1 - Beschichtung Anteil (in %)]])</f>
        <v/>
      </c>
      <c r="LK37" s="811" t="str">
        <f>IF(Table1[[#This Row],[Hauptkörper - B2 - Art]]="","",VLOOKUP(Table1[[#This Row],[Hauptkörper - B2 - Art]],'DD FD'!B:C,2,FALSE))</f>
        <v/>
      </c>
      <c r="LL37" s="812" t="str">
        <f>IF(Table1[[#This Row],[Hauptkörper - B2 - Fraktion]]="","",VLOOKUP(Table1[[#This Row],[Hauptkörper - B2 - Fraktion]],'DD FD'!H:J,3,FALSE))</f>
        <v/>
      </c>
      <c r="LM37" s="809" t="str">
        <f>IF(Table1[[#This Row],[Hauptkörper - B2 - Gewicht
(in G)]]="","",Table1[[#This Row],[Hauptkörper - B2 - Gewicht
(in G)]])</f>
        <v/>
      </c>
      <c r="LN37" s="809" t="str">
        <f>IF(Table1[[#This Row],[Hauptkörper - B2 - Lizenzierungs-pflichtig? (X=Ja)]]="","",Table1[[#This Row],[Hauptkörper - B2 - Lizenzierungs-pflichtig? (X=Ja)]])</f>
        <v/>
      </c>
      <c r="LO37" s="812" t="str">
        <f>IF(Table1[[#This Row],[Hauptkörper - B2 - Virgin Material]]="","",VLOOKUP(Table1[[#This Row],[Hauptkörper - B2 - Virgin Material]],'DD FD'!AJ:AK,2,FALSE))</f>
        <v/>
      </c>
      <c r="LP37" s="813" t="str">
        <f>IF(Table1[[#This Row],[Hauptkörper - B2 - Virgin Material Anteil (in %)]]="","",Table1[[#This Row],[Hauptkörper - B2 - Virgin Material Anteil (in %)]])</f>
        <v/>
      </c>
      <c r="LQ37" s="812" t="str">
        <f>IF(Table1[[#This Row],[Hauptkörper - B2 - Recyceltes Material]]="","",VLOOKUP(Table1[[#This Row],[Hauptkörper - B2 - Recyceltes Material]],'DD FD'!AL:AM,2,FALSE))</f>
        <v/>
      </c>
      <c r="LR37" s="813" t="str">
        <f>IF(Table1[[#This Row],[Hauptkörper - B2 - Recyceltes Material Anteil (in %)]]="","",Table1[[#This Row],[Hauptkörper - B2 - Recyceltes Material Anteil (in %)]])</f>
        <v/>
      </c>
      <c r="LS37" s="812" t="str">
        <f>IF(Table1[[#This Row],[Hauptkörper - B2 - Beschichtung]]="","",VLOOKUP(Table1[[#This Row],[Hauptkörper - B2 - Beschichtung]],'DD FD'!AE:AF,2,FALSE))</f>
        <v/>
      </c>
      <c r="LT37" s="815" t="str">
        <f>IF(Table1[[#This Row],[Hauptkörper - B2 - Beschichtung Anteil (in %)]]="","",Table1[[#This Row],[Hauptkörper - B2 - Beschichtung Anteil (in %)]])</f>
        <v/>
      </c>
      <c r="LU37" s="811" t="str">
        <f>IF(Table1[[#This Row],[Hauptkörper - B3 - Art]]="","",VLOOKUP(Table1[[#This Row],[Hauptkörper - B3 - Art]],'DD FD'!B:C,2,FALSE))</f>
        <v/>
      </c>
      <c r="LV37" s="812" t="str">
        <f>IF(Table1[[#This Row],[Hauptkörper - B3 - Fraktion]]="","",VLOOKUP(Table1[[#This Row],[Hauptkörper - B3 - Fraktion]],'DD FD'!H:J,3,FALSE))</f>
        <v/>
      </c>
      <c r="LW37" s="809" t="str">
        <f>IF(Table1[[#This Row],[Hauptkörper - B3 - Gewicht
(in G)]]="","",Table1[[#This Row],[Hauptkörper - B3 - Gewicht
(in G)]])</f>
        <v/>
      </c>
      <c r="LX37" s="809" t="str">
        <f>IF(Table1[[#This Row],[Hauptkörper - B3 - Lizenzierungs-pflichtig? (X=Ja)]]="","",Table1[[#This Row],[Hauptkörper - B3 - Lizenzierungs-pflichtig? (X=Ja)]])</f>
        <v/>
      </c>
      <c r="LY37" s="812" t="str">
        <f>IF(Table1[[#This Row],[Hauptkörper - B3 - Virgin Material]]="","",VLOOKUP(Table1[[#This Row],[Hauptkörper - B3 - Virgin Material]],'DD FD'!AJ:AK,2,FALSE))</f>
        <v/>
      </c>
      <c r="LZ37" s="813" t="str">
        <f>IF(Table1[[#This Row],[Hauptkörper - B3 - Virgin Material Anteil (in %)]]="","",Table1[[#This Row],[Hauptkörper - B3 - Virgin Material Anteil (in %)]])</f>
        <v/>
      </c>
      <c r="MA37" s="812" t="str">
        <f>IF(Table1[[#This Row],[Hauptkörper - B3 - Recyceltes Material]]="","",VLOOKUP(Table1[[#This Row],[Hauptkörper - B3 - Recyceltes Material]],'DD FD'!AL:AM,2,FALSE))</f>
        <v/>
      </c>
      <c r="MB37" s="813" t="str">
        <f>IF(Table1[[#This Row],[Hauptkörper - B3 - Recyceltes Material Anteil (in %)]]="","",Table1[[#This Row],[Hauptkörper - B3 - Recyceltes Material Anteil (in %)]])</f>
        <v/>
      </c>
      <c r="MC37" s="812" t="str">
        <f>IF(Table1[[#This Row],[Hauptkörper - B3 - Beschichtung]]="","",VLOOKUP(Table1[[#This Row],[Hauptkörper - B3 - Beschichtung]],'DD FD'!AE:AF,2,FALSE))</f>
        <v/>
      </c>
      <c r="MD37" s="815" t="str">
        <f>IF(Table1[[#This Row],[Hauptkörper - B3 - Beschichtung Anteil (in %)]]="","",Table1[[#This Row],[Hauptkörper - B3 - Beschichtung Anteil (in %)]])</f>
        <v/>
      </c>
      <c r="ME37" s="811" t="str">
        <f>IF(Table1[[#This Row],[Verschluss - B1 - Art]]="","",VLOOKUP(Table1[[#This Row],[Verschluss - B1 - Art]],'DD FD'!D:E,2,FALSE))</f>
        <v/>
      </c>
      <c r="MF37" s="812" t="str">
        <f>IF(Table1[[#This Row],[Verschluss - B1 - Fraktion]]="","",VLOOKUP(Table1[[#This Row],[Verschluss - B1 - Fraktion]],'DD FD'!H:J,3,FALSE))</f>
        <v/>
      </c>
      <c r="MG37" s="809" t="str">
        <f>IF(Table1[[#This Row],[Verschluss - B1 - Gewicht (in G)]]="","",Table1[[#This Row],[Verschluss - B1 - Gewicht (in G)]])</f>
        <v/>
      </c>
      <c r="MH37" s="809" t="str">
        <f>IF(Table1[[#This Row],[Verschluss - B1 - Lizenzierungs-pflichtig? (X=Ja)]]="","",Table1[[#This Row],[Verschluss - B1 - Lizenzierungs-pflichtig? (X=Ja)]])</f>
        <v/>
      </c>
      <c r="MI37" s="809" t="str">
        <f>IF(Table1[[#This Row],[Verschluss - B1 - Trennbar vom Hauptkörper? (X=Ja)]]="","",Table1[[#This Row],[Verschluss - B1 - Trennbar vom Hauptkörper? (X=Ja)]])</f>
        <v/>
      </c>
      <c r="MJ37" s="812" t="str">
        <f>IF(Table1[[#This Row],[Verschluss - B1 - Virgin Material]]="","",VLOOKUP(Table1[[#This Row],[Verschluss - B1 - Virgin Material]],'DD FD'!AJ:AK,2,FALSE))</f>
        <v/>
      </c>
      <c r="MK37" s="813" t="str">
        <f>IF(Table1[[#This Row],[Verschluss - B1 - Virgin Material Anteil (in %)]]="","",Table1[[#This Row],[Verschluss - B1 - Virgin Material Anteil (in %)]])</f>
        <v/>
      </c>
      <c r="ML37" s="812" t="str">
        <f>IF(Table1[[#This Row],[Verschluss - B1 - Recyceltes Material]]="","",VLOOKUP(Table1[[#This Row],[Verschluss - B1 - Recyceltes Material]],'DD FD'!AL:AM,2,FALSE))</f>
        <v/>
      </c>
      <c r="MM37" s="813" t="str">
        <f>IF(Table1[[#This Row],[Verschluss - B1 - Recyceltes Material Anteil (in %)]]="","",Table1[[#This Row],[Verschluss - B1 - Recyceltes Material Anteil (in %)]])</f>
        <v/>
      </c>
      <c r="MN37" s="812" t="str">
        <f>IF(Table1[[#This Row],[Verschluss - B1 - Beschichtung]]="","",VLOOKUP(Table1[[#This Row],[Verschluss - B1 - Beschichtung]],'DD FD'!AE:AF,2,FALSE))</f>
        <v/>
      </c>
      <c r="MO37" s="815" t="str">
        <f>IF(Table1[[#This Row],[Verschluss - B1 - Beschichtung Anteil (in %)]]="","",Table1[[#This Row],[Verschluss - B1 - Beschichtung Anteil (in %)]])</f>
        <v/>
      </c>
      <c r="MP37" s="811" t="str">
        <f>IF(Table1[[#This Row],[Verschluss - B2 - Art]]="","",VLOOKUP(Table1[[#This Row],[Verschluss - B2 - Art]],'DD FD'!D:E,2,FALSE))</f>
        <v/>
      </c>
      <c r="MQ37" s="812" t="str">
        <f>IF(Table1[[#This Row],[Verschluss - B2 - Fraktion]]="","",VLOOKUP(Table1[[#This Row],[Verschluss - B2 - Fraktion]],'DD FD'!H:J,3,FALSE))</f>
        <v/>
      </c>
      <c r="MR37" s="809" t="str">
        <f>IF(Table1[[#This Row],[Verschluss - B2 - Gewicht (in G)]]="","",Table1[[#This Row],[Verschluss - B2 - Gewicht (in G)]])</f>
        <v/>
      </c>
      <c r="MS37" s="809" t="str">
        <f>IF(Table1[[#This Row],[Verschluss - B2 - Lizenzierungs-pflichtig? (X=Ja)]]="","",Table1[[#This Row],[Verschluss - B2 - Lizenzierungs-pflichtig? (X=Ja)]])</f>
        <v/>
      </c>
      <c r="MT37" s="809" t="str">
        <f>IF(Table1[[#This Row],[Verschluss - B2 - Trennbar vom Hauptkörper? (X=Ja)]]="","",Table1[[#This Row],[Verschluss - B2 - Trennbar vom Hauptkörper? (X=Ja)]])</f>
        <v/>
      </c>
      <c r="MU37" s="812" t="str">
        <f>IF(Table1[[#This Row],[Verschluss - B2 - Virgin Material]]="","",VLOOKUP(Table1[[#This Row],[Verschluss - B2 - Virgin Material]],'DD FD'!AJ:AK,2,FALSE))</f>
        <v/>
      </c>
      <c r="MV37" s="813" t="str">
        <f>IF(Table1[[#This Row],[Verschluss - B2 - Virgin Material Anteil (in %)]]="","",Table1[[#This Row],[Verschluss - B2 - Virgin Material Anteil (in %)]])</f>
        <v/>
      </c>
      <c r="MW37" s="812" t="str">
        <f>IF(Table1[[#This Row],[Verschluss - B2 - Recyceltes Material]]="","",VLOOKUP(Table1[[#This Row],[Verschluss - B2 - Recyceltes Material]],'DD FD'!AL:AM,2,FALSE))</f>
        <v/>
      </c>
      <c r="MX37" s="813" t="str">
        <f>IF(Table1[[#This Row],[Verschluss - B2 - Recyceltes Material Anteil (in %)]]="","",Table1[[#This Row],[Verschluss - B2 - Recyceltes Material Anteil (in %)]])</f>
        <v/>
      </c>
      <c r="MY37" s="812" t="str">
        <f>IF(Table1[[#This Row],[Verschluss - B2 - Beschichtung]]="","",VLOOKUP(Table1[[#This Row],[Verschluss - B2 - Beschichtung]],'DD FD'!AE:AF,2,FALSE))</f>
        <v/>
      </c>
      <c r="MZ37" s="815" t="str">
        <f>IF(Table1[[#This Row],[Verschluss - B2 - Beschichtung Anteil (in %)]]="","",Table1[[#This Row],[Verschluss - B2 - Beschichtung Anteil (in %)]])</f>
        <v/>
      </c>
      <c r="NA37" s="811" t="str">
        <f>IF(Table1[[#This Row],[Verschluss - B3 - Art]]="","",VLOOKUP(Table1[[#This Row],[Verschluss - B3 - Art]],'DD FD'!D:E,2,FALSE))</f>
        <v/>
      </c>
      <c r="NB37" s="812" t="str">
        <f>IF(Table1[[#This Row],[Verschluss - B3 - Fraktion]]="","",VLOOKUP(Table1[[#This Row],[Verschluss - B3 - Fraktion]],'DD FD'!H:J,3,FALSE))</f>
        <v/>
      </c>
      <c r="NC37" s="809" t="str">
        <f>IF(Table1[[#This Row],[Verschluss - B3 - Gewicht (in G)]]="","",Table1[[#This Row],[Verschluss - B3 - Gewicht (in G)]])</f>
        <v/>
      </c>
      <c r="ND37" s="809" t="str">
        <f>IF(Table1[[#This Row],[Verschluss - B3 - Lizenzierungs-pflichtig? (X=Ja)]]="","",Table1[[#This Row],[Verschluss - B3 - Lizenzierungs-pflichtig? (X=Ja)]])</f>
        <v/>
      </c>
      <c r="NE37" s="809" t="str">
        <f>IF(Table1[[#This Row],[Verschluss - B3 - Trennbar vom Hauptkörper? (X=Ja)]]="","",Table1[[#This Row],[Verschluss - B3 - Trennbar vom Hauptkörper? (X=Ja)]])</f>
        <v/>
      </c>
      <c r="NF37" s="812" t="str">
        <f>IF(Table1[[#This Row],[Verschluss - B3 - Virgin Material]]="","",VLOOKUP(Table1[[#This Row],[Verschluss - B3 - Virgin Material]],'DD FD'!AJ:AK,2,FALSE))</f>
        <v/>
      </c>
      <c r="NG37" s="813" t="str">
        <f>IF(Table1[[#This Row],[Verschluss - B3 - Virgin Material Anteil (in %)]]="","",Table1[[#This Row],[Verschluss - B3 - Virgin Material Anteil (in %)]])</f>
        <v/>
      </c>
      <c r="NH37" s="812" t="str">
        <f>IF(Table1[[#This Row],[Verschluss - B3 - Recyceltes Material]]="","",VLOOKUP(Table1[[#This Row],[Verschluss - B3 - Recyceltes Material]],'DD FD'!AL:AM,2,FALSE))</f>
        <v/>
      </c>
      <c r="NI37" s="813" t="str">
        <f>IF(Table1[[#This Row],[Verschluss - B3 - Recyceltes Material Anteil (in %)]]="","",Table1[[#This Row],[Verschluss - B3 - Recyceltes Material Anteil (in %)]])</f>
        <v/>
      </c>
      <c r="NJ37" s="812" t="str">
        <f>IF(Table1[[#This Row],[Verschluss - B3 - Beschichtung]]="","",VLOOKUP(Table1[[#This Row],[Verschluss - B3 - Beschichtung]],'DD FD'!AE:AF,2,FALSE))</f>
        <v/>
      </c>
      <c r="NK37" s="815" t="str">
        <f>IF(Table1[[#This Row],[Verschluss - B3 - Beschichtung Anteil (in %)]]="","",Table1[[#This Row],[Verschluss - B3 - Beschichtung Anteil (in %)]])</f>
        <v/>
      </c>
      <c r="NL37" s="811" t="str">
        <f>IF(Table1[[#This Row],[Etikett - B1 - Art]]="","",VLOOKUP(Table1[[#This Row],[Etikett - B1 - Art]],'DD FD'!F:G,2,FALSE))</f>
        <v/>
      </c>
      <c r="NM37" s="812" t="str">
        <f>IF(Table1[[#This Row],[Etikett - B1 - Fraktion]]="","",VLOOKUP(Table1[[#This Row],[Etikett - B1 - Fraktion]],'DD FD'!H:J,3,FALSE))</f>
        <v/>
      </c>
      <c r="NN37" s="809" t="str">
        <f>IF(Table1[[#This Row],[Etikett - B1 - Gewicht (in G)]]="","",Table1[[#This Row],[Etikett - B1 - Gewicht (in G)]])</f>
        <v/>
      </c>
      <c r="NO37" s="809" t="str">
        <f>IF(Table1[[#This Row],[Etikett - B1 - Lizenzierungs-pflichtig? (X=Ja)]]="","",Table1[[#This Row],[Etikett - B1 - Lizenzierungs-pflichtig? (X=Ja)]])</f>
        <v/>
      </c>
      <c r="NP37" s="809" t="str">
        <f>IF(Table1[[#This Row],[Etikett - B1 - Trennbar vom Hauptkörper? (X=Ja)]]="","",Table1[[#This Row],[Etikett - B1 - Trennbar vom Hauptkörper? (X=Ja)]])</f>
        <v/>
      </c>
      <c r="NQ37" s="812" t="str">
        <f>IF(Table1[[#This Row],[Etikett - B1 - Virgin Material]]="","",VLOOKUP(Table1[[#This Row],[Etikett - B1 - Virgin Material]],'DD FD'!AJ:AK,2,FALSE))</f>
        <v/>
      </c>
      <c r="NR37" s="813" t="str">
        <f>IF(Table1[[#This Row],[Etikett - B1 - Virgin Material Anteil (in %)]]="","",Table1[[#This Row],[Etikett - B1 - Virgin Material Anteil (in %)]])</f>
        <v/>
      </c>
      <c r="NS37" s="812" t="str">
        <f>IF(Table1[[#This Row],[Etikett - B1 - Recyceltes Material]]="","",VLOOKUP(Table1[[#This Row],[Etikett - B1 - Recyceltes Material]],'DD FD'!AL:AM,2,FALSE))</f>
        <v/>
      </c>
      <c r="NT37" s="813" t="str">
        <f>IF(Table1[[#This Row],[Etikett - B1 - Recyceltes Material Anteil (in %)]]="","",Table1[[#This Row],[Etikett - B1 - Recyceltes Material Anteil (in %)]])</f>
        <v/>
      </c>
      <c r="NU37" s="812" t="str">
        <f>IF(Table1[[#This Row],[Etikett - B1 - Beschichtung]]="","",VLOOKUP(Table1[[#This Row],[Etikett - B1 - Beschichtung]],'DD FD'!AE:AF,2,FALSE))</f>
        <v/>
      </c>
      <c r="NV37" s="815" t="str">
        <f>IF(Table1[[#This Row],[Etikett - B1 - Beschichtung Anteil (in %)]]="","",Table1[[#This Row],[Etikett - B1 - Beschichtung Anteil (in %)]])</f>
        <v/>
      </c>
      <c r="NW37" s="811" t="str">
        <f>IF(Table1[[#This Row],[Etikett - B2 - Art]]="","",VLOOKUP(Table1[[#This Row],[Etikett - B2 - Art]],'DD FD'!F:G,2,FALSE))</f>
        <v/>
      </c>
      <c r="NX37" s="812" t="str">
        <f>IF(Table1[[#This Row],[Etikett - B2 - Fraktion]]="","",VLOOKUP(Table1[[#This Row],[Etikett - B2 - Fraktion]],'DD FD'!H:J,3,FALSE))</f>
        <v/>
      </c>
      <c r="NY37" s="809" t="str">
        <f>IF(Table1[[#This Row],[Etikett - B2 - Gewicht (in G)]]="","",Table1[[#This Row],[Etikett - B2 - Gewicht (in G)]])</f>
        <v/>
      </c>
      <c r="NZ37" s="809" t="str">
        <f>IF(Table1[[#This Row],[Etikett - B2 - Lizenzierungs-pflichtig? (X=Ja)]]="","",Table1[[#This Row],[Etikett - B2 - Lizenzierungs-pflichtig? (X=Ja)]])</f>
        <v/>
      </c>
      <c r="OA37" s="809" t="str">
        <f>IF(Table1[[#This Row],[Etikett - B2 - Trennbar vom Hauptkörper? (X=Ja)]]="","",Table1[[#This Row],[Etikett - B2 - Trennbar vom Hauptkörper? (X=Ja)]])</f>
        <v/>
      </c>
      <c r="OB37" s="812" t="str">
        <f>IF(Table1[[#This Row],[Etikett - B2 - Virgin Material]]="","",VLOOKUP(Table1[[#This Row],[Etikett - B2 - Virgin Material]],'DD FD'!AJ:AK,2,FALSE))</f>
        <v/>
      </c>
      <c r="OC37" s="813" t="str">
        <f>IF(Table1[[#This Row],[Etikett - B2 - Virgin Material Anteil (in %)]]="","",Table1[[#This Row],[Etikett - B2 - Virgin Material Anteil (in %)]])</f>
        <v/>
      </c>
      <c r="OD37" s="812" t="str">
        <f>IF(Table1[[#This Row],[Etikett - B2 - Recyceltes Material]]="","",VLOOKUP(Table1[[#This Row],[Etikett - B2 - Recyceltes Material]],'DD FD'!AL:AM,2,FALSE))</f>
        <v/>
      </c>
      <c r="OE37" s="813" t="str">
        <f>IF(Table1[[#This Row],[Etikett - B2 - Recyceltes Material Anteil (in %)]]="","",Table1[[#This Row],[Etikett - B2 - Recyceltes Material Anteil (in %)]])</f>
        <v/>
      </c>
      <c r="OF37" s="812" t="str">
        <f>IF(Table1[[#This Row],[Etikett - B2 - Beschichtung]]="","",VLOOKUP(Table1[[#This Row],[Etikett - B2 - Beschichtung]],'DD FD'!AE:AF,2,FALSE))</f>
        <v/>
      </c>
      <c r="OG37" s="815" t="str">
        <f>IF(Table1[[#This Row],[Etikett - B2 - Beschichtung Anteil (in %)]]="","",Table1[[#This Row],[Etikett - B2 - Beschichtung Anteil (in %)]])</f>
        <v/>
      </c>
      <c r="OH37" s="811" t="str">
        <f>IF(Table1[[#This Row],[Etikett - B3 - Art]]="","",VLOOKUP(Table1[[#This Row],[Etikett - B3 - Art]],'DD FD'!F:G,2,FALSE))</f>
        <v/>
      </c>
      <c r="OI37" s="812" t="str">
        <f>IF(Table1[[#This Row],[Etikett - B3 - Fraktion]]="","",VLOOKUP(Table1[[#This Row],[Etikett - B3 - Fraktion]],'DD FD'!H:J,3,FALSE))</f>
        <v/>
      </c>
      <c r="OJ37" s="809" t="str">
        <f>IF(Table1[[#This Row],[Etikett - B3 - Gewicht (in G)]]="","",Table1[[#This Row],[Etikett - B3 - Gewicht (in G)]])</f>
        <v/>
      </c>
      <c r="OK37" s="809" t="str">
        <f>IF(Table1[[#This Row],[Etikett - B3 - Lizenzierungs-pflichtig? (X=Ja)]]="","",Table1[[#This Row],[Etikett - B3 - Lizenzierungs-pflichtig? (X=Ja)]])</f>
        <v/>
      </c>
      <c r="OL37" s="809" t="str">
        <f>IF(Table1[[#This Row],[Etikett - B3 - Trennbar vom Hauptkörper? (X=Ja)]]="","",Table1[[#This Row],[Etikett - B3 - Trennbar vom Hauptkörper? (X=Ja)]])</f>
        <v/>
      </c>
      <c r="OM37" s="812" t="str">
        <f>IF(Table1[[#This Row],[Etikett - B3 - Virgin Material]]="","",VLOOKUP(Table1[[#This Row],[Etikett - B3 - Virgin Material]],'DD FD'!AJ:AK,2,FALSE))</f>
        <v/>
      </c>
      <c r="ON37" s="813" t="str">
        <f>IF(Table1[[#This Row],[Etikett - B3 - Virgin Material Anteil (in %)]]="","",Table1[[#This Row],[Etikett - B3 - Virgin Material Anteil (in %)]])</f>
        <v/>
      </c>
      <c r="OO37" s="812" t="str">
        <f>IF(Table1[[#This Row],[Etikett - B3 - Recyceltes Material]]="","",VLOOKUP(Table1[[#This Row],[Etikett - B3 - Recyceltes Material]],'DD FD'!AL:AM,2,FALSE))</f>
        <v/>
      </c>
      <c r="OP37" s="813" t="str">
        <f>IF(Table1[[#This Row],[Etikett - B3 - Recyceltes Material Anteil (in %)]]="","",Table1[[#This Row],[Etikett - B3 - Recyceltes Material Anteil (in %)]])</f>
        <v/>
      </c>
      <c r="OQ37" s="812" t="str">
        <f>IF(Table1[[#This Row],[Etikett - B3 - Beschichtung]]="","",VLOOKUP(Table1[[#This Row],[Etikett - B3 - Beschichtung]],'DD FD'!AE:AF,2,FALSE))</f>
        <v/>
      </c>
      <c r="OR37" s="861" t="str">
        <f>IF(Table1[[#This Row],[Etikett - B3 - Beschichtung Anteil (in %)]]="","",Table1[[#This Row],[Etikett - B3 - Beschichtung Anteil (in %)]])</f>
        <v/>
      </c>
      <c r="OS37" s="866">
        <f>ROUNDUP(SUM(
IF(AND(LB37='DD FD'!$J$7,LD37='DD FD'!$AI$3),LC37,0),
IF(AND(LL37='DD FD'!$J$7,LN37='DD FD'!$AI$3),LM37,0),
IF(AND(LV37='DD FD'!$J$7,LX37='DD FD'!$AI$3),LW37,0),
IF(AND(MF37='DD FD'!$J$7,MH37='DD FD'!$AI$3),MG37,0),
IF(AND(MQ37='DD FD'!$J$7,MS37='DD FD'!$AI$3),MR37,0),
IF(AND(NB37='DD FD'!$J$7,ND37='DD FD'!$AI$3),NC37,0),
IF(AND(NM37='DD FD'!$J$7,NO37='DD FD'!$AI$3),NN37,0),
IF(AND(NX37='DD FD'!$J$7,NZ37='DD FD'!$AI$3),NY37,0),
IF(AND(OI37='DD FD'!$J$7,OK37='DD FD'!$AI$3),OJ37,0),
),2)</f>
        <v>0</v>
      </c>
      <c r="OT37" s="865">
        <f>ROUNDUP(SUM(
IF(AND(LB37='DD FD'!$J$6,LD37='DD FD'!$AI$3),LC37,0),
IF(AND(LL37='DD FD'!$J$6,LN37='DD FD'!$AI$3),LM37,0),
IF(AND(LV37='DD FD'!$J$6,LX37='DD FD'!$AI$3),LW37,0),
IF(AND(MF37='DD FD'!$J$6,MH37='DD FD'!$AI$3),MG37,0),
IF(AND(MQ37='DD FD'!$J$6,MS37='DD FD'!$AI$3),MR37,0),
IF(AND(NB37='DD FD'!$J$6,ND37='DD FD'!$AI$3),NC37,0),
IF(AND(NM37='DD FD'!$J$6,NO37='DD FD'!$AI$3),NN37,0),
IF(AND(NX37='DD FD'!$J$6,NZ37='DD FD'!$AI$3),NY37,0),
IF(AND(OI37='DD FD'!$J$6,OK37='DD FD'!$AI$3),OJ37,0),
),2)</f>
        <v>0</v>
      </c>
      <c r="OU37" s="865">
        <f>ROUNDUP(SUM(
IF(AND(LB37='DD FD'!$J$10,LD37='DD FD'!$AI$3),LC37,0),
IF(AND(LL37='DD FD'!$J$10,LN37='DD FD'!$AI$3),LM37,0),
IF(AND(LV37='DD FD'!$J$10,LX37='DD FD'!$AI$3),LW37,0),
IF(AND(MF37='DD FD'!$J$10,MH37='DD FD'!$AI$3),MG37,0),
IF(AND(MQ37='DD FD'!$J$10,MS37='DD FD'!$AI$3),MR37,0),
IF(AND(NB37='DD FD'!$J$10,ND37='DD FD'!$AI$3),NC37,0),
IF(AND(NM37='DD FD'!$J$10,NO37='DD FD'!$AI$3),NN37,0),
IF(AND(NX37='DD FD'!$J$10,NZ37='DD FD'!$AI$3),NY37,0),
IF(AND(OI37='DD FD'!$J$10,OK37='DD FD'!$AI$3),OJ37,0),
),2)</f>
        <v>0</v>
      </c>
      <c r="OV37" s="865">
        <f>ROUNDUP(SUM(
IF(AND(LB37='DD FD'!$J$8,LD37='DD FD'!$AI$3),LC37,0),
IF(AND(LL37='DD FD'!$J$8,LN37='DD FD'!$AI$3),LM37,0),
IF(AND(LV37='DD FD'!$J$8,LX37='DD FD'!$AI$3),LW37,0),
IF(AND(MF37='DD FD'!$J$8,MH37='DD FD'!$AI$3),MG37,0),
IF(AND(MQ37='DD FD'!$J$8,MS37='DD FD'!$AI$3),MR37,0),
IF(AND(NB37='DD FD'!$J$8,ND37='DD FD'!$AI$3),NC37,0),
IF(AND(NM37='DD FD'!$J$8,NO37='DD FD'!$AI$3),NN37,0),
IF(AND(NX37='DD FD'!$J$8,NZ37='DD FD'!$AI$3),NY37,0),
IF(AND(OI37='DD FD'!$J$8,OK37='DD FD'!$AI$3),OJ37,0),
),2)</f>
        <v>0</v>
      </c>
      <c r="OW37" s="865">
        <f>ROUNDUP(SUM(
IF(AND(LB37='DD FD'!$J$5,LD37='DD FD'!$AI$3),LC37,0),
IF(AND(LL37='DD FD'!$J$5,LN37='DD FD'!$AI$3),LM37,0),
IF(AND(LV37='DD FD'!$J$5,LX37='DD FD'!$AI$3),LW37,0),
IF(AND(MF37='DD FD'!$J$5,MH37='DD FD'!$AI$3),MG37,0),
IF(AND(MQ37='DD FD'!$J$5,MS37='DD FD'!$AI$3),MR37,0),
IF(AND(NB37='DD FD'!$J$5,ND37='DD FD'!$AI$3),NC37,0),
IF(AND(NM37='DD FD'!$J$5,NO37='DD FD'!$AI$3),NN37,0),
IF(AND(NX37='DD FD'!$J$5,NZ37='DD FD'!$AI$3),NY37,0),
IF(AND(OI37='DD FD'!$J$5,OK37='DD FD'!$AI$3),OJ37,0),
),2)</f>
        <v>0</v>
      </c>
      <c r="OX37" s="865">
        <f>ROUNDUP(SUM(
IF(AND(LB37='DD FD'!$J$9,LD37='DD FD'!$AI$3),LC37,0),
IF(AND(LL37='DD FD'!$J$9,LN37='DD FD'!$AI$3),LM37,0),
IF(AND(LV37='DD FD'!$J$9,LX37='DD FD'!$AI$3),LW37,0),
IF(AND(MF37='DD FD'!$J$9,MH37='DD FD'!$AI$3),MG37,0),
IF(AND(MQ37='DD FD'!$J$9,MS37='DD FD'!$AI$3),MR37,0),
IF(AND(NB37='DD FD'!$J$9,ND37='DD FD'!$AI$3),NC37,0),
IF(AND(NM37='DD FD'!$J$9,NO37='DD FD'!$AI$3),NN37,0),
IF(AND(NX37='DD FD'!$J$9,NZ37='DD FD'!$AI$3),NY37,0),
IF(AND(OI37='DD FD'!$J$9,OK37='DD FD'!$AI$3),OJ37,0),
),2)</f>
        <v>0</v>
      </c>
      <c r="OY37" s="865">
        <f>ROUNDUP(SUM(
IF(AND(LB37='DD FD'!$J$4,LD37='DD FD'!$AI$3),LC37,0),
IF(AND(LL37='DD FD'!$J$4,LN37='DD FD'!$AI$3),LM37,0),
IF(AND(LV37='DD FD'!$J$4,LX37='DD FD'!$AI$3),LW37,0),
IF(AND(MF37='DD FD'!$J$4,MH37='DD FD'!$AI$3),MG37,0),
IF(AND(MQ37='DD FD'!$J$4,MS37='DD FD'!$AI$3),MR37,0),
IF(AND(NB37='DD FD'!$J$4,ND37='DD FD'!$AI$3),NC37,0),
IF(AND(NM37='DD FD'!$J$4,NO37='DD FD'!$AI$3),NN37,0),
IF(AND(NX37='DD FD'!$J$4,NZ37='DD FD'!$AI$3),NY37,0),
IF(AND(OI37='DD FD'!$J$4,OK37='DD FD'!$AI$3),OJ37,0),
),2)</f>
        <v>0</v>
      </c>
      <c r="OZ37" s="867">
        <f>ROUNDUP(SUM(
IF(AND(LB37='DD FD'!$J$11,LD37='DD FD'!$AI$3),LC37,0),
IF(AND(LL37='DD FD'!$J$11,LN37='DD FD'!$AI$3),LM37,0),
IF(AND(LV37='DD FD'!$J$11,LX37='DD FD'!$AI$3),LW37,0),
IF(AND(MF37='DD FD'!$J$11,MH37='DD FD'!$AI$3),MG37,0),
IF(AND(MQ37='DD FD'!$J$11,MS37='DD FD'!$AI$3),MR37,0),
IF(AND(NB37='DD FD'!$J$11,ND37='DD FD'!$AI$3),NC37,0),
IF(AND(NM37='DD FD'!$J$11,NO37='DD FD'!$AI$3),NN37,0),
IF(AND(NX37='DD FD'!$J$11,NZ37='DD FD'!$AI$3),NY37,0),
IF(AND(OI37='DD FD'!$J$11,OK37='DD FD'!$AI$3),OJ37,0),
),2)</f>
        <v>0</v>
      </c>
    </row>
    <row r="38" spans="1:416">
      <c r="A38" s="663"/>
      <c r="B38" s="182"/>
      <c r="C38" s="282"/>
      <c r="D38" s="282"/>
      <c r="E38" s="183"/>
      <c r="F38" s="355"/>
      <c r="G38" s="359"/>
      <c r="H38" s="664"/>
      <c r="I38" s="173"/>
      <c r="J38" s="161" t="str">
        <f t="shared" si="0"/>
        <v/>
      </c>
      <c r="K38" s="633" t="str">
        <f t="shared" si="17"/>
        <v/>
      </c>
      <c r="L38" s="636"/>
      <c r="M38" s="124" t="str">
        <f t="shared" si="18"/>
        <v/>
      </c>
      <c r="N38" s="125" t="str">
        <f t="shared" si="1"/>
        <v/>
      </c>
      <c r="O38" s="175"/>
      <c r="P38" s="175"/>
      <c r="Q38" s="126" t="str">
        <f t="shared" si="19"/>
        <v/>
      </c>
      <c r="R38" s="184"/>
      <c r="S38" s="184"/>
      <c r="T38" s="182"/>
      <c r="U38" s="182"/>
      <c r="V38" s="182"/>
      <c r="W38" s="358"/>
      <c r="X38" s="182"/>
      <c r="Y38" s="183"/>
      <c r="Z38" s="123"/>
      <c r="AA38" s="176"/>
      <c r="AB38" s="176"/>
      <c r="AC38" s="176"/>
      <c r="AD38" s="176"/>
      <c r="AE38" s="176"/>
      <c r="AF38" s="176"/>
      <c r="AG38" s="127" t="str">
        <f t="shared" si="20"/>
        <v/>
      </c>
      <c r="AH38" s="127" t="str">
        <f t="shared" si="21"/>
        <v/>
      </c>
      <c r="AI38" s="370"/>
      <c r="AJ38" s="635"/>
      <c r="AK38" s="619" t="str">
        <f t="shared" si="22"/>
        <v/>
      </c>
      <c r="AL38" s="124" t="str">
        <f t="shared" si="2"/>
        <v/>
      </c>
      <c r="AM38" s="124" t="str">
        <f t="shared" si="3"/>
        <v/>
      </c>
      <c r="AN38" s="124" t="str">
        <f t="shared" si="4"/>
        <v/>
      </c>
      <c r="AO38" s="124" t="str">
        <f t="shared" si="5"/>
        <v/>
      </c>
      <c r="AP38" s="184"/>
      <c r="AQ38" s="182"/>
      <c r="AR38" s="182"/>
      <c r="AS38" s="182"/>
      <c r="AT38" s="182"/>
      <c r="AU38" s="127" t="str">
        <f t="shared" si="6"/>
        <v/>
      </c>
      <c r="AV38" s="354"/>
      <c r="AW38" s="127" t="str">
        <f t="shared" si="7"/>
        <v/>
      </c>
      <c r="AX38" s="144" t="str">
        <f t="shared" si="8"/>
        <v/>
      </c>
      <c r="AY38" s="182"/>
      <c r="AZ38" s="23"/>
      <c r="BA38" s="23"/>
      <c r="BB38" s="183"/>
      <c r="BC38" s="622"/>
      <c r="BD38" s="649" t="str">
        <f t="shared" si="23"/>
        <v/>
      </c>
      <c r="BE38" s="354"/>
      <c r="BF38" s="192" t="str">
        <f t="shared" si="24"/>
        <v/>
      </c>
      <c r="BG38" s="159"/>
      <c r="BH38" s="159"/>
      <c r="BI38" s="182"/>
      <c r="BJ38" s="194"/>
      <c r="BK38" s="194"/>
      <c r="BL38" s="194"/>
      <c r="BM38" s="127" t="str">
        <f t="shared" si="9"/>
        <v/>
      </c>
      <c r="BN38" s="194"/>
      <c r="BO38" s="178" t="str">
        <f t="shared" si="10"/>
        <v/>
      </c>
      <c r="BP38" s="191"/>
      <c r="BQ38" s="182"/>
      <c r="BR38" s="23"/>
      <c r="BS38" s="23"/>
      <c r="BT38" s="23"/>
      <c r="BU38" s="651"/>
      <c r="BV38" s="647"/>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633" t="str">
        <f t="shared" si="25"/>
        <v/>
      </c>
      <c r="DY38" s="736"/>
      <c r="DZ38" s="334"/>
      <c r="EA38" s="736"/>
      <c r="EB38" s="197"/>
      <c r="EC38" s="194"/>
      <c r="ED38" s="197"/>
      <c r="EE38" s="197"/>
      <c r="EF38" s="194"/>
      <c r="EG38" s="194"/>
      <c r="EH38" s="194"/>
      <c r="EI38" s="123" t="str">
        <f t="shared" si="11"/>
        <v/>
      </c>
      <c r="EJ38" s="194"/>
      <c r="EK38" s="620" t="str">
        <f t="shared" si="12"/>
        <v/>
      </c>
      <c r="EL38" s="756"/>
      <c r="EM38" s="620" t="str">
        <f t="shared" si="26"/>
        <v/>
      </c>
      <c r="EN38" s="733"/>
      <c r="EO38" s="163"/>
      <c r="EP38" s="163"/>
      <c r="EQ38" s="163"/>
      <c r="ER38" s="163"/>
      <c r="ES38" s="163"/>
      <c r="ET38" s="163"/>
      <c r="EU38" s="163"/>
      <c r="EV38" s="163"/>
      <c r="EW38" s="163"/>
      <c r="EX38" s="163"/>
      <c r="EY38" s="163"/>
      <c r="EZ38" s="163"/>
      <c r="FA38" s="163"/>
      <c r="FB38" s="163"/>
      <c r="FC38" s="742"/>
      <c r="FD38" s="648" t="str">
        <f t="shared" si="13"/>
        <v/>
      </c>
      <c r="FE38" s="183"/>
      <c r="FF38" s="201"/>
      <c r="FG38" s="201"/>
      <c r="FH38" s="201"/>
      <c r="FI38" s="201"/>
      <c r="FJ38" s="201"/>
      <c r="FK38" s="201"/>
      <c r="FL38" s="182"/>
      <c r="FM38" s="182"/>
      <c r="FN38" s="334"/>
      <c r="FO38" s="123" t="str">
        <f t="shared" si="14"/>
        <v/>
      </c>
      <c r="FP38" s="889" t="str">
        <f>IF(Table1[[#This Row],[Baumwollanteil (in %)]]&lt;&gt;"","05","")</f>
        <v/>
      </c>
      <c r="FQ38" s="999"/>
      <c r="FR38" s="179" t="str">
        <f t="shared" si="15"/>
        <v/>
      </c>
      <c r="FS38" s="175"/>
      <c r="FT38" s="175"/>
      <c r="FU38" s="175"/>
      <c r="FV38" s="745" t="str">
        <f t="shared" si="16"/>
        <v/>
      </c>
      <c r="FZ38" s="24"/>
      <c r="GA38" s="24"/>
      <c r="GC38" s="1010" t="str">
        <f>IF(Table1[[#This Row],[Global Trade Item Number (GTIN)]]="","",Table1[[#This Row],[Global Trade Item Number (GTIN)]])</f>
        <v/>
      </c>
      <c r="GD38" s="790" t="str">
        <f>IF(Table1[[#This Row],[WAWI-Nr./ Kreditoren-Nummer
(ASDV)]]&lt;&gt;"",Table1[[#This Row],[WAWI-Nr./ Kreditoren-Nummer
(ASDV)]],"")</f>
        <v/>
      </c>
      <c r="GE38" s="190"/>
      <c r="GF38" s="790" t="str">
        <f>IF(Table1[[#This Row],[Gültig ab (Datum)]]&lt;&gt;"","31.12.9999","")</f>
        <v/>
      </c>
      <c r="GG38" s="190"/>
      <c r="GH38" s="190"/>
      <c r="GI38" s="616"/>
      <c r="GJ38" s="765"/>
      <c r="GK38" s="763"/>
      <c r="GL38" s="617"/>
      <c r="GM38" s="617"/>
      <c r="GN38" s="617"/>
      <c r="GO38" s="617"/>
      <c r="GP38" s="617"/>
      <c r="GQ38" s="775"/>
      <c r="GR38" s="771"/>
      <c r="GS38" s="159"/>
      <c r="GT38" s="610"/>
      <c r="GU38" s="610"/>
      <c r="GV38" s="610"/>
      <c r="GW38" s="610"/>
      <c r="GX38" s="610"/>
      <c r="GY38" s="610"/>
      <c r="GZ38" s="610"/>
      <c r="HA38" s="610"/>
      <c r="HB38" s="771"/>
      <c r="HC38" s="610"/>
      <c r="HD38" s="610"/>
      <c r="HE38" s="610"/>
      <c r="HF38" s="610"/>
      <c r="HG38" s="610"/>
      <c r="HH38" s="610"/>
      <c r="HI38" s="610"/>
      <c r="HJ38" s="610"/>
      <c r="HK38" s="610"/>
      <c r="HL38" s="771"/>
      <c r="HM38" s="610"/>
      <c r="HN38" s="610"/>
      <c r="HO38" s="610"/>
      <c r="HP38" s="610"/>
      <c r="HQ38" s="610"/>
      <c r="HR38" s="610"/>
      <c r="HS38" s="610"/>
      <c r="HT38" s="610"/>
      <c r="HU38" s="610"/>
      <c r="HV38" s="771"/>
      <c r="HW38" s="610"/>
      <c r="HX38" s="610"/>
      <c r="HY38" s="610"/>
      <c r="HZ38" s="610"/>
      <c r="IA38" s="610"/>
      <c r="IB38" s="610"/>
      <c r="IC38" s="610"/>
      <c r="ID38" s="610"/>
      <c r="IE38" s="610"/>
      <c r="IF38" s="610"/>
      <c r="IG38" s="771"/>
      <c r="IH38" s="610"/>
      <c r="II38" s="610"/>
      <c r="IJ38" s="610"/>
      <c r="IK38" s="610"/>
      <c r="IL38" s="610"/>
      <c r="IM38" s="610"/>
      <c r="IN38" s="610"/>
      <c r="IO38" s="610"/>
      <c r="IP38" s="610"/>
      <c r="IQ38" s="610"/>
      <c r="IR38" s="771"/>
      <c r="IS38" s="610"/>
      <c r="IT38" s="610"/>
      <c r="IU38" s="610"/>
      <c r="IV38" s="610"/>
      <c r="IW38" s="610"/>
      <c r="IX38" s="610"/>
      <c r="IY38" s="610"/>
      <c r="IZ38" s="610"/>
      <c r="JA38" s="610"/>
      <c r="JB38" s="610"/>
      <c r="JC38" s="771"/>
      <c r="JD38" s="610"/>
      <c r="JE38" s="610"/>
      <c r="JF38" s="610"/>
      <c r="JG38" s="610"/>
      <c r="JH38" s="610"/>
      <c r="JI38" s="610"/>
      <c r="JJ38" s="610"/>
      <c r="JK38" s="610"/>
      <c r="JL38" s="610"/>
      <c r="JM38" s="827"/>
      <c r="JN38" s="771"/>
      <c r="JO38" s="610"/>
      <c r="JP38" s="610"/>
      <c r="JQ38" s="610"/>
      <c r="JR38" s="610"/>
      <c r="JS38" s="610"/>
      <c r="JT38" s="610"/>
      <c r="JU38" s="610"/>
      <c r="JV38" s="610"/>
      <c r="JW38" s="610"/>
      <c r="JX38" s="610"/>
      <c r="JY38" s="771"/>
      <c r="JZ38" s="610"/>
      <c r="KA38" s="610"/>
      <c r="KB38" s="610"/>
      <c r="KC38" s="610"/>
      <c r="KD38" s="610"/>
      <c r="KE38" s="610"/>
      <c r="KF38" s="610"/>
      <c r="KG38" s="610"/>
      <c r="KH38" s="610"/>
      <c r="KI38" s="610"/>
      <c r="KL38" s="803" t="str">
        <f>IF(Table1[[#This Row],[GTIN]]&lt;&gt;"",Table1[[#This Row],[GTIN]],"")</f>
        <v/>
      </c>
      <c r="KM38" s="804" t="str">
        <f>Table1[[#This Row],[Kreditor]]</f>
        <v/>
      </c>
      <c r="KN38" s="805" t="str">
        <f>IF(Table1[[#This Row],[Gültig ab (Datum)]]&lt;&gt;"",Table1[[#This Row],[Gültig ab (Datum)]],"")</f>
        <v/>
      </c>
      <c r="KO38" s="805" t="str">
        <f>Table1[[#This Row],[Gültig bis]]</f>
        <v/>
      </c>
      <c r="KP38" s="818" t="str">
        <f>IF(Table1[[#This Row],[Artikel verpackt? 
(X=Ja)]]="","",Table1[[#This Row],[Artikel verpackt? 
(X=Ja)]])</f>
        <v/>
      </c>
      <c r="KQ38" s="806" t="str">
        <f>IF(Table1[[#This Row],[Verpackung recyclingfähig?
(X=Ja)]]="","",Table1[[#This Row],[Verpackung recyclingfähig?
(X=Ja)]])</f>
        <v/>
      </c>
      <c r="KR38" s="807"/>
      <c r="KS38" s="808"/>
      <c r="KT38" s="809"/>
      <c r="KU38" s="809"/>
      <c r="KV38" s="809"/>
      <c r="KW38" s="809"/>
      <c r="KX38" s="809"/>
      <c r="KY38" s="809"/>
      <c r="KZ38" s="810"/>
      <c r="LA38" s="811" t="str">
        <f>IF(Table1[[#This Row],[Hauptkörper - B1 - Art]]="","",VLOOKUP(Table1[[#This Row],[Hauptkörper - B1 - Art]],'DD FD'!B:C,2,FALSE))</f>
        <v/>
      </c>
      <c r="LB38" s="812" t="str">
        <f>IF(Table1[[#This Row],[Hauptkörper - B1 - Fraktion]]="","",VLOOKUP(Table1[[#This Row],[Hauptkörper - B1 - Fraktion]],'DD FD'!H:J,3,FALSE))</f>
        <v/>
      </c>
      <c r="LC38" s="809" t="str">
        <f>IF(Table1[[#This Row],[Hauptkörper - B1 - Gewicht
(in G)]]="","",Table1[[#This Row],[Hauptkörper - B1 - Gewicht
(in G)]])</f>
        <v/>
      </c>
      <c r="LD38" s="809" t="str">
        <f>IF(Table1[[#This Row],[Hauptkörper - B1 - Lizenzierungs-pflichtig? (X=Ja)]]="","",Table1[[#This Row],[Hauptkörper - B1 - Lizenzierungs-pflichtig? (X=Ja)]])</f>
        <v/>
      </c>
      <c r="LE38" s="812" t="str">
        <f>IF(Table1[[#This Row],[Hauptkörper - B1 - Virgin Material]]="","",VLOOKUP(Table1[[#This Row],[Hauptkörper - B1 - Virgin Material]],'DD FD'!AJ:AK,2,FALSE))</f>
        <v/>
      </c>
      <c r="LF38" s="813" t="str">
        <f>IF(Table1[[#This Row],[Hauptkörper - B1 - Virgin Material Anteil (in %)]]="","",Table1[[#This Row],[Hauptkörper - B1 - Virgin Material Anteil (in %)]])</f>
        <v/>
      </c>
      <c r="LG38" s="812" t="str">
        <f>IF(Table1[[#This Row],[Hauptkörper - B1 - Recyceltes Material]]="","",VLOOKUP(Table1[[#This Row],[Hauptkörper - B1 - Recyceltes Material]],'DD FD'!AL:AM,2,FALSE))</f>
        <v/>
      </c>
      <c r="LH38" s="813" t="str">
        <f>IF(Table1[[#This Row],[Hauptkörper - B1 - Recyceltes Material Anteil (in %)]]="","",Table1[[#This Row],[Hauptkörper - B1 - Recyceltes Material Anteil (in %)]])</f>
        <v/>
      </c>
      <c r="LI38" s="814" t="str">
        <f>IF(Table1[[#This Row],[Hauptkörper - B1 - Beschichtung]]="","",VLOOKUP(Table1[[#This Row],[Hauptkörper - B1 - Beschichtung]],'DD FD'!AE:AF,2,FALSE))</f>
        <v/>
      </c>
      <c r="LJ38" s="815" t="str">
        <f>IF(Table1[[#This Row],[Hauptkörper - B1 - Beschichtung Anteil (in %)]]="","",Table1[[#This Row],[Hauptkörper - B1 - Beschichtung Anteil (in %)]])</f>
        <v/>
      </c>
      <c r="LK38" s="811" t="str">
        <f>IF(Table1[[#This Row],[Hauptkörper - B2 - Art]]="","",VLOOKUP(Table1[[#This Row],[Hauptkörper - B2 - Art]],'DD FD'!B:C,2,FALSE))</f>
        <v/>
      </c>
      <c r="LL38" s="812" t="str">
        <f>IF(Table1[[#This Row],[Hauptkörper - B2 - Fraktion]]="","",VLOOKUP(Table1[[#This Row],[Hauptkörper - B2 - Fraktion]],'DD FD'!H:J,3,FALSE))</f>
        <v/>
      </c>
      <c r="LM38" s="809" t="str">
        <f>IF(Table1[[#This Row],[Hauptkörper - B2 - Gewicht
(in G)]]="","",Table1[[#This Row],[Hauptkörper - B2 - Gewicht
(in G)]])</f>
        <v/>
      </c>
      <c r="LN38" s="809" t="str">
        <f>IF(Table1[[#This Row],[Hauptkörper - B2 - Lizenzierungs-pflichtig? (X=Ja)]]="","",Table1[[#This Row],[Hauptkörper - B2 - Lizenzierungs-pflichtig? (X=Ja)]])</f>
        <v/>
      </c>
      <c r="LO38" s="812" t="str">
        <f>IF(Table1[[#This Row],[Hauptkörper - B2 - Virgin Material]]="","",VLOOKUP(Table1[[#This Row],[Hauptkörper - B2 - Virgin Material]],'DD FD'!AJ:AK,2,FALSE))</f>
        <v/>
      </c>
      <c r="LP38" s="813" t="str">
        <f>IF(Table1[[#This Row],[Hauptkörper - B2 - Virgin Material Anteil (in %)]]="","",Table1[[#This Row],[Hauptkörper - B2 - Virgin Material Anteil (in %)]])</f>
        <v/>
      </c>
      <c r="LQ38" s="812" t="str">
        <f>IF(Table1[[#This Row],[Hauptkörper - B2 - Recyceltes Material]]="","",VLOOKUP(Table1[[#This Row],[Hauptkörper - B2 - Recyceltes Material]],'DD FD'!AL:AM,2,FALSE))</f>
        <v/>
      </c>
      <c r="LR38" s="813" t="str">
        <f>IF(Table1[[#This Row],[Hauptkörper - B2 - Recyceltes Material Anteil (in %)]]="","",Table1[[#This Row],[Hauptkörper - B2 - Recyceltes Material Anteil (in %)]])</f>
        <v/>
      </c>
      <c r="LS38" s="812" t="str">
        <f>IF(Table1[[#This Row],[Hauptkörper - B2 - Beschichtung]]="","",VLOOKUP(Table1[[#This Row],[Hauptkörper - B2 - Beschichtung]],'DD FD'!AE:AF,2,FALSE))</f>
        <v/>
      </c>
      <c r="LT38" s="815" t="str">
        <f>IF(Table1[[#This Row],[Hauptkörper - B2 - Beschichtung Anteil (in %)]]="","",Table1[[#This Row],[Hauptkörper - B2 - Beschichtung Anteil (in %)]])</f>
        <v/>
      </c>
      <c r="LU38" s="811" t="str">
        <f>IF(Table1[[#This Row],[Hauptkörper - B3 - Art]]="","",VLOOKUP(Table1[[#This Row],[Hauptkörper - B3 - Art]],'DD FD'!B:C,2,FALSE))</f>
        <v/>
      </c>
      <c r="LV38" s="812" t="str">
        <f>IF(Table1[[#This Row],[Hauptkörper - B3 - Fraktion]]="","",VLOOKUP(Table1[[#This Row],[Hauptkörper - B3 - Fraktion]],'DD FD'!H:J,3,FALSE))</f>
        <v/>
      </c>
      <c r="LW38" s="809" t="str">
        <f>IF(Table1[[#This Row],[Hauptkörper - B3 - Gewicht
(in G)]]="","",Table1[[#This Row],[Hauptkörper - B3 - Gewicht
(in G)]])</f>
        <v/>
      </c>
      <c r="LX38" s="809" t="str">
        <f>IF(Table1[[#This Row],[Hauptkörper - B3 - Lizenzierungs-pflichtig? (X=Ja)]]="","",Table1[[#This Row],[Hauptkörper - B3 - Lizenzierungs-pflichtig? (X=Ja)]])</f>
        <v/>
      </c>
      <c r="LY38" s="812" t="str">
        <f>IF(Table1[[#This Row],[Hauptkörper - B3 - Virgin Material]]="","",VLOOKUP(Table1[[#This Row],[Hauptkörper - B3 - Virgin Material]],'DD FD'!AJ:AK,2,FALSE))</f>
        <v/>
      </c>
      <c r="LZ38" s="813" t="str">
        <f>IF(Table1[[#This Row],[Hauptkörper - B3 - Virgin Material Anteil (in %)]]="","",Table1[[#This Row],[Hauptkörper - B3 - Virgin Material Anteil (in %)]])</f>
        <v/>
      </c>
      <c r="MA38" s="812" t="str">
        <f>IF(Table1[[#This Row],[Hauptkörper - B3 - Recyceltes Material]]="","",VLOOKUP(Table1[[#This Row],[Hauptkörper - B3 - Recyceltes Material]],'DD FD'!AL:AM,2,FALSE))</f>
        <v/>
      </c>
      <c r="MB38" s="813" t="str">
        <f>IF(Table1[[#This Row],[Hauptkörper - B3 - Recyceltes Material Anteil (in %)]]="","",Table1[[#This Row],[Hauptkörper - B3 - Recyceltes Material Anteil (in %)]])</f>
        <v/>
      </c>
      <c r="MC38" s="812" t="str">
        <f>IF(Table1[[#This Row],[Hauptkörper - B3 - Beschichtung]]="","",VLOOKUP(Table1[[#This Row],[Hauptkörper - B3 - Beschichtung]],'DD FD'!AE:AF,2,FALSE))</f>
        <v/>
      </c>
      <c r="MD38" s="815" t="str">
        <f>IF(Table1[[#This Row],[Hauptkörper - B3 - Beschichtung Anteil (in %)]]="","",Table1[[#This Row],[Hauptkörper - B3 - Beschichtung Anteil (in %)]])</f>
        <v/>
      </c>
      <c r="ME38" s="811" t="str">
        <f>IF(Table1[[#This Row],[Verschluss - B1 - Art]]="","",VLOOKUP(Table1[[#This Row],[Verschluss - B1 - Art]],'DD FD'!D:E,2,FALSE))</f>
        <v/>
      </c>
      <c r="MF38" s="812" t="str">
        <f>IF(Table1[[#This Row],[Verschluss - B1 - Fraktion]]="","",VLOOKUP(Table1[[#This Row],[Verschluss - B1 - Fraktion]],'DD FD'!H:J,3,FALSE))</f>
        <v/>
      </c>
      <c r="MG38" s="809" t="str">
        <f>IF(Table1[[#This Row],[Verschluss - B1 - Gewicht (in G)]]="","",Table1[[#This Row],[Verschluss - B1 - Gewicht (in G)]])</f>
        <v/>
      </c>
      <c r="MH38" s="809" t="str">
        <f>IF(Table1[[#This Row],[Verschluss - B1 - Lizenzierungs-pflichtig? (X=Ja)]]="","",Table1[[#This Row],[Verschluss - B1 - Lizenzierungs-pflichtig? (X=Ja)]])</f>
        <v/>
      </c>
      <c r="MI38" s="809" t="str">
        <f>IF(Table1[[#This Row],[Verschluss - B1 - Trennbar vom Hauptkörper? (X=Ja)]]="","",Table1[[#This Row],[Verschluss - B1 - Trennbar vom Hauptkörper? (X=Ja)]])</f>
        <v/>
      </c>
      <c r="MJ38" s="812" t="str">
        <f>IF(Table1[[#This Row],[Verschluss - B1 - Virgin Material]]="","",VLOOKUP(Table1[[#This Row],[Verschluss - B1 - Virgin Material]],'DD FD'!AJ:AK,2,FALSE))</f>
        <v/>
      </c>
      <c r="MK38" s="813" t="str">
        <f>IF(Table1[[#This Row],[Verschluss - B1 - Virgin Material Anteil (in %)]]="","",Table1[[#This Row],[Verschluss - B1 - Virgin Material Anteil (in %)]])</f>
        <v/>
      </c>
      <c r="ML38" s="812" t="str">
        <f>IF(Table1[[#This Row],[Verschluss - B1 - Recyceltes Material]]="","",VLOOKUP(Table1[[#This Row],[Verschluss - B1 - Recyceltes Material]],'DD FD'!AL:AM,2,FALSE))</f>
        <v/>
      </c>
      <c r="MM38" s="813" t="str">
        <f>IF(Table1[[#This Row],[Verschluss - B1 - Recyceltes Material Anteil (in %)]]="","",Table1[[#This Row],[Verschluss - B1 - Recyceltes Material Anteil (in %)]])</f>
        <v/>
      </c>
      <c r="MN38" s="812" t="str">
        <f>IF(Table1[[#This Row],[Verschluss - B1 - Beschichtung]]="","",VLOOKUP(Table1[[#This Row],[Verschluss - B1 - Beschichtung]],'DD FD'!AE:AF,2,FALSE))</f>
        <v/>
      </c>
      <c r="MO38" s="815" t="str">
        <f>IF(Table1[[#This Row],[Verschluss - B1 - Beschichtung Anteil (in %)]]="","",Table1[[#This Row],[Verschluss - B1 - Beschichtung Anteil (in %)]])</f>
        <v/>
      </c>
      <c r="MP38" s="811" t="str">
        <f>IF(Table1[[#This Row],[Verschluss - B2 - Art]]="","",VLOOKUP(Table1[[#This Row],[Verschluss - B2 - Art]],'DD FD'!D:E,2,FALSE))</f>
        <v/>
      </c>
      <c r="MQ38" s="812" t="str">
        <f>IF(Table1[[#This Row],[Verschluss - B2 - Fraktion]]="","",VLOOKUP(Table1[[#This Row],[Verschluss - B2 - Fraktion]],'DD FD'!H:J,3,FALSE))</f>
        <v/>
      </c>
      <c r="MR38" s="809" t="str">
        <f>IF(Table1[[#This Row],[Verschluss - B2 - Gewicht (in G)]]="","",Table1[[#This Row],[Verschluss - B2 - Gewicht (in G)]])</f>
        <v/>
      </c>
      <c r="MS38" s="809" t="str">
        <f>IF(Table1[[#This Row],[Verschluss - B2 - Lizenzierungs-pflichtig? (X=Ja)]]="","",Table1[[#This Row],[Verschluss - B2 - Lizenzierungs-pflichtig? (X=Ja)]])</f>
        <v/>
      </c>
      <c r="MT38" s="809" t="str">
        <f>IF(Table1[[#This Row],[Verschluss - B2 - Trennbar vom Hauptkörper? (X=Ja)]]="","",Table1[[#This Row],[Verschluss - B2 - Trennbar vom Hauptkörper? (X=Ja)]])</f>
        <v/>
      </c>
      <c r="MU38" s="812" t="str">
        <f>IF(Table1[[#This Row],[Verschluss - B2 - Virgin Material]]="","",VLOOKUP(Table1[[#This Row],[Verschluss - B2 - Virgin Material]],'DD FD'!AJ:AK,2,FALSE))</f>
        <v/>
      </c>
      <c r="MV38" s="813" t="str">
        <f>IF(Table1[[#This Row],[Verschluss - B2 - Virgin Material Anteil (in %)]]="","",Table1[[#This Row],[Verschluss - B2 - Virgin Material Anteil (in %)]])</f>
        <v/>
      </c>
      <c r="MW38" s="812" t="str">
        <f>IF(Table1[[#This Row],[Verschluss - B2 - Recyceltes Material]]="","",VLOOKUP(Table1[[#This Row],[Verschluss - B2 - Recyceltes Material]],'DD FD'!AL:AM,2,FALSE))</f>
        <v/>
      </c>
      <c r="MX38" s="813" t="str">
        <f>IF(Table1[[#This Row],[Verschluss - B2 - Recyceltes Material Anteil (in %)]]="","",Table1[[#This Row],[Verschluss - B2 - Recyceltes Material Anteil (in %)]])</f>
        <v/>
      </c>
      <c r="MY38" s="812" t="str">
        <f>IF(Table1[[#This Row],[Verschluss - B2 - Beschichtung]]="","",VLOOKUP(Table1[[#This Row],[Verschluss - B2 - Beschichtung]],'DD FD'!AE:AF,2,FALSE))</f>
        <v/>
      </c>
      <c r="MZ38" s="815" t="str">
        <f>IF(Table1[[#This Row],[Verschluss - B2 - Beschichtung Anteil (in %)]]="","",Table1[[#This Row],[Verschluss - B2 - Beschichtung Anteil (in %)]])</f>
        <v/>
      </c>
      <c r="NA38" s="811" t="str">
        <f>IF(Table1[[#This Row],[Verschluss - B3 - Art]]="","",VLOOKUP(Table1[[#This Row],[Verschluss - B3 - Art]],'DD FD'!D:E,2,FALSE))</f>
        <v/>
      </c>
      <c r="NB38" s="812" t="str">
        <f>IF(Table1[[#This Row],[Verschluss - B3 - Fraktion]]="","",VLOOKUP(Table1[[#This Row],[Verschluss - B3 - Fraktion]],'DD FD'!H:J,3,FALSE))</f>
        <v/>
      </c>
      <c r="NC38" s="809" t="str">
        <f>IF(Table1[[#This Row],[Verschluss - B3 - Gewicht (in G)]]="","",Table1[[#This Row],[Verschluss - B3 - Gewicht (in G)]])</f>
        <v/>
      </c>
      <c r="ND38" s="809" t="str">
        <f>IF(Table1[[#This Row],[Verschluss - B3 - Lizenzierungs-pflichtig? (X=Ja)]]="","",Table1[[#This Row],[Verschluss - B3 - Lizenzierungs-pflichtig? (X=Ja)]])</f>
        <v/>
      </c>
      <c r="NE38" s="809" t="str">
        <f>IF(Table1[[#This Row],[Verschluss - B3 - Trennbar vom Hauptkörper? (X=Ja)]]="","",Table1[[#This Row],[Verschluss - B3 - Trennbar vom Hauptkörper? (X=Ja)]])</f>
        <v/>
      </c>
      <c r="NF38" s="812" t="str">
        <f>IF(Table1[[#This Row],[Verschluss - B3 - Virgin Material]]="","",VLOOKUP(Table1[[#This Row],[Verschluss - B3 - Virgin Material]],'DD FD'!AJ:AK,2,FALSE))</f>
        <v/>
      </c>
      <c r="NG38" s="813" t="str">
        <f>IF(Table1[[#This Row],[Verschluss - B3 - Virgin Material Anteil (in %)]]="","",Table1[[#This Row],[Verschluss - B3 - Virgin Material Anteil (in %)]])</f>
        <v/>
      </c>
      <c r="NH38" s="812" t="str">
        <f>IF(Table1[[#This Row],[Verschluss - B3 - Recyceltes Material]]="","",VLOOKUP(Table1[[#This Row],[Verschluss - B3 - Recyceltes Material]],'DD FD'!AL:AM,2,FALSE))</f>
        <v/>
      </c>
      <c r="NI38" s="813" t="str">
        <f>IF(Table1[[#This Row],[Verschluss - B3 - Recyceltes Material Anteil (in %)]]="","",Table1[[#This Row],[Verschluss - B3 - Recyceltes Material Anteil (in %)]])</f>
        <v/>
      </c>
      <c r="NJ38" s="812" t="str">
        <f>IF(Table1[[#This Row],[Verschluss - B3 - Beschichtung]]="","",VLOOKUP(Table1[[#This Row],[Verschluss - B3 - Beschichtung]],'DD FD'!AE:AF,2,FALSE))</f>
        <v/>
      </c>
      <c r="NK38" s="815" t="str">
        <f>IF(Table1[[#This Row],[Verschluss - B3 - Beschichtung Anteil (in %)]]="","",Table1[[#This Row],[Verschluss - B3 - Beschichtung Anteil (in %)]])</f>
        <v/>
      </c>
      <c r="NL38" s="811" t="str">
        <f>IF(Table1[[#This Row],[Etikett - B1 - Art]]="","",VLOOKUP(Table1[[#This Row],[Etikett - B1 - Art]],'DD FD'!F:G,2,FALSE))</f>
        <v/>
      </c>
      <c r="NM38" s="812" t="str">
        <f>IF(Table1[[#This Row],[Etikett - B1 - Fraktion]]="","",VLOOKUP(Table1[[#This Row],[Etikett - B1 - Fraktion]],'DD FD'!H:J,3,FALSE))</f>
        <v/>
      </c>
      <c r="NN38" s="809" t="str">
        <f>IF(Table1[[#This Row],[Etikett - B1 - Gewicht (in G)]]="","",Table1[[#This Row],[Etikett - B1 - Gewicht (in G)]])</f>
        <v/>
      </c>
      <c r="NO38" s="809" t="str">
        <f>IF(Table1[[#This Row],[Etikett - B1 - Lizenzierungs-pflichtig? (X=Ja)]]="","",Table1[[#This Row],[Etikett - B1 - Lizenzierungs-pflichtig? (X=Ja)]])</f>
        <v/>
      </c>
      <c r="NP38" s="809" t="str">
        <f>IF(Table1[[#This Row],[Etikett - B1 - Trennbar vom Hauptkörper? (X=Ja)]]="","",Table1[[#This Row],[Etikett - B1 - Trennbar vom Hauptkörper? (X=Ja)]])</f>
        <v/>
      </c>
      <c r="NQ38" s="812" t="str">
        <f>IF(Table1[[#This Row],[Etikett - B1 - Virgin Material]]="","",VLOOKUP(Table1[[#This Row],[Etikett - B1 - Virgin Material]],'DD FD'!AJ:AK,2,FALSE))</f>
        <v/>
      </c>
      <c r="NR38" s="813" t="str">
        <f>IF(Table1[[#This Row],[Etikett - B1 - Virgin Material Anteil (in %)]]="","",Table1[[#This Row],[Etikett - B1 - Virgin Material Anteil (in %)]])</f>
        <v/>
      </c>
      <c r="NS38" s="812" t="str">
        <f>IF(Table1[[#This Row],[Etikett - B1 - Recyceltes Material]]="","",VLOOKUP(Table1[[#This Row],[Etikett - B1 - Recyceltes Material]],'DD FD'!AL:AM,2,FALSE))</f>
        <v/>
      </c>
      <c r="NT38" s="813" t="str">
        <f>IF(Table1[[#This Row],[Etikett - B1 - Recyceltes Material Anteil (in %)]]="","",Table1[[#This Row],[Etikett - B1 - Recyceltes Material Anteil (in %)]])</f>
        <v/>
      </c>
      <c r="NU38" s="812" t="str">
        <f>IF(Table1[[#This Row],[Etikett - B1 - Beschichtung]]="","",VLOOKUP(Table1[[#This Row],[Etikett - B1 - Beschichtung]],'DD FD'!AE:AF,2,FALSE))</f>
        <v/>
      </c>
      <c r="NV38" s="815" t="str">
        <f>IF(Table1[[#This Row],[Etikett - B1 - Beschichtung Anteil (in %)]]="","",Table1[[#This Row],[Etikett - B1 - Beschichtung Anteil (in %)]])</f>
        <v/>
      </c>
      <c r="NW38" s="811" t="str">
        <f>IF(Table1[[#This Row],[Etikett - B2 - Art]]="","",VLOOKUP(Table1[[#This Row],[Etikett - B2 - Art]],'DD FD'!F:G,2,FALSE))</f>
        <v/>
      </c>
      <c r="NX38" s="812" t="str">
        <f>IF(Table1[[#This Row],[Etikett - B2 - Fraktion]]="","",VLOOKUP(Table1[[#This Row],[Etikett - B2 - Fraktion]],'DD FD'!H:J,3,FALSE))</f>
        <v/>
      </c>
      <c r="NY38" s="809" t="str">
        <f>IF(Table1[[#This Row],[Etikett - B2 - Gewicht (in G)]]="","",Table1[[#This Row],[Etikett - B2 - Gewicht (in G)]])</f>
        <v/>
      </c>
      <c r="NZ38" s="809" t="str">
        <f>IF(Table1[[#This Row],[Etikett - B2 - Lizenzierungs-pflichtig? (X=Ja)]]="","",Table1[[#This Row],[Etikett - B2 - Lizenzierungs-pflichtig? (X=Ja)]])</f>
        <v/>
      </c>
      <c r="OA38" s="809" t="str">
        <f>IF(Table1[[#This Row],[Etikett - B2 - Trennbar vom Hauptkörper? (X=Ja)]]="","",Table1[[#This Row],[Etikett - B2 - Trennbar vom Hauptkörper? (X=Ja)]])</f>
        <v/>
      </c>
      <c r="OB38" s="812" t="str">
        <f>IF(Table1[[#This Row],[Etikett - B2 - Virgin Material]]="","",VLOOKUP(Table1[[#This Row],[Etikett - B2 - Virgin Material]],'DD FD'!AJ:AK,2,FALSE))</f>
        <v/>
      </c>
      <c r="OC38" s="813" t="str">
        <f>IF(Table1[[#This Row],[Etikett - B2 - Virgin Material Anteil (in %)]]="","",Table1[[#This Row],[Etikett - B2 - Virgin Material Anteil (in %)]])</f>
        <v/>
      </c>
      <c r="OD38" s="812" t="str">
        <f>IF(Table1[[#This Row],[Etikett - B2 - Recyceltes Material]]="","",VLOOKUP(Table1[[#This Row],[Etikett - B2 - Recyceltes Material]],'DD FD'!AL:AM,2,FALSE))</f>
        <v/>
      </c>
      <c r="OE38" s="813" t="str">
        <f>IF(Table1[[#This Row],[Etikett - B2 - Recyceltes Material Anteil (in %)]]="","",Table1[[#This Row],[Etikett - B2 - Recyceltes Material Anteil (in %)]])</f>
        <v/>
      </c>
      <c r="OF38" s="812" t="str">
        <f>IF(Table1[[#This Row],[Etikett - B2 - Beschichtung]]="","",VLOOKUP(Table1[[#This Row],[Etikett - B2 - Beschichtung]],'DD FD'!AE:AF,2,FALSE))</f>
        <v/>
      </c>
      <c r="OG38" s="815" t="str">
        <f>IF(Table1[[#This Row],[Etikett - B2 - Beschichtung Anteil (in %)]]="","",Table1[[#This Row],[Etikett - B2 - Beschichtung Anteil (in %)]])</f>
        <v/>
      </c>
      <c r="OH38" s="811" t="str">
        <f>IF(Table1[[#This Row],[Etikett - B3 - Art]]="","",VLOOKUP(Table1[[#This Row],[Etikett - B3 - Art]],'DD FD'!F:G,2,FALSE))</f>
        <v/>
      </c>
      <c r="OI38" s="812" t="str">
        <f>IF(Table1[[#This Row],[Etikett - B3 - Fraktion]]="","",VLOOKUP(Table1[[#This Row],[Etikett - B3 - Fraktion]],'DD FD'!H:J,3,FALSE))</f>
        <v/>
      </c>
      <c r="OJ38" s="809" t="str">
        <f>IF(Table1[[#This Row],[Etikett - B3 - Gewicht (in G)]]="","",Table1[[#This Row],[Etikett - B3 - Gewicht (in G)]])</f>
        <v/>
      </c>
      <c r="OK38" s="809" t="str">
        <f>IF(Table1[[#This Row],[Etikett - B3 - Lizenzierungs-pflichtig? (X=Ja)]]="","",Table1[[#This Row],[Etikett - B3 - Lizenzierungs-pflichtig? (X=Ja)]])</f>
        <v/>
      </c>
      <c r="OL38" s="809" t="str">
        <f>IF(Table1[[#This Row],[Etikett - B3 - Trennbar vom Hauptkörper? (X=Ja)]]="","",Table1[[#This Row],[Etikett - B3 - Trennbar vom Hauptkörper? (X=Ja)]])</f>
        <v/>
      </c>
      <c r="OM38" s="812" t="str">
        <f>IF(Table1[[#This Row],[Etikett - B3 - Virgin Material]]="","",VLOOKUP(Table1[[#This Row],[Etikett - B3 - Virgin Material]],'DD FD'!AJ:AK,2,FALSE))</f>
        <v/>
      </c>
      <c r="ON38" s="813" t="str">
        <f>IF(Table1[[#This Row],[Etikett - B3 - Virgin Material Anteil (in %)]]="","",Table1[[#This Row],[Etikett - B3 - Virgin Material Anteil (in %)]])</f>
        <v/>
      </c>
      <c r="OO38" s="812" t="str">
        <f>IF(Table1[[#This Row],[Etikett - B3 - Recyceltes Material]]="","",VLOOKUP(Table1[[#This Row],[Etikett - B3 - Recyceltes Material]],'DD FD'!AL:AM,2,FALSE))</f>
        <v/>
      </c>
      <c r="OP38" s="813" t="str">
        <f>IF(Table1[[#This Row],[Etikett - B3 - Recyceltes Material Anteil (in %)]]="","",Table1[[#This Row],[Etikett - B3 - Recyceltes Material Anteil (in %)]])</f>
        <v/>
      </c>
      <c r="OQ38" s="812" t="str">
        <f>IF(Table1[[#This Row],[Etikett - B3 - Beschichtung]]="","",VLOOKUP(Table1[[#This Row],[Etikett - B3 - Beschichtung]],'DD FD'!AE:AF,2,FALSE))</f>
        <v/>
      </c>
      <c r="OR38" s="861" t="str">
        <f>IF(Table1[[#This Row],[Etikett - B3 - Beschichtung Anteil (in %)]]="","",Table1[[#This Row],[Etikett - B3 - Beschichtung Anteil (in %)]])</f>
        <v/>
      </c>
      <c r="OS38" s="866">
        <f>ROUNDUP(SUM(
IF(AND(LB38='DD FD'!$J$7,LD38='DD FD'!$AI$3),LC38,0),
IF(AND(LL38='DD FD'!$J$7,LN38='DD FD'!$AI$3),LM38,0),
IF(AND(LV38='DD FD'!$J$7,LX38='DD FD'!$AI$3),LW38,0),
IF(AND(MF38='DD FD'!$J$7,MH38='DD FD'!$AI$3),MG38,0),
IF(AND(MQ38='DD FD'!$J$7,MS38='DD FD'!$AI$3),MR38,0),
IF(AND(NB38='DD FD'!$J$7,ND38='DD FD'!$AI$3),NC38,0),
IF(AND(NM38='DD FD'!$J$7,NO38='DD FD'!$AI$3),NN38,0),
IF(AND(NX38='DD FD'!$J$7,NZ38='DD FD'!$AI$3),NY38,0),
IF(AND(OI38='DD FD'!$J$7,OK38='DD FD'!$AI$3),OJ38,0),
),2)</f>
        <v>0</v>
      </c>
      <c r="OT38" s="865">
        <f>ROUNDUP(SUM(
IF(AND(LB38='DD FD'!$J$6,LD38='DD FD'!$AI$3),LC38,0),
IF(AND(LL38='DD FD'!$J$6,LN38='DD FD'!$AI$3),LM38,0),
IF(AND(LV38='DD FD'!$J$6,LX38='DD FD'!$AI$3),LW38,0),
IF(AND(MF38='DD FD'!$J$6,MH38='DD FD'!$AI$3),MG38,0),
IF(AND(MQ38='DD FD'!$J$6,MS38='DD FD'!$AI$3),MR38,0),
IF(AND(NB38='DD FD'!$J$6,ND38='DD FD'!$AI$3),NC38,0),
IF(AND(NM38='DD FD'!$J$6,NO38='DD FD'!$AI$3),NN38,0),
IF(AND(NX38='DD FD'!$J$6,NZ38='DD FD'!$AI$3),NY38,0),
IF(AND(OI38='DD FD'!$J$6,OK38='DD FD'!$AI$3),OJ38,0),
),2)</f>
        <v>0</v>
      </c>
      <c r="OU38" s="865">
        <f>ROUNDUP(SUM(
IF(AND(LB38='DD FD'!$J$10,LD38='DD FD'!$AI$3),LC38,0),
IF(AND(LL38='DD FD'!$J$10,LN38='DD FD'!$AI$3),LM38,0),
IF(AND(LV38='DD FD'!$J$10,LX38='DD FD'!$AI$3),LW38,0),
IF(AND(MF38='DD FD'!$J$10,MH38='DD FD'!$AI$3),MG38,0),
IF(AND(MQ38='DD FD'!$J$10,MS38='DD FD'!$AI$3),MR38,0),
IF(AND(NB38='DD FD'!$J$10,ND38='DD FD'!$AI$3),NC38,0),
IF(AND(NM38='DD FD'!$J$10,NO38='DD FD'!$AI$3),NN38,0),
IF(AND(NX38='DD FD'!$J$10,NZ38='DD FD'!$AI$3),NY38,0),
IF(AND(OI38='DD FD'!$J$10,OK38='DD FD'!$AI$3),OJ38,0),
),2)</f>
        <v>0</v>
      </c>
      <c r="OV38" s="865">
        <f>ROUNDUP(SUM(
IF(AND(LB38='DD FD'!$J$8,LD38='DD FD'!$AI$3),LC38,0),
IF(AND(LL38='DD FD'!$J$8,LN38='DD FD'!$AI$3),LM38,0),
IF(AND(LV38='DD FD'!$J$8,LX38='DD FD'!$AI$3),LW38,0),
IF(AND(MF38='DD FD'!$J$8,MH38='DD FD'!$AI$3),MG38,0),
IF(AND(MQ38='DD FD'!$J$8,MS38='DD FD'!$AI$3),MR38,0),
IF(AND(NB38='DD FD'!$J$8,ND38='DD FD'!$AI$3),NC38,0),
IF(AND(NM38='DD FD'!$J$8,NO38='DD FD'!$AI$3),NN38,0),
IF(AND(NX38='DD FD'!$J$8,NZ38='DD FD'!$AI$3),NY38,0),
IF(AND(OI38='DD FD'!$J$8,OK38='DD FD'!$AI$3),OJ38,0),
),2)</f>
        <v>0</v>
      </c>
      <c r="OW38" s="865">
        <f>ROUNDUP(SUM(
IF(AND(LB38='DD FD'!$J$5,LD38='DD FD'!$AI$3),LC38,0),
IF(AND(LL38='DD FD'!$J$5,LN38='DD FD'!$AI$3),LM38,0),
IF(AND(LV38='DD FD'!$J$5,LX38='DD FD'!$AI$3),LW38,0),
IF(AND(MF38='DD FD'!$J$5,MH38='DD FD'!$AI$3),MG38,0),
IF(AND(MQ38='DD FD'!$J$5,MS38='DD FD'!$AI$3),MR38,0),
IF(AND(NB38='DD FD'!$J$5,ND38='DD FD'!$AI$3),NC38,0),
IF(AND(NM38='DD FD'!$J$5,NO38='DD FD'!$AI$3),NN38,0),
IF(AND(NX38='DD FD'!$J$5,NZ38='DD FD'!$AI$3),NY38,0),
IF(AND(OI38='DD FD'!$J$5,OK38='DD FD'!$AI$3),OJ38,0),
),2)</f>
        <v>0</v>
      </c>
      <c r="OX38" s="865">
        <f>ROUNDUP(SUM(
IF(AND(LB38='DD FD'!$J$9,LD38='DD FD'!$AI$3),LC38,0),
IF(AND(LL38='DD FD'!$J$9,LN38='DD FD'!$AI$3),LM38,0),
IF(AND(LV38='DD FD'!$J$9,LX38='DD FD'!$AI$3),LW38,0),
IF(AND(MF38='DD FD'!$J$9,MH38='DD FD'!$AI$3),MG38,0),
IF(AND(MQ38='DD FD'!$J$9,MS38='DD FD'!$AI$3),MR38,0),
IF(AND(NB38='DD FD'!$J$9,ND38='DD FD'!$AI$3),NC38,0),
IF(AND(NM38='DD FD'!$J$9,NO38='DD FD'!$AI$3),NN38,0),
IF(AND(NX38='DD FD'!$J$9,NZ38='DD FD'!$AI$3),NY38,0),
IF(AND(OI38='DD FD'!$J$9,OK38='DD FD'!$AI$3),OJ38,0),
),2)</f>
        <v>0</v>
      </c>
      <c r="OY38" s="865">
        <f>ROUNDUP(SUM(
IF(AND(LB38='DD FD'!$J$4,LD38='DD FD'!$AI$3),LC38,0),
IF(AND(LL38='DD FD'!$J$4,LN38='DD FD'!$AI$3),LM38,0),
IF(AND(LV38='DD FD'!$J$4,LX38='DD FD'!$AI$3),LW38,0),
IF(AND(MF38='DD FD'!$J$4,MH38='DD FD'!$AI$3),MG38,0),
IF(AND(MQ38='DD FD'!$J$4,MS38='DD FD'!$AI$3),MR38,0),
IF(AND(NB38='DD FD'!$J$4,ND38='DD FD'!$AI$3),NC38,0),
IF(AND(NM38='DD FD'!$J$4,NO38='DD FD'!$AI$3),NN38,0),
IF(AND(NX38='DD FD'!$J$4,NZ38='DD FD'!$AI$3),NY38,0),
IF(AND(OI38='DD FD'!$J$4,OK38='DD FD'!$AI$3),OJ38,0),
),2)</f>
        <v>0</v>
      </c>
      <c r="OZ38" s="867">
        <f>ROUNDUP(SUM(
IF(AND(LB38='DD FD'!$J$11,LD38='DD FD'!$AI$3),LC38,0),
IF(AND(LL38='DD FD'!$J$11,LN38='DD FD'!$AI$3),LM38,0),
IF(AND(LV38='DD FD'!$J$11,LX38='DD FD'!$AI$3),LW38,0),
IF(AND(MF38='DD FD'!$J$11,MH38='DD FD'!$AI$3),MG38,0),
IF(AND(MQ38='DD FD'!$J$11,MS38='DD FD'!$AI$3),MR38,0),
IF(AND(NB38='DD FD'!$J$11,ND38='DD FD'!$AI$3),NC38,0),
IF(AND(NM38='DD FD'!$J$11,NO38='DD FD'!$AI$3),NN38,0),
IF(AND(NX38='DD FD'!$J$11,NZ38='DD FD'!$AI$3),NY38,0),
IF(AND(OI38='DD FD'!$J$11,OK38='DD FD'!$AI$3),OJ38,0),
),2)</f>
        <v>0</v>
      </c>
    </row>
    <row r="39" spans="1:416">
      <c r="A39" s="663"/>
      <c r="B39" s="182"/>
      <c r="C39" s="282"/>
      <c r="D39" s="282"/>
      <c r="E39" s="183"/>
      <c r="F39" s="355"/>
      <c r="G39" s="359"/>
      <c r="H39" s="664"/>
      <c r="I39" s="173"/>
      <c r="J39" s="161" t="str">
        <f t="shared" si="0"/>
        <v/>
      </c>
      <c r="K39" s="633" t="str">
        <f t="shared" si="17"/>
        <v/>
      </c>
      <c r="L39" s="636"/>
      <c r="M39" s="124" t="str">
        <f t="shared" si="18"/>
        <v/>
      </c>
      <c r="N39" s="125" t="str">
        <f t="shared" si="1"/>
        <v/>
      </c>
      <c r="O39" s="175"/>
      <c r="P39" s="175"/>
      <c r="Q39" s="126" t="str">
        <f t="shared" si="19"/>
        <v/>
      </c>
      <c r="R39" s="184"/>
      <c r="S39" s="184"/>
      <c r="T39" s="182"/>
      <c r="U39" s="182"/>
      <c r="V39" s="182"/>
      <c r="W39" s="358"/>
      <c r="X39" s="182"/>
      <c r="Y39" s="183"/>
      <c r="Z39" s="123"/>
      <c r="AA39" s="176"/>
      <c r="AB39" s="176"/>
      <c r="AC39" s="176"/>
      <c r="AD39" s="176"/>
      <c r="AE39" s="176"/>
      <c r="AF39" s="176"/>
      <c r="AG39" s="127" t="str">
        <f t="shared" si="20"/>
        <v/>
      </c>
      <c r="AH39" s="127" t="str">
        <f t="shared" si="21"/>
        <v/>
      </c>
      <c r="AI39" s="370"/>
      <c r="AJ39" s="635"/>
      <c r="AK39" s="619" t="str">
        <f t="shared" si="22"/>
        <v/>
      </c>
      <c r="AL39" s="124" t="str">
        <f t="shared" si="2"/>
        <v/>
      </c>
      <c r="AM39" s="124" t="str">
        <f t="shared" si="3"/>
        <v/>
      </c>
      <c r="AN39" s="124" t="str">
        <f t="shared" si="4"/>
        <v/>
      </c>
      <c r="AO39" s="124" t="str">
        <f t="shared" si="5"/>
        <v/>
      </c>
      <c r="AP39" s="184"/>
      <c r="AQ39" s="182"/>
      <c r="AR39" s="182"/>
      <c r="AS39" s="182"/>
      <c r="AT39" s="182"/>
      <c r="AU39" s="127" t="str">
        <f t="shared" si="6"/>
        <v/>
      </c>
      <c r="AV39" s="354"/>
      <c r="AW39" s="127" t="str">
        <f t="shared" si="7"/>
        <v/>
      </c>
      <c r="AX39" s="144" t="str">
        <f t="shared" si="8"/>
        <v/>
      </c>
      <c r="AY39" s="182"/>
      <c r="AZ39" s="23"/>
      <c r="BA39" s="23"/>
      <c r="BB39" s="183"/>
      <c r="BC39" s="622"/>
      <c r="BD39" s="649" t="str">
        <f t="shared" si="23"/>
        <v/>
      </c>
      <c r="BE39" s="354"/>
      <c r="BF39" s="192" t="str">
        <f t="shared" si="24"/>
        <v/>
      </c>
      <c r="BG39" s="159"/>
      <c r="BH39" s="159"/>
      <c r="BI39" s="182"/>
      <c r="BJ39" s="194"/>
      <c r="BK39" s="194"/>
      <c r="BL39" s="194"/>
      <c r="BM39" s="127" t="str">
        <f t="shared" si="9"/>
        <v/>
      </c>
      <c r="BN39" s="194"/>
      <c r="BO39" s="178" t="str">
        <f t="shared" si="10"/>
        <v/>
      </c>
      <c r="BP39" s="191"/>
      <c r="BQ39" s="182"/>
      <c r="BR39" s="23"/>
      <c r="BS39" s="23"/>
      <c r="BT39" s="23"/>
      <c r="BU39" s="651"/>
      <c r="BV39" s="647"/>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633" t="str">
        <f t="shared" si="25"/>
        <v/>
      </c>
      <c r="DY39" s="736"/>
      <c r="DZ39" s="334"/>
      <c r="EA39" s="736"/>
      <c r="EB39" s="197"/>
      <c r="EC39" s="194"/>
      <c r="ED39" s="197"/>
      <c r="EE39" s="197"/>
      <c r="EF39" s="194"/>
      <c r="EG39" s="194"/>
      <c r="EH39" s="194"/>
      <c r="EI39" s="123" t="str">
        <f t="shared" si="11"/>
        <v/>
      </c>
      <c r="EJ39" s="194"/>
      <c r="EK39" s="620" t="str">
        <f t="shared" si="12"/>
        <v/>
      </c>
      <c r="EL39" s="756"/>
      <c r="EM39" s="620" t="str">
        <f t="shared" si="26"/>
        <v/>
      </c>
      <c r="EN39" s="733"/>
      <c r="EO39" s="163"/>
      <c r="EP39" s="163"/>
      <c r="EQ39" s="163"/>
      <c r="ER39" s="163"/>
      <c r="ES39" s="163"/>
      <c r="ET39" s="163"/>
      <c r="EU39" s="163"/>
      <c r="EV39" s="163"/>
      <c r="EW39" s="163"/>
      <c r="EX39" s="163"/>
      <c r="EY39" s="163"/>
      <c r="EZ39" s="163"/>
      <c r="FA39" s="163"/>
      <c r="FB39" s="163"/>
      <c r="FC39" s="742"/>
      <c r="FD39" s="648" t="str">
        <f t="shared" si="13"/>
        <v/>
      </c>
      <c r="FE39" s="183"/>
      <c r="FF39" s="201"/>
      <c r="FG39" s="201"/>
      <c r="FH39" s="201"/>
      <c r="FI39" s="201"/>
      <c r="FJ39" s="201"/>
      <c r="FK39" s="201"/>
      <c r="FL39" s="182"/>
      <c r="FM39" s="182"/>
      <c r="FN39" s="334"/>
      <c r="FO39" s="123" t="str">
        <f t="shared" si="14"/>
        <v/>
      </c>
      <c r="FP39" s="889" t="str">
        <f>IF(Table1[[#This Row],[Baumwollanteil (in %)]]&lt;&gt;"","05","")</f>
        <v/>
      </c>
      <c r="FQ39" s="999"/>
      <c r="FR39" s="179" t="str">
        <f t="shared" si="15"/>
        <v/>
      </c>
      <c r="FS39" s="175"/>
      <c r="FT39" s="175"/>
      <c r="FU39" s="175"/>
      <c r="FV39" s="745" t="str">
        <f t="shared" si="16"/>
        <v/>
      </c>
      <c r="FZ39" s="24"/>
      <c r="GA39" s="24"/>
      <c r="GC39" s="1010" t="str">
        <f>IF(Table1[[#This Row],[Global Trade Item Number (GTIN)]]="","",Table1[[#This Row],[Global Trade Item Number (GTIN)]])</f>
        <v/>
      </c>
      <c r="GD39" s="790" t="str">
        <f>IF(Table1[[#This Row],[WAWI-Nr./ Kreditoren-Nummer
(ASDV)]]&lt;&gt;"",Table1[[#This Row],[WAWI-Nr./ Kreditoren-Nummer
(ASDV)]],"")</f>
        <v/>
      </c>
      <c r="GE39" s="190"/>
      <c r="GF39" s="790" t="str">
        <f>IF(Table1[[#This Row],[Gültig ab (Datum)]]&lt;&gt;"","31.12.9999","")</f>
        <v/>
      </c>
      <c r="GG39" s="190"/>
      <c r="GH39" s="190"/>
      <c r="GI39" s="616"/>
      <c r="GJ39" s="765"/>
      <c r="GK39" s="763"/>
      <c r="GL39" s="617"/>
      <c r="GM39" s="617"/>
      <c r="GN39" s="617"/>
      <c r="GO39" s="617"/>
      <c r="GP39" s="617"/>
      <c r="GQ39" s="775"/>
      <c r="GR39" s="771"/>
      <c r="GS39" s="159"/>
      <c r="GT39" s="610"/>
      <c r="GU39" s="610"/>
      <c r="GV39" s="610"/>
      <c r="GW39" s="610"/>
      <c r="GX39" s="610"/>
      <c r="GY39" s="610"/>
      <c r="GZ39" s="610"/>
      <c r="HA39" s="610"/>
      <c r="HB39" s="771"/>
      <c r="HC39" s="610"/>
      <c r="HD39" s="610"/>
      <c r="HE39" s="610"/>
      <c r="HF39" s="610"/>
      <c r="HG39" s="610"/>
      <c r="HH39" s="610"/>
      <c r="HI39" s="610"/>
      <c r="HJ39" s="610"/>
      <c r="HK39" s="610"/>
      <c r="HL39" s="771"/>
      <c r="HM39" s="610"/>
      <c r="HN39" s="610"/>
      <c r="HO39" s="610"/>
      <c r="HP39" s="610"/>
      <c r="HQ39" s="610"/>
      <c r="HR39" s="610"/>
      <c r="HS39" s="610"/>
      <c r="HT39" s="610"/>
      <c r="HU39" s="610"/>
      <c r="HV39" s="771"/>
      <c r="HW39" s="610"/>
      <c r="HX39" s="610"/>
      <c r="HY39" s="610"/>
      <c r="HZ39" s="610"/>
      <c r="IA39" s="610"/>
      <c r="IB39" s="610"/>
      <c r="IC39" s="610"/>
      <c r="ID39" s="610"/>
      <c r="IE39" s="610"/>
      <c r="IF39" s="610"/>
      <c r="IG39" s="771"/>
      <c r="IH39" s="610"/>
      <c r="II39" s="610"/>
      <c r="IJ39" s="610"/>
      <c r="IK39" s="610"/>
      <c r="IL39" s="610"/>
      <c r="IM39" s="610"/>
      <c r="IN39" s="610"/>
      <c r="IO39" s="610"/>
      <c r="IP39" s="610"/>
      <c r="IQ39" s="610"/>
      <c r="IR39" s="771"/>
      <c r="IS39" s="610"/>
      <c r="IT39" s="610"/>
      <c r="IU39" s="610"/>
      <c r="IV39" s="610"/>
      <c r="IW39" s="610"/>
      <c r="IX39" s="610"/>
      <c r="IY39" s="610"/>
      <c r="IZ39" s="610"/>
      <c r="JA39" s="610"/>
      <c r="JB39" s="610"/>
      <c r="JC39" s="771"/>
      <c r="JD39" s="610"/>
      <c r="JE39" s="610"/>
      <c r="JF39" s="610"/>
      <c r="JG39" s="610"/>
      <c r="JH39" s="610"/>
      <c r="JI39" s="610"/>
      <c r="JJ39" s="610"/>
      <c r="JK39" s="610"/>
      <c r="JL39" s="610"/>
      <c r="JM39" s="827"/>
      <c r="JN39" s="771"/>
      <c r="JO39" s="610"/>
      <c r="JP39" s="610"/>
      <c r="JQ39" s="610"/>
      <c r="JR39" s="610"/>
      <c r="JS39" s="610"/>
      <c r="JT39" s="610"/>
      <c r="JU39" s="610"/>
      <c r="JV39" s="610"/>
      <c r="JW39" s="610"/>
      <c r="JX39" s="610"/>
      <c r="JY39" s="771"/>
      <c r="JZ39" s="610"/>
      <c r="KA39" s="610"/>
      <c r="KB39" s="610"/>
      <c r="KC39" s="610"/>
      <c r="KD39" s="610"/>
      <c r="KE39" s="610"/>
      <c r="KF39" s="610"/>
      <c r="KG39" s="610"/>
      <c r="KH39" s="610"/>
      <c r="KI39" s="610"/>
      <c r="KL39" s="803" t="str">
        <f>IF(Table1[[#This Row],[GTIN]]&lt;&gt;"",Table1[[#This Row],[GTIN]],"")</f>
        <v/>
      </c>
      <c r="KM39" s="804" t="str">
        <f>Table1[[#This Row],[Kreditor]]</f>
        <v/>
      </c>
      <c r="KN39" s="805" t="str">
        <f>IF(Table1[[#This Row],[Gültig ab (Datum)]]&lt;&gt;"",Table1[[#This Row],[Gültig ab (Datum)]],"")</f>
        <v/>
      </c>
      <c r="KO39" s="805" t="str">
        <f>Table1[[#This Row],[Gültig bis]]</f>
        <v/>
      </c>
      <c r="KP39" s="818" t="str">
        <f>IF(Table1[[#This Row],[Artikel verpackt? 
(X=Ja)]]="","",Table1[[#This Row],[Artikel verpackt? 
(X=Ja)]])</f>
        <v/>
      </c>
      <c r="KQ39" s="806" t="str">
        <f>IF(Table1[[#This Row],[Verpackung recyclingfähig?
(X=Ja)]]="","",Table1[[#This Row],[Verpackung recyclingfähig?
(X=Ja)]])</f>
        <v/>
      </c>
      <c r="KR39" s="807"/>
      <c r="KS39" s="808"/>
      <c r="KT39" s="809"/>
      <c r="KU39" s="809"/>
      <c r="KV39" s="809"/>
      <c r="KW39" s="809"/>
      <c r="KX39" s="809"/>
      <c r="KY39" s="809"/>
      <c r="KZ39" s="810"/>
      <c r="LA39" s="811" t="str">
        <f>IF(Table1[[#This Row],[Hauptkörper - B1 - Art]]="","",VLOOKUP(Table1[[#This Row],[Hauptkörper - B1 - Art]],'DD FD'!B:C,2,FALSE))</f>
        <v/>
      </c>
      <c r="LB39" s="812" t="str">
        <f>IF(Table1[[#This Row],[Hauptkörper - B1 - Fraktion]]="","",VLOOKUP(Table1[[#This Row],[Hauptkörper - B1 - Fraktion]],'DD FD'!H:J,3,FALSE))</f>
        <v/>
      </c>
      <c r="LC39" s="809" t="str">
        <f>IF(Table1[[#This Row],[Hauptkörper - B1 - Gewicht
(in G)]]="","",Table1[[#This Row],[Hauptkörper - B1 - Gewicht
(in G)]])</f>
        <v/>
      </c>
      <c r="LD39" s="809" t="str">
        <f>IF(Table1[[#This Row],[Hauptkörper - B1 - Lizenzierungs-pflichtig? (X=Ja)]]="","",Table1[[#This Row],[Hauptkörper - B1 - Lizenzierungs-pflichtig? (X=Ja)]])</f>
        <v/>
      </c>
      <c r="LE39" s="812" t="str">
        <f>IF(Table1[[#This Row],[Hauptkörper - B1 - Virgin Material]]="","",VLOOKUP(Table1[[#This Row],[Hauptkörper - B1 - Virgin Material]],'DD FD'!AJ:AK,2,FALSE))</f>
        <v/>
      </c>
      <c r="LF39" s="813" t="str">
        <f>IF(Table1[[#This Row],[Hauptkörper - B1 - Virgin Material Anteil (in %)]]="","",Table1[[#This Row],[Hauptkörper - B1 - Virgin Material Anteil (in %)]])</f>
        <v/>
      </c>
      <c r="LG39" s="812" t="str">
        <f>IF(Table1[[#This Row],[Hauptkörper - B1 - Recyceltes Material]]="","",VLOOKUP(Table1[[#This Row],[Hauptkörper - B1 - Recyceltes Material]],'DD FD'!AL:AM,2,FALSE))</f>
        <v/>
      </c>
      <c r="LH39" s="813" t="str">
        <f>IF(Table1[[#This Row],[Hauptkörper - B1 - Recyceltes Material Anteil (in %)]]="","",Table1[[#This Row],[Hauptkörper - B1 - Recyceltes Material Anteil (in %)]])</f>
        <v/>
      </c>
      <c r="LI39" s="814" t="str">
        <f>IF(Table1[[#This Row],[Hauptkörper - B1 - Beschichtung]]="","",VLOOKUP(Table1[[#This Row],[Hauptkörper - B1 - Beschichtung]],'DD FD'!AE:AF,2,FALSE))</f>
        <v/>
      </c>
      <c r="LJ39" s="815" t="str">
        <f>IF(Table1[[#This Row],[Hauptkörper - B1 - Beschichtung Anteil (in %)]]="","",Table1[[#This Row],[Hauptkörper - B1 - Beschichtung Anteil (in %)]])</f>
        <v/>
      </c>
      <c r="LK39" s="811" t="str">
        <f>IF(Table1[[#This Row],[Hauptkörper - B2 - Art]]="","",VLOOKUP(Table1[[#This Row],[Hauptkörper - B2 - Art]],'DD FD'!B:C,2,FALSE))</f>
        <v/>
      </c>
      <c r="LL39" s="812" t="str">
        <f>IF(Table1[[#This Row],[Hauptkörper - B2 - Fraktion]]="","",VLOOKUP(Table1[[#This Row],[Hauptkörper - B2 - Fraktion]],'DD FD'!H:J,3,FALSE))</f>
        <v/>
      </c>
      <c r="LM39" s="809" t="str">
        <f>IF(Table1[[#This Row],[Hauptkörper - B2 - Gewicht
(in G)]]="","",Table1[[#This Row],[Hauptkörper - B2 - Gewicht
(in G)]])</f>
        <v/>
      </c>
      <c r="LN39" s="809" t="str">
        <f>IF(Table1[[#This Row],[Hauptkörper - B2 - Lizenzierungs-pflichtig? (X=Ja)]]="","",Table1[[#This Row],[Hauptkörper - B2 - Lizenzierungs-pflichtig? (X=Ja)]])</f>
        <v/>
      </c>
      <c r="LO39" s="812" t="str">
        <f>IF(Table1[[#This Row],[Hauptkörper - B2 - Virgin Material]]="","",VLOOKUP(Table1[[#This Row],[Hauptkörper - B2 - Virgin Material]],'DD FD'!AJ:AK,2,FALSE))</f>
        <v/>
      </c>
      <c r="LP39" s="813" t="str">
        <f>IF(Table1[[#This Row],[Hauptkörper - B2 - Virgin Material Anteil (in %)]]="","",Table1[[#This Row],[Hauptkörper - B2 - Virgin Material Anteil (in %)]])</f>
        <v/>
      </c>
      <c r="LQ39" s="812" t="str">
        <f>IF(Table1[[#This Row],[Hauptkörper - B2 - Recyceltes Material]]="","",VLOOKUP(Table1[[#This Row],[Hauptkörper - B2 - Recyceltes Material]],'DD FD'!AL:AM,2,FALSE))</f>
        <v/>
      </c>
      <c r="LR39" s="813" t="str">
        <f>IF(Table1[[#This Row],[Hauptkörper - B2 - Recyceltes Material Anteil (in %)]]="","",Table1[[#This Row],[Hauptkörper - B2 - Recyceltes Material Anteil (in %)]])</f>
        <v/>
      </c>
      <c r="LS39" s="812" t="str">
        <f>IF(Table1[[#This Row],[Hauptkörper - B2 - Beschichtung]]="","",VLOOKUP(Table1[[#This Row],[Hauptkörper - B2 - Beschichtung]],'DD FD'!AE:AF,2,FALSE))</f>
        <v/>
      </c>
      <c r="LT39" s="815" t="str">
        <f>IF(Table1[[#This Row],[Hauptkörper - B2 - Beschichtung Anteil (in %)]]="","",Table1[[#This Row],[Hauptkörper - B2 - Beschichtung Anteil (in %)]])</f>
        <v/>
      </c>
      <c r="LU39" s="811" t="str">
        <f>IF(Table1[[#This Row],[Hauptkörper - B3 - Art]]="","",VLOOKUP(Table1[[#This Row],[Hauptkörper - B3 - Art]],'DD FD'!B:C,2,FALSE))</f>
        <v/>
      </c>
      <c r="LV39" s="812" t="str">
        <f>IF(Table1[[#This Row],[Hauptkörper - B3 - Fraktion]]="","",VLOOKUP(Table1[[#This Row],[Hauptkörper - B3 - Fraktion]],'DD FD'!H:J,3,FALSE))</f>
        <v/>
      </c>
      <c r="LW39" s="809" t="str">
        <f>IF(Table1[[#This Row],[Hauptkörper - B3 - Gewicht
(in G)]]="","",Table1[[#This Row],[Hauptkörper - B3 - Gewicht
(in G)]])</f>
        <v/>
      </c>
      <c r="LX39" s="809" t="str">
        <f>IF(Table1[[#This Row],[Hauptkörper - B3 - Lizenzierungs-pflichtig? (X=Ja)]]="","",Table1[[#This Row],[Hauptkörper - B3 - Lizenzierungs-pflichtig? (X=Ja)]])</f>
        <v/>
      </c>
      <c r="LY39" s="812" t="str">
        <f>IF(Table1[[#This Row],[Hauptkörper - B3 - Virgin Material]]="","",VLOOKUP(Table1[[#This Row],[Hauptkörper - B3 - Virgin Material]],'DD FD'!AJ:AK,2,FALSE))</f>
        <v/>
      </c>
      <c r="LZ39" s="813" t="str">
        <f>IF(Table1[[#This Row],[Hauptkörper - B3 - Virgin Material Anteil (in %)]]="","",Table1[[#This Row],[Hauptkörper - B3 - Virgin Material Anteil (in %)]])</f>
        <v/>
      </c>
      <c r="MA39" s="812" t="str">
        <f>IF(Table1[[#This Row],[Hauptkörper - B3 - Recyceltes Material]]="","",VLOOKUP(Table1[[#This Row],[Hauptkörper - B3 - Recyceltes Material]],'DD FD'!AL:AM,2,FALSE))</f>
        <v/>
      </c>
      <c r="MB39" s="813" t="str">
        <f>IF(Table1[[#This Row],[Hauptkörper - B3 - Recyceltes Material Anteil (in %)]]="","",Table1[[#This Row],[Hauptkörper - B3 - Recyceltes Material Anteil (in %)]])</f>
        <v/>
      </c>
      <c r="MC39" s="812" t="str">
        <f>IF(Table1[[#This Row],[Hauptkörper - B3 - Beschichtung]]="","",VLOOKUP(Table1[[#This Row],[Hauptkörper - B3 - Beschichtung]],'DD FD'!AE:AF,2,FALSE))</f>
        <v/>
      </c>
      <c r="MD39" s="815" t="str">
        <f>IF(Table1[[#This Row],[Hauptkörper - B3 - Beschichtung Anteil (in %)]]="","",Table1[[#This Row],[Hauptkörper - B3 - Beschichtung Anteil (in %)]])</f>
        <v/>
      </c>
      <c r="ME39" s="811" t="str">
        <f>IF(Table1[[#This Row],[Verschluss - B1 - Art]]="","",VLOOKUP(Table1[[#This Row],[Verschluss - B1 - Art]],'DD FD'!D:E,2,FALSE))</f>
        <v/>
      </c>
      <c r="MF39" s="812" t="str">
        <f>IF(Table1[[#This Row],[Verschluss - B1 - Fraktion]]="","",VLOOKUP(Table1[[#This Row],[Verschluss - B1 - Fraktion]],'DD FD'!H:J,3,FALSE))</f>
        <v/>
      </c>
      <c r="MG39" s="809" t="str">
        <f>IF(Table1[[#This Row],[Verschluss - B1 - Gewicht (in G)]]="","",Table1[[#This Row],[Verschluss - B1 - Gewicht (in G)]])</f>
        <v/>
      </c>
      <c r="MH39" s="809" t="str">
        <f>IF(Table1[[#This Row],[Verschluss - B1 - Lizenzierungs-pflichtig? (X=Ja)]]="","",Table1[[#This Row],[Verschluss - B1 - Lizenzierungs-pflichtig? (X=Ja)]])</f>
        <v/>
      </c>
      <c r="MI39" s="809" t="str">
        <f>IF(Table1[[#This Row],[Verschluss - B1 - Trennbar vom Hauptkörper? (X=Ja)]]="","",Table1[[#This Row],[Verschluss - B1 - Trennbar vom Hauptkörper? (X=Ja)]])</f>
        <v/>
      </c>
      <c r="MJ39" s="812" t="str">
        <f>IF(Table1[[#This Row],[Verschluss - B1 - Virgin Material]]="","",VLOOKUP(Table1[[#This Row],[Verschluss - B1 - Virgin Material]],'DD FD'!AJ:AK,2,FALSE))</f>
        <v/>
      </c>
      <c r="MK39" s="813" t="str">
        <f>IF(Table1[[#This Row],[Verschluss - B1 - Virgin Material Anteil (in %)]]="","",Table1[[#This Row],[Verschluss - B1 - Virgin Material Anteil (in %)]])</f>
        <v/>
      </c>
      <c r="ML39" s="812" t="str">
        <f>IF(Table1[[#This Row],[Verschluss - B1 - Recyceltes Material]]="","",VLOOKUP(Table1[[#This Row],[Verschluss - B1 - Recyceltes Material]],'DD FD'!AL:AM,2,FALSE))</f>
        <v/>
      </c>
      <c r="MM39" s="813" t="str">
        <f>IF(Table1[[#This Row],[Verschluss - B1 - Recyceltes Material Anteil (in %)]]="","",Table1[[#This Row],[Verschluss - B1 - Recyceltes Material Anteil (in %)]])</f>
        <v/>
      </c>
      <c r="MN39" s="812" t="str">
        <f>IF(Table1[[#This Row],[Verschluss - B1 - Beschichtung]]="","",VLOOKUP(Table1[[#This Row],[Verschluss - B1 - Beschichtung]],'DD FD'!AE:AF,2,FALSE))</f>
        <v/>
      </c>
      <c r="MO39" s="815" t="str">
        <f>IF(Table1[[#This Row],[Verschluss - B1 - Beschichtung Anteil (in %)]]="","",Table1[[#This Row],[Verschluss - B1 - Beschichtung Anteil (in %)]])</f>
        <v/>
      </c>
      <c r="MP39" s="811" t="str">
        <f>IF(Table1[[#This Row],[Verschluss - B2 - Art]]="","",VLOOKUP(Table1[[#This Row],[Verschluss - B2 - Art]],'DD FD'!D:E,2,FALSE))</f>
        <v/>
      </c>
      <c r="MQ39" s="812" t="str">
        <f>IF(Table1[[#This Row],[Verschluss - B2 - Fraktion]]="","",VLOOKUP(Table1[[#This Row],[Verschluss - B2 - Fraktion]],'DD FD'!H:J,3,FALSE))</f>
        <v/>
      </c>
      <c r="MR39" s="809" t="str">
        <f>IF(Table1[[#This Row],[Verschluss - B2 - Gewicht (in G)]]="","",Table1[[#This Row],[Verschluss - B2 - Gewicht (in G)]])</f>
        <v/>
      </c>
      <c r="MS39" s="809" t="str">
        <f>IF(Table1[[#This Row],[Verschluss - B2 - Lizenzierungs-pflichtig? (X=Ja)]]="","",Table1[[#This Row],[Verschluss - B2 - Lizenzierungs-pflichtig? (X=Ja)]])</f>
        <v/>
      </c>
      <c r="MT39" s="809" t="str">
        <f>IF(Table1[[#This Row],[Verschluss - B2 - Trennbar vom Hauptkörper? (X=Ja)]]="","",Table1[[#This Row],[Verschluss - B2 - Trennbar vom Hauptkörper? (X=Ja)]])</f>
        <v/>
      </c>
      <c r="MU39" s="812" t="str">
        <f>IF(Table1[[#This Row],[Verschluss - B2 - Virgin Material]]="","",VLOOKUP(Table1[[#This Row],[Verschluss - B2 - Virgin Material]],'DD FD'!AJ:AK,2,FALSE))</f>
        <v/>
      </c>
      <c r="MV39" s="813" t="str">
        <f>IF(Table1[[#This Row],[Verschluss - B2 - Virgin Material Anteil (in %)]]="","",Table1[[#This Row],[Verschluss - B2 - Virgin Material Anteil (in %)]])</f>
        <v/>
      </c>
      <c r="MW39" s="812" t="str">
        <f>IF(Table1[[#This Row],[Verschluss - B2 - Recyceltes Material]]="","",VLOOKUP(Table1[[#This Row],[Verschluss - B2 - Recyceltes Material]],'DD FD'!AL:AM,2,FALSE))</f>
        <v/>
      </c>
      <c r="MX39" s="813" t="str">
        <f>IF(Table1[[#This Row],[Verschluss - B2 - Recyceltes Material Anteil (in %)]]="","",Table1[[#This Row],[Verschluss - B2 - Recyceltes Material Anteil (in %)]])</f>
        <v/>
      </c>
      <c r="MY39" s="812" t="str">
        <f>IF(Table1[[#This Row],[Verschluss - B2 - Beschichtung]]="","",VLOOKUP(Table1[[#This Row],[Verschluss - B2 - Beschichtung]],'DD FD'!AE:AF,2,FALSE))</f>
        <v/>
      </c>
      <c r="MZ39" s="815" t="str">
        <f>IF(Table1[[#This Row],[Verschluss - B2 - Beschichtung Anteil (in %)]]="","",Table1[[#This Row],[Verschluss - B2 - Beschichtung Anteil (in %)]])</f>
        <v/>
      </c>
      <c r="NA39" s="811" t="str">
        <f>IF(Table1[[#This Row],[Verschluss - B3 - Art]]="","",VLOOKUP(Table1[[#This Row],[Verschluss - B3 - Art]],'DD FD'!D:E,2,FALSE))</f>
        <v/>
      </c>
      <c r="NB39" s="812" t="str">
        <f>IF(Table1[[#This Row],[Verschluss - B3 - Fraktion]]="","",VLOOKUP(Table1[[#This Row],[Verschluss - B3 - Fraktion]],'DD FD'!H:J,3,FALSE))</f>
        <v/>
      </c>
      <c r="NC39" s="809" t="str">
        <f>IF(Table1[[#This Row],[Verschluss - B3 - Gewicht (in G)]]="","",Table1[[#This Row],[Verschluss - B3 - Gewicht (in G)]])</f>
        <v/>
      </c>
      <c r="ND39" s="809" t="str">
        <f>IF(Table1[[#This Row],[Verschluss - B3 - Lizenzierungs-pflichtig? (X=Ja)]]="","",Table1[[#This Row],[Verschluss - B3 - Lizenzierungs-pflichtig? (X=Ja)]])</f>
        <v/>
      </c>
      <c r="NE39" s="809" t="str">
        <f>IF(Table1[[#This Row],[Verschluss - B3 - Trennbar vom Hauptkörper? (X=Ja)]]="","",Table1[[#This Row],[Verschluss - B3 - Trennbar vom Hauptkörper? (X=Ja)]])</f>
        <v/>
      </c>
      <c r="NF39" s="812" t="str">
        <f>IF(Table1[[#This Row],[Verschluss - B3 - Virgin Material]]="","",VLOOKUP(Table1[[#This Row],[Verschluss - B3 - Virgin Material]],'DD FD'!AJ:AK,2,FALSE))</f>
        <v/>
      </c>
      <c r="NG39" s="813" t="str">
        <f>IF(Table1[[#This Row],[Verschluss - B3 - Virgin Material Anteil (in %)]]="","",Table1[[#This Row],[Verschluss - B3 - Virgin Material Anteil (in %)]])</f>
        <v/>
      </c>
      <c r="NH39" s="812" t="str">
        <f>IF(Table1[[#This Row],[Verschluss - B3 - Recyceltes Material]]="","",VLOOKUP(Table1[[#This Row],[Verschluss - B3 - Recyceltes Material]],'DD FD'!AL:AM,2,FALSE))</f>
        <v/>
      </c>
      <c r="NI39" s="813" t="str">
        <f>IF(Table1[[#This Row],[Verschluss - B3 - Recyceltes Material Anteil (in %)]]="","",Table1[[#This Row],[Verschluss - B3 - Recyceltes Material Anteil (in %)]])</f>
        <v/>
      </c>
      <c r="NJ39" s="812" t="str">
        <f>IF(Table1[[#This Row],[Verschluss - B3 - Beschichtung]]="","",VLOOKUP(Table1[[#This Row],[Verschluss - B3 - Beschichtung]],'DD FD'!AE:AF,2,FALSE))</f>
        <v/>
      </c>
      <c r="NK39" s="815" t="str">
        <f>IF(Table1[[#This Row],[Verschluss - B3 - Beschichtung Anteil (in %)]]="","",Table1[[#This Row],[Verschluss - B3 - Beschichtung Anteil (in %)]])</f>
        <v/>
      </c>
      <c r="NL39" s="811" t="str">
        <f>IF(Table1[[#This Row],[Etikett - B1 - Art]]="","",VLOOKUP(Table1[[#This Row],[Etikett - B1 - Art]],'DD FD'!F:G,2,FALSE))</f>
        <v/>
      </c>
      <c r="NM39" s="812" t="str">
        <f>IF(Table1[[#This Row],[Etikett - B1 - Fraktion]]="","",VLOOKUP(Table1[[#This Row],[Etikett - B1 - Fraktion]],'DD FD'!H:J,3,FALSE))</f>
        <v/>
      </c>
      <c r="NN39" s="809" t="str">
        <f>IF(Table1[[#This Row],[Etikett - B1 - Gewicht (in G)]]="","",Table1[[#This Row],[Etikett - B1 - Gewicht (in G)]])</f>
        <v/>
      </c>
      <c r="NO39" s="809" t="str">
        <f>IF(Table1[[#This Row],[Etikett - B1 - Lizenzierungs-pflichtig? (X=Ja)]]="","",Table1[[#This Row],[Etikett - B1 - Lizenzierungs-pflichtig? (X=Ja)]])</f>
        <v/>
      </c>
      <c r="NP39" s="809" t="str">
        <f>IF(Table1[[#This Row],[Etikett - B1 - Trennbar vom Hauptkörper? (X=Ja)]]="","",Table1[[#This Row],[Etikett - B1 - Trennbar vom Hauptkörper? (X=Ja)]])</f>
        <v/>
      </c>
      <c r="NQ39" s="812" t="str">
        <f>IF(Table1[[#This Row],[Etikett - B1 - Virgin Material]]="","",VLOOKUP(Table1[[#This Row],[Etikett - B1 - Virgin Material]],'DD FD'!AJ:AK,2,FALSE))</f>
        <v/>
      </c>
      <c r="NR39" s="813" t="str">
        <f>IF(Table1[[#This Row],[Etikett - B1 - Virgin Material Anteil (in %)]]="","",Table1[[#This Row],[Etikett - B1 - Virgin Material Anteil (in %)]])</f>
        <v/>
      </c>
      <c r="NS39" s="812" t="str">
        <f>IF(Table1[[#This Row],[Etikett - B1 - Recyceltes Material]]="","",VLOOKUP(Table1[[#This Row],[Etikett - B1 - Recyceltes Material]],'DD FD'!AL:AM,2,FALSE))</f>
        <v/>
      </c>
      <c r="NT39" s="813" t="str">
        <f>IF(Table1[[#This Row],[Etikett - B1 - Recyceltes Material Anteil (in %)]]="","",Table1[[#This Row],[Etikett - B1 - Recyceltes Material Anteil (in %)]])</f>
        <v/>
      </c>
      <c r="NU39" s="812" t="str">
        <f>IF(Table1[[#This Row],[Etikett - B1 - Beschichtung]]="","",VLOOKUP(Table1[[#This Row],[Etikett - B1 - Beschichtung]],'DD FD'!AE:AF,2,FALSE))</f>
        <v/>
      </c>
      <c r="NV39" s="815" t="str">
        <f>IF(Table1[[#This Row],[Etikett - B1 - Beschichtung Anteil (in %)]]="","",Table1[[#This Row],[Etikett - B1 - Beschichtung Anteil (in %)]])</f>
        <v/>
      </c>
      <c r="NW39" s="811" t="str">
        <f>IF(Table1[[#This Row],[Etikett - B2 - Art]]="","",VLOOKUP(Table1[[#This Row],[Etikett - B2 - Art]],'DD FD'!F:G,2,FALSE))</f>
        <v/>
      </c>
      <c r="NX39" s="812" t="str">
        <f>IF(Table1[[#This Row],[Etikett - B2 - Fraktion]]="","",VLOOKUP(Table1[[#This Row],[Etikett - B2 - Fraktion]],'DD FD'!H:J,3,FALSE))</f>
        <v/>
      </c>
      <c r="NY39" s="809" t="str">
        <f>IF(Table1[[#This Row],[Etikett - B2 - Gewicht (in G)]]="","",Table1[[#This Row],[Etikett - B2 - Gewicht (in G)]])</f>
        <v/>
      </c>
      <c r="NZ39" s="809" t="str">
        <f>IF(Table1[[#This Row],[Etikett - B2 - Lizenzierungs-pflichtig? (X=Ja)]]="","",Table1[[#This Row],[Etikett - B2 - Lizenzierungs-pflichtig? (X=Ja)]])</f>
        <v/>
      </c>
      <c r="OA39" s="809" t="str">
        <f>IF(Table1[[#This Row],[Etikett - B2 - Trennbar vom Hauptkörper? (X=Ja)]]="","",Table1[[#This Row],[Etikett - B2 - Trennbar vom Hauptkörper? (X=Ja)]])</f>
        <v/>
      </c>
      <c r="OB39" s="812" t="str">
        <f>IF(Table1[[#This Row],[Etikett - B2 - Virgin Material]]="","",VLOOKUP(Table1[[#This Row],[Etikett - B2 - Virgin Material]],'DD FD'!AJ:AK,2,FALSE))</f>
        <v/>
      </c>
      <c r="OC39" s="813" t="str">
        <f>IF(Table1[[#This Row],[Etikett - B2 - Virgin Material Anteil (in %)]]="","",Table1[[#This Row],[Etikett - B2 - Virgin Material Anteil (in %)]])</f>
        <v/>
      </c>
      <c r="OD39" s="812" t="str">
        <f>IF(Table1[[#This Row],[Etikett - B2 - Recyceltes Material]]="","",VLOOKUP(Table1[[#This Row],[Etikett - B2 - Recyceltes Material]],'DD FD'!AL:AM,2,FALSE))</f>
        <v/>
      </c>
      <c r="OE39" s="813" t="str">
        <f>IF(Table1[[#This Row],[Etikett - B2 - Recyceltes Material Anteil (in %)]]="","",Table1[[#This Row],[Etikett - B2 - Recyceltes Material Anteil (in %)]])</f>
        <v/>
      </c>
      <c r="OF39" s="812" t="str">
        <f>IF(Table1[[#This Row],[Etikett - B2 - Beschichtung]]="","",VLOOKUP(Table1[[#This Row],[Etikett - B2 - Beschichtung]],'DD FD'!AE:AF,2,FALSE))</f>
        <v/>
      </c>
      <c r="OG39" s="815" t="str">
        <f>IF(Table1[[#This Row],[Etikett - B2 - Beschichtung Anteil (in %)]]="","",Table1[[#This Row],[Etikett - B2 - Beschichtung Anteil (in %)]])</f>
        <v/>
      </c>
      <c r="OH39" s="811" t="str">
        <f>IF(Table1[[#This Row],[Etikett - B3 - Art]]="","",VLOOKUP(Table1[[#This Row],[Etikett - B3 - Art]],'DD FD'!F:G,2,FALSE))</f>
        <v/>
      </c>
      <c r="OI39" s="812" t="str">
        <f>IF(Table1[[#This Row],[Etikett - B3 - Fraktion]]="","",VLOOKUP(Table1[[#This Row],[Etikett - B3 - Fraktion]],'DD FD'!H:J,3,FALSE))</f>
        <v/>
      </c>
      <c r="OJ39" s="809" t="str">
        <f>IF(Table1[[#This Row],[Etikett - B3 - Gewicht (in G)]]="","",Table1[[#This Row],[Etikett - B3 - Gewicht (in G)]])</f>
        <v/>
      </c>
      <c r="OK39" s="809" t="str">
        <f>IF(Table1[[#This Row],[Etikett - B3 - Lizenzierungs-pflichtig? (X=Ja)]]="","",Table1[[#This Row],[Etikett - B3 - Lizenzierungs-pflichtig? (X=Ja)]])</f>
        <v/>
      </c>
      <c r="OL39" s="809" t="str">
        <f>IF(Table1[[#This Row],[Etikett - B3 - Trennbar vom Hauptkörper? (X=Ja)]]="","",Table1[[#This Row],[Etikett - B3 - Trennbar vom Hauptkörper? (X=Ja)]])</f>
        <v/>
      </c>
      <c r="OM39" s="812" t="str">
        <f>IF(Table1[[#This Row],[Etikett - B3 - Virgin Material]]="","",VLOOKUP(Table1[[#This Row],[Etikett - B3 - Virgin Material]],'DD FD'!AJ:AK,2,FALSE))</f>
        <v/>
      </c>
      <c r="ON39" s="813" t="str">
        <f>IF(Table1[[#This Row],[Etikett - B3 - Virgin Material Anteil (in %)]]="","",Table1[[#This Row],[Etikett - B3 - Virgin Material Anteil (in %)]])</f>
        <v/>
      </c>
      <c r="OO39" s="812" t="str">
        <f>IF(Table1[[#This Row],[Etikett - B3 - Recyceltes Material]]="","",VLOOKUP(Table1[[#This Row],[Etikett - B3 - Recyceltes Material]],'DD FD'!AL:AM,2,FALSE))</f>
        <v/>
      </c>
      <c r="OP39" s="813" t="str">
        <f>IF(Table1[[#This Row],[Etikett - B3 - Recyceltes Material Anteil (in %)]]="","",Table1[[#This Row],[Etikett - B3 - Recyceltes Material Anteil (in %)]])</f>
        <v/>
      </c>
      <c r="OQ39" s="812" t="str">
        <f>IF(Table1[[#This Row],[Etikett - B3 - Beschichtung]]="","",VLOOKUP(Table1[[#This Row],[Etikett - B3 - Beschichtung]],'DD FD'!AE:AF,2,FALSE))</f>
        <v/>
      </c>
      <c r="OR39" s="861" t="str">
        <f>IF(Table1[[#This Row],[Etikett - B3 - Beschichtung Anteil (in %)]]="","",Table1[[#This Row],[Etikett - B3 - Beschichtung Anteil (in %)]])</f>
        <v/>
      </c>
      <c r="OS39" s="866">
        <f>ROUNDUP(SUM(
IF(AND(LB39='DD FD'!$J$7,LD39='DD FD'!$AI$3),LC39,0),
IF(AND(LL39='DD FD'!$J$7,LN39='DD FD'!$AI$3),LM39,0),
IF(AND(LV39='DD FD'!$J$7,LX39='DD FD'!$AI$3),LW39,0),
IF(AND(MF39='DD FD'!$J$7,MH39='DD FD'!$AI$3),MG39,0),
IF(AND(MQ39='DD FD'!$J$7,MS39='DD FD'!$AI$3),MR39,0),
IF(AND(NB39='DD FD'!$J$7,ND39='DD FD'!$AI$3),NC39,0),
IF(AND(NM39='DD FD'!$J$7,NO39='DD FD'!$AI$3),NN39,0),
IF(AND(NX39='DD FD'!$J$7,NZ39='DD FD'!$AI$3),NY39,0),
IF(AND(OI39='DD FD'!$J$7,OK39='DD FD'!$AI$3),OJ39,0),
),2)</f>
        <v>0</v>
      </c>
      <c r="OT39" s="865">
        <f>ROUNDUP(SUM(
IF(AND(LB39='DD FD'!$J$6,LD39='DD FD'!$AI$3),LC39,0),
IF(AND(LL39='DD FD'!$J$6,LN39='DD FD'!$AI$3),LM39,0),
IF(AND(LV39='DD FD'!$J$6,LX39='DD FD'!$AI$3),LW39,0),
IF(AND(MF39='DD FD'!$J$6,MH39='DD FD'!$AI$3),MG39,0),
IF(AND(MQ39='DD FD'!$J$6,MS39='DD FD'!$AI$3),MR39,0),
IF(AND(NB39='DD FD'!$J$6,ND39='DD FD'!$AI$3),NC39,0),
IF(AND(NM39='DD FD'!$J$6,NO39='DD FD'!$AI$3),NN39,0),
IF(AND(NX39='DD FD'!$J$6,NZ39='DD FD'!$AI$3),NY39,0),
IF(AND(OI39='DD FD'!$J$6,OK39='DD FD'!$AI$3),OJ39,0),
),2)</f>
        <v>0</v>
      </c>
      <c r="OU39" s="865">
        <f>ROUNDUP(SUM(
IF(AND(LB39='DD FD'!$J$10,LD39='DD FD'!$AI$3),LC39,0),
IF(AND(LL39='DD FD'!$J$10,LN39='DD FD'!$AI$3),LM39,0),
IF(AND(LV39='DD FD'!$J$10,LX39='DD FD'!$AI$3),LW39,0),
IF(AND(MF39='DD FD'!$J$10,MH39='DD FD'!$AI$3),MG39,0),
IF(AND(MQ39='DD FD'!$J$10,MS39='DD FD'!$AI$3),MR39,0),
IF(AND(NB39='DD FD'!$J$10,ND39='DD FD'!$AI$3),NC39,0),
IF(AND(NM39='DD FD'!$J$10,NO39='DD FD'!$AI$3),NN39,0),
IF(AND(NX39='DD FD'!$J$10,NZ39='DD FD'!$AI$3),NY39,0),
IF(AND(OI39='DD FD'!$J$10,OK39='DD FD'!$AI$3),OJ39,0),
),2)</f>
        <v>0</v>
      </c>
      <c r="OV39" s="865">
        <f>ROUNDUP(SUM(
IF(AND(LB39='DD FD'!$J$8,LD39='DD FD'!$AI$3),LC39,0),
IF(AND(LL39='DD FD'!$J$8,LN39='DD FD'!$AI$3),LM39,0),
IF(AND(LV39='DD FD'!$J$8,LX39='DD FD'!$AI$3),LW39,0),
IF(AND(MF39='DD FD'!$J$8,MH39='DD FD'!$AI$3),MG39,0),
IF(AND(MQ39='DD FD'!$J$8,MS39='DD FD'!$AI$3),MR39,0),
IF(AND(NB39='DD FD'!$J$8,ND39='DD FD'!$AI$3),NC39,0),
IF(AND(NM39='DD FD'!$J$8,NO39='DD FD'!$AI$3),NN39,0),
IF(AND(NX39='DD FD'!$J$8,NZ39='DD FD'!$AI$3),NY39,0),
IF(AND(OI39='DD FD'!$J$8,OK39='DD FD'!$AI$3),OJ39,0),
),2)</f>
        <v>0</v>
      </c>
      <c r="OW39" s="865">
        <f>ROUNDUP(SUM(
IF(AND(LB39='DD FD'!$J$5,LD39='DD FD'!$AI$3),LC39,0),
IF(AND(LL39='DD FD'!$J$5,LN39='DD FD'!$AI$3),LM39,0),
IF(AND(LV39='DD FD'!$J$5,LX39='DD FD'!$AI$3),LW39,0),
IF(AND(MF39='DD FD'!$J$5,MH39='DD FD'!$AI$3),MG39,0),
IF(AND(MQ39='DD FD'!$J$5,MS39='DD FD'!$AI$3),MR39,0),
IF(AND(NB39='DD FD'!$J$5,ND39='DD FD'!$AI$3),NC39,0),
IF(AND(NM39='DD FD'!$J$5,NO39='DD FD'!$AI$3),NN39,0),
IF(AND(NX39='DD FD'!$J$5,NZ39='DD FD'!$AI$3),NY39,0),
IF(AND(OI39='DD FD'!$J$5,OK39='DD FD'!$AI$3),OJ39,0),
),2)</f>
        <v>0</v>
      </c>
      <c r="OX39" s="865">
        <f>ROUNDUP(SUM(
IF(AND(LB39='DD FD'!$J$9,LD39='DD FD'!$AI$3),LC39,0),
IF(AND(LL39='DD FD'!$J$9,LN39='DD FD'!$AI$3),LM39,0),
IF(AND(LV39='DD FD'!$J$9,LX39='DD FD'!$AI$3),LW39,0),
IF(AND(MF39='DD FD'!$J$9,MH39='DD FD'!$AI$3),MG39,0),
IF(AND(MQ39='DD FD'!$J$9,MS39='DD FD'!$AI$3),MR39,0),
IF(AND(NB39='DD FD'!$J$9,ND39='DD FD'!$AI$3),NC39,0),
IF(AND(NM39='DD FD'!$J$9,NO39='DD FD'!$AI$3),NN39,0),
IF(AND(NX39='DD FD'!$J$9,NZ39='DD FD'!$AI$3),NY39,0),
IF(AND(OI39='DD FD'!$J$9,OK39='DD FD'!$AI$3),OJ39,0),
),2)</f>
        <v>0</v>
      </c>
      <c r="OY39" s="865">
        <f>ROUNDUP(SUM(
IF(AND(LB39='DD FD'!$J$4,LD39='DD FD'!$AI$3),LC39,0),
IF(AND(LL39='DD FD'!$J$4,LN39='DD FD'!$AI$3),LM39,0),
IF(AND(LV39='DD FD'!$J$4,LX39='DD FD'!$AI$3),LW39,0),
IF(AND(MF39='DD FD'!$J$4,MH39='DD FD'!$AI$3),MG39,0),
IF(AND(MQ39='DD FD'!$J$4,MS39='DD FD'!$AI$3),MR39,0),
IF(AND(NB39='DD FD'!$J$4,ND39='DD FD'!$AI$3),NC39,0),
IF(AND(NM39='DD FD'!$J$4,NO39='DD FD'!$AI$3),NN39,0),
IF(AND(NX39='DD FD'!$J$4,NZ39='DD FD'!$AI$3),NY39,0),
IF(AND(OI39='DD FD'!$J$4,OK39='DD FD'!$AI$3),OJ39,0),
),2)</f>
        <v>0</v>
      </c>
      <c r="OZ39" s="867">
        <f>ROUNDUP(SUM(
IF(AND(LB39='DD FD'!$J$11,LD39='DD FD'!$AI$3),LC39,0),
IF(AND(LL39='DD FD'!$J$11,LN39='DD FD'!$AI$3),LM39,0),
IF(AND(LV39='DD FD'!$J$11,LX39='DD FD'!$AI$3),LW39,0),
IF(AND(MF39='DD FD'!$J$11,MH39='DD FD'!$AI$3),MG39,0),
IF(AND(MQ39='DD FD'!$J$11,MS39='DD FD'!$AI$3),MR39,0),
IF(AND(NB39='DD FD'!$J$11,ND39='DD FD'!$AI$3),NC39,0),
IF(AND(NM39='DD FD'!$J$11,NO39='DD FD'!$AI$3),NN39,0),
IF(AND(NX39='DD FD'!$J$11,NZ39='DD FD'!$AI$3),NY39,0),
IF(AND(OI39='DD FD'!$J$11,OK39='DD FD'!$AI$3),OJ39,0),
),2)</f>
        <v>0</v>
      </c>
    </row>
    <row r="40" spans="1:416">
      <c r="A40" s="663"/>
      <c r="B40" s="182"/>
      <c r="C40" s="282"/>
      <c r="D40" s="282"/>
      <c r="E40" s="183"/>
      <c r="F40" s="355"/>
      <c r="G40" s="359"/>
      <c r="H40" s="664"/>
      <c r="I40" s="173"/>
      <c r="J40" s="161" t="str">
        <f t="shared" si="0"/>
        <v/>
      </c>
      <c r="K40" s="633" t="str">
        <f t="shared" si="17"/>
        <v/>
      </c>
      <c r="L40" s="636"/>
      <c r="M40" s="124" t="str">
        <f t="shared" si="18"/>
        <v/>
      </c>
      <c r="N40" s="125" t="str">
        <f t="shared" si="1"/>
        <v/>
      </c>
      <c r="O40" s="175"/>
      <c r="P40" s="175"/>
      <c r="Q40" s="126" t="str">
        <f t="shared" si="19"/>
        <v/>
      </c>
      <c r="R40" s="184"/>
      <c r="S40" s="184"/>
      <c r="T40" s="182"/>
      <c r="U40" s="182"/>
      <c r="V40" s="182"/>
      <c r="W40" s="358"/>
      <c r="X40" s="182"/>
      <c r="Y40" s="183"/>
      <c r="Z40" s="123"/>
      <c r="AA40" s="176"/>
      <c r="AB40" s="176"/>
      <c r="AC40" s="176"/>
      <c r="AD40" s="176"/>
      <c r="AE40" s="176"/>
      <c r="AF40" s="176"/>
      <c r="AG40" s="127" t="str">
        <f t="shared" si="20"/>
        <v/>
      </c>
      <c r="AH40" s="127" t="str">
        <f t="shared" si="21"/>
        <v/>
      </c>
      <c r="AI40" s="370"/>
      <c r="AJ40" s="635"/>
      <c r="AK40" s="619" t="str">
        <f t="shared" si="22"/>
        <v/>
      </c>
      <c r="AL40" s="124" t="str">
        <f t="shared" si="2"/>
        <v/>
      </c>
      <c r="AM40" s="124" t="str">
        <f t="shared" si="3"/>
        <v/>
      </c>
      <c r="AN40" s="124" t="str">
        <f t="shared" si="4"/>
        <v/>
      </c>
      <c r="AO40" s="124" t="str">
        <f t="shared" si="5"/>
        <v/>
      </c>
      <c r="AP40" s="184"/>
      <c r="AQ40" s="182"/>
      <c r="AR40" s="182"/>
      <c r="AS40" s="182"/>
      <c r="AT40" s="182"/>
      <c r="AU40" s="127" t="str">
        <f t="shared" si="6"/>
        <v/>
      </c>
      <c r="AV40" s="354"/>
      <c r="AW40" s="127" t="str">
        <f t="shared" si="7"/>
        <v/>
      </c>
      <c r="AX40" s="144" t="str">
        <f t="shared" si="8"/>
        <v/>
      </c>
      <c r="AY40" s="182"/>
      <c r="AZ40" s="23"/>
      <c r="BA40" s="23"/>
      <c r="BB40" s="183"/>
      <c r="BC40" s="622"/>
      <c r="BD40" s="649" t="str">
        <f t="shared" si="23"/>
        <v/>
      </c>
      <c r="BE40" s="354"/>
      <c r="BF40" s="192" t="str">
        <f t="shared" si="24"/>
        <v/>
      </c>
      <c r="BG40" s="159"/>
      <c r="BH40" s="159"/>
      <c r="BI40" s="182"/>
      <c r="BJ40" s="194"/>
      <c r="BK40" s="194"/>
      <c r="BL40" s="194"/>
      <c r="BM40" s="127" t="str">
        <f t="shared" si="9"/>
        <v/>
      </c>
      <c r="BN40" s="194"/>
      <c r="BO40" s="178" t="str">
        <f t="shared" si="10"/>
        <v/>
      </c>
      <c r="BP40" s="191"/>
      <c r="BQ40" s="182"/>
      <c r="BR40" s="23"/>
      <c r="BS40" s="23"/>
      <c r="BT40" s="23"/>
      <c r="BU40" s="651"/>
      <c r="BV40" s="647"/>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633" t="str">
        <f t="shared" si="25"/>
        <v/>
      </c>
      <c r="DY40" s="736"/>
      <c r="DZ40" s="334"/>
      <c r="EA40" s="736"/>
      <c r="EB40" s="197"/>
      <c r="EC40" s="194"/>
      <c r="ED40" s="197"/>
      <c r="EE40" s="197"/>
      <c r="EF40" s="194"/>
      <c r="EG40" s="194"/>
      <c r="EH40" s="194"/>
      <c r="EI40" s="123" t="str">
        <f t="shared" si="11"/>
        <v/>
      </c>
      <c r="EJ40" s="194"/>
      <c r="EK40" s="620" t="str">
        <f t="shared" si="12"/>
        <v/>
      </c>
      <c r="EL40" s="756"/>
      <c r="EM40" s="620" t="str">
        <f t="shared" si="26"/>
        <v/>
      </c>
      <c r="EN40" s="733"/>
      <c r="EO40" s="163"/>
      <c r="EP40" s="163"/>
      <c r="EQ40" s="163"/>
      <c r="ER40" s="163"/>
      <c r="ES40" s="163"/>
      <c r="ET40" s="163"/>
      <c r="EU40" s="163"/>
      <c r="EV40" s="163"/>
      <c r="EW40" s="163"/>
      <c r="EX40" s="163"/>
      <c r="EY40" s="163"/>
      <c r="EZ40" s="163"/>
      <c r="FA40" s="163"/>
      <c r="FB40" s="163"/>
      <c r="FC40" s="742"/>
      <c r="FD40" s="648" t="str">
        <f t="shared" si="13"/>
        <v/>
      </c>
      <c r="FE40" s="183"/>
      <c r="FF40" s="201"/>
      <c r="FG40" s="201"/>
      <c r="FH40" s="201"/>
      <c r="FI40" s="201"/>
      <c r="FJ40" s="201"/>
      <c r="FK40" s="201"/>
      <c r="FL40" s="182"/>
      <c r="FM40" s="182"/>
      <c r="FN40" s="334"/>
      <c r="FO40" s="123" t="str">
        <f t="shared" si="14"/>
        <v/>
      </c>
      <c r="FP40" s="889" t="str">
        <f>IF(Table1[[#This Row],[Baumwollanteil (in %)]]&lt;&gt;"","05","")</f>
        <v/>
      </c>
      <c r="FQ40" s="999"/>
      <c r="FR40" s="179" t="str">
        <f t="shared" si="15"/>
        <v/>
      </c>
      <c r="FS40" s="175"/>
      <c r="FT40" s="175"/>
      <c r="FU40" s="175"/>
      <c r="FV40" s="745" t="str">
        <f t="shared" si="16"/>
        <v/>
      </c>
      <c r="FZ40" s="24"/>
      <c r="GA40" s="24"/>
      <c r="GC40" s="1010" t="str">
        <f>IF(Table1[[#This Row],[Global Trade Item Number (GTIN)]]="","",Table1[[#This Row],[Global Trade Item Number (GTIN)]])</f>
        <v/>
      </c>
      <c r="GD40" s="790" t="str">
        <f>IF(Table1[[#This Row],[WAWI-Nr./ Kreditoren-Nummer
(ASDV)]]&lt;&gt;"",Table1[[#This Row],[WAWI-Nr./ Kreditoren-Nummer
(ASDV)]],"")</f>
        <v/>
      </c>
      <c r="GE40" s="190"/>
      <c r="GF40" s="790" t="str">
        <f>IF(Table1[[#This Row],[Gültig ab (Datum)]]&lt;&gt;"","31.12.9999","")</f>
        <v/>
      </c>
      <c r="GG40" s="190"/>
      <c r="GH40" s="190"/>
      <c r="GI40" s="616"/>
      <c r="GJ40" s="765"/>
      <c r="GK40" s="763"/>
      <c r="GL40" s="617"/>
      <c r="GM40" s="617"/>
      <c r="GN40" s="617"/>
      <c r="GO40" s="617"/>
      <c r="GP40" s="617"/>
      <c r="GQ40" s="775"/>
      <c r="GR40" s="771"/>
      <c r="GS40" s="159"/>
      <c r="GT40" s="610"/>
      <c r="GU40" s="610"/>
      <c r="GV40" s="610"/>
      <c r="GW40" s="610"/>
      <c r="GX40" s="610"/>
      <c r="GY40" s="610"/>
      <c r="GZ40" s="610"/>
      <c r="HA40" s="610"/>
      <c r="HB40" s="771"/>
      <c r="HC40" s="610"/>
      <c r="HD40" s="610"/>
      <c r="HE40" s="610"/>
      <c r="HF40" s="610"/>
      <c r="HG40" s="610"/>
      <c r="HH40" s="610"/>
      <c r="HI40" s="610"/>
      <c r="HJ40" s="610"/>
      <c r="HK40" s="610"/>
      <c r="HL40" s="771"/>
      <c r="HM40" s="610"/>
      <c r="HN40" s="610"/>
      <c r="HO40" s="610"/>
      <c r="HP40" s="610"/>
      <c r="HQ40" s="610"/>
      <c r="HR40" s="610"/>
      <c r="HS40" s="610"/>
      <c r="HT40" s="610"/>
      <c r="HU40" s="610"/>
      <c r="HV40" s="771"/>
      <c r="HW40" s="610"/>
      <c r="HX40" s="610"/>
      <c r="HY40" s="610"/>
      <c r="HZ40" s="610"/>
      <c r="IA40" s="610"/>
      <c r="IB40" s="610"/>
      <c r="IC40" s="610"/>
      <c r="ID40" s="610"/>
      <c r="IE40" s="610"/>
      <c r="IF40" s="610"/>
      <c r="IG40" s="771"/>
      <c r="IH40" s="610"/>
      <c r="II40" s="610"/>
      <c r="IJ40" s="610"/>
      <c r="IK40" s="610"/>
      <c r="IL40" s="610"/>
      <c r="IM40" s="610"/>
      <c r="IN40" s="610"/>
      <c r="IO40" s="610"/>
      <c r="IP40" s="610"/>
      <c r="IQ40" s="610"/>
      <c r="IR40" s="771"/>
      <c r="IS40" s="610"/>
      <c r="IT40" s="610"/>
      <c r="IU40" s="610"/>
      <c r="IV40" s="610"/>
      <c r="IW40" s="610"/>
      <c r="IX40" s="610"/>
      <c r="IY40" s="610"/>
      <c r="IZ40" s="610"/>
      <c r="JA40" s="610"/>
      <c r="JB40" s="610"/>
      <c r="JC40" s="771"/>
      <c r="JD40" s="610"/>
      <c r="JE40" s="610"/>
      <c r="JF40" s="610"/>
      <c r="JG40" s="610"/>
      <c r="JH40" s="610"/>
      <c r="JI40" s="610"/>
      <c r="JJ40" s="610"/>
      <c r="JK40" s="610"/>
      <c r="JL40" s="610"/>
      <c r="JM40" s="827"/>
      <c r="JN40" s="771"/>
      <c r="JO40" s="610"/>
      <c r="JP40" s="610"/>
      <c r="JQ40" s="610"/>
      <c r="JR40" s="610"/>
      <c r="JS40" s="610"/>
      <c r="JT40" s="610"/>
      <c r="JU40" s="610"/>
      <c r="JV40" s="610"/>
      <c r="JW40" s="610"/>
      <c r="JX40" s="610"/>
      <c r="JY40" s="771"/>
      <c r="JZ40" s="610"/>
      <c r="KA40" s="610"/>
      <c r="KB40" s="610"/>
      <c r="KC40" s="610"/>
      <c r="KD40" s="610"/>
      <c r="KE40" s="610"/>
      <c r="KF40" s="610"/>
      <c r="KG40" s="610"/>
      <c r="KH40" s="610"/>
      <c r="KI40" s="610"/>
      <c r="KL40" s="803" t="str">
        <f>IF(Table1[[#This Row],[GTIN]]&lt;&gt;"",Table1[[#This Row],[GTIN]],"")</f>
        <v/>
      </c>
      <c r="KM40" s="804" t="str">
        <f>Table1[[#This Row],[Kreditor]]</f>
        <v/>
      </c>
      <c r="KN40" s="805" t="str">
        <f>IF(Table1[[#This Row],[Gültig ab (Datum)]]&lt;&gt;"",Table1[[#This Row],[Gültig ab (Datum)]],"")</f>
        <v/>
      </c>
      <c r="KO40" s="805" t="str">
        <f>Table1[[#This Row],[Gültig bis]]</f>
        <v/>
      </c>
      <c r="KP40" s="818" t="str">
        <f>IF(Table1[[#This Row],[Artikel verpackt? 
(X=Ja)]]="","",Table1[[#This Row],[Artikel verpackt? 
(X=Ja)]])</f>
        <v/>
      </c>
      <c r="KQ40" s="806" t="str">
        <f>IF(Table1[[#This Row],[Verpackung recyclingfähig?
(X=Ja)]]="","",Table1[[#This Row],[Verpackung recyclingfähig?
(X=Ja)]])</f>
        <v/>
      </c>
      <c r="KR40" s="807"/>
      <c r="KS40" s="808"/>
      <c r="KT40" s="809"/>
      <c r="KU40" s="809"/>
      <c r="KV40" s="809"/>
      <c r="KW40" s="809"/>
      <c r="KX40" s="809"/>
      <c r="KY40" s="809"/>
      <c r="KZ40" s="810"/>
      <c r="LA40" s="811" t="str">
        <f>IF(Table1[[#This Row],[Hauptkörper - B1 - Art]]="","",VLOOKUP(Table1[[#This Row],[Hauptkörper - B1 - Art]],'DD FD'!B:C,2,FALSE))</f>
        <v/>
      </c>
      <c r="LB40" s="812" t="str">
        <f>IF(Table1[[#This Row],[Hauptkörper - B1 - Fraktion]]="","",VLOOKUP(Table1[[#This Row],[Hauptkörper - B1 - Fraktion]],'DD FD'!H:J,3,FALSE))</f>
        <v/>
      </c>
      <c r="LC40" s="809" t="str">
        <f>IF(Table1[[#This Row],[Hauptkörper - B1 - Gewicht
(in G)]]="","",Table1[[#This Row],[Hauptkörper - B1 - Gewicht
(in G)]])</f>
        <v/>
      </c>
      <c r="LD40" s="809" t="str">
        <f>IF(Table1[[#This Row],[Hauptkörper - B1 - Lizenzierungs-pflichtig? (X=Ja)]]="","",Table1[[#This Row],[Hauptkörper - B1 - Lizenzierungs-pflichtig? (X=Ja)]])</f>
        <v/>
      </c>
      <c r="LE40" s="812" t="str">
        <f>IF(Table1[[#This Row],[Hauptkörper - B1 - Virgin Material]]="","",VLOOKUP(Table1[[#This Row],[Hauptkörper - B1 - Virgin Material]],'DD FD'!AJ:AK,2,FALSE))</f>
        <v/>
      </c>
      <c r="LF40" s="813" t="str">
        <f>IF(Table1[[#This Row],[Hauptkörper - B1 - Virgin Material Anteil (in %)]]="","",Table1[[#This Row],[Hauptkörper - B1 - Virgin Material Anteil (in %)]])</f>
        <v/>
      </c>
      <c r="LG40" s="812" t="str">
        <f>IF(Table1[[#This Row],[Hauptkörper - B1 - Recyceltes Material]]="","",VLOOKUP(Table1[[#This Row],[Hauptkörper - B1 - Recyceltes Material]],'DD FD'!AL:AM,2,FALSE))</f>
        <v/>
      </c>
      <c r="LH40" s="813" t="str">
        <f>IF(Table1[[#This Row],[Hauptkörper - B1 - Recyceltes Material Anteil (in %)]]="","",Table1[[#This Row],[Hauptkörper - B1 - Recyceltes Material Anteil (in %)]])</f>
        <v/>
      </c>
      <c r="LI40" s="814" t="str">
        <f>IF(Table1[[#This Row],[Hauptkörper - B1 - Beschichtung]]="","",VLOOKUP(Table1[[#This Row],[Hauptkörper - B1 - Beschichtung]],'DD FD'!AE:AF,2,FALSE))</f>
        <v/>
      </c>
      <c r="LJ40" s="815" t="str">
        <f>IF(Table1[[#This Row],[Hauptkörper - B1 - Beschichtung Anteil (in %)]]="","",Table1[[#This Row],[Hauptkörper - B1 - Beschichtung Anteil (in %)]])</f>
        <v/>
      </c>
      <c r="LK40" s="811" t="str">
        <f>IF(Table1[[#This Row],[Hauptkörper - B2 - Art]]="","",VLOOKUP(Table1[[#This Row],[Hauptkörper - B2 - Art]],'DD FD'!B:C,2,FALSE))</f>
        <v/>
      </c>
      <c r="LL40" s="812" t="str">
        <f>IF(Table1[[#This Row],[Hauptkörper - B2 - Fraktion]]="","",VLOOKUP(Table1[[#This Row],[Hauptkörper - B2 - Fraktion]],'DD FD'!H:J,3,FALSE))</f>
        <v/>
      </c>
      <c r="LM40" s="809" t="str">
        <f>IF(Table1[[#This Row],[Hauptkörper - B2 - Gewicht
(in G)]]="","",Table1[[#This Row],[Hauptkörper - B2 - Gewicht
(in G)]])</f>
        <v/>
      </c>
      <c r="LN40" s="809" t="str">
        <f>IF(Table1[[#This Row],[Hauptkörper - B2 - Lizenzierungs-pflichtig? (X=Ja)]]="","",Table1[[#This Row],[Hauptkörper - B2 - Lizenzierungs-pflichtig? (X=Ja)]])</f>
        <v/>
      </c>
      <c r="LO40" s="812" t="str">
        <f>IF(Table1[[#This Row],[Hauptkörper - B2 - Virgin Material]]="","",VLOOKUP(Table1[[#This Row],[Hauptkörper - B2 - Virgin Material]],'DD FD'!AJ:AK,2,FALSE))</f>
        <v/>
      </c>
      <c r="LP40" s="813" t="str">
        <f>IF(Table1[[#This Row],[Hauptkörper - B2 - Virgin Material Anteil (in %)]]="","",Table1[[#This Row],[Hauptkörper - B2 - Virgin Material Anteil (in %)]])</f>
        <v/>
      </c>
      <c r="LQ40" s="812" t="str">
        <f>IF(Table1[[#This Row],[Hauptkörper - B2 - Recyceltes Material]]="","",VLOOKUP(Table1[[#This Row],[Hauptkörper - B2 - Recyceltes Material]],'DD FD'!AL:AM,2,FALSE))</f>
        <v/>
      </c>
      <c r="LR40" s="813" t="str">
        <f>IF(Table1[[#This Row],[Hauptkörper - B2 - Recyceltes Material Anteil (in %)]]="","",Table1[[#This Row],[Hauptkörper - B2 - Recyceltes Material Anteil (in %)]])</f>
        <v/>
      </c>
      <c r="LS40" s="812" t="str">
        <f>IF(Table1[[#This Row],[Hauptkörper - B2 - Beschichtung]]="","",VLOOKUP(Table1[[#This Row],[Hauptkörper - B2 - Beschichtung]],'DD FD'!AE:AF,2,FALSE))</f>
        <v/>
      </c>
      <c r="LT40" s="815" t="str">
        <f>IF(Table1[[#This Row],[Hauptkörper - B2 - Beschichtung Anteil (in %)]]="","",Table1[[#This Row],[Hauptkörper - B2 - Beschichtung Anteil (in %)]])</f>
        <v/>
      </c>
      <c r="LU40" s="811" t="str">
        <f>IF(Table1[[#This Row],[Hauptkörper - B3 - Art]]="","",VLOOKUP(Table1[[#This Row],[Hauptkörper - B3 - Art]],'DD FD'!B:C,2,FALSE))</f>
        <v/>
      </c>
      <c r="LV40" s="812" t="str">
        <f>IF(Table1[[#This Row],[Hauptkörper - B3 - Fraktion]]="","",VLOOKUP(Table1[[#This Row],[Hauptkörper - B3 - Fraktion]],'DD FD'!H:J,3,FALSE))</f>
        <v/>
      </c>
      <c r="LW40" s="809" t="str">
        <f>IF(Table1[[#This Row],[Hauptkörper - B3 - Gewicht
(in G)]]="","",Table1[[#This Row],[Hauptkörper - B3 - Gewicht
(in G)]])</f>
        <v/>
      </c>
      <c r="LX40" s="809" t="str">
        <f>IF(Table1[[#This Row],[Hauptkörper - B3 - Lizenzierungs-pflichtig? (X=Ja)]]="","",Table1[[#This Row],[Hauptkörper - B3 - Lizenzierungs-pflichtig? (X=Ja)]])</f>
        <v/>
      </c>
      <c r="LY40" s="812" t="str">
        <f>IF(Table1[[#This Row],[Hauptkörper - B3 - Virgin Material]]="","",VLOOKUP(Table1[[#This Row],[Hauptkörper - B3 - Virgin Material]],'DD FD'!AJ:AK,2,FALSE))</f>
        <v/>
      </c>
      <c r="LZ40" s="813" t="str">
        <f>IF(Table1[[#This Row],[Hauptkörper - B3 - Virgin Material Anteil (in %)]]="","",Table1[[#This Row],[Hauptkörper - B3 - Virgin Material Anteil (in %)]])</f>
        <v/>
      </c>
      <c r="MA40" s="812" t="str">
        <f>IF(Table1[[#This Row],[Hauptkörper - B3 - Recyceltes Material]]="","",VLOOKUP(Table1[[#This Row],[Hauptkörper - B3 - Recyceltes Material]],'DD FD'!AL:AM,2,FALSE))</f>
        <v/>
      </c>
      <c r="MB40" s="813" t="str">
        <f>IF(Table1[[#This Row],[Hauptkörper - B3 - Recyceltes Material Anteil (in %)]]="","",Table1[[#This Row],[Hauptkörper - B3 - Recyceltes Material Anteil (in %)]])</f>
        <v/>
      </c>
      <c r="MC40" s="812" t="str">
        <f>IF(Table1[[#This Row],[Hauptkörper - B3 - Beschichtung]]="","",VLOOKUP(Table1[[#This Row],[Hauptkörper - B3 - Beschichtung]],'DD FD'!AE:AF,2,FALSE))</f>
        <v/>
      </c>
      <c r="MD40" s="815" t="str">
        <f>IF(Table1[[#This Row],[Hauptkörper - B3 - Beschichtung Anteil (in %)]]="","",Table1[[#This Row],[Hauptkörper - B3 - Beschichtung Anteil (in %)]])</f>
        <v/>
      </c>
      <c r="ME40" s="811" t="str">
        <f>IF(Table1[[#This Row],[Verschluss - B1 - Art]]="","",VLOOKUP(Table1[[#This Row],[Verschluss - B1 - Art]],'DD FD'!D:E,2,FALSE))</f>
        <v/>
      </c>
      <c r="MF40" s="812" t="str">
        <f>IF(Table1[[#This Row],[Verschluss - B1 - Fraktion]]="","",VLOOKUP(Table1[[#This Row],[Verschluss - B1 - Fraktion]],'DD FD'!H:J,3,FALSE))</f>
        <v/>
      </c>
      <c r="MG40" s="809" t="str">
        <f>IF(Table1[[#This Row],[Verschluss - B1 - Gewicht (in G)]]="","",Table1[[#This Row],[Verschluss - B1 - Gewicht (in G)]])</f>
        <v/>
      </c>
      <c r="MH40" s="809" t="str">
        <f>IF(Table1[[#This Row],[Verschluss - B1 - Lizenzierungs-pflichtig? (X=Ja)]]="","",Table1[[#This Row],[Verschluss - B1 - Lizenzierungs-pflichtig? (X=Ja)]])</f>
        <v/>
      </c>
      <c r="MI40" s="809" t="str">
        <f>IF(Table1[[#This Row],[Verschluss - B1 - Trennbar vom Hauptkörper? (X=Ja)]]="","",Table1[[#This Row],[Verschluss - B1 - Trennbar vom Hauptkörper? (X=Ja)]])</f>
        <v/>
      </c>
      <c r="MJ40" s="812" t="str">
        <f>IF(Table1[[#This Row],[Verschluss - B1 - Virgin Material]]="","",VLOOKUP(Table1[[#This Row],[Verschluss - B1 - Virgin Material]],'DD FD'!AJ:AK,2,FALSE))</f>
        <v/>
      </c>
      <c r="MK40" s="813" t="str">
        <f>IF(Table1[[#This Row],[Verschluss - B1 - Virgin Material Anteil (in %)]]="","",Table1[[#This Row],[Verschluss - B1 - Virgin Material Anteil (in %)]])</f>
        <v/>
      </c>
      <c r="ML40" s="812" t="str">
        <f>IF(Table1[[#This Row],[Verschluss - B1 - Recyceltes Material]]="","",VLOOKUP(Table1[[#This Row],[Verschluss - B1 - Recyceltes Material]],'DD FD'!AL:AM,2,FALSE))</f>
        <v/>
      </c>
      <c r="MM40" s="813" t="str">
        <f>IF(Table1[[#This Row],[Verschluss - B1 - Recyceltes Material Anteil (in %)]]="","",Table1[[#This Row],[Verschluss - B1 - Recyceltes Material Anteil (in %)]])</f>
        <v/>
      </c>
      <c r="MN40" s="812" t="str">
        <f>IF(Table1[[#This Row],[Verschluss - B1 - Beschichtung]]="","",VLOOKUP(Table1[[#This Row],[Verschluss - B1 - Beschichtung]],'DD FD'!AE:AF,2,FALSE))</f>
        <v/>
      </c>
      <c r="MO40" s="815" t="str">
        <f>IF(Table1[[#This Row],[Verschluss - B1 - Beschichtung Anteil (in %)]]="","",Table1[[#This Row],[Verschluss - B1 - Beschichtung Anteil (in %)]])</f>
        <v/>
      </c>
      <c r="MP40" s="811" t="str">
        <f>IF(Table1[[#This Row],[Verschluss - B2 - Art]]="","",VLOOKUP(Table1[[#This Row],[Verschluss - B2 - Art]],'DD FD'!D:E,2,FALSE))</f>
        <v/>
      </c>
      <c r="MQ40" s="812" t="str">
        <f>IF(Table1[[#This Row],[Verschluss - B2 - Fraktion]]="","",VLOOKUP(Table1[[#This Row],[Verschluss - B2 - Fraktion]],'DD FD'!H:J,3,FALSE))</f>
        <v/>
      </c>
      <c r="MR40" s="809" t="str">
        <f>IF(Table1[[#This Row],[Verschluss - B2 - Gewicht (in G)]]="","",Table1[[#This Row],[Verschluss - B2 - Gewicht (in G)]])</f>
        <v/>
      </c>
      <c r="MS40" s="809" t="str">
        <f>IF(Table1[[#This Row],[Verschluss - B2 - Lizenzierungs-pflichtig? (X=Ja)]]="","",Table1[[#This Row],[Verschluss - B2 - Lizenzierungs-pflichtig? (X=Ja)]])</f>
        <v/>
      </c>
      <c r="MT40" s="809" t="str">
        <f>IF(Table1[[#This Row],[Verschluss - B2 - Trennbar vom Hauptkörper? (X=Ja)]]="","",Table1[[#This Row],[Verschluss - B2 - Trennbar vom Hauptkörper? (X=Ja)]])</f>
        <v/>
      </c>
      <c r="MU40" s="812" t="str">
        <f>IF(Table1[[#This Row],[Verschluss - B2 - Virgin Material]]="","",VLOOKUP(Table1[[#This Row],[Verschluss - B2 - Virgin Material]],'DD FD'!AJ:AK,2,FALSE))</f>
        <v/>
      </c>
      <c r="MV40" s="813" t="str">
        <f>IF(Table1[[#This Row],[Verschluss - B2 - Virgin Material Anteil (in %)]]="","",Table1[[#This Row],[Verschluss - B2 - Virgin Material Anteil (in %)]])</f>
        <v/>
      </c>
      <c r="MW40" s="812" t="str">
        <f>IF(Table1[[#This Row],[Verschluss - B2 - Recyceltes Material]]="","",VLOOKUP(Table1[[#This Row],[Verschluss - B2 - Recyceltes Material]],'DD FD'!AL:AM,2,FALSE))</f>
        <v/>
      </c>
      <c r="MX40" s="813" t="str">
        <f>IF(Table1[[#This Row],[Verschluss - B2 - Recyceltes Material Anteil (in %)]]="","",Table1[[#This Row],[Verschluss - B2 - Recyceltes Material Anteil (in %)]])</f>
        <v/>
      </c>
      <c r="MY40" s="812" t="str">
        <f>IF(Table1[[#This Row],[Verschluss - B2 - Beschichtung]]="","",VLOOKUP(Table1[[#This Row],[Verschluss - B2 - Beschichtung]],'DD FD'!AE:AF,2,FALSE))</f>
        <v/>
      </c>
      <c r="MZ40" s="815" t="str">
        <f>IF(Table1[[#This Row],[Verschluss - B2 - Beschichtung Anteil (in %)]]="","",Table1[[#This Row],[Verschluss - B2 - Beschichtung Anteil (in %)]])</f>
        <v/>
      </c>
      <c r="NA40" s="811" t="str">
        <f>IF(Table1[[#This Row],[Verschluss - B3 - Art]]="","",VLOOKUP(Table1[[#This Row],[Verschluss - B3 - Art]],'DD FD'!D:E,2,FALSE))</f>
        <v/>
      </c>
      <c r="NB40" s="812" t="str">
        <f>IF(Table1[[#This Row],[Verschluss - B3 - Fraktion]]="","",VLOOKUP(Table1[[#This Row],[Verschluss - B3 - Fraktion]],'DD FD'!H:J,3,FALSE))</f>
        <v/>
      </c>
      <c r="NC40" s="809" t="str">
        <f>IF(Table1[[#This Row],[Verschluss - B3 - Gewicht (in G)]]="","",Table1[[#This Row],[Verschluss - B3 - Gewicht (in G)]])</f>
        <v/>
      </c>
      <c r="ND40" s="809" t="str">
        <f>IF(Table1[[#This Row],[Verschluss - B3 - Lizenzierungs-pflichtig? (X=Ja)]]="","",Table1[[#This Row],[Verschluss - B3 - Lizenzierungs-pflichtig? (X=Ja)]])</f>
        <v/>
      </c>
      <c r="NE40" s="809" t="str">
        <f>IF(Table1[[#This Row],[Verschluss - B3 - Trennbar vom Hauptkörper? (X=Ja)]]="","",Table1[[#This Row],[Verschluss - B3 - Trennbar vom Hauptkörper? (X=Ja)]])</f>
        <v/>
      </c>
      <c r="NF40" s="812" t="str">
        <f>IF(Table1[[#This Row],[Verschluss - B3 - Virgin Material]]="","",VLOOKUP(Table1[[#This Row],[Verschluss - B3 - Virgin Material]],'DD FD'!AJ:AK,2,FALSE))</f>
        <v/>
      </c>
      <c r="NG40" s="813" t="str">
        <f>IF(Table1[[#This Row],[Verschluss - B3 - Virgin Material Anteil (in %)]]="","",Table1[[#This Row],[Verschluss - B3 - Virgin Material Anteil (in %)]])</f>
        <v/>
      </c>
      <c r="NH40" s="812" t="str">
        <f>IF(Table1[[#This Row],[Verschluss - B3 - Recyceltes Material]]="","",VLOOKUP(Table1[[#This Row],[Verschluss - B3 - Recyceltes Material]],'DD FD'!AL:AM,2,FALSE))</f>
        <v/>
      </c>
      <c r="NI40" s="813" t="str">
        <f>IF(Table1[[#This Row],[Verschluss - B3 - Recyceltes Material Anteil (in %)]]="","",Table1[[#This Row],[Verschluss - B3 - Recyceltes Material Anteil (in %)]])</f>
        <v/>
      </c>
      <c r="NJ40" s="812" t="str">
        <f>IF(Table1[[#This Row],[Verschluss - B3 - Beschichtung]]="","",VLOOKUP(Table1[[#This Row],[Verschluss - B3 - Beschichtung]],'DD FD'!AE:AF,2,FALSE))</f>
        <v/>
      </c>
      <c r="NK40" s="815" t="str">
        <f>IF(Table1[[#This Row],[Verschluss - B3 - Beschichtung Anteil (in %)]]="","",Table1[[#This Row],[Verschluss - B3 - Beschichtung Anteil (in %)]])</f>
        <v/>
      </c>
      <c r="NL40" s="811" t="str">
        <f>IF(Table1[[#This Row],[Etikett - B1 - Art]]="","",VLOOKUP(Table1[[#This Row],[Etikett - B1 - Art]],'DD FD'!F:G,2,FALSE))</f>
        <v/>
      </c>
      <c r="NM40" s="812" t="str">
        <f>IF(Table1[[#This Row],[Etikett - B1 - Fraktion]]="","",VLOOKUP(Table1[[#This Row],[Etikett - B1 - Fraktion]],'DD FD'!H:J,3,FALSE))</f>
        <v/>
      </c>
      <c r="NN40" s="809" t="str">
        <f>IF(Table1[[#This Row],[Etikett - B1 - Gewicht (in G)]]="","",Table1[[#This Row],[Etikett - B1 - Gewicht (in G)]])</f>
        <v/>
      </c>
      <c r="NO40" s="809" t="str">
        <f>IF(Table1[[#This Row],[Etikett - B1 - Lizenzierungs-pflichtig? (X=Ja)]]="","",Table1[[#This Row],[Etikett - B1 - Lizenzierungs-pflichtig? (X=Ja)]])</f>
        <v/>
      </c>
      <c r="NP40" s="809" t="str">
        <f>IF(Table1[[#This Row],[Etikett - B1 - Trennbar vom Hauptkörper? (X=Ja)]]="","",Table1[[#This Row],[Etikett - B1 - Trennbar vom Hauptkörper? (X=Ja)]])</f>
        <v/>
      </c>
      <c r="NQ40" s="812" t="str">
        <f>IF(Table1[[#This Row],[Etikett - B1 - Virgin Material]]="","",VLOOKUP(Table1[[#This Row],[Etikett - B1 - Virgin Material]],'DD FD'!AJ:AK,2,FALSE))</f>
        <v/>
      </c>
      <c r="NR40" s="813" t="str">
        <f>IF(Table1[[#This Row],[Etikett - B1 - Virgin Material Anteil (in %)]]="","",Table1[[#This Row],[Etikett - B1 - Virgin Material Anteil (in %)]])</f>
        <v/>
      </c>
      <c r="NS40" s="812" t="str">
        <f>IF(Table1[[#This Row],[Etikett - B1 - Recyceltes Material]]="","",VLOOKUP(Table1[[#This Row],[Etikett - B1 - Recyceltes Material]],'DD FD'!AL:AM,2,FALSE))</f>
        <v/>
      </c>
      <c r="NT40" s="813" t="str">
        <f>IF(Table1[[#This Row],[Etikett - B1 - Recyceltes Material Anteil (in %)]]="","",Table1[[#This Row],[Etikett - B1 - Recyceltes Material Anteil (in %)]])</f>
        <v/>
      </c>
      <c r="NU40" s="812" t="str">
        <f>IF(Table1[[#This Row],[Etikett - B1 - Beschichtung]]="","",VLOOKUP(Table1[[#This Row],[Etikett - B1 - Beschichtung]],'DD FD'!AE:AF,2,FALSE))</f>
        <v/>
      </c>
      <c r="NV40" s="815" t="str">
        <f>IF(Table1[[#This Row],[Etikett - B1 - Beschichtung Anteil (in %)]]="","",Table1[[#This Row],[Etikett - B1 - Beschichtung Anteil (in %)]])</f>
        <v/>
      </c>
      <c r="NW40" s="811" t="str">
        <f>IF(Table1[[#This Row],[Etikett - B2 - Art]]="","",VLOOKUP(Table1[[#This Row],[Etikett - B2 - Art]],'DD FD'!F:G,2,FALSE))</f>
        <v/>
      </c>
      <c r="NX40" s="812" t="str">
        <f>IF(Table1[[#This Row],[Etikett - B2 - Fraktion]]="","",VLOOKUP(Table1[[#This Row],[Etikett - B2 - Fraktion]],'DD FD'!H:J,3,FALSE))</f>
        <v/>
      </c>
      <c r="NY40" s="809" t="str">
        <f>IF(Table1[[#This Row],[Etikett - B2 - Gewicht (in G)]]="","",Table1[[#This Row],[Etikett - B2 - Gewicht (in G)]])</f>
        <v/>
      </c>
      <c r="NZ40" s="809" t="str">
        <f>IF(Table1[[#This Row],[Etikett - B2 - Lizenzierungs-pflichtig? (X=Ja)]]="","",Table1[[#This Row],[Etikett - B2 - Lizenzierungs-pflichtig? (X=Ja)]])</f>
        <v/>
      </c>
      <c r="OA40" s="809" t="str">
        <f>IF(Table1[[#This Row],[Etikett - B2 - Trennbar vom Hauptkörper? (X=Ja)]]="","",Table1[[#This Row],[Etikett - B2 - Trennbar vom Hauptkörper? (X=Ja)]])</f>
        <v/>
      </c>
      <c r="OB40" s="812" t="str">
        <f>IF(Table1[[#This Row],[Etikett - B2 - Virgin Material]]="","",VLOOKUP(Table1[[#This Row],[Etikett - B2 - Virgin Material]],'DD FD'!AJ:AK,2,FALSE))</f>
        <v/>
      </c>
      <c r="OC40" s="813" t="str">
        <f>IF(Table1[[#This Row],[Etikett - B2 - Virgin Material Anteil (in %)]]="","",Table1[[#This Row],[Etikett - B2 - Virgin Material Anteil (in %)]])</f>
        <v/>
      </c>
      <c r="OD40" s="812" t="str">
        <f>IF(Table1[[#This Row],[Etikett - B2 - Recyceltes Material]]="","",VLOOKUP(Table1[[#This Row],[Etikett - B2 - Recyceltes Material]],'DD FD'!AL:AM,2,FALSE))</f>
        <v/>
      </c>
      <c r="OE40" s="813" t="str">
        <f>IF(Table1[[#This Row],[Etikett - B2 - Recyceltes Material Anteil (in %)]]="","",Table1[[#This Row],[Etikett - B2 - Recyceltes Material Anteil (in %)]])</f>
        <v/>
      </c>
      <c r="OF40" s="812" t="str">
        <f>IF(Table1[[#This Row],[Etikett - B2 - Beschichtung]]="","",VLOOKUP(Table1[[#This Row],[Etikett - B2 - Beschichtung]],'DD FD'!AE:AF,2,FALSE))</f>
        <v/>
      </c>
      <c r="OG40" s="815" t="str">
        <f>IF(Table1[[#This Row],[Etikett - B2 - Beschichtung Anteil (in %)]]="","",Table1[[#This Row],[Etikett - B2 - Beschichtung Anteil (in %)]])</f>
        <v/>
      </c>
      <c r="OH40" s="811" t="str">
        <f>IF(Table1[[#This Row],[Etikett - B3 - Art]]="","",VLOOKUP(Table1[[#This Row],[Etikett - B3 - Art]],'DD FD'!F:G,2,FALSE))</f>
        <v/>
      </c>
      <c r="OI40" s="812" t="str">
        <f>IF(Table1[[#This Row],[Etikett - B3 - Fraktion]]="","",VLOOKUP(Table1[[#This Row],[Etikett - B3 - Fraktion]],'DD FD'!H:J,3,FALSE))</f>
        <v/>
      </c>
      <c r="OJ40" s="809" t="str">
        <f>IF(Table1[[#This Row],[Etikett - B3 - Gewicht (in G)]]="","",Table1[[#This Row],[Etikett - B3 - Gewicht (in G)]])</f>
        <v/>
      </c>
      <c r="OK40" s="809" t="str">
        <f>IF(Table1[[#This Row],[Etikett - B3 - Lizenzierungs-pflichtig? (X=Ja)]]="","",Table1[[#This Row],[Etikett - B3 - Lizenzierungs-pflichtig? (X=Ja)]])</f>
        <v/>
      </c>
      <c r="OL40" s="809" t="str">
        <f>IF(Table1[[#This Row],[Etikett - B3 - Trennbar vom Hauptkörper? (X=Ja)]]="","",Table1[[#This Row],[Etikett - B3 - Trennbar vom Hauptkörper? (X=Ja)]])</f>
        <v/>
      </c>
      <c r="OM40" s="812" t="str">
        <f>IF(Table1[[#This Row],[Etikett - B3 - Virgin Material]]="","",VLOOKUP(Table1[[#This Row],[Etikett - B3 - Virgin Material]],'DD FD'!AJ:AK,2,FALSE))</f>
        <v/>
      </c>
      <c r="ON40" s="813" t="str">
        <f>IF(Table1[[#This Row],[Etikett - B3 - Virgin Material Anteil (in %)]]="","",Table1[[#This Row],[Etikett - B3 - Virgin Material Anteil (in %)]])</f>
        <v/>
      </c>
      <c r="OO40" s="812" t="str">
        <f>IF(Table1[[#This Row],[Etikett - B3 - Recyceltes Material]]="","",VLOOKUP(Table1[[#This Row],[Etikett - B3 - Recyceltes Material]],'DD FD'!AL:AM,2,FALSE))</f>
        <v/>
      </c>
      <c r="OP40" s="813" t="str">
        <f>IF(Table1[[#This Row],[Etikett - B3 - Recyceltes Material Anteil (in %)]]="","",Table1[[#This Row],[Etikett - B3 - Recyceltes Material Anteil (in %)]])</f>
        <v/>
      </c>
      <c r="OQ40" s="812" t="str">
        <f>IF(Table1[[#This Row],[Etikett - B3 - Beschichtung]]="","",VLOOKUP(Table1[[#This Row],[Etikett - B3 - Beschichtung]],'DD FD'!AE:AF,2,FALSE))</f>
        <v/>
      </c>
      <c r="OR40" s="861" t="str">
        <f>IF(Table1[[#This Row],[Etikett - B3 - Beschichtung Anteil (in %)]]="","",Table1[[#This Row],[Etikett - B3 - Beschichtung Anteil (in %)]])</f>
        <v/>
      </c>
      <c r="OS40" s="866">
        <f>ROUNDUP(SUM(
IF(AND(LB40='DD FD'!$J$7,LD40='DD FD'!$AI$3),LC40,0),
IF(AND(LL40='DD FD'!$J$7,LN40='DD FD'!$AI$3),LM40,0),
IF(AND(LV40='DD FD'!$J$7,LX40='DD FD'!$AI$3),LW40,0),
IF(AND(MF40='DD FD'!$J$7,MH40='DD FD'!$AI$3),MG40,0),
IF(AND(MQ40='DD FD'!$J$7,MS40='DD FD'!$AI$3),MR40,0),
IF(AND(NB40='DD FD'!$J$7,ND40='DD FD'!$AI$3),NC40,0),
IF(AND(NM40='DD FD'!$J$7,NO40='DD FD'!$AI$3),NN40,0),
IF(AND(NX40='DD FD'!$J$7,NZ40='DD FD'!$AI$3),NY40,0),
IF(AND(OI40='DD FD'!$J$7,OK40='DD FD'!$AI$3),OJ40,0),
),2)</f>
        <v>0</v>
      </c>
      <c r="OT40" s="865">
        <f>ROUNDUP(SUM(
IF(AND(LB40='DD FD'!$J$6,LD40='DD FD'!$AI$3),LC40,0),
IF(AND(LL40='DD FD'!$J$6,LN40='DD FD'!$AI$3),LM40,0),
IF(AND(LV40='DD FD'!$J$6,LX40='DD FD'!$AI$3),LW40,0),
IF(AND(MF40='DD FD'!$J$6,MH40='DD FD'!$AI$3),MG40,0),
IF(AND(MQ40='DD FD'!$J$6,MS40='DD FD'!$AI$3),MR40,0),
IF(AND(NB40='DD FD'!$J$6,ND40='DD FD'!$AI$3),NC40,0),
IF(AND(NM40='DD FD'!$J$6,NO40='DD FD'!$AI$3),NN40,0),
IF(AND(NX40='DD FD'!$J$6,NZ40='DD FD'!$AI$3),NY40,0),
IF(AND(OI40='DD FD'!$J$6,OK40='DD FD'!$AI$3),OJ40,0),
),2)</f>
        <v>0</v>
      </c>
      <c r="OU40" s="865">
        <f>ROUNDUP(SUM(
IF(AND(LB40='DD FD'!$J$10,LD40='DD FD'!$AI$3),LC40,0),
IF(AND(LL40='DD FD'!$J$10,LN40='DD FD'!$AI$3),LM40,0),
IF(AND(LV40='DD FD'!$J$10,LX40='DD FD'!$AI$3),LW40,0),
IF(AND(MF40='DD FD'!$J$10,MH40='DD FD'!$AI$3),MG40,0),
IF(AND(MQ40='DD FD'!$J$10,MS40='DD FD'!$AI$3),MR40,0),
IF(AND(NB40='DD FD'!$J$10,ND40='DD FD'!$AI$3),NC40,0),
IF(AND(NM40='DD FD'!$J$10,NO40='DD FD'!$AI$3),NN40,0),
IF(AND(NX40='DD FD'!$J$10,NZ40='DD FD'!$AI$3),NY40,0),
IF(AND(OI40='DD FD'!$J$10,OK40='DD FD'!$AI$3),OJ40,0),
),2)</f>
        <v>0</v>
      </c>
      <c r="OV40" s="865">
        <f>ROUNDUP(SUM(
IF(AND(LB40='DD FD'!$J$8,LD40='DD FD'!$AI$3),LC40,0),
IF(AND(LL40='DD FD'!$J$8,LN40='DD FD'!$AI$3),LM40,0),
IF(AND(LV40='DD FD'!$J$8,LX40='DD FD'!$AI$3),LW40,0),
IF(AND(MF40='DD FD'!$J$8,MH40='DD FD'!$AI$3),MG40,0),
IF(AND(MQ40='DD FD'!$J$8,MS40='DD FD'!$AI$3),MR40,0),
IF(AND(NB40='DD FD'!$J$8,ND40='DD FD'!$AI$3),NC40,0),
IF(AND(NM40='DD FD'!$J$8,NO40='DD FD'!$AI$3),NN40,0),
IF(AND(NX40='DD FD'!$J$8,NZ40='DD FD'!$AI$3),NY40,0),
IF(AND(OI40='DD FD'!$J$8,OK40='DD FD'!$AI$3),OJ40,0),
),2)</f>
        <v>0</v>
      </c>
      <c r="OW40" s="865">
        <f>ROUNDUP(SUM(
IF(AND(LB40='DD FD'!$J$5,LD40='DD FD'!$AI$3),LC40,0),
IF(AND(LL40='DD FD'!$J$5,LN40='DD FD'!$AI$3),LM40,0),
IF(AND(LV40='DD FD'!$J$5,LX40='DD FD'!$AI$3),LW40,0),
IF(AND(MF40='DD FD'!$J$5,MH40='DD FD'!$AI$3),MG40,0),
IF(AND(MQ40='DD FD'!$J$5,MS40='DD FD'!$AI$3),MR40,0),
IF(AND(NB40='DD FD'!$J$5,ND40='DD FD'!$AI$3),NC40,0),
IF(AND(NM40='DD FD'!$J$5,NO40='DD FD'!$AI$3),NN40,0),
IF(AND(NX40='DD FD'!$J$5,NZ40='DD FD'!$AI$3),NY40,0),
IF(AND(OI40='DD FD'!$J$5,OK40='DD FD'!$AI$3),OJ40,0),
),2)</f>
        <v>0</v>
      </c>
      <c r="OX40" s="865">
        <f>ROUNDUP(SUM(
IF(AND(LB40='DD FD'!$J$9,LD40='DD FD'!$AI$3),LC40,0),
IF(AND(LL40='DD FD'!$J$9,LN40='DD FD'!$AI$3),LM40,0),
IF(AND(LV40='DD FD'!$J$9,LX40='DD FD'!$AI$3),LW40,0),
IF(AND(MF40='DD FD'!$J$9,MH40='DD FD'!$AI$3),MG40,0),
IF(AND(MQ40='DD FD'!$J$9,MS40='DD FD'!$AI$3),MR40,0),
IF(AND(NB40='DD FD'!$J$9,ND40='DD FD'!$AI$3),NC40,0),
IF(AND(NM40='DD FD'!$J$9,NO40='DD FD'!$AI$3),NN40,0),
IF(AND(NX40='DD FD'!$J$9,NZ40='DD FD'!$AI$3),NY40,0),
IF(AND(OI40='DD FD'!$J$9,OK40='DD FD'!$AI$3),OJ40,0),
),2)</f>
        <v>0</v>
      </c>
      <c r="OY40" s="865">
        <f>ROUNDUP(SUM(
IF(AND(LB40='DD FD'!$J$4,LD40='DD FD'!$AI$3),LC40,0),
IF(AND(LL40='DD FD'!$J$4,LN40='DD FD'!$AI$3),LM40,0),
IF(AND(LV40='DD FD'!$J$4,LX40='DD FD'!$AI$3),LW40,0),
IF(AND(MF40='DD FD'!$J$4,MH40='DD FD'!$AI$3),MG40,0),
IF(AND(MQ40='DD FD'!$J$4,MS40='DD FD'!$AI$3),MR40,0),
IF(AND(NB40='DD FD'!$J$4,ND40='DD FD'!$AI$3),NC40,0),
IF(AND(NM40='DD FD'!$J$4,NO40='DD FD'!$AI$3),NN40,0),
IF(AND(NX40='DD FD'!$J$4,NZ40='DD FD'!$AI$3),NY40,0),
IF(AND(OI40='DD FD'!$J$4,OK40='DD FD'!$AI$3),OJ40,0),
),2)</f>
        <v>0</v>
      </c>
      <c r="OZ40" s="867">
        <f>ROUNDUP(SUM(
IF(AND(LB40='DD FD'!$J$11,LD40='DD FD'!$AI$3),LC40,0),
IF(AND(LL40='DD FD'!$J$11,LN40='DD FD'!$AI$3),LM40,0),
IF(AND(LV40='DD FD'!$J$11,LX40='DD FD'!$AI$3),LW40,0),
IF(AND(MF40='DD FD'!$J$11,MH40='DD FD'!$AI$3),MG40,0),
IF(AND(MQ40='DD FD'!$J$11,MS40='DD FD'!$AI$3),MR40,0),
IF(AND(NB40='DD FD'!$J$11,ND40='DD FD'!$AI$3),NC40,0),
IF(AND(NM40='DD FD'!$J$11,NO40='DD FD'!$AI$3),NN40,0),
IF(AND(NX40='DD FD'!$J$11,NZ40='DD FD'!$AI$3),NY40,0),
IF(AND(OI40='DD FD'!$J$11,OK40='DD FD'!$AI$3),OJ40,0),
),2)</f>
        <v>0</v>
      </c>
    </row>
    <row r="41" spans="1:416">
      <c r="A41" s="663"/>
      <c r="B41" s="182"/>
      <c r="C41" s="282"/>
      <c r="D41" s="282"/>
      <c r="E41" s="183"/>
      <c r="F41" s="355"/>
      <c r="G41" s="359"/>
      <c r="H41" s="664"/>
      <c r="I41" s="173"/>
      <c r="J41" s="161" t="str">
        <f t="shared" si="0"/>
        <v/>
      </c>
      <c r="K41" s="633" t="str">
        <f t="shared" si="17"/>
        <v/>
      </c>
      <c r="L41" s="636"/>
      <c r="M41" s="124" t="str">
        <f t="shared" si="18"/>
        <v/>
      </c>
      <c r="N41" s="125" t="str">
        <f t="shared" si="1"/>
        <v/>
      </c>
      <c r="O41" s="175"/>
      <c r="P41" s="175"/>
      <c r="Q41" s="126" t="str">
        <f t="shared" si="19"/>
        <v/>
      </c>
      <c r="R41" s="184"/>
      <c r="S41" s="184"/>
      <c r="T41" s="182"/>
      <c r="U41" s="182"/>
      <c r="V41" s="182"/>
      <c r="W41" s="358"/>
      <c r="X41" s="182"/>
      <c r="Y41" s="183"/>
      <c r="Z41" s="123"/>
      <c r="AA41" s="176"/>
      <c r="AB41" s="176"/>
      <c r="AC41" s="176"/>
      <c r="AD41" s="176"/>
      <c r="AE41" s="176"/>
      <c r="AF41" s="176"/>
      <c r="AG41" s="127" t="str">
        <f t="shared" si="20"/>
        <v/>
      </c>
      <c r="AH41" s="127" t="str">
        <f t="shared" si="21"/>
        <v/>
      </c>
      <c r="AI41" s="370"/>
      <c r="AJ41" s="635"/>
      <c r="AK41" s="619" t="str">
        <f t="shared" si="22"/>
        <v/>
      </c>
      <c r="AL41" s="124" t="str">
        <f t="shared" si="2"/>
        <v/>
      </c>
      <c r="AM41" s="124" t="str">
        <f t="shared" si="3"/>
        <v/>
      </c>
      <c r="AN41" s="124" t="str">
        <f t="shared" si="4"/>
        <v/>
      </c>
      <c r="AO41" s="124" t="str">
        <f t="shared" si="5"/>
        <v/>
      </c>
      <c r="AP41" s="184"/>
      <c r="AQ41" s="182"/>
      <c r="AR41" s="182"/>
      <c r="AS41" s="182"/>
      <c r="AT41" s="182"/>
      <c r="AU41" s="127" t="str">
        <f t="shared" si="6"/>
        <v/>
      </c>
      <c r="AV41" s="354"/>
      <c r="AW41" s="127" t="str">
        <f t="shared" si="7"/>
        <v/>
      </c>
      <c r="AX41" s="144" t="str">
        <f t="shared" si="8"/>
        <v/>
      </c>
      <c r="AY41" s="182"/>
      <c r="AZ41" s="23"/>
      <c r="BA41" s="23"/>
      <c r="BB41" s="183"/>
      <c r="BC41" s="622"/>
      <c r="BD41" s="649" t="str">
        <f t="shared" si="23"/>
        <v/>
      </c>
      <c r="BE41" s="354"/>
      <c r="BF41" s="192" t="str">
        <f t="shared" si="24"/>
        <v/>
      </c>
      <c r="BG41" s="159"/>
      <c r="BH41" s="159"/>
      <c r="BI41" s="182"/>
      <c r="BJ41" s="194"/>
      <c r="BK41" s="194"/>
      <c r="BL41" s="194"/>
      <c r="BM41" s="127" t="str">
        <f t="shared" si="9"/>
        <v/>
      </c>
      <c r="BN41" s="194"/>
      <c r="BO41" s="178" t="str">
        <f t="shared" si="10"/>
        <v/>
      </c>
      <c r="BP41" s="191"/>
      <c r="BQ41" s="182"/>
      <c r="BR41" s="23"/>
      <c r="BS41" s="23"/>
      <c r="BT41" s="23"/>
      <c r="BU41" s="651"/>
      <c r="BV41" s="647"/>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633" t="str">
        <f t="shared" si="25"/>
        <v/>
      </c>
      <c r="DY41" s="736"/>
      <c r="DZ41" s="334"/>
      <c r="EA41" s="736"/>
      <c r="EB41" s="197"/>
      <c r="EC41" s="194"/>
      <c r="ED41" s="197"/>
      <c r="EE41" s="197"/>
      <c r="EF41" s="194"/>
      <c r="EG41" s="194"/>
      <c r="EH41" s="194"/>
      <c r="EI41" s="123" t="str">
        <f t="shared" si="11"/>
        <v/>
      </c>
      <c r="EJ41" s="194"/>
      <c r="EK41" s="620" t="str">
        <f t="shared" si="12"/>
        <v/>
      </c>
      <c r="EL41" s="756"/>
      <c r="EM41" s="620" t="str">
        <f t="shared" si="26"/>
        <v/>
      </c>
      <c r="EN41" s="733"/>
      <c r="EO41" s="163"/>
      <c r="EP41" s="163"/>
      <c r="EQ41" s="163"/>
      <c r="ER41" s="163"/>
      <c r="ES41" s="163"/>
      <c r="ET41" s="163"/>
      <c r="EU41" s="163"/>
      <c r="EV41" s="163"/>
      <c r="EW41" s="163"/>
      <c r="EX41" s="163"/>
      <c r="EY41" s="163"/>
      <c r="EZ41" s="163"/>
      <c r="FA41" s="163"/>
      <c r="FB41" s="163"/>
      <c r="FC41" s="742"/>
      <c r="FD41" s="648" t="str">
        <f t="shared" si="13"/>
        <v/>
      </c>
      <c r="FE41" s="183"/>
      <c r="FF41" s="201"/>
      <c r="FG41" s="201"/>
      <c r="FH41" s="201"/>
      <c r="FI41" s="201"/>
      <c r="FJ41" s="201"/>
      <c r="FK41" s="201"/>
      <c r="FL41" s="182"/>
      <c r="FM41" s="182"/>
      <c r="FN41" s="334"/>
      <c r="FO41" s="123" t="str">
        <f t="shared" si="14"/>
        <v/>
      </c>
      <c r="FP41" s="889" t="str">
        <f>IF(Table1[[#This Row],[Baumwollanteil (in %)]]&lt;&gt;"","05","")</f>
        <v/>
      </c>
      <c r="FQ41" s="999"/>
      <c r="FR41" s="179" t="str">
        <f t="shared" si="15"/>
        <v/>
      </c>
      <c r="FS41" s="175"/>
      <c r="FT41" s="175"/>
      <c r="FU41" s="175"/>
      <c r="FV41" s="745" t="str">
        <f t="shared" si="16"/>
        <v/>
      </c>
      <c r="FZ41" s="24"/>
      <c r="GA41" s="24"/>
      <c r="GC41" s="1010" t="str">
        <f>IF(Table1[[#This Row],[Global Trade Item Number (GTIN)]]="","",Table1[[#This Row],[Global Trade Item Number (GTIN)]])</f>
        <v/>
      </c>
      <c r="GD41" s="790" t="str">
        <f>IF(Table1[[#This Row],[WAWI-Nr./ Kreditoren-Nummer
(ASDV)]]&lt;&gt;"",Table1[[#This Row],[WAWI-Nr./ Kreditoren-Nummer
(ASDV)]],"")</f>
        <v/>
      </c>
      <c r="GE41" s="190"/>
      <c r="GF41" s="790" t="str">
        <f>IF(Table1[[#This Row],[Gültig ab (Datum)]]&lt;&gt;"","31.12.9999","")</f>
        <v/>
      </c>
      <c r="GG41" s="190"/>
      <c r="GH41" s="190"/>
      <c r="GI41" s="616"/>
      <c r="GJ41" s="765"/>
      <c r="GK41" s="763"/>
      <c r="GL41" s="617"/>
      <c r="GM41" s="617"/>
      <c r="GN41" s="617"/>
      <c r="GO41" s="617"/>
      <c r="GP41" s="617"/>
      <c r="GQ41" s="775"/>
      <c r="GR41" s="771"/>
      <c r="GS41" s="159"/>
      <c r="GT41" s="610"/>
      <c r="GU41" s="610"/>
      <c r="GV41" s="610"/>
      <c r="GW41" s="610"/>
      <c r="GX41" s="610"/>
      <c r="GY41" s="610"/>
      <c r="GZ41" s="610"/>
      <c r="HA41" s="610"/>
      <c r="HB41" s="771"/>
      <c r="HC41" s="610"/>
      <c r="HD41" s="610"/>
      <c r="HE41" s="610"/>
      <c r="HF41" s="610"/>
      <c r="HG41" s="610"/>
      <c r="HH41" s="610"/>
      <c r="HI41" s="610"/>
      <c r="HJ41" s="610"/>
      <c r="HK41" s="610"/>
      <c r="HL41" s="771"/>
      <c r="HM41" s="610"/>
      <c r="HN41" s="610"/>
      <c r="HO41" s="610"/>
      <c r="HP41" s="610"/>
      <c r="HQ41" s="610"/>
      <c r="HR41" s="610"/>
      <c r="HS41" s="610"/>
      <c r="HT41" s="610"/>
      <c r="HU41" s="610"/>
      <c r="HV41" s="771"/>
      <c r="HW41" s="610"/>
      <c r="HX41" s="610"/>
      <c r="HY41" s="610"/>
      <c r="HZ41" s="610"/>
      <c r="IA41" s="610"/>
      <c r="IB41" s="610"/>
      <c r="IC41" s="610"/>
      <c r="ID41" s="610"/>
      <c r="IE41" s="610"/>
      <c r="IF41" s="610"/>
      <c r="IG41" s="771"/>
      <c r="IH41" s="610"/>
      <c r="II41" s="610"/>
      <c r="IJ41" s="610"/>
      <c r="IK41" s="610"/>
      <c r="IL41" s="610"/>
      <c r="IM41" s="610"/>
      <c r="IN41" s="610"/>
      <c r="IO41" s="610"/>
      <c r="IP41" s="610"/>
      <c r="IQ41" s="610"/>
      <c r="IR41" s="771"/>
      <c r="IS41" s="610"/>
      <c r="IT41" s="610"/>
      <c r="IU41" s="610"/>
      <c r="IV41" s="610"/>
      <c r="IW41" s="610"/>
      <c r="IX41" s="610"/>
      <c r="IY41" s="610"/>
      <c r="IZ41" s="610"/>
      <c r="JA41" s="610"/>
      <c r="JB41" s="610"/>
      <c r="JC41" s="771"/>
      <c r="JD41" s="610"/>
      <c r="JE41" s="610"/>
      <c r="JF41" s="610"/>
      <c r="JG41" s="610"/>
      <c r="JH41" s="610"/>
      <c r="JI41" s="610"/>
      <c r="JJ41" s="610"/>
      <c r="JK41" s="610"/>
      <c r="JL41" s="610"/>
      <c r="JM41" s="827"/>
      <c r="JN41" s="771"/>
      <c r="JO41" s="610"/>
      <c r="JP41" s="610"/>
      <c r="JQ41" s="610"/>
      <c r="JR41" s="610"/>
      <c r="JS41" s="610"/>
      <c r="JT41" s="610"/>
      <c r="JU41" s="610"/>
      <c r="JV41" s="610"/>
      <c r="JW41" s="610"/>
      <c r="JX41" s="610"/>
      <c r="JY41" s="771"/>
      <c r="JZ41" s="610"/>
      <c r="KA41" s="610"/>
      <c r="KB41" s="610"/>
      <c r="KC41" s="610"/>
      <c r="KD41" s="610"/>
      <c r="KE41" s="610"/>
      <c r="KF41" s="610"/>
      <c r="KG41" s="610"/>
      <c r="KH41" s="610"/>
      <c r="KI41" s="610"/>
      <c r="KL41" s="803" t="str">
        <f>IF(Table1[[#This Row],[GTIN]]&lt;&gt;"",Table1[[#This Row],[GTIN]],"")</f>
        <v/>
      </c>
      <c r="KM41" s="804" t="str">
        <f>Table1[[#This Row],[Kreditor]]</f>
        <v/>
      </c>
      <c r="KN41" s="805" t="str">
        <f>IF(Table1[[#This Row],[Gültig ab (Datum)]]&lt;&gt;"",Table1[[#This Row],[Gültig ab (Datum)]],"")</f>
        <v/>
      </c>
      <c r="KO41" s="805" t="str">
        <f>Table1[[#This Row],[Gültig bis]]</f>
        <v/>
      </c>
      <c r="KP41" s="818" t="str">
        <f>IF(Table1[[#This Row],[Artikel verpackt? 
(X=Ja)]]="","",Table1[[#This Row],[Artikel verpackt? 
(X=Ja)]])</f>
        <v/>
      </c>
      <c r="KQ41" s="806" t="str">
        <f>IF(Table1[[#This Row],[Verpackung recyclingfähig?
(X=Ja)]]="","",Table1[[#This Row],[Verpackung recyclingfähig?
(X=Ja)]])</f>
        <v/>
      </c>
      <c r="KR41" s="807"/>
      <c r="KS41" s="808"/>
      <c r="KT41" s="809"/>
      <c r="KU41" s="809"/>
      <c r="KV41" s="809"/>
      <c r="KW41" s="809"/>
      <c r="KX41" s="809"/>
      <c r="KY41" s="809"/>
      <c r="KZ41" s="810"/>
      <c r="LA41" s="811" t="str">
        <f>IF(Table1[[#This Row],[Hauptkörper - B1 - Art]]="","",VLOOKUP(Table1[[#This Row],[Hauptkörper - B1 - Art]],'DD FD'!B:C,2,FALSE))</f>
        <v/>
      </c>
      <c r="LB41" s="812" t="str">
        <f>IF(Table1[[#This Row],[Hauptkörper - B1 - Fraktion]]="","",VLOOKUP(Table1[[#This Row],[Hauptkörper - B1 - Fraktion]],'DD FD'!H:J,3,FALSE))</f>
        <v/>
      </c>
      <c r="LC41" s="809" t="str">
        <f>IF(Table1[[#This Row],[Hauptkörper - B1 - Gewicht
(in G)]]="","",Table1[[#This Row],[Hauptkörper - B1 - Gewicht
(in G)]])</f>
        <v/>
      </c>
      <c r="LD41" s="809" t="str">
        <f>IF(Table1[[#This Row],[Hauptkörper - B1 - Lizenzierungs-pflichtig? (X=Ja)]]="","",Table1[[#This Row],[Hauptkörper - B1 - Lizenzierungs-pflichtig? (X=Ja)]])</f>
        <v/>
      </c>
      <c r="LE41" s="812" t="str">
        <f>IF(Table1[[#This Row],[Hauptkörper - B1 - Virgin Material]]="","",VLOOKUP(Table1[[#This Row],[Hauptkörper - B1 - Virgin Material]],'DD FD'!AJ:AK,2,FALSE))</f>
        <v/>
      </c>
      <c r="LF41" s="813" t="str">
        <f>IF(Table1[[#This Row],[Hauptkörper - B1 - Virgin Material Anteil (in %)]]="","",Table1[[#This Row],[Hauptkörper - B1 - Virgin Material Anteil (in %)]])</f>
        <v/>
      </c>
      <c r="LG41" s="812" t="str">
        <f>IF(Table1[[#This Row],[Hauptkörper - B1 - Recyceltes Material]]="","",VLOOKUP(Table1[[#This Row],[Hauptkörper - B1 - Recyceltes Material]],'DD FD'!AL:AM,2,FALSE))</f>
        <v/>
      </c>
      <c r="LH41" s="813" t="str">
        <f>IF(Table1[[#This Row],[Hauptkörper - B1 - Recyceltes Material Anteil (in %)]]="","",Table1[[#This Row],[Hauptkörper - B1 - Recyceltes Material Anteil (in %)]])</f>
        <v/>
      </c>
      <c r="LI41" s="814" t="str">
        <f>IF(Table1[[#This Row],[Hauptkörper - B1 - Beschichtung]]="","",VLOOKUP(Table1[[#This Row],[Hauptkörper - B1 - Beschichtung]],'DD FD'!AE:AF,2,FALSE))</f>
        <v/>
      </c>
      <c r="LJ41" s="815" t="str">
        <f>IF(Table1[[#This Row],[Hauptkörper - B1 - Beschichtung Anteil (in %)]]="","",Table1[[#This Row],[Hauptkörper - B1 - Beschichtung Anteil (in %)]])</f>
        <v/>
      </c>
      <c r="LK41" s="811" t="str">
        <f>IF(Table1[[#This Row],[Hauptkörper - B2 - Art]]="","",VLOOKUP(Table1[[#This Row],[Hauptkörper - B2 - Art]],'DD FD'!B:C,2,FALSE))</f>
        <v/>
      </c>
      <c r="LL41" s="812" t="str">
        <f>IF(Table1[[#This Row],[Hauptkörper - B2 - Fraktion]]="","",VLOOKUP(Table1[[#This Row],[Hauptkörper - B2 - Fraktion]],'DD FD'!H:J,3,FALSE))</f>
        <v/>
      </c>
      <c r="LM41" s="809" t="str">
        <f>IF(Table1[[#This Row],[Hauptkörper - B2 - Gewicht
(in G)]]="","",Table1[[#This Row],[Hauptkörper - B2 - Gewicht
(in G)]])</f>
        <v/>
      </c>
      <c r="LN41" s="809" t="str">
        <f>IF(Table1[[#This Row],[Hauptkörper - B2 - Lizenzierungs-pflichtig? (X=Ja)]]="","",Table1[[#This Row],[Hauptkörper - B2 - Lizenzierungs-pflichtig? (X=Ja)]])</f>
        <v/>
      </c>
      <c r="LO41" s="812" t="str">
        <f>IF(Table1[[#This Row],[Hauptkörper - B2 - Virgin Material]]="","",VLOOKUP(Table1[[#This Row],[Hauptkörper - B2 - Virgin Material]],'DD FD'!AJ:AK,2,FALSE))</f>
        <v/>
      </c>
      <c r="LP41" s="813" t="str">
        <f>IF(Table1[[#This Row],[Hauptkörper - B2 - Virgin Material Anteil (in %)]]="","",Table1[[#This Row],[Hauptkörper - B2 - Virgin Material Anteil (in %)]])</f>
        <v/>
      </c>
      <c r="LQ41" s="812" t="str">
        <f>IF(Table1[[#This Row],[Hauptkörper - B2 - Recyceltes Material]]="","",VLOOKUP(Table1[[#This Row],[Hauptkörper - B2 - Recyceltes Material]],'DD FD'!AL:AM,2,FALSE))</f>
        <v/>
      </c>
      <c r="LR41" s="813" t="str">
        <f>IF(Table1[[#This Row],[Hauptkörper - B2 - Recyceltes Material Anteil (in %)]]="","",Table1[[#This Row],[Hauptkörper - B2 - Recyceltes Material Anteil (in %)]])</f>
        <v/>
      </c>
      <c r="LS41" s="812" t="str">
        <f>IF(Table1[[#This Row],[Hauptkörper - B2 - Beschichtung]]="","",VLOOKUP(Table1[[#This Row],[Hauptkörper - B2 - Beschichtung]],'DD FD'!AE:AF,2,FALSE))</f>
        <v/>
      </c>
      <c r="LT41" s="815" t="str">
        <f>IF(Table1[[#This Row],[Hauptkörper - B2 - Beschichtung Anteil (in %)]]="","",Table1[[#This Row],[Hauptkörper - B2 - Beschichtung Anteil (in %)]])</f>
        <v/>
      </c>
      <c r="LU41" s="811" t="str">
        <f>IF(Table1[[#This Row],[Hauptkörper - B3 - Art]]="","",VLOOKUP(Table1[[#This Row],[Hauptkörper - B3 - Art]],'DD FD'!B:C,2,FALSE))</f>
        <v/>
      </c>
      <c r="LV41" s="812" t="str">
        <f>IF(Table1[[#This Row],[Hauptkörper - B3 - Fraktion]]="","",VLOOKUP(Table1[[#This Row],[Hauptkörper - B3 - Fraktion]],'DD FD'!H:J,3,FALSE))</f>
        <v/>
      </c>
      <c r="LW41" s="809" t="str">
        <f>IF(Table1[[#This Row],[Hauptkörper - B3 - Gewicht
(in G)]]="","",Table1[[#This Row],[Hauptkörper - B3 - Gewicht
(in G)]])</f>
        <v/>
      </c>
      <c r="LX41" s="809" t="str">
        <f>IF(Table1[[#This Row],[Hauptkörper - B3 - Lizenzierungs-pflichtig? (X=Ja)]]="","",Table1[[#This Row],[Hauptkörper - B3 - Lizenzierungs-pflichtig? (X=Ja)]])</f>
        <v/>
      </c>
      <c r="LY41" s="812" t="str">
        <f>IF(Table1[[#This Row],[Hauptkörper - B3 - Virgin Material]]="","",VLOOKUP(Table1[[#This Row],[Hauptkörper - B3 - Virgin Material]],'DD FD'!AJ:AK,2,FALSE))</f>
        <v/>
      </c>
      <c r="LZ41" s="813" t="str">
        <f>IF(Table1[[#This Row],[Hauptkörper - B3 - Virgin Material Anteil (in %)]]="","",Table1[[#This Row],[Hauptkörper - B3 - Virgin Material Anteil (in %)]])</f>
        <v/>
      </c>
      <c r="MA41" s="812" t="str">
        <f>IF(Table1[[#This Row],[Hauptkörper - B3 - Recyceltes Material]]="","",VLOOKUP(Table1[[#This Row],[Hauptkörper - B3 - Recyceltes Material]],'DD FD'!AL:AM,2,FALSE))</f>
        <v/>
      </c>
      <c r="MB41" s="813" t="str">
        <f>IF(Table1[[#This Row],[Hauptkörper - B3 - Recyceltes Material Anteil (in %)]]="","",Table1[[#This Row],[Hauptkörper - B3 - Recyceltes Material Anteil (in %)]])</f>
        <v/>
      </c>
      <c r="MC41" s="812" t="str">
        <f>IF(Table1[[#This Row],[Hauptkörper - B3 - Beschichtung]]="","",VLOOKUP(Table1[[#This Row],[Hauptkörper - B3 - Beschichtung]],'DD FD'!AE:AF,2,FALSE))</f>
        <v/>
      </c>
      <c r="MD41" s="815" t="str">
        <f>IF(Table1[[#This Row],[Hauptkörper - B3 - Beschichtung Anteil (in %)]]="","",Table1[[#This Row],[Hauptkörper - B3 - Beschichtung Anteil (in %)]])</f>
        <v/>
      </c>
      <c r="ME41" s="811" t="str">
        <f>IF(Table1[[#This Row],[Verschluss - B1 - Art]]="","",VLOOKUP(Table1[[#This Row],[Verschluss - B1 - Art]],'DD FD'!D:E,2,FALSE))</f>
        <v/>
      </c>
      <c r="MF41" s="812" t="str">
        <f>IF(Table1[[#This Row],[Verschluss - B1 - Fraktion]]="","",VLOOKUP(Table1[[#This Row],[Verschluss - B1 - Fraktion]],'DD FD'!H:J,3,FALSE))</f>
        <v/>
      </c>
      <c r="MG41" s="809" t="str">
        <f>IF(Table1[[#This Row],[Verschluss - B1 - Gewicht (in G)]]="","",Table1[[#This Row],[Verschluss - B1 - Gewicht (in G)]])</f>
        <v/>
      </c>
      <c r="MH41" s="809" t="str">
        <f>IF(Table1[[#This Row],[Verschluss - B1 - Lizenzierungs-pflichtig? (X=Ja)]]="","",Table1[[#This Row],[Verschluss - B1 - Lizenzierungs-pflichtig? (X=Ja)]])</f>
        <v/>
      </c>
      <c r="MI41" s="809" t="str">
        <f>IF(Table1[[#This Row],[Verschluss - B1 - Trennbar vom Hauptkörper? (X=Ja)]]="","",Table1[[#This Row],[Verschluss - B1 - Trennbar vom Hauptkörper? (X=Ja)]])</f>
        <v/>
      </c>
      <c r="MJ41" s="812" t="str">
        <f>IF(Table1[[#This Row],[Verschluss - B1 - Virgin Material]]="","",VLOOKUP(Table1[[#This Row],[Verschluss - B1 - Virgin Material]],'DD FD'!AJ:AK,2,FALSE))</f>
        <v/>
      </c>
      <c r="MK41" s="813" t="str">
        <f>IF(Table1[[#This Row],[Verschluss - B1 - Virgin Material Anteil (in %)]]="","",Table1[[#This Row],[Verschluss - B1 - Virgin Material Anteil (in %)]])</f>
        <v/>
      </c>
      <c r="ML41" s="812" t="str">
        <f>IF(Table1[[#This Row],[Verschluss - B1 - Recyceltes Material]]="","",VLOOKUP(Table1[[#This Row],[Verschluss - B1 - Recyceltes Material]],'DD FD'!AL:AM,2,FALSE))</f>
        <v/>
      </c>
      <c r="MM41" s="813" t="str">
        <f>IF(Table1[[#This Row],[Verschluss - B1 - Recyceltes Material Anteil (in %)]]="","",Table1[[#This Row],[Verschluss - B1 - Recyceltes Material Anteil (in %)]])</f>
        <v/>
      </c>
      <c r="MN41" s="812" t="str">
        <f>IF(Table1[[#This Row],[Verschluss - B1 - Beschichtung]]="","",VLOOKUP(Table1[[#This Row],[Verschluss - B1 - Beschichtung]],'DD FD'!AE:AF,2,FALSE))</f>
        <v/>
      </c>
      <c r="MO41" s="815" t="str">
        <f>IF(Table1[[#This Row],[Verschluss - B1 - Beschichtung Anteil (in %)]]="","",Table1[[#This Row],[Verschluss - B1 - Beschichtung Anteil (in %)]])</f>
        <v/>
      </c>
      <c r="MP41" s="811" t="str">
        <f>IF(Table1[[#This Row],[Verschluss - B2 - Art]]="","",VLOOKUP(Table1[[#This Row],[Verschluss - B2 - Art]],'DD FD'!D:E,2,FALSE))</f>
        <v/>
      </c>
      <c r="MQ41" s="812" t="str">
        <f>IF(Table1[[#This Row],[Verschluss - B2 - Fraktion]]="","",VLOOKUP(Table1[[#This Row],[Verschluss - B2 - Fraktion]],'DD FD'!H:J,3,FALSE))</f>
        <v/>
      </c>
      <c r="MR41" s="809" t="str">
        <f>IF(Table1[[#This Row],[Verschluss - B2 - Gewicht (in G)]]="","",Table1[[#This Row],[Verschluss - B2 - Gewicht (in G)]])</f>
        <v/>
      </c>
      <c r="MS41" s="809" t="str">
        <f>IF(Table1[[#This Row],[Verschluss - B2 - Lizenzierungs-pflichtig? (X=Ja)]]="","",Table1[[#This Row],[Verschluss - B2 - Lizenzierungs-pflichtig? (X=Ja)]])</f>
        <v/>
      </c>
      <c r="MT41" s="809" t="str">
        <f>IF(Table1[[#This Row],[Verschluss - B2 - Trennbar vom Hauptkörper? (X=Ja)]]="","",Table1[[#This Row],[Verschluss - B2 - Trennbar vom Hauptkörper? (X=Ja)]])</f>
        <v/>
      </c>
      <c r="MU41" s="812" t="str">
        <f>IF(Table1[[#This Row],[Verschluss - B2 - Virgin Material]]="","",VLOOKUP(Table1[[#This Row],[Verschluss - B2 - Virgin Material]],'DD FD'!AJ:AK,2,FALSE))</f>
        <v/>
      </c>
      <c r="MV41" s="813" t="str">
        <f>IF(Table1[[#This Row],[Verschluss - B2 - Virgin Material Anteil (in %)]]="","",Table1[[#This Row],[Verschluss - B2 - Virgin Material Anteil (in %)]])</f>
        <v/>
      </c>
      <c r="MW41" s="812" t="str">
        <f>IF(Table1[[#This Row],[Verschluss - B2 - Recyceltes Material]]="","",VLOOKUP(Table1[[#This Row],[Verschluss - B2 - Recyceltes Material]],'DD FD'!AL:AM,2,FALSE))</f>
        <v/>
      </c>
      <c r="MX41" s="813" t="str">
        <f>IF(Table1[[#This Row],[Verschluss - B2 - Recyceltes Material Anteil (in %)]]="","",Table1[[#This Row],[Verschluss - B2 - Recyceltes Material Anteil (in %)]])</f>
        <v/>
      </c>
      <c r="MY41" s="812" t="str">
        <f>IF(Table1[[#This Row],[Verschluss - B2 - Beschichtung]]="","",VLOOKUP(Table1[[#This Row],[Verschluss - B2 - Beschichtung]],'DD FD'!AE:AF,2,FALSE))</f>
        <v/>
      </c>
      <c r="MZ41" s="815" t="str">
        <f>IF(Table1[[#This Row],[Verschluss - B2 - Beschichtung Anteil (in %)]]="","",Table1[[#This Row],[Verschluss - B2 - Beschichtung Anteil (in %)]])</f>
        <v/>
      </c>
      <c r="NA41" s="811" t="str">
        <f>IF(Table1[[#This Row],[Verschluss - B3 - Art]]="","",VLOOKUP(Table1[[#This Row],[Verschluss - B3 - Art]],'DD FD'!D:E,2,FALSE))</f>
        <v/>
      </c>
      <c r="NB41" s="812" t="str">
        <f>IF(Table1[[#This Row],[Verschluss - B3 - Fraktion]]="","",VLOOKUP(Table1[[#This Row],[Verschluss - B3 - Fraktion]],'DD FD'!H:J,3,FALSE))</f>
        <v/>
      </c>
      <c r="NC41" s="809" t="str">
        <f>IF(Table1[[#This Row],[Verschluss - B3 - Gewicht (in G)]]="","",Table1[[#This Row],[Verschluss - B3 - Gewicht (in G)]])</f>
        <v/>
      </c>
      <c r="ND41" s="809" t="str">
        <f>IF(Table1[[#This Row],[Verschluss - B3 - Lizenzierungs-pflichtig? (X=Ja)]]="","",Table1[[#This Row],[Verschluss - B3 - Lizenzierungs-pflichtig? (X=Ja)]])</f>
        <v/>
      </c>
      <c r="NE41" s="809" t="str">
        <f>IF(Table1[[#This Row],[Verschluss - B3 - Trennbar vom Hauptkörper? (X=Ja)]]="","",Table1[[#This Row],[Verschluss - B3 - Trennbar vom Hauptkörper? (X=Ja)]])</f>
        <v/>
      </c>
      <c r="NF41" s="812" t="str">
        <f>IF(Table1[[#This Row],[Verschluss - B3 - Virgin Material]]="","",VLOOKUP(Table1[[#This Row],[Verschluss - B3 - Virgin Material]],'DD FD'!AJ:AK,2,FALSE))</f>
        <v/>
      </c>
      <c r="NG41" s="813" t="str">
        <f>IF(Table1[[#This Row],[Verschluss - B3 - Virgin Material Anteil (in %)]]="","",Table1[[#This Row],[Verschluss - B3 - Virgin Material Anteil (in %)]])</f>
        <v/>
      </c>
      <c r="NH41" s="812" t="str">
        <f>IF(Table1[[#This Row],[Verschluss - B3 - Recyceltes Material]]="","",VLOOKUP(Table1[[#This Row],[Verschluss - B3 - Recyceltes Material]],'DD FD'!AL:AM,2,FALSE))</f>
        <v/>
      </c>
      <c r="NI41" s="813" t="str">
        <f>IF(Table1[[#This Row],[Verschluss - B3 - Recyceltes Material Anteil (in %)]]="","",Table1[[#This Row],[Verschluss - B3 - Recyceltes Material Anteil (in %)]])</f>
        <v/>
      </c>
      <c r="NJ41" s="812" t="str">
        <f>IF(Table1[[#This Row],[Verschluss - B3 - Beschichtung]]="","",VLOOKUP(Table1[[#This Row],[Verschluss - B3 - Beschichtung]],'DD FD'!AE:AF,2,FALSE))</f>
        <v/>
      </c>
      <c r="NK41" s="815" t="str">
        <f>IF(Table1[[#This Row],[Verschluss - B3 - Beschichtung Anteil (in %)]]="","",Table1[[#This Row],[Verschluss - B3 - Beschichtung Anteil (in %)]])</f>
        <v/>
      </c>
      <c r="NL41" s="811" t="str">
        <f>IF(Table1[[#This Row],[Etikett - B1 - Art]]="","",VLOOKUP(Table1[[#This Row],[Etikett - B1 - Art]],'DD FD'!F:G,2,FALSE))</f>
        <v/>
      </c>
      <c r="NM41" s="812" t="str">
        <f>IF(Table1[[#This Row],[Etikett - B1 - Fraktion]]="","",VLOOKUP(Table1[[#This Row],[Etikett - B1 - Fraktion]],'DD FD'!H:J,3,FALSE))</f>
        <v/>
      </c>
      <c r="NN41" s="809" t="str">
        <f>IF(Table1[[#This Row],[Etikett - B1 - Gewicht (in G)]]="","",Table1[[#This Row],[Etikett - B1 - Gewicht (in G)]])</f>
        <v/>
      </c>
      <c r="NO41" s="809" t="str">
        <f>IF(Table1[[#This Row],[Etikett - B1 - Lizenzierungs-pflichtig? (X=Ja)]]="","",Table1[[#This Row],[Etikett - B1 - Lizenzierungs-pflichtig? (X=Ja)]])</f>
        <v/>
      </c>
      <c r="NP41" s="809" t="str">
        <f>IF(Table1[[#This Row],[Etikett - B1 - Trennbar vom Hauptkörper? (X=Ja)]]="","",Table1[[#This Row],[Etikett - B1 - Trennbar vom Hauptkörper? (X=Ja)]])</f>
        <v/>
      </c>
      <c r="NQ41" s="812" t="str">
        <f>IF(Table1[[#This Row],[Etikett - B1 - Virgin Material]]="","",VLOOKUP(Table1[[#This Row],[Etikett - B1 - Virgin Material]],'DD FD'!AJ:AK,2,FALSE))</f>
        <v/>
      </c>
      <c r="NR41" s="813" t="str">
        <f>IF(Table1[[#This Row],[Etikett - B1 - Virgin Material Anteil (in %)]]="","",Table1[[#This Row],[Etikett - B1 - Virgin Material Anteil (in %)]])</f>
        <v/>
      </c>
      <c r="NS41" s="812" t="str">
        <f>IF(Table1[[#This Row],[Etikett - B1 - Recyceltes Material]]="","",VLOOKUP(Table1[[#This Row],[Etikett - B1 - Recyceltes Material]],'DD FD'!AL:AM,2,FALSE))</f>
        <v/>
      </c>
      <c r="NT41" s="813" t="str">
        <f>IF(Table1[[#This Row],[Etikett - B1 - Recyceltes Material Anteil (in %)]]="","",Table1[[#This Row],[Etikett - B1 - Recyceltes Material Anteil (in %)]])</f>
        <v/>
      </c>
      <c r="NU41" s="812" t="str">
        <f>IF(Table1[[#This Row],[Etikett - B1 - Beschichtung]]="","",VLOOKUP(Table1[[#This Row],[Etikett - B1 - Beschichtung]],'DD FD'!AE:AF,2,FALSE))</f>
        <v/>
      </c>
      <c r="NV41" s="815" t="str">
        <f>IF(Table1[[#This Row],[Etikett - B1 - Beschichtung Anteil (in %)]]="","",Table1[[#This Row],[Etikett - B1 - Beschichtung Anteil (in %)]])</f>
        <v/>
      </c>
      <c r="NW41" s="811" t="str">
        <f>IF(Table1[[#This Row],[Etikett - B2 - Art]]="","",VLOOKUP(Table1[[#This Row],[Etikett - B2 - Art]],'DD FD'!F:G,2,FALSE))</f>
        <v/>
      </c>
      <c r="NX41" s="812" t="str">
        <f>IF(Table1[[#This Row],[Etikett - B2 - Fraktion]]="","",VLOOKUP(Table1[[#This Row],[Etikett - B2 - Fraktion]],'DD FD'!H:J,3,FALSE))</f>
        <v/>
      </c>
      <c r="NY41" s="809" t="str">
        <f>IF(Table1[[#This Row],[Etikett - B2 - Gewicht (in G)]]="","",Table1[[#This Row],[Etikett - B2 - Gewicht (in G)]])</f>
        <v/>
      </c>
      <c r="NZ41" s="809" t="str">
        <f>IF(Table1[[#This Row],[Etikett - B2 - Lizenzierungs-pflichtig? (X=Ja)]]="","",Table1[[#This Row],[Etikett - B2 - Lizenzierungs-pflichtig? (X=Ja)]])</f>
        <v/>
      </c>
      <c r="OA41" s="809" t="str">
        <f>IF(Table1[[#This Row],[Etikett - B2 - Trennbar vom Hauptkörper? (X=Ja)]]="","",Table1[[#This Row],[Etikett - B2 - Trennbar vom Hauptkörper? (X=Ja)]])</f>
        <v/>
      </c>
      <c r="OB41" s="812" t="str">
        <f>IF(Table1[[#This Row],[Etikett - B2 - Virgin Material]]="","",VLOOKUP(Table1[[#This Row],[Etikett - B2 - Virgin Material]],'DD FD'!AJ:AK,2,FALSE))</f>
        <v/>
      </c>
      <c r="OC41" s="813" t="str">
        <f>IF(Table1[[#This Row],[Etikett - B2 - Virgin Material Anteil (in %)]]="","",Table1[[#This Row],[Etikett - B2 - Virgin Material Anteil (in %)]])</f>
        <v/>
      </c>
      <c r="OD41" s="812" t="str">
        <f>IF(Table1[[#This Row],[Etikett - B2 - Recyceltes Material]]="","",VLOOKUP(Table1[[#This Row],[Etikett - B2 - Recyceltes Material]],'DD FD'!AL:AM,2,FALSE))</f>
        <v/>
      </c>
      <c r="OE41" s="813" t="str">
        <f>IF(Table1[[#This Row],[Etikett - B2 - Recyceltes Material Anteil (in %)]]="","",Table1[[#This Row],[Etikett - B2 - Recyceltes Material Anteil (in %)]])</f>
        <v/>
      </c>
      <c r="OF41" s="812" t="str">
        <f>IF(Table1[[#This Row],[Etikett - B2 - Beschichtung]]="","",VLOOKUP(Table1[[#This Row],[Etikett - B2 - Beschichtung]],'DD FD'!AE:AF,2,FALSE))</f>
        <v/>
      </c>
      <c r="OG41" s="815" t="str">
        <f>IF(Table1[[#This Row],[Etikett - B2 - Beschichtung Anteil (in %)]]="","",Table1[[#This Row],[Etikett - B2 - Beschichtung Anteil (in %)]])</f>
        <v/>
      </c>
      <c r="OH41" s="811" t="str">
        <f>IF(Table1[[#This Row],[Etikett - B3 - Art]]="","",VLOOKUP(Table1[[#This Row],[Etikett - B3 - Art]],'DD FD'!F:G,2,FALSE))</f>
        <v/>
      </c>
      <c r="OI41" s="812" t="str">
        <f>IF(Table1[[#This Row],[Etikett - B3 - Fraktion]]="","",VLOOKUP(Table1[[#This Row],[Etikett - B3 - Fraktion]],'DD FD'!H:J,3,FALSE))</f>
        <v/>
      </c>
      <c r="OJ41" s="809" t="str">
        <f>IF(Table1[[#This Row],[Etikett - B3 - Gewicht (in G)]]="","",Table1[[#This Row],[Etikett - B3 - Gewicht (in G)]])</f>
        <v/>
      </c>
      <c r="OK41" s="809" t="str">
        <f>IF(Table1[[#This Row],[Etikett - B3 - Lizenzierungs-pflichtig? (X=Ja)]]="","",Table1[[#This Row],[Etikett - B3 - Lizenzierungs-pflichtig? (X=Ja)]])</f>
        <v/>
      </c>
      <c r="OL41" s="809" t="str">
        <f>IF(Table1[[#This Row],[Etikett - B3 - Trennbar vom Hauptkörper? (X=Ja)]]="","",Table1[[#This Row],[Etikett - B3 - Trennbar vom Hauptkörper? (X=Ja)]])</f>
        <v/>
      </c>
      <c r="OM41" s="812" t="str">
        <f>IF(Table1[[#This Row],[Etikett - B3 - Virgin Material]]="","",VLOOKUP(Table1[[#This Row],[Etikett - B3 - Virgin Material]],'DD FD'!AJ:AK,2,FALSE))</f>
        <v/>
      </c>
      <c r="ON41" s="813" t="str">
        <f>IF(Table1[[#This Row],[Etikett - B3 - Virgin Material Anteil (in %)]]="","",Table1[[#This Row],[Etikett - B3 - Virgin Material Anteil (in %)]])</f>
        <v/>
      </c>
      <c r="OO41" s="812" t="str">
        <f>IF(Table1[[#This Row],[Etikett - B3 - Recyceltes Material]]="","",VLOOKUP(Table1[[#This Row],[Etikett - B3 - Recyceltes Material]],'DD FD'!AL:AM,2,FALSE))</f>
        <v/>
      </c>
      <c r="OP41" s="813" t="str">
        <f>IF(Table1[[#This Row],[Etikett - B3 - Recyceltes Material Anteil (in %)]]="","",Table1[[#This Row],[Etikett - B3 - Recyceltes Material Anteil (in %)]])</f>
        <v/>
      </c>
      <c r="OQ41" s="812" t="str">
        <f>IF(Table1[[#This Row],[Etikett - B3 - Beschichtung]]="","",VLOOKUP(Table1[[#This Row],[Etikett - B3 - Beschichtung]],'DD FD'!AE:AF,2,FALSE))</f>
        <v/>
      </c>
      <c r="OR41" s="861" t="str">
        <f>IF(Table1[[#This Row],[Etikett - B3 - Beschichtung Anteil (in %)]]="","",Table1[[#This Row],[Etikett - B3 - Beschichtung Anteil (in %)]])</f>
        <v/>
      </c>
      <c r="OS41" s="866">
        <f>ROUNDUP(SUM(
IF(AND(LB41='DD FD'!$J$7,LD41='DD FD'!$AI$3),LC41,0),
IF(AND(LL41='DD FD'!$J$7,LN41='DD FD'!$AI$3),LM41,0),
IF(AND(LV41='DD FD'!$J$7,LX41='DD FD'!$AI$3),LW41,0),
IF(AND(MF41='DD FD'!$J$7,MH41='DD FD'!$AI$3),MG41,0),
IF(AND(MQ41='DD FD'!$J$7,MS41='DD FD'!$AI$3),MR41,0),
IF(AND(NB41='DD FD'!$J$7,ND41='DD FD'!$AI$3),NC41,0),
IF(AND(NM41='DD FD'!$J$7,NO41='DD FD'!$AI$3),NN41,0),
IF(AND(NX41='DD FD'!$J$7,NZ41='DD FD'!$AI$3),NY41,0),
IF(AND(OI41='DD FD'!$J$7,OK41='DD FD'!$AI$3),OJ41,0),
),2)</f>
        <v>0</v>
      </c>
      <c r="OT41" s="865">
        <f>ROUNDUP(SUM(
IF(AND(LB41='DD FD'!$J$6,LD41='DD FD'!$AI$3),LC41,0),
IF(AND(LL41='DD FD'!$J$6,LN41='DD FD'!$AI$3),LM41,0),
IF(AND(LV41='DD FD'!$J$6,LX41='DD FD'!$AI$3),LW41,0),
IF(AND(MF41='DD FD'!$J$6,MH41='DD FD'!$AI$3),MG41,0),
IF(AND(MQ41='DD FD'!$J$6,MS41='DD FD'!$AI$3),MR41,0),
IF(AND(NB41='DD FD'!$J$6,ND41='DD FD'!$AI$3),NC41,0),
IF(AND(NM41='DD FD'!$J$6,NO41='DD FD'!$AI$3),NN41,0),
IF(AND(NX41='DD FD'!$J$6,NZ41='DD FD'!$AI$3),NY41,0),
IF(AND(OI41='DD FD'!$J$6,OK41='DD FD'!$AI$3),OJ41,0),
),2)</f>
        <v>0</v>
      </c>
      <c r="OU41" s="865">
        <f>ROUNDUP(SUM(
IF(AND(LB41='DD FD'!$J$10,LD41='DD FD'!$AI$3),LC41,0),
IF(AND(LL41='DD FD'!$J$10,LN41='DD FD'!$AI$3),LM41,0),
IF(AND(LV41='DD FD'!$J$10,LX41='DD FD'!$AI$3),LW41,0),
IF(AND(MF41='DD FD'!$J$10,MH41='DD FD'!$AI$3),MG41,0),
IF(AND(MQ41='DD FD'!$J$10,MS41='DD FD'!$AI$3),MR41,0),
IF(AND(NB41='DD FD'!$J$10,ND41='DD FD'!$AI$3),NC41,0),
IF(AND(NM41='DD FD'!$J$10,NO41='DD FD'!$AI$3),NN41,0),
IF(AND(NX41='DD FD'!$J$10,NZ41='DD FD'!$AI$3),NY41,0),
IF(AND(OI41='DD FD'!$J$10,OK41='DD FD'!$AI$3),OJ41,0),
),2)</f>
        <v>0</v>
      </c>
      <c r="OV41" s="865">
        <f>ROUNDUP(SUM(
IF(AND(LB41='DD FD'!$J$8,LD41='DD FD'!$AI$3),LC41,0),
IF(AND(LL41='DD FD'!$J$8,LN41='DD FD'!$AI$3),LM41,0),
IF(AND(LV41='DD FD'!$J$8,LX41='DD FD'!$AI$3),LW41,0),
IF(AND(MF41='DD FD'!$J$8,MH41='DD FD'!$AI$3),MG41,0),
IF(AND(MQ41='DD FD'!$J$8,MS41='DD FD'!$AI$3),MR41,0),
IF(AND(NB41='DD FD'!$J$8,ND41='DD FD'!$AI$3),NC41,0),
IF(AND(NM41='DD FD'!$J$8,NO41='DD FD'!$AI$3),NN41,0),
IF(AND(NX41='DD FD'!$J$8,NZ41='DD FD'!$AI$3),NY41,0),
IF(AND(OI41='DD FD'!$J$8,OK41='DD FD'!$AI$3),OJ41,0),
),2)</f>
        <v>0</v>
      </c>
      <c r="OW41" s="865">
        <f>ROUNDUP(SUM(
IF(AND(LB41='DD FD'!$J$5,LD41='DD FD'!$AI$3),LC41,0),
IF(AND(LL41='DD FD'!$J$5,LN41='DD FD'!$AI$3),LM41,0),
IF(AND(LV41='DD FD'!$J$5,LX41='DD FD'!$AI$3),LW41,0),
IF(AND(MF41='DD FD'!$J$5,MH41='DD FD'!$AI$3),MG41,0),
IF(AND(MQ41='DD FD'!$J$5,MS41='DD FD'!$AI$3),MR41,0),
IF(AND(NB41='DD FD'!$J$5,ND41='DD FD'!$AI$3),NC41,0),
IF(AND(NM41='DD FD'!$J$5,NO41='DD FD'!$AI$3),NN41,0),
IF(AND(NX41='DD FD'!$J$5,NZ41='DD FD'!$AI$3),NY41,0),
IF(AND(OI41='DD FD'!$J$5,OK41='DD FD'!$AI$3),OJ41,0),
),2)</f>
        <v>0</v>
      </c>
      <c r="OX41" s="865">
        <f>ROUNDUP(SUM(
IF(AND(LB41='DD FD'!$J$9,LD41='DD FD'!$AI$3),LC41,0),
IF(AND(LL41='DD FD'!$J$9,LN41='DD FD'!$AI$3),LM41,0),
IF(AND(LV41='DD FD'!$J$9,LX41='DD FD'!$AI$3),LW41,0),
IF(AND(MF41='DD FD'!$J$9,MH41='DD FD'!$AI$3),MG41,0),
IF(AND(MQ41='DD FD'!$J$9,MS41='DD FD'!$AI$3),MR41,0),
IF(AND(NB41='DD FD'!$J$9,ND41='DD FD'!$AI$3),NC41,0),
IF(AND(NM41='DD FD'!$J$9,NO41='DD FD'!$AI$3),NN41,0),
IF(AND(NX41='DD FD'!$J$9,NZ41='DD FD'!$AI$3),NY41,0),
IF(AND(OI41='DD FD'!$J$9,OK41='DD FD'!$AI$3),OJ41,0),
),2)</f>
        <v>0</v>
      </c>
      <c r="OY41" s="865">
        <f>ROUNDUP(SUM(
IF(AND(LB41='DD FD'!$J$4,LD41='DD FD'!$AI$3),LC41,0),
IF(AND(LL41='DD FD'!$J$4,LN41='DD FD'!$AI$3),LM41,0),
IF(AND(LV41='DD FD'!$J$4,LX41='DD FD'!$AI$3),LW41,0),
IF(AND(MF41='DD FD'!$J$4,MH41='DD FD'!$AI$3),MG41,0),
IF(AND(MQ41='DD FD'!$J$4,MS41='DD FD'!$AI$3),MR41,0),
IF(AND(NB41='DD FD'!$J$4,ND41='DD FD'!$AI$3),NC41,0),
IF(AND(NM41='DD FD'!$J$4,NO41='DD FD'!$AI$3),NN41,0),
IF(AND(NX41='DD FD'!$J$4,NZ41='DD FD'!$AI$3),NY41,0),
IF(AND(OI41='DD FD'!$J$4,OK41='DD FD'!$AI$3),OJ41,0),
),2)</f>
        <v>0</v>
      </c>
      <c r="OZ41" s="867">
        <f>ROUNDUP(SUM(
IF(AND(LB41='DD FD'!$J$11,LD41='DD FD'!$AI$3),LC41,0),
IF(AND(LL41='DD FD'!$J$11,LN41='DD FD'!$AI$3),LM41,0),
IF(AND(LV41='DD FD'!$J$11,LX41='DD FD'!$AI$3),LW41,0),
IF(AND(MF41='DD FD'!$J$11,MH41='DD FD'!$AI$3),MG41,0),
IF(AND(MQ41='DD FD'!$J$11,MS41='DD FD'!$AI$3),MR41,0),
IF(AND(NB41='DD FD'!$J$11,ND41='DD FD'!$AI$3),NC41,0),
IF(AND(NM41='DD FD'!$J$11,NO41='DD FD'!$AI$3),NN41,0),
IF(AND(NX41='DD FD'!$J$11,NZ41='DD FD'!$AI$3),NY41,0),
IF(AND(OI41='DD FD'!$J$11,OK41='DD FD'!$AI$3),OJ41,0),
),2)</f>
        <v>0</v>
      </c>
    </row>
    <row r="42" spans="1:416">
      <c r="A42" s="663"/>
      <c r="B42" s="182"/>
      <c r="C42" s="282"/>
      <c r="D42" s="282"/>
      <c r="E42" s="183"/>
      <c r="F42" s="355"/>
      <c r="G42" s="359"/>
      <c r="H42" s="664"/>
      <c r="I42" s="173"/>
      <c r="J42" s="161" t="str">
        <f t="shared" si="0"/>
        <v/>
      </c>
      <c r="K42" s="633" t="str">
        <f t="shared" si="17"/>
        <v/>
      </c>
      <c r="L42" s="636"/>
      <c r="M42" s="124" t="str">
        <f t="shared" si="18"/>
        <v/>
      </c>
      <c r="N42" s="125" t="str">
        <f t="shared" si="1"/>
        <v/>
      </c>
      <c r="O42" s="175"/>
      <c r="P42" s="175"/>
      <c r="Q42" s="126" t="str">
        <f t="shared" si="19"/>
        <v/>
      </c>
      <c r="R42" s="184"/>
      <c r="S42" s="184"/>
      <c r="T42" s="182"/>
      <c r="U42" s="182"/>
      <c r="V42" s="182"/>
      <c r="W42" s="358"/>
      <c r="X42" s="182"/>
      <c r="Y42" s="183"/>
      <c r="Z42" s="123"/>
      <c r="AA42" s="176"/>
      <c r="AB42" s="176"/>
      <c r="AC42" s="176"/>
      <c r="AD42" s="176"/>
      <c r="AE42" s="176"/>
      <c r="AF42" s="176"/>
      <c r="AG42" s="127" t="str">
        <f t="shared" si="20"/>
        <v/>
      </c>
      <c r="AH42" s="127" t="str">
        <f t="shared" si="21"/>
        <v/>
      </c>
      <c r="AI42" s="370"/>
      <c r="AJ42" s="635"/>
      <c r="AK42" s="619" t="str">
        <f t="shared" si="22"/>
        <v/>
      </c>
      <c r="AL42" s="124" t="str">
        <f t="shared" si="2"/>
        <v/>
      </c>
      <c r="AM42" s="124" t="str">
        <f t="shared" si="3"/>
        <v/>
      </c>
      <c r="AN42" s="124" t="str">
        <f t="shared" si="4"/>
        <v/>
      </c>
      <c r="AO42" s="124" t="str">
        <f t="shared" si="5"/>
        <v/>
      </c>
      <c r="AP42" s="184"/>
      <c r="AQ42" s="182"/>
      <c r="AR42" s="182"/>
      <c r="AS42" s="182"/>
      <c r="AT42" s="182"/>
      <c r="AU42" s="127" t="str">
        <f t="shared" si="6"/>
        <v/>
      </c>
      <c r="AV42" s="354"/>
      <c r="AW42" s="127" t="str">
        <f t="shared" si="7"/>
        <v/>
      </c>
      <c r="AX42" s="144" t="str">
        <f t="shared" si="8"/>
        <v/>
      </c>
      <c r="AY42" s="182"/>
      <c r="AZ42" s="23"/>
      <c r="BA42" s="23"/>
      <c r="BB42" s="183"/>
      <c r="BC42" s="622"/>
      <c r="BD42" s="649" t="str">
        <f t="shared" si="23"/>
        <v/>
      </c>
      <c r="BE42" s="354"/>
      <c r="BF42" s="192" t="str">
        <f t="shared" si="24"/>
        <v/>
      </c>
      <c r="BG42" s="159"/>
      <c r="BH42" s="159"/>
      <c r="BI42" s="182"/>
      <c r="BJ42" s="194"/>
      <c r="BK42" s="194"/>
      <c r="BL42" s="194"/>
      <c r="BM42" s="127" t="str">
        <f t="shared" si="9"/>
        <v/>
      </c>
      <c r="BN42" s="194"/>
      <c r="BO42" s="178" t="str">
        <f t="shared" si="10"/>
        <v/>
      </c>
      <c r="BP42" s="191"/>
      <c r="BQ42" s="182"/>
      <c r="BR42" s="23"/>
      <c r="BS42" s="23"/>
      <c r="BT42" s="23"/>
      <c r="BU42" s="651"/>
      <c r="BV42" s="647"/>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633" t="str">
        <f t="shared" si="25"/>
        <v/>
      </c>
      <c r="DY42" s="736"/>
      <c r="DZ42" s="334"/>
      <c r="EA42" s="736"/>
      <c r="EB42" s="197"/>
      <c r="EC42" s="194"/>
      <c r="ED42" s="197"/>
      <c r="EE42" s="197"/>
      <c r="EF42" s="194"/>
      <c r="EG42" s="194"/>
      <c r="EH42" s="194"/>
      <c r="EI42" s="123" t="str">
        <f t="shared" si="11"/>
        <v/>
      </c>
      <c r="EJ42" s="194"/>
      <c r="EK42" s="620" t="str">
        <f t="shared" si="12"/>
        <v/>
      </c>
      <c r="EL42" s="756"/>
      <c r="EM42" s="620" t="str">
        <f t="shared" si="26"/>
        <v/>
      </c>
      <c r="EN42" s="733"/>
      <c r="EO42" s="163"/>
      <c r="EP42" s="163"/>
      <c r="EQ42" s="163"/>
      <c r="ER42" s="163"/>
      <c r="ES42" s="163"/>
      <c r="ET42" s="163"/>
      <c r="EU42" s="163"/>
      <c r="EV42" s="163"/>
      <c r="EW42" s="163"/>
      <c r="EX42" s="163"/>
      <c r="EY42" s="163"/>
      <c r="EZ42" s="163"/>
      <c r="FA42" s="163"/>
      <c r="FB42" s="163"/>
      <c r="FC42" s="742"/>
      <c r="FD42" s="648" t="str">
        <f t="shared" si="13"/>
        <v/>
      </c>
      <c r="FE42" s="183"/>
      <c r="FF42" s="201"/>
      <c r="FG42" s="201"/>
      <c r="FH42" s="201"/>
      <c r="FI42" s="201"/>
      <c r="FJ42" s="201"/>
      <c r="FK42" s="201"/>
      <c r="FL42" s="182"/>
      <c r="FM42" s="182"/>
      <c r="FN42" s="334"/>
      <c r="FO42" s="123" t="str">
        <f t="shared" si="14"/>
        <v/>
      </c>
      <c r="FP42" s="889" t="str">
        <f>IF(Table1[[#This Row],[Baumwollanteil (in %)]]&lt;&gt;"","05","")</f>
        <v/>
      </c>
      <c r="FQ42" s="999"/>
      <c r="FR42" s="179" t="str">
        <f t="shared" si="15"/>
        <v/>
      </c>
      <c r="FS42" s="175"/>
      <c r="FT42" s="175"/>
      <c r="FU42" s="175"/>
      <c r="FV42" s="745" t="str">
        <f t="shared" si="16"/>
        <v/>
      </c>
      <c r="FZ42" s="24"/>
      <c r="GA42" s="24"/>
      <c r="GC42" s="1010" t="str">
        <f>IF(Table1[[#This Row],[Global Trade Item Number (GTIN)]]="","",Table1[[#This Row],[Global Trade Item Number (GTIN)]])</f>
        <v/>
      </c>
      <c r="GD42" s="790" t="str">
        <f>IF(Table1[[#This Row],[WAWI-Nr./ Kreditoren-Nummer
(ASDV)]]&lt;&gt;"",Table1[[#This Row],[WAWI-Nr./ Kreditoren-Nummer
(ASDV)]],"")</f>
        <v/>
      </c>
      <c r="GE42" s="190"/>
      <c r="GF42" s="790" t="str">
        <f>IF(Table1[[#This Row],[Gültig ab (Datum)]]&lt;&gt;"","31.12.9999","")</f>
        <v/>
      </c>
      <c r="GG42" s="190"/>
      <c r="GH42" s="190"/>
      <c r="GI42" s="616"/>
      <c r="GJ42" s="765"/>
      <c r="GK42" s="763"/>
      <c r="GL42" s="617"/>
      <c r="GM42" s="617"/>
      <c r="GN42" s="617"/>
      <c r="GO42" s="617"/>
      <c r="GP42" s="617"/>
      <c r="GQ42" s="775"/>
      <c r="GR42" s="771"/>
      <c r="GS42" s="159"/>
      <c r="GT42" s="610"/>
      <c r="GU42" s="610"/>
      <c r="GV42" s="610"/>
      <c r="GW42" s="610"/>
      <c r="GX42" s="610"/>
      <c r="GY42" s="610"/>
      <c r="GZ42" s="610"/>
      <c r="HA42" s="610"/>
      <c r="HB42" s="771"/>
      <c r="HC42" s="610"/>
      <c r="HD42" s="610"/>
      <c r="HE42" s="610"/>
      <c r="HF42" s="610"/>
      <c r="HG42" s="610"/>
      <c r="HH42" s="610"/>
      <c r="HI42" s="610"/>
      <c r="HJ42" s="610"/>
      <c r="HK42" s="610"/>
      <c r="HL42" s="771"/>
      <c r="HM42" s="610"/>
      <c r="HN42" s="610"/>
      <c r="HO42" s="610"/>
      <c r="HP42" s="610"/>
      <c r="HQ42" s="610"/>
      <c r="HR42" s="610"/>
      <c r="HS42" s="610"/>
      <c r="HT42" s="610"/>
      <c r="HU42" s="610"/>
      <c r="HV42" s="771"/>
      <c r="HW42" s="610"/>
      <c r="HX42" s="610"/>
      <c r="HY42" s="610"/>
      <c r="HZ42" s="610"/>
      <c r="IA42" s="610"/>
      <c r="IB42" s="610"/>
      <c r="IC42" s="610"/>
      <c r="ID42" s="610"/>
      <c r="IE42" s="610"/>
      <c r="IF42" s="610"/>
      <c r="IG42" s="771"/>
      <c r="IH42" s="610"/>
      <c r="II42" s="610"/>
      <c r="IJ42" s="610"/>
      <c r="IK42" s="610"/>
      <c r="IL42" s="610"/>
      <c r="IM42" s="610"/>
      <c r="IN42" s="610"/>
      <c r="IO42" s="610"/>
      <c r="IP42" s="610"/>
      <c r="IQ42" s="610"/>
      <c r="IR42" s="771"/>
      <c r="IS42" s="610"/>
      <c r="IT42" s="610"/>
      <c r="IU42" s="610"/>
      <c r="IV42" s="610"/>
      <c r="IW42" s="610"/>
      <c r="IX42" s="610"/>
      <c r="IY42" s="610"/>
      <c r="IZ42" s="610"/>
      <c r="JA42" s="610"/>
      <c r="JB42" s="610"/>
      <c r="JC42" s="771"/>
      <c r="JD42" s="610"/>
      <c r="JE42" s="610"/>
      <c r="JF42" s="610"/>
      <c r="JG42" s="610"/>
      <c r="JH42" s="610"/>
      <c r="JI42" s="610"/>
      <c r="JJ42" s="610"/>
      <c r="JK42" s="610"/>
      <c r="JL42" s="610"/>
      <c r="JM42" s="827"/>
      <c r="JN42" s="771"/>
      <c r="JO42" s="610"/>
      <c r="JP42" s="610"/>
      <c r="JQ42" s="610"/>
      <c r="JR42" s="610"/>
      <c r="JS42" s="610"/>
      <c r="JT42" s="610"/>
      <c r="JU42" s="610"/>
      <c r="JV42" s="610"/>
      <c r="JW42" s="610"/>
      <c r="JX42" s="610"/>
      <c r="JY42" s="771"/>
      <c r="JZ42" s="610"/>
      <c r="KA42" s="610"/>
      <c r="KB42" s="610"/>
      <c r="KC42" s="610"/>
      <c r="KD42" s="610"/>
      <c r="KE42" s="610"/>
      <c r="KF42" s="610"/>
      <c r="KG42" s="610"/>
      <c r="KH42" s="610"/>
      <c r="KI42" s="610"/>
      <c r="KL42" s="803" t="str">
        <f>IF(Table1[[#This Row],[GTIN]]&lt;&gt;"",Table1[[#This Row],[GTIN]],"")</f>
        <v/>
      </c>
      <c r="KM42" s="804" t="str">
        <f>Table1[[#This Row],[Kreditor]]</f>
        <v/>
      </c>
      <c r="KN42" s="805" t="str">
        <f>IF(Table1[[#This Row],[Gültig ab (Datum)]]&lt;&gt;"",Table1[[#This Row],[Gültig ab (Datum)]],"")</f>
        <v/>
      </c>
      <c r="KO42" s="805" t="str">
        <f>Table1[[#This Row],[Gültig bis]]</f>
        <v/>
      </c>
      <c r="KP42" s="818" t="str">
        <f>IF(Table1[[#This Row],[Artikel verpackt? 
(X=Ja)]]="","",Table1[[#This Row],[Artikel verpackt? 
(X=Ja)]])</f>
        <v/>
      </c>
      <c r="KQ42" s="806" t="str">
        <f>IF(Table1[[#This Row],[Verpackung recyclingfähig?
(X=Ja)]]="","",Table1[[#This Row],[Verpackung recyclingfähig?
(X=Ja)]])</f>
        <v/>
      </c>
      <c r="KR42" s="807"/>
      <c r="KS42" s="808"/>
      <c r="KT42" s="809"/>
      <c r="KU42" s="809"/>
      <c r="KV42" s="809"/>
      <c r="KW42" s="809"/>
      <c r="KX42" s="809"/>
      <c r="KY42" s="809"/>
      <c r="KZ42" s="810"/>
      <c r="LA42" s="811" t="str">
        <f>IF(Table1[[#This Row],[Hauptkörper - B1 - Art]]="","",VLOOKUP(Table1[[#This Row],[Hauptkörper - B1 - Art]],'DD FD'!B:C,2,FALSE))</f>
        <v/>
      </c>
      <c r="LB42" s="812" t="str">
        <f>IF(Table1[[#This Row],[Hauptkörper - B1 - Fraktion]]="","",VLOOKUP(Table1[[#This Row],[Hauptkörper - B1 - Fraktion]],'DD FD'!H:J,3,FALSE))</f>
        <v/>
      </c>
      <c r="LC42" s="809" t="str">
        <f>IF(Table1[[#This Row],[Hauptkörper - B1 - Gewicht
(in G)]]="","",Table1[[#This Row],[Hauptkörper - B1 - Gewicht
(in G)]])</f>
        <v/>
      </c>
      <c r="LD42" s="809" t="str">
        <f>IF(Table1[[#This Row],[Hauptkörper - B1 - Lizenzierungs-pflichtig? (X=Ja)]]="","",Table1[[#This Row],[Hauptkörper - B1 - Lizenzierungs-pflichtig? (X=Ja)]])</f>
        <v/>
      </c>
      <c r="LE42" s="812" t="str">
        <f>IF(Table1[[#This Row],[Hauptkörper - B1 - Virgin Material]]="","",VLOOKUP(Table1[[#This Row],[Hauptkörper - B1 - Virgin Material]],'DD FD'!AJ:AK,2,FALSE))</f>
        <v/>
      </c>
      <c r="LF42" s="813" t="str">
        <f>IF(Table1[[#This Row],[Hauptkörper - B1 - Virgin Material Anteil (in %)]]="","",Table1[[#This Row],[Hauptkörper - B1 - Virgin Material Anteil (in %)]])</f>
        <v/>
      </c>
      <c r="LG42" s="812" t="str">
        <f>IF(Table1[[#This Row],[Hauptkörper - B1 - Recyceltes Material]]="","",VLOOKUP(Table1[[#This Row],[Hauptkörper - B1 - Recyceltes Material]],'DD FD'!AL:AM,2,FALSE))</f>
        <v/>
      </c>
      <c r="LH42" s="813" t="str">
        <f>IF(Table1[[#This Row],[Hauptkörper - B1 - Recyceltes Material Anteil (in %)]]="","",Table1[[#This Row],[Hauptkörper - B1 - Recyceltes Material Anteil (in %)]])</f>
        <v/>
      </c>
      <c r="LI42" s="814" t="str">
        <f>IF(Table1[[#This Row],[Hauptkörper - B1 - Beschichtung]]="","",VLOOKUP(Table1[[#This Row],[Hauptkörper - B1 - Beschichtung]],'DD FD'!AE:AF,2,FALSE))</f>
        <v/>
      </c>
      <c r="LJ42" s="815" t="str">
        <f>IF(Table1[[#This Row],[Hauptkörper - B1 - Beschichtung Anteil (in %)]]="","",Table1[[#This Row],[Hauptkörper - B1 - Beschichtung Anteil (in %)]])</f>
        <v/>
      </c>
      <c r="LK42" s="811" t="str">
        <f>IF(Table1[[#This Row],[Hauptkörper - B2 - Art]]="","",VLOOKUP(Table1[[#This Row],[Hauptkörper - B2 - Art]],'DD FD'!B:C,2,FALSE))</f>
        <v/>
      </c>
      <c r="LL42" s="812" t="str">
        <f>IF(Table1[[#This Row],[Hauptkörper - B2 - Fraktion]]="","",VLOOKUP(Table1[[#This Row],[Hauptkörper - B2 - Fraktion]],'DD FD'!H:J,3,FALSE))</f>
        <v/>
      </c>
      <c r="LM42" s="809" t="str">
        <f>IF(Table1[[#This Row],[Hauptkörper - B2 - Gewicht
(in G)]]="","",Table1[[#This Row],[Hauptkörper - B2 - Gewicht
(in G)]])</f>
        <v/>
      </c>
      <c r="LN42" s="809" t="str">
        <f>IF(Table1[[#This Row],[Hauptkörper - B2 - Lizenzierungs-pflichtig? (X=Ja)]]="","",Table1[[#This Row],[Hauptkörper - B2 - Lizenzierungs-pflichtig? (X=Ja)]])</f>
        <v/>
      </c>
      <c r="LO42" s="812" t="str">
        <f>IF(Table1[[#This Row],[Hauptkörper - B2 - Virgin Material]]="","",VLOOKUP(Table1[[#This Row],[Hauptkörper - B2 - Virgin Material]],'DD FD'!AJ:AK,2,FALSE))</f>
        <v/>
      </c>
      <c r="LP42" s="813" t="str">
        <f>IF(Table1[[#This Row],[Hauptkörper - B2 - Virgin Material Anteil (in %)]]="","",Table1[[#This Row],[Hauptkörper - B2 - Virgin Material Anteil (in %)]])</f>
        <v/>
      </c>
      <c r="LQ42" s="812" t="str">
        <f>IF(Table1[[#This Row],[Hauptkörper - B2 - Recyceltes Material]]="","",VLOOKUP(Table1[[#This Row],[Hauptkörper - B2 - Recyceltes Material]],'DD FD'!AL:AM,2,FALSE))</f>
        <v/>
      </c>
      <c r="LR42" s="813" t="str">
        <f>IF(Table1[[#This Row],[Hauptkörper - B2 - Recyceltes Material Anteil (in %)]]="","",Table1[[#This Row],[Hauptkörper - B2 - Recyceltes Material Anteil (in %)]])</f>
        <v/>
      </c>
      <c r="LS42" s="812" t="str">
        <f>IF(Table1[[#This Row],[Hauptkörper - B2 - Beschichtung]]="","",VLOOKUP(Table1[[#This Row],[Hauptkörper - B2 - Beschichtung]],'DD FD'!AE:AF,2,FALSE))</f>
        <v/>
      </c>
      <c r="LT42" s="815" t="str">
        <f>IF(Table1[[#This Row],[Hauptkörper - B2 - Beschichtung Anteil (in %)]]="","",Table1[[#This Row],[Hauptkörper - B2 - Beschichtung Anteil (in %)]])</f>
        <v/>
      </c>
      <c r="LU42" s="811" t="str">
        <f>IF(Table1[[#This Row],[Hauptkörper - B3 - Art]]="","",VLOOKUP(Table1[[#This Row],[Hauptkörper - B3 - Art]],'DD FD'!B:C,2,FALSE))</f>
        <v/>
      </c>
      <c r="LV42" s="812" t="str">
        <f>IF(Table1[[#This Row],[Hauptkörper - B3 - Fraktion]]="","",VLOOKUP(Table1[[#This Row],[Hauptkörper - B3 - Fraktion]],'DD FD'!H:J,3,FALSE))</f>
        <v/>
      </c>
      <c r="LW42" s="809" t="str">
        <f>IF(Table1[[#This Row],[Hauptkörper - B3 - Gewicht
(in G)]]="","",Table1[[#This Row],[Hauptkörper - B3 - Gewicht
(in G)]])</f>
        <v/>
      </c>
      <c r="LX42" s="809" t="str">
        <f>IF(Table1[[#This Row],[Hauptkörper - B3 - Lizenzierungs-pflichtig? (X=Ja)]]="","",Table1[[#This Row],[Hauptkörper - B3 - Lizenzierungs-pflichtig? (X=Ja)]])</f>
        <v/>
      </c>
      <c r="LY42" s="812" t="str">
        <f>IF(Table1[[#This Row],[Hauptkörper - B3 - Virgin Material]]="","",VLOOKUP(Table1[[#This Row],[Hauptkörper - B3 - Virgin Material]],'DD FD'!AJ:AK,2,FALSE))</f>
        <v/>
      </c>
      <c r="LZ42" s="813" t="str">
        <f>IF(Table1[[#This Row],[Hauptkörper - B3 - Virgin Material Anteil (in %)]]="","",Table1[[#This Row],[Hauptkörper - B3 - Virgin Material Anteil (in %)]])</f>
        <v/>
      </c>
      <c r="MA42" s="812" t="str">
        <f>IF(Table1[[#This Row],[Hauptkörper - B3 - Recyceltes Material]]="","",VLOOKUP(Table1[[#This Row],[Hauptkörper - B3 - Recyceltes Material]],'DD FD'!AL:AM,2,FALSE))</f>
        <v/>
      </c>
      <c r="MB42" s="813" t="str">
        <f>IF(Table1[[#This Row],[Hauptkörper - B3 - Recyceltes Material Anteil (in %)]]="","",Table1[[#This Row],[Hauptkörper - B3 - Recyceltes Material Anteil (in %)]])</f>
        <v/>
      </c>
      <c r="MC42" s="812" t="str">
        <f>IF(Table1[[#This Row],[Hauptkörper - B3 - Beschichtung]]="","",VLOOKUP(Table1[[#This Row],[Hauptkörper - B3 - Beschichtung]],'DD FD'!AE:AF,2,FALSE))</f>
        <v/>
      </c>
      <c r="MD42" s="815" t="str">
        <f>IF(Table1[[#This Row],[Hauptkörper - B3 - Beschichtung Anteil (in %)]]="","",Table1[[#This Row],[Hauptkörper - B3 - Beschichtung Anteil (in %)]])</f>
        <v/>
      </c>
      <c r="ME42" s="811" t="str">
        <f>IF(Table1[[#This Row],[Verschluss - B1 - Art]]="","",VLOOKUP(Table1[[#This Row],[Verschluss - B1 - Art]],'DD FD'!D:E,2,FALSE))</f>
        <v/>
      </c>
      <c r="MF42" s="812" t="str">
        <f>IF(Table1[[#This Row],[Verschluss - B1 - Fraktion]]="","",VLOOKUP(Table1[[#This Row],[Verschluss - B1 - Fraktion]],'DD FD'!H:J,3,FALSE))</f>
        <v/>
      </c>
      <c r="MG42" s="809" t="str">
        <f>IF(Table1[[#This Row],[Verschluss - B1 - Gewicht (in G)]]="","",Table1[[#This Row],[Verschluss - B1 - Gewicht (in G)]])</f>
        <v/>
      </c>
      <c r="MH42" s="809" t="str">
        <f>IF(Table1[[#This Row],[Verschluss - B1 - Lizenzierungs-pflichtig? (X=Ja)]]="","",Table1[[#This Row],[Verschluss - B1 - Lizenzierungs-pflichtig? (X=Ja)]])</f>
        <v/>
      </c>
      <c r="MI42" s="809" t="str">
        <f>IF(Table1[[#This Row],[Verschluss - B1 - Trennbar vom Hauptkörper? (X=Ja)]]="","",Table1[[#This Row],[Verschluss - B1 - Trennbar vom Hauptkörper? (X=Ja)]])</f>
        <v/>
      </c>
      <c r="MJ42" s="812" t="str">
        <f>IF(Table1[[#This Row],[Verschluss - B1 - Virgin Material]]="","",VLOOKUP(Table1[[#This Row],[Verschluss - B1 - Virgin Material]],'DD FD'!AJ:AK,2,FALSE))</f>
        <v/>
      </c>
      <c r="MK42" s="813" t="str">
        <f>IF(Table1[[#This Row],[Verschluss - B1 - Virgin Material Anteil (in %)]]="","",Table1[[#This Row],[Verschluss - B1 - Virgin Material Anteil (in %)]])</f>
        <v/>
      </c>
      <c r="ML42" s="812" t="str">
        <f>IF(Table1[[#This Row],[Verschluss - B1 - Recyceltes Material]]="","",VLOOKUP(Table1[[#This Row],[Verschluss - B1 - Recyceltes Material]],'DD FD'!AL:AM,2,FALSE))</f>
        <v/>
      </c>
      <c r="MM42" s="813" t="str">
        <f>IF(Table1[[#This Row],[Verschluss - B1 - Recyceltes Material Anteil (in %)]]="","",Table1[[#This Row],[Verschluss - B1 - Recyceltes Material Anteil (in %)]])</f>
        <v/>
      </c>
      <c r="MN42" s="812" t="str">
        <f>IF(Table1[[#This Row],[Verschluss - B1 - Beschichtung]]="","",VLOOKUP(Table1[[#This Row],[Verschluss - B1 - Beschichtung]],'DD FD'!AE:AF,2,FALSE))</f>
        <v/>
      </c>
      <c r="MO42" s="815" t="str">
        <f>IF(Table1[[#This Row],[Verschluss - B1 - Beschichtung Anteil (in %)]]="","",Table1[[#This Row],[Verschluss - B1 - Beschichtung Anteil (in %)]])</f>
        <v/>
      </c>
      <c r="MP42" s="811" t="str">
        <f>IF(Table1[[#This Row],[Verschluss - B2 - Art]]="","",VLOOKUP(Table1[[#This Row],[Verschluss - B2 - Art]],'DD FD'!D:E,2,FALSE))</f>
        <v/>
      </c>
      <c r="MQ42" s="812" t="str">
        <f>IF(Table1[[#This Row],[Verschluss - B2 - Fraktion]]="","",VLOOKUP(Table1[[#This Row],[Verschluss - B2 - Fraktion]],'DD FD'!H:J,3,FALSE))</f>
        <v/>
      </c>
      <c r="MR42" s="809" t="str">
        <f>IF(Table1[[#This Row],[Verschluss - B2 - Gewicht (in G)]]="","",Table1[[#This Row],[Verschluss - B2 - Gewicht (in G)]])</f>
        <v/>
      </c>
      <c r="MS42" s="809" t="str">
        <f>IF(Table1[[#This Row],[Verschluss - B2 - Lizenzierungs-pflichtig? (X=Ja)]]="","",Table1[[#This Row],[Verschluss - B2 - Lizenzierungs-pflichtig? (X=Ja)]])</f>
        <v/>
      </c>
      <c r="MT42" s="809" t="str">
        <f>IF(Table1[[#This Row],[Verschluss - B2 - Trennbar vom Hauptkörper? (X=Ja)]]="","",Table1[[#This Row],[Verschluss - B2 - Trennbar vom Hauptkörper? (X=Ja)]])</f>
        <v/>
      </c>
      <c r="MU42" s="812" t="str">
        <f>IF(Table1[[#This Row],[Verschluss - B2 - Virgin Material]]="","",VLOOKUP(Table1[[#This Row],[Verschluss - B2 - Virgin Material]],'DD FD'!AJ:AK,2,FALSE))</f>
        <v/>
      </c>
      <c r="MV42" s="813" t="str">
        <f>IF(Table1[[#This Row],[Verschluss - B2 - Virgin Material Anteil (in %)]]="","",Table1[[#This Row],[Verschluss - B2 - Virgin Material Anteil (in %)]])</f>
        <v/>
      </c>
      <c r="MW42" s="812" t="str">
        <f>IF(Table1[[#This Row],[Verschluss - B2 - Recyceltes Material]]="","",VLOOKUP(Table1[[#This Row],[Verschluss - B2 - Recyceltes Material]],'DD FD'!AL:AM,2,FALSE))</f>
        <v/>
      </c>
      <c r="MX42" s="813" t="str">
        <f>IF(Table1[[#This Row],[Verschluss - B2 - Recyceltes Material Anteil (in %)]]="","",Table1[[#This Row],[Verschluss - B2 - Recyceltes Material Anteil (in %)]])</f>
        <v/>
      </c>
      <c r="MY42" s="812" t="str">
        <f>IF(Table1[[#This Row],[Verschluss - B2 - Beschichtung]]="","",VLOOKUP(Table1[[#This Row],[Verschluss - B2 - Beschichtung]],'DD FD'!AE:AF,2,FALSE))</f>
        <v/>
      </c>
      <c r="MZ42" s="815" t="str">
        <f>IF(Table1[[#This Row],[Verschluss - B2 - Beschichtung Anteil (in %)]]="","",Table1[[#This Row],[Verschluss - B2 - Beschichtung Anteil (in %)]])</f>
        <v/>
      </c>
      <c r="NA42" s="811" t="str">
        <f>IF(Table1[[#This Row],[Verschluss - B3 - Art]]="","",VLOOKUP(Table1[[#This Row],[Verschluss - B3 - Art]],'DD FD'!D:E,2,FALSE))</f>
        <v/>
      </c>
      <c r="NB42" s="812" t="str">
        <f>IF(Table1[[#This Row],[Verschluss - B3 - Fraktion]]="","",VLOOKUP(Table1[[#This Row],[Verschluss - B3 - Fraktion]],'DD FD'!H:J,3,FALSE))</f>
        <v/>
      </c>
      <c r="NC42" s="809" t="str">
        <f>IF(Table1[[#This Row],[Verschluss - B3 - Gewicht (in G)]]="","",Table1[[#This Row],[Verschluss - B3 - Gewicht (in G)]])</f>
        <v/>
      </c>
      <c r="ND42" s="809" t="str">
        <f>IF(Table1[[#This Row],[Verschluss - B3 - Lizenzierungs-pflichtig? (X=Ja)]]="","",Table1[[#This Row],[Verschluss - B3 - Lizenzierungs-pflichtig? (X=Ja)]])</f>
        <v/>
      </c>
      <c r="NE42" s="809" t="str">
        <f>IF(Table1[[#This Row],[Verschluss - B3 - Trennbar vom Hauptkörper? (X=Ja)]]="","",Table1[[#This Row],[Verschluss - B3 - Trennbar vom Hauptkörper? (X=Ja)]])</f>
        <v/>
      </c>
      <c r="NF42" s="812" t="str">
        <f>IF(Table1[[#This Row],[Verschluss - B3 - Virgin Material]]="","",VLOOKUP(Table1[[#This Row],[Verschluss - B3 - Virgin Material]],'DD FD'!AJ:AK,2,FALSE))</f>
        <v/>
      </c>
      <c r="NG42" s="813" t="str">
        <f>IF(Table1[[#This Row],[Verschluss - B3 - Virgin Material Anteil (in %)]]="","",Table1[[#This Row],[Verschluss - B3 - Virgin Material Anteil (in %)]])</f>
        <v/>
      </c>
      <c r="NH42" s="812" t="str">
        <f>IF(Table1[[#This Row],[Verschluss - B3 - Recyceltes Material]]="","",VLOOKUP(Table1[[#This Row],[Verschluss - B3 - Recyceltes Material]],'DD FD'!AL:AM,2,FALSE))</f>
        <v/>
      </c>
      <c r="NI42" s="813" t="str">
        <f>IF(Table1[[#This Row],[Verschluss - B3 - Recyceltes Material Anteil (in %)]]="","",Table1[[#This Row],[Verschluss - B3 - Recyceltes Material Anteil (in %)]])</f>
        <v/>
      </c>
      <c r="NJ42" s="812" t="str">
        <f>IF(Table1[[#This Row],[Verschluss - B3 - Beschichtung]]="","",VLOOKUP(Table1[[#This Row],[Verschluss - B3 - Beschichtung]],'DD FD'!AE:AF,2,FALSE))</f>
        <v/>
      </c>
      <c r="NK42" s="815" t="str">
        <f>IF(Table1[[#This Row],[Verschluss - B3 - Beschichtung Anteil (in %)]]="","",Table1[[#This Row],[Verschluss - B3 - Beschichtung Anteil (in %)]])</f>
        <v/>
      </c>
      <c r="NL42" s="811" t="str">
        <f>IF(Table1[[#This Row],[Etikett - B1 - Art]]="","",VLOOKUP(Table1[[#This Row],[Etikett - B1 - Art]],'DD FD'!F:G,2,FALSE))</f>
        <v/>
      </c>
      <c r="NM42" s="812" t="str">
        <f>IF(Table1[[#This Row],[Etikett - B1 - Fraktion]]="","",VLOOKUP(Table1[[#This Row],[Etikett - B1 - Fraktion]],'DD FD'!H:J,3,FALSE))</f>
        <v/>
      </c>
      <c r="NN42" s="809" t="str">
        <f>IF(Table1[[#This Row],[Etikett - B1 - Gewicht (in G)]]="","",Table1[[#This Row],[Etikett - B1 - Gewicht (in G)]])</f>
        <v/>
      </c>
      <c r="NO42" s="809" t="str">
        <f>IF(Table1[[#This Row],[Etikett - B1 - Lizenzierungs-pflichtig? (X=Ja)]]="","",Table1[[#This Row],[Etikett - B1 - Lizenzierungs-pflichtig? (X=Ja)]])</f>
        <v/>
      </c>
      <c r="NP42" s="809" t="str">
        <f>IF(Table1[[#This Row],[Etikett - B1 - Trennbar vom Hauptkörper? (X=Ja)]]="","",Table1[[#This Row],[Etikett - B1 - Trennbar vom Hauptkörper? (X=Ja)]])</f>
        <v/>
      </c>
      <c r="NQ42" s="812" t="str">
        <f>IF(Table1[[#This Row],[Etikett - B1 - Virgin Material]]="","",VLOOKUP(Table1[[#This Row],[Etikett - B1 - Virgin Material]],'DD FD'!AJ:AK,2,FALSE))</f>
        <v/>
      </c>
      <c r="NR42" s="813" t="str">
        <f>IF(Table1[[#This Row],[Etikett - B1 - Virgin Material Anteil (in %)]]="","",Table1[[#This Row],[Etikett - B1 - Virgin Material Anteil (in %)]])</f>
        <v/>
      </c>
      <c r="NS42" s="812" t="str">
        <f>IF(Table1[[#This Row],[Etikett - B1 - Recyceltes Material]]="","",VLOOKUP(Table1[[#This Row],[Etikett - B1 - Recyceltes Material]],'DD FD'!AL:AM,2,FALSE))</f>
        <v/>
      </c>
      <c r="NT42" s="813" t="str">
        <f>IF(Table1[[#This Row],[Etikett - B1 - Recyceltes Material Anteil (in %)]]="","",Table1[[#This Row],[Etikett - B1 - Recyceltes Material Anteil (in %)]])</f>
        <v/>
      </c>
      <c r="NU42" s="812" t="str">
        <f>IF(Table1[[#This Row],[Etikett - B1 - Beschichtung]]="","",VLOOKUP(Table1[[#This Row],[Etikett - B1 - Beschichtung]],'DD FD'!AE:AF,2,FALSE))</f>
        <v/>
      </c>
      <c r="NV42" s="815" t="str">
        <f>IF(Table1[[#This Row],[Etikett - B1 - Beschichtung Anteil (in %)]]="","",Table1[[#This Row],[Etikett - B1 - Beschichtung Anteil (in %)]])</f>
        <v/>
      </c>
      <c r="NW42" s="811" t="str">
        <f>IF(Table1[[#This Row],[Etikett - B2 - Art]]="","",VLOOKUP(Table1[[#This Row],[Etikett - B2 - Art]],'DD FD'!F:G,2,FALSE))</f>
        <v/>
      </c>
      <c r="NX42" s="812" t="str">
        <f>IF(Table1[[#This Row],[Etikett - B2 - Fraktion]]="","",VLOOKUP(Table1[[#This Row],[Etikett - B2 - Fraktion]],'DD FD'!H:J,3,FALSE))</f>
        <v/>
      </c>
      <c r="NY42" s="809" t="str">
        <f>IF(Table1[[#This Row],[Etikett - B2 - Gewicht (in G)]]="","",Table1[[#This Row],[Etikett - B2 - Gewicht (in G)]])</f>
        <v/>
      </c>
      <c r="NZ42" s="809" t="str">
        <f>IF(Table1[[#This Row],[Etikett - B2 - Lizenzierungs-pflichtig? (X=Ja)]]="","",Table1[[#This Row],[Etikett - B2 - Lizenzierungs-pflichtig? (X=Ja)]])</f>
        <v/>
      </c>
      <c r="OA42" s="809" t="str">
        <f>IF(Table1[[#This Row],[Etikett - B2 - Trennbar vom Hauptkörper? (X=Ja)]]="","",Table1[[#This Row],[Etikett - B2 - Trennbar vom Hauptkörper? (X=Ja)]])</f>
        <v/>
      </c>
      <c r="OB42" s="812" t="str">
        <f>IF(Table1[[#This Row],[Etikett - B2 - Virgin Material]]="","",VLOOKUP(Table1[[#This Row],[Etikett - B2 - Virgin Material]],'DD FD'!AJ:AK,2,FALSE))</f>
        <v/>
      </c>
      <c r="OC42" s="813" t="str">
        <f>IF(Table1[[#This Row],[Etikett - B2 - Virgin Material Anteil (in %)]]="","",Table1[[#This Row],[Etikett - B2 - Virgin Material Anteil (in %)]])</f>
        <v/>
      </c>
      <c r="OD42" s="812" t="str">
        <f>IF(Table1[[#This Row],[Etikett - B2 - Recyceltes Material]]="","",VLOOKUP(Table1[[#This Row],[Etikett - B2 - Recyceltes Material]],'DD FD'!AL:AM,2,FALSE))</f>
        <v/>
      </c>
      <c r="OE42" s="813" t="str">
        <f>IF(Table1[[#This Row],[Etikett - B2 - Recyceltes Material Anteil (in %)]]="","",Table1[[#This Row],[Etikett - B2 - Recyceltes Material Anteil (in %)]])</f>
        <v/>
      </c>
      <c r="OF42" s="812" t="str">
        <f>IF(Table1[[#This Row],[Etikett - B2 - Beschichtung]]="","",VLOOKUP(Table1[[#This Row],[Etikett - B2 - Beschichtung]],'DD FD'!AE:AF,2,FALSE))</f>
        <v/>
      </c>
      <c r="OG42" s="815" t="str">
        <f>IF(Table1[[#This Row],[Etikett - B2 - Beschichtung Anteil (in %)]]="","",Table1[[#This Row],[Etikett - B2 - Beschichtung Anteil (in %)]])</f>
        <v/>
      </c>
      <c r="OH42" s="811" t="str">
        <f>IF(Table1[[#This Row],[Etikett - B3 - Art]]="","",VLOOKUP(Table1[[#This Row],[Etikett - B3 - Art]],'DD FD'!F:G,2,FALSE))</f>
        <v/>
      </c>
      <c r="OI42" s="812" t="str">
        <f>IF(Table1[[#This Row],[Etikett - B3 - Fraktion]]="","",VLOOKUP(Table1[[#This Row],[Etikett - B3 - Fraktion]],'DD FD'!H:J,3,FALSE))</f>
        <v/>
      </c>
      <c r="OJ42" s="809" t="str">
        <f>IF(Table1[[#This Row],[Etikett - B3 - Gewicht (in G)]]="","",Table1[[#This Row],[Etikett - B3 - Gewicht (in G)]])</f>
        <v/>
      </c>
      <c r="OK42" s="809" t="str">
        <f>IF(Table1[[#This Row],[Etikett - B3 - Lizenzierungs-pflichtig? (X=Ja)]]="","",Table1[[#This Row],[Etikett - B3 - Lizenzierungs-pflichtig? (X=Ja)]])</f>
        <v/>
      </c>
      <c r="OL42" s="809" t="str">
        <f>IF(Table1[[#This Row],[Etikett - B3 - Trennbar vom Hauptkörper? (X=Ja)]]="","",Table1[[#This Row],[Etikett - B3 - Trennbar vom Hauptkörper? (X=Ja)]])</f>
        <v/>
      </c>
      <c r="OM42" s="812" t="str">
        <f>IF(Table1[[#This Row],[Etikett - B3 - Virgin Material]]="","",VLOOKUP(Table1[[#This Row],[Etikett - B3 - Virgin Material]],'DD FD'!AJ:AK,2,FALSE))</f>
        <v/>
      </c>
      <c r="ON42" s="813" t="str">
        <f>IF(Table1[[#This Row],[Etikett - B3 - Virgin Material Anteil (in %)]]="","",Table1[[#This Row],[Etikett - B3 - Virgin Material Anteil (in %)]])</f>
        <v/>
      </c>
      <c r="OO42" s="812" t="str">
        <f>IF(Table1[[#This Row],[Etikett - B3 - Recyceltes Material]]="","",VLOOKUP(Table1[[#This Row],[Etikett - B3 - Recyceltes Material]],'DD FD'!AL:AM,2,FALSE))</f>
        <v/>
      </c>
      <c r="OP42" s="813" t="str">
        <f>IF(Table1[[#This Row],[Etikett - B3 - Recyceltes Material Anteil (in %)]]="","",Table1[[#This Row],[Etikett - B3 - Recyceltes Material Anteil (in %)]])</f>
        <v/>
      </c>
      <c r="OQ42" s="812" t="str">
        <f>IF(Table1[[#This Row],[Etikett - B3 - Beschichtung]]="","",VLOOKUP(Table1[[#This Row],[Etikett - B3 - Beschichtung]],'DD FD'!AE:AF,2,FALSE))</f>
        <v/>
      </c>
      <c r="OR42" s="861" t="str">
        <f>IF(Table1[[#This Row],[Etikett - B3 - Beschichtung Anteil (in %)]]="","",Table1[[#This Row],[Etikett - B3 - Beschichtung Anteil (in %)]])</f>
        <v/>
      </c>
      <c r="OS42" s="866">
        <f>ROUNDUP(SUM(
IF(AND(LB42='DD FD'!$J$7,LD42='DD FD'!$AI$3),LC42,0),
IF(AND(LL42='DD FD'!$J$7,LN42='DD FD'!$AI$3),LM42,0),
IF(AND(LV42='DD FD'!$J$7,LX42='DD FD'!$AI$3),LW42,0),
IF(AND(MF42='DD FD'!$J$7,MH42='DD FD'!$AI$3),MG42,0),
IF(AND(MQ42='DD FD'!$J$7,MS42='DD FD'!$AI$3),MR42,0),
IF(AND(NB42='DD FD'!$J$7,ND42='DD FD'!$AI$3),NC42,0),
IF(AND(NM42='DD FD'!$J$7,NO42='DD FD'!$AI$3),NN42,0),
IF(AND(NX42='DD FD'!$J$7,NZ42='DD FD'!$AI$3),NY42,0),
IF(AND(OI42='DD FD'!$J$7,OK42='DD FD'!$AI$3),OJ42,0),
),2)</f>
        <v>0</v>
      </c>
      <c r="OT42" s="865">
        <f>ROUNDUP(SUM(
IF(AND(LB42='DD FD'!$J$6,LD42='DD FD'!$AI$3),LC42,0),
IF(AND(LL42='DD FD'!$J$6,LN42='DD FD'!$AI$3),LM42,0),
IF(AND(LV42='DD FD'!$J$6,LX42='DD FD'!$AI$3),LW42,0),
IF(AND(MF42='DD FD'!$J$6,MH42='DD FD'!$AI$3),MG42,0),
IF(AND(MQ42='DD FD'!$J$6,MS42='DD FD'!$AI$3),MR42,0),
IF(AND(NB42='DD FD'!$J$6,ND42='DD FD'!$AI$3),NC42,0),
IF(AND(NM42='DD FD'!$J$6,NO42='DD FD'!$AI$3),NN42,0),
IF(AND(NX42='DD FD'!$J$6,NZ42='DD FD'!$AI$3),NY42,0),
IF(AND(OI42='DD FD'!$J$6,OK42='DD FD'!$AI$3),OJ42,0),
),2)</f>
        <v>0</v>
      </c>
      <c r="OU42" s="865">
        <f>ROUNDUP(SUM(
IF(AND(LB42='DD FD'!$J$10,LD42='DD FD'!$AI$3),LC42,0),
IF(AND(LL42='DD FD'!$J$10,LN42='DD FD'!$AI$3),LM42,0),
IF(AND(LV42='DD FD'!$J$10,LX42='DD FD'!$AI$3),LW42,0),
IF(AND(MF42='DD FD'!$J$10,MH42='DD FD'!$AI$3),MG42,0),
IF(AND(MQ42='DD FD'!$J$10,MS42='DD FD'!$AI$3),MR42,0),
IF(AND(NB42='DD FD'!$J$10,ND42='DD FD'!$AI$3),NC42,0),
IF(AND(NM42='DD FD'!$J$10,NO42='DD FD'!$AI$3),NN42,0),
IF(AND(NX42='DD FD'!$J$10,NZ42='DD FD'!$AI$3),NY42,0),
IF(AND(OI42='DD FD'!$J$10,OK42='DD FD'!$AI$3),OJ42,0),
),2)</f>
        <v>0</v>
      </c>
      <c r="OV42" s="865">
        <f>ROUNDUP(SUM(
IF(AND(LB42='DD FD'!$J$8,LD42='DD FD'!$AI$3),LC42,0),
IF(AND(LL42='DD FD'!$J$8,LN42='DD FD'!$AI$3),LM42,0),
IF(AND(LV42='DD FD'!$J$8,LX42='DD FD'!$AI$3),LW42,0),
IF(AND(MF42='DD FD'!$J$8,MH42='DD FD'!$AI$3),MG42,0),
IF(AND(MQ42='DD FD'!$J$8,MS42='DD FD'!$AI$3),MR42,0),
IF(AND(NB42='DD FD'!$J$8,ND42='DD FD'!$AI$3),NC42,0),
IF(AND(NM42='DD FD'!$J$8,NO42='DD FD'!$AI$3),NN42,0),
IF(AND(NX42='DD FD'!$J$8,NZ42='DD FD'!$AI$3),NY42,0),
IF(AND(OI42='DD FD'!$J$8,OK42='DD FD'!$AI$3),OJ42,0),
),2)</f>
        <v>0</v>
      </c>
      <c r="OW42" s="865">
        <f>ROUNDUP(SUM(
IF(AND(LB42='DD FD'!$J$5,LD42='DD FD'!$AI$3),LC42,0),
IF(AND(LL42='DD FD'!$J$5,LN42='DD FD'!$AI$3),LM42,0),
IF(AND(LV42='DD FD'!$J$5,LX42='DD FD'!$AI$3),LW42,0),
IF(AND(MF42='DD FD'!$J$5,MH42='DD FD'!$AI$3),MG42,0),
IF(AND(MQ42='DD FD'!$J$5,MS42='DD FD'!$AI$3),MR42,0),
IF(AND(NB42='DD FD'!$J$5,ND42='DD FD'!$AI$3),NC42,0),
IF(AND(NM42='DD FD'!$J$5,NO42='DD FD'!$AI$3),NN42,0),
IF(AND(NX42='DD FD'!$J$5,NZ42='DD FD'!$AI$3),NY42,0),
IF(AND(OI42='DD FD'!$J$5,OK42='DD FD'!$AI$3),OJ42,0),
),2)</f>
        <v>0</v>
      </c>
      <c r="OX42" s="865">
        <f>ROUNDUP(SUM(
IF(AND(LB42='DD FD'!$J$9,LD42='DD FD'!$AI$3),LC42,0),
IF(AND(LL42='DD FD'!$J$9,LN42='DD FD'!$AI$3),LM42,0),
IF(AND(LV42='DD FD'!$J$9,LX42='DD FD'!$AI$3),LW42,0),
IF(AND(MF42='DD FD'!$J$9,MH42='DD FD'!$AI$3),MG42,0),
IF(AND(MQ42='DD FD'!$J$9,MS42='DD FD'!$AI$3),MR42,0),
IF(AND(NB42='DD FD'!$J$9,ND42='DD FD'!$AI$3),NC42,0),
IF(AND(NM42='DD FD'!$J$9,NO42='DD FD'!$AI$3),NN42,0),
IF(AND(NX42='DD FD'!$J$9,NZ42='DD FD'!$AI$3),NY42,0),
IF(AND(OI42='DD FD'!$J$9,OK42='DD FD'!$AI$3),OJ42,0),
),2)</f>
        <v>0</v>
      </c>
      <c r="OY42" s="865">
        <f>ROUNDUP(SUM(
IF(AND(LB42='DD FD'!$J$4,LD42='DD FD'!$AI$3),LC42,0),
IF(AND(LL42='DD FD'!$J$4,LN42='DD FD'!$AI$3),LM42,0),
IF(AND(LV42='DD FD'!$J$4,LX42='DD FD'!$AI$3),LW42,0),
IF(AND(MF42='DD FD'!$J$4,MH42='DD FD'!$AI$3),MG42,0),
IF(AND(MQ42='DD FD'!$J$4,MS42='DD FD'!$AI$3),MR42,0),
IF(AND(NB42='DD FD'!$J$4,ND42='DD FD'!$AI$3),NC42,0),
IF(AND(NM42='DD FD'!$J$4,NO42='DD FD'!$AI$3),NN42,0),
IF(AND(NX42='DD FD'!$J$4,NZ42='DD FD'!$AI$3),NY42,0),
IF(AND(OI42='DD FD'!$J$4,OK42='DD FD'!$AI$3),OJ42,0),
),2)</f>
        <v>0</v>
      </c>
      <c r="OZ42" s="867">
        <f>ROUNDUP(SUM(
IF(AND(LB42='DD FD'!$J$11,LD42='DD FD'!$AI$3),LC42,0),
IF(AND(LL42='DD FD'!$J$11,LN42='DD FD'!$AI$3),LM42,0),
IF(AND(LV42='DD FD'!$J$11,LX42='DD FD'!$AI$3),LW42,0),
IF(AND(MF42='DD FD'!$J$11,MH42='DD FD'!$AI$3),MG42,0),
IF(AND(MQ42='DD FD'!$J$11,MS42='DD FD'!$AI$3),MR42,0),
IF(AND(NB42='DD FD'!$J$11,ND42='DD FD'!$AI$3),NC42,0),
IF(AND(NM42='DD FD'!$J$11,NO42='DD FD'!$AI$3),NN42,0),
IF(AND(NX42='DD FD'!$J$11,NZ42='DD FD'!$AI$3),NY42,0),
IF(AND(OI42='DD FD'!$J$11,OK42='DD FD'!$AI$3),OJ42,0),
),2)</f>
        <v>0</v>
      </c>
    </row>
    <row r="43" spans="1:416">
      <c r="A43" s="663"/>
      <c r="B43" s="182"/>
      <c r="C43" s="282"/>
      <c r="D43" s="282"/>
      <c r="E43" s="183"/>
      <c r="F43" s="355"/>
      <c r="G43" s="359"/>
      <c r="H43" s="664"/>
      <c r="I43" s="173"/>
      <c r="J43" s="161" t="str">
        <f t="shared" si="0"/>
        <v/>
      </c>
      <c r="K43" s="633" t="str">
        <f t="shared" si="17"/>
        <v/>
      </c>
      <c r="L43" s="636"/>
      <c r="M43" s="124" t="str">
        <f t="shared" si="18"/>
        <v/>
      </c>
      <c r="N43" s="125" t="str">
        <f t="shared" si="1"/>
        <v/>
      </c>
      <c r="O43" s="175"/>
      <c r="P43" s="175"/>
      <c r="Q43" s="126" t="str">
        <f t="shared" si="19"/>
        <v/>
      </c>
      <c r="R43" s="184"/>
      <c r="S43" s="184"/>
      <c r="T43" s="182"/>
      <c r="U43" s="182"/>
      <c r="V43" s="182"/>
      <c r="W43" s="358"/>
      <c r="X43" s="182"/>
      <c r="Y43" s="183"/>
      <c r="Z43" s="123"/>
      <c r="AA43" s="176"/>
      <c r="AB43" s="176"/>
      <c r="AC43" s="176"/>
      <c r="AD43" s="176"/>
      <c r="AE43" s="176"/>
      <c r="AF43" s="176"/>
      <c r="AG43" s="127" t="str">
        <f t="shared" si="20"/>
        <v/>
      </c>
      <c r="AH43" s="127" t="str">
        <f t="shared" si="21"/>
        <v/>
      </c>
      <c r="AI43" s="370"/>
      <c r="AJ43" s="635"/>
      <c r="AK43" s="619" t="str">
        <f t="shared" si="22"/>
        <v/>
      </c>
      <c r="AL43" s="124" t="str">
        <f t="shared" si="2"/>
        <v/>
      </c>
      <c r="AM43" s="124" t="str">
        <f t="shared" si="3"/>
        <v/>
      </c>
      <c r="AN43" s="124" t="str">
        <f t="shared" si="4"/>
        <v/>
      </c>
      <c r="AO43" s="124" t="str">
        <f t="shared" si="5"/>
        <v/>
      </c>
      <c r="AP43" s="184"/>
      <c r="AQ43" s="182"/>
      <c r="AR43" s="182"/>
      <c r="AS43" s="182"/>
      <c r="AT43" s="182"/>
      <c r="AU43" s="127" t="str">
        <f t="shared" si="6"/>
        <v/>
      </c>
      <c r="AV43" s="354"/>
      <c r="AW43" s="127" t="str">
        <f t="shared" si="7"/>
        <v/>
      </c>
      <c r="AX43" s="144" t="str">
        <f t="shared" si="8"/>
        <v/>
      </c>
      <c r="AY43" s="182"/>
      <c r="AZ43" s="23"/>
      <c r="BA43" s="23"/>
      <c r="BB43" s="183"/>
      <c r="BC43" s="622"/>
      <c r="BD43" s="649" t="str">
        <f t="shared" si="23"/>
        <v/>
      </c>
      <c r="BE43" s="354"/>
      <c r="BF43" s="192" t="str">
        <f t="shared" si="24"/>
        <v/>
      </c>
      <c r="BG43" s="159"/>
      <c r="BH43" s="159"/>
      <c r="BI43" s="182"/>
      <c r="BJ43" s="194"/>
      <c r="BK43" s="194"/>
      <c r="BL43" s="194"/>
      <c r="BM43" s="127" t="str">
        <f t="shared" si="9"/>
        <v/>
      </c>
      <c r="BN43" s="194"/>
      <c r="BO43" s="178" t="str">
        <f t="shared" si="10"/>
        <v/>
      </c>
      <c r="BP43" s="191"/>
      <c r="BQ43" s="182"/>
      <c r="BR43" s="23"/>
      <c r="BS43" s="23"/>
      <c r="BT43" s="23"/>
      <c r="BU43" s="651"/>
      <c r="BV43" s="647"/>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633" t="str">
        <f t="shared" si="25"/>
        <v/>
      </c>
      <c r="DY43" s="736"/>
      <c r="DZ43" s="334"/>
      <c r="EA43" s="736"/>
      <c r="EB43" s="197"/>
      <c r="EC43" s="194"/>
      <c r="ED43" s="197"/>
      <c r="EE43" s="197"/>
      <c r="EF43" s="194"/>
      <c r="EG43" s="194"/>
      <c r="EH43" s="194"/>
      <c r="EI43" s="123" t="str">
        <f t="shared" si="11"/>
        <v/>
      </c>
      <c r="EJ43" s="194"/>
      <c r="EK43" s="620" t="str">
        <f t="shared" si="12"/>
        <v/>
      </c>
      <c r="EL43" s="756"/>
      <c r="EM43" s="620" t="str">
        <f t="shared" si="26"/>
        <v/>
      </c>
      <c r="EN43" s="733"/>
      <c r="EO43" s="163"/>
      <c r="EP43" s="163"/>
      <c r="EQ43" s="163"/>
      <c r="ER43" s="163"/>
      <c r="ES43" s="163"/>
      <c r="ET43" s="163"/>
      <c r="EU43" s="163"/>
      <c r="EV43" s="163"/>
      <c r="EW43" s="163"/>
      <c r="EX43" s="163"/>
      <c r="EY43" s="163"/>
      <c r="EZ43" s="163"/>
      <c r="FA43" s="163"/>
      <c r="FB43" s="163"/>
      <c r="FC43" s="742"/>
      <c r="FD43" s="648" t="str">
        <f t="shared" si="13"/>
        <v/>
      </c>
      <c r="FE43" s="183"/>
      <c r="FF43" s="201"/>
      <c r="FG43" s="201"/>
      <c r="FH43" s="201"/>
      <c r="FI43" s="201"/>
      <c r="FJ43" s="201"/>
      <c r="FK43" s="201"/>
      <c r="FL43" s="182"/>
      <c r="FM43" s="182"/>
      <c r="FN43" s="334"/>
      <c r="FO43" s="123" t="str">
        <f t="shared" si="14"/>
        <v/>
      </c>
      <c r="FP43" s="889" t="str">
        <f>IF(Table1[[#This Row],[Baumwollanteil (in %)]]&lt;&gt;"","05","")</f>
        <v/>
      </c>
      <c r="FQ43" s="999"/>
      <c r="FR43" s="179" t="str">
        <f t="shared" si="15"/>
        <v/>
      </c>
      <c r="FS43" s="175"/>
      <c r="FT43" s="175"/>
      <c r="FU43" s="175"/>
      <c r="FV43" s="745" t="str">
        <f t="shared" si="16"/>
        <v/>
      </c>
      <c r="FZ43" s="24"/>
      <c r="GA43" s="24"/>
      <c r="GC43" s="1010" t="str">
        <f>IF(Table1[[#This Row],[Global Trade Item Number (GTIN)]]="","",Table1[[#This Row],[Global Trade Item Number (GTIN)]])</f>
        <v/>
      </c>
      <c r="GD43" s="790" t="str">
        <f>IF(Table1[[#This Row],[WAWI-Nr./ Kreditoren-Nummer
(ASDV)]]&lt;&gt;"",Table1[[#This Row],[WAWI-Nr./ Kreditoren-Nummer
(ASDV)]],"")</f>
        <v/>
      </c>
      <c r="GE43" s="190"/>
      <c r="GF43" s="790" t="str">
        <f>IF(Table1[[#This Row],[Gültig ab (Datum)]]&lt;&gt;"","31.12.9999","")</f>
        <v/>
      </c>
      <c r="GG43" s="190"/>
      <c r="GH43" s="190"/>
      <c r="GI43" s="616"/>
      <c r="GJ43" s="765"/>
      <c r="GK43" s="763"/>
      <c r="GL43" s="617"/>
      <c r="GM43" s="617"/>
      <c r="GN43" s="617"/>
      <c r="GO43" s="617"/>
      <c r="GP43" s="617"/>
      <c r="GQ43" s="775"/>
      <c r="GR43" s="771"/>
      <c r="GS43" s="159"/>
      <c r="GT43" s="610"/>
      <c r="GU43" s="610"/>
      <c r="GV43" s="610"/>
      <c r="GW43" s="610"/>
      <c r="GX43" s="610"/>
      <c r="GY43" s="610"/>
      <c r="GZ43" s="610"/>
      <c r="HA43" s="610"/>
      <c r="HB43" s="771"/>
      <c r="HC43" s="610"/>
      <c r="HD43" s="610"/>
      <c r="HE43" s="610"/>
      <c r="HF43" s="610"/>
      <c r="HG43" s="610"/>
      <c r="HH43" s="610"/>
      <c r="HI43" s="610"/>
      <c r="HJ43" s="610"/>
      <c r="HK43" s="610"/>
      <c r="HL43" s="771"/>
      <c r="HM43" s="610"/>
      <c r="HN43" s="610"/>
      <c r="HO43" s="610"/>
      <c r="HP43" s="610"/>
      <c r="HQ43" s="610"/>
      <c r="HR43" s="610"/>
      <c r="HS43" s="610"/>
      <c r="HT43" s="610"/>
      <c r="HU43" s="610"/>
      <c r="HV43" s="771"/>
      <c r="HW43" s="610"/>
      <c r="HX43" s="610"/>
      <c r="HY43" s="610"/>
      <c r="HZ43" s="610"/>
      <c r="IA43" s="610"/>
      <c r="IB43" s="610"/>
      <c r="IC43" s="610"/>
      <c r="ID43" s="610"/>
      <c r="IE43" s="610"/>
      <c r="IF43" s="610"/>
      <c r="IG43" s="771"/>
      <c r="IH43" s="610"/>
      <c r="II43" s="610"/>
      <c r="IJ43" s="610"/>
      <c r="IK43" s="610"/>
      <c r="IL43" s="610"/>
      <c r="IM43" s="610"/>
      <c r="IN43" s="610"/>
      <c r="IO43" s="610"/>
      <c r="IP43" s="610"/>
      <c r="IQ43" s="610"/>
      <c r="IR43" s="771"/>
      <c r="IS43" s="610"/>
      <c r="IT43" s="610"/>
      <c r="IU43" s="610"/>
      <c r="IV43" s="610"/>
      <c r="IW43" s="610"/>
      <c r="IX43" s="610"/>
      <c r="IY43" s="610"/>
      <c r="IZ43" s="610"/>
      <c r="JA43" s="610"/>
      <c r="JB43" s="610"/>
      <c r="JC43" s="771"/>
      <c r="JD43" s="610"/>
      <c r="JE43" s="610"/>
      <c r="JF43" s="610"/>
      <c r="JG43" s="610"/>
      <c r="JH43" s="610"/>
      <c r="JI43" s="610"/>
      <c r="JJ43" s="610"/>
      <c r="JK43" s="610"/>
      <c r="JL43" s="610"/>
      <c r="JM43" s="827"/>
      <c r="JN43" s="771"/>
      <c r="JO43" s="610"/>
      <c r="JP43" s="610"/>
      <c r="JQ43" s="610"/>
      <c r="JR43" s="610"/>
      <c r="JS43" s="610"/>
      <c r="JT43" s="610"/>
      <c r="JU43" s="610"/>
      <c r="JV43" s="610"/>
      <c r="JW43" s="610"/>
      <c r="JX43" s="610"/>
      <c r="JY43" s="771"/>
      <c r="JZ43" s="610"/>
      <c r="KA43" s="610"/>
      <c r="KB43" s="610"/>
      <c r="KC43" s="610"/>
      <c r="KD43" s="610"/>
      <c r="KE43" s="610"/>
      <c r="KF43" s="610"/>
      <c r="KG43" s="610"/>
      <c r="KH43" s="610"/>
      <c r="KI43" s="610"/>
      <c r="KL43" s="803" t="str">
        <f>IF(Table1[[#This Row],[GTIN]]&lt;&gt;"",Table1[[#This Row],[GTIN]],"")</f>
        <v/>
      </c>
      <c r="KM43" s="804" t="str">
        <f>Table1[[#This Row],[Kreditor]]</f>
        <v/>
      </c>
      <c r="KN43" s="805" t="str">
        <f>IF(Table1[[#This Row],[Gültig ab (Datum)]]&lt;&gt;"",Table1[[#This Row],[Gültig ab (Datum)]],"")</f>
        <v/>
      </c>
      <c r="KO43" s="805" t="str">
        <f>Table1[[#This Row],[Gültig bis]]</f>
        <v/>
      </c>
      <c r="KP43" s="818" t="str">
        <f>IF(Table1[[#This Row],[Artikel verpackt? 
(X=Ja)]]="","",Table1[[#This Row],[Artikel verpackt? 
(X=Ja)]])</f>
        <v/>
      </c>
      <c r="KQ43" s="806" t="str">
        <f>IF(Table1[[#This Row],[Verpackung recyclingfähig?
(X=Ja)]]="","",Table1[[#This Row],[Verpackung recyclingfähig?
(X=Ja)]])</f>
        <v/>
      </c>
      <c r="KR43" s="807"/>
      <c r="KS43" s="808"/>
      <c r="KT43" s="809"/>
      <c r="KU43" s="809"/>
      <c r="KV43" s="809"/>
      <c r="KW43" s="809"/>
      <c r="KX43" s="809"/>
      <c r="KY43" s="809"/>
      <c r="KZ43" s="810"/>
      <c r="LA43" s="811" t="str">
        <f>IF(Table1[[#This Row],[Hauptkörper - B1 - Art]]="","",VLOOKUP(Table1[[#This Row],[Hauptkörper - B1 - Art]],'DD FD'!B:C,2,FALSE))</f>
        <v/>
      </c>
      <c r="LB43" s="812" t="str">
        <f>IF(Table1[[#This Row],[Hauptkörper - B1 - Fraktion]]="","",VLOOKUP(Table1[[#This Row],[Hauptkörper - B1 - Fraktion]],'DD FD'!H:J,3,FALSE))</f>
        <v/>
      </c>
      <c r="LC43" s="809" t="str">
        <f>IF(Table1[[#This Row],[Hauptkörper - B1 - Gewicht
(in G)]]="","",Table1[[#This Row],[Hauptkörper - B1 - Gewicht
(in G)]])</f>
        <v/>
      </c>
      <c r="LD43" s="809" t="str">
        <f>IF(Table1[[#This Row],[Hauptkörper - B1 - Lizenzierungs-pflichtig? (X=Ja)]]="","",Table1[[#This Row],[Hauptkörper - B1 - Lizenzierungs-pflichtig? (X=Ja)]])</f>
        <v/>
      </c>
      <c r="LE43" s="812" t="str">
        <f>IF(Table1[[#This Row],[Hauptkörper - B1 - Virgin Material]]="","",VLOOKUP(Table1[[#This Row],[Hauptkörper - B1 - Virgin Material]],'DD FD'!AJ:AK,2,FALSE))</f>
        <v/>
      </c>
      <c r="LF43" s="813" t="str">
        <f>IF(Table1[[#This Row],[Hauptkörper - B1 - Virgin Material Anteil (in %)]]="","",Table1[[#This Row],[Hauptkörper - B1 - Virgin Material Anteil (in %)]])</f>
        <v/>
      </c>
      <c r="LG43" s="812" t="str">
        <f>IF(Table1[[#This Row],[Hauptkörper - B1 - Recyceltes Material]]="","",VLOOKUP(Table1[[#This Row],[Hauptkörper - B1 - Recyceltes Material]],'DD FD'!AL:AM,2,FALSE))</f>
        <v/>
      </c>
      <c r="LH43" s="813" t="str">
        <f>IF(Table1[[#This Row],[Hauptkörper - B1 - Recyceltes Material Anteil (in %)]]="","",Table1[[#This Row],[Hauptkörper - B1 - Recyceltes Material Anteil (in %)]])</f>
        <v/>
      </c>
      <c r="LI43" s="814" t="str">
        <f>IF(Table1[[#This Row],[Hauptkörper - B1 - Beschichtung]]="","",VLOOKUP(Table1[[#This Row],[Hauptkörper - B1 - Beschichtung]],'DD FD'!AE:AF,2,FALSE))</f>
        <v/>
      </c>
      <c r="LJ43" s="815" t="str">
        <f>IF(Table1[[#This Row],[Hauptkörper - B1 - Beschichtung Anteil (in %)]]="","",Table1[[#This Row],[Hauptkörper - B1 - Beschichtung Anteil (in %)]])</f>
        <v/>
      </c>
      <c r="LK43" s="811" t="str">
        <f>IF(Table1[[#This Row],[Hauptkörper - B2 - Art]]="","",VLOOKUP(Table1[[#This Row],[Hauptkörper - B2 - Art]],'DD FD'!B:C,2,FALSE))</f>
        <v/>
      </c>
      <c r="LL43" s="812" t="str">
        <f>IF(Table1[[#This Row],[Hauptkörper - B2 - Fraktion]]="","",VLOOKUP(Table1[[#This Row],[Hauptkörper - B2 - Fraktion]],'DD FD'!H:J,3,FALSE))</f>
        <v/>
      </c>
      <c r="LM43" s="809" t="str">
        <f>IF(Table1[[#This Row],[Hauptkörper - B2 - Gewicht
(in G)]]="","",Table1[[#This Row],[Hauptkörper - B2 - Gewicht
(in G)]])</f>
        <v/>
      </c>
      <c r="LN43" s="809" t="str">
        <f>IF(Table1[[#This Row],[Hauptkörper - B2 - Lizenzierungs-pflichtig? (X=Ja)]]="","",Table1[[#This Row],[Hauptkörper - B2 - Lizenzierungs-pflichtig? (X=Ja)]])</f>
        <v/>
      </c>
      <c r="LO43" s="812" t="str">
        <f>IF(Table1[[#This Row],[Hauptkörper - B2 - Virgin Material]]="","",VLOOKUP(Table1[[#This Row],[Hauptkörper - B2 - Virgin Material]],'DD FD'!AJ:AK,2,FALSE))</f>
        <v/>
      </c>
      <c r="LP43" s="813" t="str">
        <f>IF(Table1[[#This Row],[Hauptkörper - B2 - Virgin Material Anteil (in %)]]="","",Table1[[#This Row],[Hauptkörper - B2 - Virgin Material Anteil (in %)]])</f>
        <v/>
      </c>
      <c r="LQ43" s="812" t="str">
        <f>IF(Table1[[#This Row],[Hauptkörper - B2 - Recyceltes Material]]="","",VLOOKUP(Table1[[#This Row],[Hauptkörper - B2 - Recyceltes Material]],'DD FD'!AL:AM,2,FALSE))</f>
        <v/>
      </c>
      <c r="LR43" s="813" t="str">
        <f>IF(Table1[[#This Row],[Hauptkörper - B2 - Recyceltes Material Anteil (in %)]]="","",Table1[[#This Row],[Hauptkörper - B2 - Recyceltes Material Anteil (in %)]])</f>
        <v/>
      </c>
      <c r="LS43" s="812" t="str">
        <f>IF(Table1[[#This Row],[Hauptkörper - B2 - Beschichtung]]="","",VLOOKUP(Table1[[#This Row],[Hauptkörper - B2 - Beschichtung]],'DD FD'!AE:AF,2,FALSE))</f>
        <v/>
      </c>
      <c r="LT43" s="815" t="str">
        <f>IF(Table1[[#This Row],[Hauptkörper - B2 - Beschichtung Anteil (in %)]]="","",Table1[[#This Row],[Hauptkörper - B2 - Beschichtung Anteil (in %)]])</f>
        <v/>
      </c>
      <c r="LU43" s="811" t="str">
        <f>IF(Table1[[#This Row],[Hauptkörper - B3 - Art]]="","",VLOOKUP(Table1[[#This Row],[Hauptkörper - B3 - Art]],'DD FD'!B:C,2,FALSE))</f>
        <v/>
      </c>
      <c r="LV43" s="812" t="str">
        <f>IF(Table1[[#This Row],[Hauptkörper - B3 - Fraktion]]="","",VLOOKUP(Table1[[#This Row],[Hauptkörper - B3 - Fraktion]],'DD FD'!H:J,3,FALSE))</f>
        <v/>
      </c>
      <c r="LW43" s="809" t="str">
        <f>IF(Table1[[#This Row],[Hauptkörper - B3 - Gewicht
(in G)]]="","",Table1[[#This Row],[Hauptkörper - B3 - Gewicht
(in G)]])</f>
        <v/>
      </c>
      <c r="LX43" s="809" t="str">
        <f>IF(Table1[[#This Row],[Hauptkörper - B3 - Lizenzierungs-pflichtig? (X=Ja)]]="","",Table1[[#This Row],[Hauptkörper - B3 - Lizenzierungs-pflichtig? (X=Ja)]])</f>
        <v/>
      </c>
      <c r="LY43" s="812" t="str">
        <f>IF(Table1[[#This Row],[Hauptkörper - B3 - Virgin Material]]="","",VLOOKUP(Table1[[#This Row],[Hauptkörper - B3 - Virgin Material]],'DD FD'!AJ:AK,2,FALSE))</f>
        <v/>
      </c>
      <c r="LZ43" s="813" t="str">
        <f>IF(Table1[[#This Row],[Hauptkörper - B3 - Virgin Material Anteil (in %)]]="","",Table1[[#This Row],[Hauptkörper - B3 - Virgin Material Anteil (in %)]])</f>
        <v/>
      </c>
      <c r="MA43" s="812" t="str">
        <f>IF(Table1[[#This Row],[Hauptkörper - B3 - Recyceltes Material]]="","",VLOOKUP(Table1[[#This Row],[Hauptkörper - B3 - Recyceltes Material]],'DD FD'!AL:AM,2,FALSE))</f>
        <v/>
      </c>
      <c r="MB43" s="813" t="str">
        <f>IF(Table1[[#This Row],[Hauptkörper - B3 - Recyceltes Material Anteil (in %)]]="","",Table1[[#This Row],[Hauptkörper - B3 - Recyceltes Material Anteil (in %)]])</f>
        <v/>
      </c>
      <c r="MC43" s="812" t="str">
        <f>IF(Table1[[#This Row],[Hauptkörper - B3 - Beschichtung]]="","",VLOOKUP(Table1[[#This Row],[Hauptkörper - B3 - Beschichtung]],'DD FD'!AE:AF,2,FALSE))</f>
        <v/>
      </c>
      <c r="MD43" s="815" t="str">
        <f>IF(Table1[[#This Row],[Hauptkörper - B3 - Beschichtung Anteil (in %)]]="","",Table1[[#This Row],[Hauptkörper - B3 - Beschichtung Anteil (in %)]])</f>
        <v/>
      </c>
      <c r="ME43" s="811" t="str">
        <f>IF(Table1[[#This Row],[Verschluss - B1 - Art]]="","",VLOOKUP(Table1[[#This Row],[Verschluss - B1 - Art]],'DD FD'!D:E,2,FALSE))</f>
        <v/>
      </c>
      <c r="MF43" s="812" t="str">
        <f>IF(Table1[[#This Row],[Verschluss - B1 - Fraktion]]="","",VLOOKUP(Table1[[#This Row],[Verschluss - B1 - Fraktion]],'DD FD'!H:J,3,FALSE))</f>
        <v/>
      </c>
      <c r="MG43" s="809" t="str">
        <f>IF(Table1[[#This Row],[Verschluss - B1 - Gewicht (in G)]]="","",Table1[[#This Row],[Verschluss - B1 - Gewicht (in G)]])</f>
        <v/>
      </c>
      <c r="MH43" s="809" t="str">
        <f>IF(Table1[[#This Row],[Verschluss - B1 - Lizenzierungs-pflichtig? (X=Ja)]]="","",Table1[[#This Row],[Verschluss - B1 - Lizenzierungs-pflichtig? (X=Ja)]])</f>
        <v/>
      </c>
      <c r="MI43" s="809" t="str">
        <f>IF(Table1[[#This Row],[Verschluss - B1 - Trennbar vom Hauptkörper? (X=Ja)]]="","",Table1[[#This Row],[Verschluss - B1 - Trennbar vom Hauptkörper? (X=Ja)]])</f>
        <v/>
      </c>
      <c r="MJ43" s="812" t="str">
        <f>IF(Table1[[#This Row],[Verschluss - B1 - Virgin Material]]="","",VLOOKUP(Table1[[#This Row],[Verschluss - B1 - Virgin Material]],'DD FD'!AJ:AK,2,FALSE))</f>
        <v/>
      </c>
      <c r="MK43" s="813" t="str">
        <f>IF(Table1[[#This Row],[Verschluss - B1 - Virgin Material Anteil (in %)]]="","",Table1[[#This Row],[Verschluss - B1 - Virgin Material Anteil (in %)]])</f>
        <v/>
      </c>
      <c r="ML43" s="812" t="str">
        <f>IF(Table1[[#This Row],[Verschluss - B1 - Recyceltes Material]]="","",VLOOKUP(Table1[[#This Row],[Verschluss - B1 - Recyceltes Material]],'DD FD'!AL:AM,2,FALSE))</f>
        <v/>
      </c>
      <c r="MM43" s="813" t="str">
        <f>IF(Table1[[#This Row],[Verschluss - B1 - Recyceltes Material Anteil (in %)]]="","",Table1[[#This Row],[Verschluss - B1 - Recyceltes Material Anteil (in %)]])</f>
        <v/>
      </c>
      <c r="MN43" s="812" t="str">
        <f>IF(Table1[[#This Row],[Verschluss - B1 - Beschichtung]]="","",VLOOKUP(Table1[[#This Row],[Verschluss - B1 - Beschichtung]],'DD FD'!AE:AF,2,FALSE))</f>
        <v/>
      </c>
      <c r="MO43" s="815" t="str">
        <f>IF(Table1[[#This Row],[Verschluss - B1 - Beschichtung Anteil (in %)]]="","",Table1[[#This Row],[Verschluss - B1 - Beschichtung Anteil (in %)]])</f>
        <v/>
      </c>
      <c r="MP43" s="811" t="str">
        <f>IF(Table1[[#This Row],[Verschluss - B2 - Art]]="","",VLOOKUP(Table1[[#This Row],[Verschluss - B2 - Art]],'DD FD'!D:E,2,FALSE))</f>
        <v/>
      </c>
      <c r="MQ43" s="812" t="str">
        <f>IF(Table1[[#This Row],[Verschluss - B2 - Fraktion]]="","",VLOOKUP(Table1[[#This Row],[Verschluss - B2 - Fraktion]],'DD FD'!H:J,3,FALSE))</f>
        <v/>
      </c>
      <c r="MR43" s="809" t="str">
        <f>IF(Table1[[#This Row],[Verschluss - B2 - Gewicht (in G)]]="","",Table1[[#This Row],[Verschluss - B2 - Gewicht (in G)]])</f>
        <v/>
      </c>
      <c r="MS43" s="809" t="str">
        <f>IF(Table1[[#This Row],[Verschluss - B2 - Lizenzierungs-pflichtig? (X=Ja)]]="","",Table1[[#This Row],[Verschluss - B2 - Lizenzierungs-pflichtig? (X=Ja)]])</f>
        <v/>
      </c>
      <c r="MT43" s="809" t="str">
        <f>IF(Table1[[#This Row],[Verschluss - B2 - Trennbar vom Hauptkörper? (X=Ja)]]="","",Table1[[#This Row],[Verschluss - B2 - Trennbar vom Hauptkörper? (X=Ja)]])</f>
        <v/>
      </c>
      <c r="MU43" s="812" t="str">
        <f>IF(Table1[[#This Row],[Verschluss - B2 - Virgin Material]]="","",VLOOKUP(Table1[[#This Row],[Verschluss - B2 - Virgin Material]],'DD FD'!AJ:AK,2,FALSE))</f>
        <v/>
      </c>
      <c r="MV43" s="813" t="str">
        <f>IF(Table1[[#This Row],[Verschluss - B2 - Virgin Material Anteil (in %)]]="","",Table1[[#This Row],[Verschluss - B2 - Virgin Material Anteil (in %)]])</f>
        <v/>
      </c>
      <c r="MW43" s="812" t="str">
        <f>IF(Table1[[#This Row],[Verschluss - B2 - Recyceltes Material]]="","",VLOOKUP(Table1[[#This Row],[Verschluss - B2 - Recyceltes Material]],'DD FD'!AL:AM,2,FALSE))</f>
        <v/>
      </c>
      <c r="MX43" s="813" t="str">
        <f>IF(Table1[[#This Row],[Verschluss - B2 - Recyceltes Material Anteil (in %)]]="","",Table1[[#This Row],[Verschluss - B2 - Recyceltes Material Anteil (in %)]])</f>
        <v/>
      </c>
      <c r="MY43" s="812" t="str">
        <f>IF(Table1[[#This Row],[Verschluss - B2 - Beschichtung]]="","",VLOOKUP(Table1[[#This Row],[Verschluss - B2 - Beschichtung]],'DD FD'!AE:AF,2,FALSE))</f>
        <v/>
      </c>
      <c r="MZ43" s="815" t="str">
        <f>IF(Table1[[#This Row],[Verschluss - B2 - Beschichtung Anteil (in %)]]="","",Table1[[#This Row],[Verschluss - B2 - Beschichtung Anteil (in %)]])</f>
        <v/>
      </c>
      <c r="NA43" s="811" t="str">
        <f>IF(Table1[[#This Row],[Verschluss - B3 - Art]]="","",VLOOKUP(Table1[[#This Row],[Verschluss - B3 - Art]],'DD FD'!D:E,2,FALSE))</f>
        <v/>
      </c>
      <c r="NB43" s="812" t="str">
        <f>IF(Table1[[#This Row],[Verschluss - B3 - Fraktion]]="","",VLOOKUP(Table1[[#This Row],[Verschluss - B3 - Fraktion]],'DD FD'!H:J,3,FALSE))</f>
        <v/>
      </c>
      <c r="NC43" s="809" t="str">
        <f>IF(Table1[[#This Row],[Verschluss - B3 - Gewicht (in G)]]="","",Table1[[#This Row],[Verschluss - B3 - Gewicht (in G)]])</f>
        <v/>
      </c>
      <c r="ND43" s="809" t="str">
        <f>IF(Table1[[#This Row],[Verschluss - B3 - Lizenzierungs-pflichtig? (X=Ja)]]="","",Table1[[#This Row],[Verschluss - B3 - Lizenzierungs-pflichtig? (X=Ja)]])</f>
        <v/>
      </c>
      <c r="NE43" s="809" t="str">
        <f>IF(Table1[[#This Row],[Verschluss - B3 - Trennbar vom Hauptkörper? (X=Ja)]]="","",Table1[[#This Row],[Verschluss - B3 - Trennbar vom Hauptkörper? (X=Ja)]])</f>
        <v/>
      </c>
      <c r="NF43" s="812" t="str">
        <f>IF(Table1[[#This Row],[Verschluss - B3 - Virgin Material]]="","",VLOOKUP(Table1[[#This Row],[Verschluss - B3 - Virgin Material]],'DD FD'!AJ:AK,2,FALSE))</f>
        <v/>
      </c>
      <c r="NG43" s="813" t="str">
        <f>IF(Table1[[#This Row],[Verschluss - B3 - Virgin Material Anteil (in %)]]="","",Table1[[#This Row],[Verschluss - B3 - Virgin Material Anteil (in %)]])</f>
        <v/>
      </c>
      <c r="NH43" s="812" t="str">
        <f>IF(Table1[[#This Row],[Verschluss - B3 - Recyceltes Material]]="","",VLOOKUP(Table1[[#This Row],[Verschluss - B3 - Recyceltes Material]],'DD FD'!AL:AM,2,FALSE))</f>
        <v/>
      </c>
      <c r="NI43" s="813" t="str">
        <f>IF(Table1[[#This Row],[Verschluss - B3 - Recyceltes Material Anteil (in %)]]="","",Table1[[#This Row],[Verschluss - B3 - Recyceltes Material Anteil (in %)]])</f>
        <v/>
      </c>
      <c r="NJ43" s="812" t="str">
        <f>IF(Table1[[#This Row],[Verschluss - B3 - Beschichtung]]="","",VLOOKUP(Table1[[#This Row],[Verschluss - B3 - Beschichtung]],'DD FD'!AE:AF,2,FALSE))</f>
        <v/>
      </c>
      <c r="NK43" s="815" t="str">
        <f>IF(Table1[[#This Row],[Verschluss - B3 - Beschichtung Anteil (in %)]]="","",Table1[[#This Row],[Verschluss - B3 - Beschichtung Anteil (in %)]])</f>
        <v/>
      </c>
      <c r="NL43" s="811" t="str">
        <f>IF(Table1[[#This Row],[Etikett - B1 - Art]]="","",VLOOKUP(Table1[[#This Row],[Etikett - B1 - Art]],'DD FD'!F:G,2,FALSE))</f>
        <v/>
      </c>
      <c r="NM43" s="812" t="str">
        <f>IF(Table1[[#This Row],[Etikett - B1 - Fraktion]]="","",VLOOKUP(Table1[[#This Row],[Etikett - B1 - Fraktion]],'DD FD'!H:J,3,FALSE))</f>
        <v/>
      </c>
      <c r="NN43" s="809" t="str">
        <f>IF(Table1[[#This Row],[Etikett - B1 - Gewicht (in G)]]="","",Table1[[#This Row],[Etikett - B1 - Gewicht (in G)]])</f>
        <v/>
      </c>
      <c r="NO43" s="809" t="str">
        <f>IF(Table1[[#This Row],[Etikett - B1 - Lizenzierungs-pflichtig? (X=Ja)]]="","",Table1[[#This Row],[Etikett - B1 - Lizenzierungs-pflichtig? (X=Ja)]])</f>
        <v/>
      </c>
      <c r="NP43" s="809" t="str">
        <f>IF(Table1[[#This Row],[Etikett - B1 - Trennbar vom Hauptkörper? (X=Ja)]]="","",Table1[[#This Row],[Etikett - B1 - Trennbar vom Hauptkörper? (X=Ja)]])</f>
        <v/>
      </c>
      <c r="NQ43" s="812" t="str">
        <f>IF(Table1[[#This Row],[Etikett - B1 - Virgin Material]]="","",VLOOKUP(Table1[[#This Row],[Etikett - B1 - Virgin Material]],'DD FD'!AJ:AK,2,FALSE))</f>
        <v/>
      </c>
      <c r="NR43" s="813" t="str">
        <f>IF(Table1[[#This Row],[Etikett - B1 - Virgin Material Anteil (in %)]]="","",Table1[[#This Row],[Etikett - B1 - Virgin Material Anteil (in %)]])</f>
        <v/>
      </c>
      <c r="NS43" s="812" t="str">
        <f>IF(Table1[[#This Row],[Etikett - B1 - Recyceltes Material]]="","",VLOOKUP(Table1[[#This Row],[Etikett - B1 - Recyceltes Material]],'DD FD'!AL:AM,2,FALSE))</f>
        <v/>
      </c>
      <c r="NT43" s="813" t="str">
        <f>IF(Table1[[#This Row],[Etikett - B1 - Recyceltes Material Anteil (in %)]]="","",Table1[[#This Row],[Etikett - B1 - Recyceltes Material Anteil (in %)]])</f>
        <v/>
      </c>
      <c r="NU43" s="812" t="str">
        <f>IF(Table1[[#This Row],[Etikett - B1 - Beschichtung]]="","",VLOOKUP(Table1[[#This Row],[Etikett - B1 - Beschichtung]],'DD FD'!AE:AF,2,FALSE))</f>
        <v/>
      </c>
      <c r="NV43" s="815" t="str">
        <f>IF(Table1[[#This Row],[Etikett - B1 - Beschichtung Anteil (in %)]]="","",Table1[[#This Row],[Etikett - B1 - Beschichtung Anteil (in %)]])</f>
        <v/>
      </c>
      <c r="NW43" s="811" t="str">
        <f>IF(Table1[[#This Row],[Etikett - B2 - Art]]="","",VLOOKUP(Table1[[#This Row],[Etikett - B2 - Art]],'DD FD'!F:G,2,FALSE))</f>
        <v/>
      </c>
      <c r="NX43" s="812" t="str">
        <f>IF(Table1[[#This Row],[Etikett - B2 - Fraktion]]="","",VLOOKUP(Table1[[#This Row],[Etikett - B2 - Fraktion]],'DD FD'!H:J,3,FALSE))</f>
        <v/>
      </c>
      <c r="NY43" s="809" t="str">
        <f>IF(Table1[[#This Row],[Etikett - B2 - Gewicht (in G)]]="","",Table1[[#This Row],[Etikett - B2 - Gewicht (in G)]])</f>
        <v/>
      </c>
      <c r="NZ43" s="809" t="str">
        <f>IF(Table1[[#This Row],[Etikett - B2 - Lizenzierungs-pflichtig? (X=Ja)]]="","",Table1[[#This Row],[Etikett - B2 - Lizenzierungs-pflichtig? (X=Ja)]])</f>
        <v/>
      </c>
      <c r="OA43" s="809" t="str">
        <f>IF(Table1[[#This Row],[Etikett - B2 - Trennbar vom Hauptkörper? (X=Ja)]]="","",Table1[[#This Row],[Etikett - B2 - Trennbar vom Hauptkörper? (X=Ja)]])</f>
        <v/>
      </c>
      <c r="OB43" s="812" t="str">
        <f>IF(Table1[[#This Row],[Etikett - B2 - Virgin Material]]="","",VLOOKUP(Table1[[#This Row],[Etikett - B2 - Virgin Material]],'DD FD'!AJ:AK,2,FALSE))</f>
        <v/>
      </c>
      <c r="OC43" s="813" t="str">
        <f>IF(Table1[[#This Row],[Etikett - B2 - Virgin Material Anteil (in %)]]="","",Table1[[#This Row],[Etikett - B2 - Virgin Material Anteil (in %)]])</f>
        <v/>
      </c>
      <c r="OD43" s="812" t="str">
        <f>IF(Table1[[#This Row],[Etikett - B2 - Recyceltes Material]]="","",VLOOKUP(Table1[[#This Row],[Etikett - B2 - Recyceltes Material]],'DD FD'!AL:AM,2,FALSE))</f>
        <v/>
      </c>
      <c r="OE43" s="813" t="str">
        <f>IF(Table1[[#This Row],[Etikett - B2 - Recyceltes Material Anteil (in %)]]="","",Table1[[#This Row],[Etikett - B2 - Recyceltes Material Anteil (in %)]])</f>
        <v/>
      </c>
      <c r="OF43" s="812" t="str">
        <f>IF(Table1[[#This Row],[Etikett - B2 - Beschichtung]]="","",VLOOKUP(Table1[[#This Row],[Etikett - B2 - Beschichtung]],'DD FD'!AE:AF,2,FALSE))</f>
        <v/>
      </c>
      <c r="OG43" s="815" t="str">
        <f>IF(Table1[[#This Row],[Etikett - B2 - Beschichtung Anteil (in %)]]="","",Table1[[#This Row],[Etikett - B2 - Beschichtung Anteil (in %)]])</f>
        <v/>
      </c>
      <c r="OH43" s="811" t="str">
        <f>IF(Table1[[#This Row],[Etikett - B3 - Art]]="","",VLOOKUP(Table1[[#This Row],[Etikett - B3 - Art]],'DD FD'!F:G,2,FALSE))</f>
        <v/>
      </c>
      <c r="OI43" s="812" t="str">
        <f>IF(Table1[[#This Row],[Etikett - B3 - Fraktion]]="","",VLOOKUP(Table1[[#This Row],[Etikett - B3 - Fraktion]],'DD FD'!H:J,3,FALSE))</f>
        <v/>
      </c>
      <c r="OJ43" s="809" t="str">
        <f>IF(Table1[[#This Row],[Etikett - B3 - Gewicht (in G)]]="","",Table1[[#This Row],[Etikett - B3 - Gewicht (in G)]])</f>
        <v/>
      </c>
      <c r="OK43" s="809" t="str">
        <f>IF(Table1[[#This Row],[Etikett - B3 - Lizenzierungs-pflichtig? (X=Ja)]]="","",Table1[[#This Row],[Etikett - B3 - Lizenzierungs-pflichtig? (X=Ja)]])</f>
        <v/>
      </c>
      <c r="OL43" s="809" t="str">
        <f>IF(Table1[[#This Row],[Etikett - B3 - Trennbar vom Hauptkörper? (X=Ja)]]="","",Table1[[#This Row],[Etikett - B3 - Trennbar vom Hauptkörper? (X=Ja)]])</f>
        <v/>
      </c>
      <c r="OM43" s="812" t="str">
        <f>IF(Table1[[#This Row],[Etikett - B3 - Virgin Material]]="","",VLOOKUP(Table1[[#This Row],[Etikett - B3 - Virgin Material]],'DD FD'!AJ:AK,2,FALSE))</f>
        <v/>
      </c>
      <c r="ON43" s="813" t="str">
        <f>IF(Table1[[#This Row],[Etikett - B3 - Virgin Material Anteil (in %)]]="","",Table1[[#This Row],[Etikett - B3 - Virgin Material Anteil (in %)]])</f>
        <v/>
      </c>
      <c r="OO43" s="812" t="str">
        <f>IF(Table1[[#This Row],[Etikett - B3 - Recyceltes Material]]="","",VLOOKUP(Table1[[#This Row],[Etikett - B3 - Recyceltes Material]],'DD FD'!AL:AM,2,FALSE))</f>
        <v/>
      </c>
      <c r="OP43" s="813" t="str">
        <f>IF(Table1[[#This Row],[Etikett - B3 - Recyceltes Material Anteil (in %)]]="","",Table1[[#This Row],[Etikett - B3 - Recyceltes Material Anteil (in %)]])</f>
        <v/>
      </c>
      <c r="OQ43" s="812" t="str">
        <f>IF(Table1[[#This Row],[Etikett - B3 - Beschichtung]]="","",VLOOKUP(Table1[[#This Row],[Etikett - B3 - Beschichtung]],'DD FD'!AE:AF,2,FALSE))</f>
        <v/>
      </c>
      <c r="OR43" s="861" t="str">
        <f>IF(Table1[[#This Row],[Etikett - B3 - Beschichtung Anteil (in %)]]="","",Table1[[#This Row],[Etikett - B3 - Beschichtung Anteil (in %)]])</f>
        <v/>
      </c>
      <c r="OS43" s="866">
        <f>ROUNDUP(SUM(
IF(AND(LB43='DD FD'!$J$7,LD43='DD FD'!$AI$3),LC43,0),
IF(AND(LL43='DD FD'!$J$7,LN43='DD FD'!$AI$3),LM43,0),
IF(AND(LV43='DD FD'!$J$7,LX43='DD FD'!$AI$3),LW43,0),
IF(AND(MF43='DD FD'!$J$7,MH43='DD FD'!$AI$3),MG43,0),
IF(AND(MQ43='DD FD'!$J$7,MS43='DD FD'!$AI$3),MR43,0),
IF(AND(NB43='DD FD'!$J$7,ND43='DD FD'!$AI$3),NC43,0),
IF(AND(NM43='DD FD'!$J$7,NO43='DD FD'!$AI$3),NN43,0),
IF(AND(NX43='DD FD'!$J$7,NZ43='DD FD'!$AI$3),NY43,0),
IF(AND(OI43='DD FD'!$J$7,OK43='DD FD'!$AI$3),OJ43,0),
),2)</f>
        <v>0</v>
      </c>
      <c r="OT43" s="865">
        <f>ROUNDUP(SUM(
IF(AND(LB43='DD FD'!$J$6,LD43='DD FD'!$AI$3),LC43,0),
IF(AND(LL43='DD FD'!$J$6,LN43='DD FD'!$AI$3),LM43,0),
IF(AND(LV43='DD FD'!$J$6,LX43='DD FD'!$AI$3),LW43,0),
IF(AND(MF43='DD FD'!$J$6,MH43='DD FD'!$AI$3),MG43,0),
IF(AND(MQ43='DD FD'!$J$6,MS43='DD FD'!$AI$3),MR43,0),
IF(AND(NB43='DD FD'!$J$6,ND43='DD FD'!$AI$3),NC43,0),
IF(AND(NM43='DD FD'!$J$6,NO43='DD FD'!$AI$3),NN43,0),
IF(AND(NX43='DD FD'!$J$6,NZ43='DD FD'!$AI$3),NY43,0),
IF(AND(OI43='DD FD'!$J$6,OK43='DD FD'!$AI$3),OJ43,0),
),2)</f>
        <v>0</v>
      </c>
      <c r="OU43" s="865">
        <f>ROUNDUP(SUM(
IF(AND(LB43='DD FD'!$J$10,LD43='DD FD'!$AI$3),LC43,0),
IF(AND(LL43='DD FD'!$J$10,LN43='DD FD'!$AI$3),LM43,0),
IF(AND(LV43='DD FD'!$J$10,LX43='DD FD'!$AI$3),LW43,0),
IF(AND(MF43='DD FD'!$J$10,MH43='DD FD'!$AI$3),MG43,0),
IF(AND(MQ43='DD FD'!$J$10,MS43='DD FD'!$AI$3),MR43,0),
IF(AND(NB43='DD FD'!$J$10,ND43='DD FD'!$AI$3),NC43,0),
IF(AND(NM43='DD FD'!$J$10,NO43='DD FD'!$AI$3),NN43,0),
IF(AND(NX43='DD FD'!$J$10,NZ43='DD FD'!$AI$3),NY43,0),
IF(AND(OI43='DD FD'!$J$10,OK43='DD FD'!$AI$3),OJ43,0),
),2)</f>
        <v>0</v>
      </c>
      <c r="OV43" s="865">
        <f>ROUNDUP(SUM(
IF(AND(LB43='DD FD'!$J$8,LD43='DD FD'!$AI$3),LC43,0),
IF(AND(LL43='DD FD'!$J$8,LN43='DD FD'!$AI$3),LM43,0),
IF(AND(LV43='DD FD'!$J$8,LX43='DD FD'!$AI$3),LW43,0),
IF(AND(MF43='DD FD'!$J$8,MH43='DD FD'!$AI$3),MG43,0),
IF(AND(MQ43='DD FD'!$J$8,MS43='DD FD'!$AI$3),MR43,0),
IF(AND(NB43='DD FD'!$J$8,ND43='DD FD'!$AI$3),NC43,0),
IF(AND(NM43='DD FD'!$J$8,NO43='DD FD'!$AI$3),NN43,0),
IF(AND(NX43='DD FD'!$J$8,NZ43='DD FD'!$AI$3),NY43,0),
IF(AND(OI43='DD FD'!$J$8,OK43='DD FD'!$AI$3),OJ43,0),
),2)</f>
        <v>0</v>
      </c>
      <c r="OW43" s="865">
        <f>ROUNDUP(SUM(
IF(AND(LB43='DD FD'!$J$5,LD43='DD FD'!$AI$3),LC43,0),
IF(AND(LL43='DD FD'!$J$5,LN43='DD FD'!$AI$3),LM43,0),
IF(AND(LV43='DD FD'!$J$5,LX43='DD FD'!$AI$3),LW43,0),
IF(AND(MF43='DD FD'!$J$5,MH43='DD FD'!$AI$3),MG43,0),
IF(AND(MQ43='DD FD'!$J$5,MS43='DD FD'!$AI$3),MR43,0),
IF(AND(NB43='DD FD'!$J$5,ND43='DD FD'!$AI$3),NC43,0),
IF(AND(NM43='DD FD'!$J$5,NO43='DD FD'!$AI$3),NN43,0),
IF(AND(NX43='DD FD'!$J$5,NZ43='DD FD'!$AI$3),NY43,0),
IF(AND(OI43='DD FD'!$J$5,OK43='DD FD'!$AI$3),OJ43,0),
),2)</f>
        <v>0</v>
      </c>
      <c r="OX43" s="865">
        <f>ROUNDUP(SUM(
IF(AND(LB43='DD FD'!$J$9,LD43='DD FD'!$AI$3),LC43,0),
IF(AND(LL43='DD FD'!$J$9,LN43='DD FD'!$AI$3),LM43,0),
IF(AND(LV43='DD FD'!$J$9,LX43='DD FD'!$AI$3),LW43,0),
IF(AND(MF43='DD FD'!$J$9,MH43='DD FD'!$AI$3),MG43,0),
IF(AND(MQ43='DD FD'!$J$9,MS43='DD FD'!$AI$3),MR43,0),
IF(AND(NB43='DD FD'!$J$9,ND43='DD FD'!$AI$3),NC43,0),
IF(AND(NM43='DD FD'!$J$9,NO43='DD FD'!$AI$3),NN43,0),
IF(AND(NX43='DD FD'!$J$9,NZ43='DD FD'!$AI$3),NY43,0),
IF(AND(OI43='DD FD'!$J$9,OK43='DD FD'!$AI$3),OJ43,0),
),2)</f>
        <v>0</v>
      </c>
      <c r="OY43" s="865">
        <f>ROUNDUP(SUM(
IF(AND(LB43='DD FD'!$J$4,LD43='DD FD'!$AI$3),LC43,0),
IF(AND(LL43='DD FD'!$J$4,LN43='DD FD'!$AI$3),LM43,0),
IF(AND(LV43='DD FD'!$J$4,LX43='DD FD'!$AI$3),LW43,0),
IF(AND(MF43='DD FD'!$J$4,MH43='DD FD'!$AI$3),MG43,0),
IF(AND(MQ43='DD FD'!$J$4,MS43='DD FD'!$AI$3),MR43,0),
IF(AND(NB43='DD FD'!$J$4,ND43='DD FD'!$AI$3),NC43,0),
IF(AND(NM43='DD FD'!$J$4,NO43='DD FD'!$AI$3),NN43,0),
IF(AND(NX43='DD FD'!$J$4,NZ43='DD FD'!$AI$3),NY43,0),
IF(AND(OI43='DD FD'!$J$4,OK43='DD FD'!$AI$3),OJ43,0),
),2)</f>
        <v>0</v>
      </c>
      <c r="OZ43" s="867">
        <f>ROUNDUP(SUM(
IF(AND(LB43='DD FD'!$J$11,LD43='DD FD'!$AI$3),LC43,0),
IF(AND(LL43='DD FD'!$J$11,LN43='DD FD'!$AI$3),LM43,0),
IF(AND(LV43='DD FD'!$J$11,LX43='DD FD'!$AI$3),LW43,0),
IF(AND(MF43='DD FD'!$J$11,MH43='DD FD'!$AI$3),MG43,0),
IF(AND(MQ43='DD FD'!$J$11,MS43='DD FD'!$AI$3),MR43,0),
IF(AND(NB43='DD FD'!$J$11,ND43='DD FD'!$AI$3),NC43,0),
IF(AND(NM43='DD FD'!$J$11,NO43='DD FD'!$AI$3),NN43,0),
IF(AND(NX43='DD FD'!$J$11,NZ43='DD FD'!$AI$3),NY43,0),
IF(AND(OI43='DD FD'!$J$11,OK43='DD FD'!$AI$3),OJ43,0),
),2)</f>
        <v>0</v>
      </c>
    </row>
    <row r="44" spans="1:416">
      <c r="A44" s="663"/>
      <c r="B44" s="182"/>
      <c r="C44" s="282"/>
      <c r="D44" s="282"/>
      <c r="E44" s="183"/>
      <c r="F44" s="355"/>
      <c r="G44" s="359"/>
      <c r="H44" s="664"/>
      <c r="I44" s="173"/>
      <c r="J44" s="161" t="str">
        <f t="shared" si="0"/>
        <v/>
      </c>
      <c r="K44" s="633" t="str">
        <f t="shared" si="17"/>
        <v/>
      </c>
      <c r="L44" s="636"/>
      <c r="M44" s="124" t="str">
        <f t="shared" si="18"/>
        <v/>
      </c>
      <c r="N44" s="125" t="str">
        <f t="shared" si="1"/>
        <v/>
      </c>
      <c r="O44" s="175"/>
      <c r="P44" s="175"/>
      <c r="Q44" s="126" t="str">
        <f t="shared" si="19"/>
        <v/>
      </c>
      <c r="R44" s="184"/>
      <c r="S44" s="184"/>
      <c r="T44" s="182"/>
      <c r="U44" s="182"/>
      <c r="V44" s="182"/>
      <c r="W44" s="358"/>
      <c r="X44" s="182"/>
      <c r="Y44" s="183"/>
      <c r="Z44" s="123"/>
      <c r="AA44" s="176"/>
      <c r="AB44" s="176"/>
      <c r="AC44" s="176"/>
      <c r="AD44" s="176"/>
      <c r="AE44" s="176"/>
      <c r="AF44" s="176"/>
      <c r="AG44" s="127" t="str">
        <f t="shared" si="20"/>
        <v/>
      </c>
      <c r="AH44" s="127" t="str">
        <f t="shared" si="21"/>
        <v/>
      </c>
      <c r="AI44" s="370"/>
      <c r="AJ44" s="635"/>
      <c r="AK44" s="619" t="str">
        <f t="shared" si="22"/>
        <v/>
      </c>
      <c r="AL44" s="124" t="str">
        <f t="shared" si="2"/>
        <v/>
      </c>
      <c r="AM44" s="124" t="str">
        <f t="shared" si="3"/>
        <v/>
      </c>
      <c r="AN44" s="124" t="str">
        <f t="shared" si="4"/>
        <v/>
      </c>
      <c r="AO44" s="124" t="str">
        <f t="shared" si="5"/>
        <v/>
      </c>
      <c r="AP44" s="184"/>
      <c r="AQ44" s="182"/>
      <c r="AR44" s="182"/>
      <c r="AS44" s="182"/>
      <c r="AT44" s="182"/>
      <c r="AU44" s="127" t="str">
        <f t="shared" si="6"/>
        <v/>
      </c>
      <c r="AV44" s="354"/>
      <c r="AW44" s="127" t="str">
        <f t="shared" si="7"/>
        <v/>
      </c>
      <c r="AX44" s="144" t="str">
        <f t="shared" si="8"/>
        <v/>
      </c>
      <c r="AY44" s="182"/>
      <c r="AZ44" s="23"/>
      <c r="BA44" s="23"/>
      <c r="BB44" s="183"/>
      <c r="BC44" s="622"/>
      <c r="BD44" s="649" t="str">
        <f t="shared" si="23"/>
        <v/>
      </c>
      <c r="BE44" s="354"/>
      <c r="BF44" s="192" t="str">
        <f t="shared" si="24"/>
        <v/>
      </c>
      <c r="BG44" s="159"/>
      <c r="BH44" s="159"/>
      <c r="BI44" s="182"/>
      <c r="BJ44" s="194"/>
      <c r="BK44" s="194"/>
      <c r="BL44" s="194"/>
      <c r="BM44" s="127" t="str">
        <f t="shared" si="9"/>
        <v/>
      </c>
      <c r="BN44" s="194"/>
      <c r="BO44" s="178" t="str">
        <f t="shared" si="10"/>
        <v/>
      </c>
      <c r="BP44" s="191"/>
      <c r="BQ44" s="182"/>
      <c r="BR44" s="23"/>
      <c r="BS44" s="23"/>
      <c r="BT44" s="23"/>
      <c r="BU44" s="651"/>
      <c r="BV44" s="647"/>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633" t="str">
        <f t="shared" si="25"/>
        <v/>
      </c>
      <c r="DY44" s="736"/>
      <c r="DZ44" s="334"/>
      <c r="EA44" s="736"/>
      <c r="EB44" s="197"/>
      <c r="EC44" s="194"/>
      <c r="ED44" s="197"/>
      <c r="EE44" s="197"/>
      <c r="EF44" s="194"/>
      <c r="EG44" s="194"/>
      <c r="EH44" s="194"/>
      <c r="EI44" s="123" t="str">
        <f t="shared" si="11"/>
        <v/>
      </c>
      <c r="EJ44" s="194"/>
      <c r="EK44" s="620" t="str">
        <f t="shared" si="12"/>
        <v/>
      </c>
      <c r="EL44" s="756"/>
      <c r="EM44" s="620" t="str">
        <f t="shared" si="26"/>
        <v/>
      </c>
      <c r="EN44" s="733"/>
      <c r="EO44" s="163"/>
      <c r="EP44" s="163"/>
      <c r="EQ44" s="163"/>
      <c r="ER44" s="163"/>
      <c r="ES44" s="163"/>
      <c r="ET44" s="163"/>
      <c r="EU44" s="163"/>
      <c r="EV44" s="163"/>
      <c r="EW44" s="163"/>
      <c r="EX44" s="163"/>
      <c r="EY44" s="163"/>
      <c r="EZ44" s="163"/>
      <c r="FA44" s="163"/>
      <c r="FB44" s="163"/>
      <c r="FC44" s="742"/>
      <c r="FD44" s="648" t="str">
        <f t="shared" si="13"/>
        <v/>
      </c>
      <c r="FE44" s="183"/>
      <c r="FF44" s="201"/>
      <c r="FG44" s="201"/>
      <c r="FH44" s="201"/>
      <c r="FI44" s="201"/>
      <c r="FJ44" s="201"/>
      <c r="FK44" s="201"/>
      <c r="FL44" s="182"/>
      <c r="FM44" s="182"/>
      <c r="FN44" s="334"/>
      <c r="FO44" s="123" t="str">
        <f t="shared" si="14"/>
        <v/>
      </c>
      <c r="FP44" s="889" t="str">
        <f>IF(Table1[[#This Row],[Baumwollanteil (in %)]]&lt;&gt;"","05","")</f>
        <v/>
      </c>
      <c r="FQ44" s="999"/>
      <c r="FR44" s="179" t="str">
        <f t="shared" si="15"/>
        <v/>
      </c>
      <c r="FS44" s="175"/>
      <c r="FT44" s="175"/>
      <c r="FU44" s="175"/>
      <c r="FV44" s="745" t="str">
        <f t="shared" si="16"/>
        <v/>
      </c>
      <c r="FZ44" s="24"/>
      <c r="GA44" s="24"/>
      <c r="GC44" s="1010" t="str">
        <f>IF(Table1[[#This Row],[Global Trade Item Number (GTIN)]]="","",Table1[[#This Row],[Global Trade Item Number (GTIN)]])</f>
        <v/>
      </c>
      <c r="GD44" s="790" t="str">
        <f>IF(Table1[[#This Row],[WAWI-Nr./ Kreditoren-Nummer
(ASDV)]]&lt;&gt;"",Table1[[#This Row],[WAWI-Nr./ Kreditoren-Nummer
(ASDV)]],"")</f>
        <v/>
      </c>
      <c r="GE44" s="190"/>
      <c r="GF44" s="790" t="str">
        <f>IF(Table1[[#This Row],[Gültig ab (Datum)]]&lt;&gt;"","31.12.9999","")</f>
        <v/>
      </c>
      <c r="GG44" s="190"/>
      <c r="GH44" s="190"/>
      <c r="GI44" s="616"/>
      <c r="GJ44" s="765"/>
      <c r="GK44" s="763"/>
      <c r="GL44" s="617"/>
      <c r="GM44" s="617"/>
      <c r="GN44" s="617"/>
      <c r="GO44" s="617"/>
      <c r="GP44" s="617"/>
      <c r="GQ44" s="775"/>
      <c r="GR44" s="771"/>
      <c r="GS44" s="159"/>
      <c r="GT44" s="610"/>
      <c r="GU44" s="610"/>
      <c r="GV44" s="610"/>
      <c r="GW44" s="610"/>
      <c r="GX44" s="610"/>
      <c r="GY44" s="610"/>
      <c r="GZ44" s="610"/>
      <c r="HA44" s="610"/>
      <c r="HB44" s="771"/>
      <c r="HC44" s="610"/>
      <c r="HD44" s="610"/>
      <c r="HE44" s="610"/>
      <c r="HF44" s="610"/>
      <c r="HG44" s="610"/>
      <c r="HH44" s="610"/>
      <c r="HI44" s="610"/>
      <c r="HJ44" s="610"/>
      <c r="HK44" s="610"/>
      <c r="HL44" s="771"/>
      <c r="HM44" s="610"/>
      <c r="HN44" s="610"/>
      <c r="HO44" s="610"/>
      <c r="HP44" s="610"/>
      <c r="HQ44" s="610"/>
      <c r="HR44" s="610"/>
      <c r="HS44" s="610"/>
      <c r="HT44" s="610"/>
      <c r="HU44" s="610"/>
      <c r="HV44" s="771"/>
      <c r="HW44" s="610"/>
      <c r="HX44" s="610"/>
      <c r="HY44" s="610"/>
      <c r="HZ44" s="610"/>
      <c r="IA44" s="610"/>
      <c r="IB44" s="610"/>
      <c r="IC44" s="610"/>
      <c r="ID44" s="610"/>
      <c r="IE44" s="610"/>
      <c r="IF44" s="610"/>
      <c r="IG44" s="771"/>
      <c r="IH44" s="610"/>
      <c r="II44" s="610"/>
      <c r="IJ44" s="610"/>
      <c r="IK44" s="610"/>
      <c r="IL44" s="610"/>
      <c r="IM44" s="610"/>
      <c r="IN44" s="610"/>
      <c r="IO44" s="610"/>
      <c r="IP44" s="610"/>
      <c r="IQ44" s="610"/>
      <c r="IR44" s="771"/>
      <c r="IS44" s="610"/>
      <c r="IT44" s="610"/>
      <c r="IU44" s="610"/>
      <c r="IV44" s="610"/>
      <c r="IW44" s="610"/>
      <c r="IX44" s="610"/>
      <c r="IY44" s="610"/>
      <c r="IZ44" s="610"/>
      <c r="JA44" s="610"/>
      <c r="JB44" s="610"/>
      <c r="JC44" s="771"/>
      <c r="JD44" s="610"/>
      <c r="JE44" s="610"/>
      <c r="JF44" s="610"/>
      <c r="JG44" s="610"/>
      <c r="JH44" s="610"/>
      <c r="JI44" s="610"/>
      <c r="JJ44" s="610"/>
      <c r="JK44" s="610"/>
      <c r="JL44" s="610"/>
      <c r="JM44" s="827"/>
      <c r="JN44" s="771"/>
      <c r="JO44" s="610"/>
      <c r="JP44" s="610"/>
      <c r="JQ44" s="610"/>
      <c r="JR44" s="610"/>
      <c r="JS44" s="610"/>
      <c r="JT44" s="610"/>
      <c r="JU44" s="610"/>
      <c r="JV44" s="610"/>
      <c r="JW44" s="610"/>
      <c r="JX44" s="610"/>
      <c r="JY44" s="771"/>
      <c r="JZ44" s="610"/>
      <c r="KA44" s="610"/>
      <c r="KB44" s="610"/>
      <c r="KC44" s="610"/>
      <c r="KD44" s="610"/>
      <c r="KE44" s="610"/>
      <c r="KF44" s="610"/>
      <c r="KG44" s="610"/>
      <c r="KH44" s="610"/>
      <c r="KI44" s="610"/>
      <c r="KL44" s="803" t="str">
        <f>IF(Table1[[#This Row],[GTIN]]&lt;&gt;"",Table1[[#This Row],[GTIN]],"")</f>
        <v/>
      </c>
      <c r="KM44" s="804" t="str">
        <f>Table1[[#This Row],[Kreditor]]</f>
        <v/>
      </c>
      <c r="KN44" s="805" t="str">
        <f>IF(Table1[[#This Row],[Gültig ab (Datum)]]&lt;&gt;"",Table1[[#This Row],[Gültig ab (Datum)]],"")</f>
        <v/>
      </c>
      <c r="KO44" s="805" t="str">
        <f>Table1[[#This Row],[Gültig bis]]</f>
        <v/>
      </c>
      <c r="KP44" s="818" t="str">
        <f>IF(Table1[[#This Row],[Artikel verpackt? 
(X=Ja)]]="","",Table1[[#This Row],[Artikel verpackt? 
(X=Ja)]])</f>
        <v/>
      </c>
      <c r="KQ44" s="806" t="str">
        <f>IF(Table1[[#This Row],[Verpackung recyclingfähig?
(X=Ja)]]="","",Table1[[#This Row],[Verpackung recyclingfähig?
(X=Ja)]])</f>
        <v/>
      </c>
      <c r="KR44" s="807"/>
      <c r="KS44" s="808"/>
      <c r="KT44" s="809"/>
      <c r="KU44" s="809"/>
      <c r="KV44" s="809"/>
      <c r="KW44" s="809"/>
      <c r="KX44" s="809"/>
      <c r="KY44" s="809"/>
      <c r="KZ44" s="810"/>
      <c r="LA44" s="811" t="str">
        <f>IF(Table1[[#This Row],[Hauptkörper - B1 - Art]]="","",VLOOKUP(Table1[[#This Row],[Hauptkörper - B1 - Art]],'DD FD'!B:C,2,FALSE))</f>
        <v/>
      </c>
      <c r="LB44" s="812" t="str">
        <f>IF(Table1[[#This Row],[Hauptkörper - B1 - Fraktion]]="","",VLOOKUP(Table1[[#This Row],[Hauptkörper - B1 - Fraktion]],'DD FD'!H:J,3,FALSE))</f>
        <v/>
      </c>
      <c r="LC44" s="809" t="str">
        <f>IF(Table1[[#This Row],[Hauptkörper - B1 - Gewicht
(in G)]]="","",Table1[[#This Row],[Hauptkörper - B1 - Gewicht
(in G)]])</f>
        <v/>
      </c>
      <c r="LD44" s="809" t="str">
        <f>IF(Table1[[#This Row],[Hauptkörper - B1 - Lizenzierungs-pflichtig? (X=Ja)]]="","",Table1[[#This Row],[Hauptkörper - B1 - Lizenzierungs-pflichtig? (X=Ja)]])</f>
        <v/>
      </c>
      <c r="LE44" s="812" t="str">
        <f>IF(Table1[[#This Row],[Hauptkörper - B1 - Virgin Material]]="","",VLOOKUP(Table1[[#This Row],[Hauptkörper - B1 - Virgin Material]],'DD FD'!AJ:AK,2,FALSE))</f>
        <v/>
      </c>
      <c r="LF44" s="813" t="str">
        <f>IF(Table1[[#This Row],[Hauptkörper - B1 - Virgin Material Anteil (in %)]]="","",Table1[[#This Row],[Hauptkörper - B1 - Virgin Material Anteil (in %)]])</f>
        <v/>
      </c>
      <c r="LG44" s="812" t="str">
        <f>IF(Table1[[#This Row],[Hauptkörper - B1 - Recyceltes Material]]="","",VLOOKUP(Table1[[#This Row],[Hauptkörper - B1 - Recyceltes Material]],'DD FD'!AL:AM,2,FALSE))</f>
        <v/>
      </c>
      <c r="LH44" s="813" t="str">
        <f>IF(Table1[[#This Row],[Hauptkörper - B1 - Recyceltes Material Anteil (in %)]]="","",Table1[[#This Row],[Hauptkörper - B1 - Recyceltes Material Anteil (in %)]])</f>
        <v/>
      </c>
      <c r="LI44" s="814" t="str">
        <f>IF(Table1[[#This Row],[Hauptkörper - B1 - Beschichtung]]="","",VLOOKUP(Table1[[#This Row],[Hauptkörper - B1 - Beschichtung]],'DD FD'!AE:AF,2,FALSE))</f>
        <v/>
      </c>
      <c r="LJ44" s="815" t="str">
        <f>IF(Table1[[#This Row],[Hauptkörper - B1 - Beschichtung Anteil (in %)]]="","",Table1[[#This Row],[Hauptkörper - B1 - Beschichtung Anteil (in %)]])</f>
        <v/>
      </c>
      <c r="LK44" s="811" t="str">
        <f>IF(Table1[[#This Row],[Hauptkörper - B2 - Art]]="","",VLOOKUP(Table1[[#This Row],[Hauptkörper - B2 - Art]],'DD FD'!B:C,2,FALSE))</f>
        <v/>
      </c>
      <c r="LL44" s="812" t="str">
        <f>IF(Table1[[#This Row],[Hauptkörper - B2 - Fraktion]]="","",VLOOKUP(Table1[[#This Row],[Hauptkörper - B2 - Fraktion]],'DD FD'!H:J,3,FALSE))</f>
        <v/>
      </c>
      <c r="LM44" s="809" t="str">
        <f>IF(Table1[[#This Row],[Hauptkörper - B2 - Gewicht
(in G)]]="","",Table1[[#This Row],[Hauptkörper - B2 - Gewicht
(in G)]])</f>
        <v/>
      </c>
      <c r="LN44" s="809" t="str">
        <f>IF(Table1[[#This Row],[Hauptkörper - B2 - Lizenzierungs-pflichtig? (X=Ja)]]="","",Table1[[#This Row],[Hauptkörper - B2 - Lizenzierungs-pflichtig? (X=Ja)]])</f>
        <v/>
      </c>
      <c r="LO44" s="812" t="str">
        <f>IF(Table1[[#This Row],[Hauptkörper - B2 - Virgin Material]]="","",VLOOKUP(Table1[[#This Row],[Hauptkörper - B2 - Virgin Material]],'DD FD'!AJ:AK,2,FALSE))</f>
        <v/>
      </c>
      <c r="LP44" s="813" t="str">
        <f>IF(Table1[[#This Row],[Hauptkörper - B2 - Virgin Material Anteil (in %)]]="","",Table1[[#This Row],[Hauptkörper - B2 - Virgin Material Anteil (in %)]])</f>
        <v/>
      </c>
      <c r="LQ44" s="812" t="str">
        <f>IF(Table1[[#This Row],[Hauptkörper - B2 - Recyceltes Material]]="","",VLOOKUP(Table1[[#This Row],[Hauptkörper - B2 - Recyceltes Material]],'DD FD'!AL:AM,2,FALSE))</f>
        <v/>
      </c>
      <c r="LR44" s="813" t="str">
        <f>IF(Table1[[#This Row],[Hauptkörper - B2 - Recyceltes Material Anteil (in %)]]="","",Table1[[#This Row],[Hauptkörper - B2 - Recyceltes Material Anteil (in %)]])</f>
        <v/>
      </c>
      <c r="LS44" s="812" t="str">
        <f>IF(Table1[[#This Row],[Hauptkörper - B2 - Beschichtung]]="","",VLOOKUP(Table1[[#This Row],[Hauptkörper - B2 - Beschichtung]],'DD FD'!AE:AF,2,FALSE))</f>
        <v/>
      </c>
      <c r="LT44" s="815" t="str">
        <f>IF(Table1[[#This Row],[Hauptkörper - B2 - Beschichtung Anteil (in %)]]="","",Table1[[#This Row],[Hauptkörper - B2 - Beschichtung Anteil (in %)]])</f>
        <v/>
      </c>
      <c r="LU44" s="811" t="str">
        <f>IF(Table1[[#This Row],[Hauptkörper - B3 - Art]]="","",VLOOKUP(Table1[[#This Row],[Hauptkörper - B3 - Art]],'DD FD'!B:C,2,FALSE))</f>
        <v/>
      </c>
      <c r="LV44" s="812" t="str">
        <f>IF(Table1[[#This Row],[Hauptkörper - B3 - Fraktion]]="","",VLOOKUP(Table1[[#This Row],[Hauptkörper - B3 - Fraktion]],'DD FD'!H:J,3,FALSE))</f>
        <v/>
      </c>
      <c r="LW44" s="809" t="str">
        <f>IF(Table1[[#This Row],[Hauptkörper - B3 - Gewicht
(in G)]]="","",Table1[[#This Row],[Hauptkörper - B3 - Gewicht
(in G)]])</f>
        <v/>
      </c>
      <c r="LX44" s="809" t="str">
        <f>IF(Table1[[#This Row],[Hauptkörper - B3 - Lizenzierungs-pflichtig? (X=Ja)]]="","",Table1[[#This Row],[Hauptkörper - B3 - Lizenzierungs-pflichtig? (X=Ja)]])</f>
        <v/>
      </c>
      <c r="LY44" s="812" t="str">
        <f>IF(Table1[[#This Row],[Hauptkörper - B3 - Virgin Material]]="","",VLOOKUP(Table1[[#This Row],[Hauptkörper - B3 - Virgin Material]],'DD FD'!AJ:AK,2,FALSE))</f>
        <v/>
      </c>
      <c r="LZ44" s="813" t="str">
        <f>IF(Table1[[#This Row],[Hauptkörper - B3 - Virgin Material Anteil (in %)]]="","",Table1[[#This Row],[Hauptkörper - B3 - Virgin Material Anteil (in %)]])</f>
        <v/>
      </c>
      <c r="MA44" s="812" t="str">
        <f>IF(Table1[[#This Row],[Hauptkörper - B3 - Recyceltes Material]]="","",VLOOKUP(Table1[[#This Row],[Hauptkörper - B3 - Recyceltes Material]],'DD FD'!AL:AM,2,FALSE))</f>
        <v/>
      </c>
      <c r="MB44" s="813" t="str">
        <f>IF(Table1[[#This Row],[Hauptkörper - B3 - Recyceltes Material Anteil (in %)]]="","",Table1[[#This Row],[Hauptkörper - B3 - Recyceltes Material Anteil (in %)]])</f>
        <v/>
      </c>
      <c r="MC44" s="812" t="str">
        <f>IF(Table1[[#This Row],[Hauptkörper - B3 - Beschichtung]]="","",VLOOKUP(Table1[[#This Row],[Hauptkörper - B3 - Beschichtung]],'DD FD'!AE:AF,2,FALSE))</f>
        <v/>
      </c>
      <c r="MD44" s="815" t="str">
        <f>IF(Table1[[#This Row],[Hauptkörper - B3 - Beschichtung Anteil (in %)]]="","",Table1[[#This Row],[Hauptkörper - B3 - Beschichtung Anteil (in %)]])</f>
        <v/>
      </c>
      <c r="ME44" s="811" t="str">
        <f>IF(Table1[[#This Row],[Verschluss - B1 - Art]]="","",VLOOKUP(Table1[[#This Row],[Verschluss - B1 - Art]],'DD FD'!D:E,2,FALSE))</f>
        <v/>
      </c>
      <c r="MF44" s="812" t="str">
        <f>IF(Table1[[#This Row],[Verschluss - B1 - Fraktion]]="","",VLOOKUP(Table1[[#This Row],[Verschluss - B1 - Fraktion]],'DD FD'!H:J,3,FALSE))</f>
        <v/>
      </c>
      <c r="MG44" s="809" t="str">
        <f>IF(Table1[[#This Row],[Verschluss - B1 - Gewicht (in G)]]="","",Table1[[#This Row],[Verschluss - B1 - Gewicht (in G)]])</f>
        <v/>
      </c>
      <c r="MH44" s="809" t="str">
        <f>IF(Table1[[#This Row],[Verschluss - B1 - Lizenzierungs-pflichtig? (X=Ja)]]="","",Table1[[#This Row],[Verschluss - B1 - Lizenzierungs-pflichtig? (X=Ja)]])</f>
        <v/>
      </c>
      <c r="MI44" s="809" t="str">
        <f>IF(Table1[[#This Row],[Verschluss - B1 - Trennbar vom Hauptkörper? (X=Ja)]]="","",Table1[[#This Row],[Verschluss - B1 - Trennbar vom Hauptkörper? (X=Ja)]])</f>
        <v/>
      </c>
      <c r="MJ44" s="812" t="str">
        <f>IF(Table1[[#This Row],[Verschluss - B1 - Virgin Material]]="","",VLOOKUP(Table1[[#This Row],[Verschluss - B1 - Virgin Material]],'DD FD'!AJ:AK,2,FALSE))</f>
        <v/>
      </c>
      <c r="MK44" s="813" t="str">
        <f>IF(Table1[[#This Row],[Verschluss - B1 - Virgin Material Anteil (in %)]]="","",Table1[[#This Row],[Verschluss - B1 - Virgin Material Anteil (in %)]])</f>
        <v/>
      </c>
      <c r="ML44" s="812" t="str">
        <f>IF(Table1[[#This Row],[Verschluss - B1 - Recyceltes Material]]="","",VLOOKUP(Table1[[#This Row],[Verschluss - B1 - Recyceltes Material]],'DD FD'!AL:AM,2,FALSE))</f>
        <v/>
      </c>
      <c r="MM44" s="813" t="str">
        <f>IF(Table1[[#This Row],[Verschluss - B1 - Recyceltes Material Anteil (in %)]]="","",Table1[[#This Row],[Verschluss - B1 - Recyceltes Material Anteil (in %)]])</f>
        <v/>
      </c>
      <c r="MN44" s="812" t="str">
        <f>IF(Table1[[#This Row],[Verschluss - B1 - Beschichtung]]="","",VLOOKUP(Table1[[#This Row],[Verschluss - B1 - Beschichtung]],'DD FD'!AE:AF,2,FALSE))</f>
        <v/>
      </c>
      <c r="MO44" s="815" t="str">
        <f>IF(Table1[[#This Row],[Verschluss - B1 - Beschichtung Anteil (in %)]]="","",Table1[[#This Row],[Verschluss - B1 - Beschichtung Anteil (in %)]])</f>
        <v/>
      </c>
      <c r="MP44" s="811" t="str">
        <f>IF(Table1[[#This Row],[Verschluss - B2 - Art]]="","",VLOOKUP(Table1[[#This Row],[Verschluss - B2 - Art]],'DD FD'!D:E,2,FALSE))</f>
        <v/>
      </c>
      <c r="MQ44" s="812" t="str">
        <f>IF(Table1[[#This Row],[Verschluss - B2 - Fraktion]]="","",VLOOKUP(Table1[[#This Row],[Verschluss - B2 - Fraktion]],'DD FD'!H:J,3,FALSE))</f>
        <v/>
      </c>
      <c r="MR44" s="809" t="str">
        <f>IF(Table1[[#This Row],[Verschluss - B2 - Gewicht (in G)]]="","",Table1[[#This Row],[Verschluss - B2 - Gewicht (in G)]])</f>
        <v/>
      </c>
      <c r="MS44" s="809" t="str">
        <f>IF(Table1[[#This Row],[Verschluss - B2 - Lizenzierungs-pflichtig? (X=Ja)]]="","",Table1[[#This Row],[Verschluss - B2 - Lizenzierungs-pflichtig? (X=Ja)]])</f>
        <v/>
      </c>
      <c r="MT44" s="809" t="str">
        <f>IF(Table1[[#This Row],[Verschluss - B2 - Trennbar vom Hauptkörper? (X=Ja)]]="","",Table1[[#This Row],[Verschluss - B2 - Trennbar vom Hauptkörper? (X=Ja)]])</f>
        <v/>
      </c>
      <c r="MU44" s="812" t="str">
        <f>IF(Table1[[#This Row],[Verschluss - B2 - Virgin Material]]="","",VLOOKUP(Table1[[#This Row],[Verschluss - B2 - Virgin Material]],'DD FD'!AJ:AK,2,FALSE))</f>
        <v/>
      </c>
      <c r="MV44" s="813" t="str">
        <f>IF(Table1[[#This Row],[Verschluss - B2 - Virgin Material Anteil (in %)]]="","",Table1[[#This Row],[Verschluss - B2 - Virgin Material Anteil (in %)]])</f>
        <v/>
      </c>
      <c r="MW44" s="812" t="str">
        <f>IF(Table1[[#This Row],[Verschluss - B2 - Recyceltes Material]]="","",VLOOKUP(Table1[[#This Row],[Verschluss - B2 - Recyceltes Material]],'DD FD'!AL:AM,2,FALSE))</f>
        <v/>
      </c>
      <c r="MX44" s="813" t="str">
        <f>IF(Table1[[#This Row],[Verschluss - B2 - Recyceltes Material Anteil (in %)]]="","",Table1[[#This Row],[Verschluss - B2 - Recyceltes Material Anteil (in %)]])</f>
        <v/>
      </c>
      <c r="MY44" s="812" t="str">
        <f>IF(Table1[[#This Row],[Verschluss - B2 - Beschichtung]]="","",VLOOKUP(Table1[[#This Row],[Verschluss - B2 - Beschichtung]],'DD FD'!AE:AF,2,FALSE))</f>
        <v/>
      </c>
      <c r="MZ44" s="815" t="str">
        <f>IF(Table1[[#This Row],[Verschluss - B2 - Beschichtung Anteil (in %)]]="","",Table1[[#This Row],[Verschluss - B2 - Beschichtung Anteil (in %)]])</f>
        <v/>
      </c>
      <c r="NA44" s="811" t="str">
        <f>IF(Table1[[#This Row],[Verschluss - B3 - Art]]="","",VLOOKUP(Table1[[#This Row],[Verschluss - B3 - Art]],'DD FD'!D:E,2,FALSE))</f>
        <v/>
      </c>
      <c r="NB44" s="812" t="str">
        <f>IF(Table1[[#This Row],[Verschluss - B3 - Fraktion]]="","",VLOOKUP(Table1[[#This Row],[Verschluss - B3 - Fraktion]],'DD FD'!H:J,3,FALSE))</f>
        <v/>
      </c>
      <c r="NC44" s="809" t="str">
        <f>IF(Table1[[#This Row],[Verschluss - B3 - Gewicht (in G)]]="","",Table1[[#This Row],[Verschluss - B3 - Gewicht (in G)]])</f>
        <v/>
      </c>
      <c r="ND44" s="809" t="str">
        <f>IF(Table1[[#This Row],[Verschluss - B3 - Lizenzierungs-pflichtig? (X=Ja)]]="","",Table1[[#This Row],[Verschluss - B3 - Lizenzierungs-pflichtig? (X=Ja)]])</f>
        <v/>
      </c>
      <c r="NE44" s="809" t="str">
        <f>IF(Table1[[#This Row],[Verschluss - B3 - Trennbar vom Hauptkörper? (X=Ja)]]="","",Table1[[#This Row],[Verschluss - B3 - Trennbar vom Hauptkörper? (X=Ja)]])</f>
        <v/>
      </c>
      <c r="NF44" s="812" t="str">
        <f>IF(Table1[[#This Row],[Verschluss - B3 - Virgin Material]]="","",VLOOKUP(Table1[[#This Row],[Verschluss - B3 - Virgin Material]],'DD FD'!AJ:AK,2,FALSE))</f>
        <v/>
      </c>
      <c r="NG44" s="813" t="str">
        <f>IF(Table1[[#This Row],[Verschluss - B3 - Virgin Material Anteil (in %)]]="","",Table1[[#This Row],[Verschluss - B3 - Virgin Material Anteil (in %)]])</f>
        <v/>
      </c>
      <c r="NH44" s="812" t="str">
        <f>IF(Table1[[#This Row],[Verschluss - B3 - Recyceltes Material]]="","",VLOOKUP(Table1[[#This Row],[Verschluss - B3 - Recyceltes Material]],'DD FD'!AL:AM,2,FALSE))</f>
        <v/>
      </c>
      <c r="NI44" s="813" t="str">
        <f>IF(Table1[[#This Row],[Verschluss - B3 - Recyceltes Material Anteil (in %)]]="","",Table1[[#This Row],[Verschluss - B3 - Recyceltes Material Anteil (in %)]])</f>
        <v/>
      </c>
      <c r="NJ44" s="812" t="str">
        <f>IF(Table1[[#This Row],[Verschluss - B3 - Beschichtung]]="","",VLOOKUP(Table1[[#This Row],[Verschluss - B3 - Beschichtung]],'DD FD'!AE:AF,2,FALSE))</f>
        <v/>
      </c>
      <c r="NK44" s="815" t="str">
        <f>IF(Table1[[#This Row],[Verschluss - B3 - Beschichtung Anteil (in %)]]="","",Table1[[#This Row],[Verschluss - B3 - Beschichtung Anteil (in %)]])</f>
        <v/>
      </c>
      <c r="NL44" s="811" t="str">
        <f>IF(Table1[[#This Row],[Etikett - B1 - Art]]="","",VLOOKUP(Table1[[#This Row],[Etikett - B1 - Art]],'DD FD'!F:G,2,FALSE))</f>
        <v/>
      </c>
      <c r="NM44" s="812" t="str">
        <f>IF(Table1[[#This Row],[Etikett - B1 - Fraktion]]="","",VLOOKUP(Table1[[#This Row],[Etikett - B1 - Fraktion]],'DD FD'!H:J,3,FALSE))</f>
        <v/>
      </c>
      <c r="NN44" s="809" t="str">
        <f>IF(Table1[[#This Row],[Etikett - B1 - Gewicht (in G)]]="","",Table1[[#This Row],[Etikett - B1 - Gewicht (in G)]])</f>
        <v/>
      </c>
      <c r="NO44" s="809" t="str">
        <f>IF(Table1[[#This Row],[Etikett - B1 - Lizenzierungs-pflichtig? (X=Ja)]]="","",Table1[[#This Row],[Etikett - B1 - Lizenzierungs-pflichtig? (X=Ja)]])</f>
        <v/>
      </c>
      <c r="NP44" s="809" t="str">
        <f>IF(Table1[[#This Row],[Etikett - B1 - Trennbar vom Hauptkörper? (X=Ja)]]="","",Table1[[#This Row],[Etikett - B1 - Trennbar vom Hauptkörper? (X=Ja)]])</f>
        <v/>
      </c>
      <c r="NQ44" s="812" t="str">
        <f>IF(Table1[[#This Row],[Etikett - B1 - Virgin Material]]="","",VLOOKUP(Table1[[#This Row],[Etikett - B1 - Virgin Material]],'DD FD'!AJ:AK,2,FALSE))</f>
        <v/>
      </c>
      <c r="NR44" s="813" t="str">
        <f>IF(Table1[[#This Row],[Etikett - B1 - Virgin Material Anteil (in %)]]="","",Table1[[#This Row],[Etikett - B1 - Virgin Material Anteil (in %)]])</f>
        <v/>
      </c>
      <c r="NS44" s="812" t="str">
        <f>IF(Table1[[#This Row],[Etikett - B1 - Recyceltes Material]]="","",VLOOKUP(Table1[[#This Row],[Etikett - B1 - Recyceltes Material]],'DD FD'!AL:AM,2,FALSE))</f>
        <v/>
      </c>
      <c r="NT44" s="813" t="str">
        <f>IF(Table1[[#This Row],[Etikett - B1 - Recyceltes Material Anteil (in %)]]="","",Table1[[#This Row],[Etikett - B1 - Recyceltes Material Anteil (in %)]])</f>
        <v/>
      </c>
      <c r="NU44" s="812" t="str">
        <f>IF(Table1[[#This Row],[Etikett - B1 - Beschichtung]]="","",VLOOKUP(Table1[[#This Row],[Etikett - B1 - Beschichtung]],'DD FD'!AE:AF,2,FALSE))</f>
        <v/>
      </c>
      <c r="NV44" s="815" t="str">
        <f>IF(Table1[[#This Row],[Etikett - B1 - Beschichtung Anteil (in %)]]="","",Table1[[#This Row],[Etikett - B1 - Beschichtung Anteil (in %)]])</f>
        <v/>
      </c>
      <c r="NW44" s="811" t="str">
        <f>IF(Table1[[#This Row],[Etikett - B2 - Art]]="","",VLOOKUP(Table1[[#This Row],[Etikett - B2 - Art]],'DD FD'!F:G,2,FALSE))</f>
        <v/>
      </c>
      <c r="NX44" s="812" t="str">
        <f>IF(Table1[[#This Row],[Etikett - B2 - Fraktion]]="","",VLOOKUP(Table1[[#This Row],[Etikett - B2 - Fraktion]],'DD FD'!H:J,3,FALSE))</f>
        <v/>
      </c>
      <c r="NY44" s="809" t="str">
        <f>IF(Table1[[#This Row],[Etikett - B2 - Gewicht (in G)]]="","",Table1[[#This Row],[Etikett - B2 - Gewicht (in G)]])</f>
        <v/>
      </c>
      <c r="NZ44" s="809" t="str">
        <f>IF(Table1[[#This Row],[Etikett - B2 - Lizenzierungs-pflichtig? (X=Ja)]]="","",Table1[[#This Row],[Etikett - B2 - Lizenzierungs-pflichtig? (X=Ja)]])</f>
        <v/>
      </c>
      <c r="OA44" s="809" t="str">
        <f>IF(Table1[[#This Row],[Etikett - B2 - Trennbar vom Hauptkörper? (X=Ja)]]="","",Table1[[#This Row],[Etikett - B2 - Trennbar vom Hauptkörper? (X=Ja)]])</f>
        <v/>
      </c>
      <c r="OB44" s="812" t="str">
        <f>IF(Table1[[#This Row],[Etikett - B2 - Virgin Material]]="","",VLOOKUP(Table1[[#This Row],[Etikett - B2 - Virgin Material]],'DD FD'!AJ:AK,2,FALSE))</f>
        <v/>
      </c>
      <c r="OC44" s="813" t="str">
        <f>IF(Table1[[#This Row],[Etikett - B2 - Virgin Material Anteil (in %)]]="","",Table1[[#This Row],[Etikett - B2 - Virgin Material Anteil (in %)]])</f>
        <v/>
      </c>
      <c r="OD44" s="812" t="str">
        <f>IF(Table1[[#This Row],[Etikett - B2 - Recyceltes Material]]="","",VLOOKUP(Table1[[#This Row],[Etikett - B2 - Recyceltes Material]],'DD FD'!AL:AM,2,FALSE))</f>
        <v/>
      </c>
      <c r="OE44" s="813" t="str">
        <f>IF(Table1[[#This Row],[Etikett - B2 - Recyceltes Material Anteil (in %)]]="","",Table1[[#This Row],[Etikett - B2 - Recyceltes Material Anteil (in %)]])</f>
        <v/>
      </c>
      <c r="OF44" s="812" t="str">
        <f>IF(Table1[[#This Row],[Etikett - B2 - Beschichtung]]="","",VLOOKUP(Table1[[#This Row],[Etikett - B2 - Beschichtung]],'DD FD'!AE:AF,2,FALSE))</f>
        <v/>
      </c>
      <c r="OG44" s="815" t="str">
        <f>IF(Table1[[#This Row],[Etikett - B2 - Beschichtung Anteil (in %)]]="","",Table1[[#This Row],[Etikett - B2 - Beschichtung Anteil (in %)]])</f>
        <v/>
      </c>
      <c r="OH44" s="811" t="str">
        <f>IF(Table1[[#This Row],[Etikett - B3 - Art]]="","",VLOOKUP(Table1[[#This Row],[Etikett - B3 - Art]],'DD FD'!F:G,2,FALSE))</f>
        <v/>
      </c>
      <c r="OI44" s="812" t="str">
        <f>IF(Table1[[#This Row],[Etikett - B3 - Fraktion]]="","",VLOOKUP(Table1[[#This Row],[Etikett - B3 - Fraktion]],'DD FD'!H:J,3,FALSE))</f>
        <v/>
      </c>
      <c r="OJ44" s="809" t="str">
        <f>IF(Table1[[#This Row],[Etikett - B3 - Gewicht (in G)]]="","",Table1[[#This Row],[Etikett - B3 - Gewicht (in G)]])</f>
        <v/>
      </c>
      <c r="OK44" s="809" t="str">
        <f>IF(Table1[[#This Row],[Etikett - B3 - Lizenzierungs-pflichtig? (X=Ja)]]="","",Table1[[#This Row],[Etikett - B3 - Lizenzierungs-pflichtig? (X=Ja)]])</f>
        <v/>
      </c>
      <c r="OL44" s="809" t="str">
        <f>IF(Table1[[#This Row],[Etikett - B3 - Trennbar vom Hauptkörper? (X=Ja)]]="","",Table1[[#This Row],[Etikett - B3 - Trennbar vom Hauptkörper? (X=Ja)]])</f>
        <v/>
      </c>
      <c r="OM44" s="812" t="str">
        <f>IF(Table1[[#This Row],[Etikett - B3 - Virgin Material]]="","",VLOOKUP(Table1[[#This Row],[Etikett - B3 - Virgin Material]],'DD FD'!AJ:AK,2,FALSE))</f>
        <v/>
      </c>
      <c r="ON44" s="813" t="str">
        <f>IF(Table1[[#This Row],[Etikett - B3 - Virgin Material Anteil (in %)]]="","",Table1[[#This Row],[Etikett - B3 - Virgin Material Anteil (in %)]])</f>
        <v/>
      </c>
      <c r="OO44" s="812" t="str">
        <f>IF(Table1[[#This Row],[Etikett - B3 - Recyceltes Material]]="","",VLOOKUP(Table1[[#This Row],[Etikett - B3 - Recyceltes Material]],'DD FD'!AL:AM,2,FALSE))</f>
        <v/>
      </c>
      <c r="OP44" s="813" t="str">
        <f>IF(Table1[[#This Row],[Etikett - B3 - Recyceltes Material Anteil (in %)]]="","",Table1[[#This Row],[Etikett - B3 - Recyceltes Material Anteil (in %)]])</f>
        <v/>
      </c>
      <c r="OQ44" s="812" t="str">
        <f>IF(Table1[[#This Row],[Etikett - B3 - Beschichtung]]="","",VLOOKUP(Table1[[#This Row],[Etikett - B3 - Beschichtung]],'DD FD'!AE:AF,2,FALSE))</f>
        <v/>
      </c>
      <c r="OR44" s="861" t="str">
        <f>IF(Table1[[#This Row],[Etikett - B3 - Beschichtung Anteil (in %)]]="","",Table1[[#This Row],[Etikett - B3 - Beschichtung Anteil (in %)]])</f>
        <v/>
      </c>
      <c r="OS44" s="866">
        <f>ROUNDUP(SUM(
IF(AND(LB44='DD FD'!$J$7,LD44='DD FD'!$AI$3),LC44,0),
IF(AND(LL44='DD FD'!$J$7,LN44='DD FD'!$AI$3),LM44,0),
IF(AND(LV44='DD FD'!$J$7,LX44='DD FD'!$AI$3),LW44,0),
IF(AND(MF44='DD FD'!$J$7,MH44='DD FD'!$AI$3),MG44,0),
IF(AND(MQ44='DD FD'!$J$7,MS44='DD FD'!$AI$3),MR44,0),
IF(AND(NB44='DD FD'!$J$7,ND44='DD FD'!$AI$3),NC44,0),
IF(AND(NM44='DD FD'!$J$7,NO44='DD FD'!$AI$3),NN44,0),
IF(AND(NX44='DD FD'!$J$7,NZ44='DD FD'!$AI$3),NY44,0),
IF(AND(OI44='DD FD'!$J$7,OK44='DD FD'!$AI$3),OJ44,0),
),2)</f>
        <v>0</v>
      </c>
      <c r="OT44" s="865">
        <f>ROUNDUP(SUM(
IF(AND(LB44='DD FD'!$J$6,LD44='DD FD'!$AI$3),LC44,0),
IF(AND(LL44='DD FD'!$J$6,LN44='DD FD'!$AI$3),LM44,0),
IF(AND(LV44='DD FD'!$J$6,LX44='DD FD'!$AI$3),LW44,0),
IF(AND(MF44='DD FD'!$J$6,MH44='DD FD'!$AI$3),MG44,0),
IF(AND(MQ44='DD FD'!$J$6,MS44='DD FD'!$AI$3),MR44,0),
IF(AND(NB44='DD FD'!$J$6,ND44='DD FD'!$AI$3),NC44,0),
IF(AND(NM44='DD FD'!$J$6,NO44='DD FD'!$AI$3),NN44,0),
IF(AND(NX44='DD FD'!$J$6,NZ44='DD FD'!$AI$3),NY44,0),
IF(AND(OI44='DD FD'!$J$6,OK44='DD FD'!$AI$3),OJ44,0),
),2)</f>
        <v>0</v>
      </c>
      <c r="OU44" s="865">
        <f>ROUNDUP(SUM(
IF(AND(LB44='DD FD'!$J$10,LD44='DD FD'!$AI$3),LC44,0),
IF(AND(LL44='DD FD'!$J$10,LN44='DD FD'!$AI$3),LM44,0),
IF(AND(LV44='DD FD'!$J$10,LX44='DD FD'!$AI$3),LW44,0),
IF(AND(MF44='DD FD'!$J$10,MH44='DD FD'!$AI$3),MG44,0),
IF(AND(MQ44='DD FD'!$J$10,MS44='DD FD'!$AI$3),MR44,0),
IF(AND(NB44='DD FD'!$J$10,ND44='DD FD'!$AI$3),NC44,0),
IF(AND(NM44='DD FD'!$J$10,NO44='DD FD'!$AI$3),NN44,0),
IF(AND(NX44='DD FD'!$J$10,NZ44='DD FD'!$AI$3),NY44,0),
IF(AND(OI44='DD FD'!$J$10,OK44='DD FD'!$AI$3),OJ44,0),
),2)</f>
        <v>0</v>
      </c>
      <c r="OV44" s="865">
        <f>ROUNDUP(SUM(
IF(AND(LB44='DD FD'!$J$8,LD44='DD FD'!$AI$3),LC44,0),
IF(AND(LL44='DD FD'!$J$8,LN44='DD FD'!$AI$3),LM44,0),
IF(AND(LV44='DD FD'!$J$8,LX44='DD FD'!$AI$3),LW44,0),
IF(AND(MF44='DD FD'!$J$8,MH44='DD FD'!$AI$3),MG44,0),
IF(AND(MQ44='DD FD'!$J$8,MS44='DD FD'!$AI$3),MR44,0),
IF(AND(NB44='DD FD'!$J$8,ND44='DD FD'!$AI$3),NC44,0),
IF(AND(NM44='DD FD'!$J$8,NO44='DD FD'!$AI$3),NN44,0),
IF(AND(NX44='DD FD'!$J$8,NZ44='DD FD'!$AI$3),NY44,0),
IF(AND(OI44='DD FD'!$J$8,OK44='DD FD'!$AI$3),OJ44,0),
),2)</f>
        <v>0</v>
      </c>
      <c r="OW44" s="865">
        <f>ROUNDUP(SUM(
IF(AND(LB44='DD FD'!$J$5,LD44='DD FD'!$AI$3),LC44,0),
IF(AND(LL44='DD FD'!$J$5,LN44='DD FD'!$AI$3),LM44,0),
IF(AND(LV44='DD FD'!$J$5,LX44='DD FD'!$AI$3),LW44,0),
IF(AND(MF44='DD FD'!$J$5,MH44='DD FD'!$AI$3),MG44,0),
IF(AND(MQ44='DD FD'!$J$5,MS44='DD FD'!$AI$3),MR44,0),
IF(AND(NB44='DD FD'!$J$5,ND44='DD FD'!$AI$3),NC44,0),
IF(AND(NM44='DD FD'!$J$5,NO44='DD FD'!$AI$3),NN44,0),
IF(AND(NX44='DD FD'!$J$5,NZ44='DD FD'!$AI$3),NY44,0),
IF(AND(OI44='DD FD'!$J$5,OK44='DD FD'!$AI$3),OJ44,0),
),2)</f>
        <v>0</v>
      </c>
      <c r="OX44" s="865">
        <f>ROUNDUP(SUM(
IF(AND(LB44='DD FD'!$J$9,LD44='DD FD'!$AI$3),LC44,0),
IF(AND(LL44='DD FD'!$J$9,LN44='DD FD'!$AI$3),LM44,0),
IF(AND(LV44='DD FD'!$J$9,LX44='DD FD'!$AI$3),LW44,0),
IF(AND(MF44='DD FD'!$J$9,MH44='DD FD'!$AI$3),MG44,0),
IF(AND(MQ44='DD FD'!$J$9,MS44='DD FD'!$AI$3),MR44,0),
IF(AND(NB44='DD FD'!$J$9,ND44='DD FD'!$AI$3),NC44,0),
IF(AND(NM44='DD FD'!$J$9,NO44='DD FD'!$AI$3),NN44,0),
IF(AND(NX44='DD FD'!$J$9,NZ44='DD FD'!$AI$3),NY44,0),
IF(AND(OI44='DD FD'!$J$9,OK44='DD FD'!$AI$3),OJ44,0),
),2)</f>
        <v>0</v>
      </c>
      <c r="OY44" s="865">
        <f>ROUNDUP(SUM(
IF(AND(LB44='DD FD'!$J$4,LD44='DD FD'!$AI$3),LC44,0),
IF(AND(LL44='DD FD'!$J$4,LN44='DD FD'!$AI$3),LM44,0),
IF(AND(LV44='DD FD'!$J$4,LX44='DD FD'!$AI$3),LW44,0),
IF(AND(MF44='DD FD'!$J$4,MH44='DD FD'!$AI$3),MG44,0),
IF(AND(MQ44='DD FD'!$J$4,MS44='DD FD'!$AI$3),MR44,0),
IF(AND(NB44='DD FD'!$J$4,ND44='DD FD'!$AI$3),NC44,0),
IF(AND(NM44='DD FD'!$J$4,NO44='DD FD'!$AI$3),NN44,0),
IF(AND(NX44='DD FD'!$J$4,NZ44='DD FD'!$AI$3),NY44,0),
IF(AND(OI44='DD FD'!$J$4,OK44='DD FD'!$AI$3),OJ44,0),
),2)</f>
        <v>0</v>
      </c>
      <c r="OZ44" s="867">
        <f>ROUNDUP(SUM(
IF(AND(LB44='DD FD'!$J$11,LD44='DD FD'!$AI$3),LC44,0),
IF(AND(LL44='DD FD'!$J$11,LN44='DD FD'!$AI$3),LM44,0),
IF(AND(LV44='DD FD'!$J$11,LX44='DD FD'!$AI$3),LW44,0),
IF(AND(MF44='DD FD'!$J$11,MH44='DD FD'!$AI$3),MG44,0),
IF(AND(MQ44='DD FD'!$J$11,MS44='DD FD'!$AI$3),MR44,0),
IF(AND(NB44='DD FD'!$J$11,ND44='DD FD'!$AI$3),NC44,0),
IF(AND(NM44='DD FD'!$J$11,NO44='DD FD'!$AI$3),NN44,0),
IF(AND(NX44='DD FD'!$J$11,NZ44='DD FD'!$AI$3),NY44,0),
IF(AND(OI44='DD FD'!$J$11,OK44='DD FD'!$AI$3),OJ44,0),
),2)</f>
        <v>0</v>
      </c>
    </row>
    <row r="45" spans="1:416">
      <c r="A45" s="663"/>
      <c r="B45" s="182"/>
      <c r="C45" s="282"/>
      <c r="D45" s="282"/>
      <c r="E45" s="183"/>
      <c r="F45" s="355"/>
      <c r="G45" s="359"/>
      <c r="H45" s="664"/>
      <c r="I45" s="173"/>
      <c r="J45" s="161" t="str">
        <f t="shared" si="0"/>
        <v/>
      </c>
      <c r="K45" s="633" t="str">
        <f t="shared" si="17"/>
        <v/>
      </c>
      <c r="L45" s="636"/>
      <c r="M45" s="124" t="str">
        <f t="shared" si="18"/>
        <v/>
      </c>
      <c r="N45" s="125" t="str">
        <f t="shared" si="1"/>
        <v/>
      </c>
      <c r="O45" s="175"/>
      <c r="P45" s="175"/>
      <c r="Q45" s="126" t="str">
        <f t="shared" si="19"/>
        <v/>
      </c>
      <c r="R45" s="184"/>
      <c r="S45" s="184"/>
      <c r="T45" s="182"/>
      <c r="U45" s="182"/>
      <c r="V45" s="182"/>
      <c r="W45" s="358"/>
      <c r="X45" s="182"/>
      <c r="Y45" s="183"/>
      <c r="Z45" s="123"/>
      <c r="AA45" s="176"/>
      <c r="AB45" s="176"/>
      <c r="AC45" s="176"/>
      <c r="AD45" s="176"/>
      <c r="AE45" s="176"/>
      <c r="AF45" s="176"/>
      <c r="AG45" s="127" t="str">
        <f t="shared" si="20"/>
        <v/>
      </c>
      <c r="AH45" s="127" t="str">
        <f t="shared" si="21"/>
        <v/>
      </c>
      <c r="AI45" s="370"/>
      <c r="AJ45" s="635"/>
      <c r="AK45" s="619" t="str">
        <f t="shared" si="22"/>
        <v/>
      </c>
      <c r="AL45" s="124" t="str">
        <f t="shared" si="2"/>
        <v/>
      </c>
      <c r="AM45" s="124" t="str">
        <f t="shared" si="3"/>
        <v/>
      </c>
      <c r="AN45" s="124" t="str">
        <f t="shared" si="4"/>
        <v/>
      </c>
      <c r="AO45" s="124" t="str">
        <f t="shared" si="5"/>
        <v/>
      </c>
      <c r="AP45" s="184"/>
      <c r="AQ45" s="182"/>
      <c r="AR45" s="182"/>
      <c r="AS45" s="182"/>
      <c r="AT45" s="182"/>
      <c r="AU45" s="127" t="str">
        <f t="shared" si="6"/>
        <v/>
      </c>
      <c r="AV45" s="354"/>
      <c r="AW45" s="127" t="str">
        <f t="shared" si="7"/>
        <v/>
      </c>
      <c r="AX45" s="144" t="str">
        <f t="shared" si="8"/>
        <v/>
      </c>
      <c r="AY45" s="182"/>
      <c r="AZ45" s="23"/>
      <c r="BA45" s="23"/>
      <c r="BB45" s="183"/>
      <c r="BC45" s="622"/>
      <c r="BD45" s="649" t="str">
        <f t="shared" si="23"/>
        <v/>
      </c>
      <c r="BE45" s="354"/>
      <c r="BF45" s="192" t="str">
        <f t="shared" si="24"/>
        <v/>
      </c>
      <c r="BG45" s="159"/>
      <c r="BH45" s="159"/>
      <c r="BI45" s="182"/>
      <c r="BJ45" s="194"/>
      <c r="BK45" s="194"/>
      <c r="BL45" s="194"/>
      <c r="BM45" s="127" t="str">
        <f t="shared" si="9"/>
        <v/>
      </c>
      <c r="BN45" s="194"/>
      <c r="BO45" s="178" t="str">
        <f t="shared" si="10"/>
        <v/>
      </c>
      <c r="BP45" s="191"/>
      <c r="BQ45" s="182"/>
      <c r="BR45" s="23"/>
      <c r="BS45" s="23"/>
      <c r="BT45" s="23"/>
      <c r="BU45" s="651"/>
      <c r="BV45" s="647"/>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633" t="str">
        <f t="shared" si="25"/>
        <v/>
      </c>
      <c r="DY45" s="736"/>
      <c r="DZ45" s="334"/>
      <c r="EA45" s="736"/>
      <c r="EB45" s="197"/>
      <c r="EC45" s="194"/>
      <c r="ED45" s="197"/>
      <c r="EE45" s="197"/>
      <c r="EF45" s="194"/>
      <c r="EG45" s="194"/>
      <c r="EH45" s="194"/>
      <c r="EI45" s="123" t="str">
        <f t="shared" si="11"/>
        <v/>
      </c>
      <c r="EJ45" s="194"/>
      <c r="EK45" s="620" t="str">
        <f t="shared" si="12"/>
        <v/>
      </c>
      <c r="EL45" s="756"/>
      <c r="EM45" s="620" t="str">
        <f t="shared" si="26"/>
        <v/>
      </c>
      <c r="EN45" s="733"/>
      <c r="EO45" s="163"/>
      <c r="EP45" s="163"/>
      <c r="EQ45" s="163"/>
      <c r="ER45" s="163"/>
      <c r="ES45" s="163"/>
      <c r="ET45" s="163"/>
      <c r="EU45" s="163"/>
      <c r="EV45" s="163"/>
      <c r="EW45" s="163"/>
      <c r="EX45" s="163"/>
      <c r="EY45" s="163"/>
      <c r="EZ45" s="163"/>
      <c r="FA45" s="163"/>
      <c r="FB45" s="163"/>
      <c r="FC45" s="742"/>
      <c r="FD45" s="648" t="str">
        <f t="shared" si="13"/>
        <v/>
      </c>
      <c r="FE45" s="183"/>
      <c r="FF45" s="201"/>
      <c r="FG45" s="201"/>
      <c r="FH45" s="201"/>
      <c r="FI45" s="201"/>
      <c r="FJ45" s="201"/>
      <c r="FK45" s="201"/>
      <c r="FL45" s="182"/>
      <c r="FM45" s="182"/>
      <c r="FN45" s="334"/>
      <c r="FO45" s="123" t="str">
        <f t="shared" si="14"/>
        <v/>
      </c>
      <c r="FP45" s="889" t="str">
        <f>IF(Table1[[#This Row],[Baumwollanteil (in %)]]&lt;&gt;"","05","")</f>
        <v/>
      </c>
      <c r="FQ45" s="999"/>
      <c r="FR45" s="179" t="str">
        <f t="shared" si="15"/>
        <v/>
      </c>
      <c r="FS45" s="175"/>
      <c r="FT45" s="175"/>
      <c r="FU45" s="175"/>
      <c r="FV45" s="745" t="str">
        <f t="shared" si="16"/>
        <v/>
      </c>
      <c r="FZ45" s="24"/>
      <c r="GA45" s="24"/>
      <c r="GC45" s="1010" t="str">
        <f>IF(Table1[[#This Row],[Global Trade Item Number (GTIN)]]="","",Table1[[#This Row],[Global Trade Item Number (GTIN)]])</f>
        <v/>
      </c>
      <c r="GD45" s="790" t="str">
        <f>IF(Table1[[#This Row],[WAWI-Nr./ Kreditoren-Nummer
(ASDV)]]&lt;&gt;"",Table1[[#This Row],[WAWI-Nr./ Kreditoren-Nummer
(ASDV)]],"")</f>
        <v/>
      </c>
      <c r="GE45" s="190"/>
      <c r="GF45" s="790" t="str">
        <f>IF(Table1[[#This Row],[Gültig ab (Datum)]]&lt;&gt;"","31.12.9999","")</f>
        <v/>
      </c>
      <c r="GG45" s="190"/>
      <c r="GH45" s="190"/>
      <c r="GI45" s="616"/>
      <c r="GJ45" s="765"/>
      <c r="GK45" s="763"/>
      <c r="GL45" s="617"/>
      <c r="GM45" s="617"/>
      <c r="GN45" s="617"/>
      <c r="GO45" s="617"/>
      <c r="GP45" s="617"/>
      <c r="GQ45" s="775"/>
      <c r="GR45" s="771"/>
      <c r="GS45" s="159"/>
      <c r="GT45" s="610"/>
      <c r="GU45" s="610"/>
      <c r="GV45" s="610"/>
      <c r="GW45" s="610"/>
      <c r="GX45" s="610"/>
      <c r="GY45" s="610"/>
      <c r="GZ45" s="610"/>
      <c r="HA45" s="610"/>
      <c r="HB45" s="771"/>
      <c r="HC45" s="610"/>
      <c r="HD45" s="610"/>
      <c r="HE45" s="610"/>
      <c r="HF45" s="610"/>
      <c r="HG45" s="610"/>
      <c r="HH45" s="610"/>
      <c r="HI45" s="610"/>
      <c r="HJ45" s="610"/>
      <c r="HK45" s="610"/>
      <c r="HL45" s="771"/>
      <c r="HM45" s="610"/>
      <c r="HN45" s="610"/>
      <c r="HO45" s="610"/>
      <c r="HP45" s="610"/>
      <c r="HQ45" s="610"/>
      <c r="HR45" s="610"/>
      <c r="HS45" s="610"/>
      <c r="HT45" s="610"/>
      <c r="HU45" s="610"/>
      <c r="HV45" s="771"/>
      <c r="HW45" s="610"/>
      <c r="HX45" s="610"/>
      <c r="HY45" s="610"/>
      <c r="HZ45" s="610"/>
      <c r="IA45" s="610"/>
      <c r="IB45" s="610"/>
      <c r="IC45" s="610"/>
      <c r="ID45" s="610"/>
      <c r="IE45" s="610"/>
      <c r="IF45" s="610"/>
      <c r="IG45" s="771"/>
      <c r="IH45" s="610"/>
      <c r="II45" s="610"/>
      <c r="IJ45" s="610"/>
      <c r="IK45" s="610"/>
      <c r="IL45" s="610"/>
      <c r="IM45" s="610"/>
      <c r="IN45" s="610"/>
      <c r="IO45" s="610"/>
      <c r="IP45" s="610"/>
      <c r="IQ45" s="610"/>
      <c r="IR45" s="771"/>
      <c r="IS45" s="610"/>
      <c r="IT45" s="610"/>
      <c r="IU45" s="610"/>
      <c r="IV45" s="610"/>
      <c r="IW45" s="610"/>
      <c r="IX45" s="610"/>
      <c r="IY45" s="610"/>
      <c r="IZ45" s="610"/>
      <c r="JA45" s="610"/>
      <c r="JB45" s="610"/>
      <c r="JC45" s="771"/>
      <c r="JD45" s="610"/>
      <c r="JE45" s="610"/>
      <c r="JF45" s="610"/>
      <c r="JG45" s="610"/>
      <c r="JH45" s="610"/>
      <c r="JI45" s="610"/>
      <c r="JJ45" s="610"/>
      <c r="JK45" s="610"/>
      <c r="JL45" s="610"/>
      <c r="JM45" s="827"/>
      <c r="JN45" s="771"/>
      <c r="JO45" s="610"/>
      <c r="JP45" s="610"/>
      <c r="JQ45" s="610"/>
      <c r="JR45" s="610"/>
      <c r="JS45" s="610"/>
      <c r="JT45" s="610"/>
      <c r="JU45" s="610"/>
      <c r="JV45" s="610"/>
      <c r="JW45" s="610"/>
      <c r="JX45" s="610"/>
      <c r="JY45" s="771"/>
      <c r="JZ45" s="610"/>
      <c r="KA45" s="610"/>
      <c r="KB45" s="610"/>
      <c r="KC45" s="610"/>
      <c r="KD45" s="610"/>
      <c r="KE45" s="610"/>
      <c r="KF45" s="610"/>
      <c r="KG45" s="610"/>
      <c r="KH45" s="610"/>
      <c r="KI45" s="610"/>
      <c r="KL45" s="803" t="str">
        <f>IF(Table1[[#This Row],[GTIN]]&lt;&gt;"",Table1[[#This Row],[GTIN]],"")</f>
        <v/>
      </c>
      <c r="KM45" s="804" t="str">
        <f>Table1[[#This Row],[Kreditor]]</f>
        <v/>
      </c>
      <c r="KN45" s="805" t="str">
        <f>IF(Table1[[#This Row],[Gültig ab (Datum)]]&lt;&gt;"",Table1[[#This Row],[Gültig ab (Datum)]],"")</f>
        <v/>
      </c>
      <c r="KO45" s="805" t="str">
        <f>Table1[[#This Row],[Gültig bis]]</f>
        <v/>
      </c>
      <c r="KP45" s="818" t="str">
        <f>IF(Table1[[#This Row],[Artikel verpackt? 
(X=Ja)]]="","",Table1[[#This Row],[Artikel verpackt? 
(X=Ja)]])</f>
        <v/>
      </c>
      <c r="KQ45" s="806" t="str">
        <f>IF(Table1[[#This Row],[Verpackung recyclingfähig?
(X=Ja)]]="","",Table1[[#This Row],[Verpackung recyclingfähig?
(X=Ja)]])</f>
        <v/>
      </c>
      <c r="KR45" s="807"/>
      <c r="KS45" s="808"/>
      <c r="KT45" s="809"/>
      <c r="KU45" s="809"/>
      <c r="KV45" s="809"/>
      <c r="KW45" s="809"/>
      <c r="KX45" s="809"/>
      <c r="KY45" s="809"/>
      <c r="KZ45" s="810"/>
      <c r="LA45" s="811" t="str">
        <f>IF(Table1[[#This Row],[Hauptkörper - B1 - Art]]="","",VLOOKUP(Table1[[#This Row],[Hauptkörper - B1 - Art]],'DD FD'!B:C,2,FALSE))</f>
        <v/>
      </c>
      <c r="LB45" s="812" t="str">
        <f>IF(Table1[[#This Row],[Hauptkörper - B1 - Fraktion]]="","",VLOOKUP(Table1[[#This Row],[Hauptkörper - B1 - Fraktion]],'DD FD'!H:J,3,FALSE))</f>
        <v/>
      </c>
      <c r="LC45" s="809" t="str">
        <f>IF(Table1[[#This Row],[Hauptkörper - B1 - Gewicht
(in G)]]="","",Table1[[#This Row],[Hauptkörper - B1 - Gewicht
(in G)]])</f>
        <v/>
      </c>
      <c r="LD45" s="809" t="str">
        <f>IF(Table1[[#This Row],[Hauptkörper - B1 - Lizenzierungs-pflichtig? (X=Ja)]]="","",Table1[[#This Row],[Hauptkörper - B1 - Lizenzierungs-pflichtig? (X=Ja)]])</f>
        <v/>
      </c>
      <c r="LE45" s="812" t="str">
        <f>IF(Table1[[#This Row],[Hauptkörper - B1 - Virgin Material]]="","",VLOOKUP(Table1[[#This Row],[Hauptkörper - B1 - Virgin Material]],'DD FD'!AJ:AK,2,FALSE))</f>
        <v/>
      </c>
      <c r="LF45" s="813" t="str">
        <f>IF(Table1[[#This Row],[Hauptkörper - B1 - Virgin Material Anteil (in %)]]="","",Table1[[#This Row],[Hauptkörper - B1 - Virgin Material Anteil (in %)]])</f>
        <v/>
      </c>
      <c r="LG45" s="812" t="str">
        <f>IF(Table1[[#This Row],[Hauptkörper - B1 - Recyceltes Material]]="","",VLOOKUP(Table1[[#This Row],[Hauptkörper - B1 - Recyceltes Material]],'DD FD'!AL:AM,2,FALSE))</f>
        <v/>
      </c>
      <c r="LH45" s="813" t="str">
        <f>IF(Table1[[#This Row],[Hauptkörper - B1 - Recyceltes Material Anteil (in %)]]="","",Table1[[#This Row],[Hauptkörper - B1 - Recyceltes Material Anteil (in %)]])</f>
        <v/>
      </c>
      <c r="LI45" s="814" t="str">
        <f>IF(Table1[[#This Row],[Hauptkörper - B1 - Beschichtung]]="","",VLOOKUP(Table1[[#This Row],[Hauptkörper - B1 - Beschichtung]],'DD FD'!AE:AF,2,FALSE))</f>
        <v/>
      </c>
      <c r="LJ45" s="815" t="str">
        <f>IF(Table1[[#This Row],[Hauptkörper - B1 - Beschichtung Anteil (in %)]]="","",Table1[[#This Row],[Hauptkörper - B1 - Beschichtung Anteil (in %)]])</f>
        <v/>
      </c>
      <c r="LK45" s="811" t="str">
        <f>IF(Table1[[#This Row],[Hauptkörper - B2 - Art]]="","",VLOOKUP(Table1[[#This Row],[Hauptkörper - B2 - Art]],'DD FD'!B:C,2,FALSE))</f>
        <v/>
      </c>
      <c r="LL45" s="812" t="str">
        <f>IF(Table1[[#This Row],[Hauptkörper - B2 - Fraktion]]="","",VLOOKUP(Table1[[#This Row],[Hauptkörper - B2 - Fraktion]],'DD FD'!H:J,3,FALSE))</f>
        <v/>
      </c>
      <c r="LM45" s="809" t="str">
        <f>IF(Table1[[#This Row],[Hauptkörper - B2 - Gewicht
(in G)]]="","",Table1[[#This Row],[Hauptkörper - B2 - Gewicht
(in G)]])</f>
        <v/>
      </c>
      <c r="LN45" s="809" t="str">
        <f>IF(Table1[[#This Row],[Hauptkörper - B2 - Lizenzierungs-pflichtig? (X=Ja)]]="","",Table1[[#This Row],[Hauptkörper - B2 - Lizenzierungs-pflichtig? (X=Ja)]])</f>
        <v/>
      </c>
      <c r="LO45" s="812" t="str">
        <f>IF(Table1[[#This Row],[Hauptkörper - B2 - Virgin Material]]="","",VLOOKUP(Table1[[#This Row],[Hauptkörper - B2 - Virgin Material]],'DD FD'!AJ:AK,2,FALSE))</f>
        <v/>
      </c>
      <c r="LP45" s="813" t="str">
        <f>IF(Table1[[#This Row],[Hauptkörper - B2 - Virgin Material Anteil (in %)]]="","",Table1[[#This Row],[Hauptkörper - B2 - Virgin Material Anteil (in %)]])</f>
        <v/>
      </c>
      <c r="LQ45" s="812" t="str">
        <f>IF(Table1[[#This Row],[Hauptkörper - B2 - Recyceltes Material]]="","",VLOOKUP(Table1[[#This Row],[Hauptkörper - B2 - Recyceltes Material]],'DD FD'!AL:AM,2,FALSE))</f>
        <v/>
      </c>
      <c r="LR45" s="813" t="str">
        <f>IF(Table1[[#This Row],[Hauptkörper - B2 - Recyceltes Material Anteil (in %)]]="","",Table1[[#This Row],[Hauptkörper - B2 - Recyceltes Material Anteil (in %)]])</f>
        <v/>
      </c>
      <c r="LS45" s="812" t="str">
        <f>IF(Table1[[#This Row],[Hauptkörper - B2 - Beschichtung]]="","",VLOOKUP(Table1[[#This Row],[Hauptkörper - B2 - Beschichtung]],'DD FD'!AE:AF,2,FALSE))</f>
        <v/>
      </c>
      <c r="LT45" s="815" t="str">
        <f>IF(Table1[[#This Row],[Hauptkörper - B2 - Beschichtung Anteil (in %)]]="","",Table1[[#This Row],[Hauptkörper - B2 - Beschichtung Anteil (in %)]])</f>
        <v/>
      </c>
      <c r="LU45" s="811" t="str">
        <f>IF(Table1[[#This Row],[Hauptkörper - B3 - Art]]="","",VLOOKUP(Table1[[#This Row],[Hauptkörper - B3 - Art]],'DD FD'!B:C,2,FALSE))</f>
        <v/>
      </c>
      <c r="LV45" s="812" t="str">
        <f>IF(Table1[[#This Row],[Hauptkörper - B3 - Fraktion]]="","",VLOOKUP(Table1[[#This Row],[Hauptkörper - B3 - Fraktion]],'DD FD'!H:J,3,FALSE))</f>
        <v/>
      </c>
      <c r="LW45" s="809" t="str">
        <f>IF(Table1[[#This Row],[Hauptkörper - B3 - Gewicht
(in G)]]="","",Table1[[#This Row],[Hauptkörper - B3 - Gewicht
(in G)]])</f>
        <v/>
      </c>
      <c r="LX45" s="809" t="str">
        <f>IF(Table1[[#This Row],[Hauptkörper - B3 - Lizenzierungs-pflichtig? (X=Ja)]]="","",Table1[[#This Row],[Hauptkörper - B3 - Lizenzierungs-pflichtig? (X=Ja)]])</f>
        <v/>
      </c>
      <c r="LY45" s="812" t="str">
        <f>IF(Table1[[#This Row],[Hauptkörper - B3 - Virgin Material]]="","",VLOOKUP(Table1[[#This Row],[Hauptkörper - B3 - Virgin Material]],'DD FD'!AJ:AK,2,FALSE))</f>
        <v/>
      </c>
      <c r="LZ45" s="813" t="str">
        <f>IF(Table1[[#This Row],[Hauptkörper - B3 - Virgin Material Anteil (in %)]]="","",Table1[[#This Row],[Hauptkörper - B3 - Virgin Material Anteil (in %)]])</f>
        <v/>
      </c>
      <c r="MA45" s="812" t="str">
        <f>IF(Table1[[#This Row],[Hauptkörper - B3 - Recyceltes Material]]="","",VLOOKUP(Table1[[#This Row],[Hauptkörper - B3 - Recyceltes Material]],'DD FD'!AL:AM,2,FALSE))</f>
        <v/>
      </c>
      <c r="MB45" s="813" t="str">
        <f>IF(Table1[[#This Row],[Hauptkörper - B3 - Recyceltes Material Anteil (in %)]]="","",Table1[[#This Row],[Hauptkörper - B3 - Recyceltes Material Anteil (in %)]])</f>
        <v/>
      </c>
      <c r="MC45" s="812" t="str">
        <f>IF(Table1[[#This Row],[Hauptkörper - B3 - Beschichtung]]="","",VLOOKUP(Table1[[#This Row],[Hauptkörper - B3 - Beschichtung]],'DD FD'!AE:AF,2,FALSE))</f>
        <v/>
      </c>
      <c r="MD45" s="815" t="str">
        <f>IF(Table1[[#This Row],[Hauptkörper - B3 - Beschichtung Anteil (in %)]]="","",Table1[[#This Row],[Hauptkörper - B3 - Beschichtung Anteil (in %)]])</f>
        <v/>
      </c>
      <c r="ME45" s="811" t="str">
        <f>IF(Table1[[#This Row],[Verschluss - B1 - Art]]="","",VLOOKUP(Table1[[#This Row],[Verschluss - B1 - Art]],'DD FD'!D:E,2,FALSE))</f>
        <v/>
      </c>
      <c r="MF45" s="812" t="str">
        <f>IF(Table1[[#This Row],[Verschluss - B1 - Fraktion]]="","",VLOOKUP(Table1[[#This Row],[Verschluss - B1 - Fraktion]],'DD FD'!H:J,3,FALSE))</f>
        <v/>
      </c>
      <c r="MG45" s="809" t="str">
        <f>IF(Table1[[#This Row],[Verschluss - B1 - Gewicht (in G)]]="","",Table1[[#This Row],[Verschluss - B1 - Gewicht (in G)]])</f>
        <v/>
      </c>
      <c r="MH45" s="809" t="str">
        <f>IF(Table1[[#This Row],[Verschluss - B1 - Lizenzierungs-pflichtig? (X=Ja)]]="","",Table1[[#This Row],[Verschluss - B1 - Lizenzierungs-pflichtig? (X=Ja)]])</f>
        <v/>
      </c>
      <c r="MI45" s="809" t="str">
        <f>IF(Table1[[#This Row],[Verschluss - B1 - Trennbar vom Hauptkörper? (X=Ja)]]="","",Table1[[#This Row],[Verschluss - B1 - Trennbar vom Hauptkörper? (X=Ja)]])</f>
        <v/>
      </c>
      <c r="MJ45" s="812" t="str">
        <f>IF(Table1[[#This Row],[Verschluss - B1 - Virgin Material]]="","",VLOOKUP(Table1[[#This Row],[Verschluss - B1 - Virgin Material]],'DD FD'!AJ:AK,2,FALSE))</f>
        <v/>
      </c>
      <c r="MK45" s="813" t="str">
        <f>IF(Table1[[#This Row],[Verschluss - B1 - Virgin Material Anteil (in %)]]="","",Table1[[#This Row],[Verschluss - B1 - Virgin Material Anteil (in %)]])</f>
        <v/>
      </c>
      <c r="ML45" s="812" t="str">
        <f>IF(Table1[[#This Row],[Verschluss - B1 - Recyceltes Material]]="","",VLOOKUP(Table1[[#This Row],[Verschluss - B1 - Recyceltes Material]],'DD FD'!AL:AM,2,FALSE))</f>
        <v/>
      </c>
      <c r="MM45" s="813" t="str">
        <f>IF(Table1[[#This Row],[Verschluss - B1 - Recyceltes Material Anteil (in %)]]="","",Table1[[#This Row],[Verschluss - B1 - Recyceltes Material Anteil (in %)]])</f>
        <v/>
      </c>
      <c r="MN45" s="812" t="str">
        <f>IF(Table1[[#This Row],[Verschluss - B1 - Beschichtung]]="","",VLOOKUP(Table1[[#This Row],[Verschluss - B1 - Beschichtung]],'DD FD'!AE:AF,2,FALSE))</f>
        <v/>
      </c>
      <c r="MO45" s="815" t="str">
        <f>IF(Table1[[#This Row],[Verschluss - B1 - Beschichtung Anteil (in %)]]="","",Table1[[#This Row],[Verschluss - B1 - Beschichtung Anteil (in %)]])</f>
        <v/>
      </c>
      <c r="MP45" s="811" t="str">
        <f>IF(Table1[[#This Row],[Verschluss - B2 - Art]]="","",VLOOKUP(Table1[[#This Row],[Verschluss - B2 - Art]],'DD FD'!D:E,2,FALSE))</f>
        <v/>
      </c>
      <c r="MQ45" s="812" t="str">
        <f>IF(Table1[[#This Row],[Verschluss - B2 - Fraktion]]="","",VLOOKUP(Table1[[#This Row],[Verschluss - B2 - Fraktion]],'DD FD'!H:J,3,FALSE))</f>
        <v/>
      </c>
      <c r="MR45" s="809" t="str">
        <f>IF(Table1[[#This Row],[Verschluss - B2 - Gewicht (in G)]]="","",Table1[[#This Row],[Verschluss - B2 - Gewicht (in G)]])</f>
        <v/>
      </c>
      <c r="MS45" s="809" t="str">
        <f>IF(Table1[[#This Row],[Verschluss - B2 - Lizenzierungs-pflichtig? (X=Ja)]]="","",Table1[[#This Row],[Verschluss - B2 - Lizenzierungs-pflichtig? (X=Ja)]])</f>
        <v/>
      </c>
      <c r="MT45" s="809" t="str">
        <f>IF(Table1[[#This Row],[Verschluss - B2 - Trennbar vom Hauptkörper? (X=Ja)]]="","",Table1[[#This Row],[Verschluss - B2 - Trennbar vom Hauptkörper? (X=Ja)]])</f>
        <v/>
      </c>
      <c r="MU45" s="812" t="str">
        <f>IF(Table1[[#This Row],[Verschluss - B2 - Virgin Material]]="","",VLOOKUP(Table1[[#This Row],[Verschluss - B2 - Virgin Material]],'DD FD'!AJ:AK,2,FALSE))</f>
        <v/>
      </c>
      <c r="MV45" s="813" t="str">
        <f>IF(Table1[[#This Row],[Verschluss - B2 - Virgin Material Anteil (in %)]]="","",Table1[[#This Row],[Verschluss - B2 - Virgin Material Anteil (in %)]])</f>
        <v/>
      </c>
      <c r="MW45" s="812" t="str">
        <f>IF(Table1[[#This Row],[Verschluss - B2 - Recyceltes Material]]="","",VLOOKUP(Table1[[#This Row],[Verschluss - B2 - Recyceltes Material]],'DD FD'!AL:AM,2,FALSE))</f>
        <v/>
      </c>
      <c r="MX45" s="813" t="str">
        <f>IF(Table1[[#This Row],[Verschluss - B2 - Recyceltes Material Anteil (in %)]]="","",Table1[[#This Row],[Verschluss - B2 - Recyceltes Material Anteil (in %)]])</f>
        <v/>
      </c>
      <c r="MY45" s="812" t="str">
        <f>IF(Table1[[#This Row],[Verschluss - B2 - Beschichtung]]="","",VLOOKUP(Table1[[#This Row],[Verschluss - B2 - Beschichtung]],'DD FD'!AE:AF,2,FALSE))</f>
        <v/>
      </c>
      <c r="MZ45" s="815" t="str">
        <f>IF(Table1[[#This Row],[Verschluss - B2 - Beschichtung Anteil (in %)]]="","",Table1[[#This Row],[Verschluss - B2 - Beschichtung Anteil (in %)]])</f>
        <v/>
      </c>
      <c r="NA45" s="811" t="str">
        <f>IF(Table1[[#This Row],[Verschluss - B3 - Art]]="","",VLOOKUP(Table1[[#This Row],[Verschluss - B3 - Art]],'DD FD'!D:E,2,FALSE))</f>
        <v/>
      </c>
      <c r="NB45" s="812" t="str">
        <f>IF(Table1[[#This Row],[Verschluss - B3 - Fraktion]]="","",VLOOKUP(Table1[[#This Row],[Verschluss - B3 - Fraktion]],'DD FD'!H:J,3,FALSE))</f>
        <v/>
      </c>
      <c r="NC45" s="809" t="str">
        <f>IF(Table1[[#This Row],[Verschluss - B3 - Gewicht (in G)]]="","",Table1[[#This Row],[Verschluss - B3 - Gewicht (in G)]])</f>
        <v/>
      </c>
      <c r="ND45" s="809" t="str">
        <f>IF(Table1[[#This Row],[Verschluss - B3 - Lizenzierungs-pflichtig? (X=Ja)]]="","",Table1[[#This Row],[Verschluss - B3 - Lizenzierungs-pflichtig? (X=Ja)]])</f>
        <v/>
      </c>
      <c r="NE45" s="809" t="str">
        <f>IF(Table1[[#This Row],[Verschluss - B3 - Trennbar vom Hauptkörper? (X=Ja)]]="","",Table1[[#This Row],[Verschluss - B3 - Trennbar vom Hauptkörper? (X=Ja)]])</f>
        <v/>
      </c>
      <c r="NF45" s="812" t="str">
        <f>IF(Table1[[#This Row],[Verschluss - B3 - Virgin Material]]="","",VLOOKUP(Table1[[#This Row],[Verschluss - B3 - Virgin Material]],'DD FD'!AJ:AK,2,FALSE))</f>
        <v/>
      </c>
      <c r="NG45" s="813" t="str">
        <f>IF(Table1[[#This Row],[Verschluss - B3 - Virgin Material Anteil (in %)]]="","",Table1[[#This Row],[Verschluss - B3 - Virgin Material Anteil (in %)]])</f>
        <v/>
      </c>
      <c r="NH45" s="812" t="str">
        <f>IF(Table1[[#This Row],[Verschluss - B3 - Recyceltes Material]]="","",VLOOKUP(Table1[[#This Row],[Verschluss - B3 - Recyceltes Material]],'DD FD'!AL:AM,2,FALSE))</f>
        <v/>
      </c>
      <c r="NI45" s="813" t="str">
        <f>IF(Table1[[#This Row],[Verschluss - B3 - Recyceltes Material Anteil (in %)]]="","",Table1[[#This Row],[Verschluss - B3 - Recyceltes Material Anteil (in %)]])</f>
        <v/>
      </c>
      <c r="NJ45" s="812" t="str">
        <f>IF(Table1[[#This Row],[Verschluss - B3 - Beschichtung]]="","",VLOOKUP(Table1[[#This Row],[Verschluss - B3 - Beschichtung]],'DD FD'!AE:AF,2,FALSE))</f>
        <v/>
      </c>
      <c r="NK45" s="815" t="str">
        <f>IF(Table1[[#This Row],[Verschluss - B3 - Beschichtung Anteil (in %)]]="","",Table1[[#This Row],[Verschluss - B3 - Beschichtung Anteil (in %)]])</f>
        <v/>
      </c>
      <c r="NL45" s="811" t="str">
        <f>IF(Table1[[#This Row],[Etikett - B1 - Art]]="","",VLOOKUP(Table1[[#This Row],[Etikett - B1 - Art]],'DD FD'!F:G,2,FALSE))</f>
        <v/>
      </c>
      <c r="NM45" s="812" t="str">
        <f>IF(Table1[[#This Row],[Etikett - B1 - Fraktion]]="","",VLOOKUP(Table1[[#This Row],[Etikett - B1 - Fraktion]],'DD FD'!H:J,3,FALSE))</f>
        <v/>
      </c>
      <c r="NN45" s="809" t="str">
        <f>IF(Table1[[#This Row],[Etikett - B1 - Gewicht (in G)]]="","",Table1[[#This Row],[Etikett - B1 - Gewicht (in G)]])</f>
        <v/>
      </c>
      <c r="NO45" s="809" t="str">
        <f>IF(Table1[[#This Row],[Etikett - B1 - Lizenzierungs-pflichtig? (X=Ja)]]="","",Table1[[#This Row],[Etikett - B1 - Lizenzierungs-pflichtig? (X=Ja)]])</f>
        <v/>
      </c>
      <c r="NP45" s="809" t="str">
        <f>IF(Table1[[#This Row],[Etikett - B1 - Trennbar vom Hauptkörper? (X=Ja)]]="","",Table1[[#This Row],[Etikett - B1 - Trennbar vom Hauptkörper? (X=Ja)]])</f>
        <v/>
      </c>
      <c r="NQ45" s="812" t="str">
        <f>IF(Table1[[#This Row],[Etikett - B1 - Virgin Material]]="","",VLOOKUP(Table1[[#This Row],[Etikett - B1 - Virgin Material]],'DD FD'!AJ:AK,2,FALSE))</f>
        <v/>
      </c>
      <c r="NR45" s="813" t="str">
        <f>IF(Table1[[#This Row],[Etikett - B1 - Virgin Material Anteil (in %)]]="","",Table1[[#This Row],[Etikett - B1 - Virgin Material Anteil (in %)]])</f>
        <v/>
      </c>
      <c r="NS45" s="812" t="str">
        <f>IF(Table1[[#This Row],[Etikett - B1 - Recyceltes Material]]="","",VLOOKUP(Table1[[#This Row],[Etikett - B1 - Recyceltes Material]],'DD FD'!AL:AM,2,FALSE))</f>
        <v/>
      </c>
      <c r="NT45" s="813" t="str">
        <f>IF(Table1[[#This Row],[Etikett - B1 - Recyceltes Material Anteil (in %)]]="","",Table1[[#This Row],[Etikett - B1 - Recyceltes Material Anteil (in %)]])</f>
        <v/>
      </c>
      <c r="NU45" s="812" t="str">
        <f>IF(Table1[[#This Row],[Etikett - B1 - Beschichtung]]="","",VLOOKUP(Table1[[#This Row],[Etikett - B1 - Beschichtung]],'DD FD'!AE:AF,2,FALSE))</f>
        <v/>
      </c>
      <c r="NV45" s="815" t="str">
        <f>IF(Table1[[#This Row],[Etikett - B1 - Beschichtung Anteil (in %)]]="","",Table1[[#This Row],[Etikett - B1 - Beschichtung Anteil (in %)]])</f>
        <v/>
      </c>
      <c r="NW45" s="811" t="str">
        <f>IF(Table1[[#This Row],[Etikett - B2 - Art]]="","",VLOOKUP(Table1[[#This Row],[Etikett - B2 - Art]],'DD FD'!F:G,2,FALSE))</f>
        <v/>
      </c>
      <c r="NX45" s="812" t="str">
        <f>IF(Table1[[#This Row],[Etikett - B2 - Fraktion]]="","",VLOOKUP(Table1[[#This Row],[Etikett - B2 - Fraktion]],'DD FD'!H:J,3,FALSE))</f>
        <v/>
      </c>
      <c r="NY45" s="809" t="str">
        <f>IF(Table1[[#This Row],[Etikett - B2 - Gewicht (in G)]]="","",Table1[[#This Row],[Etikett - B2 - Gewicht (in G)]])</f>
        <v/>
      </c>
      <c r="NZ45" s="809" t="str">
        <f>IF(Table1[[#This Row],[Etikett - B2 - Lizenzierungs-pflichtig? (X=Ja)]]="","",Table1[[#This Row],[Etikett - B2 - Lizenzierungs-pflichtig? (X=Ja)]])</f>
        <v/>
      </c>
      <c r="OA45" s="809" t="str">
        <f>IF(Table1[[#This Row],[Etikett - B2 - Trennbar vom Hauptkörper? (X=Ja)]]="","",Table1[[#This Row],[Etikett - B2 - Trennbar vom Hauptkörper? (X=Ja)]])</f>
        <v/>
      </c>
      <c r="OB45" s="812" t="str">
        <f>IF(Table1[[#This Row],[Etikett - B2 - Virgin Material]]="","",VLOOKUP(Table1[[#This Row],[Etikett - B2 - Virgin Material]],'DD FD'!AJ:AK,2,FALSE))</f>
        <v/>
      </c>
      <c r="OC45" s="813" t="str">
        <f>IF(Table1[[#This Row],[Etikett - B2 - Virgin Material Anteil (in %)]]="","",Table1[[#This Row],[Etikett - B2 - Virgin Material Anteil (in %)]])</f>
        <v/>
      </c>
      <c r="OD45" s="812" t="str">
        <f>IF(Table1[[#This Row],[Etikett - B2 - Recyceltes Material]]="","",VLOOKUP(Table1[[#This Row],[Etikett - B2 - Recyceltes Material]],'DD FD'!AL:AM,2,FALSE))</f>
        <v/>
      </c>
      <c r="OE45" s="813" t="str">
        <f>IF(Table1[[#This Row],[Etikett - B2 - Recyceltes Material Anteil (in %)]]="","",Table1[[#This Row],[Etikett - B2 - Recyceltes Material Anteil (in %)]])</f>
        <v/>
      </c>
      <c r="OF45" s="812" t="str">
        <f>IF(Table1[[#This Row],[Etikett - B2 - Beschichtung]]="","",VLOOKUP(Table1[[#This Row],[Etikett - B2 - Beschichtung]],'DD FD'!AE:AF,2,FALSE))</f>
        <v/>
      </c>
      <c r="OG45" s="815" t="str">
        <f>IF(Table1[[#This Row],[Etikett - B2 - Beschichtung Anteil (in %)]]="","",Table1[[#This Row],[Etikett - B2 - Beschichtung Anteil (in %)]])</f>
        <v/>
      </c>
      <c r="OH45" s="811" t="str">
        <f>IF(Table1[[#This Row],[Etikett - B3 - Art]]="","",VLOOKUP(Table1[[#This Row],[Etikett - B3 - Art]],'DD FD'!F:G,2,FALSE))</f>
        <v/>
      </c>
      <c r="OI45" s="812" t="str">
        <f>IF(Table1[[#This Row],[Etikett - B3 - Fraktion]]="","",VLOOKUP(Table1[[#This Row],[Etikett - B3 - Fraktion]],'DD FD'!H:J,3,FALSE))</f>
        <v/>
      </c>
      <c r="OJ45" s="809" t="str">
        <f>IF(Table1[[#This Row],[Etikett - B3 - Gewicht (in G)]]="","",Table1[[#This Row],[Etikett - B3 - Gewicht (in G)]])</f>
        <v/>
      </c>
      <c r="OK45" s="809" t="str">
        <f>IF(Table1[[#This Row],[Etikett - B3 - Lizenzierungs-pflichtig? (X=Ja)]]="","",Table1[[#This Row],[Etikett - B3 - Lizenzierungs-pflichtig? (X=Ja)]])</f>
        <v/>
      </c>
      <c r="OL45" s="809" t="str">
        <f>IF(Table1[[#This Row],[Etikett - B3 - Trennbar vom Hauptkörper? (X=Ja)]]="","",Table1[[#This Row],[Etikett - B3 - Trennbar vom Hauptkörper? (X=Ja)]])</f>
        <v/>
      </c>
      <c r="OM45" s="812" t="str">
        <f>IF(Table1[[#This Row],[Etikett - B3 - Virgin Material]]="","",VLOOKUP(Table1[[#This Row],[Etikett - B3 - Virgin Material]],'DD FD'!AJ:AK,2,FALSE))</f>
        <v/>
      </c>
      <c r="ON45" s="813" t="str">
        <f>IF(Table1[[#This Row],[Etikett - B3 - Virgin Material Anteil (in %)]]="","",Table1[[#This Row],[Etikett - B3 - Virgin Material Anteil (in %)]])</f>
        <v/>
      </c>
      <c r="OO45" s="812" t="str">
        <f>IF(Table1[[#This Row],[Etikett - B3 - Recyceltes Material]]="","",VLOOKUP(Table1[[#This Row],[Etikett - B3 - Recyceltes Material]],'DD FD'!AL:AM,2,FALSE))</f>
        <v/>
      </c>
      <c r="OP45" s="813" t="str">
        <f>IF(Table1[[#This Row],[Etikett - B3 - Recyceltes Material Anteil (in %)]]="","",Table1[[#This Row],[Etikett - B3 - Recyceltes Material Anteil (in %)]])</f>
        <v/>
      </c>
      <c r="OQ45" s="812" t="str">
        <f>IF(Table1[[#This Row],[Etikett - B3 - Beschichtung]]="","",VLOOKUP(Table1[[#This Row],[Etikett - B3 - Beschichtung]],'DD FD'!AE:AF,2,FALSE))</f>
        <v/>
      </c>
      <c r="OR45" s="861" t="str">
        <f>IF(Table1[[#This Row],[Etikett - B3 - Beschichtung Anteil (in %)]]="","",Table1[[#This Row],[Etikett - B3 - Beschichtung Anteil (in %)]])</f>
        <v/>
      </c>
      <c r="OS45" s="866">
        <f>ROUNDUP(SUM(
IF(AND(LB45='DD FD'!$J$7,LD45='DD FD'!$AI$3),LC45,0),
IF(AND(LL45='DD FD'!$J$7,LN45='DD FD'!$AI$3),LM45,0),
IF(AND(LV45='DD FD'!$J$7,LX45='DD FD'!$AI$3),LW45,0),
IF(AND(MF45='DD FD'!$J$7,MH45='DD FD'!$AI$3),MG45,0),
IF(AND(MQ45='DD FD'!$J$7,MS45='DD FD'!$AI$3),MR45,0),
IF(AND(NB45='DD FD'!$J$7,ND45='DD FD'!$AI$3),NC45,0),
IF(AND(NM45='DD FD'!$J$7,NO45='DD FD'!$AI$3),NN45,0),
IF(AND(NX45='DD FD'!$J$7,NZ45='DD FD'!$AI$3),NY45,0),
IF(AND(OI45='DD FD'!$J$7,OK45='DD FD'!$AI$3),OJ45,0),
),2)</f>
        <v>0</v>
      </c>
      <c r="OT45" s="865">
        <f>ROUNDUP(SUM(
IF(AND(LB45='DD FD'!$J$6,LD45='DD FD'!$AI$3),LC45,0),
IF(AND(LL45='DD FD'!$J$6,LN45='DD FD'!$AI$3),LM45,0),
IF(AND(LV45='DD FD'!$J$6,LX45='DD FD'!$AI$3),LW45,0),
IF(AND(MF45='DD FD'!$J$6,MH45='DD FD'!$AI$3),MG45,0),
IF(AND(MQ45='DD FD'!$J$6,MS45='DD FD'!$AI$3),MR45,0),
IF(AND(NB45='DD FD'!$J$6,ND45='DD FD'!$AI$3),NC45,0),
IF(AND(NM45='DD FD'!$J$6,NO45='DD FD'!$AI$3),NN45,0),
IF(AND(NX45='DD FD'!$J$6,NZ45='DD FD'!$AI$3),NY45,0),
IF(AND(OI45='DD FD'!$J$6,OK45='DD FD'!$AI$3),OJ45,0),
),2)</f>
        <v>0</v>
      </c>
      <c r="OU45" s="865">
        <f>ROUNDUP(SUM(
IF(AND(LB45='DD FD'!$J$10,LD45='DD FD'!$AI$3),LC45,0),
IF(AND(LL45='DD FD'!$J$10,LN45='DD FD'!$AI$3),LM45,0),
IF(AND(LV45='DD FD'!$J$10,LX45='DD FD'!$AI$3),LW45,0),
IF(AND(MF45='DD FD'!$J$10,MH45='DD FD'!$AI$3),MG45,0),
IF(AND(MQ45='DD FD'!$J$10,MS45='DD FD'!$AI$3),MR45,0),
IF(AND(NB45='DD FD'!$J$10,ND45='DD FD'!$AI$3),NC45,0),
IF(AND(NM45='DD FD'!$J$10,NO45='DD FD'!$AI$3),NN45,0),
IF(AND(NX45='DD FD'!$J$10,NZ45='DD FD'!$AI$3),NY45,0),
IF(AND(OI45='DD FD'!$J$10,OK45='DD FD'!$AI$3),OJ45,0),
),2)</f>
        <v>0</v>
      </c>
      <c r="OV45" s="865">
        <f>ROUNDUP(SUM(
IF(AND(LB45='DD FD'!$J$8,LD45='DD FD'!$AI$3),LC45,0),
IF(AND(LL45='DD FD'!$J$8,LN45='DD FD'!$AI$3),LM45,0),
IF(AND(LV45='DD FD'!$J$8,LX45='DD FD'!$AI$3),LW45,0),
IF(AND(MF45='DD FD'!$J$8,MH45='DD FD'!$AI$3),MG45,0),
IF(AND(MQ45='DD FD'!$J$8,MS45='DD FD'!$AI$3),MR45,0),
IF(AND(NB45='DD FD'!$J$8,ND45='DD FD'!$AI$3),NC45,0),
IF(AND(NM45='DD FD'!$J$8,NO45='DD FD'!$AI$3),NN45,0),
IF(AND(NX45='DD FD'!$J$8,NZ45='DD FD'!$AI$3),NY45,0),
IF(AND(OI45='DD FD'!$J$8,OK45='DD FD'!$AI$3),OJ45,0),
),2)</f>
        <v>0</v>
      </c>
      <c r="OW45" s="865">
        <f>ROUNDUP(SUM(
IF(AND(LB45='DD FD'!$J$5,LD45='DD FD'!$AI$3),LC45,0),
IF(AND(LL45='DD FD'!$J$5,LN45='DD FD'!$AI$3),LM45,0),
IF(AND(LV45='DD FD'!$J$5,LX45='DD FD'!$AI$3),LW45,0),
IF(AND(MF45='DD FD'!$J$5,MH45='DD FD'!$AI$3),MG45,0),
IF(AND(MQ45='DD FD'!$J$5,MS45='DD FD'!$AI$3),MR45,0),
IF(AND(NB45='DD FD'!$J$5,ND45='DD FD'!$AI$3),NC45,0),
IF(AND(NM45='DD FD'!$J$5,NO45='DD FD'!$AI$3),NN45,0),
IF(AND(NX45='DD FD'!$J$5,NZ45='DD FD'!$AI$3),NY45,0),
IF(AND(OI45='DD FD'!$J$5,OK45='DD FD'!$AI$3),OJ45,0),
),2)</f>
        <v>0</v>
      </c>
      <c r="OX45" s="865">
        <f>ROUNDUP(SUM(
IF(AND(LB45='DD FD'!$J$9,LD45='DD FD'!$AI$3),LC45,0),
IF(AND(LL45='DD FD'!$J$9,LN45='DD FD'!$AI$3),LM45,0),
IF(AND(LV45='DD FD'!$J$9,LX45='DD FD'!$AI$3),LW45,0),
IF(AND(MF45='DD FD'!$J$9,MH45='DD FD'!$AI$3),MG45,0),
IF(AND(MQ45='DD FD'!$J$9,MS45='DD FD'!$AI$3),MR45,0),
IF(AND(NB45='DD FD'!$J$9,ND45='DD FD'!$AI$3),NC45,0),
IF(AND(NM45='DD FD'!$J$9,NO45='DD FD'!$AI$3),NN45,0),
IF(AND(NX45='DD FD'!$J$9,NZ45='DD FD'!$AI$3),NY45,0),
IF(AND(OI45='DD FD'!$J$9,OK45='DD FD'!$AI$3),OJ45,0),
),2)</f>
        <v>0</v>
      </c>
      <c r="OY45" s="865">
        <f>ROUNDUP(SUM(
IF(AND(LB45='DD FD'!$J$4,LD45='DD FD'!$AI$3),LC45,0),
IF(AND(LL45='DD FD'!$J$4,LN45='DD FD'!$AI$3),LM45,0),
IF(AND(LV45='DD FD'!$J$4,LX45='DD FD'!$AI$3),LW45,0),
IF(AND(MF45='DD FD'!$J$4,MH45='DD FD'!$AI$3),MG45,0),
IF(AND(MQ45='DD FD'!$J$4,MS45='DD FD'!$AI$3),MR45,0),
IF(AND(NB45='DD FD'!$J$4,ND45='DD FD'!$AI$3),NC45,0),
IF(AND(NM45='DD FD'!$J$4,NO45='DD FD'!$AI$3),NN45,0),
IF(AND(NX45='DD FD'!$J$4,NZ45='DD FD'!$AI$3),NY45,0),
IF(AND(OI45='DD FD'!$J$4,OK45='DD FD'!$AI$3),OJ45,0),
),2)</f>
        <v>0</v>
      </c>
      <c r="OZ45" s="867">
        <f>ROUNDUP(SUM(
IF(AND(LB45='DD FD'!$J$11,LD45='DD FD'!$AI$3),LC45,0),
IF(AND(LL45='DD FD'!$J$11,LN45='DD FD'!$AI$3),LM45,0),
IF(AND(LV45='DD FD'!$J$11,LX45='DD FD'!$AI$3),LW45,0),
IF(AND(MF45='DD FD'!$J$11,MH45='DD FD'!$AI$3),MG45,0),
IF(AND(MQ45='DD FD'!$J$11,MS45='DD FD'!$AI$3),MR45,0),
IF(AND(NB45='DD FD'!$J$11,ND45='DD FD'!$AI$3),NC45,0),
IF(AND(NM45='DD FD'!$J$11,NO45='DD FD'!$AI$3),NN45,0),
IF(AND(NX45='DD FD'!$J$11,NZ45='DD FD'!$AI$3),NY45,0),
IF(AND(OI45='DD FD'!$J$11,OK45='DD FD'!$AI$3),OJ45,0),
),2)</f>
        <v>0</v>
      </c>
    </row>
    <row r="46" spans="1:416">
      <c r="A46" s="663"/>
      <c r="B46" s="182"/>
      <c r="C46" s="282"/>
      <c r="D46" s="282"/>
      <c r="E46" s="183"/>
      <c r="F46" s="355"/>
      <c r="G46" s="359"/>
      <c r="H46" s="664"/>
      <c r="I46" s="173"/>
      <c r="J46" s="161" t="str">
        <f t="shared" si="0"/>
        <v/>
      </c>
      <c r="K46" s="633" t="str">
        <f t="shared" si="17"/>
        <v/>
      </c>
      <c r="L46" s="636"/>
      <c r="M46" s="124" t="str">
        <f t="shared" si="18"/>
        <v/>
      </c>
      <c r="N46" s="125" t="str">
        <f t="shared" si="1"/>
        <v/>
      </c>
      <c r="O46" s="175"/>
      <c r="P46" s="175"/>
      <c r="Q46" s="126" t="str">
        <f t="shared" si="19"/>
        <v/>
      </c>
      <c r="R46" s="184"/>
      <c r="S46" s="184"/>
      <c r="T46" s="182"/>
      <c r="U46" s="182"/>
      <c r="V46" s="182"/>
      <c r="W46" s="358"/>
      <c r="X46" s="182"/>
      <c r="Y46" s="183"/>
      <c r="Z46" s="123"/>
      <c r="AA46" s="176"/>
      <c r="AB46" s="176"/>
      <c r="AC46" s="176"/>
      <c r="AD46" s="176"/>
      <c r="AE46" s="176"/>
      <c r="AF46" s="176"/>
      <c r="AG46" s="127" t="str">
        <f t="shared" si="20"/>
        <v/>
      </c>
      <c r="AH46" s="127" t="str">
        <f t="shared" si="21"/>
        <v/>
      </c>
      <c r="AI46" s="370"/>
      <c r="AJ46" s="635"/>
      <c r="AK46" s="619" t="str">
        <f t="shared" si="22"/>
        <v/>
      </c>
      <c r="AL46" s="124" t="str">
        <f t="shared" si="2"/>
        <v/>
      </c>
      <c r="AM46" s="124" t="str">
        <f t="shared" si="3"/>
        <v/>
      </c>
      <c r="AN46" s="124" t="str">
        <f t="shared" si="4"/>
        <v/>
      </c>
      <c r="AO46" s="124" t="str">
        <f t="shared" si="5"/>
        <v/>
      </c>
      <c r="AP46" s="184"/>
      <c r="AQ46" s="182"/>
      <c r="AR46" s="182"/>
      <c r="AS46" s="182"/>
      <c r="AT46" s="182"/>
      <c r="AU46" s="127" t="str">
        <f t="shared" si="6"/>
        <v/>
      </c>
      <c r="AV46" s="354"/>
      <c r="AW46" s="127" t="str">
        <f t="shared" si="7"/>
        <v/>
      </c>
      <c r="AX46" s="144" t="str">
        <f t="shared" si="8"/>
        <v/>
      </c>
      <c r="AY46" s="182"/>
      <c r="AZ46" s="23"/>
      <c r="BA46" s="23"/>
      <c r="BB46" s="183"/>
      <c r="BC46" s="622"/>
      <c r="BD46" s="649" t="str">
        <f t="shared" si="23"/>
        <v/>
      </c>
      <c r="BE46" s="354"/>
      <c r="BF46" s="192" t="str">
        <f t="shared" si="24"/>
        <v/>
      </c>
      <c r="BG46" s="159"/>
      <c r="BH46" s="159"/>
      <c r="BI46" s="182"/>
      <c r="BJ46" s="194"/>
      <c r="BK46" s="194"/>
      <c r="BL46" s="194"/>
      <c r="BM46" s="127" t="str">
        <f t="shared" si="9"/>
        <v/>
      </c>
      <c r="BN46" s="194"/>
      <c r="BO46" s="178" t="str">
        <f t="shared" si="10"/>
        <v/>
      </c>
      <c r="BP46" s="191"/>
      <c r="BQ46" s="182"/>
      <c r="BR46" s="23"/>
      <c r="BS46" s="23"/>
      <c r="BT46" s="23"/>
      <c r="BU46" s="651"/>
      <c r="BV46" s="647"/>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633" t="str">
        <f t="shared" si="25"/>
        <v/>
      </c>
      <c r="DY46" s="736"/>
      <c r="DZ46" s="334"/>
      <c r="EA46" s="736"/>
      <c r="EB46" s="197"/>
      <c r="EC46" s="194"/>
      <c r="ED46" s="197"/>
      <c r="EE46" s="197"/>
      <c r="EF46" s="194"/>
      <c r="EG46" s="194"/>
      <c r="EH46" s="194"/>
      <c r="EI46" s="123" t="str">
        <f t="shared" si="11"/>
        <v/>
      </c>
      <c r="EJ46" s="194"/>
      <c r="EK46" s="620" t="str">
        <f t="shared" si="12"/>
        <v/>
      </c>
      <c r="EL46" s="756"/>
      <c r="EM46" s="620" t="str">
        <f t="shared" si="26"/>
        <v/>
      </c>
      <c r="EN46" s="733"/>
      <c r="EO46" s="163"/>
      <c r="EP46" s="163"/>
      <c r="EQ46" s="163"/>
      <c r="ER46" s="163"/>
      <c r="ES46" s="163"/>
      <c r="ET46" s="163"/>
      <c r="EU46" s="163"/>
      <c r="EV46" s="163"/>
      <c r="EW46" s="163"/>
      <c r="EX46" s="163"/>
      <c r="EY46" s="163"/>
      <c r="EZ46" s="163"/>
      <c r="FA46" s="163"/>
      <c r="FB46" s="163"/>
      <c r="FC46" s="742"/>
      <c r="FD46" s="648" t="str">
        <f t="shared" si="13"/>
        <v/>
      </c>
      <c r="FE46" s="183"/>
      <c r="FF46" s="201"/>
      <c r="FG46" s="201"/>
      <c r="FH46" s="201"/>
      <c r="FI46" s="201"/>
      <c r="FJ46" s="201"/>
      <c r="FK46" s="201"/>
      <c r="FL46" s="182"/>
      <c r="FM46" s="182"/>
      <c r="FN46" s="334"/>
      <c r="FO46" s="123" t="str">
        <f t="shared" si="14"/>
        <v/>
      </c>
      <c r="FP46" s="889" t="str">
        <f>IF(Table1[[#This Row],[Baumwollanteil (in %)]]&lt;&gt;"","05","")</f>
        <v/>
      </c>
      <c r="FQ46" s="999"/>
      <c r="FR46" s="179" t="str">
        <f t="shared" si="15"/>
        <v/>
      </c>
      <c r="FS46" s="175"/>
      <c r="FT46" s="175"/>
      <c r="FU46" s="175"/>
      <c r="FV46" s="745" t="str">
        <f t="shared" si="16"/>
        <v/>
      </c>
      <c r="FZ46" s="24"/>
      <c r="GA46" s="24"/>
      <c r="GC46" s="1010" t="str">
        <f>IF(Table1[[#This Row],[Global Trade Item Number (GTIN)]]="","",Table1[[#This Row],[Global Trade Item Number (GTIN)]])</f>
        <v/>
      </c>
      <c r="GD46" s="790" t="str">
        <f>IF(Table1[[#This Row],[WAWI-Nr./ Kreditoren-Nummer
(ASDV)]]&lt;&gt;"",Table1[[#This Row],[WAWI-Nr./ Kreditoren-Nummer
(ASDV)]],"")</f>
        <v/>
      </c>
      <c r="GE46" s="190"/>
      <c r="GF46" s="790" t="str">
        <f>IF(Table1[[#This Row],[Gültig ab (Datum)]]&lt;&gt;"","31.12.9999","")</f>
        <v/>
      </c>
      <c r="GG46" s="190"/>
      <c r="GH46" s="190"/>
      <c r="GI46" s="616"/>
      <c r="GJ46" s="765"/>
      <c r="GK46" s="763"/>
      <c r="GL46" s="617"/>
      <c r="GM46" s="617"/>
      <c r="GN46" s="617"/>
      <c r="GO46" s="617"/>
      <c r="GP46" s="617"/>
      <c r="GQ46" s="775"/>
      <c r="GR46" s="771"/>
      <c r="GS46" s="159"/>
      <c r="GT46" s="610"/>
      <c r="GU46" s="610"/>
      <c r="GV46" s="610"/>
      <c r="GW46" s="610"/>
      <c r="GX46" s="610"/>
      <c r="GY46" s="610"/>
      <c r="GZ46" s="610"/>
      <c r="HA46" s="610"/>
      <c r="HB46" s="771"/>
      <c r="HC46" s="610"/>
      <c r="HD46" s="610"/>
      <c r="HE46" s="610"/>
      <c r="HF46" s="610"/>
      <c r="HG46" s="610"/>
      <c r="HH46" s="610"/>
      <c r="HI46" s="610"/>
      <c r="HJ46" s="610"/>
      <c r="HK46" s="610"/>
      <c r="HL46" s="771"/>
      <c r="HM46" s="610"/>
      <c r="HN46" s="610"/>
      <c r="HO46" s="610"/>
      <c r="HP46" s="610"/>
      <c r="HQ46" s="610"/>
      <c r="HR46" s="610"/>
      <c r="HS46" s="610"/>
      <c r="HT46" s="610"/>
      <c r="HU46" s="610"/>
      <c r="HV46" s="771"/>
      <c r="HW46" s="610"/>
      <c r="HX46" s="610"/>
      <c r="HY46" s="610"/>
      <c r="HZ46" s="610"/>
      <c r="IA46" s="610"/>
      <c r="IB46" s="610"/>
      <c r="IC46" s="610"/>
      <c r="ID46" s="610"/>
      <c r="IE46" s="610"/>
      <c r="IF46" s="610"/>
      <c r="IG46" s="771"/>
      <c r="IH46" s="610"/>
      <c r="II46" s="610"/>
      <c r="IJ46" s="610"/>
      <c r="IK46" s="610"/>
      <c r="IL46" s="610"/>
      <c r="IM46" s="610"/>
      <c r="IN46" s="610"/>
      <c r="IO46" s="610"/>
      <c r="IP46" s="610"/>
      <c r="IQ46" s="610"/>
      <c r="IR46" s="771"/>
      <c r="IS46" s="610"/>
      <c r="IT46" s="610"/>
      <c r="IU46" s="610"/>
      <c r="IV46" s="610"/>
      <c r="IW46" s="610"/>
      <c r="IX46" s="610"/>
      <c r="IY46" s="610"/>
      <c r="IZ46" s="610"/>
      <c r="JA46" s="610"/>
      <c r="JB46" s="610"/>
      <c r="JC46" s="771"/>
      <c r="JD46" s="610"/>
      <c r="JE46" s="610"/>
      <c r="JF46" s="610"/>
      <c r="JG46" s="610"/>
      <c r="JH46" s="610"/>
      <c r="JI46" s="610"/>
      <c r="JJ46" s="610"/>
      <c r="JK46" s="610"/>
      <c r="JL46" s="610"/>
      <c r="JM46" s="827"/>
      <c r="JN46" s="771"/>
      <c r="JO46" s="610"/>
      <c r="JP46" s="610"/>
      <c r="JQ46" s="610"/>
      <c r="JR46" s="610"/>
      <c r="JS46" s="610"/>
      <c r="JT46" s="610"/>
      <c r="JU46" s="610"/>
      <c r="JV46" s="610"/>
      <c r="JW46" s="610"/>
      <c r="JX46" s="610"/>
      <c r="JY46" s="771"/>
      <c r="JZ46" s="610"/>
      <c r="KA46" s="610"/>
      <c r="KB46" s="610"/>
      <c r="KC46" s="610"/>
      <c r="KD46" s="610"/>
      <c r="KE46" s="610"/>
      <c r="KF46" s="610"/>
      <c r="KG46" s="610"/>
      <c r="KH46" s="610"/>
      <c r="KI46" s="610"/>
      <c r="KL46" s="803" t="str">
        <f>IF(Table1[[#This Row],[GTIN]]&lt;&gt;"",Table1[[#This Row],[GTIN]],"")</f>
        <v/>
      </c>
      <c r="KM46" s="804" t="str">
        <f>Table1[[#This Row],[Kreditor]]</f>
        <v/>
      </c>
      <c r="KN46" s="805" t="str">
        <f>IF(Table1[[#This Row],[Gültig ab (Datum)]]&lt;&gt;"",Table1[[#This Row],[Gültig ab (Datum)]],"")</f>
        <v/>
      </c>
      <c r="KO46" s="805" t="str">
        <f>Table1[[#This Row],[Gültig bis]]</f>
        <v/>
      </c>
      <c r="KP46" s="818" t="str">
        <f>IF(Table1[[#This Row],[Artikel verpackt? 
(X=Ja)]]="","",Table1[[#This Row],[Artikel verpackt? 
(X=Ja)]])</f>
        <v/>
      </c>
      <c r="KQ46" s="806" t="str">
        <f>IF(Table1[[#This Row],[Verpackung recyclingfähig?
(X=Ja)]]="","",Table1[[#This Row],[Verpackung recyclingfähig?
(X=Ja)]])</f>
        <v/>
      </c>
      <c r="KR46" s="807"/>
      <c r="KS46" s="808"/>
      <c r="KT46" s="809"/>
      <c r="KU46" s="809"/>
      <c r="KV46" s="809"/>
      <c r="KW46" s="809"/>
      <c r="KX46" s="809"/>
      <c r="KY46" s="809"/>
      <c r="KZ46" s="810"/>
      <c r="LA46" s="811" t="str">
        <f>IF(Table1[[#This Row],[Hauptkörper - B1 - Art]]="","",VLOOKUP(Table1[[#This Row],[Hauptkörper - B1 - Art]],'DD FD'!B:C,2,FALSE))</f>
        <v/>
      </c>
      <c r="LB46" s="812" t="str">
        <f>IF(Table1[[#This Row],[Hauptkörper - B1 - Fraktion]]="","",VLOOKUP(Table1[[#This Row],[Hauptkörper - B1 - Fraktion]],'DD FD'!H:J,3,FALSE))</f>
        <v/>
      </c>
      <c r="LC46" s="809" t="str">
        <f>IF(Table1[[#This Row],[Hauptkörper - B1 - Gewicht
(in G)]]="","",Table1[[#This Row],[Hauptkörper - B1 - Gewicht
(in G)]])</f>
        <v/>
      </c>
      <c r="LD46" s="809" t="str">
        <f>IF(Table1[[#This Row],[Hauptkörper - B1 - Lizenzierungs-pflichtig? (X=Ja)]]="","",Table1[[#This Row],[Hauptkörper - B1 - Lizenzierungs-pflichtig? (X=Ja)]])</f>
        <v/>
      </c>
      <c r="LE46" s="812" t="str">
        <f>IF(Table1[[#This Row],[Hauptkörper - B1 - Virgin Material]]="","",VLOOKUP(Table1[[#This Row],[Hauptkörper - B1 - Virgin Material]],'DD FD'!AJ:AK,2,FALSE))</f>
        <v/>
      </c>
      <c r="LF46" s="813" t="str">
        <f>IF(Table1[[#This Row],[Hauptkörper - B1 - Virgin Material Anteil (in %)]]="","",Table1[[#This Row],[Hauptkörper - B1 - Virgin Material Anteil (in %)]])</f>
        <v/>
      </c>
      <c r="LG46" s="812" t="str">
        <f>IF(Table1[[#This Row],[Hauptkörper - B1 - Recyceltes Material]]="","",VLOOKUP(Table1[[#This Row],[Hauptkörper - B1 - Recyceltes Material]],'DD FD'!AL:AM,2,FALSE))</f>
        <v/>
      </c>
      <c r="LH46" s="813" t="str">
        <f>IF(Table1[[#This Row],[Hauptkörper - B1 - Recyceltes Material Anteil (in %)]]="","",Table1[[#This Row],[Hauptkörper - B1 - Recyceltes Material Anteil (in %)]])</f>
        <v/>
      </c>
      <c r="LI46" s="814" t="str">
        <f>IF(Table1[[#This Row],[Hauptkörper - B1 - Beschichtung]]="","",VLOOKUP(Table1[[#This Row],[Hauptkörper - B1 - Beschichtung]],'DD FD'!AE:AF,2,FALSE))</f>
        <v/>
      </c>
      <c r="LJ46" s="815" t="str">
        <f>IF(Table1[[#This Row],[Hauptkörper - B1 - Beschichtung Anteil (in %)]]="","",Table1[[#This Row],[Hauptkörper - B1 - Beschichtung Anteil (in %)]])</f>
        <v/>
      </c>
      <c r="LK46" s="811" t="str">
        <f>IF(Table1[[#This Row],[Hauptkörper - B2 - Art]]="","",VLOOKUP(Table1[[#This Row],[Hauptkörper - B2 - Art]],'DD FD'!B:C,2,FALSE))</f>
        <v/>
      </c>
      <c r="LL46" s="812" t="str">
        <f>IF(Table1[[#This Row],[Hauptkörper - B2 - Fraktion]]="","",VLOOKUP(Table1[[#This Row],[Hauptkörper - B2 - Fraktion]],'DD FD'!H:J,3,FALSE))</f>
        <v/>
      </c>
      <c r="LM46" s="809" t="str">
        <f>IF(Table1[[#This Row],[Hauptkörper - B2 - Gewicht
(in G)]]="","",Table1[[#This Row],[Hauptkörper - B2 - Gewicht
(in G)]])</f>
        <v/>
      </c>
      <c r="LN46" s="809" t="str">
        <f>IF(Table1[[#This Row],[Hauptkörper - B2 - Lizenzierungs-pflichtig? (X=Ja)]]="","",Table1[[#This Row],[Hauptkörper - B2 - Lizenzierungs-pflichtig? (X=Ja)]])</f>
        <v/>
      </c>
      <c r="LO46" s="812" t="str">
        <f>IF(Table1[[#This Row],[Hauptkörper - B2 - Virgin Material]]="","",VLOOKUP(Table1[[#This Row],[Hauptkörper - B2 - Virgin Material]],'DD FD'!AJ:AK,2,FALSE))</f>
        <v/>
      </c>
      <c r="LP46" s="813" t="str">
        <f>IF(Table1[[#This Row],[Hauptkörper - B2 - Virgin Material Anteil (in %)]]="","",Table1[[#This Row],[Hauptkörper - B2 - Virgin Material Anteil (in %)]])</f>
        <v/>
      </c>
      <c r="LQ46" s="812" t="str">
        <f>IF(Table1[[#This Row],[Hauptkörper - B2 - Recyceltes Material]]="","",VLOOKUP(Table1[[#This Row],[Hauptkörper - B2 - Recyceltes Material]],'DD FD'!AL:AM,2,FALSE))</f>
        <v/>
      </c>
      <c r="LR46" s="813" t="str">
        <f>IF(Table1[[#This Row],[Hauptkörper - B2 - Recyceltes Material Anteil (in %)]]="","",Table1[[#This Row],[Hauptkörper - B2 - Recyceltes Material Anteil (in %)]])</f>
        <v/>
      </c>
      <c r="LS46" s="812" t="str">
        <f>IF(Table1[[#This Row],[Hauptkörper - B2 - Beschichtung]]="","",VLOOKUP(Table1[[#This Row],[Hauptkörper - B2 - Beschichtung]],'DD FD'!AE:AF,2,FALSE))</f>
        <v/>
      </c>
      <c r="LT46" s="815" t="str">
        <f>IF(Table1[[#This Row],[Hauptkörper - B2 - Beschichtung Anteil (in %)]]="","",Table1[[#This Row],[Hauptkörper - B2 - Beschichtung Anteil (in %)]])</f>
        <v/>
      </c>
      <c r="LU46" s="811" t="str">
        <f>IF(Table1[[#This Row],[Hauptkörper - B3 - Art]]="","",VLOOKUP(Table1[[#This Row],[Hauptkörper - B3 - Art]],'DD FD'!B:C,2,FALSE))</f>
        <v/>
      </c>
      <c r="LV46" s="812" t="str">
        <f>IF(Table1[[#This Row],[Hauptkörper - B3 - Fraktion]]="","",VLOOKUP(Table1[[#This Row],[Hauptkörper - B3 - Fraktion]],'DD FD'!H:J,3,FALSE))</f>
        <v/>
      </c>
      <c r="LW46" s="809" t="str">
        <f>IF(Table1[[#This Row],[Hauptkörper - B3 - Gewicht
(in G)]]="","",Table1[[#This Row],[Hauptkörper - B3 - Gewicht
(in G)]])</f>
        <v/>
      </c>
      <c r="LX46" s="809" t="str">
        <f>IF(Table1[[#This Row],[Hauptkörper - B3 - Lizenzierungs-pflichtig? (X=Ja)]]="","",Table1[[#This Row],[Hauptkörper - B3 - Lizenzierungs-pflichtig? (X=Ja)]])</f>
        <v/>
      </c>
      <c r="LY46" s="812" t="str">
        <f>IF(Table1[[#This Row],[Hauptkörper - B3 - Virgin Material]]="","",VLOOKUP(Table1[[#This Row],[Hauptkörper - B3 - Virgin Material]],'DD FD'!AJ:AK,2,FALSE))</f>
        <v/>
      </c>
      <c r="LZ46" s="813" t="str">
        <f>IF(Table1[[#This Row],[Hauptkörper - B3 - Virgin Material Anteil (in %)]]="","",Table1[[#This Row],[Hauptkörper - B3 - Virgin Material Anteil (in %)]])</f>
        <v/>
      </c>
      <c r="MA46" s="812" t="str">
        <f>IF(Table1[[#This Row],[Hauptkörper - B3 - Recyceltes Material]]="","",VLOOKUP(Table1[[#This Row],[Hauptkörper - B3 - Recyceltes Material]],'DD FD'!AL:AM,2,FALSE))</f>
        <v/>
      </c>
      <c r="MB46" s="813" t="str">
        <f>IF(Table1[[#This Row],[Hauptkörper - B3 - Recyceltes Material Anteil (in %)]]="","",Table1[[#This Row],[Hauptkörper - B3 - Recyceltes Material Anteil (in %)]])</f>
        <v/>
      </c>
      <c r="MC46" s="812" t="str">
        <f>IF(Table1[[#This Row],[Hauptkörper - B3 - Beschichtung]]="","",VLOOKUP(Table1[[#This Row],[Hauptkörper - B3 - Beschichtung]],'DD FD'!AE:AF,2,FALSE))</f>
        <v/>
      </c>
      <c r="MD46" s="815" t="str">
        <f>IF(Table1[[#This Row],[Hauptkörper - B3 - Beschichtung Anteil (in %)]]="","",Table1[[#This Row],[Hauptkörper - B3 - Beschichtung Anteil (in %)]])</f>
        <v/>
      </c>
      <c r="ME46" s="811" t="str">
        <f>IF(Table1[[#This Row],[Verschluss - B1 - Art]]="","",VLOOKUP(Table1[[#This Row],[Verschluss - B1 - Art]],'DD FD'!D:E,2,FALSE))</f>
        <v/>
      </c>
      <c r="MF46" s="812" t="str">
        <f>IF(Table1[[#This Row],[Verschluss - B1 - Fraktion]]="","",VLOOKUP(Table1[[#This Row],[Verschluss - B1 - Fraktion]],'DD FD'!H:J,3,FALSE))</f>
        <v/>
      </c>
      <c r="MG46" s="809" t="str">
        <f>IF(Table1[[#This Row],[Verschluss - B1 - Gewicht (in G)]]="","",Table1[[#This Row],[Verschluss - B1 - Gewicht (in G)]])</f>
        <v/>
      </c>
      <c r="MH46" s="809" t="str">
        <f>IF(Table1[[#This Row],[Verschluss - B1 - Lizenzierungs-pflichtig? (X=Ja)]]="","",Table1[[#This Row],[Verschluss - B1 - Lizenzierungs-pflichtig? (X=Ja)]])</f>
        <v/>
      </c>
      <c r="MI46" s="809" t="str">
        <f>IF(Table1[[#This Row],[Verschluss - B1 - Trennbar vom Hauptkörper? (X=Ja)]]="","",Table1[[#This Row],[Verschluss - B1 - Trennbar vom Hauptkörper? (X=Ja)]])</f>
        <v/>
      </c>
      <c r="MJ46" s="812" t="str">
        <f>IF(Table1[[#This Row],[Verschluss - B1 - Virgin Material]]="","",VLOOKUP(Table1[[#This Row],[Verschluss - B1 - Virgin Material]],'DD FD'!AJ:AK,2,FALSE))</f>
        <v/>
      </c>
      <c r="MK46" s="813" t="str">
        <f>IF(Table1[[#This Row],[Verschluss - B1 - Virgin Material Anteil (in %)]]="","",Table1[[#This Row],[Verschluss - B1 - Virgin Material Anteil (in %)]])</f>
        <v/>
      </c>
      <c r="ML46" s="812" t="str">
        <f>IF(Table1[[#This Row],[Verschluss - B1 - Recyceltes Material]]="","",VLOOKUP(Table1[[#This Row],[Verschluss - B1 - Recyceltes Material]],'DD FD'!AL:AM,2,FALSE))</f>
        <v/>
      </c>
      <c r="MM46" s="813" t="str">
        <f>IF(Table1[[#This Row],[Verschluss - B1 - Recyceltes Material Anteil (in %)]]="","",Table1[[#This Row],[Verschluss - B1 - Recyceltes Material Anteil (in %)]])</f>
        <v/>
      </c>
      <c r="MN46" s="812" t="str">
        <f>IF(Table1[[#This Row],[Verschluss - B1 - Beschichtung]]="","",VLOOKUP(Table1[[#This Row],[Verschluss - B1 - Beschichtung]],'DD FD'!AE:AF,2,FALSE))</f>
        <v/>
      </c>
      <c r="MO46" s="815" t="str">
        <f>IF(Table1[[#This Row],[Verschluss - B1 - Beschichtung Anteil (in %)]]="","",Table1[[#This Row],[Verschluss - B1 - Beschichtung Anteil (in %)]])</f>
        <v/>
      </c>
      <c r="MP46" s="811" t="str">
        <f>IF(Table1[[#This Row],[Verschluss - B2 - Art]]="","",VLOOKUP(Table1[[#This Row],[Verschluss - B2 - Art]],'DD FD'!D:E,2,FALSE))</f>
        <v/>
      </c>
      <c r="MQ46" s="812" t="str">
        <f>IF(Table1[[#This Row],[Verschluss - B2 - Fraktion]]="","",VLOOKUP(Table1[[#This Row],[Verschluss - B2 - Fraktion]],'DD FD'!H:J,3,FALSE))</f>
        <v/>
      </c>
      <c r="MR46" s="809" t="str">
        <f>IF(Table1[[#This Row],[Verschluss - B2 - Gewicht (in G)]]="","",Table1[[#This Row],[Verschluss - B2 - Gewicht (in G)]])</f>
        <v/>
      </c>
      <c r="MS46" s="809" t="str">
        <f>IF(Table1[[#This Row],[Verschluss - B2 - Lizenzierungs-pflichtig? (X=Ja)]]="","",Table1[[#This Row],[Verschluss - B2 - Lizenzierungs-pflichtig? (X=Ja)]])</f>
        <v/>
      </c>
      <c r="MT46" s="809" t="str">
        <f>IF(Table1[[#This Row],[Verschluss - B2 - Trennbar vom Hauptkörper? (X=Ja)]]="","",Table1[[#This Row],[Verschluss - B2 - Trennbar vom Hauptkörper? (X=Ja)]])</f>
        <v/>
      </c>
      <c r="MU46" s="812" t="str">
        <f>IF(Table1[[#This Row],[Verschluss - B2 - Virgin Material]]="","",VLOOKUP(Table1[[#This Row],[Verschluss - B2 - Virgin Material]],'DD FD'!AJ:AK,2,FALSE))</f>
        <v/>
      </c>
      <c r="MV46" s="813" t="str">
        <f>IF(Table1[[#This Row],[Verschluss - B2 - Virgin Material Anteil (in %)]]="","",Table1[[#This Row],[Verschluss - B2 - Virgin Material Anteil (in %)]])</f>
        <v/>
      </c>
      <c r="MW46" s="812" t="str">
        <f>IF(Table1[[#This Row],[Verschluss - B2 - Recyceltes Material]]="","",VLOOKUP(Table1[[#This Row],[Verschluss - B2 - Recyceltes Material]],'DD FD'!AL:AM,2,FALSE))</f>
        <v/>
      </c>
      <c r="MX46" s="813" t="str">
        <f>IF(Table1[[#This Row],[Verschluss - B2 - Recyceltes Material Anteil (in %)]]="","",Table1[[#This Row],[Verschluss - B2 - Recyceltes Material Anteil (in %)]])</f>
        <v/>
      </c>
      <c r="MY46" s="812" t="str">
        <f>IF(Table1[[#This Row],[Verschluss - B2 - Beschichtung]]="","",VLOOKUP(Table1[[#This Row],[Verschluss - B2 - Beschichtung]],'DD FD'!AE:AF,2,FALSE))</f>
        <v/>
      </c>
      <c r="MZ46" s="815" t="str">
        <f>IF(Table1[[#This Row],[Verschluss - B2 - Beschichtung Anteil (in %)]]="","",Table1[[#This Row],[Verschluss - B2 - Beschichtung Anteil (in %)]])</f>
        <v/>
      </c>
      <c r="NA46" s="811" t="str">
        <f>IF(Table1[[#This Row],[Verschluss - B3 - Art]]="","",VLOOKUP(Table1[[#This Row],[Verschluss - B3 - Art]],'DD FD'!D:E,2,FALSE))</f>
        <v/>
      </c>
      <c r="NB46" s="812" t="str">
        <f>IF(Table1[[#This Row],[Verschluss - B3 - Fraktion]]="","",VLOOKUP(Table1[[#This Row],[Verschluss - B3 - Fraktion]],'DD FD'!H:J,3,FALSE))</f>
        <v/>
      </c>
      <c r="NC46" s="809" t="str">
        <f>IF(Table1[[#This Row],[Verschluss - B3 - Gewicht (in G)]]="","",Table1[[#This Row],[Verschluss - B3 - Gewicht (in G)]])</f>
        <v/>
      </c>
      <c r="ND46" s="809" t="str">
        <f>IF(Table1[[#This Row],[Verschluss - B3 - Lizenzierungs-pflichtig? (X=Ja)]]="","",Table1[[#This Row],[Verschluss - B3 - Lizenzierungs-pflichtig? (X=Ja)]])</f>
        <v/>
      </c>
      <c r="NE46" s="809" t="str">
        <f>IF(Table1[[#This Row],[Verschluss - B3 - Trennbar vom Hauptkörper? (X=Ja)]]="","",Table1[[#This Row],[Verschluss - B3 - Trennbar vom Hauptkörper? (X=Ja)]])</f>
        <v/>
      </c>
      <c r="NF46" s="812" t="str">
        <f>IF(Table1[[#This Row],[Verschluss - B3 - Virgin Material]]="","",VLOOKUP(Table1[[#This Row],[Verschluss - B3 - Virgin Material]],'DD FD'!AJ:AK,2,FALSE))</f>
        <v/>
      </c>
      <c r="NG46" s="813" t="str">
        <f>IF(Table1[[#This Row],[Verschluss - B3 - Virgin Material Anteil (in %)]]="","",Table1[[#This Row],[Verschluss - B3 - Virgin Material Anteil (in %)]])</f>
        <v/>
      </c>
      <c r="NH46" s="812" t="str">
        <f>IF(Table1[[#This Row],[Verschluss - B3 - Recyceltes Material]]="","",VLOOKUP(Table1[[#This Row],[Verschluss - B3 - Recyceltes Material]],'DD FD'!AL:AM,2,FALSE))</f>
        <v/>
      </c>
      <c r="NI46" s="813" t="str">
        <f>IF(Table1[[#This Row],[Verschluss - B3 - Recyceltes Material Anteil (in %)]]="","",Table1[[#This Row],[Verschluss - B3 - Recyceltes Material Anteil (in %)]])</f>
        <v/>
      </c>
      <c r="NJ46" s="812" t="str">
        <f>IF(Table1[[#This Row],[Verschluss - B3 - Beschichtung]]="","",VLOOKUP(Table1[[#This Row],[Verschluss - B3 - Beschichtung]],'DD FD'!AE:AF,2,FALSE))</f>
        <v/>
      </c>
      <c r="NK46" s="815" t="str">
        <f>IF(Table1[[#This Row],[Verschluss - B3 - Beschichtung Anteil (in %)]]="","",Table1[[#This Row],[Verschluss - B3 - Beschichtung Anteil (in %)]])</f>
        <v/>
      </c>
      <c r="NL46" s="811" t="str">
        <f>IF(Table1[[#This Row],[Etikett - B1 - Art]]="","",VLOOKUP(Table1[[#This Row],[Etikett - B1 - Art]],'DD FD'!F:G,2,FALSE))</f>
        <v/>
      </c>
      <c r="NM46" s="812" t="str">
        <f>IF(Table1[[#This Row],[Etikett - B1 - Fraktion]]="","",VLOOKUP(Table1[[#This Row],[Etikett - B1 - Fraktion]],'DD FD'!H:J,3,FALSE))</f>
        <v/>
      </c>
      <c r="NN46" s="809" t="str">
        <f>IF(Table1[[#This Row],[Etikett - B1 - Gewicht (in G)]]="","",Table1[[#This Row],[Etikett - B1 - Gewicht (in G)]])</f>
        <v/>
      </c>
      <c r="NO46" s="809" t="str">
        <f>IF(Table1[[#This Row],[Etikett - B1 - Lizenzierungs-pflichtig? (X=Ja)]]="","",Table1[[#This Row],[Etikett - B1 - Lizenzierungs-pflichtig? (X=Ja)]])</f>
        <v/>
      </c>
      <c r="NP46" s="809" t="str">
        <f>IF(Table1[[#This Row],[Etikett - B1 - Trennbar vom Hauptkörper? (X=Ja)]]="","",Table1[[#This Row],[Etikett - B1 - Trennbar vom Hauptkörper? (X=Ja)]])</f>
        <v/>
      </c>
      <c r="NQ46" s="812" t="str">
        <f>IF(Table1[[#This Row],[Etikett - B1 - Virgin Material]]="","",VLOOKUP(Table1[[#This Row],[Etikett - B1 - Virgin Material]],'DD FD'!AJ:AK,2,FALSE))</f>
        <v/>
      </c>
      <c r="NR46" s="813" t="str">
        <f>IF(Table1[[#This Row],[Etikett - B1 - Virgin Material Anteil (in %)]]="","",Table1[[#This Row],[Etikett - B1 - Virgin Material Anteil (in %)]])</f>
        <v/>
      </c>
      <c r="NS46" s="812" t="str">
        <f>IF(Table1[[#This Row],[Etikett - B1 - Recyceltes Material]]="","",VLOOKUP(Table1[[#This Row],[Etikett - B1 - Recyceltes Material]],'DD FD'!AL:AM,2,FALSE))</f>
        <v/>
      </c>
      <c r="NT46" s="813" t="str">
        <f>IF(Table1[[#This Row],[Etikett - B1 - Recyceltes Material Anteil (in %)]]="","",Table1[[#This Row],[Etikett - B1 - Recyceltes Material Anteil (in %)]])</f>
        <v/>
      </c>
      <c r="NU46" s="812" t="str">
        <f>IF(Table1[[#This Row],[Etikett - B1 - Beschichtung]]="","",VLOOKUP(Table1[[#This Row],[Etikett - B1 - Beschichtung]],'DD FD'!AE:AF,2,FALSE))</f>
        <v/>
      </c>
      <c r="NV46" s="815" t="str">
        <f>IF(Table1[[#This Row],[Etikett - B1 - Beschichtung Anteil (in %)]]="","",Table1[[#This Row],[Etikett - B1 - Beschichtung Anteil (in %)]])</f>
        <v/>
      </c>
      <c r="NW46" s="811" t="str">
        <f>IF(Table1[[#This Row],[Etikett - B2 - Art]]="","",VLOOKUP(Table1[[#This Row],[Etikett - B2 - Art]],'DD FD'!F:G,2,FALSE))</f>
        <v/>
      </c>
      <c r="NX46" s="812" t="str">
        <f>IF(Table1[[#This Row],[Etikett - B2 - Fraktion]]="","",VLOOKUP(Table1[[#This Row],[Etikett - B2 - Fraktion]],'DD FD'!H:J,3,FALSE))</f>
        <v/>
      </c>
      <c r="NY46" s="809" t="str">
        <f>IF(Table1[[#This Row],[Etikett - B2 - Gewicht (in G)]]="","",Table1[[#This Row],[Etikett - B2 - Gewicht (in G)]])</f>
        <v/>
      </c>
      <c r="NZ46" s="809" t="str">
        <f>IF(Table1[[#This Row],[Etikett - B2 - Lizenzierungs-pflichtig? (X=Ja)]]="","",Table1[[#This Row],[Etikett - B2 - Lizenzierungs-pflichtig? (X=Ja)]])</f>
        <v/>
      </c>
      <c r="OA46" s="809" t="str">
        <f>IF(Table1[[#This Row],[Etikett - B2 - Trennbar vom Hauptkörper? (X=Ja)]]="","",Table1[[#This Row],[Etikett - B2 - Trennbar vom Hauptkörper? (X=Ja)]])</f>
        <v/>
      </c>
      <c r="OB46" s="812" t="str">
        <f>IF(Table1[[#This Row],[Etikett - B2 - Virgin Material]]="","",VLOOKUP(Table1[[#This Row],[Etikett - B2 - Virgin Material]],'DD FD'!AJ:AK,2,FALSE))</f>
        <v/>
      </c>
      <c r="OC46" s="813" t="str">
        <f>IF(Table1[[#This Row],[Etikett - B2 - Virgin Material Anteil (in %)]]="","",Table1[[#This Row],[Etikett - B2 - Virgin Material Anteil (in %)]])</f>
        <v/>
      </c>
      <c r="OD46" s="812" t="str">
        <f>IF(Table1[[#This Row],[Etikett - B2 - Recyceltes Material]]="","",VLOOKUP(Table1[[#This Row],[Etikett - B2 - Recyceltes Material]],'DD FD'!AL:AM,2,FALSE))</f>
        <v/>
      </c>
      <c r="OE46" s="813" t="str">
        <f>IF(Table1[[#This Row],[Etikett - B2 - Recyceltes Material Anteil (in %)]]="","",Table1[[#This Row],[Etikett - B2 - Recyceltes Material Anteil (in %)]])</f>
        <v/>
      </c>
      <c r="OF46" s="812" t="str">
        <f>IF(Table1[[#This Row],[Etikett - B2 - Beschichtung]]="","",VLOOKUP(Table1[[#This Row],[Etikett - B2 - Beschichtung]],'DD FD'!AE:AF,2,FALSE))</f>
        <v/>
      </c>
      <c r="OG46" s="815" t="str">
        <f>IF(Table1[[#This Row],[Etikett - B2 - Beschichtung Anteil (in %)]]="","",Table1[[#This Row],[Etikett - B2 - Beschichtung Anteil (in %)]])</f>
        <v/>
      </c>
      <c r="OH46" s="811" t="str">
        <f>IF(Table1[[#This Row],[Etikett - B3 - Art]]="","",VLOOKUP(Table1[[#This Row],[Etikett - B3 - Art]],'DD FD'!F:G,2,FALSE))</f>
        <v/>
      </c>
      <c r="OI46" s="812" t="str">
        <f>IF(Table1[[#This Row],[Etikett - B3 - Fraktion]]="","",VLOOKUP(Table1[[#This Row],[Etikett - B3 - Fraktion]],'DD FD'!H:J,3,FALSE))</f>
        <v/>
      </c>
      <c r="OJ46" s="809" t="str">
        <f>IF(Table1[[#This Row],[Etikett - B3 - Gewicht (in G)]]="","",Table1[[#This Row],[Etikett - B3 - Gewicht (in G)]])</f>
        <v/>
      </c>
      <c r="OK46" s="809" t="str">
        <f>IF(Table1[[#This Row],[Etikett - B3 - Lizenzierungs-pflichtig? (X=Ja)]]="","",Table1[[#This Row],[Etikett - B3 - Lizenzierungs-pflichtig? (X=Ja)]])</f>
        <v/>
      </c>
      <c r="OL46" s="809" t="str">
        <f>IF(Table1[[#This Row],[Etikett - B3 - Trennbar vom Hauptkörper? (X=Ja)]]="","",Table1[[#This Row],[Etikett - B3 - Trennbar vom Hauptkörper? (X=Ja)]])</f>
        <v/>
      </c>
      <c r="OM46" s="812" t="str">
        <f>IF(Table1[[#This Row],[Etikett - B3 - Virgin Material]]="","",VLOOKUP(Table1[[#This Row],[Etikett - B3 - Virgin Material]],'DD FD'!AJ:AK,2,FALSE))</f>
        <v/>
      </c>
      <c r="ON46" s="813" t="str">
        <f>IF(Table1[[#This Row],[Etikett - B3 - Virgin Material Anteil (in %)]]="","",Table1[[#This Row],[Etikett - B3 - Virgin Material Anteil (in %)]])</f>
        <v/>
      </c>
      <c r="OO46" s="812" t="str">
        <f>IF(Table1[[#This Row],[Etikett - B3 - Recyceltes Material]]="","",VLOOKUP(Table1[[#This Row],[Etikett - B3 - Recyceltes Material]],'DD FD'!AL:AM,2,FALSE))</f>
        <v/>
      </c>
      <c r="OP46" s="813" t="str">
        <f>IF(Table1[[#This Row],[Etikett - B3 - Recyceltes Material Anteil (in %)]]="","",Table1[[#This Row],[Etikett - B3 - Recyceltes Material Anteil (in %)]])</f>
        <v/>
      </c>
      <c r="OQ46" s="812" t="str">
        <f>IF(Table1[[#This Row],[Etikett - B3 - Beschichtung]]="","",VLOOKUP(Table1[[#This Row],[Etikett - B3 - Beschichtung]],'DD FD'!AE:AF,2,FALSE))</f>
        <v/>
      </c>
      <c r="OR46" s="861" t="str">
        <f>IF(Table1[[#This Row],[Etikett - B3 - Beschichtung Anteil (in %)]]="","",Table1[[#This Row],[Etikett - B3 - Beschichtung Anteil (in %)]])</f>
        <v/>
      </c>
      <c r="OS46" s="866">
        <f>ROUNDUP(SUM(
IF(AND(LB46='DD FD'!$J$7,LD46='DD FD'!$AI$3),LC46,0),
IF(AND(LL46='DD FD'!$J$7,LN46='DD FD'!$AI$3),LM46,0),
IF(AND(LV46='DD FD'!$J$7,LX46='DD FD'!$AI$3),LW46,0),
IF(AND(MF46='DD FD'!$J$7,MH46='DD FD'!$AI$3),MG46,0),
IF(AND(MQ46='DD FD'!$J$7,MS46='DD FD'!$AI$3),MR46,0),
IF(AND(NB46='DD FD'!$J$7,ND46='DD FD'!$AI$3),NC46,0),
IF(AND(NM46='DD FD'!$J$7,NO46='DD FD'!$AI$3),NN46,0),
IF(AND(NX46='DD FD'!$J$7,NZ46='DD FD'!$AI$3),NY46,0),
IF(AND(OI46='DD FD'!$J$7,OK46='DD FD'!$AI$3),OJ46,0),
),2)</f>
        <v>0</v>
      </c>
      <c r="OT46" s="865">
        <f>ROUNDUP(SUM(
IF(AND(LB46='DD FD'!$J$6,LD46='DD FD'!$AI$3),LC46,0),
IF(AND(LL46='DD FD'!$J$6,LN46='DD FD'!$AI$3),LM46,0),
IF(AND(LV46='DD FD'!$J$6,LX46='DD FD'!$AI$3),LW46,0),
IF(AND(MF46='DD FD'!$J$6,MH46='DD FD'!$AI$3),MG46,0),
IF(AND(MQ46='DD FD'!$J$6,MS46='DD FD'!$AI$3),MR46,0),
IF(AND(NB46='DD FD'!$J$6,ND46='DD FD'!$AI$3),NC46,0),
IF(AND(NM46='DD FD'!$J$6,NO46='DD FD'!$AI$3),NN46,0),
IF(AND(NX46='DD FD'!$J$6,NZ46='DD FD'!$AI$3),NY46,0),
IF(AND(OI46='DD FD'!$J$6,OK46='DD FD'!$AI$3),OJ46,0),
),2)</f>
        <v>0</v>
      </c>
      <c r="OU46" s="865">
        <f>ROUNDUP(SUM(
IF(AND(LB46='DD FD'!$J$10,LD46='DD FD'!$AI$3),LC46,0),
IF(AND(LL46='DD FD'!$J$10,LN46='DD FD'!$AI$3),LM46,0),
IF(AND(LV46='DD FD'!$J$10,LX46='DD FD'!$AI$3),LW46,0),
IF(AND(MF46='DD FD'!$J$10,MH46='DD FD'!$AI$3),MG46,0),
IF(AND(MQ46='DD FD'!$J$10,MS46='DD FD'!$AI$3),MR46,0),
IF(AND(NB46='DD FD'!$J$10,ND46='DD FD'!$AI$3),NC46,0),
IF(AND(NM46='DD FD'!$J$10,NO46='DD FD'!$AI$3),NN46,0),
IF(AND(NX46='DD FD'!$J$10,NZ46='DD FD'!$AI$3),NY46,0),
IF(AND(OI46='DD FD'!$J$10,OK46='DD FD'!$AI$3),OJ46,0),
),2)</f>
        <v>0</v>
      </c>
      <c r="OV46" s="865">
        <f>ROUNDUP(SUM(
IF(AND(LB46='DD FD'!$J$8,LD46='DD FD'!$AI$3),LC46,0),
IF(AND(LL46='DD FD'!$J$8,LN46='DD FD'!$AI$3),LM46,0),
IF(AND(LV46='DD FD'!$J$8,LX46='DD FD'!$AI$3),LW46,0),
IF(AND(MF46='DD FD'!$J$8,MH46='DD FD'!$AI$3),MG46,0),
IF(AND(MQ46='DD FD'!$J$8,MS46='DD FD'!$AI$3),MR46,0),
IF(AND(NB46='DD FD'!$J$8,ND46='DD FD'!$AI$3),NC46,0),
IF(AND(NM46='DD FD'!$J$8,NO46='DD FD'!$AI$3),NN46,0),
IF(AND(NX46='DD FD'!$J$8,NZ46='DD FD'!$AI$3),NY46,0),
IF(AND(OI46='DD FD'!$J$8,OK46='DD FD'!$AI$3),OJ46,0),
),2)</f>
        <v>0</v>
      </c>
      <c r="OW46" s="865">
        <f>ROUNDUP(SUM(
IF(AND(LB46='DD FD'!$J$5,LD46='DD FD'!$AI$3),LC46,0),
IF(AND(LL46='DD FD'!$J$5,LN46='DD FD'!$AI$3),LM46,0),
IF(AND(LV46='DD FD'!$J$5,LX46='DD FD'!$AI$3),LW46,0),
IF(AND(MF46='DD FD'!$J$5,MH46='DD FD'!$AI$3),MG46,0),
IF(AND(MQ46='DD FD'!$J$5,MS46='DD FD'!$AI$3),MR46,0),
IF(AND(NB46='DD FD'!$J$5,ND46='DD FD'!$AI$3),NC46,0),
IF(AND(NM46='DD FD'!$J$5,NO46='DD FD'!$AI$3),NN46,0),
IF(AND(NX46='DD FD'!$J$5,NZ46='DD FD'!$AI$3),NY46,0),
IF(AND(OI46='DD FD'!$J$5,OK46='DD FD'!$AI$3),OJ46,0),
),2)</f>
        <v>0</v>
      </c>
      <c r="OX46" s="865">
        <f>ROUNDUP(SUM(
IF(AND(LB46='DD FD'!$J$9,LD46='DD FD'!$AI$3),LC46,0),
IF(AND(LL46='DD FD'!$J$9,LN46='DD FD'!$AI$3),LM46,0),
IF(AND(LV46='DD FD'!$J$9,LX46='DD FD'!$AI$3),LW46,0),
IF(AND(MF46='DD FD'!$J$9,MH46='DD FD'!$AI$3),MG46,0),
IF(AND(MQ46='DD FD'!$J$9,MS46='DD FD'!$AI$3),MR46,0),
IF(AND(NB46='DD FD'!$J$9,ND46='DD FD'!$AI$3),NC46,0),
IF(AND(NM46='DD FD'!$J$9,NO46='DD FD'!$AI$3),NN46,0),
IF(AND(NX46='DD FD'!$J$9,NZ46='DD FD'!$AI$3),NY46,0),
IF(AND(OI46='DD FD'!$J$9,OK46='DD FD'!$AI$3),OJ46,0),
),2)</f>
        <v>0</v>
      </c>
      <c r="OY46" s="865">
        <f>ROUNDUP(SUM(
IF(AND(LB46='DD FD'!$J$4,LD46='DD FD'!$AI$3),LC46,0),
IF(AND(LL46='DD FD'!$J$4,LN46='DD FD'!$AI$3),LM46,0),
IF(AND(LV46='DD FD'!$J$4,LX46='DD FD'!$AI$3),LW46,0),
IF(AND(MF46='DD FD'!$J$4,MH46='DD FD'!$AI$3),MG46,0),
IF(AND(MQ46='DD FD'!$J$4,MS46='DD FD'!$AI$3),MR46,0),
IF(AND(NB46='DD FD'!$J$4,ND46='DD FD'!$AI$3),NC46,0),
IF(AND(NM46='DD FD'!$J$4,NO46='DD FD'!$AI$3),NN46,0),
IF(AND(NX46='DD FD'!$J$4,NZ46='DD FD'!$AI$3),NY46,0),
IF(AND(OI46='DD FD'!$J$4,OK46='DD FD'!$AI$3),OJ46,0),
),2)</f>
        <v>0</v>
      </c>
      <c r="OZ46" s="867">
        <f>ROUNDUP(SUM(
IF(AND(LB46='DD FD'!$J$11,LD46='DD FD'!$AI$3),LC46,0),
IF(AND(LL46='DD FD'!$J$11,LN46='DD FD'!$AI$3),LM46,0),
IF(AND(LV46='DD FD'!$J$11,LX46='DD FD'!$AI$3),LW46,0),
IF(AND(MF46='DD FD'!$J$11,MH46='DD FD'!$AI$3),MG46,0),
IF(AND(MQ46='DD FD'!$J$11,MS46='DD FD'!$AI$3),MR46,0),
IF(AND(NB46='DD FD'!$J$11,ND46='DD FD'!$AI$3),NC46,0),
IF(AND(NM46='DD FD'!$J$11,NO46='DD FD'!$AI$3),NN46,0),
IF(AND(NX46='DD FD'!$J$11,NZ46='DD FD'!$AI$3),NY46,0),
IF(AND(OI46='DD FD'!$J$11,OK46='DD FD'!$AI$3),OJ46,0),
),2)</f>
        <v>0</v>
      </c>
    </row>
    <row r="47" spans="1:416">
      <c r="A47" s="663"/>
      <c r="B47" s="182"/>
      <c r="C47" s="282"/>
      <c r="D47" s="282"/>
      <c r="E47" s="183"/>
      <c r="F47" s="355"/>
      <c r="G47" s="359"/>
      <c r="H47" s="664"/>
      <c r="I47" s="173"/>
      <c r="J47" s="161" t="str">
        <f t="shared" si="0"/>
        <v/>
      </c>
      <c r="K47" s="633" t="str">
        <f t="shared" si="17"/>
        <v/>
      </c>
      <c r="L47" s="636"/>
      <c r="M47" s="124" t="str">
        <f t="shared" si="18"/>
        <v/>
      </c>
      <c r="N47" s="125" t="str">
        <f t="shared" si="1"/>
        <v/>
      </c>
      <c r="O47" s="175"/>
      <c r="P47" s="175"/>
      <c r="Q47" s="126" t="str">
        <f t="shared" si="19"/>
        <v/>
      </c>
      <c r="R47" s="184"/>
      <c r="S47" s="184"/>
      <c r="T47" s="182"/>
      <c r="U47" s="182"/>
      <c r="V47" s="182"/>
      <c r="W47" s="358"/>
      <c r="X47" s="182"/>
      <c r="Y47" s="183"/>
      <c r="Z47" s="123"/>
      <c r="AA47" s="176"/>
      <c r="AB47" s="176"/>
      <c r="AC47" s="176"/>
      <c r="AD47" s="176"/>
      <c r="AE47" s="176"/>
      <c r="AF47" s="176"/>
      <c r="AG47" s="127" t="str">
        <f t="shared" si="20"/>
        <v/>
      </c>
      <c r="AH47" s="127" t="str">
        <f t="shared" si="21"/>
        <v/>
      </c>
      <c r="AI47" s="370"/>
      <c r="AJ47" s="635"/>
      <c r="AK47" s="619" t="str">
        <f t="shared" si="22"/>
        <v/>
      </c>
      <c r="AL47" s="124" t="str">
        <f t="shared" si="2"/>
        <v/>
      </c>
      <c r="AM47" s="124" t="str">
        <f t="shared" si="3"/>
        <v/>
      </c>
      <c r="AN47" s="124" t="str">
        <f t="shared" si="4"/>
        <v/>
      </c>
      <c r="AO47" s="124" t="str">
        <f t="shared" si="5"/>
        <v/>
      </c>
      <c r="AP47" s="184"/>
      <c r="AQ47" s="182"/>
      <c r="AR47" s="182"/>
      <c r="AS47" s="182"/>
      <c r="AT47" s="182"/>
      <c r="AU47" s="127" t="str">
        <f t="shared" si="6"/>
        <v/>
      </c>
      <c r="AV47" s="354"/>
      <c r="AW47" s="127" t="str">
        <f t="shared" si="7"/>
        <v/>
      </c>
      <c r="AX47" s="144" t="str">
        <f t="shared" si="8"/>
        <v/>
      </c>
      <c r="AY47" s="182"/>
      <c r="AZ47" s="23"/>
      <c r="BA47" s="23"/>
      <c r="BB47" s="183"/>
      <c r="BC47" s="622"/>
      <c r="BD47" s="649" t="str">
        <f t="shared" si="23"/>
        <v/>
      </c>
      <c r="BE47" s="354"/>
      <c r="BF47" s="192" t="str">
        <f t="shared" si="24"/>
        <v/>
      </c>
      <c r="BG47" s="159"/>
      <c r="BH47" s="159"/>
      <c r="BI47" s="182"/>
      <c r="BJ47" s="194"/>
      <c r="BK47" s="194"/>
      <c r="BL47" s="194"/>
      <c r="BM47" s="127" t="str">
        <f t="shared" si="9"/>
        <v/>
      </c>
      <c r="BN47" s="194"/>
      <c r="BO47" s="178" t="str">
        <f t="shared" si="10"/>
        <v/>
      </c>
      <c r="BP47" s="191"/>
      <c r="BQ47" s="182"/>
      <c r="BR47" s="23"/>
      <c r="BS47" s="23"/>
      <c r="BT47" s="23"/>
      <c r="BU47" s="651"/>
      <c r="BV47" s="647"/>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633" t="str">
        <f t="shared" si="25"/>
        <v/>
      </c>
      <c r="DY47" s="736"/>
      <c r="DZ47" s="334"/>
      <c r="EA47" s="736"/>
      <c r="EB47" s="197"/>
      <c r="EC47" s="194"/>
      <c r="ED47" s="197"/>
      <c r="EE47" s="197"/>
      <c r="EF47" s="194"/>
      <c r="EG47" s="194"/>
      <c r="EH47" s="194"/>
      <c r="EI47" s="123" t="str">
        <f t="shared" si="11"/>
        <v/>
      </c>
      <c r="EJ47" s="194"/>
      <c r="EK47" s="620" t="str">
        <f t="shared" si="12"/>
        <v/>
      </c>
      <c r="EL47" s="756"/>
      <c r="EM47" s="620" t="str">
        <f t="shared" si="26"/>
        <v/>
      </c>
      <c r="EN47" s="733"/>
      <c r="EO47" s="163"/>
      <c r="EP47" s="163"/>
      <c r="EQ47" s="163"/>
      <c r="ER47" s="163"/>
      <c r="ES47" s="163"/>
      <c r="ET47" s="163"/>
      <c r="EU47" s="163"/>
      <c r="EV47" s="163"/>
      <c r="EW47" s="163"/>
      <c r="EX47" s="163"/>
      <c r="EY47" s="163"/>
      <c r="EZ47" s="163"/>
      <c r="FA47" s="163"/>
      <c r="FB47" s="163"/>
      <c r="FC47" s="742"/>
      <c r="FD47" s="648" t="str">
        <f t="shared" si="13"/>
        <v/>
      </c>
      <c r="FE47" s="183"/>
      <c r="FF47" s="201"/>
      <c r="FG47" s="201"/>
      <c r="FH47" s="201"/>
      <c r="FI47" s="201"/>
      <c r="FJ47" s="201"/>
      <c r="FK47" s="201"/>
      <c r="FL47" s="182"/>
      <c r="FM47" s="182"/>
      <c r="FN47" s="334"/>
      <c r="FO47" s="123" t="str">
        <f t="shared" si="14"/>
        <v/>
      </c>
      <c r="FP47" s="889" t="str">
        <f>IF(Table1[[#This Row],[Baumwollanteil (in %)]]&lt;&gt;"","05","")</f>
        <v/>
      </c>
      <c r="FQ47" s="999"/>
      <c r="FR47" s="179" t="str">
        <f t="shared" si="15"/>
        <v/>
      </c>
      <c r="FS47" s="175"/>
      <c r="FT47" s="175"/>
      <c r="FU47" s="175"/>
      <c r="FV47" s="745" t="str">
        <f t="shared" si="16"/>
        <v/>
      </c>
      <c r="FZ47" s="24"/>
      <c r="GA47" s="24"/>
      <c r="GC47" s="1010" t="str">
        <f>IF(Table1[[#This Row],[Global Trade Item Number (GTIN)]]="","",Table1[[#This Row],[Global Trade Item Number (GTIN)]])</f>
        <v/>
      </c>
      <c r="GD47" s="790" t="str">
        <f>IF(Table1[[#This Row],[WAWI-Nr./ Kreditoren-Nummer
(ASDV)]]&lt;&gt;"",Table1[[#This Row],[WAWI-Nr./ Kreditoren-Nummer
(ASDV)]],"")</f>
        <v/>
      </c>
      <c r="GE47" s="190"/>
      <c r="GF47" s="790" t="str">
        <f>IF(Table1[[#This Row],[Gültig ab (Datum)]]&lt;&gt;"","31.12.9999","")</f>
        <v/>
      </c>
      <c r="GG47" s="190"/>
      <c r="GH47" s="190"/>
      <c r="GI47" s="616"/>
      <c r="GJ47" s="765"/>
      <c r="GK47" s="763"/>
      <c r="GL47" s="617"/>
      <c r="GM47" s="617"/>
      <c r="GN47" s="617"/>
      <c r="GO47" s="617"/>
      <c r="GP47" s="617"/>
      <c r="GQ47" s="775"/>
      <c r="GR47" s="771"/>
      <c r="GS47" s="159"/>
      <c r="GT47" s="610"/>
      <c r="GU47" s="610"/>
      <c r="GV47" s="610"/>
      <c r="GW47" s="610"/>
      <c r="GX47" s="610"/>
      <c r="GY47" s="610"/>
      <c r="GZ47" s="610"/>
      <c r="HA47" s="610"/>
      <c r="HB47" s="771"/>
      <c r="HC47" s="610"/>
      <c r="HD47" s="610"/>
      <c r="HE47" s="610"/>
      <c r="HF47" s="610"/>
      <c r="HG47" s="610"/>
      <c r="HH47" s="610"/>
      <c r="HI47" s="610"/>
      <c r="HJ47" s="610"/>
      <c r="HK47" s="610"/>
      <c r="HL47" s="771"/>
      <c r="HM47" s="610"/>
      <c r="HN47" s="610"/>
      <c r="HO47" s="610"/>
      <c r="HP47" s="610"/>
      <c r="HQ47" s="610"/>
      <c r="HR47" s="610"/>
      <c r="HS47" s="610"/>
      <c r="HT47" s="610"/>
      <c r="HU47" s="610"/>
      <c r="HV47" s="771"/>
      <c r="HW47" s="610"/>
      <c r="HX47" s="610"/>
      <c r="HY47" s="610"/>
      <c r="HZ47" s="610"/>
      <c r="IA47" s="610"/>
      <c r="IB47" s="610"/>
      <c r="IC47" s="610"/>
      <c r="ID47" s="610"/>
      <c r="IE47" s="610"/>
      <c r="IF47" s="610"/>
      <c r="IG47" s="771"/>
      <c r="IH47" s="610"/>
      <c r="II47" s="610"/>
      <c r="IJ47" s="610"/>
      <c r="IK47" s="610"/>
      <c r="IL47" s="610"/>
      <c r="IM47" s="610"/>
      <c r="IN47" s="610"/>
      <c r="IO47" s="610"/>
      <c r="IP47" s="610"/>
      <c r="IQ47" s="610"/>
      <c r="IR47" s="771"/>
      <c r="IS47" s="610"/>
      <c r="IT47" s="610"/>
      <c r="IU47" s="610"/>
      <c r="IV47" s="610"/>
      <c r="IW47" s="610"/>
      <c r="IX47" s="610"/>
      <c r="IY47" s="610"/>
      <c r="IZ47" s="610"/>
      <c r="JA47" s="610"/>
      <c r="JB47" s="610"/>
      <c r="JC47" s="771"/>
      <c r="JD47" s="610"/>
      <c r="JE47" s="610"/>
      <c r="JF47" s="610"/>
      <c r="JG47" s="610"/>
      <c r="JH47" s="610"/>
      <c r="JI47" s="610"/>
      <c r="JJ47" s="610"/>
      <c r="JK47" s="610"/>
      <c r="JL47" s="610"/>
      <c r="JM47" s="827"/>
      <c r="JN47" s="771"/>
      <c r="JO47" s="610"/>
      <c r="JP47" s="610"/>
      <c r="JQ47" s="610"/>
      <c r="JR47" s="610"/>
      <c r="JS47" s="610"/>
      <c r="JT47" s="610"/>
      <c r="JU47" s="610"/>
      <c r="JV47" s="610"/>
      <c r="JW47" s="610"/>
      <c r="JX47" s="610"/>
      <c r="JY47" s="771"/>
      <c r="JZ47" s="610"/>
      <c r="KA47" s="610"/>
      <c r="KB47" s="610"/>
      <c r="KC47" s="610"/>
      <c r="KD47" s="610"/>
      <c r="KE47" s="610"/>
      <c r="KF47" s="610"/>
      <c r="KG47" s="610"/>
      <c r="KH47" s="610"/>
      <c r="KI47" s="610"/>
      <c r="KL47" s="803" t="str">
        <f>IF(Table1[[#This Row],[GTIN]]&lt;&gt;"",Table1[[#This Row],[GTIN]],"")</f>
        <v/>
      </c>
      <c r="KM47" s="804" t="str">
        <f>Table1[[#This Row],[Kreditor]]</f>
        <v/>
      </c>
      <c r="KN47" s="805" t="str">
        <f>IF(Table1[[#This Row],[Gültig ab (Datum)]]&lt;&gt;"",Table1[[#This Row],[Gültig ab (Datum)]],"")</f>
        <v/>
      </c>
      <c r="KO47" s="805" t="str">
        <f>Table1[[#This Row],[Gültig bis]]</f>
        <v/>
      </c>
      <c r="KP47" s="818" t="str">
        <f>IF(Table1[[#This Row],[Artikel verpackt? 
(X=Ja)]]="","",Table1[[#This Row],[Artikel verpackt? 
(X=Ja)]])</f>
        <v/>
      </c>
      <c r="KQ47" s="806" t="str">
        <f>IF(Table1[[#This Row],[Verpackung recyclingfähig?
(X=Ja)]]="","",Table1[[#This Row],[Verpackung recyclingfähig?
(X=Ja)]])</f>
        <v/>
      </c>
      <c r="KR47" s="807"/>
      <c r="KS47" s="808"/>
      <c r="KT47" s="809"/>
      <c r="KU47" s="809"/>
      <c r="KV47" s="809"/>
      <c r="KW47" s="809"/>
      <c r="KX47" s="809"/>
      <c r="KY47" s="809"/>
      <c r="KZ47" s="810"/>
      <c r="LA47" s="811" t="str">
        <f>IF(Table1[[#This Row],[Hauptkörper - B1 - Art]]="","",VLOOKUP(Table1[[#This Row],[Hauptkörper - B1 - Art]],'DD FD'!B:C,2,FALSE))</f>
        <v/>
      </c>
      <c r="LB47" s="812" t="str">
        <f>IF(Table1[[#This Row],[Hauptkörper - B1 - Fraktion]]="","",VLOOKUP(Table1[[#This Row],[Hauptkörper - B1 - Fraktion]],'DD FD'!H:J,3,FALSE))</f>
        <v/>
      </c>
      <c r="LC47" s="809" t="str">
        <f>IF(Table1[[#This Row],[Hauptkörper - B1 - Gewicht
(in G)]]="","",Table1[[#This Row],[Hauptkörper - B1 - Gewicht
(in G)]])</f>
        <v/>
      </c>
      <c r="LD47" s="809" t="str">
        <f>IF(Table1[[#This Row],[Hauptkörper - B1 - Lizenzierungs-pflichtig? (X=Ja)]]="","",Table1[[#This Row],[Hauptkörper - B1 - Lizenzierungs-pflichtig? (X=Ja)]])</f>
        <v/>
      </c>
      <c r="LE47" s="812" t="str">
        <f>IF(Table1[[#This Row],[Hauptkörper - B1 - Virgin Material]]="","",VLOOKUP(Table1[[#This Row],[Hauptkörper - B1 - Virgin Material]],'DD FD'!AJ:AK,2,FALSE))</f>
        <v/>
      </c>
      <c r="LF47" s="813" t="str">
        <f>IF(Table1[[#This Row],[Hauptkörper - B1 - Virgin Material Anteil (in %)]]="","",Table1[[#This Row],[Hauptkörper - B1 - Virgin Material Anteil (in %)]])</f>
        <v/>
      </c>
      <c r="LG47" s="812" t="str">
        <f>IF(Table1[[#This Row],[Hauptkörper - B1 - Recyceltes Material]]="","",VLOOKUP(Table1[[#This Row],[Hauptkörper - B1 - Recyceltes Material]],'DD FD'!AL:AM,2,FALSE))</f>
        <v/>
      </c>
      <c r="LH47" s="813" t="str">
        <f>IF(Table1[[#This Row],[Hauptkörper - B1 - Recyceltes Material Anteil (in %)]]="","",Table1[[#This Row],[Hauptkörper - B1 - Recyceltes Material Anteil (in %)]])</f>
        <v/>
      </c>
      <c r="LI47" s="814" t="str">
        <f>IF(Table1[[#This Row],[Hauptkörper - B1 - Beschichtung]]="","",VLOOKUP(Table1[[#This Row],[Hauptkörper - B1 - Beschichtung]],'DD FD'!AE:AF,2,FALSE))</f>
        <v/>
      </c>
      <c r="LJ47" s="815" t="str">
        <f>IF(Table1[[#This Row],[Hauptkörper - B1 - Beschichtung Anteil (in %)]]="","",Table1[[#This Row],[Hauptkörper - B1 - Beschichtung Anteil (in %)]])</f>
        <v/>
      </c>
      <c r="LK47" s="811" t="str">
        <f>IF(Table1[[#This Row],[Hauptkörper - B2 - Art]]="","",VLOOKUP(Table1[[#This Row],[Hauptkörper - B2 - Art]],'DD FD'!B:C,2,FALSE))</f>
        <v/>
      </c>
      <c r="LL47" s="812" t="str">
        <f>IF(Table1[[#This Row],[Hauptkörper - B2 - Fraktion]]="","",VLOOKUP(Table1[[#This Row],[Hauptkörper - B2 - Fraktion]],'DD FD'!H:J,3,FALSE))</f>
        <v/>
      </c>
      <c r="LM47" s="809" t="str">
        <f>IF(Table1[[#This Row],[Hauptkörper - B2 - Gewicht
(in G)]]="","",Table1[[#This Row],[Hauptkörper - B2 - Gewicht
(in G)]])</f>
        <v/>
      </c>
      <c r="LN47" s="809" t="str">
        <f>IF(Table1[[#This Row],[Hauptkörper - B2 - Lizenzierungs-pflichtig? (X=Ja)]]="","",Table1[[#This Row],[Hauptkörper - B2 - Lizenzierungs-pflichtig? (X=Ja)]])</f>
        <v/>
      </c>
      <c r="LO47" s="812" t="str">
        <f>IF(Table1[[#This Row],[Hauptkörper - B2 - Virgin Material]]="","",VLOOKUP(Table1[[#This Row],[Hauptkörper - B2 - Virgin Material]],'DD FD'!AJ:AK,2,FALSE))</f>
        <v/>
      </c>
      <c r="LP47" s="813" t="str">
        <f>IF(Table1[[#This Row],[Hauptkörper - B2 - Virgin Material Anteil (in %)]]="","",Table1[[#This Row],[Hauptkörper - B2 - Virgin Material Anteil (in %)]])</f>
        <v/>
      </c>
      <c r="LQ47" s="812" t="str">
        <f>IF(Table1[[#This Row],[Hauptkörper - B2 - Recyceltes Material]]="","",VLOOKUP(Table1[[#This Row],[Hauptkörper - B2 - Recyceltes Material]],'DD FD'!AL:AM,2,FALSE))</f>
        <v/>
      </c>
      <c r="LR47" s="813" t="str">
        <f>IF(Table1[[#This Row],[Hauptkörper - B2 - Recyceltes Material Anteil (in %)]]="","",Table1[[#This Row],[Hauptkörper - B2 - Recyceltes Material Anteil (in %)]])</f>
        <v/>
      </c>
      <c r="LS47" s="812" t="str">
        <f>IF(Table1[[#This Row],[Hauptkörper - B2 - Beschichtung]]="","",VLOOKUP(Table1[[#This Row],[Hauptkörper - B2 - Beschichtung]],'DD FD'!AE:AF,2,FALSE))</f>
        <v/>
      </c>
      <c r="LT47" s="815" t="str">
        <f>IF(Table1[[#This Row],[Hauptkörper - B2 - Beschichtung Anteil (in %)]]="","",Table1[[#This Row],[Hauptkörper - B2 - Beschichtung Anteil (in %)]])</f>
        <v/>
      </c>
      <c r="LU47" s="811" t="str">
        <f>IF(Table1[[#This Row],[Hauptkörper - B3 - Art]]="","",VLOOKUP(Table1[[#This Row],[Hauptkörper - B3 - Art]],'DD FD'!B:C,2,FALSE))</f>
        <v/>
      </c>
      <c r="LV47" s="812" t="str">
        <f>IF(Table1[[#This Row],[Hauptkörper - B3 - Fraktion]]="","",VLOOKUP(Table1[[#This Row],[Hauptkörper - B3 - Fraktion]],'DD FD'!H:J,3,FALSE))</f>
        <v/>
      </c>
      <c r="LW47" s="809" t="str">
        <f>IF(Table1[[#This Row],[Hauptkörper - B3 - Gewicht
(in G)]]="","",Table1[[#This Row],[Hauptkörper - B3 - Gewicht
(in G)]])</f>
        <v/>
      </c>
      <c r="LX47" s="809" t="str">
        <f>IF(Table1[[#This Row],[Hauptkörper - B3 - Lizenzierungs-pflichtig? (X=Ja)]]="","",Table1[[#This Row],[Hauptkörper - B3 - Lizenzierungs-pflichtig? (X=Ja)]])</f>
        <v/>
      </c>
      <c r="LY47" s="812" t="str">
        <f>IF(Table1[[#This Row],[Hauptkörper - B3 - Virgin Material]]="","",VLOOKUP(Table1[[#This Row],[Hauptkörper - B3 - Virgin Material]],'DD FD'!AJ:AK,2,FALSE))</f>
        <v/>
      </c>
      <c r="LZ47" s="813" t="str">
        <f>IF(Table1[[#This Row],[Hauptkörper - B3 - Virgin Material Anteil (in %)]]="","",Table1[[#This Row],[Hauptkörper - B3 - Virgin Material Anteil (in %)]])</f>
        <v/>
      </c>
      <c r="MA47" s="812" t="str">
        <f>IF(Table1[[#This Row],[Hauptkörper - B3 - Recyceltes Material]]="","",VLOOKUP(Table1[[#This Row],[Hauptkörper - B3 - Recyceltes Material]],'DD FD'!AL:AM,2,FALSE))</f>
        <v/>
      </c>
      <c r="MB47" s="813" t="str">
        <f>IF(Table1[[#This Row],[Hauptkörper - B3 - Recyceltes Material Anteil (in %)]]="","",Table1[[#This Row],[Hauptkörper - B3 - Recyceltes Material Anteil (in %)]])</f>
        <v/>
      </c>
      <c r="MC47" s="812" t="str">
        <f>IF(Table1[[#This Row],[Hauptkörper - B3 - Beschichtung]]="","",VLOOKUP(Table1[[#This Row],[Hauptkörper - B3 - Beschichtung]],'DD FD'!AE:AF,2,FALSE))</f>
        <v/>
      </c>
      <c r="MD47" s="815" t="str">
        <f>IF(Table1[[#This Row],[Hauptkörper - B3 - Beschichtung Anteil (in %)]]="","",Table1[[#This Row],[Hauptkörper - B3 - Beschichtung Anteil (in %)]])</f>
        <v/>
      </c>
      <c r="ME47" s="811" t="str">
        <f>IF(Table1[[#This Row],[Verschluss - B1 - Art]]="","",VLOOKUP(Table1[[#This Row],[Verschluss - B1 - Art]],'DD FD'!D:E,2,FALSE))</f>
        <v/>
      </c>
      <c r="MF47" s="812" t="str">
        <f>IF(Table1[[#This Row],[Verschluss - B1 - Fraktion]]="","",VLOOKUP(Table1[[#This Row],[Verschluss - B1 - Fraktion]],'DD FD'!H:J,3,FALSE))</f>
        <v/>
      </c>
      <c r="MG47" s="809" t="str">
        <f>IF(Table1[[#This Row],[Verschluss - B1 - Gewicht (in G)]]="","",Table1[[#This Row],[Verschluss - B1 - Gewicht (in G)]])</f>
        <v/>
      </c>
      <c r="MH47" s="809" t="str">
        <f>IF(Table1[[#This Row],[Verschluss - B1 - Lizenzierungs-pflichtig? (X=Ja)]]="","",Table1[[#This Row],[Verschluss - B1 - Lizenzierungs-pflichtig? (X=Ja)]])</f>
        <v/>
      </c>
      <c r="MI47" s="809" t="str">
        <f>IF(Table1[[#This Row],[Verschluss - B1 - Trennbar vom Hauptkörper? (X=Ja)]]="","",Table1[[#This Row],[Verschluss - B1 - Trennbar vom Hauptkörper? (X=Ja)]])</f>
        <v/>
      </c>
      <c r="MJ47" s="812" t="str">
        <f>IF(Table1[[#This Row],[Verschluss - B1 - Virgin Material]]="","",VLOOKUP(Table1[[#This Row],[Verschluss - B1 - Virgin Material]],'DD FD'!AJ:AK,2,FALSE))</f>
        <v/>
      </c>
      <c r="MK47" s="813" t="str">
        <f>IF(Table1[[#This Row],[Verschluss - B1 - Virgin Material Anteil (in %)]]="","",Table1[[#This Row],[Verschluss - B1 - Virgin Material Anteil (in %)]])</f>
        <v/>
      </c>
      <c r="ML47" s="812" t="str">
        <f>IF(Table1[[#This Row],[Verschluss - B1 - Recyceltes Material]]="","",VLOOKUP(Table1[[#This Row],[Verschluss - B1 - Recyceltes Material]],'DD FD'!AL:AM,2,FALSE))</f>
        <v/>
      </c>
      <c r="MM47" s="813" t="str">
        <f>IF(Table1[[#This Row],[Verschluss - B1 - Recyceltes Material Anteil (in %)]]="","",Table1[[#This Row],[Verschluss - B1 - Recyceltes Material Anteil (in %)]])</f>
        <v/>
      </c>
      <c r="MN47" s="812" t="str">
        <f>IF(Table1[[#This Row],[Verschluss - B1 - Beschichtung]]="","",VLOOKUP(Table1[[#This Row],[Verschluss - B1 - Beschichtung]],'DD FD'!AE:AF,2,FALSE))</f>
        <v/>
      </c>
      <c r="MO47" s="815" t="str">
        <f>IF(Table1[[#This Row],[Verschluss - B1 - Beschichtung Anteil (in %)]]="","",Table1[[#This Row],[Verschluss - B1 - Beschichtung Anteil (in %)]])</f>
        <v/>
      </c>
      <c r="MP47" s="811" t="str">
        <f>IF(Table1[[#This Row],[Verschluss - B2 - Art]]="","",VLOOKUP(Table1[[#This Row],[Verschluss - B2 - Art]],'DD FD'!D:E,2,FALSE))</f>
        <v/>
      </c>
      <c r="MQ47" s="812" t="str">
        <f>IF(Table1[[#This Row],[Verschluss - B2 - Fraktion]]="","",VLOOKUP(Table1[[#This Row],[Verschluss - B2 - Fraktion]],'DD FD'!H:J,3,FALSE))</f>
        <v/>
      </c>
      <c r="MR47" s="809" t="str">
        <f>IF(Table1[[#This Row],[Verschluss - B2 - Gewicht (in G)]]="","",Table1[[#This Row],[Verschluss - B2 - Gewicht (in G)]])</f>
        <v/>
      </c>
      <c r="MS47" s="809" t="str">
        <f>IF(Table1[[#This Row],[Verschluss - B2 - Lizenzierungs-pflichtig? (X=Ja)]]="","",Table1[[#This Row],[Verschluss - B2 - Lizenzierungs-pflichtig? (X=Ja)]])</f>
        <v/>
      </c>
      <c r="MT47" s="809" t="str">
        <f>IF(Table1[[#This Row],[Verschluss - B2 - Trennbar vom Hauptkörper? (X=Ja)]]="","",Table1[[#This Row],[Verschluss - B2 - Trennbar vom Hauptkörper? (X=Ja)]])</f>
        <v/>
      </c>
      <c r="MU47" s="812" t="str">
        <f>IF(Table1[[#This Row],[Verschluss - B2 - Virgin Material]]="","",VLOOKUP(Table1[[#This Row],[Verschluss - B2 - Virgin Material]],'DD FD'!AJ:AK,2,FALSE))</f>
        <v/>
      </c>
      <c r="MV47" s="813" t="str">
        <f>IF(Table1[[#This Row],[Verschluss - B2 - Virgin Material Anteil (in %)]]="","",Table1[[#This Row],[Verschluss - B2 - Virgin Material Anteil (in %)]])</f>
        <v/>
      </c>
      <c r="MW47" s="812" t="str">
        <f>IF(Table1[[#This Row],[Verschluss - B2 - Recyceltes Material]]="","",VLOOKUP(Table1[[#This Row],[Verschluss - B2 - Recyceltes Material]],'DD FD'!AL:AM,2,FALSE))</f>
        <v/>
      </c>
      <c r="MX47" s="813" t="str">
        <f>IF(Table1[[#This Row],[Verschluss - B2 - Recyceltes Material Anteil (in %)]]="","",Table1[[#This Row],[Verschluss - B2 - Recyceltes Material Anteil (in %)]])</f>
        <v/>
      </c>
      <c r="MY47" s="812" t="str">
        <f>IF(Table1[[#This Row],[Verschluss - B2 - Beschichtung]]="","",VLOOKUP(Table1[[#This Row],[Verschluss - B2 - Beschichtung]],'DD FD'!AE:AF,2,FALSE))</f>
        <v/>
      </c>
      <c r="MZ47" s="815" t="str">
        <f>IF(Table1[[#This Row],[Verschluss - B2 - Beschichtung Anteil (in %)]]="","",Table1[[#This Row],[Verschluss - B2 - Beschichtung Anteil (in %)]])</f>
        <v/>
      </c>
      <c r="NA47" s="811" t="str">
        <f>IF(Table1[[#This Row],[Verschluss - B3 - Art]]="","",VLOOKUP(Table1[[#This Row],[Verschluss - B3 - Art]],'DD FD'!D:E,2,FALSE))</f>
        <v/>
      </c>
      <c r="NB47" s="812" t="str">
        <f>IF(Table1[[#This Row],[Verschluss - B3 - Fraktion]]="","",VLOOKUP(Table1[[#This Row],[Verschluss - B3 - Fraktion]],'DD FD'!H:J,3,FALSE))</f>
        <v/>
      </c>
      <c r="NC47" s="809" t="str">
        <f>IF(Table1[[#This Row],[Verschluss - B3 - Gewicht (in G)]]="","",Table1[[#This Row],[Verschluss - B3 - Gewicht (in G)]])</f>
        <v/>
      </c>
      <c r="ND47" s="809" t="str">
        <f>IF(Table1[[#This Row],[Verschluss - B3 - Lizenzierungs-pflichtig? (X=Ja)]]="","",Table1[[#This Row],[Verschluss - B3 - Lizenzierungs-pflichtig? (X=Ja)]])</f>
        <v/>
      </c>
      <c r="NE47" s="809" t="str">
        <f>IF(Table1[[#This Row],[Verschluss - B3 - Trennbar vom Hauptkörper? (X=Ja)]]="","",Table1[[#This Row],[Verschluss - B3 - Trennbar vom Hauptkörper? (X=Ja)]])</f>
        <v/>
      </c>
      <c r="NF47" s="812" t="str">
        <f>IF(Table1[[#This Row],[Verschluss - B3 - Virgin Material]]="","",VLOOKUP(Table1[[#This Row],[Verschluss - B3 - Virgin Material]],'DD FD'!AJ:AK,2,FALSE))</f>
        <v/>
      </c>
      <c r="NG47" s="813" t="str">
        <f>IF(Table1[[#This Row],[Verschluss - B3 - Virgin Material Anteil (in %)]]="","",Table1[[#This Row],[Verschluss - B3 - Virgin Material Anteil (in %)]])</f>
        <v/>
      </c>
      <c r="NH47" s="812" t="str">
        <f>IF(Table1[[#This Row],[Verschluss - B3 - Recyceltes Material]]="","",VLOOKUP(Table1[[#This Row],[Verschluss - B3 - Recyceltes Material]],'DD FD'!AL:AM,2,FALSE))</f>
        <v/>
      </c>
      <c r="NI47" s="813" t="str">
        <f>IF(Table1[[#This Row],[Verschluss - B3 - Recyceltes Material Anteil (in %)]]="","",Table1[[#This Row],[Verschluss - B3 - Recyceltes Material Anteil (in %)]])</f>
        <v/>
      </c>
      <c r="NJ47" s="812" t="str">
        <f>IF(Table1[[#This Row],[Verschluss - B3 - Beschichtung]]="","",VLOOKUP(Table1[[#This Row],[Verschluss - B3 - Beschichtung]],'DD FD'!AE:AF,2,FALSE))</f>
        <v/>
      </c>
      <c r="NK47" s="815" t="str">
        <f>IF(Table1[[#This Row],[Verschluss - B3 - Beschichtung Anteil (in %)]]="","",Table1[[#This Row],[Verschluss - B3 - Beschichtung Anteil (in %)]])</f>
        <v/>
      </c>
      <c r="NL47" s="811" t="str">
        <f>IF(Table1[[#This Row],[Etikett - B1 - Art]]="","",VLOOKUP(Table1[[#This Row],[Etikett - B1 - Art]],'DD FD'!F:G,2,FALSE))</f>
        <v/>
      </c>
      <c r="NM47" s="812" t="str">
        <f>IF(Table1[[#This Row],[Etikett - B1 - Fraktion]]="","",VLOOKUP(Table1[[#This Row],[Etikett - B1 - Fraktion]],'DD FD'!H:J,3,FALSE))</f>
        <v/>
      </c>
      <c r="NN47" s="809" t="str">
        <f>IF(Table1[[#This Row],[Etikett - B1 - Gewicht (in G)]]="","",Table1[[#This Row],[Etikett - B1 - Gewicht (in G)]])</f>
        <v/>
      </c>
      <c r="NO47" s="809" t="str">
        <f>IF(Table1[[#This Row],[Etikett - B1 - Lizenzierungs-pflichtig? (X=Ja)]]="","",Table1[[#This Row],[Etikett - B1 - Lizenzierungs-pflichtig? (X=Ja)]])</f>
        <v/>
      </c>
      <c r="NP47" s="809" t="str">
        <f>IF(Table1[[#This Row],[Etikett - B1 - Trennbar vom Hauptkörper? (X=Ja)]]="","",Table1[[#This Row],[Etikett - B1 - Trennbar vom Hauptkörper? (X=Ja)]])</f>
        <v/>
      </c>
      <c r="NQ47" s="812" t="str">
        <f>IF(Table1[[#This Row],[Etikett - B1 - Virgin Material]]="","",VLOOKUP(Table1[[#This Row],[Etikett - B1 - Virgin Material]],'DD FD'!AJ:AK,2,FALSE))</f>
        <v/>
      </c>
      <c r="NR47" s="813" t="str">
        <f>IF(Table1[[#This Row],[Etikett - B1 - Virgin Material Anteil (in %)]]="","",Table1[[#This Row],[Etikett - B1 - Virgin Material Anteil (in %)]])</f>
        <v/>
      </c>
      <c r="NS47" s="812" t="str">
        <f>IF(Table1[[#This Row],[Etikett - B1 - Recyceltes Material]]="","",VLOOKUP(Table1[[#This Row],[Etikett - B1 - Recyceltes Material]],'DD FD'!AL:AM,2,FALSE))</f>
        <v/>
      </c>
      <c r="NT47" s="813" t="str">
        <f>IF(Table1[[#This Row],[Etikett - B1 - Recyceltes Material Anteil (in %)]]="","",Table1[[#This Row],[Etikett - B1 - Recyceltes Material Anteil (in %)]])</f>
        <v/>
      </c>
      <c r="NU47" s="812" t="str">
        <f>IF(Table1[[#This Row],[Etikett - B1 - Beschichtung]]="","",VLOOKUP(Table1[[#This Row],[Etikett - B1 - Beschichtung]],'DD FD'!AE:AF,2,FALSE))</f>
        <v/>
      </c>
      <c r="NV47" s="815" t="str">
        <f>IF(Table1[[#This Row],[Etikett - B1 - Beschichtung Anteil (in %)]]="","",Table1[[#This Row],[Etikett - B1 - Beschichtung Anteil (in %)]])</f>
        <v/>
      </c>
      <c r="NW47" s="811" t="str">
        <f>IF(Table1[[#This Row],[Etikett - B2 - Art]]="","",VLOOKUP(Table1[[#This Row],[Etikett - B2 - Art]],'DD FD'!F:G,2,FALSE))</f>
        <v/>
      </c>
      <c r="NX47" s="812" t="str">
        <f>IF(Table1[[#This Row],[Etikett - B2 - Fraktion]]="","",VLOOKUP(Table1[[#This Row],[Etikett - B2 - Fraktion]],'DD FD'!H:J,3,FALSE))</f>
        <v/>
      </c>
      <c r="NY47" s="809" t="str">
        <f>IF(Table1[[#This Row],[Etikett - B2 - Gewicht (in G)]]="","",Table1[[#This Row],[Etikett - B2 - Gewicht (in G)]])</f>
        <v/>
      </c>
      <c r="NZ47" s="809" t="str">
        <f>IF(Table1[[#This Row],[Etikett - B2 - Lizenzierungs-pflichtig? (X=Ja)]]="","",Table1[[#This Row],[Etikett - B2 - Lizenzierungs-pflichtig? (X=Ja)]])</f>
        <v/>
      </c>
      <c r="OA47" s="809" t="str">
        <f>IF(Table1[[#This Row],[Etikett - B2 - Trennbar vom Hauptkörper? (X=Ja)]]="","",Table1[[#This Row],[Etikett - B2 - Trennbar vom Hauptkörper? (X=Ja)]])</f>
        <v/>
      </c>
      <c r="OB47" s="812" t="str">
        <f>IF(Table1[[#This Row],[Etikett - B2 - Virgin Material]]="","",VLOOKUP(Table1[[#This Row],[Etikett - B2 - Virgin Material]],'DD FD'!AJ:AK,2,FALSE))</f>
        <v/>
      </c>
      <c r="OC47" s="813" t="str">
        <f>IF(Table1[[#This Row],[Etikett - B2 - Virgin Material Anteil (in %)]]="","",Table1[[#This Row],[Etikett - B2 - Virgin Material Anteil (in %)]])</f>
        <v/>
      </c>
      <c r="OD47" s="812" t="str">
        <f>IF(Table1[[#This Row],[Etikett - B2 - Recyceltes Material]]="","",VLOOKUP(Table1[[#This Row],[Etikett - B2 - Recyceltes Material]],'DD FD'!AL:AM,2,FALSE))</f>
        <v/>
      </c>
      <c r="OE47" s="813" t="str">
        <f>IF(Table1[[#This Row],[Etikett - B2 - Recyceltes Material Anteil (in %)]]="","",Table1[[#This Row],[Etikett - B2 - Recyceltes Material Anteil (in %)]])</f>
        <v/>
      </c>
      <c r="OF47" s="812" t="str">
        <f>IF(Table1[[#This Row],[Etikett - B2 - Beschichtung]]="","",VLOOKUP(Table1[[#This Row],[Etikett - B2 - Beschichtung]],'DD FD'!AE:AF,2,FALSE))</f>
        <v/>
      </c>
      <c r="OG47" s="815" t="str">
        <f>IF(Table1[[#This Row],[Etikett - B2 - Beschichtung Anteil (in %)]]="","",Table1[[#This Row],[Etikett - B2 - Beschichtung Anteil (in %)]])</f>
        <v/>
      </c>
      <c r="OH47" s="811" t="str">
        <f>IF(Table1[[#This Row],[Etikett - B3 - Art]]="","",VLOOKUP(Table1[[#This Row],[Etikett - B3 - Art]],'DD FD'!F:G,2,FALSE))</f>
        <v/>
      </c>
      <c r="OI47" s="812" t="str">
        <f>IF(Table1[[#This Row],[Etikett - B3 - Fraktion]]="","",VLOOKUP(Table1[[#This Row],[Etikett - B3 - Fraktion]],'DD FD'!H:J,3,FALSE))</f>
        <v/>
      </c>
      <c r="OJ47" s="809" t="str">
        <f>IF(Table1[[#This Row],[Etikett - B3 - Gewicht (in G)]]="","",Table1[[#This Row],[Etikett - B3 - Gewicht (in G)]])</f>
        <v/>
      </c>
      <c r="OK47" s="809" t="str">
        <f>IF(Table1[[#This Row],[Etikett - B3 - Lizenzierungs-pflichtig? (X=Ja)]]="","",Table1[[#This Row],[Etikett - B3 - Lizenzierungs-pflichtig? (X=Ja)]])</f>
        <v/>
      </c>
      <c r="OL47" s="809" t="str">
        <f>IF(Table1[[#This Row],[Etikett - B3 - Trennbar vom Hauptkörper? (X=Ja)]]="","",Table1[[#This Row],[Etikett - B3 - Trennbar vom Hauptkörper? (X=Ja)]])</f>
        <v/>
      </c>
      <c r="OM47" s="812" t="str">
        <f>IF(Table1[[#This Row],[Etikett - B3 - Virgin Material]]="","",VLOOKUP(Table1[[#This Row],[Etikett - B3 - Virgin Material]],'DD FD'!AJ:AK,2,FALSE))</f>
        <v/>
      </c>
      <c r="ON47" s="813" t="str">
        <f>IF(Table1[[#This Row],[Etikett - B3 - Virgin Material Anteil (in %)]]="","",Table1[[#This Row],[Etikett - B3 - Virgin Material Anteil (in %)]])</f>
        <v/>
      </c>
      <c r="OO47" s="812" t="str">
        <f>IF(Table1[[#This Row],[Etikett - B3 - Recyceltes Material]]="","",VLOOKUP(Table1[[#This Row],[Etikett - B3 - Recyceltes Material]],'DD FD'!AL:AM,2,FALSE))</f>
        <v/>
      </c>
      <c r="OP47" s="813" t="str">
        <f>IF(Table1[[#This Row],[Etikett - B3 - Recyceltes Material Anteil (in %)]]="","",Table1[[#This Row],[Etikett - B3 - Recyceltes Material Anteil (in %)]])</f>
        <v/>
      </c>
      <c r="OQ47" s="812" t="str">
        <f>IF(Table1[[#This Row],[Etikett - B3 - Beschichtung]]="","",VLOOKUP(Table1[[#This Row],[Etikett - B3 - Beschichtung]],'DD FD'!AE:AF,2,FALSE))</f>
        <v/>
      </c>
      <c r="OR47" s="861" t="str">
        <f>IF(Table1[[#This Row],[Etikett - B3 - Beschichtung Anteil (in %)]]="","",Table1[[#This Row],[Etikett - B3 - Beschichtung Anteil (in %)]])</f>
        <v/>
      </c>
      <c r="OS47" s="866">
        <f>ROUNDUP(SUM(
IF(AND(LB47='DD FD'!$J$7,LD47='DD FD'!$AI$3),LC47,0),
IF(AND(LL47='DD FD'!$J$7,LN47='DD FD'!$AI$3),LM47,0),
IF(AND(LV47='DD FD'!$J$7,LX47='DD FD'!$AI$3),LW47,0),
IF(AND(MF47='DD FD'!$J$7,MH47='DD FD'!$AI$3),MG47,0),
IF(AND(MQ47='DD FD'!$J$7,MS47='DD FD'!$AI$3),MR47,0),
IF(AND(NB47='DD FD'!$J$7,ND47='DD FD'!$AI$3),NC47,0),
IF(AND(NM47='DD FD'!$J$7,NO47='DD FD'!$AI$3),NN47,0),
IF(AND(NX47='DD FD'!$J$7,NZ47='DD FD'!$AI$3),NY47,0),
IF(AND(OI47='DD FD'!$J$7,OK47='DD FD'!$AI$3),OJ47,0),
),2)</f>
        <v>0</v>
      </c>
      <c r="OT47" s="865">
        <f>ROUNDUP(SUM(
IF(AND(LB47='DD FD'!$J$6,LD47='DD FD'!$AI$3),LC47,0),
IF(AND(LL47='DD FD'!$J$6,LN47='DD FD'!$AI$3),LM47,0),
IF(AND(LV47='DD FD'!$J$6,LX47='DD FD'!$AI$3),LW47,0),
IF(AND(MF47='DD FD'!$J$6,MH47='DD FD'!$AI$3),MG47,0),
IF(AND(MQ47='DD FD'!$J$6,MS47='DD FD'!$AI$3),MR47,0),
IF(AND(NB47='DD FD'!$J$6,ND47='DD FD'!$AI$3),NC47,0),
IF(AND(NM47='DD FD'!$J$6,NO47='DD FD'!$AI$3),NN47,0),
IF(AND(NX47='DD FD'!$J$6,NZ47='DD FD'!$AI$3),NY47,0),
IF(AND(OI47='DD FD'!$J$6,OK47='DD FD'!$AI$3),OJ47,0),
),2)</f>
        <v>0</v>
      </c>
      <c r="OU47" s="865">
        <f>ROUNDUP(SUM(
IF(AND(LB47='DD FD'!$J$10,LD47='DD FD'!$AI$3),LC47,0),
IF(AND(LL47='DD FD'!$J$10,LN47='DD FD'!$AI$3),LM47,0),
IF(AND(LV47='DD FD'!$J$10,LX47='DD FD'!$AI$3),LW47,0),
IF(AND(MF47='DD FD'!$J$10,MH47='DD FD'!$AI$3),MG47,0),
IF(AND(MQ47='DD FD'!$J$10,MS47='DD FD'!$AI$3),MR47,0),
IF(AND(NB47='DD FD'!$J$10,ND47='DD FD'!$AI$3),NC47,0),
IF(AND(NM47='DD FD'!$J$10,NO47='DD FD'!$AI$3),NN47,0),
IF(AND(NX47='DD FD'!$J$10,NZ47='DD FD'!$AI$3),NY47,0),
IF(AND(OI47='DD FD'!$J$10,OK47='DD FD'!$AI$3),OJ47,0),
),2)</f>
        <v>0</v>
      </c>
      <c r="OV47" s="865">
        <f>ROUNDUP(SUM(
IF(AND(LB47='DD FD'!$J$8,LD47='DD FD'!$AI$3),LC47,0),
IF(AND(LL47='DD FD'!$J$8,LN47='DD FD'!$AI$3),LM47,0),
IF(AND(LV47='DD FD'!$J$8,LX47='DD FD'!$AI$3),LW47,0),
IF(AND(MF47='DD FD'!$J$8,MH47='DD FD'!$AI$3),MG47,0),
IF(AND(MQ47='DD FD'!$J$8,MS47='DD FD'!$AI$3),MR47,0),
IF(AND(NB47='DD FD'!$J$8,ND47='DD FD'!$AI$3),NC47,0),
IF(AND(NM47='DD FD'!$J$8,NO47='DD FD'!$AI$3),NN47,0),
IF(AND(NX47='DD FD'!$J$8,NZ47='DD FD'!$AI$3),NY47,0),
IF(AND(OI47='DD FD'!$J$8,OK47='DD FD'!$AI$3),OJ47,0),
),2)</f>
        <v>0</v>
      </c>
      <c r="OW47" s="865">
        <f>ROUNDUP(SUM(
IF(AND(LB47='DD FD'!$J$5,LD47='DD FD'!$AI$3),LC47,0),
IF(AND(LL47='DD FD'!$J$5,LN47='DD FD'!$AI$3),LM47,0),
IF(AND(LV47='DD FD'!$J$5,LX47='DD FD'!$AI$3),LW47,0),
IF(AND(MF47='DD FD'!$J$5,MH47='DD FD'!$AI$3),MG47,0),
IF(AND(MQ47='DD FD'!$J$5,MS47='DD FD'!$AI$3),MR47,0),
IF(AND(NB47='DD FD'!$J$5,ND47='DD FD'!$AI$3),NC47,0),
IF(AND(NM47='DD FD'!$J$5,NO47='DD FD'!$AI$3),NN47,0),
IF(AND(NX47='DD FD'!$J$5,NZ47='DD FD'!$AI$3),NY47,0),
IF(AND(OI47='DD FD'!$J$5,OK47='DD FD'!$AI$3),OJ47,0),
),2)</f>
        <v>0</v>
      </c>
      <c r="OX47" s="865">
        <f>ROUNDUP(SUM(
IF(AND(LB47='DD FD'!$J$9,LD47='DD FD'!$AI$3),LC47,0),
IF(AND(LL47='DD FD'!$J$9,LN47='DD FD'!$AI$3),LM47,0),
IF(AND(LV47='DD FD'!$J$9,LX47='DD FD'!$AI$3),LW47,0),
IF(AND(MF47='DD FD'!$J$9,MH47='DD FD'!$AI$3),MG47,0),
IF(AND(MQ47='DD FD'!$J$9,MS47='DD FD'!$AI$3),MR47,0),
IF(AND(NB47='DD FD'!$J$9,ND47='DD FD'!$AI$3),NC47,0),
IF(AND(NM47='DD FD'!$J$9,NO47='DD FD'!$AI$3),NN47,0),
IF(AND(NX47='DD FD'!$J$9,NZ47='DD FD'!$AI$3),NY47,0),
IF(AND(OI47='DD FD'!$J$9,OK47='DD FD'!$AI$3),OJ47,0),
),2)</f>
        <v>0</v>
      </c>
      <c r="OY47" s="865">
        <f>ROUNDUP(SUM(
IF(AND(LB47='DD FD'!$J$4,LD47='DD FD'!$AI$3),LC47,0),
IF(AND(LL47='DD FD'!$J$4,LN47='DD FD'!$AI$3),LM47,0),
IF(AND(LV47='DD FD'!$J$4,LX47='DD FD'!$AI$3),LW47,0),
IF(AND(MF47='DD FD'!$J$4,MH47='DD FD'!$AI$3),MG47,0),
IF(AND(MQ47='DD FD'!$J$4,MS47='DD FD'!$AI$3),MR47,0),
IF(AND(NB47='DD FD'!$J$4,ND47='DD FD'!$AI$3),NC47,0),
IF(AND(NM47='DD FD'!$J$4,NO47='DD FD'!$AI$3),NN47,0),
IF(AND(NX47='DD FD'!$J$4,NZ47='DD FD'!$AI$3),NY47,0),
IF(AND(OI47='DD FD'!$J$4,OK47='DD FD'!$AI$3),OJ47,0),
),2)</f>
        <v>0</v>
      </c>
      <c r="OZ47" s="867">
        <f>ROUNDUP(SUM(
IF(AND(LB47='DD FD'!$J$11,LD47='DD FD'!$AI$3),LC47,0),
IF(AND(LL47='DD FD'!$J$11,LN47='DD FD'!$AI$3),LM47,0),
IF(AND(LV47='DD FD'!$J$11,LX47='DD FD'!$AI$3),LW47,0),
IF(AND(MF47='DD FD'!$J$11,MH47='DD FD'!$AI$3),MG47,0),
IF(AND(MQ47='DD FD'!$J$11,MS47='DD FD'!$AI$3),MR47,0),
IF(AND(NB47='DD FD'!$J$11,ND47='DD FD'!$AI$3),NC47,0),
IF(AND(NM47='DD FD'!$J$11,NO47='DD FD'!$AI$3),NN47,0),
IF(AND(NX47='DD FD'!$J$11,NZ47='DD FD'!$AI$3),NY47,0),
IF(AND(OI47='DD FD'!$J$11,OK47='DD FD'!$AI$3),OJ47,0),
),2)</f>
        <v>0</v>
      </c>
    </row>
    <row r="48" spans="1:416">
      <c r="A48" s="663"/>
      <c r="B48" s="182"/>
      <c r="C48" s="282"/>
      <c r="D48" s="282"/>
      <c r="E48" s="183"/>
      <c r="F48" s="355"/>
      <c r="G48" s="359"/>
      <c r="H48" s="664"/>
      <c r="I48" s="173"/>
      <c r="J48" s="161" t="str">
        <f t="shared" si="0"/>
        <v/>
      </c>
      <c r="K48" s="633" t="str">
        <f t="shared" si="17"/>
        <v/>
      </c>
      <c r="L48" s="636"/>
      <c r="M48" s="124" t="str">
        <f t="shared" si="18"/>
        <v/>
      </c>
      <c r="N48" s="125" t="str">
        <f t="shared" si="1"/>
        <v/>
      </c>
      <c r="O48" s="175"/>
      <c r="P48" s="175"/>
      <c r="Q48" s="126" t="str">
        <f t="shared" si="19"/>
        <v/>
      </c>
      <c r="R48" s="184"/>
      <c r="S48" s="184"/>
      <c r="T48" s="182"/>
      <c r="U48" s="182"/>
      <c r="V48" s="182"/>
      <c r="W48" s="358"/>
      <c r="X48" s="182"/>
      <c r="Y48" s="183"/>
      <c r="Z48" s="123"/>
      <c r="AA48" s="176"/>
      <c r="AB48" s="176"/>
      <c r="AC48" s="176"/>
      <c r="AD48" s="176"/>
      <c r="AE48" s="176"/>
      <c r="AF48" s="176"/>
      <c r="AG48" s="127" t="str">
        <f t="shared" si="20"/>
        <v/>
      </c>
      <c r="AH48" s="127" t="str">
        <f t="shared" si="21"/>
        <v/>
      </c>
      <c r="AI48" s="370"/>
      <c r="AJ48" s="635"/>
      <c r="AK48" s="619" t="str">
        <f t="shared" si="22"/>
        <v/>
      </c>
      <c r="AL48" s="124" t="str">
        <f t="shared" si="2"/>
        <v/>
      </c>
      <c r="AM48" s="124" t="str">
        <f t="shared" si="3"/>
        <v/>
      </c>
      <c r="AN48" s="124" t="str">
        <f t="shared" si="4"/>
        <v/>
      </c>
      <c r="AO48" s="124" t="str">
        <f t="shared" si="5"/>
        <v/>
      </c>
      <c r="AP48" s="184"/>
      <c r="AQ48" s="182"/>
      <c r="AR48" s="182"/>
      <c r="AS48" s="182"/>
      <c r="AT48" s="182"/>
      <c r="AU48" s="127" t="str">
        <f t="shared" si="6"/>
        <v/>
      </c>
      <c r="AV48" s="354"/>
      <c r="AW48" s="127" t="str">
        <f t="shared" si="7"/>
        <v/>
      </c>
      <c r="AX48" s="144" t="str">
        <f t="shared" si="8"/>
        <v/>
      </c>
      <c r="AY48" s="182"/>
      <c r="AZ48" s="23"/>
      <c r="BA48" s="23"/>
      <c r="BB48" s="183"/>
      <c r="BC48" s="622"/>
      <c r="BD48" s="649" t="str">
        <f t="shared" si="23"/>
        <v/>
      </c>
      <c r="BE48" s="354"/>
      <c r="BF48" s="192" t="str">
        <f t="shared" si="24"/>
        <v/>
      </c>
      <c r="BG48" s="159"/>
      <c r="BH48" s="159"/>
      <c r="BI48" s="182"/>
      <c r="BJ48" s="194"/>
      <c r="BK48" s="194"/>
      <c r="BL48" s="194"/>
      <c r="BM48" s="127" t="str">
        <f t="shared" si="9"/>
        <v/>
      </c>
      <c r="BN48" s="194"/>
      <c r="BO48" s="178" t="str">
        <f t="shared" si="10"/>
        <v/>
      </c>
      <c r="BP48" s="191"/>
      <c r="BQ48" s="182"/>
      <c r="BR48" s="23"/>
      <c r="BS48" s="23"/>
      <c r="BT48" s="23"/>
      <c r="BU48" s="651"/>
      <c r="BV48" s="647"/>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633" t="str">
        <f t="shared" si="25"/>
        <v/>
      </c>
      <c r="DY48" s="736"/>
      <c r="DZ48" s="334"/>
      <c r="EA48" s="736"/>
      <c r="EB48" s="197"/>
      <c r="EC48" s="194"/>
      <c r="ED48" s="197"/>
      <c r="EE48" s="197"/>
      <c r="EF48" s="194"/>
      <c r="EG48" s="194"/>
      <c r="EH48" s="194"/>
      <c r="EI48" s="123" t="str">
        <f t="shared" si="11"/>
        <v/>
      </c>
      <c r="EJ48" s="194"/>
      <c r="EK48" s="620" t="str">
        <f t="shared" si="12"/>
        <v/>
      </c>
      <c r="EL48" s="756"/>
      <c r="EM48" s="620" t="str">
        <f t="shared" si="26"/>
        <v/>
      </c>
      <c r="EN48" s="733"/>
      <c r="EO48" s="163"/>
      <c r="EP48" s="163"/>
      <c r="EQ48" s="163"/>
      <c r="ER48" s="163"/>
      <c r="ES48" s="163"/>
      <c r="ET48" s="163"/>
      <c r="EU48" s="163"/>
      <c r="EV48" s="163"/>
      <c r="EW48" s="163"/>
      <c r="EX48" s="163"/>
      <c r="EY48" s="163"/>
      <c r="EZ48" s="163"/>
      <c r="FA48" s="163"/>
      <c r="FB48" s="163"/>
      <c r="FC48" s="742"/>
      <c r="FD48" s="648" t="str">
        <f t="shared" si="13"/>
        <v/>
      </c>
      <c r="FE48" s="183"/>
      <c r="FF48" s="201"/>
      <c r="FG48" s="201"/>
      <c r="FH48" s="201"/>
      <c r="FI48" s="201"/>
      <c r="FJ48" s="201"/>
      <c r="FK48" s="201"/>
      <c r="FL48" s="182"/>
      <c r="FM48" s="182"/>
      <c r="FN48" s="334"/>
      <c r="FO48" s="123" t="str">
        <f t="shared" si="14"/>
        <v/>
      </c>
      <c r="FP48" s="889" t="str">
        <f>IF(Table1[[#This Row],[Baumwollanteil (in %)]]&lt;&gt;"","05","")</f>
        <v/>
      </c>
      <c r="FQ48" s="999"/>
      <c r="FR48" s="179" t="str">
        <f t="shared" si="15"/>
        <v/>
      </c>
      <c r="FS48" s="175"/>
      <c r="FT48" s="175"/>
      <c r="FU48" s="175"/>
      <c r="FV48" s="745" t="str">
        <f t="shared" si="16"/>
        <v/>
      </c>
      <c r="FZ48" s="24"/>
      <c r="GA48" s="24"/>
      <c r="GC48" s="1010" t="str">
        <f>IF(Table1[[#This Row],[Global Trade Item Number (GTIN)]]="","",Table1[[#This Row],[Global Trade Item Number (GTIN)]])</f>
        <v/>
      </c>
      <c r="GD48" s="790" t="str">
        <f>IF(Table1[[#This Row],[WAWI-Nr./ Kreditoren-Nummer
(ASDV)]]&lt;&gt;"",Table1[[#This Row],[WAWI-Nr./ Kreditoren-Nummer
(ASDV)]],"")</f>
        <v/>
      </c>
      <c r="GE48" s="190"/>
      <c r="GF48" s="790" t="str">
        <f>IF(Table1[[#This Row],[Gültig ab (Datum)]]&lt;&gt;"","31.12.9999","")</f>
        <v/>
      </c>
      <c r="GG48" s="190"/>
      <c r="GH48" s="190"/>
      <c r="GI48" s="616"/>
      <c r="GJ48" s="765"/>
      <c r="GK48" s="763"/>
      <c r="GL48" s="617"/>
      <c r="GM48" s="617"/>
      <c r="GN48" s="617"/>
      <c r="GO48" s="617"/>
      <c r="GP48" s="617"/>
      <c r="GQ48" s="775"/>
      <c r="GR48" s="771"/>
      <c r="GS48" s="159"/>
      <c r="GT48" s="610"/>
      <c r="GU48" s="610"/>
      <c r="GV48" s="610"/>
      <c r="GW48" s="610"/>
      <c r="GX48" s="610"/>
      <c r="GY48" s="610"/>
      <c r="GZ48" s="610"/>
      <c r="HA48" s="610"/>
      <c r="HB48" s="771"/>
      <c r="HC48" s="610"/>
      <c r="HD48" s="610"/>
      <c r="HE48" s="610"/>
      <c r="HF48" s="610"/>
      <c r="HG48" s="610"/>
      <c r="HH48" s="610"/>
      <c r="HI48" s="610"/>
      <c r="HJ48" s="610"/>
      <c r="HK48" s="610"/>
      <c r="HL48" s="771"/>
      <c r="HM48" s="610"/>
      <c r="HN48" s="610"/>
      <c r="HO48" s="610"/>
      <c r="HP48" s="610"/>
      <c r="HQ48" s="610"/>
      <c r="HR48" s="610"/>
      <c r="HS48" s="610"/>
      <c r="HT48" s="610"/>
      <c r="HU48" s="610"/>
      <c r="HV48" s="771"/>
      <c r="HW48" s="610"/>
      <c r="HX48" s="610"/>
      <c r="HY48" s="610"/>
      <c r="HZ48" s="610"/>
      <c r="IA48" s="610"/>
      <c r="IB48" s="610"/>
      <c r="IC48" s="610"/>
      <c r="ID48" s="610"/>
      <c r="IE48" s="610"/>
      <c r="IF48" s="610"/>
      <c r="IG48" s="771"/>
      <c r="IH48" s="610"/>
      <c r="II48" s="610"/>
      <c r="IJ48" s="610"/>
      <c r="IK48" s="610"/>
      <c r="IL48" s="610"/>
      <c r="IM48" s="610"/>
      <c r="IN48" s="610"/>
      <c r="IO48" s="610"/>
      <c r="IP48" s="610"/>
      <c r="IQ48" s="610"/>
      <c r="IR48" s="771"/>
      <c r="IS48" s="610"/>
      <c r="IT48" s="610"/>
      <c r="IU48" s="610"/>
      <c r="IV48" s="610"/>
      <c r="IW48" s="610"/>
      <c r="IX48" s="610"/>
      <c r="IY48" s="610"/>
      <c r="IZ48" s="610"/>
      <c r="JA48" s="610"/>
      <c r="JB48" s="610"/>
      <c r="JC48" s="771"/>
      <c r="JD48" s="610"/>
      <c r="JE48" s="610"/>
      <c r="JF48" s="610"/>
      <c r="JG48" s="610"/>
      <c r="JH48" s="610"/>
      <c r="JI48" s="610"/>
      <c r="JJ48" s="610"/>
      <c r="JK48" s="610"/>
      <c r="JL48" s="610"/>
      <c r="JM48" s="827"/>
      <c r="JN48" s="771"/>
      <c r="JO48" s="610"/>
      <c r="JP48" s="610"/>
      <c r="JQ48" s="610"/>
      <c r="JR48" s="610"/>
      <c r="JS48" s="610"/>
      <c r="JT48" s="610"/>
      <c r="JU48" s="610"/>
      <c r="JV48" s="610"/>
      <c r="JW48" s="610"/>
      <c r="JX48" s="610"/>
      <c r="JY48" s="771"/>
      <c r="JZ48" s="610"/>
      <c r="KA48" s="610"/>
      <c r="KB48" s="610"/>
      <c r="KC48" s="610"/>
      <c r="KD48" s="610"/>
      <c r="KE48" s="610"/>
      <c r="KF48" s="610"/>
      <c r="KG48" s="610"/>
      <c r="KH48" s="610"/>
      <c r="KI48" s="610"/>
      <c r="KL48" s="803" t="str">
        <f>IF(Table1[[#This Row],[GTIN]]&lt;&gt;"",Table1[[#This Row],[GTIN]],"")</f>
        <v/>
      </c>
      <c r="KM48" s="804" t="str">
        <f>Table1[[#This Row],[Kreditor]]</f>
        <v/>
      </c>
      <c r="KN48" s="805" t="str">
        <f>IF(Table1[[#This Row],[Gültig ab (Datum)]]&lt;&gt;"",Table1[[#This Row],[Gültig ab (Datum)]],"")</f>
        <v/>
      </c>
      <c r="KO48" s="805" t="str">
        <f>Table1[[#This Row],[Gültig bis]]</f>
        <v/>
      </c>
      <c r="KP48" s="818" t="str">
        <f>IF(Table1[[#This Row],[Artikel verpackt? 
(X=Ja)]]="","",Table1[[#This Row],[Artikel verpackt? 
(X=Ja)]])</f>
        <v/>
      </c>
      <c r="KQ48" s="806" t="str">
        <f>IF(Table1[[#This Row],[Verpackung recyclingfähig?
(X=Ja)]]="","",Table1[[#This Row],[Verpackung recyclingfähig?
(X=Ja)]])</f>
        <v/>
      </c>
      <c r="KR48" s="807"/>
      <c r="KS48" s="808"/>
      <c r="KT48" s="809"/>
      <c r="KU48" s="809"/>
      <c r="KV48" s="809"/>
      <c r="KW48" s="809"/>
      <c r="KX48" s="809"/>
      <c r="KY48" s="809"/>
      <c r="KZ48" s="810"/>
      <c r="LA48" s="811" t="str">
        <f>IF(Table1[[#This Row],[Hauptkörper - B1 - Art]]="","",VLOOKUP(Table1[[#This Row],[Hauptkörper - B1 - Art]],'DD FD'!B:C,2,FALSE))</f>
        <v/>
      </c>
      <c r="LB48" s="812" t="str">
        <f>IF(Table1[[#This Row],[Hauptkörper - B1 - Fraktion]]="","",VLOOKUP(Table1[[#This Row],[Hauptkörper - B1 - Fraktion]],'DD FD'!H:J,3,FALSE))</f>
        <v/>
      </c>
      <c r="LC48" s="809" t="str">
        <f>IF(Table1[[#This Row],[Hauptkörper - B1 - Gewicht
(in G)]]="","",Table1[[#This Row],[Hauptkörper - B1 - Gewicht
(in G)]])</f>
        <v/>
      </c>
      <c r="LD48" s="809" t="str">
        <f>IF(Table1[[#This Row],[Hauptkörper - B1 - Lizenzierungs-pflichtig? (X=Ja)]]="","",Table1[[#This Row],[Hauptkörper - B1 - Lizenzierungs-pflichtig? (X=Ja)]])</f>
        <v/>
      </c>
      <c r="LE48" s="812" t="str">
        <f>IF(Table1[[#This Row],[Hauptkörper - B1 - Virgin Material]]="","",VLOOKUP(Table1[[#This Row],[Hauptkörper - B1 - Virgin Material]],'DD FD'!AJ:AK,2,FALSE))</f>
        <v/>
      </c>
      <c r="LF48" s="813" t="str">
        <f>IF(Table1[[#This Row],[Hauptkörper - B1 - Virgin Material Anteil (in %)]]="","",Table1[[#This Row],[Hauptkörper - B1 - Virgin Material Anteil (in %)]])</f>
        <v/>
      </c>
      <c r="LG48" s="812" t="str">
        <f>IF(Table1[[#This Row],[Hauptkörper - B1 - Recyceltes Material]]="","",VLOOKUP(Table1[[#This Row],[Hauptkörper - B1 - Recyceltes Material]],'DD FD'!AL:AM,2,FALSE))</f>
        <v/>
      </c>
      <c r="LH48" s="813" t="str">
        <f>IF(Table1[[#This Row],[Hauptkörper - B1 - Recyceltes Material Anteil (in %)]]="","",Table1[[#This Row],[Hauptkörper - B1 - Recyceltes Material Anteil (in %)]])</f>
        <v/>
      </c>
      <c r="LI48" s="814" t="str">
        <f>IF(Table1[[#This Row],[Hauptkörper - B1 - Beschichtung]]="","",VLOOKUP(Table1[[#This Row],[Hauptkörper - B1 - Beschichtung]],'DD FD'!AE:AF,2,FALSE))</f>
        <v/>
      </c>
      <c r="LJ48" s="815" t="str">
        <f>IF(Table1[[#This Row],[Hauptkörper - B1 - Beschichtung Anteil (in %)]]="","",Table1[[#This Row],[Hauptkörper - B1 - Beschichtung Anteil (in %)]])</f>
        <v/>
      </c>
      <c r="LK48" s="811" t="str">
        <f>IF(Table1[[#This Row],[Hauptkörper - B2 - Art]]="","",VLOOKUP(Table1[[#This Row],[Hauptkörper - B2 - Art]],'DD FD'!B:C,2,FALSE))</f>
        <v/>
      </c>
      <c r="LL48" s="812" t="str">
        <f>IF(Table1[[#This Row],[Hauptkörper - B2 - Fraktion]]="","",VLOOKUP(Table1[[#This Row],[Hauptkörper - B2 - Fraktion]],'DD FD'!H:J,3,FALSE))</f>
        <v/>
      </c>
      <c r="LM48" s="809" t="str">
        <f>IF(Table1[[#This Row],[Hauptkörper - B2 - Gewicht
(in G)]]="","",Table1[[#This Row],[Hauptkörper - B2 - Gewicht
(in G)]])</f>
        <v/>
      </c>
      <c r="LN48" s="809" t="str">
        <f>IF(Table1[[#This Row],[Hauptkörper - B2 - Lizenzierungs-pflichtig? (X=Ja)]]="","",Table1[[#This Row],[Hauptkörper - B2 - Lizenzierungs-pflichtig? (X=Ja)]])</f>
        <v/>
      </c>
      <c r="LO48" s="812" t="str">
        <f>IF(Table1[[#This Row],[Hauptkörper - B2 - Virgin Material]]="","",VLOOKUP(Table1[[#This Row],[Hauptkörper - B2 - Virgin Material]],'DD FD'!AJ:AK,2,FALSE))</f>
        <v/>
      </c>
      <c r="LP48" s="813" t="str">
        <f>IF(Table1[[#This Row],[Hauptkörper - B2 - Virgin Material Anteil (in %)]]="","",Table1[[#This Row],[Hauptkörper - B2 - Virgin Material Anteil (in %)]])</f>
        <v/>
      </c>
      <c r="LQ48" s="812" t="str">
        <f>IF(Table1[[#This Row],[Hauptkörper - B2 - Recyceltes Material]]="","",VLOOKUP(Table1[[#This Row],[Hauptkörper - B2 - Recyceltes Material]],'DD FD'!AL:AM,2,FALSE))</f>
        <v/>
      </c>
      <c r="LR48" s="813" t="str">
        <f>IF(Table1[[#This Row],[Hauptkörper - B2 - Recyceltes Material Anteil (in %)]]="","",Table1[[#This Row],[Hauptkörper - B2 - Recyceltes Material Anteil (in %)]])</f>
        <v/>
      </c>
      <c r="LS48" s="812" t="str">
        <f>IF(Table1[[#This Row],[Hauptkörper - B2 - Beschichtung]]="","",VLOOKUP(Table1[[#This Row],[Hauptkörper - B2 - Beschichtung]],'DD FD'!AE:AF,2,FALSE))</f>
        <v/>
      </c>
      <c r="LT48" s="815" t="str">
        <f>IF(Table1[[#This Row],[Hauptkörper - B2 - Beschichtung Anteil (in %)]]="","",Table1[[#This Row],[Hauptkörper - B2 - Beschichtung Anteil (in %)]])</f>
        <v/>
      </c>
      <c r="LU48" s="811" t="str">
        <f>IF(Table1[[#This Row],[Hauptkörper - B3 - Art]]="","",VLOOKUP(Table1[[#This Row],[Hauptkörper - B3 - Art]],'DD FD'!B:C,2,FALSE))</f>
        <v/>
      </c>
      <c r="LV48" s="812" t="str">
        <f>IF(Table1[[#This Row],[Hauptkörper - B3 - Fraktion]]="","",VLOOKUP(Table1[[#This Row],[Hauptkörper - B3 - Fraktion]],'DD FD'!H:J,3,FALSE))</f>
        <v/>
      </c>
      <c r="LW48" s="809" t="str">
        <f>IF(Table1[[#This Row],[Hauptkörper - B3 - Gewicht
(in G)]]="","",Table1[[#This Row],[Hauptkörper - B3 - Gewicht
(in G)]])</f>
        <v/>
      </c>
      <c r="LX48" s="809" t="str">
        <f>IF(Table1[[#This Row],[Hauptkörper - B3 - Lizenzierungs-pflichtig? (X=Ja)]]="","",Table1[[#This Row],[Hauptkörper - B3 - Lizenzierungs-pflichtig? (X=Ja)]])</f>
        <v/>
      </c>
      <c r="LY48" s="812" t="str">
        <f>IF(Table1[[#This Row],[Hauptkörper - B3 - Virgin Material]]="","",VLOOKUP(Table1[[#This Row],[Hauptkörper - B3 - Virgin Material]],'DD FD'!AJ:AK,2,FALSE))</f>
        <v/>
      </c>
      <c r="LZ48" s="813" t="str">
        <f>IF(Table1[[#This Row],[Hauptkörper - B3 - Virgin Material Anteil (in %)]]="","",Table1[[#This Row],[Hauptkörper - B3 - Virgin Material Anteil (in %)]])</f>
        <v/>
      </c>
      <c r="MA48" s="812" t="str">
        <f>IF(Table1[[#This Row],[Hauptkörper - B3 - Recyceltes Material]]="","",VLOOKUP(Table1[[#This Row],[Hauptkörper - B3 - Recyceltes Material]],'DD FD'!AL:AM,2,FALSE))</f>
        <v/>
      </c>
      <c r="MB48" s="813" t="str">
        <f>IF(Table1[[#This Row],[Hauptkörper - B3 - Recyceltes Material Anteil (in %)]]="","",Table1[[#This Row],[Hauptkörper - B3 - Recyceltes Material Anteil (in %)]])</f>
        <v/>
      </c>
      <c r="MC48" s="812" t="str">
        <f>IF(Table1[[#This Row],[Hauptkörper - B3 - Beschichtung]]="","",VLOOKUP(Table1[[#This Row],[Hauptkörper - B3 - Beschichtung]],'DD FD'!AE:AF,2,FALSE))</f>
        <v/>
      </c>
      <c r="MD48" s="815" t="str">
        <f>IF(Table1[[#This Row],[Hauptkörper - B3 - Beschichtung Anteil (in %)]]="","",Table1[[#This Row],[Hauptkörper - B3 - Beschichtung Anteil (in %)]])</f>
        <v/>
      </c>
      <c r="ME48" s="811" t="str">
        <f>IF(Table1[[#This Row],[Verschluss - B1 - Art]]="","",VLOOKUP(Table1[[#This Row],[Verschluss - B1 - Art]],'DD FD'!D:E,2,FALSE))</f>
        <v/>
      </c>
      <c r="MF48" s="812" t="str">
        <f>IF(Table1[[#This Row],[Verschluss - B1 - Fraktion]]="","",VLOOKUP(Table1[[#This Row],[Verschluss - B1 - Fraktion]],'DD FD'!H:J,3,FALSE))</f>
        <v/>
      </c>
      <c r="MG48" s="809" t="str">
        <f>IF(Table1[[#This Row],[Verschluss - B1 - Gewicht (in G)]]="","",Table1[[#This Row],[Verschluss - B1 - Gewicht (in G)]])</f>
        <v/>
      </c>
      <c r="MH48" s="809" t="str">
        <f>IF(Table1[[#This Row],[Verschluss - B1 - Lizenzierungs-pflichtig? (X=Ja)]]="","",Table1[[#This Row],[Verschluss - B1 - Lizenzierungs-pflichtig? (X=Ja)]])</f>
        <v/>
      </c>
      <c r="MI48" s="809" t="str">
        <f>IF(Table1[[#This Row],[Verschluss - B1 - Trennbar vom Hauptkörper? (X=Ja)]]="","",Table1[[#This Row],[Verschluss - B1 - Trennbar vom Hauptkörper? (X=Ja)]])</f>
        <v/>
      </c>
      <c r="MJ48" s="812" t="str">
        <f>IF(Table1[[#This Row],[Verschluss - B1 - Virgin Material]]="","",VLOOKUP(Table1[[#This Row],[Verschluss - B1 - Virgin Material]],'DD FD'!AJ:AK,2,FALSE))</f>
        <v/>
      </c>
      <c r="MK48" s="813" t="str">
        <f>IF(Table1[[#This Row],[Verschluss - B1 - Virgin Material Anteil (in %)]]="","",Table1[[#This Row],[Verschluss - B1 - Virgin Material Anteil (in %)]])</f>
        <v/>
      </c>
      <c r="ML48" s="812" t="str">
        <f>IF(Table1[[#This Row],[Verschluss - B1 - Recyceltes Material]]="","",VLOOKUP(Table1[[#This Row],[Verschluss - B1 - Recyceltes Material]],'DD FD'!AL:AM,2,FALSE))</f>
        <v/>
      </c>
      <c r="MM48" s="813" t="str">
        <f>IF(Table1[[#This Row],[Verschluss - B1 - Recyceltes Material Anteil (in %)]]="","",Table1[[#This Row],[Verschluss - B1 - Recyceltes Material Anteil (in %)]])</f>
        <v/>
      </c>
      <c r="MN48" s="812" t="str">
        <f>IF(Table1[[#This Row],[Verschluss - B1 - Beschichtung]]="","",VLOOKUP(Table1[[#This Row],[Verschluss - B1 - Beschichtung]],'DD FD'!AE:AF,2,FALSE))</f>
        <v/>
      </c>
      <c r="MO48" s="815" t="str">
        <f>IF(Table1[[#This Row],[Verschluss - B1 - Beschichtung Anteil (in %)]]="","",Table1[[#This Row],[Verschluss - B1 - Beschichtung Anteil (in %)]])</f>
        <v/>
      </c>
      <c r="MP48" s="811" t="str">
        <f>IF(Table1[[#This Row],[Verschluss - B2 - Art]]="","",VLOOKUP(Table1[[#This Row],[Verschluss - B2 - Art]],'DD FD'!D:E,2,FALSE))</f>
        <v/>
      </c>
      <c r="MQ48" s="812" t="str">
        <f>IF(Table1[[#This Row],[Verschluss - B2 - Fraktion]]="","",VLOOKUP(Table1[[#This Row],[Verschluss - B2 - Fraktion]],'DD FD'!H:J,3,FALSE))</f>
        <v/>
      </c>
      <c r="MR48" s="809" t="str">
        <f>IF(Table1[[#This Row],[Verschluss - B2 - Gewicht (in G)]]="","",Table1[[#This Row],[Verschluss - B2 - Gewicht (in G)]])</f>
        <v/>
      </c>
      <c r="MS48" s="809" t="str">
        <f>IF(Table1[[#This Row],[Verschluss - B2 - Lizenzierungs-pflichtig? (X=Ja)]]="","",Table1[[#This Row],[Verschluss - B2 - Lizenzierungs-pflichtig? (X=Ja)]])</f>
        <v/>
      </c>
      <c r="MT48" s="809" t="str">
        <f>IF(Table1[[#This Row],[Verschluss - B2 - Trennbar vom Hauptkörper? (X=Ja)]]="","",Table1[[#This Row],[Verschluss - B2 - Trennbar vom Hauptkörper? (X=Ja)]])</f>
        <v/>
      </c>
      <c r="MU48" s="812" t="str">
        <f>IF(Table1[[#This Row],[Verschluss - B2 - Virgin Material]]="","",VLOOKUP(Table1[[#This Row],[Verschluss - B2 - Virgin Material]],'DD FD'!AJ:AK,2,FALSE))</f>
        <v/>
      </c>
      <c r="MV48" s="813" t="str">
        <f>IF(Table1[[#This Row],[Verschluss - B2 - Virgin Material Anteil (in %)]]="","",Table1[[#This Row],[Verschluss - B2 - Virgin Material Anteil (in %)]])</f>
        <v/>
      </c>
      <c r="MW48" s="812" t="str">
        <f>IF(Table1[[#This Row],[Verschluss - B2 - Recyceltes Material]]="","",VLOOKUP(Table1[[#This Row],[Verschluss - B2 - Recyceltes Material]],'DD FD'!AL:AM,2,FALSE))</f>
        <v/>
      </c>
      <c r="MX48" s="813" t="str">
        <f>IF(Table1[[#This Row],[Verschluss - B2 - Recyceltes Material Anteil (in %)]]="","",Table1[[#This Row],[Verschluss - B2 - Recyceltes Material Anteil (in %)]])</f>
        <v/>
      </c>
      <c r="MY48" s="812" t="str">
        <f>IF(Table1[[#This Row],[Verschluss - B2 - Beschichtung]]="","",VLOOKUP(Table1[[#This Row],[Verschluss - B2 - Beschichtung]],'DD FD'!AE:AF,2,FALSE))</f>
        <v/>
      </c>
      <c r="MZ48" s="815" t="str">
        <f>IF(Table1[[#This Row],[Verschluss - B2 - Beschichtung Anteil (in %)]]="","",Table1[[#This Row],[Verschluss - B2 - Beschichtung Anteil (in %)]])</f>
        <v/>
      </c>
      <c r="NA48" s="811" t="str">
        <f>IF(Table1[[#This Row],[Verschluss - B3 - Art]]="","",VLOOKUP(Table1[[#This Row],[Verschluss - B3 - Art]],'DD FD'!D:E,2,FALSE))</f>
        <v/>
      </c>
      <c r="NB48" s="812" t="str">
        <f>IF(Table1[[#This Row],[Verschluss - B3 - Fraktion]]="","",VLOOKUP(Table1[[#This Row],[Verschluss - B3 - Fraktion]],'DD FD'!H:J,3,FALSE))</f>
        <v/>
      </c>
      <c r="NC48" s="809" t="str">
        <f>IF(Table1[[#This Row],[Verschluss - B3 - Gewicht (in G)]]="","",Table1[[#This Row],[Verschluss - B3 - Gewicht (in G)]])</f>
        <v/>
      </c>
      <c r="ND48" s="809" t="str">
        <f>IF(Table1[[#This Row],[Verschluss - B3 - Lizenzierungs-pflichtig? (X=Ja)]]="","",Table1[[#This Row],[Verschluss - B3 - Lizenzierungs-pflichtig? (X=Ja)]])</f>
        <v/>
      </c>
      <c r="NE48" s="809" t="str">
        <f>IF(Table1[[#This Row],[Verschluss - B3 - Trennbar vom Hauptkörper? (X=Ja)]]="","",Table1[[#This Row],[Verschluss - B3 - Trennbar vom Hauptkörper? (X=Ja)]])</f>
        <v/>
      </c>
      <c r="NF48" s="812" t="str">
        <f>IF(Table1[[#This Row],[Verschluss - B3 - Virgin Material]]="","",VLOOKUP(Table1[[#This Row],[Verschluss - B3 - Virgin Material]],'DD FD'!AJ:AK,2,FALSE))</f>
        <v/>
      </c>
      <c r="NG48" s="813" t="str">
        <f>IF(Table1[[#This Row],[Verschluss - B3 - Virgin Material Anteil (in %)]]="","",Table1[[#This Row],[Verschluss - B3 - Virgin Material Anteil (in %)]])</f>
        <v/>
      </c>
      <c r="NH48" s="812" t="str">
        <f>IF(Table1[[#This Row],[Verschluss - B3 - Recyceltes Material]]="","",VLOOKUP(Table1[[#This Row],[Verschluss - B3 - Recyceltes Material]],'DD FD'!AL:AM,2,FALSE))</f>
        <v/>
      </c>
      <c r="NI48" s="813" t="str">
        <f>IF(Table1[[#This Row],[Verschluss - B3 - Recyceltes Material Anteil (in %)]]="","",Table1[[#This Row],[Verschluss - B3 - Recyceltes Material Anteil (in %)]])</f>
        <v/>
      </c>
      <c r="NJ48" s="812" t="str">
        <f>IF(Table1[[#This Row],[Verschluss - B3 - Beschichtung]]="","",VLOOKUP(Table1[[#This Row],[Verschluss - B3 - Beschichtung]],'DD FD'!AE:AF,2,FALSE))</f>
        <v/>
      </c>
      <c r="NK48" s="815" t="str">
        <f>IF(Table1[[#This Row],[Verschluss - B3 - Beschichtung Anteil (in %)]]="","",Table1[[#This Row],[Verschluss - B3 - Beschichtung Anteil (in %)]])</f>
        <v/>
      </c>
      <c r="NL48" s="811" t="str">
        <f>IF(Table1[[#This Row],[Etikett - B1 - Art]]="","",VLOOKUP(Table1[[#This Row],[Etikett - B1 - Art]],'DD FD'!F:G,2,FALSE))</f>
        <v/>
      </c>
      <c r="NM48" s="812" t="str">
        <f>IF(Table1[[#This Row],[Etikett - B1 - Fraktion]]="","",VLOOKUP(Table1[[#This Row],[Etikett - B1 - Fraktion]],'DD FD'!H:J,3,FALSE))</f>
        <v/>
      </c>
      <c r="NN48" s="809" t="str">
        <f>IF(Table1[[#This Row],[Etikett - B1 - Gewicht (in G)]]="","",Table1[[#This Row],[Etikett - B1 - Gewicht (in G)]])</f>
        <v/>
      </c>
      <c r="NO48" s="809" t="str">
        <f>IF(Table1[[#This Row],[Etikett - B1 - Lizenzierungs-pflichtig? (X=Ja)]]="","",Table1[[#This Row],[Etikett - B1 - Lizenzierungs-pflichtig? (X=Ja)]])</f>
        <v/>
      </c>
      <c r="NP48" s="809" t="str">
        <f>IF(Table1[[#This Row],[Etikett - B1 - Trennbar vom Hauptkörper? (X=Ja)]]="","",Table1[[#This Row],[Etikett - B1 - Trennbar vom Hauptkörper? (X=Ja)]])</f>
        <v/>
      </c>
      <c r="NQ48" s="812" t="str">
        <f>IF(Table1[[#This Row],[Etikett - B1 - Virgin Material]]="","",VLOOKUP(Table1[[#This Row],[Etikett - B1 - Virgin Material]],'DD FD'!AJ:AK,2,FALSE))</f>
        <v/>
      </c>
      <c r="NR48" s="813" t="str">
        <f>IF(Table1[[#This Row],[Etikett - B1 - Virgin Material Anteil (in %)]]="","",Table1[[#This Row],[Etikett - B1 - Virgin Material Anteil (in %)]])</f>
        <v/>
      </c>
      <c r="NS48" s="812" t="str">
        <f>IF(Table1[[#This Row],[Etikett - B1 - Recyceltes Material]]="","",VLOOKUP(Table1[[#This Row],[Etikett - B1 - Recyceltes Material]],'DD FD'!AL:AM,2,FALSE))</f>
        <v/>
      </c>
      <c r="NT48" s="813" t="str">
        <f>IF(Table1[[#This Row],[Etikett - B1 - Recyceltes Material Anteil (in %)]]="","",Table1[[#This Row],[Etikett - B1 - Recyceltes Material Anteil (in %)]])</f>
        <v/>
      </c>
      <c r="NU48" s="812" t="str">
        <f>IF(Table1[[#This Row],[Etikett - B1 - Beschichtung]]="","",VLOOKUP(Table1[[#This Row],[Etikett - B1 - Beschichtung]],'DD FD'!AE:AF,2,FALSE))</f>
        <v/>
      </c>
      <c r="NV48" s="815" t="str">
        <f>IF(Table1[[#This Row],[Etikett - B1 - Beschichtung Anteil (in %)]]="","",Table1[[#This Row],[Etikett - B1 - Beschichtung Anteil (in %)]])</f>
        <v/>
      </c>
      <c r="NW48" s="811" t="str">
        <f>IF(Table1[[#This Row],[Etikett - B2 - Art]]="","",VLOOKUP(Table1[[#This Row],[Etikett - B2 - Art]],'DD FD'!F:G,2,FALSE))</f>
        <v/>
      </c>
      <c r="NX48" s="812" t="str">
        <f>IF(Table1[[#This Row],[Etikett - B2 - Fraktion]]="","",VLOOKUP(Table1[[#This Row],[Etikett - B2 - Fraktion]],'DD FD'!H:J,3,FALSE))</f>
        <v/>
      </c>
      <c r="NY48" s="809" t="str">
        <f>IF(Table1[[#This Row],[Etikett - B2 - Gewicht (in G)]]="","",Table1[[#This Row],[Etikett - B2 - Gewicht (in G)]])</f>
        <v/>
      </c>
      <c r="NZ48" s="809" t="str">
        <f>IF(Table1[[#This Row],[Etikett - B2 - Lizenzierungs-pflichtig? (X=Ja)]]="","",Table1[[#This Row],[Etikett - B2 - Lizenzierungs-pflichtig? (X=Ja)]])</f>
        <v/>
      </c>
      <c r="OA48" s="809" t="str">
        <f>IF(Table1[[#This Row],[Etikett - B2 - Trennbar vom Hauptkörper? (X=Ja)]]="","",Table1[[#This Row],[Etikett - B2 - Trennbar vom Hauptkörper? (X=Ja)]])</f>
        <v/>
      </c>
      <c r="OB48" s="812" t="str">
        <f>IF(Table1[[#This Row],[Etikett - B2 - Virgin Material]]="","",VLOOKUP(Table1[[#This Row],[Etikett - B2 - Virgin Material]],'DD FD'!AJ:AK,2,FALSE))</f>
        <v/>
      </c>
      <c r="OC48" s="813" t="str">
        <f>IF(Table1[[#This Row],[Etikett - B2 - Virgin Material Anteil (in %)]]="","",Table1[[#This Row],[Etikett - B2 - Virgin Material Anteil (in %)]])</f>
        <v/>
      </c>
      <c r="OD48" s="812" t="str">
        <f>IF(Table1[[#This Row],[Etikett - B2 - Recyceltes Material]]="","",VLOOKUP(Table1[[#This Row],[Etikett - B2 - Recyceltes Material]],'DD FD'!AL:AM,2,FALSE))</f>
        <v/>
      </c>
      <c r="OE48" s="813" t="str">
        <f>IF(Table1[[#This Row],[Etikett - B2 - Recyceltes Material Anteil (in %)]]="","",Table1[[#This Row],[Etikett - B2 - Recyceltes Material Anteil (in %)]])</f>
        <v/>
      </c>
      <c r="OF48" s="812" t="str">
        <f>IF(Table1[[#This Row],[Etikett - B2 - Beschichtung]]="","",VLOOKUP(Table1[[#This Row],[Etikett - B2 - Beschichtung]],'DD FD'!AE:AF,2,FALSE))</f>
        <v/>
      </c>
      <c r="OG48" s="815" t="str">
        <f>IF(Table1[[#This Row],[Etikett - B2 - Beschichtung Anteil (in %)]]="","",Table1[[#This Row],[Etikett - B2 - Beschichtung Anteil (in %)]])</f>
        <v/>
      </c>
      <c r="OH48" s="811" t="str">
        <f>IF(Table1[[#This Row],[Etikett - B3 - Art]]="","",VLOOKUP(Table1[[#This Row],[Etikett - B3 - Art]],'DD FD'!F:G,2,FALSE))</f>
        <v/>
      </c>
      <c r="OI48" s="812" t="str">
        <f>IF(Table1[[#This Row],[Etikett - B3 - Fraktion]]="","",VLOOKUP(Table1[[#This Row],[Etikett - B3 - Fraktion]],'DD FD'!H:J,3,FALSE))</f>
        <v/>
      </c>
      <c r="OJ48" s="809" t="str">
        <f>IF(Table1[[#This Row],[Etikett - B3 - Gewicht (in G)]]="","",Table1[[#This Row],[Etikett - B3 - Gewicht (in G)]])</f>
        <v/>
      </c>
      <c r="OK48" s="809" t="str">
        <f>IF(Table1[[#This Row],[Etikett - B3 - Lizenzierungs-pflichtig? (X=Ja)]]="","",Table1[[#This Row],[Etikett - B3 - Lizenzierungs-pflichtig? (X=Ja)]])</f>
        <v/>
      </c>
      <c r="OL48" s="809" t="str">
        <f>IF(Table1[[#This Row],[Etikett - B3 - Trennbar vom Hauptkörper? (X=Ja)]]="","",Table1[[#This Row],[Etikett - B3 - Trennbar vom Hauptkörper? (X=Ja)]])</f>
        <v/>
      </c>
      <c r="OM48" s="812" t="str">
        <f>IF(Table1[[#This Row],[Etikett - B3 - Virgin Material]]="","",VLOOKUP(Table1[[#This Row],[Etikett - B3 - Virgin Material]],'DD FD'!AJ:AK,2,FALSE))</f>
        <v/>
      </c>
      <c r="ON48" s="813" t="str">
        <f>IF(Table1[[#This Row],[Etikett - B3 - Virgin Material Anteil (in %)]]="","",Table1[[#This Row],[Etikett - B3 - Virgin Material Anteil (in %)]])</f>
        <v/>
      </c>
      <c r="OO48" s="812" t="str">
        <f>IF(Table1[[#This Row],[Etikett - B3 - Recyceltes Material]]="","",VLOOKUP(Table1[[#This Row],[Etikett - B3 - Recyceltes Material]],'DD FD'!AL:AM,2,FALSE))</f>
        <v/>
      </c>
      <c r="OP48" s="813" t="str">
        <f>IF(Table1[[#This Row],[Etikett - B3 - Recyceltes Material Anteil (in %)]]="","",Table1[[#This Row],[Etikett - B3 - Recyceltes Material Anteil (in %)]])</f>
        <v/>
      </c>
      <c r="OQ48" s="812" t="str">
        <f>IF(Table1[[#This Row],[Etikett - B3 - Beschichtung]]="","",VLOOKUP(Table1[[#This Row],[Etikett - B3 - Beschichtung]],'DD FD'!AE:AF,2,FALSE))</f>
        <v/>
      </c>
      <c r="OR48" s="861" t="str">
        <f>IF(Table1[[#This Row],[Etikett - B3 - Beschichtung Anteil (in %)]]="","",Table1[[#This Row],[Etikett - B3 - Beschichtung Anteil (in %)]])</f>
        <v/>
      </c>
      <c r="OS48" s="866">
        <f>ROUNDUP(SUM(
IF(AND(LB48='DD FD'!$J$7,LD48='DD FD'!$AI$3),LC48,0),
IF(AND(LL48='DD FD'!$J$7,LN48='DD FD'!$AI$3),LM48,0),
IF(AND(LV48='DD FD'!$J$7,LX48='DD FD'!$AI$3),LW48,0),
IF(AND(MF48='DD FD'!$J$7,MH48='DD FD'!$AI$3),MG48,0),
IF(AND(MQ48='DD FD'!$J$7,MS48='DD FD'!$AI$3),MR48,0),
IF(AND(NB48='DD FD'!$J$7,ND48='DD FD'!$AI$3),NC48,0),
IF(AND(NM48='DD FD'!$J$7,NO48='DD FD'!$AI$3),NN48,0),
IF(AND(NX48='DD FD'!$J$7,NZ48='DD FD'!$AI$3),NY48,0),
IF(AND(OI48='DD FD'!$J$7,OK48='DD FD'!$AI$3),OJ48,0),
),2)</f>
        <v>0</v>
      </c>
      <c r="OT48" s="865">
        <f>ROUNDUP(SUM(
IF(AND(LB48='DD FD'!$J$6,LD48='DD FD'!$AI$3),LC48,0),
IF(AND(LL48='DD FD'!$J$6,LN48='DD FD'!$AI$3),LM48,0),
IF(AND(LV48='DD FD'!$J$6,LX48='DD FD'!$AI$3),LW48,0),
IF(AND(MF48='DD FD'!$J$6,MH48='DD FD'!$AI$3),MG48,0),
IF(AND(MQ48='DD FD'!$J$6,MS48='DD FD'!$AI$3),MR48,0),
IF(AND(NB48='DD FD'!$J$6,ND48='DD FD'!$AI$3),NC48,0),
IF(AND(NM48='DD FD'!$J$6,NO48='DD FD'!$AI$3),NN48,0),
IF(AND(NX48='DD FD'!$J$6,NZ48='DD FD'!$AI$3),NY48,0),
IF(AND(OI48='DD FD'!$J$6,OK48='DD FD'!$AI$3),OJ48,0),
),2)</f>
        <v>0</v>
      </c>
      <c r="OU48" s="865">
        <f>ROUNDUP(SUM(
IF(AND(LB48='DD FD'!$J$10,LD48='DD FD'!$AI$3),LC48,0),
IF(AND(LL48='DD FD'!$J$10,LN48='DD FD'!$AI$3),LM48,0),
IF(AND(LV48='DD FD'!$J$10,LX48='DD FD'!$AI$3),LW48,0),
IF(AND(MF48='DD FD'!$J$10,MH48='DD FD'!$AI$3),MG48,0),
IF(AND(MQ48='DD FD'!$J$10,MS48='DD FD'!$AI$3),MR48,0),
IF(AND(NB48='DD FD'!$J$10,ND48='DD FD'!$AI$3),NC48,0),
IF(AND(NM48='DD FD'!$J$10,NO48='DD FD'!$AI$3),NN48,0),
IF(AND(NX48='DD FD'!$J$10,NZ48='DD FD'!$AI$3),NY48,0),
IF(AND(OI48='DD FD'!$J$10,OK48='DD FD'!$AI$3),OJ48,0),
),2)</f>
        <v>0</v>
      </c>
      <c r="OV48" s="865">
        <f>ROUNDUP(SUM(
IF(AND(LB48='DD FD'!$J$8,LD48='DD FD'!$AI$3),LC48,0),
IF(AND(LL48='DD FD'!$J$8,LN48='DD FD'!$AI$3),LM48,0),
IF(AND(LV48='DD FD'!$J$8,LX48='DD FD'!$AI$3),LW48,0),
IF(AND(MF48='DD FD'!$J$8,MH48='DD FD'!$AI$3),MG48,0),
IF(AND(MQ48='DD FD'!$J$8,MS48='DD FD'!$AI$3),MR48,0),
IF(AND(NB48='DD FD'!$J$8,ND48='DD FD'!$AI$3),NC48,0),
IF(AND(NM48='DD FD'!$J$8,NO48='DD FD'!$AI$3),NN48,0),
IF(AND(NX48='DD FD'!$J$8,NZ48='DD FD'!$AI$3),NY48,0),
IF(AND(OI48='DD FD'!$J$8,OK48='DD FD'!$AI$3),OJ48,0),
),2)</f>
        <v>0</v>
      </c>
      <c r="OW48" s="865">
        <f>ROUNDUP(SUM(
IF(AND(LB48='DD FD'!$J$5,LD48='DD FD'!$AI$3),LC48,0),
IF(AND(LL48='DD FD'!$J$5,LN48='DD FD'!$AI$3),LM48,0),
IF(AND(LV48='DD FD'!$J$5,LX48='DD FD'!$AI$3),LW48,0),
IF(AND(MF48='DD FD'!$J$5,MH48='DD FD'!$AI$3),MG48,0),
IF(AND(MQ48='DD FD'!$J$5,MS48='DD FD'!$AI$3),MR48,0),
IF(AND(NB48='DD FD'!$J$5,ND48='DD FD'!$AI$3),NC48,0),
IF(AND(NM48='DD FD'!$J$5,NO48='DD FD'!$AI$3),NN48,0),
IF(AND(NX48='DD FD'!$J$5,NZ48='DD FD'!$AI$3),NY48,0),
IF(AND(OI48='DD FD'!$J$5,OK48='DD FD'!$AI$3),OJ48,0),
),2)</f>
        <v>0</v>
      </c>
      <c r="OX48" s="865">
        <f>ROUNDUP(SUM(
IF(AND(LB48='DD FD'!$J$9,LD48='DD FD'!$AI$3),LC48,0),
IF(AND(LL48='DD FD'!$J$9,LN48='DD FD'!$AI$3),LM48,0),
IF(AND(LV48='DD FD'!$J$9,LX48='DD FD'!$AI$3),LW48,0),
IF(AND(MF48='DD FD'!$J$9,MH48='DD FD'!$AI$3),MG48,0),
IF(AND(MQ48='DD FD'!$J$9,MS48='DD FD'!$AI$3),MR48,0),
IF(AND(NB48='DD FD'!$J$9,ND48='DD FD'!$AI$3),NC48,0),
IF(AND(NM48='DD FD'!$J$9,NO48='DD FD'!$AI$3),NN48,0),
IF(AND(NX48='DD FD'!$J$9,NZ48='DD FD'!$AI$3),NY48,0),
IF(AND(OI48='DD FD'!$J$9,OK48='DD FD'!$AI$3),OJ48,0),
),2)</f>
        <v>0</v>
      </c>
      <c r="OY48" s="865">
        <f>ROUNDUP(SUM(
IF(AND(LB48='DD FD'!$J$4,LD48='DD FD'!$AI$3),LC48,0),
IF(AND(LL48='DD FD'!$J$4,LN48='DD FD'!$AI$3),LM48,0),
IF(AND(LV48='DD FD'!$J$4,LX48='DD FD'!$AI$3),LW48,0),
IF(AND(MF48='DD FD'!$J$4,MH48='DD FD'!$AI$3),MG48,0),
IF(AND(MQ48='DD FD'!$J$4,MS48='DD FD'!$AI$3),MR48,0),
IF(AND(NB48='DD FD'!$J$4,ND48='DD FD'!$AI$3),NC48,0),
IF(AND(NM48='DD FD'!$J$4,NO48='DD FD'!$AI$3),NN48,0),
IF(AND(NX48='DD FD'!$J$4,NZ48='DD FD'!$AI$3),NY48,0),
IF(AND(OI48='DD FD'!$J$4,OK48='DD FD'!$AI$3),OJ48,0),
),2)</f>
        <v>0</v>
      </c>
      <c r="OZ48" s="867">
        <f>ROUNDUP(SUM(
IF(AND(LB48='DD FD'!$J$11,LD48='DD FD'!$AI$3),LC48,0),
IF(AND(LL48='DD FD'!$J$11,LN48='DD FD'!$AI$3),LM48,0),
IF(AND(LV48='DD FD'!$J$11,LX48='DD FD'!$AI$3),LW48,0),
IF(AND(MF48='DD FD'!$J$11,MH48='DD FD'!$AI$3),MG48,0),
IF(AND(MQ48='DD FD'!$J$11,MS48='DD FD'!$AI$3),MR48,0),
IF(AND(NB48='DD FD'!$J$11,ND48='DD FD'!$AI$3),NC48,0),
IF(AND(NM48='DD FD'!$J$11,NO48='DD FD'!$AI$3),NN48,0),
IF(AND(NX48='DD FD'!$J$11,NZ48='DD FD'!$AI$3),NY48,0),
IF(AND(OI48='DD FD'!$J$11,OK48='DD FD'!$AI$3),OJ48,0),
),2)</f>
        <v>0</v>
      </c>
    </row>
    <row r="49" spans="1:416">
      <c r="A49" s="663"/>
      <c r="B49" s="182"/>
      <c r="C49" s="282"/>
      <c r="D49" s="282"/>
      <c r="E49" s="183"/>
      <c r="F49" s="355"/>
      <c r="G49" s="359"/>
      <c r="H49" s="664"/>
      <c r="I49" s="173"/>
      <c r="J49" s="161" t="str">
        <f t="shared" si="0"/>
        <v/>
      </c>
      <c r="K49" s="633" t="str">
        <f t="shared" si="17"/>
        <v/>
      </c>
      <c r="L49" s="636"/>
      <c r="M49" s="124" t="str">
        <f t="shared" si="18"/>
        <v/>
      </c>
      <c r="N49" s="125" t="str">
        <f t="shared" si="1"/>
        <v/>
      </c>
      <c r="O49" s="175"/>
      <c r="P49" s="175"/>
      <c r="Q49" s="126" t="str">
        <f t="shared" si="19"/>
        <v/>
      </c>
      <c r="R49" s="184"/>
      <c r="S49" s="184"/>
      <c r="T49" s="182"/>
      <c r="U49" s="182"/>
      <c r="V49" s="182"/>
      <c r="W49" s="358"/>
      <c r="X49" s="182"/>
      <c r="Y49" s="183"/>
      <c r="Z49" s="123"/>
      <c r="AA49" s="176"/>
      <c r="AB49" s="176"/>
      <c r="AC49" s="176"/>
      <c r="AD49" s="176"/>
      <c r="AE49" s="176"/>
      <c r="AF49" s="176"/>
      <c r="AG49" s="127" t="str">
        <f t="shared" si="20"/>
        <v/>
      </c>
      <c r="AH49" s="127" t="str">
        <f t="shared" si="21"/>
        <v/>
      </c>
      <c r="AI49" s="370"/>
      <c r="AJ49" s="635"/>
      <c r="AK49" s="619" t="str">
        <f t="shared" si="22"/>
        <v/>
      </c>
      <c r="AL49" s="124" t="str">
        <f t="shared" si="2"/>
        <v/>
      </c>
      <c r="AM49" s="124" t="str">
        <f t="shared" si="3"/>
        <v/>
      </c>
      <c r="AN49" s="124" t="str">
        <f t="shared" si="4"/>
        <v/>
      </c>
      <c r="AO49" s="124" t="str">
        <f t="shared" si="5"/>
        <v/>
      </c>
      <c r="AP49" s="184"/>
      <c r="AQ49" s="182"/>
      <c r="AR49" s="182"/>
      <c r="AS49" s="182"/>
      <c r="AT49" s="182"/>
      <c r="AU49" s="127" t="str">
        <f t="shared" si="6"/>
        <v/>
      </c>
      <c r="AV49" s="354"/>
      <c r="AW49" s="127" t="str">
        <f t="shared" si="7"/>
        <v/>
      </c>
      <c r="AX49" s="144" t="str">
        <f t="shared" si="8"/>
        <v/>
      </c>
      <c r="AY49" s="182"/>
      <c r="AZ49" s="23"/>
      <c r="BA49" s="23"/>
      <c r="BB49" s="183"/>
      <c r="BC49" s="622"/>
      <c r="BD49" s="649" t="str">
        <f t="shared" si="23"/>
        <v/>
      </c>
      <c r="BE49" s="354"/>
      <c r="BF49" s="192" t="str">
        <f t="shared" si="24"/>
        <v/>
      </c>
      <c r="BG49" s="159"/>
      <c r="BH49" s="159"/>
      <c r="BI49" s="182"/>
      <c r="BJ49" s="194"/>
      <c r="BK49" s="194"/>
      <c r="BL49" s="194"/>
      <c r="BM49" s="127" t="str">
        <f t="shared" si="9"/>
        <v/>
      </c>
      <c r="BN49" s="194"/>
      <c r="BO49" s="178" t="str">
        <f t="shared" si="10"/>
        <v/>
      </c>
      <c r="BP49" s="191"/>
      <c r="BQ49" s="182"/>
      <c r="BR49" s="23"/>
      <c r="BS49" s="23"/>
      <c r="BT49" s="23"/>
      <c r="BU49" s="651"/>
      <c r="BV49" s="647"/>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633" t="str">
        <f t="shared" si="25"/>
        <v/>
      </c>
      <c r="DY49" s="736"/>
      <c r="DZ49" s="334"/>
      <c r="EA49" s="736"/>
      <c r="EB49" s="197"/>
      <c r="EC49" s="194"/>
      <c r="ED49" s="197"/>
      <c r="EE49" s="197"/>
      <c r="EF49" s="194"/>
      <c r="EG49" s="194"/>
      <c r="EH49" s="194"/>
      <c r="EI49" s="123" t="str">
        <f t="shared" si="11"/>
        <v/>
      </c>
      <c r="EJ49" s="194"/>
      <c r="EK49" s="620" t="str">
        <f t="shared" si="12"/>
        <v/>
      </c>
      <c r="EL49" s="756"/>
      <c r="EM49" s="620" t="str">
        <f t="shared" si="26"/>
        <v/>
      </c>
      <c r="EN49" s="733"/>
      <c r="EO49" s="163"/>
      <c r="EP49" s="163"/>
      <c r="EQ49" s="163"/>
      <c r="ER49" s="163"/>
      <c r="ES49" s="163"/>
      <c r="ET49" s="163"/>
      <c r="EU49" s="163"/>
      <c r="EV49" s="163"/>
      <c r="EW49" s="163"/>
      <c r="EX49" s="163"/>
      <c r="EY49" s="163"/>
      <c r="EZ49" s="163"/>
      <c r="FA49" s="163"/>
      <c r="FB49" s="163"/>
      <c r="FC49" s="742"/>
      <c r="FD49" s="648" t="str">
        <f t="shared" si="13"/>
        <v/>
      </c>
      <c r="FE49" s="183"/>
      <c r="FF49" s="201"/>
      <c r="FG49" s="201"/>
      <c r="FH49" s="201"/>
      <c r="FI49" s="201"/>
      <c r="FJ49" s="201"/>
      <c r="FK49" s="201"/>
      <c r="FL49" s="182"/>
      <c r="FM49" s="182"/>
      <c r="FN49" s="334"/>
      <c r="FO49" s="123" t="str">
        <f t="shared" si="14"/>
        <v/>
      </c>
      <c r="FP49" s="889" t="str">
        <f>IF(Table1[[#This Row],[Baumwollanteil (in %)]]&lt;&gt;"","05","")</f>
        <v/>
      </c>
      <c r="FQ49" s="999"/>
      <c r="FR49" s="179" t="str">
        <f t="shared" si="15"/>
        <v/>
      </c>
      <c r="FS49" s="175"/>
      <c r="FT49" s="175"/>
      <c r="FU49" s="175"/>
      <c r="FV49" s="745" t="str">
        <f t="shared" si="16"/>
        <v/>
      </c>
      <c r="FZ49" s="24"/>
      <c r="GA49" s="24"/>
      <c r="GC49" s="1010" t="str">
        <f>IF(Table1[[#This Row],[Global Trade Item Number (GTIN)]]="","",Table1[[#This Row],[Global Trade Item Number (GTIN)]])</f>
        <v/>
      </c>
      <c r="GD49" s="790" t="str">
        <f>IF(Table1[[#This Row],[WAWI-Nr./ Kreditoren-Nummer
(ASDV)]]&lt;&gt;"",Table1[[#This Row],[WAWI-Nr./ Kreditoren-Nummer
(ASDV)]],"")</f>
        <v/>
      </c>
      <c r="GE49" s="190"/>
      <c r="GF49" s="790" t="str">
        <f>IF(Table1[[#This Row],[Gültig ab (Datum)]]&lt;&gt;"","31.12.9999","")</f>
        <v/>
      </c>
      <c r="GG49" s="190"/>
      <c r="GH49" s="190"/>
      <c r="GI49" s="616"/>
      <c r="GJ49" s="765"/>
      <c r="GK49" s="763"/>
      <c r="GL49" s="617"/>
      <c r="GM49" s="617"/>
      <c r="GN49" s="617"/>
      <c r="GO49" s="617"/>
      <c r="GP49" s="617"/>
      <c r="GQ49" s="775"/>
      <c r="GR49" s="771"/>
      <c r="GS49" s="159"/>
      <c r="GT49" s="610"/>
      <c r="GU49" s="610"/>
      <c r="GV49" s="610"/>
      <c r="GW49" s="610"/>
      <c r="GX49" s="610"/>
      <c r="GY49" s="610"/>
      <c r="GZ49" s="610"/>
      <c r="HA49" s="610"/>
      <c r="HB49" s="771"/>
      <c r="HC49" s="610"/>
      <c r="HD49" s="610"/>
      <c r="HE49" s="610"/>
      <c r="HF49" s="610"/>
      <c r="HG49" s="610"/>
      <c r="HH49" s="610"/>
      <c r="HI49" s="610"/>
      <c r="HJ49" s="610"/>
      <c r="HK49" s="610"/>
      <c r="HL49" s="771"/>
      <c r="HM49" s="610"/>
      <c r="HN49" s="610"/>
      <c r="HO49" s="610"/>
      <c r="HP49" s="610"/>
      <c r="HQ49" s="610"/>
      <c r="HR49" s="610"/>
      <c r="HS49" s="610"/>
      <c r="HT49" s="610"/>
      <c r="HU49" s="610"/>
      <c r="HV49" s="771"/>
      <c r="HW49" s="610"/>
      <c r="HX49" s="610"/>
      <c r="HY49" s="610"/>
      <c r="HZ49" s="610"/>
      <c r="IA49" s="610"/>
      <c r="IB49" s="610"/>
      <c r="IC49" s="610"/>
      <c r="ID49" s="610"/>
      <c r="IE49" s="610"/>
      <c r="IF49" s="610"/>
      <c r="IG49" s="771"/>
      <c r="IH49" s="610"/>
      <c r="II49" s="610"/>
      <c r="IJ49" s="610"/>
      <c r="IK49" s="610"/>
      <c r="IL49" s="610"/>
      <c r="IM49" s="610"/>
      <c r="IN49" s="610"/>
      <c r="IO49" s="610"/>
      <c r="IP49" s="610"/>
      <c r="IQ49" s="610"/>
      <c r="IR49" s="771"/>
      <c r="IS49" s="610"/>
      <c r="IT49" s="610"/>
      <c r="IU49" s="610"/>
      <c r="IV49" s="610"/>
      <c r="IW49" s="610"/>
      <c r="IX49" s="610"/>
      <c r="IY49" s="610"/>
      <c r="IZ49" s="610"/>
      <c r="JA49" s="610"/>
      <c r="JB49" s="610"/>
      <c r="JC49" s="771"/>
      <c r="JD49" s="610"/>
      <c r="JE49" s="610"/>
      <c r="JF49" s="610"/>
      <c r="JG49" s="610"/>
      <c r="JH49" s="610"/>
      <c r="JI49" s="610"/>
      <c r="JJ49" s="610"/>
      <c r="JK49" s="610"/>
      <c r="JL49" s="610"/>
      <c r="JM49" s="827"/>
      <c r="JN49" s="771"/>
      <c r="JO49" s="610"/>
      <c r="JP49" s="610"/>
      <c r="JQ49" s="610"/>
      <c r="JR49" s="610"/>
      <c r="JS49" s="610"/>
      <c r="JT49" s="610"/>
      <c r="JU49" s="610"/>
      <c r="JV49" s="610"/>
      <c r="JW49" s="610"/>
      <c r="JX49" s="610"/>
      <c r="JY49" s="771"/>
      <c r="JZ49" s="610"/>
      <c r="KA49" s="610"/>
      <c r="KB49" s="610"/>
      <c r="KC49" s="610"/>
      <c r="KD49" s="610"/>
      <c r="KE49" s="610"/>
      <c r="KF49" s="610"/>
      <c r="KG49" s="610"/>
      <c r="KH49" s="610"/>
      <c r="KI49" s="610"/>
      <c r="KL49" s="803" t="str">
        <f>IF(Table1[[#This Row],[GTIN]]&lt;&gt;"",Table1[[#This Row],[GTIN]],"")</f>
        <v/>
      </c>
      <c r="KM49" s="804" t="str">
        <f>Table1[[#This Row],[Kreditor]]</f>
        <v/>
      </c>
      <c r="KN49" s="805" t="str">
        <f>IF(Table1[[#This Row],[Gültig ab (Datum)]]&lt;&gt;"",Table1[[#This Row],[Gültig ab (Datum)]],"")</f>
        <v/>
      </c>
      <c r="KO49" s="805" t="str">
        <f>Table1[[#This Row],[Gültig bis]]</f>
        <v/>
      </c>
      <c r="KP49" s="818" t="str">
        <f>IF(Table1[[#This Row],[Artikel verpackt? 
(X=Ja)]]="","",Table1[[#This Row],[Artikel verpackt? 
(X=Ja)]])</f>
        <v/>
      </c>
      <c r="KQ49" s="806" t="str">
        <f>IF(Table1[[#This Row],[Verpackung recyclingfähig?
(X=Ja)]]="","",Table1[[#This Row],[Verpackung recyclingfähig?
(X=Ja)]])</f>
        <v/>
      </c>
      <c r="KR49" s="807"/>
      <c r="KS49" s="808"/>
      <c r="KT49" s="809"/>
      <c r="KU49" s="809"/>
      <c r="KV49" s="809"/>
      <c r="KW49" s="809"/>
      <c r="KX49" s="809"/>
      <c r="KY49" s="809"/>
      <c r="KZ49" s="810"/>
      <c r="LA49" s="811" t="str">
        <f>IF(Table1[[#This Row],[Hauptkörper - B1 - Art]]="","",VLOOKUP(Table1[[#This Row],[Hauptkörper - B1 - Art]],'DD FD'!B:C,2,FALSE))</f>
        <v/>
      </c>
      <c r="LB49" s="812" t="str">
        <f>IF(Table1[[#This Row],[Hauptkörper - B1 - Fraktion]]="","",VLOOKUP(Table1[[#This Row],[Hauptkörper - B1 - Fraktion]],'DD FD'!H:J,3,FALSE))</f>
        <v/>
      </c>
      <c r="LC49" s="809" t="str">
        <f>IF(Table1[[#This Row],[Hauptkörper - B1 - Gewicht
(in G)]]="","",Table1[[#This Row],[Hauptkörper - B1 - Gewicht
(in G)]])</f>
        <v/>
      </c>
      <c r="LD49" s="809" t="str">
        <f>IF(Table1[[#This Row],[Hauptkörper - B1 - Lizenzierungs-pflichtig? (X=Ja)]]="","",Table1[[#This Row],[Hauptkörper - B1 - Lizenzierungs-pflichtig? (X=Ja)]])</f>
        <v/>
      </c>
      <c r="LE49" s="812" t="str">
        <f>IF(Table1[[#This Row],[Hauptkörper - B1 - Virgin Material]]="","",VLOOKUP(Table1[[#This Row],[Hauptkörper - B1 - Virgin Material]],'DD FD'!AJ:AK,2,FALSE))</f>
        <v/>
      </c>
      <c r="LF49" s="813" t="str">
        <f>IF(Table1[[#This Row],[Hauptkörper - B1 - Virgin Material Anteil (in %)]]="","",Table1[[#This Row],[Hauptkörper - B1 - Virgin Material Anteil (in %)]])</f>
        <v/>
      </c>
      <c r="LG49" s="812" t="str">
        <f>IF(Table1[[#This Row],[Hauptkörper - B1 - Recyceltes Material]]="","",VLOOKUP(Table1[[#This Row],[Hauptkörper - B1 - Recyceltes Material]],'DD FD'!AL:AM,2,FALSE))</f>
        <v/>
      </c>
      <c r="LH49" s="813" t="str">
        <f>IF(Table1[[#This Row],[Hauptkörper - B1 - Recyceltes Material Anteil (in %)]]="","",Table1[[#This Row],[Hauptkörper - B1 - Recyceltes Material Anteil (in %)]])</f>
        <v/>
      </c>
      <c r="LI49" s="814" t="str">
        <f>IF(Table1[[#This Row],[Hauptkörper - B1 - Beschichtung]]="","",VLOOKUP(Table1[[#This Row],[Hauptkörper - B1 - Beschichtung]],'DD FD'!AE:AF,2,FALSE))</f>
        <v/>
      </c>
      <c r="LJ49" s="815" t="str">
        <f>IF(Table1[[#This Row],[Hauptkörper - B1 - Beschichtung Anteil (in %)]]="","",Table1[[#This Row],[Hauptkörper - B1 - Beschichtung Anteil (in %)]])</f>
        <v/>
      </c>
      <c r="LK49" s="811" t="str">
        <f>IF(Table1[[#This Row],[Hauptkörper - B2 - Art]]="","",VLOOKUP(Table1[[#This Row],[Hauptkörper - B2 - Art]],'DD FD'!B:C,2,FALSE))</f>
        <v/>
      </c>
      <c r="LL49" s="812" t="str">
        <f>IF(Table1[[#This Row],[Hauptkörper - B2 - Fraktion]]="","",VLOOKUP(Table1[[#This Row],[Hauptkörper - B2 - Fraktion]],'DD FD'!H:J,3,FALSE))</f>
        <v/>
      </c>
      <c r="LM49" s="809" t="str">
        <f>IF(Table1[[#This Row],[Hauptkörper - B2 - Gewicht
(in G)]]="","",Table1[[#This Row],[Hauptkörper - B2 - Gewicht
(in G)]])</f>
        <v/>
      </c>
      <c r="LN49" s="809" t="str">
        <f>IF(Table1[[#This Row],[Hauptkörper - B2 - Lizenzierungs-pflichtig? (X=Ja)]]="","",Table1[[#This Row],[Hauptkörper - B2 - Lizenzierungs-pflichtig? (X=Ja)]])</f>
        <v/>
      </c>
      <c r="LO49" s="812" t="str">
        <f>IF(Table1[[#This Row],[Hauptkörper - B2 - Virgin Material]]="","",VLOOKUP(Table1[[#This Row],[Hauptkörper - B2 - Virgin Material]],'DD FD'!AJ:AK,2,FALSE))</f>
        <v/>
      </c>
      <c r="LP49" s="813" t="str">
        <f>IF(Table1[[#This Row],[Hauptkörper - B2 - Virgin Material Anteil (in %)]]="","",Table1[[#This Row],[Hauptkörper - B2 - Virgin Material Anteil (in %)]])</f>
        <v/>
      </c>
      <c r="LQ49" s="812" t="str">
        <f>IF(Table1[[#This Row],[Hauptkörper - B2 - Recyceltes Material]]="","",VLOOKUP(Table1[[#This Row],[Hauptkörper - B2 - Recyceltes Material]],'DD FD'!AL:AM,2,FALSE))</f>
        <v/>
      </c>
      <c r="LR49" s="813" t="str">
        <f>IF(Table1[[#This Row],[Hauptkörper - B2 - Recyceltes Material Anteil (in %)]]="","",Table1[[#This Row],[Hauptkörper - B2 - Recyceltes Material Anteil (in %)]])</f>
        <v/>
      </c>
      <c r="LS49" s="812" t="str">
        <f>IF(Table1[[#This Row],[Hauptkörper - B2 - Beschichtung]]="","",VLOOKUP(Table1[[#This Row],[Hauptkörper - B2 - Beschichtung]],'DD FD'!AE:AF,2,FALSE))</f>
        <v/>
      </c>
      <c r="LT49" s="815" t="str">
        <f>IF(Table1[[#This Row],[Hauptkörper - B2 - Beschichtung Anteil (in %)]]="","",Table1[[#This Row],[Hauptkörper - B2 - Beschichtung Anteil (in %)]])</f>
        <v/>
      </c>
      <c r="LU49" s="811" t="str">
        <f>IF(Table1[[#This Row],[Hauptkörper - B3 - Art]]="","",VLOOKUP(Table1[[#This Row],[Hauptkörper - B3 - Art]],'DD FD'!B:C,2,FALSE))</f>
        <v/>
      </c>
      <c r="LV49" s="812" t="str">
        <f>IF(Table1[[#This Row],[Hauptkörper - B3 - Fraktion]]="","",VLOOKUP(Table1[[#This Row],[Hauptkörper - B3 - Fraktion]],'DD FD'!H:J,3,FALSE))</f>
        <v/>
      </c>
      <c r="LW49" s="809" t="str">
        <f>IF(Table1[[#This Row],[Hauptkörper - B3 - Gewicht
(in G)]]="","",Table1[[#This Row],[Hauptkörper - B3 - Gewicht
(in G)]])</f>
        <v/>
      </c>
      <c r="LX49" s="809" t="str">
        <f>IF(Table1[[#This Row],[Hauptkörper - B3 - Lizenzierungs-pflichtig? (X=Ja)]]="","",Table1[[#This Row],[Hauptkörper - B3 - Lizenzierungs-pflichtig? (X=Ja)]])</f>
        <v/>
      </c>
      <c r="LY49" s="812" t="str">
        <f>IF(Table1[[#This Row],[Hauptkörper - B3 - Virgin Material]]="","",VLOOKUP(Table1[[#This Row],[Hauptkörper - B3 - Virgin Material]],'DD FD'!AJ:AK,2,FALSE))</f>
        <v/>
      </c>
      <c r="LZ49" s="813" t="str">
        <f>IF(Table1[[#This Row],[Hauptkörper - B3 - Virgin Material Anteil (in %)]]="","",Table1[[#This Row],[Hauptkörper - B3 - Virgin Material Anteil (in %)]])</f>
        <v/>
      </c>
      <c r="MA49" s="812" t="str">
        <f>IF(Table1[[#This Row],[Hauptkörper - B3 - Recyceltes Material]]="","",VLOOKUP(Table1[[#This Row],[Hauptkörper - B3 - Recyceltes Material]],'DD FD'!AL:AM,2,FALSE))</f>
        <v/>
      </c>
      <c r="MB49" s="813" t="str">
        <f>IF(Table1[[#This Row],[Hauptkörper - B3 - Recyceltes Material Anteil (in %)]]="","",Table1[[#This Row],[Hauptkörper - B3 - Recyceltes Material Anteil (in %)]])</f>
        <v/>
      </c>
      <c r="MC49" s="812" t="str">
        <f>IF(Table1[[#This Row],[Hauptkörper - B3 - Beschichtung]]="","",VLOOKUP(Table1[[#This Row],[Hauptkörper - B3 - Beschichtung]],'DD FD'!AE:AF,2,FALSE))</f>
        <v/>
      </c>
      <c r="MD49" s="815" t="str">
        <f>IF(Table1[[#This Row],[Hauptkörper - B3 - Beschichtung Anteil (in %)]]="","",Table1[[#This Row],[Hauptkörper - B3 - Beschichtung Anteil (in %)]])</f>
        <v/>
      </c>
      <c r="ME49" s="811" t="str">
        <f>IF(Table1[[#This Row],[Verschluss - B1 - Art]]="","",VLOOKUP(Table1[[#This Row],[Verschluss - B1 - Art]],'DD FD'!D:E,2,FALSE))</f>
        <v/>
      </c>
      <c r="MF49" s="812" t="str">
        <f>IF(Table1[[#This Row],[Verschluss - B1 - Fraktion]]="","",VLOOKUP(Table1[[#This Row],[Verschluss - B1 - Fraktion]],'DD FD'!H:J,3,FALSE))</f>
        <v/>
      </c>
      <c r="MG49" s="809" t="str">
        <f>IF(Table1[[#This Row],[Verschluss - B1 - Gewicht (in G)]]="","",Table1[[#This Row],[Verschluss - B1 - Gewicht (in G)]])</f>
        <v/>
      </c>
      <c r="MH49" s="809" t="str">
        <f>IF(Table1[[#This Row],[Verschluss - B1 - Lizenzierungs-pflichtig? (X=Ja)]]="","",Table1[[#This Row],[Verschluss - B1 - Lizenzierungs-pflichtig? (X=Ja)]])</f>
        <v/>
      </c>
      <c r="MI49" s="809" t="str">
        <f>IF(Table1[[#This Row],[Verschluss - B1 - Trennbar vom Hauptkörper? (X=Ja)]]="","",Table1[[#This Row],[Verschluss - B1 - Trennbar vom Hauptkörper? (X=Ja)]])</f>
        <v/>
      </c>
      <c r="MJ49" s="812" t="str">
        <f>IF(Table1[[#This Row],[Verschluss - B1 - Virgin Material]]="","",VLOOKUP(Table1[[#This Row],[Verschluss - B1 - Virgin Material]],'DD FD'!AJ:AK,2,FALSE))</f>
        <v/>
      </c>
      <c r="MK49" s="813" t="str">
        <f>IF(Table1[[#This Row],[Verschluss - B1 - Virgin Material Anteil (in %)]]="","",Table1[[#This Row],[Verschluss - B1 - Virgin Material Anteil (in %)]])</f>
        <v/>
      </c>
      <c r="ML49" s="812" t="str">
        <f>IF(Table1[[#This Row],[Verschluss - B1 - Recyceltes Material]]="","",VLOOKUP(Table1[[#This Row],[Verschluss - B1 - Recyceltes Material]],'DD FD'!AL:AM,2,FALSE))</f>
        <v/>
      </c>
      <c r="MM49" s="813" t="str">
        <f>IF(Table1[[#This Row],[Verschluss - B1 - Recyceltes Material Anteil (in %)]]="","",Table1[[#This Row],[Verschluss - B1 - Recyceltes Material Anteil (in %)]])</f>
        <v/>
      </c>
      <c r="MN49" s="812" t="str">
        <f>IF(Table1[[#This Row],[Verschluss - B1 - Beschichtung]]="","",VLOOKUP(Table1[[#This Row],[Verschluss - B1 - Beschichtung]],'DD FD'!AE:AF,2,FALSE))</f>
        <v/>
      </c>
      <c r="MO49" s="815" t="str">
        <f>IF(Table1[[#This Row],[Verschluss - B1 - Beschichtung Anteil (in %)]]="","",Table1[[#This Row],[Verschluss - B1 - Beschichtung Anteil (in %)]])</f>
        <v/>
      </c>
      <c r="MP49" s="811" t="str">
        <f>IF(Table1[[#This Row],[Verschluss - B2 - Art]]="","",VLOOKUP(Table1[[#This Row],[Verschluss - B2 - Art]],'DD FD'!D:E,2,FALSE))</f>
        <v/>
      </c>
      <c r="MQ49" s="812" t="str">
        <f>IF(Table1[[#This Row],[Verschluss - B2 - Fraktion]]="","",VLOOKUP(Table1[[#This Row],[Verschluss - B2 - Fraktion]],'DD FD'!H:J,3,FALSE))</f>
        <v/>
      </c>
      <c r="MR49" s="809" t="str">
        <f>IF(Table1[[#This Row],[Verschluss - B2 - Gewicht (in G)]]="","",Table1[[#This Row],[Verschluss - B2 - Gewicht (in G)]])</f>
        <v/>
      </c>
      <c r="MS49" s="809" t="str">
        <f>IF(Table1[[#This Row],[Verschluss - B2 - Lizenzierungs-pflichtig? (X=Ja)]]="","",Table1[[#This Row],[Verschluss - B2 - Lizenzierungs-pflichtig? (X=Ja)]])</f>
        <v/>
      </c>
      <c r="MT49" s="809" t="str">
        <f>IF(Table1[[#This Row],[Verschluss - B2 - Trennbar vom Hauptkörper? (X=Ja)]]="","",Table1[[#This Row],[Verschluss - B2 - Trennbar vom Hauptkörper? (X=Ja)]])</f>
        <v/>
      </c>
      <c r="MU49" s="812" t="str">
        <f>IF(Table1[[#This Row],[Verschluss - B2 - Virgin Material]]="","",VLOOKUP(Table1[[#This Row],[Verschluss - B2 - Virgin Material]],'DD FD'!AJ:AK,2,FALSE))</f>
        <v/>
      </c>
      <c r="MV49" s="813" t="str">
        <f>IF(Table1[[#This Row],[Verschluss - B2 - Virgin Material Anteil (in %)]]="","",Table1[[#This Row],[Verschluss - B2 - Virgin Material Anteil (in %)]])</f>
        <v/>
      </c>
      <c r="MW49" s="812" t="str">
        <f>IF(Table1[[#This Row],[Verschluss - B2 - Recyceltes Material]]="","",VLOOKUP(Table1[[#This Row],[Verschluss - B2 - Recyceltes Material]],'DD FD'!AL:AM,2,FALSE))</f>
        <v/>
      </c>
      <c r="MX49" s="813" t="str">
        <f>IF(Table1[[#This Row],[Verschluss - B2 - Recyceltes Material Anteil (in %)]]="","",Table1[[#This Row],[Verschluss - B2 - Recyceltes Material Anteil (in %)]])</f>
        <v/>
      </c>
      <c r="MY49" s="812" t="str">
        <f>IF(Table1[[#This Row],[Verschluss - B2 - Beschichtung]]="","",VLOOKUP(Table1[[#This Row],[Verschluss - B2 - Beschichtung]],'DD FD'!AE:AF,2,FALSE))</f>
        <v/>
      </c>
      <c r="MZ49" s="815" t="str">
        <f>IF(Table1[[#This Row],[Verschluss - B2 - Beschichtung Anteil (in %)]]="","",Table1[[#This Row],[Verschluss - B2 - Beschichtung Anteil (in %)]])</f>
        <v/>
      </c>
      <c r="NA49" s="811" t="str">
        <f>IF(Table1[[#This Row],[Verschluss - B3 - Art]]="","",VLOOKUP(Table1[[#This Row],[Verschluss - B3 - Art]],'DD FD'!D:E,2,FALSE))</f>
        <v/>
      </c>
      <c r="NB49" s="812" t="str">
        <f>IF(Table1[[#This Row],[Verschluss - B3 - Fraktion]]="","",VLOOKUP(Table1[[#This Row],[Verschluss - B3 - Fraktion]],'DD FD'!H:J,3,FALSE))</f>
        <v/>
      </c>
      <c r="NC49" s="809" t="str">
        <f>IF(Table1[[#This Row],[Verschluss - B3 - Gewicht (in G)]]="","",Table1[[#This Row],[Verschluss - B3 - Gewicht (in G)]])</f>
        <v/>
      </c>
      <c r="ND49" s="809" t="str">
        <f>IF(Table1[[#This Row],[Verschluss - B3 - Lizenzierungs-pflichtig? (X=Ja)]]="","",Table1[[#This Row],[Verschluss - B3 - Lizenzierungs-pflichtig? (X=Ja)]])</f>
        <v/>
      </c>
      <c r="NE49" s="809" t="str">
        <f>IF(Table1[[#This Row],[Verschluss - B3 - Trennbar vom Hauptkörper? (X=Ja)]]="","",Table1[[#This Row],[Verschluss - B3 - Trennbar vom Hauptkörper? (X=Ja)]])</f>
        <v/>
      </c>
      <c r="NF49" s="812" t="str">
        <f>IF(Table1[[#This Row],[Verschluss - B3 - Virgin Material]]="","",VLOOKUP(Table1[[#This Row],[Verschluss - B3 - Virgin Material]],'DD FD'!AJ:AK,2,FALSE))</f>
        <v/>
      </c>
      <c r="NG49" s="813" t="str">
        <f>IF(Table1[[#This Row],[Verschluss - B3 - Virgin Material Anteil (in %)]]="","",Table1[[#This Row],[Verschluss - B3 - Virgin Material Anteil (in %)]])</f>
        <v/>
      </c>
      <c r="NH49" s="812" t="str">
        <f>IF(Table1[[#This Row],[Verschluss - B3 - Recyceltes Material]]="","",VLOOKUP(Table1[[#This Row],[Verschluss - B3 - Recyceltes Material]],'DD FD'!AL:AM,2,FALSE))</f>
        <v/>
      </c>
      <c r="NI49" s="813" t="str">
        <f>IF(Table1[[#This Row],[Verschluss - B3 - Recyceltes Material Anteil (in %)]]="","",Table1[[#This Row],[Verschluss - B3 - Recyceltes Material Anteil (in %)]])</f>
        <v/>
      </c>
      <c r="NJ49" s="812" t="str">
        <f>IF(Table1[[#This Row],[Verschluss - B3 - Beschichtung]]="","",VLOOKUP(Table1[[#This Row],[Verschluss - B3 - Beschichtung]],'DD FD'!AE:AF,2,FALSE))</f>
        <v/>
      </c>
      <c r="NK49" s="815" t="str">
        <f>IF(Table1[[#This Row],[Verschluss - B3 - Beschichtung Anteil (in %)]]="","",Table1[[#This Row],[Verschluss - B3 - Beschichtung Anteil (in %)]])</f>
        <v/>
      </c>
      <c r="NL49" s="811" t="str">
        <f>IF(Table1[[#This Row],[Etikett - B1 - Art]]="","",VLOOKUP(Table1[[#This Row],[Etikett - B1 - Art]],'DD FD'!F:G,2,FALSE))</f>
        <v/>
      </c>
      <c r="NM49" s="812" t="str">
        <f>IF(Table1[[#This Row],[Etikett - B1 - Fraktion]]="","",VLOOKUP(Table1[[#This Row],[Etikett - B1 - Fraktion]],'DD FD'!H:J,3,FALSE))</f>
        <v/>
      </c>
      <c r="NN49" s="809" t="str">
        <f>IF(Table1[[#This Row],[Etikett - B1 - Gewicht (in G)]]="","",Table1[[#This Row],[Etikett - B1 - Gewicht (in G)]])</f>
        <v/>
      </c>
      <c r="NO49" s="809" t="str">
        <f>IF(Table1[[#This Row],[Etikett - B1 - Lizenzierungs-pflichtig? (X=Ja)]]="","",Table1[[#This Row],[Etikett - B1 - Lizenzierungs-pflichtig? (X=Ja)]])</f>
        <v/>
      </c>
      <c r="NP49" s="809" t="str">
        <f>IF(Table1[[#This Row],[Etikett - B1 - Trennbar vom Hauptkörper? (X=Ja)]]="","",Table1[[#This Row],[Etikett - B1 - Trennbar vom Hauptkörper? (X=Ja)]])</f>
        <v/>
      </c>
      <c r="NQ49" s="812" t="str">
        <f>IF(Table1[[#This Row],[Etikett - B1 - Virgin Material]]="","",VLOOKUP(Table1[[#This Row],[Etikett - B1 - Virgin Material]],'DD FD'!AJ:AK,2,FALSE))</f>
        <v/>
      </c>
      <c r="NR49" s="813" t="str">
        <f>IF(Table1[[#This Row],[Etikett - B1 - Virgin Material Anteil (in %)]]="","",Table1[[#This Row],[Etikett - B1 - Virgin Material Anteil (in %)]])</f>
        <v/>
      </c>
      <c r="NS49" s="812" t="str">
        <f>IF(Table1[[#This Row],[Etikett - B1 - Recyceltes Material]]="","",VLOOKUP(Table1[[#This Row],[Etikett - B1 - Recyceltes Material]],'DD FD'!AL:AM,2,FALSE))</f>
        <v/>
      </c>
      <c r="NT49" s="813" t="str">
        <f>IF(Table1[[#This Row],[Etikett - B1 - Recyceltes Material Anteil (in %)]]="","",Table1[[#This Row],[Etikett - B1 - Recyceltes Material Anteil (in %)]])</f>
        <v/>
      </c>
      <c r="NU49" s="812" t="str">
        <f>IF(Table1[[#This Row],[Etikett - B1 - Beschichtung]]="","",VLOOKUP(Table1[[#This Row],[Etikett - B1 - Beschichtung]],'DD FD'!AE:AF,2,FALSE))</f>
        <v/>
      </c>
      <c r="NV49" s="815" t="str">
        <f>IF(Table1[[#This Row],[Etikett - B1 - Beschichtung Anteil (in %)]]="","",Table1[[#This Row],[Etikett - B1 - Beschichtung Anteil (in %)]])</f>
        <v/>
      </c>
      <c r="NW49" s="811" t="str">
        <f>IF(Table1[[#This Row],[Etikett - B2 - Art]]="","",VLOOKUP(Table1[[#This Row],[Etikett - B2 - Art]],'DD FD'!F:G,2,FALSE))</f>
        <v/>
      </c>
      <c r="NX49" s="812" t="str">
        <f>IF(Table1[[#This Row],[Etikett - B2 - Fraktion]]="","",VLOOKUP(Table1[[#This Row],[Etikett - B2 - Fraktion]],'DD FD'!H:J,3,FALSE))</f>
        <v/>
      </c>
      <c r="NY49" s="809" t="str">
        <f>IF(Table1[[#This Row],[Etikett - B2 - Gewicht (in G)]]="","",Table1[[#This Row],[Etikett - B2 - Gewicht (in G)]])</f>
        <v/>
      </c>
      <c r="NZ49" s="809" t="str">
        <f>IF(Table1[[#This Row],[Etikett - B2 - Lizenzierungs-pflichtig? (X=Ja)]]="","",Table1[[#This Row],[Etikett - B2 - Lizenzierungs-pflichtig? (X=Ja)]])</f>
        <v/>
      </c>
      <c r="OA49" s="809" t="str">
        <f>IF(Table1[[#This Row],[Etikett - B2 - Trennbar vom Hauptkörper? (X=Ja)]]="","",Table1[[#This Row],[Etikett - B2 - Trennbar vom Hauptkörper? (X=Ja)]])</f>
        <v/>
      </c>
      <c r="OB49" s="812" t="str">
        <f>IF(Table1[[#This Row],[Etikett - B2 - Virgin Material]]="","",VLOOKUP(Table1[[#This Row],[Etikett - B2 - Virgin Material]],'DD FD'!AJ:AK,2,FALSE))</f>
        <v/>
      </c>
      <c r="OC49" s="813" t="str">
        <f>IF(Table1[[#This Row],[Etikett - B2 - Virgin Material Anteil (in %)]]="","",Table1[[#This Row],[Etikett - B2 - Virgin Material Anteil (in %)]])</f>
        <v/>
      </c>
      <c r="OD49" s="812" t="str">
        <f>IF(Table1[[#This Row],[Etikett - B2 - Recyceltes Material]]="","",VLOOKUP(Table1[[#This Row],[Etikett - B2 - Recyceltes Material]],'DD FD'!AL:AM,2,FALSE))</f>
        <v/>
      </c>
      <c r="OE49" s="813" t="str">
        <f>IF(Table1[[#This Row],[Etikett - B2 - Recyceltes Material Anteil (in %)]]="","",Table1[[#This Row],[Etikett - B2 - Recyceltes Material Anteil (in %)]])</f>
        <v/>
      </c>
      <c r="OF49" s="812" t="str">
        <f>IF(Table1[[#This Row],[Etikett - B2 - Beschichtung]]="","",VLOOKUP(Table1[[#This Row],[Etikett - B2 - Beschichtung]],'DD FD'!AE:AF,2,FALSE))</f>
        <v/>
      </c>
      <c r="OG49" s="815" t="str">
        <f>IF(Table1[[#This Row],[Etikett - B2 - Beschichtung Anteil (in %)]]="","",Table1[[#This Row],[Etikett - B2 - Beschichtung Anteil (in %)]])</f>
        <v/>
      </c>
      <c r="OH49" s="811" t="str">
        <f>IF(Table1[[#This Row],[Etikett - B3 - Art]]="","",VLOOKUP(Table1[[#This Row],[Etikett - B3 - Art]],'DD FD'!F:G,2,FALSE))</f>
        <v/>
      </c>
      <c r="OI49" s="812" t="str">
        <f>IF(Table1[[#This Row],[Etikett - B3 - Fraktion]]="","",VLOOKUP(Table1[[#This Row],[Etikett - B3 - Fraktion]],'DD FD'!H:J,3,FALSE))</f>
        <v/>
      </c>
      <c r="OJ49" s="809" t="str">
        <f>IF(Table1[[#This Row],[Etikett - B3 - Gewicht (in G)]]="","",Table1[[#This Row],[Etikett - B3 - Gewicht (in G)]])</f>
        <v/>
      </c>
      <c r="OK49" s="809" t="str">
        <f>IF(Table1[[#This Row],[Etikett - B3 - Lizenzierungs-pflichtig? (X=Ja)]]="","",Table1[[#This Row],[Etikett - B3 - Lizenzierungs-pflichtig? (X=Ja)]])</f>
        <v/>
      </c>
      <c r="OL49" s="809" t="str">
        <f>IF(Table1[[#This Row],[Etikett - B3 - Trennbar vom Hauptkörper? (X=Ja)]]="","",Table1[[#This Row],[Etikett - B3 - Trennbar vom Hauptkörper? (X=Ja)]])</f>
        <v/>
      </c>
      <c r="OM49" s="812" t="str">
        <f>IF(Table1[[#This Row],[Etikett - B3 - Virgin Material]]="","",VLOOKUP(Table1[[#This Row],[Etikett - B3 - Virgin Material]],'DD FD'!AJ:AK,2,FALSE))</f>
        <v/>
      </c>
      <c r="ON49" s="813" t="str">
        <f>IF(Table1[[#This Row],[Etikett - B3 - Virgin Material Anteil (in %)]]="","",Table1[[#This Row],[Etikett - B3 - Virgin Material Anteil (in %)]])</f>
        <v/>
      </c>
      <c r="OO49" s="812" t="str">
        <f>IF(Table1[[#This Row],[Etikett - B3 - Recyceltes Material]]="","",VLOOKUP(Table1[[#This Row],[Etikett - B3 - Recyceltes Material]],'DD FD'!AL:AM,2,FALSE))</f>
        <v/>
      </c>
      <c r="OP49" s="813" t="str">
        <f>IF(Table1[[#This Row],[Etikett - B3 - Recyceltes Material Anteil (in %)]]="","",Table1[[#This Row],[Etikett - B3 - Recyceltes Material Anteil (in %)]])</f>
        <v/>
      </c>
      <c r="OQ49" s="812" t="str">
        <f>IF(Table1[[#This Row],[Etikett - B3 - Beschichtung]]="","",VLOOKUP(Table1[[#This Row],[Etikett - B3 - Beschichtung]],'DD FD'!AE:AF,2,FALSE))</f>
        <v/>
      </c>
      <c r="OR49" s="861" t="str">
        <f>IF(Table1[[#This Row],[Etikett - B3 - Beschichtung Anteil (in %)]]="","",Table1[[#This Row],[Etikett - B3 - Beschichtung Anteil (in %)]])</f>
        <v/>
      </c>
      <c r="OS49" s="866">
        <f>ROUNDUP(SUM(
IF(AND(LB49='DD FD'!$J$7,LD49='DD FD'!$AI$3),LC49,0),
IF(AND(LL49='DD FD'!$J$7,LN49='DD FD'!$AI$3),LM49,0),
IF(AND(LV49='DD FD'!$J$7,LX49='DD FD'!$AI$3),LW49,0),
IF(AND(MF49='DD FD'!$J$7,MH49='DD FD'!$AI$3),MG49,0),
IF(AND(MQ49='DD FD'!$J$7,MS49='DD FD'!$AI$3),MR49,0),
IF(AND(NB49='DD FD'!$J$7,ND49='DD FD'!$AI$3),NC49,0),
IF(AND(NM49='DD FD'!$J$7,NO49='DD FD'!$AI$3),NN49,0),
IF(AND(NX49='DD FD'!$J$7,NZ49='DD FD'!$AI$3),NY49,0),
IF(AND(OI49='DD FD'!$J$7,OK49='DD FD'!$AI$3),OJ49,0),
),2)</f>
        <v>0</v>
      </c>
      <c r="OT49" s="865">
        <f>ROUNDUP(SUM(
IF(AND(LB49='DD FD'!$J$6,LD49='DD FD'!$AI$3),LC49,0),
IF(AND(LL49='DD FD'!$J$6,LN49='DD FD'!$AI$3),LM49,0),
IF(AND(LV49='DD FD'!$J$6,LX49='DD FD'!$AI$3),LW49,0),
IF(AND(MF49='DD FD'!$J$6,MH49='DD FD'!$AI$3),MG49,0),
IF(AND(MQ49='DD FD'!$J$6,MS49='DD FD'!$AI$3),MR49,0),
IF(AND(NB49='DD FD'!$J$6,ND49='DD FD'!$AI$3),NC49,0),
IF(AND(NM49='DD FD'!$J$6,NO49='DD FD'!$AI$3),NN49,0),
IF(AND(NX49='DD FD'!$J$6,NZ49='DD FD'!$AI$3),NY49,0),
IF(AND(OI49='DD FD'!$J$6,OK49='DD FD'!$AI$3),OJ49,0),
),2)</f>
        <v>0</v>
      </c>
      <c r="OU49" s="865">
        <f>ROUNDUP(SUM(
IF(AND(LB49='DD FD'!$J$10,LD49='DD FD'!$AI$3),LC49,0),
IF(AND(LL49='DD FD'!$J$10,LN49='DD FD'!$AI$3),LM49,0),
IF(AND(LV49='DD FD'!$J$10,LX49='DD FD'!$AI$3),LW49,0),
IF(AND(MF49='DD FD'!$J$10,MH49='DD FD'!$AI$3),MG49,0),
IF(AND(MQ49='DD FD'!$J$10,MS49='DD FD'!$AI$3),MR49,0),
IF(AND(NB49='DD FD'!$J$10,ND49='DD FD'!$AI$3),NC49,0),
IF(AND(NM49='DD FD'!$J$10,NO49='DD FD'!$AI$3),NN49,0),
IF(AND(NX49='DD FD'!$J$10,NZ49='DD FD'!$AI$3),NY49,0),
IF(AND(OI49='DD FD'!$J$10,OK49='DD FD'!$AI$3),OJ49,0),
),2)</f>
        <v>0</v>
      </c>
      <c r="OV49" s="865">
        <f>ROUNDUP(SUM(
IF(AND(LB49='DD FD'!$J$8,LD49='DD FD'!$AI$3),LC49,0),
IF(AND(LL49='DD FD'!$J$8,LN49='DD FD'!$AI$3),LM49,0),
IF(AND(LV49='DD FD'!$J$8,LX49='DD FD'!$AI$3),LW49,0),
IF(AND(MF49='DD FD'!$J$8,MH49='DD FD'!$AI$3),MG49,0),
IF(AND(MQ49='DD FD'!$J$8,MS49='DD FD'!$AI$3),MR49,0),
IF(AND(NB49='DD FD'!$J$8,ND49='DD FD'!$AI$3),NC49,0),
IF(AND(NM49='DD FD'!$J$8,NO49='DD FD'!$AI$3),NN49,0),
IF(AND(NX49='DD FD'!$J$8,NZ49='DD FD'!$AI$3),NY49,0),
IF(AND(OI49='DD FD'!$J$8,OK49='DD FD'!$AI$3),OJ49,0),
),2)</f>
        <v>0</v>
      </c>
      <c r="OW49" s="865">
        <f>ROUNDUP(SUM(
IF(AND(LB49='DD FD'!$J$5,LD49='DD FD'!$AI$3),LC49,0),
IF(AND(LL49='DD FD'!$J$5,LN49='DD FD'!$AI$3),LM49,0),
IF(AND(LV49='DD FD'!$J$5,LX49='DD FD'!$AI$3),LW49,0),
IF(AND(MF49='DD FD'!$J$5,MH49='DD FD'!$AI$3),MG49,0),
IF(AND(MQ49='DD FD'!$J$5,MS49='DD FD'!$AI$3),MR49,0),
IF(AND(NB49='DD FD'!$J$5,ND49='DD FD'!$AI$3),NC49,0),
IF(AND(NM49='DD FD'!$J$5,NO49='DD FD'!$AI$3),NN49,0),
IF(AND(NX49='DD FD'!$J$5,NZ49='DD FD'!$AI$3),NY49,0),
IF(AND(OI49='DD FD'!$J$5,OK49='DD FD'!$AI$3),OJ49,0),
),2)</f>
        <v>0</v>
      </c>
      <c r="OX49" s="865">
        <f>ROUNDUP(SUM(
IF(AND(LB49='DD FD'!$J$9,LD49='DD FD'!$AI$3),LC49,0),
IF(AND(LL49='DD FD'!$J$9,LN49='DD FD'!$AI$3),LM49,0),
IF(AND(LV49='DD FD'!$J$9,LX49='DD FD'!$AI$3),LW49,0),
IF(AND(MF49='DD FD'!$J$9,MH49='DD FD'!$AI$3),MG49,0),
IF(AND(MQ49='DD FD'!$J$9,MS49='DD FD'!$AI$3),MR49,0),
IF(AND(NB49='DD FD'!$J$9,ND49='DD FD'!$AI$3),NC49,0),
IF(AND(NM49='DD FD'!$J$9,NO49='DD FD'!$AI$3),NN49,0),
IF(AND(NX49='DD FD'!$J$9,NZ49='DD FD'!$AI$3),NY49,0),
IF(AND(OI49='DD FD'!$J$9,OK49='DD FD'!$AI$3),OJ49,0),
),2)</f>
        <v>0</v>
      </c>
      <c r="OY49" s="865">
        <f>ROUNDUP(SUM(
IF(AND(LB49='DD FD'!$J$4,LD49='DD FD'!$AI$3),LC49,0),
IF(AND(LL49='DD FD'!$J$4,LN49='DD FD'!$AI$3),LM49,0),
IF(AND(LV49='DD FD'!$J$4,LX49='DD FD'!$AI$3),LW49,0),
IF(AND(MF49='DD FD'!$J$4,MH49='DD FD'!$AI$3),MG49,0),
IF(AND(MQ49='DD FD'!$J$4,MS49='DD FD'!$AI$3),MR49,0),
IF(AND(NB49='DD FD'!$J$4,ND49='DD FD'!$AI$3),NC49,0),
IF(AND(NM49='DD FD'!$J$4,NO49='DD FD'!$AI$3),NN49,0),
IF(AND(NX49='DD FD'!$J$4,NZ49='DD FD'!$AI$3),NY49,0),
IF(AND(OI49='DD FD'!$J$4,OK49='DD FD'!$AI$3),OJ49,0),
),2)</f>
        <v>0</v>
      </c>
      <c r="OZ49" s="867">
        <f>ROUNDUP(SUM(
IF(AND(LB49='DD FD'!$J$11,LD49='DD FD'!$AI$3),LC49,0),
IF(AND(LL49='DD FD'!$J$11,LN49='DD FD'!$AI$3),LM49,0),
IF(AND(LV49='DD FD'!$J$11,LX49='DD FD'!$AI$3),LW49,0),
IF(AND(MF49='DD FD'!$J$11,MH49='DD FD'!$AI$3),MG49,0),
IF(AND(MQ49='DD FD'!$J$11,MS49='DD FD'!$AI$3),MR49,0),
IF(AND(NB49='DD FD'!$J$11,ND49='DD FD'!$AI$3),NC49,0),
IF(AND(NM49='DD FD'!$J$11,NO49='DD FD'!$AI$3),NN49,0),
IF(AND(NX49='DD FD'!$J$11,NZ49='DD FD'!$AI$3),NY49,0),
IF(AND(OI49='DD FD'!$J$11,OK49='DD FD'!$AI$3),OJ49,0),
),2)</f>
        <v>0</v>
      </c>
    </row>
    <row r="50" spans="1:416">
      <c r="A50" s="663"/>
      <c r="B50" s="182"/>
      <c r="C50" s="282"/>
      <c r="D50" s="282"/>
      <c r="E50" s="183"/>
      <c r="F50" s="355"/>
      <c r="G50" s="359"/>
      <c r="H50" s="664"/>
      <c r="I50" s="173"/>
      <c r="J50" s="161" t="str">
        <f t="shared" si="0"/>
        <v/>
      </c>
      <c r="K50" s="633" t="str">
        <f t="shared" si="17"/>
        <v/>
      </c>
      <c r="L50" s="636"/>
      <c r="M50" s="124" t="str">
        <f t="shared" si="18"/>
        <v/>
      </c>
      <c r="N50" s="125" t="str">
        <f t="shared" si="1"/>
        <v/>
      </c>
      <c r="O50" s="175"/>
      <c r="P50" s="175"/>
      <c r="Q50" s="126" t="str">
        <f t="shared" si="19"/>
        <v/>
      </c>
      <c r="R50" s="184"/>
      <c r="S50" s="184"/>
      <c r="T50" s="182"/>
      <c r="U50" s="182"/>
      <c r="V50" s="182"/>
      <c r="W50" s="358"/>
      <c r="X50" s="182"/>
      <c r="Y50" s="183"/>
      <c r="Z50" s="123"/>
      <c r="AA50" s="176"/>
      <c r="AB50" s="176"/>
      <c r="AC50" s="176"/>
      <c r="AD50" s="176"/>
      <c r="AE50" s="176"/>
      <c r="AF50" s="176"/>
      <c r="AG50" s="127" t="str">
        <f t="shared" si="20"/>
        <v/>
      </c>
      <c r="AH50" s="127" t="str">
        <f t="shared" si="21"/>
        <v/>
      </c>
      <c r="AI50" s="370"/>
      <c r="AJ50" s="635"/>
      <c r="AK50" s="619" t="str">
        <f t="shared" si="22"/>
        <v/>
      </c>
      <c r="AL50" s="124" t="str">
        <f t="shared" si="2"/>
        <v/>
      </c>
      <c r="AM50" s="124" t="str">
        <f t="shared" si="3"/>
        <v/>
      </c>
      <c r="AN50" s="124" t="str">
        <f t="shared" si="4"/>
        <v/>
      </c>
      <c r="AO50" s="124" t="str">
        <f t="shared" si="5"/>
        <v/>
      </c>
      <c r="AP50" s="184"/>
      <c r="AQ50" s="182"/>
      <c r="AR50" s="182"/>
      <c r="AS50" s="182"/>
      <c r="AT50" s="182"/>
      <c r="AU50" s="127" t="str">
        <f t="shared" si="6"/>
        <v/>
      </c>
      <c r="AV50" s="354"/>
      <c r="AW50" s="127" t="str">
        <f t="shared" si="7"/>
        <v/>
      </c>
      <c r="AX50" s="144" t="str">
        <f t="shared" si="8"/>
        <v/>
      </c>
      <c r="AY50" s="182"/>
      <c r="AZ50" s="23"/>
      <c r="BA50" s="23"/>
      <c r="BB50" s="183"/>
      <c r="BC50" s="622"/>
      <c r="BD50" s="649" t="str">
        <f t="shared" si="23"/>
        <v/>
      </c>
      <c r="BE50" s="354"/>
      <c r="BF50" s="192" t="str">
        <f t="shared" si="24"/>
        <v/>
      </c>
      <c r="BG50" s="159"/>
      <c r="BH50" s="159"/>
      <c r="BI50" s="182"/>
      <c r="BJ50" s="194"/>
      <c r="BK50" s="194"/>
      <c r="BL50" s="194"/>
      <c r="BM50" s="127" t="str">
        <f t="shared" si="9"/>
        <v/>
      </c>
      <c r="BN50" s="194"/>
      <c r="BO50" s="178" t="str">
        <f t="shared" si="10"/>
        <v/>
      </c>
      <c r="BP50" s="191"/>
      <c r="BQ50" s="182"/>
      <c r="BR50" s="23"/>
      <c r="BS50" s="23"/>
      <c r="BT50" s="23"/>
      <c r="BU50" s="651"/>
      <c r="BV50" s="647"/>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633" t="str">
        <f t="shared" si="25"/>
        <v/>
      </c>
      <c r="DY50" s="736"/>
      <c r="DZ50" s="334"/>
      <c r="EA50" s="736"/>
      <c r="EB50" s="197"/>
      <c r="EC50" s="194"/>
      <c r="ED50" s="197"/>
      <c r="EE50" s="197"/>
      <c r="EF50" s="194"/>
      <c r="EG50" s="194"/>
      <c r="EH50" s="194"/>
      <c r="EI50" s="123" t="str">
        <f t="shared" si="11"/>
        <v/>
      </c>
      <c r="EJ50" s="194"/>
      <c r="EK50" s="620" t="str">
        <f t="shared" si="12"/>
        <v/>
      </c>
      <c r="EL50" s="756"/>
      <c r="EM50" s="620" t="str">
        <f t="shared" si="26"/>
        <v/>
      </c>
      <c r="EN50" s="733"/>
      <c r="EO50" s="163"/>
      <c r="EP50" s="163"/>
      <c r="EQ50" s="163"/>
      <c r="ER50" s="163"/>
      <c r="ES50" s="163"/>
      <c r="ET50" s="163"/>
      <c r="EU50" s="163"/>
      <c r="EV50" s="163"/>
      <c r="EW50" s="163"/>
      <c r="EX50" s="163"/>
      <c r="EY50" s="163"/>
      <c r="EZ50" s="163"/>
      <c r="FA50" s="163"/>
      <c r="FB50" s="163"/>
      <c r="FC50" s="742"/>
      <c r="FD50" s="648" t="str">
        <f t="shared" si="13"/>
        <v/>
      </c>
      <c r="FE50" s="183"/>
      <c r="FF50" s="201"/>
      <c r="FG50" s="201"/>
      <c r="FH50" s="201"/>
      <c r="FI50" s="201"/>
      <c r="FJ50" s="201"/>
      <c r="FK50" s="201"/>
      <c r="FL50" s="182"/>
      <c r="FM50" s="182"/>
      <c r="FN50" s="334"/>
      <c r="FO50" s="123" t="str">
        <f t="shared" si="14"/>
        <v/>
      </c>
      <c r="FP50" s="889" t="str">
        <f>IF(Table1[[#This Row],[Baumwollanteil (in %)]]&lt;&gt;"","05","")</f>
        <v/>
      </c>
      <c r="FQ50" s="999"/>
      <c r="FR50" s="179" t="str">
        <f t="shared" si="15"/>
        <v/>
      </c>
      <c r="FS50" s="175"/>
      <c r="FT50" s="175"/>
      <c r="FU50" s="175"/>
      <c r="FV50" s="745" t="str">
        <f t="shared" si="16"/>
        <v/>
      </c>
      <c r="FZ50" s="24"/>
      <c r="GA50" s="24"/>
      <c r="GC50" s="1010" t="str">
        <f>IF(Table1[[#This Row],[Global Trade Item Number (GTIN)]]="","",Table1[[#This Row],[Global Trade Item Number (GTIN)]])</f>
        <v/>
      </c>
      <c r="GD50" s="790" t="str">
        <f>IF(Table1[[#This Row],[WAWI-Nr./ Kreditoren-Nummer
(ASDV)]]&lt;&gt;"",Table1[[#This Row],[WAWI-Nr./ Kreditoren-Nummer
(ASDV)]],"")</f>
        <v/>
      </c>
      <c r="GE50" s="190"/>
      <c r="GF50" s="790" t="str">
        <f>IF(Table1[[#This Row],[Gültig ab (Datum)]]&lt;&gt;"","31.12.9999","")</f>
        <v/>
      </c>
      <c r="GG50" s="190"/>
      <c r="GH50" s="190"/>
      <c r="GI50" s="616"/>
      <c r="GJ50" s="765"/>
      <c r="GK50" s="763"/>
      <c r="GL50" s="617"/>
      <c r="GM50" s="617"/>
      <c r="GN50" s="617"/>
      <c r="GO50" s="617"/>
      <c r="GP50" s="617"/>
      <c r="GQ50" s="775"/>
      <c r="GR50" s="771"/>
      <c r="GS50" s="159"/>
      <c r="GT50" s="610"/>
      <c r="GU50" s="610"/>
      <c r="GV50" s="610"/>
      <c r="GW50" s="610"/>
      <c r="GX50" s="610"/>
      <c r="GY50" s="610"/>
      <c r="GZ50" s="610"/>
      <c r="HA50" s="610"/>
      <c r="HB50" s="771"/>
      <c r="HC50" s="610"/>
      <c r="HD50" s="610"/>
      <c r="HE50" s="610"/>
      <c r="HF50" s="610"/>
      <c r="HG50" s="610"/>
      <c r="HH50" s="610"/>
      <c r="HI50" s="610"/>
      <c r="HJ50" s="610"/>
      <c r="HK50" s="610"/>
      <c r="HL50" s="771"/>
      <c r="HM50" s="610"/>
      <c r="HN50" s="610"/>
      <c r="HO50" s="610"/>
      <c r="HP50" s="610"/>
      <c r="HQ50" s="610"/>
      <c r="HR50" s="610"/>
      <c r="HS50" s="610"/>
      <c r="HT50" s="610"/>
      <c r="HU50" s="610"/>
      <c r="HV50" s="771"/>
      <c r="HW50" s="610"/>
      <c r="HX50" s="610"/>
      <c r="HY50" s="610"/>
      <c r="HZ50" s="610"/>
      <c r="IA50" s="610"/>
      <c r="IB50" s="610"/>
      <c r="IC50" s="610"/>
      <c r="ID50" s="610"/>
      <c r="IE50" s="610"/>
      <c r="IF50" s="610"/>
      <c r="IG50" s="771"/>
      <c r="IH50" s="610"/>
      <c r="II50" s="610"/>
      <c r="IJ50" s="610"/>
      <c r="IK50" s="610"/>
      <c r="IL50" s="610"/>
      <c r="IM50" s="610"/>
      <c r="IN50" s="610"/>
      <c r="IO50" s="610"/>
      <c r="IP50" s="610"/>
      <c r="IQ50" s="610"/>
      <c r="IR50" s="771"/>
      <c r="IS50" s="610"/>
      <c r="IT50" s="610"/>
      <c r="IU50" s="610"/>
      <c r="IV50" s="610"/>
      <c r="IW50" s="610"/>
      <c r="IX50" s="610"/>
      <c r="IY50" s="610"/>
      <c r="IZ50" s="610"/>
      <c r="JA50" s="610"/>
      <c r="JB50" s="610"/>
      <c r="JC50" s="771"/>
      <c r="JD50" s="610"/>
      <c r="JE50" s="610"/>
      <c r="JF50" s="610"/>
      <c r="JG50" s="610"/>
      <c r="JH50" s="610"/>
      <c r="JI50" s="610"/>
      <c r="JJ50" s="610"/>
      <c r="JK50" s="610"/>
      <c r="JL50" s="610"/>
      <c r="JM50" s="827"/>
      <c r="JN50" s="771"/>
      <c r="JO50" s="610"/>
      <c r="JP50" s="610"/>
      <c r="JQ50" s="610"/>
      <c r="JR50" s="610"/>
      <c r="JS50" s="610"/>
      <c r="JT50" s="610"/>
      <c r="JU50" s="610"/>
      <c r="JV50" s="610"/>
      <c r="JW50" s="610"/>
      <c r="JX50" s="610"/>
      <c r="JY50" s="771"/>
      <c r="JZ50" s="610"/>
      <c r="KA50" s="610"/>
      <c r="KB50" s="610"/>
      <c r="KC50" s="610"/>
      <c r="KD50" s="610"/>
      <c r="KE50" s="610"/>
      <c r="KF50" s="610"/>
      <c r="KG50" s="610"/>
      <c r="KH50" s="610"/>
      <c r="KI50" s="610"/>
      <c r="KL50" s="803" t="str">
        <f>IF(Table1[[#This Row],[GTIN]]&lt;&gt;"",Table1[[#This Row],[GTIN]],"")</f>
        <v/>
      </c>
      <c r="KM50" s="804" t="str">
        <f>Table1[[#This Row],[Kreditor]]</f>
        <v/>
      </c>
      <c r="KN50" s="805" t="str">
        <f>IF(Table1[[#This Row],[Gültig ab (Datum)]]&lt;&gt;"",Table1[[#This Row],[Gültig ab (Datum)]],"")</f>
        <v/>
      </c>
      <c r="KO50" s="805" t="str">
        <f>Table1[[#This Row],[Gültig bis]]</f>
        <v/>
      </c>
      <c r="KP50" s="818" t="str">
        <f>IF(Table1[[#This Row],[Artikel verpackt? 
(X=Ja)]]="","",Table1[[#This Row],[Artikel verpackt? 
(X=Ja)]])</f>
        <v/>
      </c>
      <c r="KQ50" s="806" t="str">
        <f>IF(Table1[[#This Row],[Verpackung recyclingfähig?
(X=Ja)]]="","",Table1[[#This Row],[Verpackung recyclingfähig?
(X=Ja)]])</f>
        <v/>
      </c>
      <c r="KR50" s="807"/>
      <c r="KS50" s="808"/>
      <c r="KT50" s="809"/>
      <c r="KU50" s="809"/>
      <c r="KV50" s="809"/>
      <c r="KW50" s="809"/>
      <c r="KX50" s="809"/>
      <c r="KY50" s="809"/>
      <c r="KZ50" s="810"/>
      <c r="LA50" s="811" t="str">
        <f>IF(Table1[[#This Row],[Hauptkörper - B1 - Art]]="","",VLOOKUP(Table1[[#This Row],[Hauptkörper - B1 - Art]],'DD FD'!B:C,2,FALSE))</f>
        <v/>
      </c>
      <c r="LB50" s="812" t="str">
        <f>IF(Table1[[#This Row],[Hauptkörper - B1 - Fraktion]]="","",VLOOKUP(Table1[[#This Row],[Hauptkörper - B1 - Fraktion]],'DD FD'!H:J,3,FALSE))</f>
        <v/>
      </c>
      <c r="LC50" s="809" t="str">
        <f>IF(Table1[[#This Row],[Hauptkörper - B1 - Gewicht
(in G)]]="","",Table1[[#This Row],[Hauptkörper - B1 - Gewicht
(in G)]])</f>
        <v/>
      </c>
      <c r="LD50" s="809" t="str">
        <f>IF(Table1[[#This Row],[Hauptkörper - B1 - Lizenzierungs-pflichtig? (X=Ja)]]="","",Table1[[#This Row],[Hauptkörper - B1 - Lizenzierungs-pflichtig? (X=Ja)]])</f>
        <v/>
      </c>
      <c r="LE50" s="812" t="str">
        <f>IF(Table1[[#This Row],[Hauptkörper - B1 - Virgin Material]]="","",VLOOKUP(Table1[[#This Row],[Hauptkörper - B1 - Virgin Material]],'DD FD'!AJ:AK,2,FALSE))</f>
        <v/>
      </c>
      <c r="LF50" s="813" t="str">
        <f>IF(Table1[[#This Row],[Hauptkörper - B1 - Virgin Material Anteil (in %)]]="","",Table1[[#This Row],[Hauptkörper - B1 - Virgin Material Anteil (in %)]])</f>
        <v/>
      </c>
      <c r="LG50" s="812" t="str">
        <f>IF(Table1[[#This Row],[Hauptkörper - B1 - Recyceltes Material]]="","",VLOOKUP(Table1[[#This Row],[Hauptkörper - B1 - Recyceltes Material]],'DD FD'!AL:AM,2,FALSE))</f>
        <v/>
      </c>
      <c r="LH50" s="813" t="str">
        <f>IF(Table1[[#This Row],[Hauptkörper - B1 - Recyceltes Material Anteil (in %)]]="","",Table1[[#This Row],[Hauptkörper - B1 - Recyceltes Material Anteil (in %)]])</f>
        <v/>
      </c>
      <c r="LI50" s="814" t="str">
        <f>IF(Table1[[#This Row],[Hauptkörper - B1 - Beschichtung]]="","",VLOOKUP(Table1[[#This Row],[Hauptkörper - B1 - Beschichtung]],'DD FD'!AE:AF,2,FALSE))</f>
        <v/>
      </c>
      <c r="LJ50" s="815" t="str">
        <f>IF(Table1[[#This Row],[Hauptkörper - B1 - Beschichtung Anteil (in %)]]="","",Table1[[#This Row],[Hauptkörper - B1 - Beschichtung Anteil (in %)]])</f>
        <v/>
      </c>
      <c r="LK50" s="811" t="str">
        <f>IF(Table1[[#This Row],[Hauptkörper - B2 - Art]]="","",VLOOKUP(Table1[[#This Row],[Hauptkörper - B2 - Art]],'DD FD'!B:C,2,FALSE))</f>
        <v/>
      </c>
      <c r="LL50" s="812" t="str">
        <f>IF(Table1[[#This Row],[Hauptkörper - B2 - Fraktion]]="","",VLOOKUP(Table1[[#This Row],[Hauptkörper - B2 - Fraktion]],'DD FD'!H:J,3,FALSE))</f>
        <v/>
      </c>
      <c r="LM50" s="809" t="str">
        <f>IF(Table1[[#This Row],[Hauptkörper - B2 - Gewicht
(in G)]]="","",Table1[[#This Row],[Hauptkörper - B2 - Gewicht
(in G)]])</f>
        <v/>
      </c>
      <c r="LN50" s="809" t="str">
        <f>IF(Table1[[#This Row],[Hauptkörper - B2 - Lizenzierungs-pflichtig? (X=Ja)]]="","",Table1[[#This Row],[Hauptkörper - B2 - Lizenzierungs-pflichtig? (X=Ja)]])</f>
        <v/>
      </c>
      <c r="LO50" s="812" t="str">
        <f>IF(Table1[[#This Row],[Hauptkörper - B2 - Virgin Material]]="","",VLOOKUP(Table1[[#This Row],[Hauptkörper - B2 - Virgin Material]],'DD FD'!AJ:AK,2,FALSE))</f>
        <v/>
      </c>
      <c r="LP50" s="813" t="str">
        <f>IF(Table1[[#This Row],[Hauptkörper - B2 - Virgin Material Anteil (in %)]]="","",Table1[[#This Row],[Hauptkörper - B2 - Virgin Material Anteil (in %)]])</f>
        <v/>
      </c>
      <c r="LQ50" s="812" t="str">
        <f>IF(Table1[[#This Row],[Hauptkörper - B2 - Recyceltes Material]]="","",VLOOKUP(Table1[[#This Row],[Hauptkörper - B2 - Recyceltes Material]],'DD FD'!AL:AM,2,FALSE))</f>
        <v/>
      </c>
      <c r="LR50" s="813" t="str">
        <f>IF(Table1[[#This Row],[Hauptkörper - B2 - Recyceltes Material Anteil (in %)]]="","",Table1[[#This Row],[Hauptkörper - B2 - Recyceltes Material Anteil (in %)]])</f>
        <v/>
      </c>
      <c r="LS50" s="812" t="str">
        <f>IF(Table1[[#This Row],[Hauptkörper - B2 - Beschichtung]]="","",VLOOKUP(Table1[[#This Row],[Hauptkörper - B2 - Beschichtung]],'DD FD'!AE:AF,2,FALSE))</f>
        <v/>
      </c>
      <c r="LT50" s="815" t="str">
        <f>IF(Table1[[#This Row],[Hauptkörper - B2 - Beschichtung Anteil (in %)]]="","",Table1[[#This Row],[Hauptkörper - B2 - Beschichtung Anteil (in %)]])</f>
        <v/>
      </c>
      <c r="LU50" s="811" t="str">
        <f>IF(Table1[[#This Row],[Hauptkörper - B3 - Art]]="","",VLOOKUP(Table1[[#This Row],[Hauptkörper - B3 - Art]],'DD FD'!B:C,2,FALSE))</f>
        <v/>
      </c>
      <c r="LV50" s="812" t="str">
        <f>IF(Table1[[#This Row],[Hauptkörper - B3 - Fraktion]]="","",VLOOKUP(Table1[[#This Row],[Hauptkörper - B3 - Fraktion]],'DD FD'!H:J,3,FALSE))</f>
        <v/>
      </c>
      <c r="LW50" s="809" t="str">
        <f>IF(Table1[[#This Row],[Hauptkörper - B3 - Gewicht
(in G)]]="","",Table1[[#This Row],[Hauptkörper - B3 - Gewicht
(in G)]])</f>
        <v/>
      </c>
      <c r="LX50" s="809" t="str">
        <f>IF(Table1[[#This Row],[Hauptkörper - B3 - Lizenzierungs-pflichtig? (X=Ja)]]="","",Table1[[#This Row],[Hauptkörper - B3 - Lizenzierungs-pflichtig? (X=Ja)]])</f>
        <v/>
      </c>
      <c r="LY50" s="812" t="str">
        <f>IF(Table1[[#This Row],[Hauptkörper - B3 - Virgin Material]]="","",VLOOKUP(Table1[[#This Row],[Hauptkörper - B3 - Virgin Material]],'DD FD'!AJ:AK,2,FALSE))</f>
        <v/>
      </c>
      <c r="LZ50" s="813" t="str">
        <f>IF(Table1[[#This Row],[Hauptkörper - B3 - Virgin Material Anteil (in %)]]="","",Table1[[#This Row],[Hauptkörper - B3 - Virgin Material Anteil (in %)]])</f>
        <v/>
      </c>
      <c r="MA50" s="812" t="str">
        <f>IF(Table1[[#This Row],[Hauptkörper - B3 - Recyceltes Material]]="","",VLOOKUP(Table1[[#This Row],[Hauptkörper - B3 - Recyceltes Material]],'DD FD'!AL:AM,2,FALSE))</f>
        <v/>
      </c>
      <c r="MB50" s="813" t="str">
        <f>IF(Table1[[#This Row],[Hauptkörper - B3 - Recyceltes Material Anteil (in %)]]="","",Table1[[#This Row],[Hauptkörper - B3 - Recyceltes Material Anteil (in %)]])</f>
        <v/>
      </c>
      <c r="MC50" s="812" t="str">
        <f>IF(Table1[[#This Row],[Hauptkörper - B3 - Beschichtung]]="","",VLOOKUP(Table1[[#This Row],[Hauptkörper - B3 - Beschichtung]],'DD FD'!AE:AF,2,FALSE))</f>
        <v/>
      </c>
      <c r="MD50" s="815" t="str">
        <f>IF(Table1[[#This Row],[Hauptkörper - B3 - Beschichtung Anteil (in %)]]="","",Table1[[#This Row],[Hauptkörper - B3 - Beschichtung Anteil (in %)]])</f>
        <v/>
      </c>
      <c r="ME50" s="811" t="str">
        <f>IF(Table1[[#This Row],[Verschluss - B1 - Art]]="","",VLOOKUP(Table1[[#This Row],[Verschluss - B1 - Art]],'DD FD'!D:E,2,FALSE))</f>
        <v/>
      </c>
      <c r="MF50" s="812" t="str">
        <f>IF(Table1[[#This Row],[Verschluss - B1 - Fraktion]]="","",VLOOKUP(Table1[[#This Row],[Verschluss - B1 - Fraktion]],'DD FD'!H:J,3,FALSE))</f>
        <v/>
      </c>
      <c r="MG50" s="809" t="str">
        <f>IF(Table1[[#This Row],[Verschluss - B1 - Gewicht (in G)]]="","",Table1[[#This Row],[Verschluss - B1 - Gewicht (in G)]])</f>
        <v/>
      </c>
      <c r="MH50" s="809" t="str">
        <f>IF(Table1[[#This Row],[Verschluss - B1 - Lizenzierungs-pflichtig? (X=Ja)]]="","",Table1[[#This Row],[Verschluss - B1 - Lizenzierungs-pflichtig? (X=Ja)]])</f>
        <v/>
      </c>
      <c r="MI50" s="809" t="str">
        <f>IF(Table1[[#This Row],[Verschluss - B1 - Trennbar vom Hauptkörper? (X=Ja)]]="","",Table1[[#This Row],[Verschluss - B1 - Trennbar vom Hauptkörper? (X=Ja)]])</f>
        <v/>
      </c>
      <c r="MJ50" s="812" t="str">
        <f>IF(Table1[[#This Row],[Verschluss - B1 - Virgin Material]]="","",VLOOKUP(Table1[[#This Row],[Verschluss - B1 - Virgin Material]],'DD FD'!AJ:AK,2,FALSE))</f>
        <v/>
      </c>
      <c r="MK50" s="813" t="str">
        <f>IF(Table1[[#This Row],[Verschluss - B1 - Virgin Material Anteil (in %)]]="","",Table1[[#This Row],[Verschluss - B1 - Virgin Material Anteil (in %)]])</f>
        <v/>
      </c>
      <c r="ML50" s="812" t="str">
        <f>IF(Table1[[#This Row],[Verschluss - B1 - Recyceltes Material]]="","",VLOOKUP(Table1[[#This Row],[Verschluss - B1 - Recyceltes Material]],'DD FD'!AL:AM,2,FALSE))</f>
        <v/>
      </c>
      <c r="MM50" s="813" t="str">
        <f>IF(Table1[[#This Row],[Verschluss - B1 - Recyceltes Material Anteil (in %)]]="","",Table1[[#This Row],[Verschluss - B1 - Recyceltes Material Anteil (in %)]])</f>
        <v/>
      </c>
      <c r="MN50" s="812" t="str">
        <f>IF(Table1[[#This Row],[Verschluss - B1 - Beschichtung]]="","",VLOOKUP(Table1[[#This Row],[Verschluss - B1 - Beschichtung]],'DD FD'!AE:AF,2,FALSE))</f>
        <v/>
      </c>
      <c r="MO50" s="815" t="str">
        <f>IF(Table1[[#This Row],[Verschluss - B1 - Beschichtung Anteil (in %)]]="","",Table1[[#This Row],[Verschluss - B1 - Beschichtung Anteil (in %)]])</f>
        <v/>
      </c>
      <c r="MP50" s="811" t="str">
        <f>IF(Table1[[#This Row],[Verschluss - B2 - Art]]="","",VLOOKUP(Table1[[#This Row],[Verschluss - B2 - Art]],'DD FD'!D:E,2,FALSE))</f>
        <v/>
      </c>
      <c r="MQ50" s="812" t="str">
        <f>IF(Table1[[#This Row],[Verschluss - B2 - Fraktion]]="","",VLOOKUP(Table1[[#This Row],[Verschluss - B2 - Fraktion]],'DD FD'!H:J,3,FALSE))</f>
        <v/>
      </c>
      <c r="MR50" s="809" t="str">
        <f>IF(Table1[[#This Row],[Verschluss - B2 - Gewicht (in G)]]="","",Table1[[#This Row],[Verschluss - B2 - Gewicht (in G)]])</f>
        <v/>
      </c>
      <c r="MS50" s="809" t="str">
        <f>IF(Table1[[#This Row],[Verschluss - B2 - Lizenzierungs-pflichtig? (X=Ja)]]="","",Table1[[#This Row],[Verschluss - B2 - Lizenzierungs-pflichtig? (X=Ja)]])</f>
        <v/>
      </c>
      <c r="MT50" s="809" t="str">
        <f>IF(Table1[[#This Row],[Verschluss - B2 - Trennbar vom Hauptkörper? (X=Ja)]]="","",Table1[[#This Row],[Verschluss - B2 - Trennbar vom Hauptkörper? (X=Ja)]])</f>
        <v/>
      </c>
      <c r="MU50" s="812" t="str">
        <f>IF(Table1[[#This Row],[Verschluss - B2 - Virgin Material]]="","",VLOOKUP(Table1[[#This Row],[Verschluss - B2 - Virgin Material]],'DD FD'!AJ:AK,2,FALSE))</f>
        <v/>
      </c>
      <c r="MV50" s="813" t="str">
        <f>IF(Table1[[#This Row],[Verschluss - B2 - Virgin Material Anteil (in %)]]="","",Table1[[#This Row],[Verschluss - B2 - Virgin Material Anteil (in %)]])</f>
        <v/>
      </c>
      <c r="MW50" s="812" t="str">
        <f>IF(Table1[[#This Row],[Verschluss - B2 - Recyceltes Material]]="","",VLOOKUP(Table1[[#This Row],[Verschluss - B2 - Recyceltes Material]],'DD FD'!AL:AM,2,FALSE))</f>
        <v/>
      </c>
      <c r="MX50" s="813" t="str">
        <f>IF(Table1[[#This Row],[Verschluss - B2 - Recyceltes Material Anteil (in %)]]="","",Table1[[#This Row],[Verschluss - B2 - Recyceltes Material Anteil (in %)]])</f>
        <v/>
      </c>
      <c r="MY50" s="812" t="str">
        <f>IF(Table1[[#This Row],[Verschluss - B2 - Beschichtung]]="","",VLOOKUP(Table1[[#This Row],[Verschluss - B2 - Beschichtung]],'DD FD'!AE:AF,2,FALSE))</f>
        <v/>
      </c>
      <c r="MZ50" s="815" t="str">
        <f>IF(Table1[[#This Row],[Verschluss - B2 - Beschichtung Anteil (in %)]]="","",Table1[[#This Row],[Verschluss - B2 - Beschichtung Anteil (in %)]])</f>
        <v/>
      </c>
      <c r="NA50" s="811" t="str">
        <f>IF(Table1[[#This Row],[Verschluss - B3 - Art]]="","",VLOOKUP(Table1[[#This Row],[Verschluss - B3 - Art]],'DD FD'!D:E,2,FALSE))</f>
        <v/>
      </c>
      <c r="NB50" s="812" t="str">
        <f>IF(Table1[[#This Row],[Verschluss - B3 - Fraktion]]="","",VLOOKUP(Table1[[#This Row],[Verschluss - B3 - Fraktion]],'DD FD'!H:J,3,FALSE))</f>
        <v/>
      </c>
      <c r="NC50" s="809" t="str">
        <f>IF(Table1[[#This Row],[Verschluss - B3 - Gewicht (in G)]]="","",Table1[[#This Row],[Verschluss - B3 - Gewicht (in G)]])</f>
        <v/>
      </c>
      <c r="ND50" s="809" t="str">
        <f>IF(Table1[[#This Row],[Verschluss - B3 - Lizenzierungs-pflichtig? (X=Ja)]]="","",Table1[[#This Row],[Verschluss - B3 - Lizenzierungs-pflichtig? (X=Ja)]])</f>
        <v/>
      </c>
      <c r="NE50" s="809" t="str">
        <f>IF(Table1[[#This Row],[Verschluss - B3 - Trennbar vom Hauptkörper? (X=Ja)]]="","",Table1[[#This Row],[Verschluss - B3 - Trennbar vom Hauptkörper? (X=Ja)]])</f>
        <v/>
      </c>
      <c r="NF50" s="812" t="str">
        <f>IF(Table1[[#This Row],[Verschluss - B3 - Virgin Material]]="","",VLOOKUP(Table1[[#This Row],[Verschluss - B3 - Virgin Material]],'DD FD'!AJ:AK,2,FALSE))</f>
        <v/>
      </c>
      <c r="NG50" s="813" t="str">
        <f>IF(Table1[[#This Row],[Verschluss - B3 - Virgin Material Anteil (in %)]]="","",Table1[[#This Row],[Verschluss - B3 - Virgin Material Anteil (in %)]])</f>
        <v/>
      </c>
      <c r="NH50" s="812" t="str">
        <f>IF(Table1[[#This Row],[Verschluss - B3 - Recyceltes Material]]="","",VLOOKUP(Table1[[#This Row],[Verschluss - B3 - Recyceltes Material]],'DD FD'!AL:AM,2,FALSE))</f>
        <v/>
      </c>
      <c r="NI50" s="813" t="str">
        <f>IF(Table1[[#This Row],[Verschluss - B3 - Recyceltes Material Anteil (in %)]]="","",Table1[[#This Row],[Verschluss - B3 - Recyceltes Material Anteil (in %)]])</f>
        <v/>
      </c>
      <c r="NJ50" s="812" t="str">
        <f>IF(Table1[[#This Row],[Verschluss - B3 - Beschichtung]]="","",VLOOKUP(Table1[[#This Row],[Verschluss - B3 - Beschichtung]],'DD FD'!AE:AF,2,FALSE))</f>
        <v/>
      </c>
      <c r="NK50" s="815" t="str">
        <f>IF(Table1[[#This Row],[Verschluss - B3 - Beschichtung Anteil (in %)]]="","",Table1[[#This Row],[Verschluss - B3 - Beschichtung Anteil (in %)]])</f>
        <v/>
      </c>
      <c r="NL50" s="811" t="str">
        <f>IF(Table1[[#This Row],[Etikett - B1 - Art]]="","",VLOOKUP(Table1[[#This Row],[Etikett - B1 - Art]],'DD FD'!F:G,2,FALSE))</f>
        <v/>
      </c>
      <c r="NM50" s="812" t="str">
        <f>IF(Table1[[#This Row],[Etikett - B1 - Fraktion]]="","",VLOOKUP(Table1[[#This Row],[Etikett - B1 - Fraktion]],'DD FD'!H:J,3,FALSE))</f>
        <v/>
      </c>
      <c r="NN50" s="809" t="str">
        <f>IF(Table1[[#This Row],[Etikett - B1 - Gewicht (in G)]]="","",Table1[[#This Row],[Etikett - B1 - Gewicht (in G)]])</f>
        <v/>
      </c>
      <c r="NO50" s="809" t="str">
        <f>IF(Table1[[#This Row],[Etikett - B1 - Lizenzierungs-pflichtig? (X=Ja)]]="","",Table1[[#This Row],[Etikett - B1 - Lizenzierungs-pflichtig? (X=Ja)]])</f>
        <v/>
      </c>
      <c r="NP50" s="809" t="str">
        <f>IF(Table1[[#This Row],[Etikett - B1 - Trennbar vom Hauptkörper? (X=Ja)]]="","",Table1[[#This Row],[Etikett - B1 - Trennbar vom Hauptkörper? (X=Ja)]])</f>
        <v/>
      </c>
      <c r="NQ50" s="812" t="str">
        <f>IF(Table1[[#This Row],[Etikett - B1 - Virgin Material]]="","",VLOOKUP(Table1[[#This Row],[Etikett - B1 - Virgin Material]],'DD FD'!AJ:AK,2,FALSE))</f>
        <v/>
      </c>
      <c r="NR50" s="813" t="str">
        <f>IF(Table1[[#This Row],[Etikett - B1 - Virgin Material Anteil (in %)]]="","",Table1[[#This Row],[Etikett - B1 - Virgin Material Anteil (in %)]])</f>
        <v/>
      </c>
      <c r="NS50" s="812" t="str">
        <f>IF(Table1[[#This Row],[Etikett - B1 - Recyceltes Material]]="","",VLOOKUP(Table1[[#This Row],[Etikett - B1 - Recyceltes Material]],'DD FD'!AL:AM,2,FALSE))</f>
        <v/>
      </c>
      <c r="NT50" s="813" t="str">
        <f>IF(Table1[[#This Row],[Etikett - B1 - Recyceltes Material Anteil (in %)]]="","",Table1[[#This Row],[Etikett - B1 - Recyceltes Material Anteil (in %)]])</f>
        <v/>
      </c>
      <c r="NU50" s="812" t="str">
        <f>IF(Table1[[#This Row],[Etikett - B1 - Beschichtung]]="","",VLOOKUP(Table1[[#This Row],[Etikett - B1 - Beschichtung]],'DD FD'!AE:AF,2,FALSE))</f>
        <v/>
      </c>
      <c r="NV50" s="815" t="str">
        <f>IF(Table1[[#This Row],[Etikett - B1 - Beschichtung Anteil (in %)]]="","",Table1[[#This Row],[Etikett - B1 - Beschichtung Anteil (in %)]])</f>
        <v/>
      </c>
      <c r="NW50" s="811" t="str">
        <f>IF(Table1[[#This Row],[Etikett - B2 - Art]]="","",VLOOKUP(Table1[[#This Row],[Etikett - B2 - Art]],'DD FD'!F:G,2,FALSE))</f>
        <v/>
      </c>
      <c r="NX50" s="812" t="str">
        <f>IF(Table1[[#This Row],[Etikett - B2 - Fraktion]]="","",VLOOKUP(Table1[[#This Row],[Etikett - B2 - Fraktion]],'DD FD'!H:J,3,FALSE))</f>
        <v/>
      </c>
      <c r="NY50" s="809" t="str">
        <f>IF(Table1[[#This Row],[Etikett - B2 - Gewicht (in G)]]="","",Table1[[#This Row],[Etikett - B2 - Gewicht (in G)]])</f>
        <v/>
      </c>
      <c r="NZ50" s="809" t="str">
        <f>IF(Table1[[#This Row],[Etikett - B2 - Lizenzierungs-pflichtig? (X=Ja)]]="","",Table1[[#This Row],[Etikett - B2 - Lizenzierungs-pflichtig? (X=Ja)]])</f>
        <v/>
      </c>
      <c r="OA50" s="809" t="str">
        <f>IF(Table1[[#This Row],[Etikett - B2 - Trennbar vom Hauptkörper? (X=Ja)]]="","",Table1[[#This Row],[Etikett - B2 - Trennbar vom Hauptkörper? (X=Ja)]])</f>
        <v/>
      </c>
      <c r="OB50" s="812" t="str">
        <f>IF(Table1[[#This Row],[Etikett - B2 - Virgin Material]]="","",VLOOKUP(Table1[[#This Row],[Etikett - B2 - Virgin Material]],'DD FD'!AJ:AK,2,FALSE))</f>
        <v/>
      </c>
      <c r="OC50" s="813" t="str">
        <f>IF(Table1[[#This Row],[Etikett - B2 - Virgin Material Anteil (in %)]]="","",Table1[[#This Row],[Etikett - B2 - Virgin Material Anteil (in %)]])</f>
        <v/>
      </c>
      <c r="OD50" s="812" t="str">
        <f>IF(Table1[[#This Row],[Etikett - B2 - Recyceltes Material]]="","",VLOOKUP(Table1[[#This Row],[Etikett - B2 - Recyceltes Material]],'DD FD'!AL:AM,2,FALSE))</f>
        <v/>
      </c>
      <c r="OE50" s="813" t="str">
        <f>IF(Table1[[#This Row],[Etikett - B2 - Recyceltes Material Anteil (in %)]]="","",Table1[[#This Row],[Etikett - B2 - Recyceltes Material Anteil (in %)]])</f>
        <v/>
      </c>
      <c r="OF50" s="812" t="str">
        <f>IF(Table1[[#This Row],[Etikett - B2 - Beschichtung]]="","",VLOOKUP(Table1[[#This Row],[Etikett - B2 - Beschichtung]],'DD FD'!AE:AF,2,FALSE))</f>
        <v/>
      </c>
      <c r="OG50" s="815" t="str">
        <f>IF(Table1[[#This Row],[Etikett - B2 - Beschichtung Anteil (in %)]]="","",Table1[[#This Row],[Etikett - B2 - Beschichtung Anteil (in %)]])</f>
        <v/>
      </c>
      <c r="OH50" s="811" t="str">
        <f>IF(Table1[[#This Row],[Etikett - B3 - Art]]="","",VLOOKUP(Table1[[#This Row],[Etikett - B3 - Art]],'DD FD'!F:G,2,FALSE))</f>
        <v/>
      </c>
      <c r="OI50" s="812" t="str">
        <f>IF(Table1[[#This Row],[Etikett - B3 - Fraktion]]="","",VLOOKUP(Table1[[#This Row],[Etikett - B3 - Fraktion]],'DD FD'!H:J,3,FALSE))</f>
        <v/>
      </c>
      <c r="OJ50" s="809" t="str">
        <f>IF(Table1[[#This Row],[Etikett - B3 - Gewicht (in G)]]="","",Table1[[#This Row],[Etikett - B3 - Gewicht (in G)]])</f>
        <v/>
      </c>
      <c r="OK50" s="809" t="str">
        <f>IF(Table1[[#This Row],[Etikett - B3 - Lizenzierungs-pflichtig? (X=Ja)]]="","",Table1[[#This Row],[Etikett - B3 - Lizenzierungs-pflichtig? (X=Ja)]])</f>
        <v/>
      </c>
      <c r="OL50" s="809" t="str">
        <f>IF(Table1[[#This Row],[Etikett - B3 - Trennbar vom Hauptkörper? (X=Ja)]]="","",Table1[[#This Row],[Etikett - B3 - Trennbar vom Hauptkörper? (X=Ja)]])</f>
        <v/>
      </c>
      <c r="OM50" s="812" t="str">
        <f>IF(Table1[[#This Row],[Etikett - B3 - Virgin Material]]="","",VLOOKUP(Table1[[#This Row],[Etikett - B3 - Virgin Material]],'DD FD'!AJ:AK,2,FALSE))</f>
        <v/>
      </c>
      <c r="ON50" s="813" t="str">
        <f>IF(Table1[[#This Row],[Etikett - B3 - Virgin Material Anteil (in %)]]="","",Table1[[#This Row],[Etikett - B3 - Virgin Material Anteil (in %)]])</f>
        <v/>
      </c>
      <c r="OO50" s="812" t="str">
        <f>IF(Table1[[#This Row],[Etikett - B3 - Recyceltes Material]]="","",VLOOKUP(Table1[[#This Row],[Etikett - B3 - Recyceltes Material]],'DD FD'!AL:AM,2,FALSE))</f>
        <v/>
      </c>
      <c r="OP50" s="813" t="str">
        <f>IF(Table1[[#This Row],[Etikett - B3 - Recyceltes Material Anteil (in %)]]="","",Table1[[#This Row],[Etikett - B3 - Recyceltes Material Anteil (in %)]])</f>
        <v/>
      </c>
      <c r="OQ50" s="812" t="str">
        <f>IF(Table1[[#This Row],[Etikett - B3 - Beschichtung]]="","",VLOOKUP(Table1[[#This Row],[Etikett - B3 - Beschichtung]],'DD FD'!AE:AF,2,FALSE))</f>
        <v/>
      </c>
      <c r="OR50" s="861" t="str">
        <f>IF(Table1[[#This Row],[Etikett - B3 - Beschichtung Anteil (in %)]]="","",Table1[[#This Row],[Etikett - B3 - Beschichtung Anteil (in %)]])</f>
        <v/>
      </c>
      <c r="OS50" s="866">
        <f>ROUNDUP(SUM(
IF(AND(LB50='DD FD'!$J$7,LD50='DD FD'!$AI$3),LC50,0),
IF(AND(LL50='DD FD'!$J$7,LN50='DD FD'!$AI$3),LM50,0),
IF(AND(LV50='DD FD'!$J$7,LX50='DD FD'!$AI$3),LW50,0),
IF(AND(MF50='DD FD'!$J$7,MH50='DD FD'!$AI$3),MG50,0),
IF(AND(MQ50='DD FD'!$J$7,MS50='DD FD'!$AI$3),MR50,0),
IF(AND(NB50='DD FD'!$J$7,ND50='DD FD'!$AI$3),NC50,0),
IF(AND(NM50='DD FD'!$J$7,NO50='DD FD'!$AI$3),NN50,0),
IF(AND(NX50='DD FD'!$J$7,NZ50='DD FD'!$AI$3),NY50,0),
IF(AND(OI50='DD FD'!$J$7,OK50='DD FD'!$AI$3),OJ50,0),
),2)</f>
        <v>0</v>
      </c>
      <c r="OT50" s="865">
        <f>ROUNDUP(SUM(
IF(AND(LB50='DD FD'!$J$6,LD50='DD FD'!$AI$3),LC50,0),
IF(AND(LL50='DD FD'!$J$6,LN50='DD FD'!$AI$3),LM50,0),
IF(AND(LV50='DD FD'!$J$6,LX50='DD FD'!$AI$3),LW50,0),
IF(AND(MF50='DD FD'!$J$6,MH50='DD FD'!$AI$3),MG50,0),
IF(AND(MQ50='DD FD'!$J$6,MS50='DD FD'!$AI$3),MR50,0),
IF(AND(NB50='DD FD'!$J$6,ND50='DD FD'!$AI$3),NC50,0),
IF(AND(NM50='DD FD'!$J$6,NO50='DD FD'!$AI$3),NN50,0),
IF(AND(NX50='DD FD'!$J$6,NZ50='DD FD'!$AI$3),NY50,0),
IF(AND(OI50='DD FD'!$J$6,OK50='DD FD'!$AI$3),OJ50,0),
),2)</f>
        <v>0</v>
      </c>
      <c r="OU50" s="865">
        <f>ROUNDUP(SUM(
IF(AND(LB50='DD FD'!$J$10,LD50='DD FD'!$AI$3),LC50,0),
IF(AND(LL50='DD FD'!$J$10,LN50='DD FD'!$AI$3),LM50,0),
IF(AND(LV50='DD FD'!$J$10,LX50='DD FD'!$AI$3),LW50,0),
IF(AND(MF50='DD FD'!$J$10,MH50='DD FD'!$AI$3),MG50,0),
IF(AND(MQ50='DD FD'!$J$10,MS50='DD FD'!$AI$3),MR50,0),
IF(AND(NB50='DD FD'!$J$10,ND50='DD FD'!$AI$3),NC50,0),
IF(AND(NM50='DD FD'!$J$10,NO50='DD FD'!$AI$3),NN50,0),
IF(AND(NX50='DD FD'!$J$10,NZ50='DD FD'!$AI$3),NY50,0),
IF(AND(OI50='DD FD'!$J$10,OK50='DD FD'!$AI$3),OJ50,0),
),2)</f>
        <v>0</v>
      </c>
      <c r="OV50" s="865">
        <f>ROUNDUP(SUM(
IF(AND(LB50='DD FD'!$J$8,LD50='DD FD'!$AI$3),LC50,0),
IF(AND(LL50='DD FD'!$J$8,LN50='DD FD'!$AI$3),LM50,0),
IF(AND(LV50='DD FD'!$J$8,LX50='DD FD'!$AI$3),LW50,0),
IF(AND(MF50='DD FD'!$J$8,MH50='DD FD'!$AI$3),MG50,0),
IF(AND(MQ50='DD FD'!$J$8,MS50='DD FD'!$AI$3),MR50,0),
IF(AND(NB50='DD FD'!$J$8,ND50='DD FD'!$AI$3),NC50,0),
IF(AND(NM50='DD FD'!$J$8,NO50='DD FD'!$AI$3),NN50,0),
IF(AND(NX50='DD FD'!$J$8,NZ50='DD FD'!$AI$3),NY50,0),
IF(AND(OI50='DD FD'!$J$8,OK50='DD FD'!$AI$3),OJ50,0),
),2)</f>
        <v>0</v>
      </c>
      <c r="OW50" s="865">
        <f>ROUNDUP(SUM(
IF(AND(LB50='DD FD'!$J$5,LD50='DD FD'!$AI$3),LC50,0),
IF(AND(LL50='DD FD'!$J$5,LN50='DD FD'!$AI$3),LM50,0),
IF(AND(LV50='DD FD'!$J$5,LX50='DD FD'!$AI$3),LW50,0),
IF(AND(MF50='DD FD'!$J$5,MH50='DD FD'!$AI$3),MG50,0),
IF(AND(MQ50='DD FD'!$J$5,MS50='DD FD'!$AI$3),MR50,0),
IF(AND(NB50='DD FD'!$J$5,ND50='DD FD'!$AI$3),NC50,0),
IF(AND(NM50='DD FD'!$J$5,NO50='DD FD'!$AI$3),NN50,0),
IF(AND(NX50='DD FD'!$J$5,NZ50='DD FD'!$AI$3),NY50,0),
IF(AND(OI50='DD FD'!$J$5,OK50='DD FD'!$AI$3),OJ50,0),
),2)</f>
        <v>0</v>
      </c>
      <c r="OX50" s="865">
        <f>ROUNDUP(SUM(
IF(AND(LB50='DD FD'!$J$9,LD50='DD FD'!$AI$3),LC50,0),
IF(AND(LL50='DD FD'!$J$9,LN50='DD FD'!$AI$3),LM50,0),
IF(AND(LV50='DD FD'!$J$9,LX50='DD FD'!$AI$3),LW50,0),
IF(AND(MF50='DD FD'!$J$9,MH50='DD FD'!$AI$3),MG50,0),
IF(AND(MQ50='DD FD'!$J$9,MS50='DD FD'!$AI$3),MR50,0),
IF(AND(NB50='DD FD'!$J$9,ND50='DD FD'!$AI$3),NC50,0),
IF(AND(NM50='DD FD'!$J$9,NO50='DD FD'!$AI$3),NN50,0),
IF(AND(NX50='DD FD'!$J$9,NZ50='DD FD'!$AI$3),NY50,0),
IF(AND(OI50='DD FD'!$J$9,OK50='DD FD'!$AI$3),OJ50,0),
),2)</f>
        <v>0</v>
      </c>
      <c r="OY50" s="865">
        <f>ROUNDUP(SUM(
IF(AND(LB50='DD FD'!$J$4,LD50='DD FD'!$AI$3),LC50,0),
IF(AND(LL50='DD FD'!$J$4,LN50='DD FD'!$AI$3),LM50,0),
IF(AND(LV50='DD FD'!$J$4,LX50='DD FD'!$AI$3),LW50,0),
IF(AND(MF50='DD FD'!$J$4,MH50='DD FD'!$AI$3),MG50,0),
IF(AND(MQ50='DD FD'!$J$4,MS50='DD FD'!$AI$3),MR50,0),
IF(AND(NB50='DD FD'!$J$4,ND50='DD FD'!$AI$3),NC50,0),
IF(AND(NM50='DD FD'!$J$4,NO50='DD FD'!$AI$3),NN50,0),
IF(AND(NX50='DD FD'!$J$4,NZ50='DD FD'!$AI$3),NY50,0),
IF(AND(OI50='DD FD'!$J$4,OK50='DD FD'!$AI$3),OJ50,0),
),2)</f>
        <v>0</v>
      </c>
      <c r="OZ50" s="867">
        <f>ROUNDUP(SUM(
IF(AND(LB50='DD FD'!$J$11,LD50='DD FD'!$AI$3),LC50,0),
IF(AND(LL50='DD FD'!$J$11,LN50='DD FD'!$AI$3),LM50,0),
IF(AND(LV50='DD FD'!$J$11,LX50='DD FD'!$AI$3),LW50,0),
IF(AND(MF50='DD FD'!$J$11,MH50='DD FD'!$AI$3),MG50,0),
IF(AND(MQ50='DD FD'!$J$11,MS50='DD FD'!$AI$3),MR50,0),
IF(AND(NB50='DD FD'!$J$11,ND50='DD FD'!$AI$3),NC50,0),
IF(AND(NM50='DD FD'!$J$11,NO50='DD FD'!$AI$3),NN50,0),
IF(AND(NX50='DD FD'!$J$11,NZ50='DD FD'!$AI$3),NY50,0),
IF(AND(OI50='DD FD'!$J$11,OK50='DD FD'!$AI$3),OJ50,0),
),2)</f>
        <v>0</v>
      </c>
    </row>
    <row r="51" spans="1:416">
      <c r="A51" s="663"/>
      <c r="B51" s="182"/>
      <c r="C51" s="282"/>
      <c r="D51" s="282"/>
      <c r="E51" s="183"/>
      <c r="F51" s="355"/>
      <c r="G51" s="359"/>
      <c r="H51" s="664"/>
      <c r="I51" s="173"/>
      <c r="J51" s="161" t="str">
        <f t="shared" si="0"/>
        <v/>
      </c>
      <c r="K51" s="633" t="str">
        <f t="shared" si="17"/>
        <v/>
      </c>
      <c r="L51" s="636"/>
      <c r="M51" s="124" t="str">
        <f t="shared" si="18"/>
        <v/>
      </c>
      <c r="N51" s="125" t="str">
        <f t="shared" si="1"/>
        <v/>
      </c>
      <c r="O51" s="175"/>
      <c r="P51" s="175"/>
      <c r="Q51" s="126" t="str">
        <f t="shared" si="19"/>
        <v/>
      </c>
      <c r="R51" s="184"/>
      <c r="S51" s="184"/>
      <c r="T51" s="182"/>
      <c r="U51" s="182"/>
      <c r="V51" s="182"/>
      <c r="W51" s="358"/>
      <c r="X51" s="182"/>
      <c r="Y51" s="183"/>
      <c r="Z51" s="123"/>
      <c r="AA51" s="176"/>
      <c r="AB51" s="176"/>
      <c r="AC51" s="176"/>
      <c r="AD51" s="176"/>
      <c r="AE51" s="176"/>
      <c r="AF51" s="176"/>
      <c r="AG51" s="127" t="str">
        <f t="shared" si="20"/>
        <v/>
      </c>
      <c r="AH51" s="127" t="str">
        <f t="shared" si="21"/>
        <v/>
      </c>
      <c r="AI51" s="370"/>
      <c r="AJ51" s="635"/>
      <c r="AK51" s="619" t="str">
        <f t="shared" si="22"/>
        <v/>
      </c>
      <c r="AL51" s="124" t="str">
        <f t="shared" si="2"/>
        <v/>
      </c>
      <c r="AM51" s="124" t="str">
        <f t="shared" si="3"/>
        <v/>
      </c>
      <c r="AN51" s="124" t="str">
        <f t="shared" si="4"/>
        <v/>
      </c>
      <c r="AO51" s="124" t="str">
        <f t="shared" si="5"/>
        <v/>
      </c>
      <c r="AP51" s="184"/>
      <c r="AQ51" s="182"/>
      <c r="AR51" s="182"/>
      <c r="AS51" s="182"/>
      <c r="AT51" s="182"/>
      <c r="AU51" s="127" t="str">
        <f t="shared" si="6"/>
        <v/>
      </c>
      <c r="AV51" s="354"/>
      <c r="AW51" s="127" t="str">
        <f t="shared" si="7"/>
        <v/>
      </c>
      <c r="AX51" s="144" t="str">
        <f t="shared" si="8"/>
        <v/>
      </c>
      <c r="AY51" s="182"/>
      <c r="AZ51" s="23"/>
      <c r="BA51" s="23"/>
      <c r="BB51" s="183"/>
      <c r="BC51" s="622"/>
      <c r="BD51" s="649" t="str">
        <f t="shared" si="23"/>
        <v/>
      </c>
      <c r="BE51" s="354"/>
      <c r="BF51" s="192" t="str">
        <f t="shared" si="24"/>
        <v/>
      </c>
      <c r="BG51" s="159"/>
      <c r="BH51" s="159"/>
      <c r="BI51" s="182"/>
      <c r="BJ51" s="194"/>
      <c r="BK51" s="194"/>
      <c r="BL51" s="194"/>
      <c r="BM51" s="127" t="str">
        <f t="shared" si="9"/>
        <v/>
      </c>
      <c r="BN51" s="194"/>
      <c r="BO51" s="178" t="str">
        <f t="shared" si="10"/>
        <v/>
      </c>
      <c r="BP51" s="191"/>
      <c r="BQ51" s="182"/>
      <c r="BR51" s="23"/>
      <c r="BS51" s="23"/>
      <c r="BT51" s="23"/>
      <c r="BU51" s="651"/>
      <c r="BV51" s="647"/>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633" t="str">
        <f t="shared" si="25"/>
        <v/>
      </c>
      <c r="DY51" s="736"/>
      <c r="DZ51" s="334"/>
      <c r="EA51" s="736"/>
      <c r="EB51" s="197"/>
      <c r="EC51" s="194"/>
      <c r="ED51" s="197"/>
      <c r="EE51" s="197"/>
      <c r="EF51" s="194"/>
      <c r="EG51" s="194"/>
      <c r="EH51" s="194"/>
      <c r="EI51" s="123" t="str">
        <f t="shared" si="11"/>
        <v/>
      </c>
      <c r="EJ51" s="194"/>
      <c r="EK51" s="620" t="str">
        <f t="shared" si="12"/>
        <v/>
      </c>
      <c r="EL51" s="756"/>
      <c r="EM51" s="620" t="str">
        <f t="shared" si="26"/>
        <v/>
      </c>
      <c r="EN51" s="733"/>
      <c r="EO51" s="163"/>
      <c r="EP51" s="163"/>
      <c r="EQ51" s="163"/>
      <c r="ER51" s="163"/>
      <c r="ES51" s="163"/>
      <c r="ET51" s="163"/>
      <c r="EU51" s="163"/>
      <c r="EV51" s="163"/>
      <c r="EW51" s="163"/>
      <c r="EX51" s="163"/>
      <c r="EY51" s="163"/>
      <c r="EZ51" s="163"/>
      <c r="FA51" s="163"/>
      <c r="FB51" s="163"/>
      <c r="FC51" s="742"/>
      <c r="FD51" s="648" t="str">
        <f t="shared" si="13"/>
        <v/>
      </c>
      <c r="FE51" s="183"/>
      <c r="FF51" s="201"/>
      <c r="FG51" s="201"/>
      <c r="FH51" s="201"/>
      <c r="FI51" s="201"/>
      <c r="FJ51" s="201"/>
      <c r="FK51" s="201"/>
      <c r="FL51" s="182"/>
      <c r="FM51" s="182"/>
      <c r="FN51" s="334"/>
      <c r="FO51" s="123" t="str">
        <f t="shared" si="14"/>
        <v/>
      </c>
      <c r="FP51" s="889" t="str">
        <f>IF(Table1[[#This Row],[Baumwollanteil (in %)]]&lt;&gt;"","05","")</f>
        <v/>
      </c>
      <c r="FQ51" s="999"/>
      <c r="FR51" s="179" t="str">
        <f t="shared" si="15"/>
        <v/>
      </c>
      <c r="FS51" s="175"/>
      <c r="FT51" s="175"/>
      <c r="FU51" s="175"/>
      <c r="FV51" s="745" t="str">
        <f t="shared" si="16"/>
        <v/>
      </c>
      <c r="FZ51" s="24"/>
      <c r="GA51" s="24"/>
      <c r="GC51" s="1010" t="str">
        <f>IF(Table1[[#This Row],[Global Trade Item Number (GTIN)]]="","",Table1[[#This Row],[Global Trade Item Number (GTIN)]])</f>
        <v/>
      </c>
      <c r="GD51" s="790" t="str">
        <f>IF(Table1[[#This Row],[WAWI-Nr./ Kreditoren-Nummer
(ASDV)]]&lt;&gt;"",Table1[[#This Row],[WAWI-Nr./ Kreditoren-Nummer
(ASDV)]],"")</f>
        <v/>
      </c>
      <c r="GE51" s="190"/>
      <c r="GF51" s="790" t="str">
        <f>IF(Table1[[#This Row],[Gültig ab (Datum)]]&lt;&gt;"","31.12.9999","")</f>
        <v/>
      </c>
      <c r="GG51" s="190"/>
      <c r="GH51" s="190"/>
      <c r="GI51" s="616"/>
      <c r="GJ51" s="765"/>
      <c r="GK51" s="763"/>
      <c r="GL51" s="617"/>
      <c r="GM51" s="617"/>
      <c r="GN51" s="617"/>
      <c r="GO51" s="617"/>
      <c r="GP51" s="617"/>
      <c r="GQ51" s="775"/>
      <c r="GR51" s="771"/>
      <c r="GS51" s="159"/>
      <c r="GT51" s="610"/>
      <c r="GU51" s="610"/>
      <c r="GV51" s="610"/>
      <c r="GW51" s="610"/>
      <c r="GX51" s="610"/>
      <c r="GY51" s="610"/>
      <c r="GZ51" s="610"/>
      <c r="HA51" s="610"/>
      <c r="HB51" s="771"/>
      <c r="HC51" s="610"/>
      <c r="HD51" s="610"/>
      <c r="HE51" s="610"/>
      <c r="HF51" s="610"/>
      <c r="HG51" s="610"/>
      <c r="HH51" s="610"/>
      <c r="HI51" s="610"/>
      <c r="HJ51" s="610"/>
      <c r="HK51" s="610"/>
      <c r="HL51" s="771"/>
      <c r="HM51" s="610"/>
      <c r="HN51" s="610"/>
      <c r="HO51" s="610"/>
      <c r="HP51" s="610"/>
      <c r="HQ51" s="610"/>
      <c r="HR51" s="610"/>
      <c r="HS51" s="610"/>
      <c r="HT51" s="610"/>
      <c r="HU51" s="610"/>
      <c r="HV51" s="771"/>
      <c r="HW51" s="610"/>
      <c r="HX51" s="610"/>
      <c r="HY51" s="610"/>
      <c r="HZ51" s="610"/>
      <c r="IA51" s="610"/>
      <c r="IB51" s="610"/>
      <c r="IC51" s="610"/>
      <c r="ID51" s="610"/>
      <c r="IE51" s="610"/>
      <c r="IF51" s="610"/>
      <c r="IG51" s="771"/>
      <c r="IH51" s="610"/>
      <c r="II51" s="610"/>
      <c r="IJ51" s="610"/>
      <c r="IK51" s="610"/>
      <c r="IL51" s="610"/>
      <c r="IM51" s="610"/>
      <c r="IN51" s="610"/>
      <c r="IO51" s="610"/>
      <c r="IP51" s="610"/>
      <c r="IQ51" s="610"/>
      <c r="IR51" s="771"/>
      <c r="IS51" s="610"/>
      <c r="IT51" s="610"/>
      <c r="IU51" s="610"/>
      <c r="IV51" s="610"/>
      <c r="IW51" s="610"/>
      <c r="IX51" s="610"/>
      <c r="IY51" s="610"/>
      <c r="IZ51" s="610"/>
      <c r="JA51" s="610"/>
      <c r="JB51" s="610"/>
      <c r="JC51" s="771"/>
      <c r="JD51" s="610"/>
      <c r="JE51" s="610"/>
      <c r="JF51" s="610"/>
      <c r="JG51" s="610"/>
      <c r="JH51" s="610"/>
      <c r="JI51" s="610"/>
      <c r="JJ51" s="610"/>
      <c r="JK51" s="610"/>
      <c r="JL51" s="610"/>
      <c r="JM51" s="827"/>
      <c r="JN51" s="771"/>
      <c r="JO51" s="610"/>
      <c r="JP51" s="610"/>
      <c r="JQ51" s="610"/>
      <c r="JR51" s="610"/>
      <c r="JS51" s="610"/>
      <c r="JT51" s="610"/>
      <c r="JU51" s="610"/>
      <c r="JV51" s="610"/>
      <c r="JW51" s="610"/>
      <c r="JX51" s="610"/>
      <c r="JY51" s="771"/>
      <c r="JZ51" s="610"/>
      <c r="KA51" s="610"/>
      <c r="KB51" s="610"/>
      <c r="KC51" s="610"/>
      <c r="KD51" s="610"/>
      <c r="KE51" s="610"/>
      <c r="KF51" s="610"/>
      <c r="KG51" s="610"/>
      <c r="KH51" s="610"/>
      <c r="KI51" s="610"/>
      <c r="KL51" s="803" t="str">
        <f>IF(Table1[[#This Row],[GTIN]]&lt;&gt;"",Table1[[#This Row],[GTIN]],"")</f>
        <v/>
      </c>
      <c r="KM51" s="804" t="str">
        <f>Table1[[#This Row],[Kreditor]]</f>
        <v/>
      </c>
      <c r="KN51" s="805" t="str">
        <f>IF(Table1[[#This Row],[Gültig ab (Datum)]]&lt;&gt;"",Table1[[#This Row],[Gültig ab (Datum)]],"")</f>
        <v/>
      </c>
      <c r="KO51" s="805" t="str">
        <f>Table1[[#This Row],[Gültig bis]]</f>
        <v/>
      </c>
      <c r="KP51" s="818" t="str">
        <f>IF(Table1[[#This Row],[Artikel verpackt? 
(X=Ja)]]="","",Table1[[#This Row],[Artikel verpackt? 
(X=Ja)]])</f>
        <v/>
      </c>
      <c r="KQ51" s="806" t="str">
        <f>IF(Table1[[#This Row],[Verpackung recyclingfähig?
(X=Ja)]]="","",Table1[[#This Row],[Verpackung recyclingfähig?
(X=Ja)]])</f>
        <v/>
      </c>
      <c r="KR51" s="807"/>
      <c r="KS51" s="808"/>
      <c r="KT51" s="809"/>
      <c r="KU51" s="809"/>
      <c r="KV51" s="809"/>
      <c r="KW51" s="809"/>
      <c r="KX51" s="809"/>
      <c r="KY51" s="809"/>
      <c r="KZ51" s="810"/>
      <c r="LA51" s="811" t="str">
        <f>IF(Table1[[#This Row],[Hauptkörper - B1 - Art]]="","",VLOOKUP(Table1[[#This Row],[Hauptkörper - B1 - Art]],'DD FD'!B:C,2,FALSE))</f>
        <v/>
      </c>
      <c r="LB51" s="812" t="str">
        <f>IF(Table1[[#This Row],[Hauptkörper - B1 - Fraktion]]="","",VLOOKUP(Table1[[#This Row],[Hauptkörper - B1 - Fraktion]],'DD FD'!H:J,3,FALSE))</f>
        <v/>
      </c>
      <c r="LC51" s="809" t="str">
        <f>IF(Table1[[#This Row],[Hauptkörper - B1 - Gewicht
(in G)]]="","",Table1[[#This Row],[Hauptkörper - B1 - Gewicht
(in G)]])</f>
        <v/>
      </c>
      <c r="LD51" s="809" t="str">
        <f>IF(Table1[[#This Row],[Hauptkörper - B1 - Lizenzierungs-pflichtig? (X=Ja)]]="","",Table1[[#This Row],[Hauptkörper - B1 - Lizenzierungs-pflichtig? (X=Ja)]])</f>
        <v/>
      </c>
      <c r="LE51" s="812" t="str">
        <f>IF(Table1[[#This Row],[Hauptkörper - B1 - Virgin Material]]="","",VLOOKUP(Table1[[#This Row],[Hauptkörper - B1 - Virgin Material]],'DD FD'!AJ:AK,2,FALSE))</f>
        <v/>
      </c>
      <c r="LF51" s="813" t="str">
        <f>IF(Table1[[#This Row],[Hauptkörper - B1 - Virgin Material Anteil (in %)]]="","",Table1[[#This Row],[Hauptkörper - B1 - Virgin Material Anteil (in %)]])</f>
        <v/>
      </c>
      <c r="LG51" s="812" t="str">
        <f>IF(Table1[[#This Row],[Hauptkörper - B1 - Recyceltes Material]]="","",VLOOKUP(Table1[[#This Row],[Hauptkörper - B1 - Recyceltes Material]],'DD FD'!AL:AM,2,FALSE))</f>
        <v/>
      </c>
      <c r="LH51" s="813" t="str">
        <f>IF(Table1[[#This Row],[Hauptkörper - B1 - Recyceltes Material Anteil (in %)]]="","",Table1[[#This Row],[Hauptkörper - B1 - Recyceltes Material Anteil (in %)]])</f>
        <v/>
      </c>
      <c r="LI51" s="814" t="str">
        <f>IF(Table1[[#This Row],[Hauptkörper - B1 - Beschichtung]]="","",VLOOKUP(Table1[[#This Row],[Hauptkörper - B1 - Beschichtung]],'DD FD'!AE:AF,2,FALSE))</f>
        <v/>
      </c>
      <c r="LJ51" s="815" t="str">
        <f>IF(Table1[[#This Row],[Hauptkörper - B1 - Beschichtung Anteil (in %)]]="","",Table1[[#This Row],[Hauptkörper - B1 - Beschichtung Anteil (in %)]])</f>
        <v/>
      </c>
      <c r="LK51" s="811" t="str">
        <f>IF(Table1[[#This Row],[Hauptkörper - B2 - Art]]="","",VLOOKUP(Table1[[#This Row],[Hauptkörper - B2 - Art]],'DD FD'!B:C,2,FALSE))</f>
        <v/>
      </c>
      <c r="LL51" s="812" t="str">
        <f>IF(Table1[[#This Row],[Hauptkörper - B2 - Fraktion]]="","",VLOOKUP(Table1[[#This Row],[Hauptkörper - B2 - Fraktion]],'DD FD'!H:J,3,FALSE))</f>
        <v/>
      </c>
      <c r="LM51" s="809" t="str">
        <f>IF(Table1[[#This Row],[Hauptkörper - B2 - Gewicht
(in G)]]="","",Table1[[#This Row],[Hauptkörper - B2 - Gewicht
(in G)]])</f>
        <v/>
      </c>
      <c r="LN51" s="809" t="str">
        <f>IF(Table1[[#This Row],[Hauptkörper - B2 - Lizenzierungs-pflichtig? (X=Ja)]]="","",Table1[[#This Row],[Hauptkörper - B2 - Lizenzierungs-pflichtig? (X=Ja)]])</f>
        <v/>
      </c>
      <c r="LO51" s="812" t="str">
        <f>IF(Table1[[#This Row],[Hauptkörper - B2 - Virgin Material]]="","",VLOOKUP(Table1[[#This Row],[Hauptkörper - B2 - Virgin Material]],'DD FD'!AJ:AK,2,FALSE))</f>
        <v/>
      </c>
      <c r="LP51" s="813" t="str">
        <f>IF(Table1[[#This Row],[Hauptkörper - B2 - Virgin Material Anteil (in %)]]="","",Table1[[#This Row],[Hauptkörper - B2 - Virgin Material Anteil (in %)]])</f>
        <v/>
      </c>
      <c r="LQ51" s="812" t="str">
        <f>IF(Table1[[#This Row],[Hauptkörper - B2 - Recyceltes Material]]="","",VLOOKUP(Table1[[#This Row],[Hauptkörper - B2 - Recyceltes Material]],'DD FD'!AL:AM,2,FALSE))</f>
        <v/>
      </c>
      <c r="LR51" s="813" t="str">
        <f>IF(Table1[[#This Row],[Hauptkörper - B2 - Recyceltes Material Anteil (in %)]]="","",Table1[[#This Row],[Hauptkörper - B2 - Recyceltes Material Anteil (in %)]])</f>
        <v/>
      </c>
      <c r="LS51" s="812" t="str">
        <f>IF(Table1[[#This Row],[Hauptkörper - B2 - Beschichtung]]="","",VLOOKUP(Table1[[#This Row],[Hauptkörper - B2 - Beschichtung]],'DD FD'!AE:AF,2,FALSE))</f>
        <v/>
      </c>
      <c r="LT51" s="815" t="str">
        <f>IF(Table1[[#This Row],[Hauptkörper - B2 - Beschichtung Anteil (in %)]]="","",Table1[[#This Row],[Hauptkörper - B2 - Beschichtung Anteil (in %)]])</f>
        <v/>
      </c>
      <c r="LU51" s="811" t="str">
        <f>IF(Table1[[#This Row],[Hauptkörper - B3 - Art]]="","",VLOOKUP(Table1[[#This Row],[Hauptkörper - B3 - Art]],'DD FD'!B:C,2,FALSE))</f>
        <v/>
      </c>
      <c r="LV51" s="812" t="str">
        <f>IF(Table1[[#This Row],[Hauptkörper - B3 - Fraktion]]="","",VLOOKUP(Table1[[#This Row],[Hauptkörper - B3 - Fraktion]],'DD FD'!H:J,3,FALSE))</f>
        <v/>
      </c>
      <c r="LW51" s="809" t="str">
        <f>IF(Table1[[#This Row],[Hauptkörper - B3 - Gewicht
(in G)]]="","",Table1[[#This Row],[Hauptkörper - B3 - Gewicht
(in G)]])</f>
        <v/>
      </c>
      <c r="LX51" s="809" t="str">
        <f>IF(Table1[[#This Row],[Hauptkörper - B3 - Lizenzierungs-pflichtig? (X=Ja)]]="","",Table1[[#This Row],[Hauptkörper - B3 - Lizenzierungs-pflichtig? (X=Ja)]])</f>
        <v/>
      </c>
      <c r="LY51" s="812" t="str">
        <f>IF(Table1[[#This Row],[Hauptkörper - B3 - Virgin Material]]="","",VLOOKUP(Table1[[#This Row],[Hauptkörper - B3 - Virgin Material]],'DD FD'!AJ:AK,2,FALSE))</f>
        <v/>
      </c>
      <c r="LZ51" s="813" t="str">
        <f>IF(Table1[[#This Row],[Hauptkörper - B3 - Virgin Material Anteil (in %)]]="","",Table1[[#This Row],[Hauptkörper - B3 - Virgin Material Anteil (in %)]])</f>
        <v/>
      </c>
      <c r="MA51" s="812" t="str">
        <f>IF(Table1[[#This Row],[Hauptkörper - B3 - Recyceltes Material]]="","",VLOOKUP(Table1[[#This Row],[Hauptkörper - B3 - Recyceltes Material]],'DD FD'!AL:AM,2,FALSE))</f>
        <v/>
      </c>
      <c r="MB51" s="813" t="str">
        <f>IF(Table1[[#This Row],[Hauptkörper - B3 - Recyceltes Material Anteil (in %)]]="","",Table1[[#This Row],[Hauptkörper - B3 - Recyceltes Material Anteil (in %)]])</f>
        <v/>
      </c>
      <c r="MC51" s="812" t="str">
        <f>IF(Table1[[#This Row],[Hauptkörper - B3 - Beschichtung]]="","",VLOOKUP(Table1[[#This Row],[Hauptkörper - B3 - Beschichtung]],'DD FD'!AE:AF,2,FALSE))</f>
        <v/>
      </c>
      <c r="MD51" s="815" t="str">
        <f>IF(Table1[[#This Row],[Hauptkörper - B3 - Beschichtung Anteil (in %)]]="","",Table1[[#This Row],[Hauptkörper - B3 - Beschichtung Anteil (in %)]])</f>
        <v/>
      </c>
      <c r="ME51" s="811" t="str">
        <f>IF(Table1[[#This Row],[Verschluss - B1 - Art]]="","",VLOOKUP(Table1[[#This Row],[Verschluss - B1 - Art]],'DD FD'!D:E,2,FALSE))</f>
        <v/>
      </c>
      <c r="MF51" s="812" t="str">
        <f>IF(Table1[[#This Row],[Verschluss - B1 - Fraktion]]="","",VLOOKUP(Table1[[#This Row],[Verschluss - B1 - Fraktion]],'DD FD'!H:J,3,FALSE))</f>
        <v/>
      </c>
      <c r="MG51" s="809" t="str">
        <f>IF(Table1[[#This Row],[Verschluss - B1 - Gewicht (in G)]]="","",Table1[[#This Row],[Verschluss - B1 - Gewicht (in G)]])</f>
        <v/>
      </c>
      <c r="MH51" s="809" t="str">
        <f>IF(Table1[[#This Row],[Verschluss - B1 - Lizenzierungs-pflichtig? (X=Ja)]]="","",Table1[[#This Row],[Verschluss - B1 - Lizenzierungs-pflichtig? (X=Ja)]])</f>
        <v/>
      </c>
      <c r="MI51" s="809" t="str">
        <f>IF(Table1[[#This Row],[Verschluss - B1 - Trennbar vom Hauptkörper? (X=Ja)]]="","",Table1[[#This Row],[Verschluss - B1 - Trennbar vom Hauptkörper? (X=Ja)]])</f>
        <v/>
      </c>
      <c r="MJ51" s="812" t="str">
        <f>IF(Table1[[#This Row],[Verschluss - B1 - Virgin Material]]="","",VLOOKUP(Table1[[#This Row],[Verschluss - B1 - Virgin Material]],'DD FD'!AJ:AK,2,FALSE))</f>
        <v/>
      </c>
      <c r="MK51" s="813" t="str">
        <f>IF(Table1[[#This Row],[Verschluss - B1 - Virgin Material Anteil (in %)]]="","",Table1[[#This Row],[Verschluss - B1 - Virgin Material Anteil (in %)]])</f>
        <v/>
      </c>
      <c r="ML51" s="812" t="str">
        <f>IF(Table1[[#This Row],[Verschluss - B1 - Recyceltes Material]]="","",VLOOKUP(Table1[[#This Row],[Verschluss - B1 - Recyceltes Material]],'DD FD'!AL:AM,2,FALSE))</f>
        <v/>
      </c>
      <c r="MM51" s="813" t="str">
        <f>IF(Table1[[#This Row],[Verschluss - B1 - Recyceltes Material Anteil (in %)]]="","",Table1[[#This Row],[Verschluss - B1 - Recyceltes Material Anteil (in %)]])</f>
        <v/>
      </c>
      <c r="MN51" s="812" t="str">
        <f>IF(Table1[[#This Row],[Verschluss - B1 - Beschichtung]]="","",VLOOKUP(Table1[[#This Row],[Verschluss - B1 - Beschichtung]],'DD FD'!AE:AF,2,FALSE))</f>
        <v/>
      </c>
      <c r="MO51" s="815" t="str">
        <f>IF(Table1[[#This Row],[Verschluss - B1 - Beschichtung Anteil (in %)]]="","",Table1[[#This Row],[Verschluss - B1 - Beschichtung Anteil (in %)]])</f>
        <v/>
      </c>
      <c r="MP51" s="811" t="str">
        <f>IF(Table1[[#This Row],[Verschluss - B2 - Art]]="","",VLOOKUP(Table1[[#This Row],[Verschluss - B2 - Art]],'DD FD'!D:E,2,FALSE))</f>
        <v/>
      </c>
      <c r="MQ51" s="812" t="str">
        <f>IF(Table1[[#This Row],[Verschluss - B2 - Fraktion]]="","",VLOOKUP(Table1[[#This Row],[Verschluss - B2 - Fraktion]],'DD FD'!H:J,3,FALSE))</f>
        <v/>
      </c>
      <c r="MR51" s="809" t="str">
        <f>IF(Table1[[#This Row],[Verschluss - B2 - Gewicht (in G)]]="","",Table1[[#This Row],[Verschluss - B2 - Gewicht (in G)]])</f>
        <v/>
      </c>
      <c r="MS51" s="809" t="str">
        <f>IF(Table1[[#This Row],[Verschluss - B2 - Lizenzierungs-pflichtig? (X=Ja)]]="","",Table1[[#This Row],[Verschluss - B2 - Lizenzierungs-pflichtig? (X=Ja)]])</f>
        <v/>
      </c>
      <c r="MT51" s="809" t="str">
        <f>IF(Table1[[#This Row],[Verschluss - B2 - Trennbar vom Hauptkörper? (X=Ja)]]="","",Table1[[#This Row],[Verschluss - B2 - Trennbar vom Hauptkörper? (X=Ja)]])</f>
        <v/>
      </c>
      <c r="MU51" s="812" t="str">
        <f>IF(Table1[[#This Row],[Verschluss - B2 - Virgin Material]]="","",VLOOKUP(Table1[[#This Row],[Verschluss - B2 - Virgin Material]],'DD FD'!AJ:AK,2,FALSE))</f>
        <v/>
      </c>
      <c r="MV51" s="813" t="str">
        <f>IF(Table1[[#This Row],[Verschluss - B2 - Virgin Material Anteil (in %)]]="","",Table1[[#This Row],[Verschluss - B2 - Virgin Material Anteil (in %)]])</f>
        <v/>
      </c>
      <c r="MW51" s="812" t="str">
        <f>IF(Table1[[#This Row],[Verschluss - B2 - Recyceltes Material]]="","",VLOOKUP(Table1[[#This Row],[Verschluss - B2 - Recyceltes Material]],'DD FD'!AL:AM,2,FALSE))</f>
        <v/>
      </c>
      <c r="MX51" s="813" t="str">
        <f>IF(Table1[[#This Row],[Verschluss - B2 - Recyceltes Material Anteil (in %)]]="","",Table1[[#This Row],[Verschluss - B2 - Recyceltes Material Anteil (in %)]])</f>
        <v/>
      </c>
      <c r="MY51" s="812" t="str">
        <f>IF(Table1[[#This Row],[Verschluss - B2 - Beschichtung]]="","",VLOOKUP(Table1[[#This Row],[Verschluss - B2 - Beschichtung]],'DD FD'!AE:AF,2,FALSE))</f>
        <v/>
      </c>
      <c r="MZ51" s="815" t="str">
        <f>IF(Table1[[#This Row],[Verschluss - B2 - Beschichtung Anteil (in %)]]="","",Table1[[#This Row],[Verschluss - B2 - Beschichtung Anteil (in %)]])</f>
        <v/>
      </c>
      <c r="NA51" s="811" t="str">
        <f>IF(Table1[[#This Row],[Verschluss - B3 - Art]]="","",VLOOKUP(Table1[[#This Row],[Verschluss - B3 - Art]],'DD FD'!D:E,2,FALSE))</f>
        <v/>
      </c>
      <c r="NB51" s="812" t="str">
        <f>IF(Table1[[#This Row],[Verschluss - B3 - Fraktion]]="","",VLOOKUP(Table1[[#This Row],[Verschluss - B3 - Fraktion]],'DD FD'!H:J,3,FALSE))</f>
        <v/>
      </c>
      <c r="NC51" s="809" t="str">
        <f>IF(Table1[[#This Row],[Verschluss - B3 - Gewicht (in G)]]="","",Table1[[#This Row],[Verschluss - B3 - Gewicht (in G)]])</f>
        <v/>
      </c>
      <c r="ND51" s="809" t="str">
        <f>IF(Table1[[#This Row],[Verschluss - B3 - Lizenzierungs-pflichtig? (X=Ja)]]="","",Table1[[#This Row],[Verschluss - B3 - Lizenzierungs-pflichtig? (X=Ja)]])</f>
        <v/>
      </c>
      <c r="NE51" s="809" t="str">
        <f>IF(Table1[[#This Row],[Verschluss - B3 - Trennbar vom Hauptkörper? (X=Ja)]]="","",Table1[[#This Row],[Verschluss - B3 - Trennbar vom Hauptkörper? (X=Ja)]])</f>
        <v/>
      </c>
      <c r="NF51" s="812" t="str">
        <f>IF(Table1[[#This Row],[Verschluss - B3 - Virgin Material]]="","",VLOOKUP(Table1[[#This Row],[Verschluss - B3 - Virgin Material]],'DD FD'!AJ:AK,2,FALSE))</f>
        <v/>
      </c>
      <c r="NG51" s="813" t="str">
        <f>IF(Table1[[#This Row],[Verschluss - B3 - Virgin Material Anteil (in %)]]="","",Table1[[#This Row],[Verschluss - B3 - Virgin Material Anteil (in %)]])</f>
        <v/>
      </c>
      <c r="NH51" s="812" t="str">
        <f>IF(Table1[[#This Row],[Verschluss - B3 - Recyceltes Material]]="","",VLOOKUP(Table1[[#This Row],[Verschluss - B3 - Recyceltes Material]],'DD FD'!AL:AM,2,FALSE))</f>
        <v/>
      </c>
      <c r="NI51" s="813" t="str">
        <f>IF(Table1[[#This Row],[Verschluss - B3 - Recyceltes Material Anteil (in %)]]="","",Table1[[#This Row],[Verschluss - B3 - Recyceltes Material Anteil (in %)]])</f>
        <v/>
      </c>
      <c r="NJ51" s="812" t="str">
        <f>IF(Table1[[#This Row],[Verschluss - B3 - Beschichtung]]="","",VLOOKUP(Table1[[#This Row],[Verschluss - B3 - Beschichtung]],'DD FD'!AE:AF,2,FALSE))</f>
        <v/>
      </c>
      <c r="NK51" s="815" t="str">
        <f>IF(Table1[[#This Row],[Verschluss - B3 - Beschichtung Anteil (in %)]]="","",Table1[[#This Row],[Verschluss - B3 - Beschichtung Anteil (in %)]])</f>
        <v/>
      </c>
      <c r="NL51" s="811" t="str">
        <f>IF(Table1[[#This Row],[Etikett - B1 - Art]]="","",VLOOKUP(Table1[[#This Row],[Etikett - B1 - Art]],'DD FD'!F:G,2,FALSE))</f>
        <v/>
      </c>
      <c r="NM51" s="812" t="str">
        <f>IF(Table1[[#This Row],[Etikett - B1 - Fraktion]]="","",VLOOKUP(Table1[[#This Row],[Etikett - B1 - Fraktion]],'DD FD'!H:J,3,FALSE))</f>
        <v/>
      </c>
      <c r="NN51" s="809" t="str">
        <f>IF(Table1[[#This Row],[Etikett - B1 - Gewicht (in G)]]="","",Table1[[#This Row],[Etikett - B1 - Gewicht (in G)]])</f>
        <v/>
      </c>
      <c r="NO51" s="809" t="str">
        <f>IF(Table1[[#This Row],[Etikett - B1 - Lizenzierungs-pflichtig? (X=Ja)]]="","",Table1[[#This Row],[Etikett - B1 - Lizenzierungs-pflichtig? (X=Ja)]])</f>
        <v/>
      </c>
      <c r="NP51" s="809" t="str">
        <f>IF(Table1[[#This Row],[Etikett - B1 - Trennbar vom Hauptkörper? (X=Ja)]]="","",Table1[[#This Row],[Etikett - B1 - Trennbar vom Hauptkörper? (X=Ja)]])</f>
        <v/>
      </c>
      <c r="NQ51" s="812" t="str">
        <f>IF(Table1[[#This Row],[Etikett - B1 - Virgin Material]]="","",VLOOKUP(Table1[[#This Row],[Etikett - B1 - Virgin Material]],'DD FD'!AJ:AK,2,FALSE))</f>
        <v/>
      </c>
      <c r="NR51" s="813" t="str">
        <f>IF(Table1[[#This Row],[Etikett - B1 - Virgin Material Anteil (in %)]]="","",Table1[[#This Row],[Etikett - B1 - Virgin Material Anteil (in %)]])</f>
        <v/>
      </c>
      <c r="NS51" s="812" t="str">
        <f>IF(Table1[[#This Row],[Etikett - B1 - Recyceltes Material]]="","",VLOOKUP(Table1[[#This Row],[Etikett - B1 - Recyceltes Material]],'DD FD'!AL:AM,2,FALSE))</f>
        <v/>
      </c>
      <c r="NT51" s="813" t="str">
        <f>IF(Table1[[#This Row],[Etikett - B1 - Recyceltes Material Anteil (in %)]]="","",Table1[[#This Row],[Etikett - B1 - Recyceltes Material Anteil (in %)]])</f>
        <v/>
      </c>
      <c r="NU51" s="812" t="str">
        <f>IF(Table1[[#This Row],[Etikett - B1 - Beschichtung]]="","",VLOOKUP(Table1[[#This Row],[Etikett - B1 - Beschichtung]],'DD FD'!AE:AF,2,FALSE))</f>
        <v/>
      </c>
      <c r="NV51" s="815" t="str">
        <f>IF(Table1[[#This Row],[Etikett - B1 - Beschichtung Anteil (in %)]]="","",Table1[[#This Row],[Etikett - B1 - Beschichtung Anteil (in %)]])</f>
        <v/>
      </c>
      <c r="NW51" s="811" t="str">
        <f>IF(Table1[[#This Row],[Etikett - B2 - Art]]="","",VLOOKUP(Table1[[#This Row],[Etikett - B2 - Art]],'DD FD'!F:G,2,FALSE))</f>
        <v/>
      </c>
      <c r="NX51" s="812" t="str">
        <f>IF(Table1[[#This Row],[Etikett - B2 - Fraktion]]="","",VLOOKUP(Table1[[#This Row],[Etikett - B2 - Fraktion]],'DD FD'!H:J,3,FALSE))</f>
        <v/>
      </c>
      <c r="NY51" s="809" t="str">
        <f>IF(Table1[[#This Row],[Etikett - B2 - Gewicht (in G)]]="","",Table1[[#This Row],[Etikett - B2 - Gewicht (in G)]])</f>
        <v/>
      </c>
      <c r="NZ51" s="809" t="str">
        <f>IF(Table1[[#This Row],[Etikett - B2 - Lizenzierungs-pflichtig? (X=Ja)]]="","",Table1[[#This Row],[Etikett - B2 - Lizenzierungs-pflichtig? (X=Ja)]])</f>
        <v/>
      </c>
      <c r="OA51" s="809" t="str">
        <f>IF(Table1[[#This Row],[Etikett - B2 - Trennbar vom Hauptkörper? (X=Ja)]]="","",Table1[[#This Row],[Etikett - B2 - Trennbar vom Hauptkörper? (X=Ja)]])</f>
        <v/>
      </c>
      <c r="OB51" s="812" t="str">
        <f>IF(Table1[[#This Row],[Etikett - B2 - Virgin Material]]="","",VLOOKUP(Table1[[#This Row],[Etikett - B2 - Virgin Material]],'DD FD'!AJ:AK,2,FALSE))</f>
        <v/>
      </c>
      <c r="OC51" s="813" t="str">
        <f>IF(Table1[[#This Row],[Etikett - B2 - Virgin Material Anteil (in %)]]="","",Table1[[#This Row],[Etikett - B2 - Virgin Material Anteil (in %)]])</f>
        <v/>
      </c>
      <c r="OD51" s="812" t="str">
        <f>IF(Table1[[#This Row],[Etikett - B2 - Recyceltes Material]]="","",VLOOKUP(Table1[[#This Row],[Etikett - B2 - Recyceltes Material]],'DD FD'!AL:AM,2,FALSE))</f>
        <v/>
      </c>
      <c r="OE51" s="813" t="str">
        <f>IF(Table1[[#This Row],[Etikett - B2 - Recyceltes Material Anteil (in %)]]="","",Table1[[#This Row],[Etikett - B2 - Recyceltes Material Anteil (in %)]])</f>
        <v/>
      </c>
      <c r="OF51" s="812" t="str">
        <f>IF(Table1[[#This Row],[Etikett - B2 - Beschichtung]]="","",VLOOKUP(Table1[[#This Row],[Etikett - B2 - Beschichtung]],'DD FD'!AE:AF,2,FALSE))</f>
        <v/>
      </c>
      <c r="OG51" s="815" t="str">
        <f>IF(Table1[[#This Row],[Etikett - B2 - Beschichtung Anteil (in %)]]="","",Table1[[#This Row],[Etikett - B2 - Beschichtung Anteil (in %)]])</f>
        <v/>
      </c>
      <c r="OH51" s="811" t="str">
        <f>IF(Table1[[#This Row],[Etikett - B3 - Art]]="","",VLOOKUP(Table1[[#This Row],[Etikett - B3 - Art]],'DD FD'!F:G,2,FALSE))</f>
        <v/>
      </c>
      <c r="OI51" s="812" t="str">
        <f>IF(Table1[[#This Row],[Etikett - B3 - Fraktion]]="","",VLOOKUP(Table1[[#This Row],[Etikett - B3 - Fraktion]],'DD FD'!H:J,3,FALSE))</f>
        <v/>
      </c>
      <c r="OJ51" s="809" t="str">
        <f>IF(Table1[[#This Row],[Etikett - B3 - Gewicht (in G)]]="","",Table1[[#This Row],[Etikett - B3 - Gewicht (in G)]])</f>
        <v/>
      </c>
      <c r="OK51" s="809" t="str">
        <f>IF(Table1[[#This Row],[Etikett - B3 - Lizenzierungs-pflichtig? (X=Ja)]]="","",Table1[[#This Row],[Etikett - B3 - Lizenzierungs-pflichtig? (X=Ja)]])</f>
        <v/>
      </c>
      <c r="OL51" s="809" t="str">
        <f>IF(Table1[[#This Row],[Etikett - B3 - Trennbar vom Hauptkörper? (X=Ja)]]="","",Table1[[#This Row],[Etikett - B3 - Trennbar vom Hauptkörper? (X=Ja)]])</f>
        <v/>
      </c>
      <c r="OM51" s="812" t="str">
        <f>IF(Table1[[#This Row],[Etikett - B3 - Virgin Material]]="","",VLOOKUP(Table1[[#This Row],[Etikett - B3 - Virgin Material]],'DD FD'!AJ:AK,2,FALSE))</f>
        <v/>
      </c>
      <c r="ON51" s="813" t="str">
        <f>IF(Table1[[#This Row],[Etikett - B3 - Virgin Material Anteil (in %)]]="","",Table1[[#This Row],[Etikett - B3 - Virgin Material Anteil (in %)]])</f>
        <v/>
      </c>
      <c r="OO51" s="812" t="str">
        <f>IF(Table1[[#This Row],[Etikett - B3 - Recyceltes Material]]="","",VLOOKUP(Table1[[#This Row],[Etikett - B3 - Recyceltes Material]],'DD FD'!AL:AM,2,FALSE))</f>
        <v/>
      </c>
      <c r="OP51" s="813" t="str">
        <f>IF(Table1[[#This Row],[Etikett - B3 - Recyceltes Material Anteil (in %)]]="","",Table1[[#This Row],[Etikett - B3 - Recyceltes Material Anteil (in %)]])</f>
        <v/>
      </c>
      <c r="OQ51" s="812" t="str">
        <f>IF(Table1[[#This Row],[Etikett - B3 - Beschichtung]]="","",VLOOKUP(Table1[[#This Row],[Etikett - B3 - Beschichtung]],'DD FD'!AE:AF,2,FALSE))</f>
        <v/>
      </c>
      <c r="OR51" s="861" t="str">
        <f>IF(Table1[[#This Row],[Etikett - B3 - Beschichtung Anteil (in %)]]="","",Table1[[#This Row],[Etikett - B3 - Beschichtung Anteil (in %)]])</f>
        <v/>
      </c>
      <c r="OS51" s="866">
        <f>ROUNDUP(SUM(
IF(AND(LB51='DD FD'!$J$7,LD51='DD FD'!$AI$3),LC51,0),
IF(AND(LL51='DD FD'!$J$7,LN51='DD FD'!$AI$3),LM51,0),
IF(AND(LV51='DD FD'!$J$7,LX51='DD FD'!$AI$3),LW51,0),
IF(AND(MF51='DD FD'!$J$7,MH51='DD FD'!$AI$3),MG51,0),
IF(AND(MQ51='DD FD'!$J$7,MS51='DD FD'!$AI$3),MR51,0),
IF(AND(NB51='DD FD'!$J$7,ND51='DD FD'!$AI$3),NC51,0),
IF(AND(NM51='DD FD'!$J$7,NO51='DD FD'!$AI$3),NN51,0),
IF(AND(NX51='DD FD'!$J$7,NZ51='DD FD'!$AI$3),NY51,0),
IF(AND(OI51='DD FD'!$J$7,OK51='DD FD'!$AI$3),OJ51,0),
),2)</f>
        <v>0</v>
      </c>
      <c r="OT51" s="865">
        <f>ROUNDUP(SUM(
IF(AND(LB51='DD FD'!$J$6,LD51='DD FD'!$AI$3),LC51,0),
IF(AND(LL51='DD FD'!$J$6,LN51='DD FD'!$AI$3),LM51,0),
IF(AND(LV51='DD FD'!$J$6,LX51='DD FD'!$AI$3),LW51,0),
IF(AND(MF51='DD FD'!$J$6,MH51='DD FD'!$AI$3),MG51,0),
IF(AND(MQ51='DD FD'!$J$6,MS51='DD FD'!$AI$3),MR51,0),
IF(AND(NB51='DD FD'!$J$6,ND51='DD FD'!$AI$3),NC51,0),
IF(AND(NM51='DD FD'!$J$6,NO51='DD FD'!$AI$3),NN51,0),
IF(AND(NX51='DD FD'!$J$6,NZ51='DD FD'!$AI$3),NY51,0),
IF(AND(OI51='DD FD'!$J$6,OK51='DD FD'!$AI$3),OJ51,0),
),2)</f>
        <v>0</v>
      </c>
      <c r="OU51" s="865">
        <f>ROUNDUP(SUM(
IF(AND(LB51='DD FD'!$J$10,LD51='DD FD'!$AI$3),LC51,0),
IF(AND(LL51='DD FD'!$J$10,LN51='DD FD'!$AI$3),LM51,0),
IF(AND(LV51='DD FD'!$J$10,LX51='DD FD'!$AI$3),LW51,0),
IF(AND(MF51='DD FD'!$J$10,MH51='DD FD'!$AI$3),MG51,0),
IF(AND(MQ51='DD FD'!$J$10,MS51='DD FD'!$AI$3),MR51,0),
IF(AND(NB51='DD FD'!$J$10,ND51='DD FD'!$AI$3),NC51,0),
IF(AND(NM51='DD FD'!$J$10,NO51='DD FD'!$AI$3),NN51,0),
IF(AND(NX51='DD FD'!$J$10,NZ51='DD FD'!$AI$3),NY51,0),
IF(AND(OI51='DD FD'!$J$10,OK51='DD FD'!$AI$3),OJ51,0),
),2)</f>
        <v>0</v>
      </c>
      <c r="OV51" s="865">
        <f>ROUNDUP(SUM(
IF(AND(LB51='DD FD'!$J$8,LD51='DD FD'!$AI$3),LC51,0),
IF(AND(LL51='DD FD'!$J$8,LN51='DD FD'!$AI$3),LM51,0),
IF(AND(LV51='DD FD'!$J$8,LX51='DD FD'!$AI$3),LW51,0),
IF(AND(MF51='DD FD'!$J$8,MH51='DD FD'!$AI$3),MG51,0),
IF(AND(MQ51='DD FD'!$J$8,MS51='DD FD'!$AI$3),MR51,0),
IF(AND(NB51='DD FD'!$J$8,ND51='DD FD'!$AI$3),NC51,0),
IF(AND(NM51='DD FD'!$J$8,NO51='DD FD'!$AI$3),NN51,0),
IF(AND(NX51='DD FD'!$J$8,NZ51='DD FD'!$AI$3),NY51,0),
IF(AND(OI51='DD FD'!$J$8,OK51='DD FD'!$AI$3),OJ51,0),
),2)</f>
        <v>0</v>
      </c>
      <c r="OW51" s="865">
        <f>ROUNDUP(SUM(
IF(AND(LB51='DD FD'!$J$5,LD51='DD FD'!$AI$3),LC51,0),
IF(AND(LL51='DD FD'!$J$5,LN51='DD FD'!$AI$3),LM51,0),
IF(AND(LV51='DD FD'!$J$5,LX51='DD FD'!$AI$3),LW51,0),
IF(AND(MF51='DD FD'!$J$5,MH51='DD FD'!$AI$3),MG51,0),
IF(AND(MQ51='DD FD'!$J$5,MS51='DD FD'!$AI$3),MR51,0),
IF(AND(NB51='DD FD'!$J$5,ND51='DD FD'!$AI$3),NC51,0),
IF(AND(NM51='DD FD'!$J$5,NO51='DD FD'!$AI$3),NN51,0),
IF(AND(NX51='DD FD'!$J$5,NZ51='DD FD'!$AI$3),NY51,0),
IF(AND(OI51='DD FD'!$J$5,OK51='DD FD'!$AI$3),OJ51,0),
),2)</f>
        <v>0</v>
      </c>
      <c r="OX51" s="865">
        <f>ROUNDUP(SUM(
IF(AND(LB51='DD FD'!$J$9,LD51='DD FD'!$AI$3),LC51,0),
IF(AND(LL51='DD FD'!$J$9,LN51='DD FD'!$AI$3),LM51,0),
IF(AND(LV51='DD FD'!$J$9,LX51='DD FD'!$AI$3),LW51,0),
IF(AND(MF51='DD FD'!$J$9,MH51='DD FD'!$AI$3),MG51,0),
IF(AND(MQ51='DD FD'!$J$9,MS51='DD FD'!$AI$3),MR51,0),
IF(AND(NB51='DD FD'!$J$9,ND51='DD FD'!$AI$3),NC51,0),
IF(AND(NM51='DD FD'!$J$9,NO51='DD FD'!$AI$3),NN51,0),
IF(AND(NX51='DD FD'!$J$9,NZ51='DD FD'!$AI$3),NY51,0),
IF(AND(OI51='DD FD'!$J$9,OK51='DD FD'!$AI$3),OJ51,0),
),2)</f>
        <v>0</v>
      </c>
      <c r="OY51" s="865">
        <f>ROUNDUP(SUM(
IF(AND(LB51='DD FD'!$J$4,LD51='DD FD'!$AI$3),LC51,0),
IF(AND(LL51='DD FD'!$J$4,LN51='DD FD'!$AI$3),LM51,0),
IF(AND(LV51='DD FD'!$J$4,LX51='DD FD'!$AI$3),LW51,0),
IF(AND(MF51='DD FD'!$J$4,MH51='DD FD'!$AI$3),MG51,0),
IF(AND(MQ51='DD FD'!$J$4,MS51='DD FD'!$AI$3),MR51,0),
IF(AND(NB51='DD FD'!$J$4,ND51='DD FD'!$AI$3),NC51,0),
IF(AND(NM51='DD FD'!$J$4,NO51='DD FD'!$AI$3),NN51,0),
IF(AND(NX51='DD FD'!$J$4,NZ51='DD FD'!$AI$3),NY51,0),
IF(AND(OI51='DD FD'!$J$4,OK51='DD FD'!$AI$3),OJ51,0),
),2)</f>
        <v>0</v>
      </c>
      <c r="OZ51" s="867">
        <f>ROUNDUP(SUM(
IF(AND(LB51='DD FD'!$J$11,LD51='DD FD'!$AI$3),LC51,0),
IF(AND(LL51='DD FD'!$J$11,LN51='DD FD'!$AI$3),LM51,0),
IF(AND(LV51='DD FD'!$J$11,LX51='DD FD'!$AI$3),LW51,0),
IF(AND(MF51='DD FD'!$J$11,MH51='DD FD'!$AI$3),MG51,0),
IF(AND(MQ51='DD FD'!$J$11,MS51='DD FD'!$AI$3),MR51,0),
IF(AND(NB51='DD FD'!$J$11,ND51='DD FD'!$AI$3),NC51,0),
IF(AND(NM51='DD FD'!$J$11,NO51='DD FD'!$AI$3),NN51,0),
IF(AND(NX51='DD FD'!$J$11,NZ51='DD FD'!$AI$3),NY51,0),
IF(AND(OI51='DD FD'!$J$11,OK51='DD FD'!$AI$3),OJ51,0),
),2)</f>
        <v>0</v>
      </c>
    </row>
    <row r="52" spans="1:416">
      <c r="A52" s="663"/>
      <c r="B52" s="182"/>
      <c r="C52" s="282"/>
      <c r="D52" s="282"/>
      <c r="E52" s="183"/>
      <c r="F52" s="355"/>
      <c r="G52" s="359"/>
      <c r="H52" s="664"/>
      <c r="I52" s="173"/>
      <c r="J52" s="161" t="str">
        <f t="shared" si="0"/>
        <v/>
      </c>
      <c r="K52" s="633" t="str">
        <f t="shared" si="17"/>
        <v/>
      </c>
      <c r="L52" s="636"/>
      <c r="M52" s="124" t="str">
        <f t="shared" si="18"/>
        <v/>
      </c>
      <c r="N52" s="125" t="str">
        <f t="shared" si="1"/>
        <v/>
      </c>
      <c r="O52" s="175"/>
      <c r="P52" s="175"/>
      <c r="Q52" s="126" t="str">
        <f t="shared" si="19"/>
        <v/>
      </c>
      <c r="R52" s="184"/>
      <c r="S52" s="184"/>
      <c r="T52" s="182"/>
      <c r="U52" s="182"/>
      <c r="V52" s="182"/>
      <c r="W52" s="358"/>
      <c r="X52" s="182"/>
      <c r="Y52" s="183"/>
      <c r="Z52" s="123"/>
      <c r="AA52" s="176"/>
      <c r="AB52" s="176"/>
      <c r="AC52" s="176"/>
      <c r="AD52" s="176"/>
      <c r="AE52" s="176"/>
      <c r="AF52" s="176"/>
      <c r="AG52" s="127" t="str">
        <f t="shared" si="20"/>
        <v/>
      </c>
      <c r="AH52" s="127" t="str">
        <f t="shared" si="21"/>
        <v/>
      </c>
      <c r="AI52" s="370"/>
      <c r="AJ52" s="635"/>
      <c r="AK52" s="619" t="str">
        <f t="shared" si="22"/>
        <v/>
      </c>
      <c r="AL52" s="124" t="str">
        <f t="shared" si="2"/>
        <v/>
      </c>
      <c r="AM52" s="124" t="str">
        <f t="shared" si="3"/>
        <v/>
      </c>
      <c r="AN52" s="124" t="str">
        <f t="shared" si="4"/>
        <v/>
      </c>
      <c r="AO52" s="124" t="str">
        <f t="shared" si="5"/>
        <v/>
      </c>
      <c r="AP52" s="184"/>
      <c r="AQ52" s="182"/>
      <c r="AR52" s="182"/>
      <c r="AS52" s="182"/>
      <c r="AT52" s="182"/>
      <c r="AU52" s="127" t="str">
        <f t="shared" si="6"/>
        <v/>
      </c>
      <c r="AV52" s="354"/>
      <c r="AW52" s="127" t="str">
        <f t="shared" si="7"/>
        <v/>
      </c>
      <c r="AX52" s="144" t="str">
        <f t="shared" si="8"/>
        <v/>
      </c>
      <c r="AY52" s="182"/>
      <c r="AZ52" s="23"/>
      <c r="BA52" s="23"/>
      <c r="BB52" s="183"/>
      <c r="BC52" s="622"/>
      <c r="BD52" s="649" t="str">
        <f t="shared" si="23"/>
        <v/>
      </c>
      <c r="BE52" s="354"/>
      <c r="BF52" s="192" t="str">
        <f t="shared" si="24"/>
        <v/>
      </c>
      <c r="BG52" s="159"/>
      <c r="BH52" s="159"/>
      <c r="BI52" s="182"/>
      <c r="BJ52" s="194"/>
      <c r="BK52" s="194"/>
      <c r="BL52" s="194"/>
      <c r="BM52" s="127" t="str">
        <f t="shared" si="9"/>
        <v/>
      </c>
      <c r="BN52" s="194"/>
      <c r="BO52" s="178" t="str">
        <f t="shared" si="10"/>
        <v/>
      </c>
      <c r="BP52" s="191"/>
      <c r="BQ52" s="182"/>
      <c r="BR52" s="23"/>
      <c r="BS52" s="23"/>
      <c r="BT52" s="23"/>
      <c r="BU52" s="651"/>
      <c r="BV52" s="647"/>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633" t="str">
        <f t="shared" si="25"/>
        <v/>
      </c>
      <c r="DY52" s="736"/>
      <c r="DZ52" s="334"/>
      <c r="EA52" s="736"/>
      <c r="EB52" s="197"/>
      <c r="EC52" s="194"/>
      <c r="ED52" s="197"/>
      <c r="EE52" s="197"/>
      <c r="EF52" s="194"/>
      <c r="EG52" s="194"/>
      <c r="EH52" s="194"/>
      <c r="EI52" s="123" t="str">
        <f t="shared" si="11"/>
        <v/>
      </c>
      <c r="EJ52" s="194"/>
      <c r="EK52" s="620" t="str">
        <f t="shared" si="12"/>
        <v/>
      </c>
      <c r="EL52" s="756"/>
      <c r="EM52" s="620" t="str">
        <f t="shared" si="26"/>
        <v/>
      </c>
      <c r="EN52" s="733"/>
      <c r="EO52" s="163"/>
      <c r="EP52" s="163"/>
      <c r="EQ52" s="163"/>
      <c r="ER52" s="163"/>
      <c r="ES52" s="163"/>
      <c r="ET52" s="163"/>
      <c r="EU52" s="163"/>
      <c r="EV52" s="163"/>
      <c r="EW52" s="163"/>
      <c r="EX52" s="163"/>
      <c r="EY52" s="163"/>
      <c r="EZ52" s="163"/>
      <c r="FA52" s="163"/>
      <c r="FB52" s="163"/>
      <c r="FC52" s="742"/>
      <c r="FD52" s="648" t="str">
        <f t="shared" si="13"/>
        <v/>
      </c>
      <c r="FE52" s="183"/>
      <c r="FF52" s="201"/>
      <c r="FG52" s="201"/>
      <c r="FH52" s="201"/>
      <c r="FI52" s="201"/>
      <c r="FJ52" s="201"/>
      <c r="FK52" s="201"/>
      <c r="FL52" s="182"/>
      <c r="FM52" s="182"/>
      <c r="FN52" s="334"/>
      <c r="FO52" s="123" t="str">
        <f t="shared" si="14"/>
        <v/>
      </c>
      <c r="FP52" s="889" t="str">
        <f>IF(Table1[[#This Row],[Baumwollanteil (in %)]]&lt;&gt;"","05","")</f>
        <v/>
      </c>
      <c r="FQ52" s="999"/>
      <c r="FR52" s="179" t="str">
        <f t="shared" si="15"/>
        <v/>
      </c>
      <c r="FS52" s="175"/>
      <c r="FT52" s="175"/>
      <c r="FU52" s="175"/>
      <c r="FV52" s="745" t="str">
        <f t="shared" si="16"/>
        <v/>
      </c>
      <c r="FZ52" s="24"/>
      <c r="GA52" s="24"/>
      <c r="GC52" s="1010" t="str">
        <f>IF(Table1[[#This Row],[Global Trade Item Number (GTIN)]]="","",Table1[[#This Row],[Global Trade Item Number (GTIN)]])</f>
        <v/>
      </c>
      <c r="GD52" s="790" t="str">
        <f>IF(Table1[[#This Row],[WAWI-Nr./ Kreditoren-Nummer
(ASDV)]]&lt;&gt;"",Table1[[#This Row],[WAWI-Nr./ Kreditoren-Nummer
(ASDV)]],"")</f>
        <v/>
      </c>
      <c r="GE52" s="190"/>
      <c r="GF52" s="790" t="str">
        <f>IF(Table1[[#This Row],[Gültig ab (Datum)]]&lt;&gt;"","31.12.9999","")</f>
        <v/>
      </c>
      <c r="GG52" s="190"/>
      <c r="GH52" s="190"/>
      <c r="GI52" s="616"/>
      <c r="GJ52" s="765"/>
      <c r="GK52" s="763"/>
      <c r="GL52" s="617"/>
      <c r="GM52" s="617"/>
      <c r="GN52" s="617"/>
      <c r="GO52" s="617"/>
      <c r="GP52" s="617"/>
      <c r="GQ52" s="775"/>
      <c r="GR52" s="771"/>
      <c r="GS52" s="159"/>
      <c r="GT52" s="610"/>
      <c r="GU52" s="610"/>
      <c r="GV52" s="610"/>
      <c r="GW52" s="610"/>
      <c r="GX52" s="610"/>
      <c r="GY52" s="610"/>
      <c r="GZ52" s="610"/>
      <c r="HA52" s="610"/>
      <c r="HB52" s="771"/>
      <c r="HC52" s="610"/>
      <c r="HD52" s="610"/>
      <c r="HE52" s="610"/>
      <c r="HF52" s="610"/>
      <c r="HG52" s="610"/>
      <c r="HH52" s="610"/>
      <c r="HI52" s="610"/>
      <c r="HJ52" s="610"/>
      <c r="HK52" s="610"/>
      <c r="HL52" s="771"/>
      <c r="HM52" s="610"/>
      <c r="HN52" s="610"/>
      <c r="HO52" s="610"/>
      <c r="HP52" s="610"/>
      <c r="HQ52" s="610"/>
      <c r="HR52" s="610"/>
      <c r="HS52" s="610"/>
      <c r="HT52" s="610"/>
      <c r="HU52" s="610"/>
      <c r="HV52" s="771"/>
      <c r="HW52" s="610"/>
      <c r="HX52" s="610"/>
      <c r="HY52" s="610"/>
      <c r="HZ52" s="610"/>
      <c r="IA52" s="610"/>
      <c r="IB52" s="610"/>
      <c r="IC52" s="610"/>
      <c r="ID52" s="610"/>
      <c r="IE52" s="610"/>
      <c r="IF52" s="610"/>
      <c r="IG52" s="771"/>
      <c r="IH52" s="610"/>
      <c r="II52" s="610"/>
      <c r="IJ52" s="610"/>
      <c r="IK52" s="610"/>
      <c r="IL52" s="610"/>
      <c r="IM52" s="610"/>
      <c r="IN52" s="610"/>
      <c r="IO52" s="610"/>
      <c r="IP52" s="610"/>
      <c r="IQ52" s="610"/>
      <c r="IR52" s="771"/>
      <c r="IS52" s="610"/>
      <c r="IT52" s="610"/>
      <c r="IU52" s="610"/>
      <c r="IV52" s="610"/>
      <c r="IW52" s="610"/>
      <c r="IX52" s="610"/>
      <c r="IY52" s="610"/>
      <c r="IZ52" s="610"/>
      <c r="JA52" s="610"/>
      <c r="JB52" s="610"/>
      <c r="JC52" s="771"/>
      <c r="JD52" s="610"/>
      <c r="JE52" s="610"/>
      <c r="JF52" s="610"/>
      <c r="JG52" s="610"/>
      <c r="JH52" s="610"/>
      <c r="JI52" s="610"/>
      <c r="JJ52" s="610"/>
      <c r="JK52" s="610"/>
      <c r="JL52" s="610"/>
      <c r="JM52" s="827"/>
      <c r="JN52" s="771"/>
      <c r="JO52" s="610"/>
      <c r="JP52" s="610"/>
      <c r="JQ52" s="610"/>
      <c r="JR52" s="610"/>
      <c r="JS52" s="610"/>
      <c r="JT52" s="610"/>
      <c r="JU52" s="610"/>
      <c r="JV52" s="610"/>
      <c r="JW52" s="610"/>
      <c r="JX52" s="610"/>
      <c r="JY52" s="771"/>
      <c r="JZ52" s="610"/>
      <c r="KA52" s="610"/>
      <c r="KB52" s="610"/>
      <c r="KC52" s="610"/>
      <c r="KD52" s="610"/>
      <c r="KE52" s="610"/>
      <c r="KF52" s="610"/>
      <c r="KG52" s="610"/>
      <c r="KH52" s="610"/>
      <c r="KI52" s="610"/>
      <c r="KL52" s="803" t="str">
        <f>IF(Table1[[#This Row],[GTIN]]&lt;&gt;"",Table1[[#This Row],[GTIN]],"")</f>
        <v/>
      </c>
      <c r="KM52" s="804" t="str">
        <f>Table1[[#This Row],[Kreditor]]</f>
        <v/>
      </c>
      <c r="KN52" s="805" t="str">
        <f>IF(Table1[[#This Row],[Gültig ab (Datum)]]&lt;&gt;"",Table1[[#This Row],[Gültig ab (Datum)]],"")</f>
        <v/>
      </c>
      <c r="KO52" s="805" t="str">
        <f>Table1[[#This Row],[Gültig bis]]</f>
        <v/>
      </c>
      <c r="KP52" s="818" t="str">
        <f>IF(Table1[[#This Row],[Artikel verpackt? 
(X=Ja)]]="","",Table1[[#This Row],[Artikel verpackt? 
(X=Ja)]])</f>
        <v/>
      </c>
      <c r="KQ52" s="806" t="str">
        <f>IF(Table1[[#This Row],[Verpackung recyclingfähig?
(X=Ja)]]="","",Table1[[#This Row],[Verpackung recyclingfähig?
(X=Ja)]])</f>
        <v/>
      </c>
      <c r="KR52" s="807"/>
      <c r="KS52" s="808"/>
      <c r="KT52" s="809"/>
      <c r="KU52" s="809"/>
      <c r="KV52" s="809"/>
      <c r="KW52" s="809"/>
      <c r="KX52" s="809"/>
      <c r="KY52" s="809"/>
      <c r="KZ52" s="810"/>
      <c r="LA52" s="811" t="str">
        <f>IF(Table1[[#This Row],[Hauptkörper - B1 - Art]]="","",VLOOKUP(Table1[[#This Row],[Hauptkörper - B1 - Art]],'DD FD'!B:C,2,FALSE))</f>
        <v/>
      </c>
      <c r="LB52" s="812" t="str">
        <f>IF(Table1[[#This Row],[Hauptkörper - B1 - Fraktion]]="","",VLOOKUP(Table1[[#This Row],[Hauptkörper - B1 - Fraktion]],'DD FD'!H:J,3,FALSE))</f>
        <v/>
      </c>
      <c r="LC52" s="809" t="str">
        <f>IF(Table1[[#This Row],[Hauptkörper - B1 - Gewicht
(in G)]]="","",Table1[[#This Row],[Hauptkörper - B1 - Gewicht
(in G)]])</f>
        <v/>
      </c>
      <c r="LD52" s="809" t="str">
        <f>IF(Table1[[#This Row],[Hauptkörper - B1 - Lizenzierungs-pflichtig? (X=Ja)]]="","",Table1[[#This Row],[Hauptkörper - B1 - Lizenzierungs-pflichtig? (X=Ja)]])</f>
        <v/>
      </c>
      <c r="LE52" s="812" t="str">
        <f>IF(Table1[[#This Row],[Hauptkörper - B1 - Virgin Material]]="","",VLOOKUP(Table1[[#This Row],[Hauptkörper - B1 - Virgin Material]],'DD FD'!AJ:AK,2,FALSE))</f>
        <v/>
      </c>
      <c r="LF52" s="813" t="str">
        <f>IF(Table1[[#This Row],[Hauptkörper - B1 - Virgin Material Anteil (in %)]]="","",Table1[[#This Row],[Hauptkörper - B1 - Virgin Material Anteil (in %)]])</f>
        <v/>
      </c>
      <c r="LG52" s="812" t="str">
        <f>IF(Table1[[#This Row],[Hauptkörper - B1 - Recyceltes Material]]="","",VLOOKUP(Table1[[#This Row],[Hauptkörper - B1 - Recyceltes Material]],'DD FD'!AL:AM,2,FALSE))</f>
        <v/>
      </c>
      <c r="LH52" s="813" t="str">
        <f>IF(Table1[[#This Row],[Hauptkörper - B1 - Recyceltes Material Anteil (in %)]]="","",Table1[[#This Row],[Hauptkörper - B1 - Recyceltes Material Anteil (in %)]])</f>
        <v/>
      </c>
      <c r="LI52" s="814" t="str">
        <f>IF(Table1[[#This Row],[Hauptkörper - B1 - Beschichtung]]="","",VLOOKUP(Table1[[#This Row],[Hauptkörper - B1 - Beschichtung]],'DD FD'!AE:AF,2,FALSE))</f>
        <v/>
      </c>
      <c r="LJ52" s="815" t="str">
        <f>IF(Table1[[#This Row],[Hauptkörper - B1 - Beschichtung Anteil (in %)]]="","",Table1[[#This Row],[Hauptkörper - B1 - Beschichtung Anteil (in %)]])</f>
        <v/>
      </c>
      <c r="LK52" s="811" t="str">
        <f>IF(Table1[[#This Row],[Hauptkörper - B2 - Art]]="","",VLOOKUP(Table1[[#This Row],[Hauptkörper - B2 - Art]],'DD FD'!B:C,2,FALSE))</f>
        <v/>
      </c>
      <c r="LL52" s="812" t="str">
        <f>IF(Table1[[#This Row],[Hauptkörper - B2 - Fraktion]]="","",VLOOKUP(Table1[[#This Row],[Hauptkörper - B2 - Fraktion]],'DD FD'!H:J,3,FALSE))</f>
        <v/>
      </c>
      <c r="LM52" s="809" t="str">
        <f>IF(Table1[[#This Row],[Hauptkörper - B2 - Gewicht
(in G)]]="","",Table1[[#This Row],[Hauptkörper - B2 - Gewicht
(in G)]])</f>
        <v/>
      </c>
      <c r="LN52" s="809" t="str">
        <f>IF(Table1[[#This Row],[Hauptkörper - B2 - Lizenzierungs-pflichtig? (X=Ja)]]="","",Table1[[#This Row],[Hauptkörper - B2 - Lizenzierungs-pflichtig? (X=Ja)]])</f>
        <v/>
      </c>
      <c r="LO52" s="812" t="str">
        <f>IF(Table1[[#This Row],[Hauptkörper - B2 - Virgin Material]]="","",VLOOKUP(Table1[[#This Row],[Hauptkörper - B2 - Virgin Material]],'DD FD'!AJ:AK,2,FALSE))</f>
        <v/>
      </c>
      <c r="LP52" s="813" t="str">
        <f>IF(Table1[[#This Row],[Hauptkörper - B2 - Virgin Material Anteil (in %)]]="","",Table1[[#This Row],[Hauptkörper - B2 - Virgin Material Anteil (in %)]])</f>
        <v/>
      </c>
      <c r="LQ52" s="812" t="str">
        <f>IF(Table1[[#This Row],[Hauptkörper - B2 - Recyceltes Material]]="","",VLOOKUP(Table1[[#This Row],[Hauptkörper - B2 - Recyceltes Material]],'DD FD'!AL:AM,2,FALSE))</f>
        <v/>
      </c>
      <c r="LR52" s="813" t="str">
        <f>IF(Table1[[#This Row],[Hauptkörper - B2 - Recyceltes Material Anteil (in %)]]="","",Table1[[#This Row],[Hauptkörper - B2 - Recyceltes Material Anteil (in %)]])</f>
        <v/>
      </c>
      <c r="LS52" s="812" t="str">
        <f>IF(Table1[[#This Row],[Hauptkörper - B2 - Beschichtung]]="","",VLOOKUP(Table1[[#This Row],[Hauptkörper - B2 - Beschichtung]],'DD FD'!AE:AF,2,FALSE))</f>
        <v/>
      </c>
      <c r="LT52" s="815" t="str">
        <f>IF(Table1[[#This Row],[Hauptkörper - B2 - Beschichtung Anteil (in %)]]="","",Table1[[#This Row],[Hauptkörper - B2 - Beschichtung Anteil (in %)]])</f>
        <v/>
      </c>
      <c r="LU52" s="811" t="str">
        <f>IF(Table1[[#This Row],[Hauptkörper - B3 - Art]]="","",VLOOKUP(Table1[[#This Row],[Hauptkörper - B3 - Art]],'DD FD'!B:C,2,FALSE))</f>
        <v/>
      </c>
      <c r="LV52" s="812" t="str">
        <f>IF(Table1[[#This Row],[Hauptkörper - B3 - Fraktion]]="","",VLOOKUP(Table1[[#This Row],[Hauptkörper - B3 - Fraktion]],'DD FD'!H:J,3,FALSE))</f>
        <v/>
      </c>
      <c r="LW52" s="809" t="str">
        <f>IF(Table1[[#This Row],[Hauptkörper - B3 - Gewicht
(in G)]]="","",Table1[[#This Row],[Hauptkörper - B3 - Gewicht
(in G)]])</f>
        <v/>
      </c>
      <c r="LX52" s="809" t="str">
        <f>IF(Table1[[#This Row],[Hauptkörper - B3 - Lizenzierungs-pflichtig? (X=Ja)]]="","",Table1[[#This Row],[Hauptkörper - B3 - Lizenzierungs-pflichtig? (X=Ja)]])</f>
        <v/>
      </c>
      <c r="LY52" s="812" t="str">
        <f>IF(Table1[[#This Row],[Hauptkörper - B3 - Virgin Material]]="","",VLOOKUP(Table1[[#This Row],[Hauptkörper - B3 - Virgin Material]],'DD FD'!AJ:AK,2,FALSE))</f>
        <v/>
      </c>
      <c r="LZ52" s="813" t="str">
        <f>IF(Table1[[#This Row],[Hauptkörper - B3 - Virgin Material Anteil (in %)]]="","",Table1[[#This Row],[Hauptkörper - B3 - Virgin Material Anteil (in %)]])</f>
        <v/>
      </c>
      <c r="MA52" s="812" t="str">
        <f>IF(Table1[[#This Row],[Hauptkörper - B3 - Recyceltes Material]]="","",VLOOKUP(Table1[[#This Row],[Hauptkörper - B3 - Recyceltes Material]],'DD FD'!AL:AM,2,FALSE))</f>
        <v/>
      </c>
      <c r="MB52" s="813" t="str">
        <f>IF(Table1[[#This Row],[Hauptkörper - B3 - Recyceltes Material Anteil (in %)]]="","",Table1[[#This Row],[Hauptkörper - B3 - Recyceltes Material Anteil (in %)]])</f>
        <v/>
      </c>
      <c r="MC52" s="812" t="str">
        <f>IF(Table1[[#This Row],[Hauptkörper - B3 - Beschichtung]]="","",VLOOKUP(Table1[[#This Row],[Hauptkörper - B3 - Beschichtung]],'DD FD'!AE:AF,2,FALSE))</f>
        <v/>
      </c>
      <c r="MD52" s="815" t="str">
        <f>IF(Table1[[#This Row],[Hauptkörper - B3 - Beschichtung Anteil (in %)]]="","",Table1[[#This Row],[Hauptkörper - B3 - Beschichtung Anteil (in %)]])</f>
        <v/>
      </c>
      <c r="ME52" s="811" t="str">
        <f>IF(Table1[[#This Row],[Verschluss - B1 - Art]]="","",VLOOKUP(Table1[[#This Row],[Verschluss - B1 - Art]],'DD FD'!D:E,2,FALSE))</f>
        <v/>
      </c>
      <c r="MF52" s="812" t="str">
        <f>IF(Table1[[#This Row],[Verschluss - B1 - Fraktion]]="","",VLOOKUP(Table1[[#This Row],[Verschluss - B1 - Fraktion]],'DD FD'!H:J,3,FALSE))</f>
        <v/>
      </c>
      <c r="MG52" s="809" t="str">
        <f>IF(Table1[[#This Row],[Verschluss - B1 - Gewicht (in G)]]="","",Table1[[#This Row],[Verschluss - B1 - Gewicht (in G)]])</f>
        <v/>
      </c>
      <c r="MH52" s="809" t="str">
        <f>IF(Table1[[#This Row],[Verschluss - B1 - Lizenzierungs-pflichtig? (X=Ja)]]="","",Table1[[#This Row],[Verschluss - B1 - Lizenzierungs-pflichtig? (X=Ja)]])</f>
        <v/>
      </c>
      <c r="MI52" s="809" t="str">
        <f>IF(Table1[[#This Row],[Verschluss - B1 - Trennbar vom Hauptkörper? (X=Ja)]]="","",Table1[[#This Row],[Verschluss - B1 - Trennbar vom Hauptkörper? (X=Ja)]])</f>
        <v/>
      </c>
      <c r="MJ52" s="812" t="str">
        <f>IF(Table1[[#This Row],[Verschluss - B1 - Virgin Material]]="","",VLOOKUP(Table1[[#This Row],[Verschluss - B1 - Virgin Material]],'DD FD'!AJ:AK,2,FALSE))</f>
        <v/>
      </c>
      <c r="MK52" s="813" t="str">
        <f>IF(Table1[[#This Row],[Verschluss - B1 - Virgin Material Anteil (in %)]]="","",Table1[[#This Row],[Verschluss - B1 - Virgin Material Anteil (in %)]])</f>
        <v/>
      </c>
      <c r="ML52" s="812" t="str">
        <f>IF(Table1[[#This Row],[Verschluss - B1 - Recyceltes Material]]="","",VLOOKUP(Table1[[#This Row],[Verschluss - B1 - Recyceltes Material]],'DD FD'!AL:AM,2,FALSE))</f>
        <v/>
      </c>
      <c r="MM52" s="813" t="str">
        <f>IF(Table1[[#This Row],[Verschluss - B1 - Recyceltes Material Anteil (in %)]]="","",Table1[[#This Row],[Verschluss - B1 - Recyceltes Material Anteil (in %)]])</f>
        <v/>
      </c>
      <c r="MN52" s="812" t="str">
        <f>IF(Table1[[#This Row],[Verschluss - B1 - Beschichtung]]="","",VLOOKUP(Table1[[#This Row],[Verschluss - B1 - Beschichtung]],'DD FD'!AE:AF,2,FALSE))</f>
        <v/>
      </c>
      <c r="MO52" s="815" t="str">
        <f>IF(Table1[[#This Row],[Verschluss - B1 - Beschichtung Anteil (in %)]]="","",Table1[[#This Row],[Verschluss - B1 - Beschichtung Anteil (in %)]])</f>
        <v/>
      </c>
      <c r="MP52" s="811" t="str">
        <f>IF(Table1[[#This Row],[Verschluss - B2 - Art]]="","",VLOOKUP(Table1[[#This Row],[Verschluss - B2 - Art]],'DD FD'!D:E,2,FALSE))</f>
        <v/>
      </c>
      <c r="MQ52" s="812" t="str">
        <f>IF(Table1[[#This Row],[Verschluss - B2 - Fraktion]]="","",VLOOKUP(Table1[[#This Row],[Verschluss - B2 - Fraktion]],'DD FD'!H:J,3,FALSE))</f>
        <v/>
      </c>
      <c r="MR52" s="809" t="str">
        <f>IF(Table1[[#This Row],[Verschluss - B2 - Gewicht (in G)]]="","",Table1[[#This Row],[Verschluss - B2 - Gewicht (in G)]])</f>
        <v/>
      </c>
      <c r="MS52" s="809" t="str">
        <f>IF(Table1[[#This Row],[Verschluss - B2 - Lizenzierungs-pflichtig? (X=Ja)]]="","",Table1[[#This Row],[Verschluss - B2 - Lizenzierungs-pflichtig? (X=Ja)]])</f>
        <v/>
      </c>
      <c r="MT52" s="809" t="str">
        <f>IF(Table1[[#This Row],[Verschluss - B2 - Trennbar vom Hauptkörper? (X=Ja)]]="","",Table1[[#This Row],[Verschluss - B2 - Trennbar vom Hauptkörper? (X=Ja)]])</f>
        <v/>
      </c>
      <c r="MU52" s="812" t="str">
        <f>IF(Table1[[#This Row],[Verschluss - B2 - Virgin Material]]="","",VLOOKUP(Table1[[#This Row],[Verschluss - B2 - Virgin Material]],'DD FD'!AJ:AK,2,FALSE))</f>
        <v/>
      </c>
      <c r="MV52" s="813" t="str">
        <f>IF(Table1[[#This Row],[Verschluss - B2 - Virgin Material Anteil (in %)]]="","",Table1[[#This Row],[Verschluss - B2 - Virgin Material Anteil (in %)]])</f>
        <v/>
      </c>
      <c r="MW52" s="812" t="str">
        <f>IF(Table1[[#This Row],[Verschluss - B2 - Recyceltes Material]]="","",VLOOKUP(Table1[[#This Row],[Verschluss - B2 - Recyceltes Material]],'DD FD'!AL:AM,2,FALSE))</f>
        <v/>
      </c>
      <c r="MX52" s="813" t="str">
        <f>IF(Table1[[#This Row],[Verschluss - B2 - Recyceltes Material Anteil (in %)]]="","",Table1[[#This Row],[Verschluss - B2 - Recyceltes Material Anteil (in %)]])</f>
        <v/>
      </c>
      <c r="MY52" s="812" t="str">
        <f>IF(Table1[[#This Row],[Verschluss - B2 - Beschichtung]]="","",VLOOKUP(Table1[[#This Row],[Verschluss - B2 - Beschichtung]],'DD FD'!AE:AF,2,FALSE))</f>
        <v/>
      </c>
      <c r="MZ52" s="815" t="str">
        <f>IF(Table1[[#This Row],[Verschluss - B2 - Beschichtung Anteil (in %)]]="","",Table1[[#This Row],[Verschluss - B2 - Beschichtung Anteil (in %)]])</f>
        <v/>
      </c>
      <c r="NA52" s="811" t="str">
        <f>IF(Table1[[#This Row],[Verschluss - B3 - Art]]="","",VLOOKUP(Table1[[#This Row],[Verschluss - B3 - Art]],'DD FD'!D:E,2,FALSE))</f>
        <v/>
      </c>
      <c r="NB52" s="812" t="str">
        <f>IF(Table1[[#This Row],[Verschluss - B3 - Fraktion]]="","",VLOOKUP(Table1[[#This Row],[Verschluss - B3 - Fraktion]],'DD FD'!H:J,3,FALSE))</f>
        <v/>
      </c>
      <c r="NC52" s="809" t="str">
        <f>IF(Table1[[#This Row],[Verschluss - B3 - Gewicht (in G)]]="","",Table1[[#This Row],[Verschluss - B3 - Gewicht (in G)]])</f>
        <v/>
      </c>
      <c r="ND52" s="809" t="str">
        <f>IF(Table1[[#This Row],[Verschluss - B3 - Lizenzierungs-pflichtig? (X=Ja)]]="","",Table1[[#This Row],[Verschluss - B3 - Lizenzierungs-pflichtig? (X=Ja)]])</f>
        <v/>
      </c>
      <c r="NE52" s="809" t="str">
        <f>IF(Table1[[#This Row],[Verschluss - B3 - Trennbar vom Hauptkörper? (X=Ja)]]="","",Table1[[#This Row],[Verschluss - B3 - Trennbar vom Hauptkörper? (X=Ja)]])</f>
        <v/>
      </c>
      <c r="NF52" s="812" t="str">
        <f>IF(Table1[[#This Row],[Verschluss - B3 - Virgin Material]]="","",VLOOKUP(Table1[[#This Row],[Verschluss - B3 - Virgin Material]],'DD FD'!AJ:AK,2,FALSE))</f>
        <v/>
      </c>
      <c r="NG52" s="813" t="str">
        <f>IF(Table1[[#This Row],[Verschluss - B3 - Virgin Material Anteil (in %)]]="","",Table1[[#This Row],[Verschluss - B3 - Virgin Material Anteil (in %)]])</f>
        <v/>
      </c>
      <c r="NH52" s="812" t="str">
        <f>IF(Table1[[#This Row],[Verschluss - B3 - Recyceltes Material]]="","",VLOOKUP(Table1[[#This Row],[Verschluss - B3 - Recyceltes Material]],'DD FD'!AL:AM,2,FALSE))</f>
        <v/>
      </c>
      <c r="NI52" s="813" t="str">
        <f>IF(Table1[[#This Row],[Verschluss - B3 - Recyceltes Material Anteil (in %)]]="","",Table1[[#This Row],[Verschluss - B3 - Recyceltes Material Anteil (in %)]])</f>
        <v/>
      </c>
      <c r="NJ52" s="812" t="str">
        <f>IF(Table1[[#This Row],[Verschluss - B3 - Beschichtung]]="","",VLOOKUP(Table1[[#This Row],[Verschluss - B3 - Beschichtung]],'DD FD'!AE:AF,2,FALSE))</f>
        <v/>
      </c>
      <c r="NK52" s="815" t="str">
        <f>IF(Table1[[#This Row],[Verschluss - B3 - Beschichtung Anteil (in %)]]="","",Table1[[#This Row],[Verschluss - B3 - Beschichtung Anteil (in %)]])</f>
        <v/>
      </c>
      <c r="NL52" s="811" t="str">
        <f>IF(Table1[[#This Row],[Etikett - B1 - Art]]="","",VLOOKUP(Table1[[#This Row],[Etikett - B1 - Art]],'DD FD'!F:G,2,FALSE))</f>
        <v/>
      </c>
      <c r="NM52" s="812" t="str">
        <f>IF(Table1[[#This Row],[Etikett - B1 - Fraktion]]="","",VLOOKUP(Table1[[#This Row],[Etikett - B1 - Fraktion]],'DD FD'!H:J,3,FALSE))</f>
        <v/>
      </c>
      <c r="NN52" s="809" t="str">
        <f>IF(Table1[[#This Row],[Etikett - B1 - Gewicht (in G)]]="","",Table1[[#This Row],[Etikett - B1 - Gewicht (in G)]])</f>
        <v/>
      </c>
      <c r="NO52" s="809" t="str">
        <f>IF(Table1[[#This Row],[Etikett - B1 - Lizenzierungs-pflichtig? (X=Ja)]]="","",Table1[[#This Row],[Etikett - B1 - Lizenzierungs-pflichtig? (X=Ja)]])</f>
        <v/>
      </c>
      <c r="NP52" s="809" t="str">
        <f>IF(Table1[[#This Row],[Etikett - B1 - Trennbar vom Hauptkörper? (X=Ja)]]="","",Table1[[#This Row],[Etikett - B1 - Trennbar vom Hauptkörper? (X=Ja)]])</f>
        <v/>
      </c>
      <c r="NQ52" s="812" t="str">
        <f>IF(Table1[[#This Row],[Etikett - B1 - Virgin Material]]="","",VLOOKUP(Table1[[#This Row],[Etikett - B1 - Virgin Material]],'DD FD'!AJ:AK,2,FALSE))</f>
        <v/>
      </c>
      <c r="NR52" s="813" t="str">
        <f>IF(Table1[[#This Row],[Etikett - B1 - Virgin Material Anteil (in %)]]="","",Table1[[#This Row],[Etikett - B1 - Virgin Material Anteil (in %)]])</f>
        <v/>
      </c>
      <c r="NS52" s="812" t="str">
        <f>IF(Table1[[#This Row],[Etikett - B1 - Recyceltes Material]]="","",VLOOKUP(Table1[[#This Row],[Etikett - B1 - Recyceltes Material]],'DD FD'!AL:AM,2,FALSE))</f>
        <v/>
      </c>
      <c r="NT52" s="813" t="str">
        <f>IF(Table1[[#This Row],[Etikett - B1 - Recyceltes Material Anteil (in %)]]="","",Table1[[#This Row],[Etikett - B1 - Recyceltes Material Anteil (in %)]])</f>
        <v/>
      </c>
      <c r="NU52" s="812" t="str">
        <f>IF(Table1[[#This Row],[Etikett - B1 - Beschichtung]]="","",VLOOKUP(Table1[[#This Row],[Etikett - B1 - Beschichtung]],'DD FD'!AE:AF,2,FALSE))</f>
        <v/>
      </c>
      <c r="NV52" s="815" t="str">
        <f>IF(Table1[[#This Row],[Etikett - B1 - Beschichtung Anteil (in %)]]="","",Table1[[#This Row],[Etikett - B1 - Beschichtung Anteil (in %)]])</f>
        <v/>
      </c>
      <c r="NW52" s="811" t="str">
        <f>IF(Table1[[#This Row],[Etikett - B2 - Art]]="","",VLOOKUP(Table1[[#This Row],[Etikett - B2 - Art]],'DD FD'!F:G,2,FALSE))</f>
        <v/>
      </c>
      <c r="NX52" s="812" t="str">
        <f>IF(Table1[[#This Row],[Etikett - B2 - Fraktion]]="","",VLOOKUP(Table1[[#This Row],[Etikett - B2 - Fraktion]],'DD FD'!H:J,3,FALSE))</f>
        <v/>
      </c>
      <c r="NY52" s="809" t="str">
        <f>IF(Table1[[#This Row],[Etikett - B2 - Gewicht (in G)]]="","",Table1[[#This Row],[Etikett - B2 - Gewicht (in G)]])</f>
        <v/>
      </c>
      <c r="NZ52" s="809" t="str">
        <f>IF(Table1[[#This Row],[Etikett - B2 - Lizenzierungs-pflichtig? (X=Ja)]]="","",Table1[[#This Row],[Etikett - B2 - Lizenzierungs-pflichtig? (X=Ja)]])</f>
        <v/>
      </c>
      <c r="OA52" s="809" t="str">
        <f>IF(Table1[[#This Row],[Etikett - B2 - Trennbar vom Hauptkörper? (X=Ja)]]="","",Table1[[#This Row],[Etikett - B2 - Trennbar vom Hauptkörper? (X=Ja)]])</f>
        <v/>
      </c>
      <c r="OB52" s="812" t="str">
        <f>IF(Table1[[#This Row],[Etikett - B2 - Virgin Material]]="","",VLOOKUP(Table1[[#This Row],[Etikett - B2 - Virgin Material]],'DD FD'!AJ:AK,2,FALSE))</f>
        <v/>
      </c>
      <c r="OC52" s="813" t="str">
        <f>IF(Table1[[#This Row],[Etikett - B2 - Virgin Material Anteil (in %)]]="","",Table1[[#This Row],[Etikett - B2 - Virgin Material Anteil (in %)]])</f>
        <v/>
      </c>
      <c r="OD52" s="812" t="str">
        <f>IF(Table1[[#This Row],[Etikett - B2 - Recyceltes Material]]="","",VLOOKUP(Table1[[#This Row],[Etikett - B2 - Recyceltes Material]],'DD FD'!AL:AM,2,FALSE))</f>
        <v/>
      </c>
      <c r="OE52" s="813" t="str">
        <f>IF(Table1[[#This Row],[Etikett - B2 - Recyceltes Material Anteil (in %)]]="","",Table1[[#This Row],[Etikett - B2 - Recyceltes Material Anteil (in %)]])</f>
        <v/>
      </c>
      <c r="OF52" s="812" t="str">
        <f>IF(Table1[[#This Row],[Etikett - B2 - Beschichtung]]="","",VLOOKUP(Table1[[#This Row],[Etikett - B2 - Beschichtung]],'DD FD'!AE:AF,2,FALSE))</f>
        <v/>
      </c>
      <c r="OG52" s="815" t="str">
        <f>IF(Table1[[#This Row],[Etikett - B2 - Beschichtung Anteil (in %)]]="","",Table1[[#This Row],[Etikett - B2 - Beschichtung Anteil (in %)]])</f>
        <v/>
      </c>
      <c r="OH52" s="811" t="str">
        <f>IF(Table1[[#This Row],[Etikett - B3 - Art]]="","",VLOOKUP(Table1[[#This Row],[Etikett - B3 - Art]],'DD FD'!F:G,2,FALSE))</f>
        <v/>
      </c>
      <c r="OI52" s="812" t="str">
        <f>IF(Table1[[#This Row],[Etikett - B3 - Fraktion]]="","",VLOOKUP(Table1[[#This Row],[Etikett - B3 - Fraktion]],'DD FD'!H:J,3,FALSE))</f>
        <v/>
      </c>
      <c r="OJ52" s="809" t="str">
        <f>IF(Table1[[#This Row],[Etikett - B3 - Gewicht (in G)]]="","",Table1[[#This Row],[Etikett - B3 - Gewicht (in G)]])</f>
        <v/>
      </c>
      <c r="OK52" s="809" t="str">
        <f>IF(Table1[[#This Row],[Etikett - B3 - Lizenzierungs-pflichtig? (X=Ja)]]="","",Table1[[#This Row],[Etikett - B3 - Lizenzierungs-pflichtig? (X=Ja)]])</f>
        <v/>
      </c>
      <c r="OL52" s="809" t="str">
        <f>IF(Table1[[#This Row],[Etikett - B3 - Trennbar vom Hauptkörper? (X=Ja)]]="","",Table1[[#This Row],[Etikett - B3 - Trennbar vom Hauptkörper? (X=Ja)]])</f>
        <v/>
      </c>
      <c r="OM52" s="812" t="str">
        <f>IF(Table1[[#This Row],[Etikett - B3 - Virgin Material]]="","",VLOOKUP(Table1[[#This Row],[Etikett - B3 - Virgin Material]],'DD FD'!AJ:AK,2,FALSE))</f>
        <v/>
      </c>
      <c r="ON52" s="813" t="str">
        <f>IF(Table1[[#This Row],[Etikett - B3 - Virgin Material Anteil (in %)]]="","",Table1[[#This Row],[Etikett - B3 - Virgin Material Anteil (in %)]])</f>
        <v/>
      </c>
      <c r="OO52" s="812" t="str">
        <f>IF(Table1[[#This Row],[Etikett - B3 - Recyceltes Material]]="","",VLOOKUP(Table1[[#This Row],[Etikett - B3 - Recyceltes Material]],'DD FD'!AL:AM,2,FALSE))</f>
        <v/>
      </c>
      <c r="OP52" s="813" t="str">
        <f>IF(Table1[[#This Row],[Etikett - B3 - Recyceltes Material Anteil (in %)]]="","",Table1[[#This Row],[Etikett - B3 - Recyceltes Material Anteil (in %)]])</f>
        <v/>
      </c>
      <c r="OQ52" s="812" t="str">
        <f>IF(Table1[[#This Row],[Etikett - B3 - Beschichtung]]="","",VLOOKUP(Table1[[#This Row],[Etikett - B3 - Beschichtung]],'DD FD'!AE:AF,2,FALSE))</f>
        <v/>
      </c>
      <c r="OR52" s="861" t="str">
        <f>IF(Table1[[#This Row],[Etikett - B3 - Beschichtung Anteil (in %)]]="","",Table1[[#This Row],[Etikett - B3 - Beschichtung Anteil (in %)]])</f>
        <v/>
      </c>
      <c r="OS52" s="866">
        <f>ROUNDUP(SUM(
IF(AND(LB52='DD FD'!$J$7,LD52='DD FD'!$AI$3),LC52,0),
IF(AND(LL52='DD FD'!$J$7,LN52='DD FD'!$AI$3),LM52,0),
IF(AND(LV52='DD FD'!$J$7,LX52='DD FD'!$AI$3),LW52,0),
IF(AND(MF52='DD FD'!$J$7,MH52='DD FD'!$AI$3),MG52,0),
IF(AND(MQ52='DD FD'!$J$7,MS52='DD FD'!$AI$3),MR52,0),
IF(AND(NB52='DD FD'!$J$7,ND52='DD FD'!$AI$3),NC52,0),
IF(AND(NM52='DD FD'!$J$7,NO52='DD FD'!$AI$3),NN52,0),
IF(AND(NX52='DD FD'!$J$7,NZ52='DD FD'!$AI$3),NY52,0),
IF(AND(OI52='DD FD'!$J$7,OK52='DD FD'!$AI$3),OJ52,0),
),2)</f>
        <v>0</v>
      </c>
      <c r="OT52" s="865">
        <f>ROUNDUP(SUM(
IF(AND(LB52='DD FD'!$J$6,LD52='DD FD'!$AI$3),LC52,0),
IF(AND(LL52='DD FD'!$J$6,LN52='DD FD'!$AI$3),LM52,0),
IF(AND(LV52='DD FD'!$J$6,LX52='DD FD'!$AI$3),LW52,0),
IF(AND(MF52='DD FD'!$J$6,MH52='DD FD'!$AI$3),MG52,0),
IF(AND(MQ52='DD FD'!$J$6,MS52='DD FD'!$AI$3),MR52,0),
IF(AND(NB52='DD FD'!$J$6,ND52='DD FD'!$AI$3),NC52,0),
IF(AND(NM52='DD FD'!$J$6,NO52='DD FD'!$AI$3),NN52,0),
IF(AND(NX52='DD FD'!$J$6,NZ52='DD FD'!$AI$3),NY52,0),
IF(AND(OI52='DD FD'!$J$6,OK52='DD FD'!$AI$3),OJ52,0),
),2)</f>
        <v>0</v>
      </c>
      <c r="OU52" s="865">
        <f>ROUNDUP(SUM(
IF(AND(LB52='DD FD'!$J$10,LD52='DD FD'!$AI$3),LC52,0),
IF(AND(LL52='DD FD'!$J$10,LN52='DD FD'!$AI$3),LM52,0),
IF(AND(LV52='DD FD'!$J$10,LX52='DD FD'!$AI$3),LW52,0),
IF(AND(MF52='DD FD'!$J$10,MH52='DD FD'!$AI$3),MG52,0),
IF(AND(MQ52='DD FD'!$J$10,MS52='DD FD'!$AI$3),MR52,0),
IF(AND(NB52='DD FD'!$J$10,ND52='DD FD'!$AI$3),NC52,0),
IF(AND(NM52='DD FD'!$J$10,NO52='DD FD'!$AI$3),NN52,0),
IF(AND(NX52='DD FD'!$J$10,NZ52='DD FD'!$AI$3),NY52,0),
IF(AND(OI52='DD FD'!$J$10,OK52='DD FD'!$AI$3),OJ52,0),
),2)</f>
        <v>0</v>
      </c>
      <c r="OV52" s="865">
        <f>ROUNDUP(SUM(
IF(AND(LB52='DD FD'!$J$8,LD52='DD FD'!$AI$3),LC52,0),
IF(AND(LL52='DD FD'!$J$8,LN52='DD FD'!$AI$3),LM52,0),
IF(AND(LV52='DD FD'!$J$8,LX52='DD FD'!$AI$3),LW52,0),
IF(AND(MF52='DD FD'!$J$8,MH52='DD FD'!$AI$3),MG52,0),
IF(AND(MQ52='DD FD'!$J$8,MS52='DD FD'!$AI$3),MR52,0),
IF(AND(NB52='DD FD'!$J$8,ND52='DD FD'!$AI$3),NC52,0),
IF(AND(NM52='DD FD'!$J$8,NO52='DD FD'!$AI$3),NN52,0),
IF(AND(NX52='DD FD'!$J$8,NZ52='DD FD'!$AI$3),NY52,0),
IF(AND(OI52='DD FD'!$J$8,OK52='DD FD'!$AI$3),OJ52,0),
),2)</f>
        <v>0</v>
      </c>
      <c r="OW52" s="865">
        <f>ROUNDUP(SUM(
IF(AND(LB52='DD FD'!$J$5,LD52='DD FD'!$AI$3),LC52,0),
IF(AND(LL52='DD FD'!$J$5,LN52='DD FD'!$AI$3),LM52,0),
IF(AND(LV52='DD FD'!$J$5,LX52='DD FD'!$AI$3),LW52,0),
IF(AND(MF52='DD FD'!$J$5,MH52='DD FD'!$AI$3),MG52,0),
IF(AND(MQ52='DD FD'!$J$5,MS52='DD FD'!$AI$3),MR52,0),
IF(AND(NB52='DD FD'!$J$5,ND52='DD FD'!$AI$3),NC52,0),
IF(AND(NM52='DD FD'!$J$5,NO52='DD FD'!$AI$3),NN52,0),
IF(AND(NX52='DD FD'!$J$5,NZ52='DD FD'!$AI$3),NY52,0),
IF(AND(OI52='DD FD'!$J$5,OK52='DD FD'!$AI$3),OJ52,0),
),2)</f>
        <v>0</v>
      </c>
      <c r="OX52" s="865">
        <f>ROUNDUP(SUM(
IF(AND(LB52='DD FD'!$J$9,LD52='DD FD'!$AI$3),LC52,0),
IF(AND(LL52='DD FD'!$J$9,LN52='DD FD'!$AI$3),LM52,0),
IF(AND(LV52='DD FD'!$J$9,LX52='DD FD'!$AI$3),LW52,0),
IF(AND(MF52='DD FD'!$J$9,MH52='DD FD'!$AI$3),MG52,0),
IF(AND(MQ52='DD FD'!$J$9,MS52='DD FD'!$AI$3),MR52,0),
IF(AND(NB52='DD FD'!$J$9,ND52='DD FD'!$AI$3),NC52,0),
IF(AND(NM52='DD FD'!$J$9,NO52='DD FD'!$AI$3),NN52,0),
IF(AND(NX52='DD FD'!$J$9,NZ52='DD FD'!$AI$3),NY52,0),
IF(AND(OI52='DD FD'!$J$9,OK52='DD FD'!$AI$3),OJ52,0),
),2)</f>
        <v>0</v>
      </c>
      <c r="OY52" s="865">
        <f>ROUNDUP(SUM(
IF(AND(LB52='DD FD'!$J$4,LD52='DD FD'!$AI$3),LC52,0),
IF(AND(LL52='DD FD'!$J$4,LN52='DD FD'!$AI$3),LM52,0),
IF(AND(LV52='DD FD'!$J$4,LX52='DD FD'!$AI$3),LW52,0),
IF(AND(MF52='DD FD'!$J$4,MH52='DD FD'!$AI$3),MG52,0),
IF(AND(MQ52='DD FD'!$J$4,MS52='DD FD'!$AI$3),MR52,0),
IF(AND(NB52='DD FD'!$J$4,ND52='DD FD'!$AI$3),NC52,0),
IF(AND(NM52='DD FD'!$J$4,NO52='DD FD'!$AI$3),NN52,0),
IF(AND(NX52='DD FD'!$J$4,NZ52='DD FD'!$AI$3),NY52,0),
IF(AND(OI52='DD FD'!$J$4,OK52='DD FD'!$AI$3),OJ52,0),
),2)</f>
        <v>0</v>
      </c>
      <c r="OZ52" s="867">
        <f>ROUNDUP(SUM(
IF(AND(LB52='DD FD'!$J$11,LD52='DD FD'!$AI$3),LC52,0),
IF(AND(LL52='DD FD'!$J$11,LN52='DD FD'!$AI$3),LM52,0),
IF(AND(LV52='DD FD'!$J$11,LX52='DD FD'!$AI$3),LW52,0),
IF(AND(MF52='DD FD'!$J$11,MH52='DD FD'!$AI$3),MG52,0),
IF(AND(MQ52='DD FD'!$J$11,MS52='DD FD'!$AI$3),MR52,0),
IF(AND(NB52='DD FD'!$J$11,ND52='DD FD'!$AI$3),NC52,0),
IF(AND(NM52='DD FD'!$J$11,NO52='DD FD'!$AI$3),NN52,0),
IF(AND(NX52='DD FD'!$J$11,NZ52='DD FD'!$AI$3),NY52,0),
IF(AND(OI52='DD FD'!$J$11,OK52='DD FD'!$AI$3),OJ52,0),
),2)</f>
        <v>0</v>
      </c>
    </row>
    <row r="53" spans="1:416">
      <c r="A53" s="663"/>
      <c r="B53" s="182"/>
      <c r="C53" s="282"/>
      <c r="D53" s="282"/>
      <c r="E53" s="183"/>
      <c r="F53" s="355"/>
      <c r="G53" s="359"/>
      <c r="H53" s="664"/>
      <c r="I53" s="173"/>
      <c r="J53" s="161" t="str">
        <f t="shared" si="0"/>
        <v/>
      </c>
      <c r="K53" s="633" t="str">
        <f t="shared" si="17"/>
        <v/>
      </c>
      <c r="L53" s="636"/>
      <c r="M53" s="124" t="str">
        <f t="shared" si="18"/>
        <v/>
      </c>
      <c r="N53" s="125" t="str">
        <f t="shared" si="1"/>
        <v/>
      </c>
      <c r="O53" s="175"/>
      <c r="P53" s="175"/>
      <c r="Q53" s="126" t="str">
        <f t="shared" si="19"/>
        <v/>
      </c>
      <c r="R53" s="184"/>
      <c r="S53" s="184"/>
      <c r="T53" s="182"/>
      <c r="U53" s="182"/>
      <c r="V53" s="182"/>
      <c r="W53" s="358"/>
      <c r="X53" s="182"/>
      <c r="Y53" s="183"/>
      <c r="Z53" s="123"/>
      <c r="AA53" s="176"/>
      <c r="AB53" s="176"/>
      <c r="AC53" s="176"/>
      <c r="AD53" s="176"/>
      <c r="AE53" s="176"/>
      <c r="AF53" s="176"/>
      <c r="AG53" s="127" t="str">
        <f t="shared" si="20"/>
        <v/>
      </c>
      <c r="AH53" s="127" t="str">
        <f t="shared" si="21"/>
        <v/>
      </c>
      <c r="AI53" s="370"/>
      <c r="AJ53" s="635"/>
      <c r="AK53" s="619" t="str">
        <f t="shared" si="22"/>
        <v/>
      </c>
      <c r="AL53" s="124" t="str">
        <f t="shared" si="2"/>
        <v/>
      </c>
      <c r="AM53" s="124" t="str">
        <f t="shared" si="3"/>
        <v/>
      </c>
      <c r="AN53" s="124" t="str">
        <f t="shared" si="4"/>
        <v/>
      </c>
      <c r="AO53" s="124" t="str">
        <f t="shared" si="5"/>
        <v/>
      </c>
      <c r="AP53" s="184"/>
      <c r="AQ53" s="182"/>
      <c r="AR53" s="182"/>
      <c r="AS53" s="182"/>
      <c r="AT53" s="182"/>
      <c r="AU53" s="127" t="str">
        <f t="shared" si="6"/>
        <v/>
      </c>
      <c r="AV53" s="354"/>
      <c r="AW53" s="127" t="str">
        <f t="shared" si="7"/>
        <v/>
      </c>
      <c r="AX53" s="144" t="str">
        <f t="shared" si="8"/>
        <v/>
      </c>
      <c r="AY53" s="182"/>
      <c r="AZ53" s="23"/>
      <c r="BA53" s="23"/>
      <c r="BB53" s="183"/>
      <c r="BC53" s="622"/>
      <c r="BD53" s="649" t="str">
        <f t="shared" si="23"/>
        <v/>
      </c>
      <c r="BE53" s="354"/>
      <c r="BF53" s="192" t="str">
        <f t="shared" si="24"/>
        <v/>
      </c>
      <c r="BG53" s="159"/>
      <c r="BH53" s="159"/>
      <c r="BI53" s="182"/>
      <c r="BJ53" s="194"/>
      <c r="BK53" s="194"/>
      <c r="BL53" s="194"/>
      <c r="BM53" s="127" t="str">
        <f t="shared" si="9"/>
        <v/>
      </c>
      <c r="BN53" s="194"/>
      <c r="BO53" s="178" t="str">
        <f t="shared" si="10"/>
        <v/>
      </c>
      <c r="BP53" s="191"/>
      <c r="BQ53" s="182"/>
      <c r="BR53" s="23"/>
      <c r="BS53" s="23"/>
      <c r="BT53" s="23"/>
      <c r="BU53" s="651"/>
      <c r="BV53" s="647"/>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633" t="str">
        <f t="shared" si="25"/>
        <v/>
      </c>
      <c r="DY53" s="736"/>
      <c r="DZ53" s="334"/>
      <c r="EA53" s="736"/>
      <c r="EB53" s="197"/>
      <c r="EC53" s="194"/>
      <c r="ED53" s="197"/>
      <c r="EE53" s="197"/>
      <c r="EF53" s="194"/>
      <c r="EG53" s="194"/>
      <c r="EH53" s="194"/>
      <c r="EI53" s="123" t="str">
        <f t="shared" si="11"/>
        <v/>
      </c>
      <c r="EJ53" s="194"/>
      <c r="EK53" s="620" t="str">
        <f t="shared" si="12"/>
        <v/>
      </c>
      <c r="EL53" s="756"/>
      <c r="EM53" s="620" t="str">
        <f t="shared" si="26"/>
        <v/>
      </c>
      <c r="EN53" s="733"/>
      <c r="EO53" s="163"/>
      <c r="EP53" s="163"/>
      <c r="EQ53" s="163"/>
      <c r="ER53" s="163"/>
      <c r="ES53" s="163"/>
      <c r="ET53" s="163"/>
      <c r="EU53" s="163"/>
      <c r="EV53" s="163"/>
      <c r="EW53" s="163"/>
      <c r="EX53" s="163"/>
      <c r="EY53" s="163"/>
      <c r="EZ53" s="163"/>
      <c r="FA53" s="163"/>
      <c r="FB53" s="163"/>
      <c r="FC53" s="742"/>
      <c r="FD53" s="648" t="str">
        <f t="shared" si="13"/>
        <v/>
      </c>
      <c r="FE53" s="183"/>
      <c r="FF53" s="201"/>
      <c r="FG53" s="201"/>
      <c r="FH53" s="201"/>
      <c r="FI53" s="201"/>
      <c r="FJ53" s="201"/>
      <c r="FK53" s="201"/>
      <c r="FL53" s="182"/>
      <c r="FM53" s="182"/>
      <c r="FN53" s="334"/>
      <c r="FO53" s="123" t="str">
        <f t="shared" si="14"/>
        <v/>
      </c>
      <c r="FP53" s="889" t="str">
        <f>IF(Table1[[#This Row],[Baumwollanteil (in %)]]&lt;&gt;"","05","")</f>
        <v/>
      </c>
      <c r="FQ53" s="999"/>
      <c r="FR53" s="179" t="str">
        <f t="shared" si="15"/>
        <v/>
      </c>
      <c r="FS53" s="175"/>
      <c r="FT53" s="175"/>
      <c r="FU53" s="175"/>
      <c r="FV53" s="745" t="str">
        <f t="shared" si="16"/>
        <v/>
      </c>
      <c r="FZ53" s="24"/>
      <c r="GA53" s="24"/>
      <c r="GC53" s="1010" t="str">
        <f>IF(Table1[[#This Row],[Global Trade Item Number (GTIN)]]="","",Table1[[#This Row],[Global Trade Item Number (GTIN)]])</f>
        <v/>
      </c>
      <c r="GD53" s="790" t="str">
        <f>IF(Table1[[#This Row],[WAWI-Nr./ Kreditoren-Nummer
(ASDV)]]&lt;&gt;"",Table1[[#This Row],[WAWI-Nr./ Kreditoren-Nummer
(ASDV)]],"")</f>
        <v/>
      </c>
      <c r="GE53" s="190"/>
      <c r="GF53" s="790" t="str">
        <f>IF(Table1[[#This Row],[Gültig ab (Datum)]]&lt;&gt;"","31.12.9999","")</f>
        <v/>
      </c>
      <c r="GG53" s="190"/>
      <c r="GH53" s="190"/>
      <c r="GI53" s="616"/>
      <c r="GJ53" s="765"/>
      <c r="GK53" s="763"/>
      <c r="GL53" s="617"/>
      <c r="GM53" s="617"/>
      <c r="GN53" s="617"/>
      <c r="GO53" s="617"/>
      <c r="GP53" s="617"/>
      <c r="GQ53" s="775"/>
      <c r="GR53" s="771"/>
      <c r="GS53" s="159"/>
      <c r="GT53" s="610"/>
      <c r="GU53" s="610"/>
      <c r="GV53" s="610"/>
      <c r="GW53" s="610"/>
      <c r="GX53" s="610"/>
      <c r="GY53" s="610"/>
      <c r="GZ53" s="610"/>
      <c r="HA53" s="610"/>
      <c r="HB53" s="771"/>
      <c r="HC53" s="610"/>
      <c r="HD53" s="610"/>
      <c r="HE53" s="610"/>
      <c r="HF53" s="610"/>
      <c r="HG53" s="610"/>
      <c r="HH53" s="610"/>
      <c r="HI53" s="610"/>
      <c r="HJ53" s="610"/>
      <c r="HK53" s="610"/>
      <c r="HL53" s="771"/>
      <c r="HM53" s="610"/>
      <c r="HN53" s="610"/>
      <c r="HO53" s="610"/>
      <c r="HP53" s="610"/>
      <c r="HQ53" s="610"/>
      <c r="HR53" s="610"/>
      <c r="HS53" s="610"/>
      <c r="HT53" s="610"/>
      <c r="HU53" s="610"/>
      <c r="HV53" s="771"/>
      <c r="HW53" s="610"/>
      <c r="HX53" s="610"/>
      <c r="HY53" s="610"/>
      <c r="HZ53" s="610"/>
      <c r="IA53" s="610"/>
      <c r="IB53" s="610"/>
      <c r="IC53" s="610"/>
      <c r="ID53" s="610"/>
      <c r="IE53" s="610"/>
      <c r="IF53" s="610"/>
      <c r="IG53" s="771"/>
      <c r="IH53" s="610"/>
      <c r="II53" s="610"/>
      <c r="IJ53" s="610"/>
      <c r="IK53" s="610"/>
      <c r="IL53" s="610"/>
      <c r="IM53" s="610"/>
      <c r="IN53" s="610"/>
      <c r="IO53" s="610"/>
      <c r="IP53" s="610"/>
      <c r="IQ53" s="610"/>
      <c r="IR53" s="771"/>
      <c r="IS53" s="610"/>
      <c r="IT53" s="610"/>
      <c r="IU53" s="610"/>
      <c r="IV53" s="610"/>
      <c r="IW53" s="610"/>
      <c r="IX53" s="610"/>
      <c r="IY53" s="610"/>
      <c r="IZ53" s="610"/>
      <c r="JA53" s="610"/>
      <c r="JB53" s="610"/>
      <c r="JC53" s="771"/>
      <c r="JD53" s="610"/>
      <c r="JE53" s="610"/>
      <c r="JF53" s="610"/>
      <c r="JG53" s="610"/>
      <c r="JH53" s="610"/>
      <c r="JI53" s="610"/>
      <c r="JJ53" s="610"/>
      <c r="JK53" s="610"/>
      <c r="JL53" s="610"/>
      <c r="JM53" s="827"/>
      <c r="JN53" s="771"/>
      <c r="JO53" s="610"/>
      <c r="JP53" s="610"/>
      <c r="JQ53" s="610"/>
      <c r="JR53" s="610"/>
      <c r="JS53" s="610"/>
      <c r="JT53" s="610"/>
      <c r="JU53" s="610"/>
      <c r="JV53" s="610"/>
      <c r="JW53" s="610"/>
      <c r="JX53" s="610"/>
      <c r="JY53" s="771"/>
      <c r="JZ53" s="610"/>
      <c r="KA53" s="610"/>
      <c r="KB53" s="610"/>
      <c r="KC53" s="610"/>
      <c r="KD53" s="610"/>
      <c r="KE53" s="610"/>
      <c r="KF53" s="610"/>
      <c r="KG53" s="610"/>
      <c r="KH53" s="610"/>
      <c r="KI53" s="610"/>
      <c r="KL53" s="803" t="str">
        <f>IF(Table1[[#This Row],[GTIN]]&lt;&gt;"",Table1[[#This Row],[GTIN]],"")</f>
        <v/>
      </c>
      <c r="KM53" s="804" t="str">
        <f>Table1[[#This Row],[Kreditor]]</f>
        <v/>
      </c>
      <c r="KN53" s="805" t="str">
        <f>IF(Table1[[#This Row],[Gültig ab (Datum)]]&lt;&gt;"",Table1[[#This Row],[Gültig ab (Datum)]],"")</f>
        <v/>
      </c>
      <c r="KO53" s="805" t="str">
        <f>Table1[[#This Row],[Gültig bis]]</f>
        <v/>
      </c>
      <c r="KP53" s="818" t="str">
        <f>IF(Table1[[#This Row],[Artikel verpackt? 
(X=Ja)]]="","",Table1[[#This Row],[Artikel verpackt? 
(X=Ja)]])</f>
        <v/>
      </c>
      <c r="KQ53" s="806" t="str">
        <f>IF(Table1[[#This Row],[Verpackung recyclingfähig?
(X=Ja)]]="","",Table1[[#This Row],[Verpackung recyclingfähig?
(X=Ja)]])</f>
        <v/>
      </c>
      <c r="KR53" s="807"/>
      <c r="KS53" s="808"/>
      <c r="KT53" s="809"/>
      <c r="KU53" s="809"/>
      <c r="KV53" s="809"/>
      <c r="KW53" s="809"/>
      <c r="KX53" s="809"/>
      <c r="KY53" s="809"/>
      <c r="KZ53" s="810"/>
      <c r="LA53" s="811" t="str">
        <f>IF(Table1[[#This Row],[Hauptkörper - B1 - Art]]="","",VLOOKUP(Table1[[#This Row],[Hauptkörper - B1 - Art]],'DD FD'!B:C,2,FALSE))</f>
        <v/>
      </c>
      <c r="LB53" s="812" t="str">
        <f>IF(Table1[[#This Row],[Hauptkörper - B1 - Fraktion]]="","",VLOOKUP(Table1[[#This Row],[Hauptkörper - B1 - Fraktion]],'DD FD'!H:J,3,FALSE))</f>
        <v/>
      </c>
      <c r="LC53" s="809" t="str">
        <f>IF(Table1[[#This Row],[Hauptkörper - B1 - Gewicht
(in G)]]="","",Table1[[#This Row],[Hauptkörper - B1 - Gewicht
(in G)]])</f>
        <v/>
      </c>
      <c r="LD53" s="809" t="str">
        <f>IF(Table1[[#This Row],[Hauptkörper - B1 - Lizenzierungs-pflichtig? (X=Ja)]]="","",Table1[[#This Row],[Hauptkörper - B1 - Lizenzierungs-pflichtig? (X=Ja)]])</f>
        <v/>
      </c>
      <c r="LE53" s="812" t="str">
        <f>IF(Table1[[#This Row],[Hauptkörper - B1 - Virgin Material]]="","",VLOOKUP(Table1[[#This Row],[Hauptkörper - B1 - Virgin Material]],'DD FD'!AJ:AK,2,FALSE))</f>
        <v/>
      </c>
      <c r="LF53" s="813" t="str">
        <f>IF(Table1[[#This Row],[Hauptkörper - B1 - Virgin Material Anteil (in %)]]="","",Table1[[#This Row],[Hauptkörper - B1 - Virgin Material Anteil (in %)]])</f>
        <v/>
      </c>
      <c r="LG53" s="812" t="str">
        <f>IF(Table1[[#This Row],[Hauptkörper - B1 - Recyceltes Material]]="","",VLOOKUP(Table1[[#This Row],[Hauptkörper - B1 - Recyceltes Material]],'DD FD'!AL:AM,2,FALSE))</f>
        <v/>
      </c>
      <c r="LH53" s="813" t="str">
        <f>IF(Table1[[#This Row],[Hauptkörper - B1 - Recyceltes Material Anteil (in %)]]="","",Table1[[#This Row],[Hauptkörper - B1 - Recyceltes Material Anteil (in %)]])</f>
        <v/>
      </c>
      <c r="LI53" s="814" t="str">
        <f>IF(Table1[[#This Row],[Hauptkörper - B1 - Beschichtung]]="","",VLOOKUP(Table1[[#This Row],[Hauptkörper - B1 - Beschichtung]],'DD FD'!AE:AF,2,FALSE))</f>
        <v/>
      </c>
      <c r="LJ53" s="815" t="str">
        <f>IF(Table1[[#This Row],[Hauptkörper - B1 - Beschichtung Anteil (in %)]]="","",Table1[[#This Row],[Hauptkörper - B1 - Beschichtung Anteil (in %)]])</f>
        <v/>
      </c>
      <c r="LK53" s="811" t="str">
        <f>IF(Table1[[#This Row],[Hauptkörper - B2 - Art]]="","",VLOOKUP(Table1[[#This Row],[Hauptkörper - B2 - Art]],'DD FD'!B:C,2,FALSE))</f>
        <v/>
      </c>
      <c r="LL53" s="812" t="str">
        <f>IF(Table1[[#This Row],[Hauptkörper - B2 - Fraktion]]="","",VLOOKUP(Table1[[#This Row],[Hauptkörper - B2 - Fraktion]],'DD FD'!H:J,3,FALSE))</f>
        <v/>
      </c>
      <c r="LM53" s="809" t="str">
        <f>IF(Table1[[#This Row],[Hauptkörper - B2 - Gewicht
(in G)]]="","",Table1[[#This Row],[Hauptkörper - B2 - Gewicht
(in G)]])</f>
        <v/>
      </c>
      <c r="LN53" s="809" t="str">
        <f>IF(Table1[[#This Row],[Hauptkörper - B2 - Lizenzierungs-pflichtig? (X=Ja)]]="","",Table1[[#This Row],[Hauptkörper - B2 - Lizenzierungs-pflichtig? (X=Ja)]])</f>
        <v/>
      </c>
      <c r="LO53" s="812" t="str">
        <f>IF(Table1[[#This Row],[Hauptkörper - B2 - Virgin Material]]="","",VLOOKUP(Table1[[#This Row],[Hauptkörper - B2 - Virgin Material]],'DD FD'!AJ:AK,2,FALSE))</f>
        <v/>
      </c>
      <c r="LP53" s="813" t="str">
        <f>IF(Table1[[#This Row],[Hauptkörper - B2 - Virgin Material Anteil (in %)]]="","",Table1[[#This Row],[Hauptkörper - B2 - Virgin Material Anteil (in %)]])</f>
        <v/>
      </c>
      <c r="LQ53" s="812" t="str">
        <f>IF(Table1[[#This Row],[Hauptkörper - B2 - Recyceltes Material]]="","",VLOOKUP(Table1[[#This Row],[Hauptkörper - B2 - Recyceltes Material]],'DD FD'!AL:AM,2,FALSE))</f>
        <v/>
      </c>
      <c r="LR53" s="813" t="str">
        <f>IF(Table1[[#This Row],[Hauptkörper - B2 - Recyceltes Material Anteil (in %)]]="","",Table1[[#This Row],[Hauptkörper - B2 - Recyceltes Material Anteil (in %)]])</f>
        <v/>
      </c>
      <c r="LS53" s="812" t="str">
        <f>IF(Table1[[#This Row],[Hauptkörper - B2 - Beschichtung]]="","",VLOOKUP(Table1[[#This Row],[Hauptkörper - B2 - Beschichtung]],'DD FD'!AE:AF,2,FALSE))</f>
        <v/>
      </c>
      <c r="LT53" s="815" t="str">
        <f>IF(Table1[[#This Row],[Hauptkörper - B2 - Beschichtung Anteil (in %)]]="","",Table1[[#This Row],[Hauptkörper - B2 - Beschichtung Anteil (in %)]])</f>
        <v/>
      </c>
      <c r="LU53" s="811" t="str">
        <f>IF(Table1[[#This Row],[Hauptkörper - B3 - Art]]="","",VLOOKUP(Table1[[#This Row],[Hauptkörper - B3 - Art]],'DD FD'!B:C,2,FALSE))</f>
        <v/>
      </c>
      <c r="LV53" s="812" t="str">
        <f>IF(Table1[[#This Row],[Hauptkörper - B3 - Fraktion]]="","",VLOOKUP(Table1[[#This Row],[Hauptkörper - B3 - Fraktion]],'DD FD'!H:J,3,FALSE))</f>
        <v/>
      </c>
      <c r="LW53" s="809" t="str">
        <f>IF(Table1[[#This Row],[Hauptkörper - B3 - Gewicht
(in G)]]="","",Table1[[#This Row],[Hauptkörper - B3 - Gewicht
(in G)]])</f>
        <v/>
      </c>
      <c r="LX53" s="809" t="str">
        <f>IF(Table1[[#This Row],[Hauptkörper - B3 - Lizenzierungs-pflichtig? (X=Ja)]]="","",Table1[[#This Row],[Hauptkörper - B3 - Lizenzierungs-pflichtig? (X=Ja)]])</f>
        <v/>
      </c>
      <c r="LY53" s="812" t="str">
        <f>IF(Table1[[#This Row],[Hauptkörper - B3 - Virgin Material]]="","",VLOOKUP(Table1[[#This Row],[Hauptkörper - B3 - Virgin Material]],'DD FD'!AJ:AK,2,FALSE))</f>
        <v/>
      </c>
      <c r="LZ53" s="813" t="str">
        <f>IF(Table1[[#This Row],[Hauptkörper - B3 - Virgin Material Anteil (in %)]]="","",Table1[[#This Row],[Hauptkörper - B3 - Virgin Material Anteil (in %)]])</f>
        <v/>
      </c>
      <c r="MA53" s="812" t="str">
        <f>IF(Table1[[#This Row],[Hauptkörper - B3 - Recyceltes Material]]="","",VLOOKUP(Table1[[#This Row],[Hauptkörper - B3 - Recyceltes Material]],'DD FD'!AL:AM,2,FALSE))</f>
        <v/>
      </c>
      <c r="MB53" s="813" t="str">
        <f>IF(Table1[[#This Row],[Hauptkörper - B3 - Recyceltes Material Anteil (in %)]]="","",Table1[[#This Row],[Hauptkörper - B3 - Recyceltes Material Anteil (in %)]])</f>
        <v/>
      </c>
      <c r="MC53" s="812" t="str">
        <f>IF(Table1[[#This Row],[Hauptkörper - B3 - Beschichtung]]="","",VLOOKUP(Table1[[#This Row],[Hauptkörper - B3 - Beschichtung]],'DD FD'!AE:AF,2,FALSE))</f>
        <v/>
      </c>
      <c r="MD53" s="815" t="str">
        <f>IF(Table1[[#This Row],[Hauptkörper - B3 - Beschichtung Anteil (in %)]]="","",Table1[[#This Row],[Hauptkörper - B3 - Beschichtung Anteil (in %)]])</f>
        <v/>
      </c>
      <c r="ME53" s="811" t="str">
        <f>IF(Table1[[#This Row],[Verschluss - B1 - Art]]="","",VLOOKUP(Table1[[#This Row],[Verschluss - B1 - Art]],'DD FD'!D:E,2,FALSE))</f>
        <v/>
      </c>
      <c r="MF53" s="812" t="str">
        <f>IF(Table1[[#This Row],[Verschluss - B1 - Fraktion]]="","",VLOOKUP(Table1[[#This Row],[Verschluss - B1 - Fraktion]],'DD FD'!H:J,3,FALSE))</f>
        <v/>
      </c>
      <c r="MG53" s="809" t="str">
        <f>IF(Table1[[#This Row],[Verschluss - B1 - Gewicht (in G)]]="","",Table1[[#This Row],[Verschluss - B1 - Gewicht (in G)]])</f>
        <v/>
      </c>
      <c r="MH53" s="809" t="str">
        <f>IF(Table1[[#This Row],[Verschluss - B1 - Lizenzierungs-pflichtig? (X=Ja)]]="","",Table1[[#This Row],[Verschluss - B1 - Lizenzierungs-pflichtig? (X=Ja)]])</f>
        <v/>
      </c>
      <c r="MI53" s="809" t="str">
        <f>IF(Table1[[#This Row],[Verschluss - B1 - Trennbar vom Hauptkörper? (X=Ja)]]="","",Table1[[#This Row],[Verschluss - B1 - Trennbar vom Hauptkörper? (X=Ja)]])</f>
        <v/>
      </c>
      <c r="MJ53" s="812" t="str">
        <f>IF(Table1[[#This Row],[Verschluss - B1 - Virgin Material]]="","",VLOOKUP(Table1[[#This Row],[Verschluss - B1 - Virgin Material]],'DD FD'!AJ:AK,2,FALSE))</f>
        <v/>
      </c>
      <c r="MK53" s="813" t="str">
        <f>IF(Table1[[#This Row],[Verschluss - B1 - Virgin Material Anteil (in %)]]="","",Table1[[#This Row],[Verschluss - B1 - Virgin Material Anteil (in %)]])</f>
        <v/>
      </c>
      <c r="ML53" s="812" t="str">
        <f>IF(Table1[[#This Row],[Verschluss - B1 - Recyceltes Material]]="","",VLOOKUP(Table1[[#This Row],[Verschluss - B1 - Recyceltes Material]],'DD FD'!AL:AM,2,FALSE))</f>
        <v/>
      </c>
      <c r="MM53" s="813" t="str">
        <f>IF(Table1[[#This Row],[Verschluss - B1 - Recyceltes Material Anteil (in %)]]="","",Table1[[#This Row],[Verschluss - B1 - Recyceltes Material Anteil (in %)]])</f>
        <v/>
      </c>
      <c r="MN53" s="812" t="str">
        <f>IF(Table1[[#This Row],[Verschluss - B1 - Beschichtung]]="","",VLOOKUP(Table1[[#This Row],[Verschluss - B1 - Beschichtung]],'DD FD'!AE:AF,2,FALSE))</f>
        <v/>
      </c>
      <c r="MO53" s="815" t="str">
        <f>IF(Table1[[#This Row],[Verschluss - B1 - Beschichtung Anteil (in %)]]="","",Table1[[#This Row],[Verschluss - B1 - Beschichtung Anteil (in %)]])</f>
        <v/>
      </c>
      <c r="MP53" s="811" t="str">
        <f>IF(Table1[[#This Row],[Verschluss - B2 - Art]]="","",VLOOKUP(Table1[[#This Row],[Verschluss - B2 - Art]],'DD FD'!D:E,2,FALSE))</f>
        <v/>
      </c>
      <c r="MQ53" s="812" t="str">
        <f>IF(Table1[[#This Row],[Verschluss - B2 - Fraktion]]="","",VLOOKUP(Table1[[#This Row],[Verschluss - B2 - Fraktion]],'DD FD'!H:J,3,FALSE))</f>
        <v/>
      </c>
      <c r="MR53" s="809" t="str">
        <f>IF(Table1[[#This Row],[Verschluss - B2 - Gewicht (in G)]]="","",Table1[[#This Row],[Verschluss - B2 - Gewicht (in G)]])</f>
        <v/>
      </c>
      <c r="MS53" s="809" t="str">
        <f>IF(Table1[[#This Row],[Verschluss - B2 - Lizenzierungs-pflichtig? (X=Ja)]]="","",Table1[[#This Row],[Verschluss - B2 - Lizenzierungs-pflichtig? (X=Ja)]])</f>
        <v/>
      </c>
      <c r="MT53" s="809" t="str">
        <f>IF(Table1[[#This Row],[Verschluss - B2 - Trennbar vom Hauptkörper? (X=Ja)]]="","",Table1[[#This Row],[Verschluss - B2 - Trennbar vom Hauptkörper? (X=Ja)]])</f>
        <v/>
      </c>
      <c r="MU53" s="812" t="str">
        <f>IF(Table1[[#This Row],[Verschluss - B2 - Virgin Material]]="","",VLOOKUP(Table1[[#This Row],[Verschluss - B2 - Virgin Material]],'DD FD'!AJ:AK,2,FALSE))</f>
        <v/>
      </c>
      <c r="MV53" s="813" t="str">
        <f>IF(Table1[[#This Row],[Verschluss - B2 - Virgin Material Anteil (in %)]]="","",Table1[[#This Row],[Verschluss - B2 - Virgin Material Anteil (in %)]])</f>
        <v/>
      </c>
      <c r="MW53" s="812" t="str">
        <f>IF(Table1[[#This Row],[Verschluss - B2 - Recyceltes Material]]="","",VLOOKUP(Table1[[#This Row],[Verschluss - B2 - Recyceltes Material]],'DD FD'!AL:AM,2,FALSE))</f>
        <v/>
      </c>
      <c r="MX53" s="813" t="str">
        <f>IF(Table1[[#This Row],[Verschluss - B2 - Recyceltes Material Anteil (in %)]]="","",Table1[[#This Row],[Verschluss - B2 - Recyceltes Material Anteil (in %)]])</f>
        <v/>
      </c>
      <c r="MY53" s="812" t="str">
        <f>IF(Table1[[#This Row],[Verschluss - B2 - Beschichtung]]="","",VLOOKUP(Table1[[#This Row],[Verschluss - B2 - Beschichtung]],'DD FD'!AE:AF,2,FALSE))</f>
        <v/>
      </c>
      <c r="MZ53" s="815" t="str">
        <f>IF(Table1[[#This Row],[Verschluss - B2 - Beschichtung Anteil (in %)]]="","",Table1[[#This Row],[Verschluss - B2 - Beschichtung Anteil (in %)]])</f>
        <v/>
      </c>
      <c r="NA53" s="811" t="str">
        <f>IF(Table1[[#This Row],[Verschluss - B3 - Art]]="","",VLOOKUP(Table1[[#This Row],[Verschluss - B3 - Art]],'DD FD'!D:E,2,FALSE))</f>
        <v/>
      </c>
      <c r="NB53" s="812" t="str">
        <f>IF(Table1[[#This Row],[Verschluss - B3 - Fraktion]]="","",VLOOKUP(Table1[[#This Row],[Verschluss - B3 - Fraktion]],'DD FD'!H:J,3,FALSE))</f>
        <v/>
      </c>
      <c r="NC53" s="809" t="str">
        <f>IF(Table1[[#This Row],[Verschluss - B3 - Gewicht (in G)]]="","",Table1[[#This Row],[Verschluss - B3 - Gewicht (in G)]])</f>
        <v/>
      </c>
      <c r="ND53" s="809" t="str">
        <f>IF(Table1[[#This Row],[Verschluss - B3 - Lizenzierungs-pflichtig? (X=Ja)]]="","",Table1[[#This Row],[Verschluss - B3 - Lizenzierungs-pflichtig? (X=Ja)]])</f>
        <v/>
      </c>
      <c r="NE53" s="809" t="str">
        <f>IF(Table1[[#This Row],[Verschluss - B3 - Trennbar vom Hauptkörper? (X=Ja)]]="","",Table1[[#This Row],[Verschluss - B3 - Trennbar vom Hauptkörper? (X=Ja)]])</f>
        <v/>
      </c>
      <c r="NF53" s="812" t="str">
        <f>IF(Table1[[#This Row],[Verschluss - B3 - Virgin Material]]="","",VLOOKUP(Table1[[#This Row],[Verschluss - B3 - Virgin Material]],'DD FD'!AJ:AK,2,FALSE))</f>
        <v/>
      </c>
      <c r="NG53" s="813" t="str">
        <f>IF(Table1[[#This Row],[Verschluss - B3 - Virgin Material Anteil (in %)]]="","",Table1[[#This Row],[Verschluss - B3 - Virgin Material Anteil (in %)]])</f>
        <v/>
      </c>
      <c r="NH53" s="812" t="str">
        <f>IF(Table1[[#This Row],[Verschluss - B3 - Recyceltes Material]]="","",VLOOKUP(Table1[[#This Row],[Verschluss - B3 - Recyceltes Material]],'DD FD'!AL:AM,2,FALSE))</f>
        <v/>
      </c>
      <c r="NI53" s="813" t="str">
        <f>IF(Table1[[#This Row],[Verschluss - B3 - Recyceltes Material Anteil (in %)]]="","",Table1[[#This Row],[Verschluss - B3 - Recyceltes Material Anteil (in %)]])</f>
        <v/>
      </c>
      <c r="NJ53" s="812" t="str">
        <f>IF(Table1[[#This Row],[Verschluss - B3 - Beschichtung]]="","",VLOOKUP(Table1[[#This Row],[Verschluss - B3 - Beschichtung]],'DD FD'!AE:AF,2,FALSE))</f>
        <v/>
      </c>
      <c r="NK53" s="815" t="str">
        <f>IF(Table1[[#This Row],[Verschluss - B3 - Beschichtung Anteil (in %)]]="","",Table1[[#This Row],[Verschluss - B3 - Beschichtung Anteil (in %)]])</f>
        <v/>
      </c>
      <c r="NL53" s="811" t="str">
        <f>IF(Table1[[#This Row],[Etikett - B1 - Art]]="","",VLOOKUP(Table1[[#This Row],[Etikett - B1 - Art]],'DD FD'!F:G,2,FALSE))</f>
        <v/>
      </c>
      <c r="NM53" s="812" t="str">
        <f>IF(Table1[[#This Row],[Etikett - B1 - Fraktion]]="","",VLOOKUP(Table1[[#This Row],[Etikett - B1 - Fraktion]],'DD FD'!H:J,3,FALSE))</f>
        <v/>
      </c>
      <c r="NN53" s="809" t="str">
        <f>IF(Table1[[#This Row],[Etikett - B1 - Gewicht (in G)]]="","",Table1[[#This Row],[Etikett - B1 - Gewicht (in G)]])</f>
        <v/>
      </c>
      <c r="NO53" s="809" t="str">
        <f>IF(Table1[[#This Row],[Etikett - B1 - Lizenzierungs-pflichtig? (X=Ja)]]="","",Table1[[#This Row],[Etikett - B1 - Lizenzierungs-pflichtig? (X=Ja)]])</f>
        <v/>
      </c>
      <c r="NP53" s="809" t="str">
        <f>IF(Table1[[#This Row],[Etikett - B1 - Trennbar vom Hauptkörper? (X=Ja)]]="","",Table1[[#This Row],[Etikett - B1 - Trennbar vom Hauptkörper? (X=Ja)]])</f>
        <v/>
      </c>
      <c r="NQ53" s="812" t="str">
        <f>IF(Table1[[#This Row],[Etikett - B1 - Virgin Material]]="","",VLOOKUP(Table1[[#This Row],[Etikett - B1 - Virgin Material]],'DD FD'!AJ:AK,2,FALSE))</f>
        <v/>
      </c>
      <c r="NR53" s="813" t="str">
        <f>IF(Table1[[#This Row],[Etikett - B1 - Virgin Material Anteil (in %)]]="","",Table1[[#This Row],[Etikett - B1 - Virgin Material Anteil (in %)]])</f>
        <v/>
      </c>
      <c r="NS53" s="812" t="str">
        <f>IF(Table1[[#This Row],[Etikett - B1 - Recyceltes Material]]="","",VLOOKUP(Table1[[#This Row],[Etikett - B1 - Recyceltes Material]],'DD FD'!AL:AM,2,FALSE))</f>
        <v/>
      </c>
      <c r="NT53" s="813" t="str">
        <f>IF(Table1[[#This Row],[Etikett - B1 - Recyceltes Material Anteil (in %)]]="","",Table1[[#This Row],[Etikett - B1 - Recyceltes Material Anteil (in %)]])</f>
        <v/>
      </c>
      <c r="NU53" s="812" t="str">
        <f>IF(Table1[[#This Row],[Etikett - B1 - Beschichtung]]="","",VLOOKUP(Table1[[#This Row],[Etikett - B1 - Beschichtung]],'DD FD'!AE:AF,2,FALSE))</f>
        <v/>
      </c>
      <c r="NV53" s="815" t="str">
        <f>IF(Table1[[#This Row],[Etikett - B1 - Beschichtung Anteil (in %)]]="","",Table1[[#This Row],[Etikett - B1 - Beschichtung Anteil (in %)]])</f>
        <v/>
      </c>
      <c r="NW53" s="811" t="str">
        <f>IF(Table1[[#This Row],[Etikett - B2 - Art]]="","",VLOOKUP(Table1[[#This Row],[Etikett - B2 - Art]],'DD FD'!F:G,2,FALSE))</f>
        <v/>
      </c>
      <c r="NX53" s="812" t="str">
        <f>IF(Table1[[#This Row],[Etikett - B2 - Fraktion]]="","",VLOOKUP(Table1[[#This Row],[Etikett - B2 - Fraktion]],'DD FD'!H:J,3,FALSE))</f>
        <v/>
      </c>
      <c r="NY53" s="809" t="str">
        <f>IF(Table1[[#This Row],[Etikett - B2 - Gewicht (in G)]]="","",Table1[[#This Row],[Etikett - B2 - Gewicht (in G)]])</f>
        <v/>
      </c>
      <c r="NZ53" s="809" t="str">
        <f>IF(Table1[[#This Row],[Etikett - B2 - Lizenzierungs-pflichtig? (X=Ja)]]="","",Table1[[#This Row],[Etikett - B2 - Lizenzierungs-pflichtig? (X=Ja)]])</f>
        <v/>
      </c>
      <c r="OA53" s="809" t="str">
        <f>IF(Table1[[#This Row],[Etikett - B2 - Trennbar vom Hauptkörper? (X=Ja)]]="","",Table1[[#This Row],[Etikett - B2 - Trennbar vom Hauptkörper? (X=Ja)]])</f>
        <v/>
      </c>
      <c r="OB53" s="812" t="str">
        <f>IF(Table1[[#This Row],[Etikett - B2 - Virgin Material]]="","",VLOOKUP(Table1[[#This Row],[Etikett - B2 - Virgin Material]],'DD FD'!AJ:AK,2,FALSE))</f>
        <v/>
      </c>
      <c r="OC53" s="813" t="str">
        <f>IF(Table1[[#This Row],[Etikett - B2 - Virgin Material Anteil (in %)]]="","",Table1[[#This Row],[Etikett - B2 - Virgin Material Anteil (in %)]])</f>
        <v/>
      </c>
      <c r="OD53" s="812" t="str">
        <f>IF(Table1[[#This Row],[Etikett - B2 - Recyceltes Material]]="","",VLOOKUP(Table1[[#This Row],[Etikett - B2 - Recyceltes Material]],'DD FD'!AL:AM,2,FALSE))</f>
        <v/>
      </c>
      <c r="OE53" s="813" t="str">
        <f>IF(Table1[[#This Row],[Etikett - B2 - Recyceltes Material Anteil (in %)]]="","",Table1[[#This Row],[Etikett - B2 - Recyceltes Material Anteil (in %)]])</f>
        <v/>
      </c>
      <c r="OF53" s="812" t="str">
        <f>IF(Table1[[#This Row],[Etikett - B2 - Beschichtung]]="","",VLOOKUP(Table1[[#This Row],[Etikett - B2 - Beschichtung]],'DD FD'!AE:AF,2,FALSE))</f>
        <v/>
      </c>
      <c r="OG53" s="815" t="str">
        <f>IF(Table1[[#This Row],[Etikett - B2 - Beschichtung Anteil (in %)]]="","",Table1[[#This Row],[Etikett - B2 - Beschichtung Anteil (in %)]])</f>
        <v/>
      </c>
      <c r="OH53" s="811" t="str">
        <f>IF(Table1[[#This Row],[Etikett - B3 - Art]]="","",VLOOKUP(Table1[[#This Row],[Etikett - B3 - Art]],'DD FD'!F:G,2,FALSE))</f>
        <v/>
      </c>
      <c r="OI53" s="812" t="str">
        <f>IF(Table1[[#This Row],[Etikett - B3 - Fraktion]]="","",VLOOKUP(Table1[[#This Row],[Etikett - B3 - Fraktion]],'DD FD'!H:J,3,FALSE))</f>
        <v/>
      </c>
      <c r="OJ53" s="809" t="str">
        <f>IF(Table1[[#This Row],[Etikett - B3 - Gewicht (in G)]]="","",Table1[[#This Row],[Etikett - B3 - Gewicht (in G)]])</f>
        <v/>
      </c>
      <c r="OK53" s="809" t="str">
        <f>IF(Table1[[#This Row],[Etikett - B3 - Lizenzierungs-pflichtig? (X=Ja)]]="","",Table1[[#This Row],[Etikett - B3 - Lizenzierungs-pflichtig? (X=Ja)]])</f>
        <v/>
      </c>
      <c r="OL53" s="809" t="str">
        <f>IF(Table1[[#This Row],[Etikett - B3 - Trennbar vom Hauptkörper? (X=Ja)]]="","",Table1[[#This Row],[Etikett - B3 - Trennbar vom Hauptkörper? (X=Ja)]])</f>
        <v/>
      </c>
      <c r="OM53" s="812" t="str">
        <f>IF(Table1[[#This Row],[Etikett - B3 - Virgin Material]]="","",VLOOKUP(Table1[[#This Row],[Etikett - B3 - Virgin Material]],'DD FD'!AJ:AK,2,FALSE))</f>
        <v/>
      </c>
      <c r="ON53" s="813" t="str">
        <f>IF(Table1[[#This Row],[Etikett - B3 - Virgin Material Anteil (in %)]]="","",Table1[[#This Row],[Etikett - B3 - Virgin Material Anteil (in %)]])</f>
        <v/>
      </c>
      <c r="OO53" s="812" t="str">
        <f>IF(Table1[[#This Row],[Etikett - B3 - Recyceltes Material]]="","",VLOOKUP(Table1[[#This Row],[Etikett - B3 - Recyceltes Material]],'DD FD'!AL:AM,2,FALSE))</f>
        <v/>
      </c>
      <c r="OP53" s="813" t="str">
        <f>IF(Table1[[#This Row],[Etikett - B3 - Recyceltes Material Anteil (in %)]]="","",Table1[[#This Row],[Etikett - B3 - Recyceltes Material Anteil (in %)]])</f>
        <v/>
      </c>
      <c r="OQ53" s="812" t="str">
        <f>IF(Table1[[#This Row],[Etikett - B3 - Beschichtung]]="","",VLOOKUP(Table1[[#This Row],[Etikett - B3 - Beschichtung]],'DD FD'!AE:AF,2,FALSE))</f>
        <v/>
      </c>
      <c r="OR53" s="861" t="str">
        <f>IF(Table1[[#This Row],[Etikett - B3 - Beschichtung Anteil (in %)]]="","",Table1[[#This Row],[Etikett - B3 - Beschichtung Anteil (in %)]])</f>
        <v/>
      </c>
      <c r="OS53" s="866">
        <f>ROUNDUP(SUM(
IF(AND(LB53='DD FD'!$J$7,LD53='DD FD'!$AI$3),LC53,0),
IF(AND(LL53='DD FD'!$J$7,LN53='DD FD'!$AI$3),LM53,0),
IF(AND(LV53='DD FD'!$J$7,LX53='DD FD'!$AI$3),LW53,0),
IF(AND(MF53='DD FD'!$J$7,MH53='DD FD'!$AI$3),MG53,0),
IF(AND(MQ53='DD FD'!$J$7,MS53='DD FD'!$AI$3),MR53,0),
IF(AND(NB53='DD FD'!$J$7,ND53='DD FD'!$AI$3),NC53,0),
IF(AND(NM53='DD FD'!$J$7,NO53='DD FD'!$AI$3),NN53,0),
IF(AND(NX53='DD FD'!$J$7,NZ53='DD FD'!$AI$3),NY53,0),
IF(AND(OI53='DD FD'!$J$7,OK53='DD FD'!$AI$3),OJ53,0),
),2)</f>
        <v>0</v>
      </c>
      <c r="OT53" s="865">
        <f>ROUNDUP(SUM(
IF(AND(LB53='DD FD'!$J$6,LD53='DD FD'!$AI$3),LC53,0),
IF(AND(LL53='DD FD'!$J$6,LN53='DD FD'!$AI$3),LM53,0),
IF(AND(LV53='DD FD'!$J$6,LX53='DD FD'!$AI$3),LW53,0),
IF(AND(MF53='DD FD'!$J$6,MH53='DD FD'!$AI$3),MG53,0),
IF(AND(MQ53='DD FD'!$J$6,MS53='DD FD'!$AI$3),MR53,0),
IF(AND(NB53='DD FD'!$J$6,ND53='DD FD'!$AI$3),NC53,0),
IF(AND(NM53='DD FD'!$J$6,NO53='DD FD'!$AI$3),NN53,0),
IF(AND(NX53='DD FD'!$J$6,NZ53='DD FD'!$AI$3),NY53,0),
IF(AND(OI53='DD FD'!$J$6,OK53='DD FD'!$AI$3),OJ53,0),
),2)</f>
        <v>0</v>
      </c>
      <c r="OU53" s="865">
        <f>ROUNDUP(SUM(
IF(AND(LB53='DD FD'!$J$10,LD53='DD FD'!$AI$3),LC53,0),
IF(AND(LL53='DD FD'!$J$10,LN53='DD FD'!$AI$3),LM53,0),
IF(AND(LV53='DD FD'!$J$10,LX53='DD FD'!$AI$3),LW53,0),
IF(AND(MF53='DD FD'!$J$10,MH53='DD FD'!$AI$3),MG53,0),
IF(AND(MQ53='DD FD'!$J$10,MS53='DD FD'!$AI$3),MR53,0),
IF(AND(NB53='DD FD'!$J$10,ND53='DD FD'!$AI$3),NC53,0),
IF(AND(NM53='DD FD'!$J$10,NO53='DD FD'!$AI$3),NN53,0),
IF(AND(NX53='DD FD'!$J$10,NZ53='DD FD'!$AI$3),NY53,0),
IF(AND(OI53='DD FD'!$J$10,OK53='DD FD'!$AI$3),OJ53,0),
),2)</f>
        <v>0</v>
      </c>
      <c r="OV53" s="865">
        <f>ROUNDUP(SUM(
IF(AND(LB53='DD FD'!$J$8,LD53='DD FD'!$AI$3),LC53,0),
IF(AND(LL53='DD FD'!$J$8,LN53='DD FD'!$AI$3),LM53,0),
IF(AND(LV53='DD FD'!$J$8,LX53='DD FD'!$AI$3),LW53,0),
IF(AND(MF53='DD FD'!$J$8,MH53='DD FD'!$AI$3),MG53,0),
IF(AND(MQ53='DD FD'!$J$8,MS53='DD FD'!$AI$3),MR53,0),
IF(AND(NB53='DD FD'!$J$8,ND53='DD FD'!$AI$3),NC53,0),
IF(AND(NM53='DD FD'!$J$8,NO53='DD FD'!$AI$3),NN53,0),
IF(AND(NX53='DD FD'!$J$8,NZ53='DD FD'!$AI$3),NY53,0),
IF(AND(OI53='DD FD'!$J$8,OK53='DD FD'!$AI$3),OJ53,0),
),2)</f>
        <v>0</v>
      </c>
      <c r="OW53" s="865">
        <f>ROUNDUP(SUM(
IF(AND(LB53='DD FD'!$J$5,LD53='DD FD'!$AI$3),LC53,0),
IF(AND(LL53='DD FD'!$J$5,LN53='DD FD'!$AI$3),LM53,0),
IF(AND(LV53='DD FD'!$J$5,LX53='DD FD'!$AI$3),LW53,0),
IF(AND(MF53='DD FD'!$J$5,MH53='DD FD'!$AI$3),MG53,0),
IF(AND(MQ53='DD FD'!$J$5,MS53='DD FD'!$AI$3),MR53,0),
IF(AND(NB53='DD FD'!$J$5,ND53='DD FD'!$AI$3),NC53,0),
IF(AND(NM53='DD FD'!$J$5,NO53='DD FD'!$AI$3),NN53,0),
IF(AND(NX53='DD FD'!$J$5,NZ53='DD FD'!$AI$3),NY53,0),
IF(AND(OI53='DD FD'!$J$5,OK53='DD FD'!$AI$3),OJ53,0),
),2)</f>
        <v>0</v>
      </c>
      <c r="OX53" s="865">
        <f>ROUNDUP(SUM(
IF(AND(LB53='DD FD'!$J$9,LD53='DD FD'!$AI$3),LC53,0),
IF(AND(LL53='DD FD'!$J$9,LN53='DD FD'!$AI$3),LM53,0),
IF(AND(LV53='DD FD'!$J$9,LX53='DD FD'!$AI$3),LW53,0),
IF(AND(MF53='DD FD'!$J$9,MH53='DD FD'!$AI$3),MG53,0),
IF(AND(MQ53='DD FD'!$J$9,MS53='DD FD'!$AI$3),MR53,0),
IF(AND(NB53='DD FD'!$J$9,ND53='DD FD'!$AI$3),NC53,0),
IF(AND(NM53='DD FD'!$J$9,NO53='DD FD'!$AI$3),NN53,0),
IF(AND(NX53='DD FD'!$J$9,NZ53='DD FD'!$AI$3),NY53,0),
IF(AND(OI53='DD FD'!$J$9,OK53='DD FD'!$AI$3),OJ53,0),
),2)</f>
        <v>0</v>
      </c>
      <c r="OY53" s="865">
        <f>ROUNDUP(SUM(
IF(AND(LB53='DD FD'!$J$4,LD53='DD FD'!$AI$3),LC53,0),
IF(AND(LL53='DD FD'!$J$4,LN53='DD FD'!$AI$3),LM53,0),
IF(AND(LV53='DD FD'!$J$4,LX53='DD FD'!$AI$3),LW53,0),
IF(AND(MF53='DD FD'!$J$4,MH53='DD FD'!$AI$3),MG53,0),
IF(AND(MQ53='DD FD'!$J$4,MS53='DD FD'!$AI$3),MR53,0),
IF(AND(NB53='DD FD'!$J$4,ND53='DD FD'!$AI$3),NC53,0),
IF(AND(NM53='DD FD'!$J$4,NO53='DD FD'!$AI$3),NN53,0),
IF(AND(NX53='DD FD'!$J$4,NZ53='DD FD'!$AI$3),NY53,0),
IF(AND(OI53='DD FD'!$J$4,OK53='DD FD'!$AI$3),OJ53,0),
),2)</f>
        <v>0</v>
      </c>
      <c r="OZ53" s="867">
        <f>ROUNDUP(SUM(
IF(AND(LB53='DD FD'!$J$11,LD53='DD FD'!$AI$3),LC53,0),
IF(AND(LL53='DD FD'!$J$11,LN53='DD FD'!$AI$3),LM53,0),
IF(AND(LV53='DD FD'!$J$11,LX53='DD FD'!$AI$3),LW53,0),
IF(AND(MF53='DD FD'!$J$11,MH53='DD FD'!$AI$3),MG53,0),
IF(AND(MQ53='DD FD'!$J$11,MS53='DD FD'!$AI$3),MR53,0),
IF(AND(NB53='DD FD'!$J$11,ND53='DD FD'!$AI$3),NC53,0),
IF(AND(NM53='DD FD'!$J$11,NO53='DD FD'!$AI$3),NN53,0),
IF(AND(NX53='DD FD'!$J$11,NZ53='DD FD'!$AI$3),NY53,0),
IF(AND(OI53='DD FD'!$J$11,OK53='DD FD'!$AI$3),OJ53,0),
),2)</f>
        <v>0</v>
      </c>
    </row>
    <row r="54" spans="1:416">
      <c r="A54" s="663"/>
      <c r="B54" s="182"/>
      <c r="C54" s="282"/>
      <c r="D54" s="282"/>
      <c r="E54" s="183"/>
      <c r="F54" s="355"/>
      <c r="G54" s="359"/>
      <c r="H54" s="664"/>
      <c r="I54" s="173"/>
      <c r="J54" s="161" t="str">
        <f t="shared" si="0"/>
        <v/>
      </c>
      <c r="K54" s="633" t="str">
        <f t="shared" si="17"/>
        <v/>
      </c>
      <c r="L54" s="636"/>
      <c r="M54" s="124" t="str">
        <f t="shared" si="18"/>
        <v/>
      </c>
      <c r="N54" s="125" t="str">
        <f t="shared" si="1"/>
        <v/>
      </c>
      <c r="O54" s="175"/>
      <c r="P54" s="175"/>
      <c r="Q54" s="126" t="str">
        <f t="shared" si="19"/>
        <v/>
      </c>
      <c r="R54" s="184"/>
      <c r="S54" s="184"/>
      <c r="T54" s="182"/>
      <c r="U54" s="182"/>
      <c r="V54" s="182"/>
      <c r="W54" s="358"/>
      <c r="X54" s="182"/>
      <c r="Y54" s="183"/>
      <c r="Z54" s="123"/>
      <c r="AA54" s="176"/>
      <c r="AB54" s="176"/>
      <c r="AC54" s="176"/>
      <c r="AD54" s="176"/>
      <c r="AE54" s="176"/>
      <c r="AF54" s="176"/>
      <c r="AG54" s="127" t="str">
        <f t="shared" si="20"/>
        <v/>
      </c>
      <c r="AH54" s="127" t="str">
        <f t="shared" si="21"/>
        <v/>
      </c>
      <c r="AI54" s="370"/>
      <c r="AJ54" s="635"/>
      <c r="AK54" s="619" t="str">
        <f t="shared" si="22"/>
        <v/>
      </c>
      <c r="AL54" s="124" t="str">
        <f t="shared" si="2"/>
        <v/>
      </c>
      <c r="AM54" s="124" t="str">
        <f t="shared" si="3"/>
        <v/>
      </c>
      <c r="AN54" s="124" t="str">
        <f t="shared" si="4"/>
        <v/>
      </c>
      <c r="AO54" s="124" t="str">
        <f t="shared" si="5"/>
        <v/>
      </c>
      <c r="AP54" s="184"/>
      <c r="AQ54" s="182"/>
      <c r="AR54" s="182"/>
      <c r="AS54" s="182"/>
      <c r="AT54" s="182"/>
      <c r="AU54" s="127" t="str">
        <f t="shared" si="6"/>
        <v/>
      </c>
      <c r="AV54" s="354"/>
      <c r="AW54" s="127" t="str">
        <f t="shared" si="7"/>
        <v/>
      </c>
      <c r="AX54" s="144" t="str">
        <f t="shared" si="8"/>
        <v/>
      </c>
      <c r="AY54" s="182"/>
      <c r="AZ54" s="23"/>
      <c r="BA54" s="23"/>
      <c r="BB54" s="183"/>
      <c r="BC54" s="622"/>
      <c r="BD54" s="649" t="str">
        <f t="shared" si="23"/>
        <v/>
      </c>
      <c r="BE54" s="354"/>
      <c r="BF54" s="192" t="str">
        <f t="shared" si="24"/>
        <v/>
      </c>
      <c r="BG54" s="159"/>
      <c r="BH54" s="159"/>
      <c r="BI54" s="182"/>
      <c r="BJ54" s="194"/>
      <c r="BK54" s="194"/>
      <c r="BL54" s="194"/>
      <c r="BM54" s="127" t="str">
        <f t="shared" si="9"/>
        <v/>
      </c>
      <c r="BN54" s="194"/>
      <c r="BO54" s="178" t="str">
        <f t="shared" si="10"/>
        <v/>
      </c>
      <c r="BP54" s="191"/>
      <c r="BQ54" s="182"/>
      <c r="BR54" s="23"/>
      <c r="BS54" s="23"/>
      <c r="BT54" s="23"/>
      <c r="BU54" s="651"/>
      <c r="BV54" s="647"/>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633" t="str">
        <f t="shared" si="25"/>
        <v/>
      </c>
      <c r="DY54" s="736"/>
      <c r="DZ54" s="334"/>
      <c r="EA54" s="736"/>
      <c r="EB54" s="197"/>
      <c r="EC54" s="194"/>
      <c r="ED54" s="197"/>
      <c r="EE54" s="197"/>
      <c r="EF54" s="194"/>
      <c r="EG54" s="194"/>
      <c r="EH54" s="194"/>
      <c r="EI54" s="123" t="str">
        <f t="shared" si="11"/>
        <v/>
      </c>
      <c r="EJ54" s="194"/>
      <c r="EK54" s="620" t="str">
        <f t="shared" si="12"/>
        <v/>
      </c>
      <c r="EL54" s="756"/>
      <c r="EM54" s="620" t="str">
        <f t="shared" si="26"/>
        <v/>
      </c>
      <c r="EN54" s="733"/>
      <c r="EO54" s="163"/>
      <c r="EP54" s="163"/>
      <c r="EQ54" s="163"/>
      <c r="ER54" s="163"/>
      <c r="ES54" s="163"/>
      <c r="ET54" s="163"/>
      <c r="EU54" s="163"/>
      <c r="EV54" s="163"/>
      <c r="EW54" s="163"/>
      <c r="EX54" s="163"/>
      <c r="EY54" s="163"/>
      <c r="EZ54" s="163"/>
      <c r="FA54" s="163"/>
      <c r="FB54" s="163"/>
      <c r="FC54" s="742"/>
      <c r="FD54" s="648" t="str">
        <f t="shared" si="13"/>
        <v/>
      </c>
      <c r="FE54" s="183"/>
      <c r="FF54" s="201"/>
      <c r="FG54" s="201"/>
      <c r="FH54" s="201"/>
      <c r="FI54" s="201"/>
      <c r="FJ54" s="201"/>
      <c r="FK54" s="201"/>
      <c r="FL54" s="182"/>
      <c r="FM54" s="182"/>
      <c r="FN54" s="334"/>
      <c r="FO54" s="123" t="str">
        <f t="shared" si="14"/>
        <v/>
      </c>
      <c r="FP54" s="889" t="str">
        <f>IF(Table1[[#This Row],[Baumwollanteil (in %)]]&lt;&gt;"","05","")</f>
        <v/>
      </c>
      <c r="FQ54" s="999"/>
      <c r="FR54" s="179" t="str">
        <f t="shared" si="15"/>
        <v/>
      </c>
      <c r="FS54" s="175"/>
      <c r="FT54" s="175"/>
      <c r="FU54" s="175"/>
      <c r="FV54" s="745" t="str">
        <f t="shared" si="16"/>
        <v/>
      </c>
      <c r="FZ54" s="24"/>
      <c r="GA54" s="24"/>
      <c r="GC54" s="1010" t="str">
        <f>IF(Table1[[#This Row],[Global Trade Item Number (GTIN)]]="","",Table1[[#This Row],[Global Trade Item Number (GTIN)]])</f>
        <v/>
      </c>
      <c r="GD54" s="790" t="str">
        <f>IF(Table1[[#This Row],[WAWI-Nr./ Kreditoren-Nummer
(ASDV)]]&lt;&gt;"",Table1[[#This Row],[WAWI-Nr./ Kreditoren-Nummer
(ASDV)]],"")</f>
        <v/>
      </c>
      <c r="GE54" s="190"/>
      <c r="GF54" s="790" t="str">
        <f>IF(Table1[[#This Row],[Gültig ab (Datum)]]&lt;&gt;"","31.12.9999","")</f>
        <v/>
      </c>
      <c r="GG54" s="190"/>
      <c r="GH54" s="190"/>
      <c r="GI54" s="616"/>
      <c r="GJ54" s="765"/>
      <c r="GK54" s="763"/>
      <c r="GL54" s="617"/>
      <c r="GM54" s="617"/>
      <c r="GN54" s="617"/>
      <c r="GO54" s="617"/>
      <c r="GP54" s="617"/>
      <c r="GQ54" s="775"/>
      <c r="GR54" s="771"/>
      <c r="GS54" s="159"/>
      <c r="GT54" s="610"/>
      <c r="GU54" s="610"/>
      <c r="GV54" s="610"/>
      <c r="GW54" s="610"/>
      <c r="GX54" s="610"/>
      <c r="GY54" s="610"/>
      <c r="GZ54" s="610"/>
      <c r="HA54" s="610"/>
      <c r="HB54" s="771"/>
      <c r="HC54" s="610"/>
      <c r="HD54" s="610"/>
      <c r="HE54" s="610"/>
      <c r="HF54" s="610"/>
      <c r="HG54" s="610"/>
      <c r="HH54" s="610"/>
      <c r="HI54" s="610"/>
      <c r="HJ54" s="610"/>
      <c r="HK54" s="610"/>
      <c r="HL54" s="771"/>
      <c r="HM54" s="610"/>
      <c r="HN54" s="610"/>
      <c r="HO54" s="610"/>
      <c r="HP54" s="610"/>
      <c r="HQ54" s="610"/>
      <c r="HR54" s="610"/>
      <c r="HS54" s="610"/>
      <c r="HT54" s="610"/>
      <c r="HU54" s="610"/>
      <c r="HV54" s="771"/>
      <c r="HW54" s="610"/>
      <c r="HX54" s="610"/>
      <c r="HY54" s="610"/>
      <c r="HZ54" s="610"/>
      <c r="IA54" s="610"/>
      <c r="IB54" s="610"/>
      <c r="IC54" s="610"/>
      <c r="ID54" s="610"/>
      <c r="IE54" s="610"/>
      <c r="IF54" s="610"/>
      <c r="IG54" s="771"/>
      <c r="IH54" s="610"/>
      <c r="II54" s="610"/>
      <c r="IJ54" s="610"/>
      <c r="IK54" s="610"/>
      <c r="IL54" s="610"/>
      <c r="IM54" s="610"/>
      <c r="IN54" s="610"/>
      <c r="IO54" s="610"/>
      <c r="IP54" s="610"/>
      <c r="IQ54" s="610"/>
      <c r="IR54" s="771"/>
      <c r="IS54" s="610"/>
      <c r="IT54" s="610"/>
      <c r="IU54" s="610"/>
      <c r="IV54" s="610"/>
      <c r="IW54" s="610"/>
      <c r="IX54" s="610"/>
      <c r="IY54" s="610"/>
      <c r="IZ54" s="610"/>
      <c r="JA54" s="610"/>
      <c r="JB54" s="610"/>
      <c r="JC54" s="771"/>
      <c r="JD54" s="610"/>
      <c r="JE54" s="610"/>
      <c r="JF54" s="610"/>
      <c r="JG54" s="610"/>
      <c r="JH54" s="610"/>
      <c r="JI54" s="610"/>
      <c r="JJ54" s="610"/>
      <c r="JK54" s="610"/>
      <c r="JL54" s="610"/>
      <c r="JM54" s="827"/>
      <c r="JN54" s="771"/>
      <c r="JO54" s="610"/>
      <c r="JP54" s="610"/>
      <c r="JQ54" s="610"/>
      <c r="JR54" s="610"/>
      <c r="JS54" s="610"/>
      <c r="JT54" s="610"/>
      <c r="JU54" s="610"/>
      <c r="JV54" s="610"/>
      <c r="JW54" s="610"/>
      <c r="JX54" s="610"/>
      <c r="JY54" s="771"/>
      <c r="JZ54" s="610"/>
      <c r="KA54" s="610"/>
      <c r="KB54" s="610"/>
      <c r="KC54" s="610"/>
      <c r="KD54" s="610"/>
      <c r="KE54" s="610"/>
      <c r="KF54" s="610"/>
      <c r="KG54" s="610"/>
      <c r="KH54" s="610"/>
      <c r="KI54" s="610"/>
      <c r="KL54" s="803" t="str">
        <f>IF(Table1[[#This Row],[GTIN]]&lt;&gt;"",Table1[[#This Row],[GTIN]],"")</f>
        <v/>
      </c>
      <c r="KM54" s="804" t="str">
        <f>Table1[[#This Row],[Kreditor]]</f>
        <v/>
      </c>
      <c r="KN54" s="805" t="str">
        <f>IF(Table1[[#This Row],[Gültig ab (Datum)]]&lt;&gt;"",Table1[[#This Row],[Gültig ab (Datum)]],"")</f>
        <v/>
      </c>
      <c r="KO54" s="805" t="str">
        <f>Table1[[#This Row],[Gültig bis]]</f>
        <v/>
      </c>
      <c r="KP54" s="818" t="str">
        <f>IF(Table1[[#This Row],[Artikel verpackt? 
(X=Ja)]]="","",Table1[[#This Row],[Artikel verpackt? 
(X=Ja)]])</f>
        <v/>
      </c>
      <c r="KQ54" s="806" t="str">
        <f>IF(Table1[[#This Row],[Verpackung recyclingfähig?
(X=Ja)]]="","",Table1[[#This Row],[Verpackung recyclingfähig?
(X=Ja)]])</f>
        <v/>
      </c>
      <c r="KR54" s="807"/>
      <c r="KS54" s="808"/>
      <c r="KT54" s="809"/>
      <c r="KU54" s="809"/>
      <c r="KV54" s="809"/>
      <c r="KW54" s="809"/>
      <c r="KX54" s="809"/>
      <c r="KY54" s="809"/>
      <c r="KZ54" s="810"/>
      <c r="LA54" s="811" t="str">
        <f>IF(Table1[[#This Row],[Hauptkörper - B1 - Art]]="","",VLOOKUP(Table1[[#This Row],[Hauptkörper - B1 - Art]],'DD FD'!B:C,2,FALSE))</f>
        <v/>
      </c>
      <c r="LB54" s="812" t="str">
        <f>IF(Table1[[#This Row],[Hauptkörper - B1 - Fraktion]]="","",VLOOKUP(Table1[[#This Row],[Hauptkörper - B1 - Fraktion]],'DD FD'!H:J,3,FALSE))</f>
        <v/>
      </c>
      <c r="LC54" s="809" t="str">
        <f>IF(Table1[[#This Row],[Hauptkörper - B1 - Gewicht
(in G)]]="","",Table1[[#This Row],[Hauptkörper - B1 - Gewicht
(in G)]])</f>
        <v/>
      </c>
      <c r="LD54" s="809" t="str">
        <f>IF(Table1[[#This Row],[Hauptkörper - B1 - Lizenzierungs-pflichtig? (X=Ja)]]="","",Table1[[#This Row],[Hauptkörper - B1 - Lizenzierungs-pflichtig? (X=Ja)]])</f>
        <v/>
      </c>
      <c r="LE54" s="812" t="str">
        <f>IF(Table1[[#This Row],[Hauptkörper - B1 - Virgin Material]]="","",VLOOKUP(Table1[[#This Row],[Hauptkörper - B1 - Virgin Material]],'DD FD'!AJ:AK,2,FALSE))</f>
        <v/>
      </c>
      <c r="LF54" s="813" t="str">
        <f>IF(Table1[[#This Row],[Hauptkörper - B1 - Virgin Material Anteil (in %)]]="","",Table1[[#This Row],[Hauptkörper - B1 - Virgin Material Anteil (in %)]])</f>
        <v/>
      </c>
      <c r="LG54" s="812" t="str">
        <f>IF(Table1[[#This Row],[Hauptkörper - B1 - Recyceltes Material]]="","",VLOOKUP(Table1[[#This Row],[Hauptkörper - B1 - Recyceltes Material]],'DD FD'!AL:AM,2,FALSE))</f>
        <v/>
      </c>
      <c r="LH54" s="813" t="str">
        <f>IF(Table1[[#This Row],[Hauptkörper - B1 - Recyceltes Material Anteil (in %)]]="","",Table1[[#This Row],[Hauptkörper - B1 - Recyceltes Material Anteil (in %)]])</f>
        <v/>
      </c>
      <c r="LI54" s="814" t="str">
        <f>IF(Table1[[#This Row],[Hauptkörper - B1 - Beschichtung]]="","",VLOOKUP(Table1[[#This Row],[Hauptkörper - B1 - Beschichtung]],'DD FD'!AE:AF,2,FALSE))</f>
        <v/>
      </c>
      <c r="LJ54" s="815" t="str">
        <f>IF(Table1[[#This Row],[Hauptkörper - B1 - Beschichtung Anteil (in %)]]="","",Table1[[#This Row],[Hauptkörper - B1 - Beschichtung Anteil (in %)]])</f>
        <v/>
      </c>
      <c r="LK54" s="811" t="str">
        <f>IF(Table1[[#This Row],[Hauptkörper - B2 - Art]]="","",VLOOKUP(Table1[[#This Row],[Hauptkörper - B2 - Art]],'DD FD'!B:C,2,FALSE))</f>
        <v/>
      </c>
      <c r="LL54" s="812" t="str">
        <f>IF(Table1[[#This Row],[Hauptkörper - B2 - Fraktion]]="","",VLOOKUP(Table1[[#This Row],[Hauptkörper - B2 - Fraktion]],'DD FD'!H:J,3,FALSE))</f>
        <v/>
      </c>
      <c r="LM54" s="809" t="str">
        <f>IF(Table1[[#This Row],[Hauptkörper - B2 - Gewicht
(in G)]]="","",Table1[[#This Row],[Hauptkörper - B2 - Gewicht
(in G)]])</f>
        <v/>
      </c>
      <c r="LN54" s="809" t="str">
        <f>IF(Table1[[#This Row],[Hauptkörper - B2 - Lizenzierungs-pflichtig? (X=Ja)]]="","",Table1[[#This Row],[Hauptkörper - B2 - Lizenzierungs-pflichtig? (X=Ja)]])</f>
        <v/>
      </c>
      <c r="LO54" s="812" t="str">
        <f>IF(Table1[[#This Row],[Hauptkörper - B2 - Virgin Material]]="","",VLOOKUP(Table1[[#This Row],[Hauptkörper - B2 - Virgin Material]],'DD FD'!AJ:AK,2,FALSE))</f>
        <v/>
      </c>
      <c r="LP54" s="813" t="str">
        <f>IF(Table1[[#This Row],[Hauptkörper - B2 - Virgin Material Anteil (in %)]]="","",Table1[[#This Row],[Hauptkörper - B2 - Virgin Material Anteil (in %)]])</f>
        <v/>
      </c>
      <c r="LQ54" s="812" t="str">
        <f>IF(Table1[[#This Row],[Hauptkörper - B2 - Recyceltes Material]]="","",VLOOKUP(Table1[[#This Row],[Hauptkörper - B2 - Recyceltes Material]],'DD FD'!AL:AM,2,FALSE))</f>
        <v/>
      </c>
      <c r="LR54" s="813" t="str">
        <f>IF(Table1[[#This Row],[Hauptkörper - B2 - Recyceltes Material Anteil (in %)]]="","",Table1[[#This Row],[Hauptkörper - B2 - Recyceltes Material Anteil (in %)]])</f>
        <v/>
      </c>
      <c r="LS54" s="812" t="str">
        <f>IF(Table1[[#This Row],[Hauptkörper - B2 - Beschichtung]]="","",VLOOKUP(Table1[[#This Row],[Hauptkörper - B2 - Beschichtung]],'DD FD'!AE:AF,2,FALSE))</f>
        <v/>
      </c>
      <c r="LT54" s="815" t="str">
        <f>IF(Table1[[#This Row],[Hauptkörper - B2 - Beschichtung Anteil (in %)]]="","",Table1[[#This Row],[Hauptkörper - B2 - Beschichtung Anteil (in %)]])</f>
        <v/>
      </c>
      <c r="LU54" s="811" t="str">
        <f>IF(Table1[[#This Row],[Hauptkörper - B3 - Art]]="","",VLOOKUP(Table1[[#This Row],[Hauptkörper - B3 - Art]],'DD FD'!B:C,2,FALSE))</f>
        <v/>
      </c>
      <c r="LV54" s="812" t="str">
        <f>IF(Table1[[#This Row],[Hauptkörper - B3 - Fraktion]]="","",VLOOKUP(Table1[[#This Row],[Hauptkörper - B3 - Fraktion]],'DD FD'!H:J,3,FALSE))</f>
        <v/>
      </c>
      <c r="LW54" s="809" t="str">
        <f>IF(Table1[[#This Row],[Hauptkörper - B3 - Gewicht
(in G)]]="","",Table1[[#This Row],[Hauptkörper - B3 - Gewicht
(in G)]])</f>
        <v/>
      </c>
      <c r="LX54" s="809" t="str">
        <f>IF(Table1[[#This Row],[Hauptkörper - B3 - Lizenzierungs-pflichtig? (X=Ja)]]="","",Table1[[#This Row],[Hauptkörper - B3 - Lizenzierungs-pflichtig? (X=Ja)]])</f>
        <v/>
      </c>
      <c r="LY54" s="812" t="str">
        <f>IF(Table1[[#This Row],[Hauptkörper - B3 - Virgin Material]]="","",VLOOKUP(Table1[[#This Row],[Hauptkörper - B3 - Virgin Material]],'DD FD'!AJ:AK,2,FALSE))</f>
        <v/>
      </c>
      <c r="LZ54" s="813" t="str">
        <f>IF(Table1[[#This Row],[Hauptkörper - B3 - Virgin Material Anteil (in %)]]="","",Table1[[#This Row],[Hauptkörper - B3 - Virgin Material Anteil (in %)]])</f>
        <v/>
      </c>
      <c r="MA54" s="812" t="str">
        <f>IF(Table1[[#This Row],[Hauptkörper - B3 - Recyceltes Material]]="","",VLOOKUP(Table1[[#This Row],[Hauptkörper - B3 - Recyceltes Material]],'DD FD'!AL:AM,2,FALSE))</f>
        <v/>
      </c>
      <c r="MB54" s="813" t="str">
        <f>IF(Table1[[#This Row],[Hauptkörper - B3 - Recyceltes Material Anteil (in %)]]="","",Table1[[#This Row],[Hauptkörper - B3 - Recyceltes Material Anteil (in %)]])</f>
        <v/>
      </c>
      <c r="MC54" s="812" t="str">
        <f>IF(Table1[[#This Row],[Hauptkörper - B3 - Beschichtung]]="","",VLOOKUP(Table1[[#This Row],[Hauptkörper - B3 - Beschichtung]],'DD FD'!AE:AF,2,FALSE))</f>
        <v/>
      </c>
      <c r="MD54" s="815" t="str">
        <f>IF(Table1[[#This Row],[Hauptkörper - B3 - Beschichtung Anteil (in %)]]="","",Table1[[#This Row],[Hauptkörper - B3 - Beschichtung Anteil (in %)]])</f>
        <v/>
      </c>
      <c r="ME54" s="811" t="str">
        <f>IF(Table1[[#This Row],[Verschluss - B1 - Art]]="","",VLOOKUP(Table1[[#This Row],[Verschluss - B1 - Art]],'DD FD'!D:E,2,FALSE))</f>
        <v/>
      </c>
      <c r="MF54" s="812" t="str">
        <f>IF(Table1[[#This Row],[Verschluss - B1 - Fraktion]]="","",VLOOKUP(Table1[[#This Row],[Verschluss - B1 - Fraktion]],'DD FD'!H:J,3,FALSE))</f>
        <v/>
      </c>
      <c r="MG54" s="809" t="str">
        <f>IF(Table1[[#This Row],[Verschluss - B1 - Gewicht (in G)]]="","",Table1[[#This Row],[Verschluss - B1 - Gewicht (in G)]])</f>
        <v/>
      </c>
      <c r="MH54" s="809" t="str">
        <f>IF(Table1[[#This Row],[Verschluss - B1 - Lizenzierungs-pflichtig? (X=Ja)]]="","",Table1[[#This Row],[Verschluss - B1 - Lizenzierungs-pflichtig? (X=Ja)]])</f>
        <v/>
      </c>
      <c r="MI54" s="809" t="str">
        <f>IF(Table1[[#This Row],[Verschluss - B1 - Trennbar vom Hauptkörper? (X=Ja)]]="","",Table1[[#This Row],[Verschluss - B1 - Trennbar vom Hauptkörper? (X=Ja)]])</f>
        <v/>
      </c>
      <c r="MJ54" s="812" t="str">
        <f>IF(Table1[[#This Row],[Verschluss - B1 - Virgin Material]]="","",VLOOKUP(Table1[[#This Row],[Verschluss - B1 - Virgin Material]],'DD FD'!AJ:AK,2,FALSE))</f>
        <v/>
      </c>
      <c r="MK54" s="813" t="str">
        <f>IF(Table1[[#This Row],[Verschluss - B1 - Virgin Material Anteil (in %)]]="","",Table1[[#This Row],[Verschluss - B1 - Virgin Material Anteil (in %)]])</f>
        <v/>
      </c>
      <c r="ML54" s="812" t="str">
        <f>IF(Table1[[#This Row],[Verschluss - B1 - Recyceltes Material]]="","",VLOOKUP(Table1[[#This Row],[Verschluss - B1 - Recyceltes Material]],'DD FD'!AL:AM,2,FALSE))</f>
        <v/>
      </c>
      <c r="MM54" s="813" t="str">
        <f>IF(Table1[[#This Row],[Verschluss - B1 - Recyceltes Material Anteil (in %)]]="","",Table1[[#This Row],[Verschluss - B1 - Recyceltes Material Anteil (in %)]])</f>
        <v/>
      </c>
      <c r="MN54" s="812" t="str">
        <f>IF(Table1[[#This Row],[Verschluss - B1 - Beschichtung]]="","",VLOOKUP(Table1[[#This Row],[Verschluss - B1 - Beschichtung]],'DD FD'!AE:AF,2,FALSE))</f>
        <v/>
      </c>
      <c r="MO54" s="815" t="str">
        <f>IF(Table1[[#This Row],[Verschluss - B1 - Beschichtung Anteil (in %)]]="","",Table1[[#This Row],[Verschluss - B1 - Beschichtung Anteil (in %)]])</f>
        <v/>
      </c>
      <c r="MP54" s="811" t="str">
        <f>IF(Table1[[#This Row],[Verschluss - B2 - Art]]="","",VLOOKUP(Table1[[#This Row],[Verschluss - B2 - Art]],'DD FD'!D:E,2,FALSE))</f>
        <v/>
      </c>
      <c r="MQ54" s="812" t="str">
        <f>IF(Table1[[#This Row],[Verschluss - B2 - Fraktion]]="","",VLOOKUP(Table1[[#This Row],[Verschluss - B2 - Fraktion]],'DD FD'!H:J,3,FALSE))</f>
        <v/>
      </c>
      <c r="MR54" s="809" t="str">
        <f>IF(Table1[[#This Row],[Verschluss - B2 - Gewicht (in G)]]="","",Table1[[#This Row],[Verschluss - B2 - Gewicht (in G)]])</f>
        <v/>
      </c>
      <c r="MS54" s="809" t="str">
        <f>IF(Table1[[#This Row],[Verschluss - B2 - Lizenzierungs-pflichtig? (X=Ja)]]="","",Table1[[#This Row],[Verschluss - B2 - Lizenzierungs-pflichtig? (X=Ja)]])</f>
        <v/>
      </c>
      <c r="MT54" s="809" t="str">
        <f>IF(Table1[[#This Row],[Verschluss - B2 - Trennbar vom Hauptkörper? (X=Ja)]]="","",Table1[[#This Row],[Verschluss - B2 - Trennbar vom Hauptkörper? (X=Ja)]])</f>
        <v/>
      </c>
      <c r="MU54" s="812" t="str">
        <f>IF(Table1[[#This Row],[Verschluss - B2 - Virgin Material]]="","",VLOOKUP(Table1[[#This Row],[Verschluss - B2 - Virgin Material]],'DD FD'!AJ:AK,2,FALSE))</f>
        <v/>
      </c>
      <c r="MV54" s="813" t="str">
        <f>IF(Table1[[#This Row],[Verschluss - B2 - Virgin Material Anteil (in %)]]="","",Table1[[#This Row],[Verschluss - B2 - Virgin Material Anteil (in %)]])</f>
        <v/>
      </c>
      <c r="MW54" s="812" t="str">
        <f>IF(Table1[[#This Row],[Verschluss - B2 - Recyceltes Material]]="","",VLOOKUP(Table1[[#This Row],[Verschluss - B2 - Recyceltes Material]],'DD FD'!AL:AM,2,FALSE))</f>
        <v/>
      </c>
      <c r="MX54" s="813" t="str">
        <f>IF(Table1[[#This Row],[Verschluss - B2 - Recyceltes Material Anteil (in %)]]="","",Table1[[#This Row],[Verschluss - B2 - Recyceltes Material Anteil (in %)]])</f>
        <v/>
      </c>
      <c r="MY54" s="812" t="str">
        <f>IF(Table1[[#This Row],[Verschluss - B2 - Beschichtung]]="","",VLOOKUP(Table1[[#This Row],[Verschluss - B2 - Beschichtung]],'DD FD'!AE:AF,2,FALSE))</f>
        <v/>
      </c>
      <c r="MZ54" s="815" t="str">
        <f>IF(Table1[[#This Row],[Verschluss - B2 - Beschichtung Anteil (in %)]]="","",Table1[[#This Row],[Verschluss - B2 - Beschichtung Anteil (in %)]])</f>
        <v/>
      </c>
      <c r="NA54" s="811" t="str">
        <f>IF(Table1[[#This Row],[Verschluss - B3 - Art]]="","",VLOOKUP(Table1[[#This Row],[Verschluss - B3 - Art]],'DD FD'!D:E,2,FALSE))</f>
        <v/>
      </c>
      <c r="NB54" s="812" t="str">
        <f>IF(Table1[[#This Row],[Verschluss - B3 - Fraktion]]="","",VLOOKUP(Table1[[#This Row],[Verschluss - B3 - Fraktion]],'DD FD'!H:J,3,FALSE))</f>
        <v/>
      </c>
      <c r="NC54" s="809" t="str">
        <f>IF(Table1[[#This Row],[Verschluss - B3 - Gewicht (in G)]]="","",Table1[[#This Row],[Verschluss - B3 - Gewicht (in G)]])</f>
        <v/>
      </c>
      <c r="ND54" s="809" t="str">
        <f>IF(Table1[[#This Row],[Verschluss - B3 - Lizenzierungs-pflichtig? (X=Ja)]]="","",Table1[[#This Row],[Verschluss - B3 - Lizenzierungs-pflichtig? (X=Ja)]])</f>
        <v/>
      </c>
      <c r="NE54" s="809" t="str">
        <f>IF(Table1[[#This Row],[Verschluss - B3 - Trennbar vom Hauptkörper? (X=Ja)]]="","",Table1[[#This Row],[Verschluss - B3 - Trennbar vom Hauptkörper? (X=Ja)]])</f>
        <v/>
      </c>
      <c r="NF54" s="812" t="str">
        <f>IF(Table1[[#This Row],[Verschluss - B3 - Virgin Material]]="","",VLOOKUP(Table1[[#This Row],[Verschluss - B3 - Virgin Material]],'DD FD'!AJ:AK,2,FALSE))</f>
        <v/>
      </c>
      <c r="NG54" s="813" t="str">
        <f>IF(Table1[[#This Row],[Verschluss - B3 - Virgin Material Anteil (in %)]]="","",Table1[[#This Row],[Verschluss - B3 - Virgin Material Anteil (in %)]])</f>
        <v/>
      </c>
      <c r="NH54" s="812" t="str">
        <f>IF(Table1[[#This Row],[Verschluss - B3 - Recyceltes Material]]="","",VLOOKUP(Table1[[#This Row],[Verschluss - B3 - Recyceltes Material]],'DD FD'!AL:AM,2,FALSE))</f>
        <v/>
      </c>
      <c r="NI54" s="813" t="str">
        <f>IF(Table1[[#This Row],[Verschluss - B3 - Recyceltes Material Anteil (in %)]]="","",Table1[[#This Row],[Verschluss - B3 - Recyceltes Material Anteil (in %)]])</f>
        <v/>
      </c>
      <c r="NJ54" s="812" t="str">
        <f>IF(Table1[[#This Row],[Verschluss - B3 - Beschichtung]]="","",VLOOKUP(Table1[[#This Row],[Verschluss - B3 - Beschichtung]],'DD FD'!AE:AF,2,FALSE))</f>
        <v/>
      </c>
      <c r="NK54" s="815" t="str">
        <f>IF(Table1[[#This Row],[Verschluss - B3 - Beschichtung Anteil (in %)]]="","",Table1[[#This Row],[Verschluss - B3 - Beschichtung Anteil (in %)]])</f>
        <v/>
      </c>
      <c r="NL54" s="811" t="str">
        <f>IF(Table1[[#This Row],[Etikett - B1 - Art]]="","",VLOOKUP(Table1[[#This Row],[Etikett - B1 - Art]],'DD FD'!F:G,2,FALSE))</f>
        <v/>
      </c>
      <c r="NM54" s="812" t="str">
        <f>IF(Table1[[#This Row],[Etikett - B1 - Fraktion]]="","",VLOOKUP(Table1[[#This Row],[Etikett - B1 - Fraktion]],'DD FD'!H:J,3,FALSE))</f>
        <v/>
      </c>
      <c r="NN54" s="809" t="str">
        <f>IF(Table1[[#This Row],[Etikett - B1 - Gewicht (in G)]]="","",Table1[[#This Row],[Etikett - B1 - Gewicht (in G)]])</f>
        <v/>
      </c>
      <c r="NO54" s="809" t="str">
        <f>IF(Table1[[#This Row],[Etikett - B1 - Lizenzierungs-pflichtig? (X=Ja)]]="","",Table1[[#This Row],[Etikett - B1 - Lizenzierungs-pflichtig? (X=Ja)]])</f>
        <v/>
      </c>
      <c r="NP54" s="809" t="str">
        <f>IF(Table1[[#This Row],[Etikett - B1 - Trennbar vom Hauptkörper? (X=Ja)]]="","",Table1[[#This Row],[Etikett - B1 - Trennbar vom Hauptkörper? (X=Ja)]])</f>
        <v/>
      </c>
      <c r="NQ54" s="812" t="str">
        <f>IF(Table1[[#This Row],[Etikett - B1 - Virgin Material]]="","",VLOOKUP(Table1[[#This Row],[Etikett - B1 - Virgin Material]],'DD FD'!AJ:AK,2,FALSE))</f>
        <v/>
      </c>
      <c r="NR54" s="813" t="str">
        <f>IF(Table1[[#This Row],[Etikett - B1 - Virgin Material Anteil (in %)]]="","",Table1[[#This Row],[Etikett - B1 - Virgin Material Anteil (in %)]])</f>
        <v/>
      </c>
      <c r="NS54" s="812" t="str">
        <f>IF(Table1[[#This Row],[Etikett - B1 - Recyceltes Material]]="","",VLOOKUP(Table1[[#This Row],[Etikett - B1 - Recyceltes Material]],'DD FD'!AL:AM,2,FALSE))</f>
        <v/>
      </c>
      <c r="NT54" s="813" t="str">
        <f>IF(Table1[[#This Row],[Etikett - B1 - Recyceltes Material Anteil (in %)]]="","",Table1[[#This Row],[Etikett - B1 - Recyceltes Material Anteil (in %)]])</f>
        <v/>
      </c>
      <c r="NU54" s="812" t="str">
        <f>IF(Table1[[#This Row],[Etikett - B1 - Beschichtung]]="","",VLOOKUP(Table1[[#This Row],[Etikett - B1 - Beschichtung]],'DD FD'!AE:AF,2,FALSE))</f>
        <v/>
      </c>
      <c r="NV54" s="815" t="str">
        <f>IF(Table1[[#This Row],[Etikett - B1 - Beschichtung Anteil (in %)]]="","",Table1[[#This Row],[Etikett - B1 - Beschichtung Anteil (in %)]])</f>
        <v/>
      </c>
      <c r="NW54" s="811" t="str">
        <f>IF(Table1[[#This Row],[Etikett - B2 - Art]]="","",VLOOKUP(Table1[[#This Row],[Etikett - B2 - Art]],'DD FD'!F:G,2,FALSE))</f>
        <v/>
      </c>
      <c r="NX54" s="812" t="str">
        <f>IF(Table1[[#This Row],[Etikett - B2 - Fraktion]]="","",VLOOKUP(Table1[[#This Row],[Etikett - B2 - Fraktion]],'DD FD'!H:J,3,FALSE))</f>
        <v/>
      </c>
      <c r="NY54" s="809" t="str">
        <f>IF(Table1[[#This Row],[Etikett - B2 - Gewicht (in G)]]="","",Table1[[#This Row],[Etikett - B2 - Gewicht (in G)]])</f>
        <v/>
      </c>
      <c r="NZ54" s="809" t="str">
        <f>IF(Table1[[#This Row],[Etikett - B2 - Lizenzierungs-pflichtig? (X=Ja)]]="","",Table1[[#This Row],[Etikett - B2 - Lizenzierungs-pflichtig? (X=Ja)]])</f>
        <v/>
      </c>
      <c r="OA54" s="809" t="str">
        <f>IF(Table1[[#This Row],[Etikett - B2 - Trennbar vom Hauptkörper? (X=Ja)]]="","",Table1[[#This Row],[Etikett - B2 - Trennbar vom Hauptkörper? (X=Ja)]])</f>
        <v/>
      </c>
      <c r="OB54" s="812" t="str">
        <f>IF(Table1[[#This Row],[Etikett - B2 - Virgin Material]]="","",VLOOKUP(Table1[[#This Row],[Etikett - B2 - Virgin Material]],'DD FD'!AJ:AK,2,FALSE))</f>
        <v/>
      </c>
      <c r="OC54" s="813" t="str">
        <f>IF(Table1[[#This Row],[Etikett - B2 - Virgin Material Anteil (in %)]]="","",Table1[[#This Row],[Etikett - B2 - Virgin Material Anteil (in %)]])</f>
        <v/>
      </c>
      <c r="OD54" s="812" t="str">
        <f>IF(Table1[[#This Row],[Etikett - B2 - Recyceltes Material]]="","",VLOOKUP(Table1[[#This Row],[Etikett - B2 - Recyceltes Material]],'DD FD'!AL:AM,2,FALSE))</f>
        <v/>
      </c>
      <c r="OE54" s="813" t="str">
        <f>IF(Table1[[#This Row],[Etikett - B2 - Recyceltes Material Anteil (in %)]]="","",Table1[[#This Row],[Etikett - B2 - Recyceltes Material Anteil (in %)]])</f>
        <v/>
      </c>
      <c r="OF54" s="812" t="str">
        <f>IF(Table1[[#This Row],[Etikett - B2 - Beschichtung]]="","",VLOOKUP(Table1[[#This Row],[Etikett - B2 - Beschichtung]],'DD FD'!AE:AF,2,FALSE))</f>
        <v/>
      </c>
      <c r="OG54" s="815" t="str">
        <f>IF(Table1[[#This Row],[Etikett - B2 - Beschichtung Anteil (in %)]]="","",Table1[[#This Row],[Etikett - B2 - Beschichtung Anteil (in %)]])</f>
        <v/>
      </c>
      <c r="OH54" s="811" t="str">
        <f>IF(Table1[[#This Row],[Etikett - B3 - Art]]="","",VLOOKUP(Table1[[#This Row],[Etikett - B3 - Art]],'DD FD'!F:G,2,FALSE))</f>
        <v/>
      </c>
      <c r="OI54" s="812" t="str">
        <f>IF(Table1[[#This Row],[Etikett - B3 - Fraktion]]="","",VLOOKUP(Table1[[#This Row],[Etikett - B3 - Fraktion]],'DD FD'!H:J,3,FALSE))</f>
        <v/>
      </c>
      <c r="OJ54" s="809" t="str">
        <f>IF(Table1[[#This Row],[Etikett - B3 - Gewicht (in G)]]="","",Table1[[#This Row],[Etikett - B3 - Gewicht (in G)]])</f>
        <v/>
      </c>
      <c r="OK54" s="809" t="str">
        <f>IF(Table1[[#This Row],[Etikett - B3 - Lizenzierungs-pflichtig? (X=Ja)]]="","",Table1[[#This Row],[Etikett - B3 - Lizenzierungs-pflichtig? (X=Ja)]])</f>
        <v/>
      </c>
      <c r="OL54" s="809" t="str">
        <f>IF(Table1[[#This Row],[Etikett - B3 - Trennbar vom Hauptkörper? (X=Ja)]]="","",Table1[[#This Row],[Etikett - B3 - Trennbar vom Hauptkörper? (X=Ja)]])</f>
        <v/>
      </c>
      <c r="OM54" s="812" t="str">
        <f>IF(Table1[[#This Row],[Etikett - B3 - Virgin Material]]="","",VLOOKUP(Table1[[#This Row],[Etikett - B3 - Virgin Material]],'DD FD'!AJ:AK,2,FALSE))</f>
        <v/>
      </c>
      <c r="ON54" s="813" t="str">
        <f>IF(Table1[[#This Row],[Etikett - B3 - Virgin Material Anteil (in %)]]="","",Table1[[#This Row],[Etikett - B3 - Virgin Material Anteil (in %)]])</f>
        <v/>
      </c>
      <c r="OO54" s="812" t="str">
        <f>IF(Table1[[#This Row],[Etikett - B3 - Recyceltes Material]]="","",VLOOKUP(Table1[[#This Row],[Etikett - B3 - Recyceltes Material]],'DD FD'!AL:AM,2,FALSE))</f>
        <v/>
      </c>
      <c r="OP54" s="813" t="str">
        <f>IF(Table1[[#This Row],[Etikett - B3 - Recyceltes Material Anteil (in %)]]="","",Table1[[#This Row],[Etikett - B3 - Recyceltes Material Anteil (in %)]])</f>
        <v/>
      </c>
      <c r="OQ54" s="812" t="str">
        <f>IF(Table1[[#This Row],[Etikett - B3 - Beschichtung]]="","",VLOOKUP(Table1[[#This Row],[Etikett - B3 - Beschichtung]],'DD FD'!AE:AF,2,FALSE))</f>
        <v/>
      </c>
      <c r="OR54" s="861" t="str">
        <f>IF(Table1[[#This Row],[Etikett - B3 - Beschichtung Anteil (in %)]]="","",Table1[[#This Row],[Etikett - B3 - Beschichtung Anteil (in %)]])</f>
        <v/>
      </c>
      <c r="OS54" s="866">
        <f>ROUNDUP(SUM(
IF(AND(LB54='DD FD'!$J$7,LD54='DD FD'!$AI$3),LC54,0),
IF(AND(LL54='DD FD'!$J$7,LN54='DD FD'!$AI$3),LM54,0),
IF(AND(LV54='DD FD'!$J$7,LX54='DD FD'!$AI$3),LW54,0),
IF(AND(MF54='DD FD'!$J$7,MH54='DD FD'!$AI$3),MG54,0),
IF(AND(MQ54='DD FD'!$J$7,MS54='DD FD'!$AI$3),MR54,0),
IF(AND(NB54='DD FD'!$J$7,ND54='DD FD'!$AI$3),NC54,0),
IF(AND(NM54='DD FD'!$J$7,NO54='DD FD'!$AI$3),NN54,0),
IF(AND(NX54='DD FD'!$J$7,NZ54='DD FD'!$AI$3),NY54,0),
IF(AND(OI54='DD FD'!$J$7,OK54='DD FD'!$AI$3),OJ54,0),
),2)</f>
        <v>0</v>
      </c>
      <c r="OT54" s="865">
        <f>ROUNDUP(SUM(
IF(AND(LB54='DD FD'!$J$6,LD54='DD FD'!$AI$3),LC54,0),
IF(AND(LL54='DD FD'!$J$6,LN54='DD FD'!$AI$3),LM54,0),
IF(AND(LV54='DD FD'!$J$6,LX54='DD FD'!$AI$3),LW54,0),
IF(AND(MF54='DD FD'!$J$6,MH54='DD FD'!$AI$3),MG54,0),
IF(AND(MQ54='DD FD'!$J$6,MS54='DD FD'!$AI$3),MR54,0),
IF(AND(NB54='DD FD'!$J$6,ND54='DD FD'!$AI$3),NC54,0),
IF(AND(NM54='DD FD'!$J$6,NO54='DD FD'!$AI$3),NN54,0),
IF(AND(NX54='DD FD'!$J$6,NZ54='DD FD'!$AI$3),NY54,0),
IF(AND(OI54='DD FD'!$J$6,OK54='DD FD'!$AI$3),OJ54,0),
),2)</f>
        <v>0</v>
      </c>
      <c r="OU54" s="865">
        <f>ROUNDUP(SUM(
IF(AND(LB54='DD FD'!$J$10,LD54='DD FD'!$AI$3),LC54,0),
IF(AND(LL54='DD FD'!$J$10,LN54='DD FD'!$AI$3),LM54,0),
IF(AND(LV54='DD FD'!$J$10,LX54='DD FD'!$AI$3),LW54,0),
IF(AND(MF54='DD FD'!$J$10,MH54='DD FD'!$AI$3),MG54,0),
IF(AND(MQ54='DD FD'!$J$10,MS54='DD FD'!$AI$3),MR54,0),
IF(AND(NB54='DD FD'!$J$10,ND54='DD FD'!$AI$3),NC54,0),
IF(AND(NM54='DD FD'!$J$10,NO54='DD FD'!$AI$3),NN54,0),
IF(AND(NX54='DD FD'!$J$10,NZ54='DD FD'!$AI$3),NY54,0),
IF(AND(OI54='DD FD'!$J$10,OK54='DD FD'!$AI$3),OJ54,0),
),2)</f>
        <v>0</v>
      </c>
      <c r="OV54" s="865">
        <f>ROUNDUP(SUM(
IF(AND(LB54='DD FD'!$J$8,LD54='DD FD'!$AI$3),LC54,0),
IF(AND(LL54='DD FD'!$J$8,LN54='DD FD'!$AI$3),LM54,0),
IF(AND(LV54='DD FD'!$J$8,LX54='DD FD'!$AI$3),LW54,0),
IF(AND(MF54='DD FD'!$J$8,MH54='DD FD'!$AI$3),MG54,0),
IF(AND(MQ54='DD FD'!$J$8,MS54='DD FD'!$AI$3),MR54,0),
IF(AND(NB54='DD FD'!$J$8,ND54='DD FD'!$AI$3),NC54,0),
IF(AND(NM54='DD FD'!$J$8,NO54='DD FD'!$AI$3),NN54,0),
IF(AND(NX54='DD FD'!$J$8,NZ54='DD FD'!$AI$3),NY54,0),
IF(AND(OI54='DD FD'!$J$8,OK54='DD FD'!$AI$3),OJ54,0),
),2)</f>
        <v>0</v>
      </c>
      <c r="OW54" s="865">
        <f>ROUNDUP(SUM(
IF(AND(LB54='DD FD'!$J$5,LD54='DD FD'!$AI$3),LC54,0),
IF(AND(LL54='DD FD'!$J$5,LN54='DD FD'!$AI$3),LM54,0),
IF(AND(LV54='DD FD'!$J$5,LX54='DD FD'!$AI$3),LW54,0),
IF(AND(MF54='DD FD'!$J$5,MH54='DD FD'!$AI$3),MG54,0),
IF(AND(MQ54='DD FD'!$J$5,MS54='DD FD'!$AI$3),MR54,0),
IF(AND(NB54='DD FD'!$J$5,ND54='DD FD'!$AI$3),NC54,0),
IF(AND(NM54='DD FD'!$J$5,NO54='DD FD'!$AI$3),NN54,0),
IF(AND(NX54='DD FD'!$J$5,NZ54='DD FD'!$AI$3),NY54,0),
IF(AND(OI54='DD FD'!$J$5,OK54='DD FD'!$AI$3),OJ54,0),
),2)</f>
        <v>0</v>
      </c>
      <c r="OX54" s="865">
        <f>ROUNDUP(SUM(
IF(AND(LB54='DD FD'!$J$9,LD54='DD FD'!$AI$3),LC54,0),
IF(AND(LL54='DD FD'!$J$9,LN54='DD FD'!$AI$3),LM54,0),
IF(AND(LV54='DD FD'!$J$9,LX54='DD FD'!$AI$3),LW54,0),
IF(AND(MF54='DD FD'!$J$9,MH54='DD FD'!$AI$3),MG54,0),
IF(AND(MQ54='DD FD'!$J$9,MS54='DD FD'!$AI$3),MR54,0),
IF(AND(NB54='DD FD'!$J$9,ND54='DD FD'!$AI$3),NC54,0),
IF(AND(NM54='DD FD'!$J$9,NO54='DD FD'!$AI$3),NN54,0),
IF(AND(NX54='DD FD'!$J$9,NZ54='DD FD'!$AI$3),NY54,0),
IF(AND(OI54='DD FD'!$J$9,OK54='DD FD'!$AI$3),OJ54,0),
),2)</f>
        <v>0</v>
      </c>
      <c r="OY54" s="865">
        <f>ROUNDUP(SUM(
IF(AND(LB54='DD FD'!$J$4,LD54='DD FD'!$AI$3),LC54,0),
IF(AND(LL54='DD FD'!$J$4,LN54='DD FD'!$AI$3),LM54,0),
IF(AND(LV54='DD FD'!$J$4,LX54='DD FD'!$AI$3),LW54,0),
IF(AND(MF54='DD FD'!$J$4,MH54='DD FD'!$AI$3),MG54,0),
IF(AND(MQ54='DD FD'!$J$4,MS54='DD FD'!$AI$3),MR54,0),
IF(AND(NB54='DD FD'!$J$4,ND54='DD FD'!$AI$3),NC54,0),
IF(AND(NM54='DD FD'!$J$4,NO54='DD FD'!$AI$3),NN54,0),
IF(AND(NX54='DD FD'!$J$4,NZ54='DD FD'!$AI$3),NY54,0),
IF(AND(OI54='DD FD'!$J$4,OK54='DD FD'!$AI$3),OJ54,0),
),2)</f>
        <v>0</v>
      </c>
      <c r="OZ54" s="867">
        <f>ROUNDUP(SUM(
IF(AND(LB54='DD FD'!$J$11,LD54='DD FD'!$AI$3),LC54,0),
IF(AND(LL54='DD FD'!$J$11,LN54='DD FD'!$AI$3),LM54,0),
IF(AND(LV54='DD FD'!$J$11,LX54='DD FD'!$AI$3),LW54,0),
IF(AND(MF54='DD FD'!$J$11,MH54='DD FD'!$AI$3),MG54,0),
IF(AND(MQ54='DD FD'!$J$11,MS54='DD FD'!$AI$3),MR54,0),
IF(AND(NB54='DD FD'!$J$11,ND54='DD FD'!$AI$3),NC54,0),
IF(AND(NM54='DD FD'!$J$11,NO54='DD FD'!$AI$3),NN54,0),
IF(AND(NX54='DD FD'!$J$11,NZ54='DD FD'!$AI$3),NY54,0),
IF(AND(OI54='DD FD'!$J$11,OK54='DD FD'!$AI$3),OJ54,0),
),2)</f>
        <v>0</v>
      </c>
    </row>
    <row r="55" spans="1:416">
      <c r="A55" s="663"/>
      <c r="B55" s="182"/>
      <c r="C55" s="282"/>
      <c r="D55" s="282"/>
      <c r="E55" s="183"/>
      <c r="F55" s="355"/>
      <c r="G55" s="359"/>
      <c r="H55" s="664"/>
      <c r="I55" s="173"/>
      <c r="J55" s="161" t="str">
        <f t="shared" si="0"/>
        <v/>
      </c>
      <c r="K55" s="633" t="str">
        <f t="shared" si="17"/>
        <v/>
      </c>
      <c r="L55" s="636"/>
      <c r="M55" s="124" t="str">
        <f t="shared" si="18"/>
        <v/>
      </c>
      <c r="N55" s="125" t="str">
        <f t="shared" si="1"/>
        <v/>
      </c>
      <c r="O55" s="175"/>
      <c r="P55" s="175"/>
      <c r="Q55" s="126" t="str">
        <f t="shared" si="19"/>
        <v/>
      </c>
      <c r="R55" s="184"/>
      <c r="S55" s="184"/>
      <c r="T55" s="182"/>
      <c r="U55" s="182"/>
      <c r="V55" s="182"/>
      <c r="W55" s="358"/>
      <c r="X55" s="182"/>
      <c r="Y55" s="183"/>
      <c r="Z55" s="123"/>
      <c r="AA55" s="176"/>
      <c r="AB55" s="176"/>
      <c r="AC55" s="176"/>
      <c r="AD55" s="176"/>
      <c r="AE55" s="176"/>
      <c r="AF55" s="176"/>
      <c r="AG55" s="127" t="str">
        <f t="shared" si="20"/>
        <v/>
      </c>
      <c r="AH55" s="127" t="str">
        <f t="shared" si="21"/>
        <v/>
      </c>
      <c r="AI55" s="370"/>
      <c r="AJ55" s="635"/>
      <c r="AK55" s="619" t="str">
        <f t="shared" si="22"/>
        <v/>
      </c>
      <c r="AL55" s="124" t="str">
        <f t="shared" si="2"/>
        <v/>
      </c>
      <c r="AM55" s="124" t="str">
        <f t="shared" si="3"/>
        <v/>
      </c>
      <c r="AN55" s="124" t="str">
        <f t="shared" si="4"/>
        <v/>
      </c>
      <c r="AO55" s="124" t="str">
        <f t="shared" si="5"/>
        <v/>
      </c>
      <c r="AP55" s="184"/>
      <c r="AQ55" s="182"/>
      <c r="AR55" s="182"/>
      <c r="AS55" s="182"/>
      <c r="AT55" s="182"/>
      <c r="AU55" s="127" t="str">
        <f t="shared" si="6"/>
        <v/>
      </c>
      <c r="AV55" s="354"/>
      <c r="AW55" s="127" t="str">
        <f t="shared" si="7"/>
        <v/>
      </c>
      <c r="AX55" s="144" t="str">
        <f t="shared" si="8"/>
        <v/>
      </c>
      <c r="AY55" s="182"/>
      <c r="AZ55" s="23"/>
      <c r="BA55" s="23"/>
      <c r="BB55" s="183"/>
      <c r="BC55" s="622"/>
      <c r="BD55" s="649" t="str">
        <f t="shared" si="23"/>
        <v/>
      </c>
      <c r="BE55" s="354"/>
      <c r="BF55" s="192" t="str">
        <f t="shared" si="24"/>
        <v/>
      </c>
      <c r="BG55" s="159"/>
      <c r="BH55" s="159"/>
      <c r="BI55" s="182"/>
      <c r="BJ55" s="194"/>
      <c r="BK55" s="194"/>
      <c r="BL55" s="194"/>
      <c r="BM55" s="127" t="str">
        <f t="shared" si="9"/>
        <v/>
      </c>
      <c r="BN55" s="194"/>
      <c r="BO55" s="178" t="str">
        <f t="shared" si="10"/>
        <v/>
      </c>
      <c r="BP55" s="191"/>
      <c r="BQ55" s="182"/>
      <c r="BR55" s="23"/>
      <c r="BS55" s="23"/>
      <c r="BT55" s="23"/>
      <c r="BU55" s="651"/>
      <c r="BV55" s="647"/>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633" t="str">
        <f t="shared" si="25"/>
        <v/>
      </c>
      <c r="DY55" s="736"/>
      <c r="DZ55" s="334"/>
      <c r="EA55" s="736"/>
      <c r="EB55" s="197"/>
      <c r="EC55" s="194"/>
      <c r="ED55" s="197"/>
      <c r="EE55" s="197"/>
      <c r="EF55" s="194"/>
      <c r="EG55" s="194"/>
      <c r="EH55" s="194"/>
      <c r="EI55" s="123" t="str">
        <f t="shared" si="11"/>
        <v/>
      </c>
      <c r="EJ55" s="194"/>
      <c r="EK55" s="620" t="str">
        <f t="shared" si="12"/>
        <v/>
      </c>
      <c r="EL55" s="756"/>
      <c r="EM55" s="620" t="str">
        <f t="shared" si="26"/>
        <v/>
      </c>
      <c r="EN55" s="733"/>
      <c r="EO55" s="163"/>
      <c r="EP55" s="163"/>
      <c r="EQ55" s="163"/>
      <c r="ER55" s="163"/>
      <c r="ES55" s="163"/>
      <c r="ET55" s="163"/>
      <c r="EU55" s="163"/>
      <c r="EV55" s="163"/>
      <c r="EW55" s="163"/>
      <c r="EX55" s="163"/>
      <c r="EY55" s="163"/>
      <c r="EZ55" s="163"/>
      <c r="FA55" s="163"/>
      <c r="FB55" s="163"/>
      <c r="FC55" s="742"/>
      <c r="FD55" s="648" t="str">
        <f t="shared" si="13"/>
        <v/>
      </c>
      <c r="FE55" s="183"/>
      <c r="FF55" s="201"/>
      <c r="FG55" s="201"/>
      <c r="FH55" s="201"/>
      <c r="FI55" s="201"/>
      <c r="FJ55" s="201"/>
      <c r="FK55" s="201"/>
      <c r="FL55" s="182"/>
      <c r="FM55" s="182"/>
      <c r="FN55" s="334"/>
      <c r="FO55" s="123" t="str">
        <f t="shared" si="14"/>
        <v/>
      </c>
      <c r="FP55" s="889" t="str">
        <f>IF(Table1[[#This Row],[Baumwollanteil (in %)]]&lt;&gt;"","05","")</f>
        <v/>
      </c>
      <c r="FQ55" s="999"/>
      <c r="FR55" s="179" t="str">
        <f t="shared" si="15"/>
        <v/>
      </c>
      <c r="FS55" s="175"/>
      <c r="FT55" s="175"/>
      <c r="FU55" s="175"/>
      <c r="FV55" s="745" t="str">
        <f t="shared" si="16"/>
        <v/>
      </c>
      <c r="FZ55" s="24"/>
      <c r="GA55" s="24"/>
      <c r="GC55" s="1010" t="str">
        <f>IF(Table1[[#This Row],[Global Trade Item Number (GTIN)]]="","",Table1[[#This Row],[Global Trade Item Number (GTIN)]])</f>
        <v/>
      </c>
      <c r="GD55" s="790" t="str">
        <f>IF(Table1[[#This Row],[WAWI-Nr./ Kreditoren-Nummer
(ASDV)]]&lt;&gt;"",Table1[[#This Row],[WAWI-Nr./ Kreditoren-Nummer
(ASDV)]],"")</f>
        <v/>
      </c>
      <c r="GE55" s="190"/>
      <c r="GF55" s="790" t="str">
        <f>IF(Table1[[#This Row],[Gültig ab (Datum)]]&lt;&gt;"","31.12.9999","")</f>
        <v/>
      </c>
      <c r="GG55" s="190"/>
      <c r="GH55" s="190"/>
      <c r="GI55" s="616"/>
      <c r="GJ55" s="765"/>
      <c r="GK55" s="763"/>
      <c r="GL55" s="617"/>
      <c r="GM55" s="617"/>
      <c r="GN55" s="617"/>
      <c r="GO55" s="617"/>
      <c r="GP55" s="617"/>
      <c r="GQ55" s="775"/>
      <c r="GR55" s="771"/>
      <c r="GS55" s="159"/>
      <c r="GT55" s="610"/>
      <c r="GU55" s="610"/>
      <c r="GV55" s="610"/>
      <c r="GW55" s="610"/>
      <c r="GX55" s="610"/>
      <c r="GY55" s="610"/>
      <c r="GZ55" s="610"/>
      <c r="HA55" s="610"/>
      <c r="HB55" s="771"/>
      <c r="HC55" s="610"/>
      <c r="HD55" s="610"/>
      <c r="HE55" s="610"/>
      <c r="HF55" s="610"/>
      <c r="HG55" s="610"/>
      <c r="HH55" s="610"/>
      <c r="HI55" s="610"/>
      <c r="HJ55" s="610"/>
      <c r="HK55" s="610"/>
      <c r="HL55" s="771"/>
      <c r="HM55" s="610"/>
      <c r="HN55" s="610"/>
      <c r="HO55" s="610"/>
      <c r="HP55" s="610"/>
      <c r="HQ55" s="610"/>
      <c r="HR55" s="610"/>
      <c r="HS55" s="610"/>
      <c r="HT55" s="610"/>
      <c r="HU55" s="610"/>
      <c r="HV55" s="771"/>
      <c r="HW55" s="610"/>
      <c r="HX55" s="610"/>
      <c r="HY55" s="610"/>
      <c r="HZ55" s="610"/>
      <c r="IA55" s="610"/>
      <c r="IB55" s="610"/>
      <c r="IC55" s="610"/>
      <c r="ID55" s="610"/>
      <c r="IE55" s="610"/>
      <c r="IF55" s="610"/>
      <c r="IG55" s="771"/>
      <c r="IH55" s="610"/>
      <c r="II55" s="610"/>
      <c r="IJ55" s="610"/>
      <c r="IK55" s="610"/>
      <c r="IL55" s="610"/>
      <c r="IM55" s="610"/>
      <c r="IN55" s="610"/>
      <c r="IO55" s="610"/>
      <c r="IP55" s="610"/>
      <c r="IQ55" s="610"/>
      <c r="IR55" s="771"/>
      <c r="IS55" s="610"/>
      <c r="IT55" s="610"/>
      <c r="IU55" s="610"/>
      <c r="IV55" s="610"/>
      <c r="IW55" s="610"/>
      <c r="IX55" s="610"/>
      <c r="IY55" s="610"/>
      <c r="IZ55" s="610"/>
      <c r="JA55" s="610"/>
      <c r="JB55" s="610"/>
      <c r="JC55" s="771"/>
      <c r="JD55" s="610"/>
      <c r="JE55" s="610"/>
      <c r="JF55" s="610"/>
      <c r="JG55" s="610"/>
      <c r="JH55" s="610"/>
      <c r="JI55" s="610"/>
      <c r="JJ55" s="610"/>
      <c r="JK55" s="610"/>
      <c r="JL55" s="610"/>
      <c r="JM55" s="827"/>
      <c r="JN55" s="771"/>
      <c r="JO55" s="610"/>
      <c r="JP55" s="610"/>
      <c r="JQ55" s="610"/>
      <c r="JR55" s="610"/>
      <c r="JS55" s="610"/>
      <c r="JT55" s="610"/>
      <c r="JU55" s="610"/>
      <c r="JV55" s="610"/>
      <c r="JW55" s="610"/>
      <c r="JX55" s="610"/>
      <c r="JY55" s="771"/>
      <c r="JZ55" s="610"/>
      <c r="KA55" s="610"/>
      <c r="KB55" s="610"/>
      <c r="KC55" s="610"/>
      <c r="KD55" s="610"/>
      <c r="KE55" s="610"/>
      <c r="KF55" s="610"/>
      <c r="KG55" s="610"/>
      <c r="KH55" s="610"/>
      <c r="KI55" s="610"/>
      <c r="KL55" s="803" t="str">
        <f>IF(Table1[[#This Row],[GTIN]]&lt;&gt;"",Table1[[#This Row],[GTIN]],"")</f>
        <v/>
      </c>
      <c r="KM55" s="804" t="str">
        <f>Table1[[#This Row],[Kreditor]]</f>
        <v/>
      </c>
      <c r="KN55" s="805" t="str">
        <f>IF(Table1[[#This Row],[Gültig ab (Datum)]]&lt;&gt;"",Table1[[#This Row],[Gültig ab (Datum)]],"")</f>
        <v/>
      </c>
      <c r="KO55" s="805" t="str">
        <f>Table1[[#This Row],[Gültig bis]]</f>
        <v/>
      </c>
      <c r="KP55" s="818" t="str">
        <f>IF(Table1[[#This Row],[Artikel verpackt? 
(X=Ja)]]="","",Table1[[#This Row],[Artikel verpackt? 
(X=Ja)]])</f>
        <v/>
      </c>
      <c r="KQ55" s="806" t="str">
        <f>IF(Table1[[#This Row],[Verpackung recyclingfähig?
(X=Ja)]]="","",Table1[[#This Row],[Verpackung recyclingfähig?
(X=Ja)]])</f>
        <v/>
      </c>
      <c r="KR55" s="807"/>
      <c r="KS55" s="808"/>
      <c r="KT55" s="809"/>
      <c r="KU55" s="809"/>
      <c r="KV55" s="809"/>
      <c r="KW55" s="809"/>
      <c r="KX55" s="809"/>
      <c r="KY55" s="809"/>
      <c r="KZ55" s="810"/>
      <c r="LA55" s="811" t="str">
        <f>IF(Table1[[#This Row],[Hauptkörper - B1 - Art]]="","",VLOOKUP(Table1[[#This Row],[Hauptkörper - B1 - Art]],'DD FD'!B:C,2,FALSE))</f>
        <v/>
      </c>
      <c r="LB55" s="812" t="str">
        <f>IF(Table1[[#This Row],[Hauptkörper - B1 - Fraktion]]="","",VLOOKUP(Table1[[#This Row],[Hauptkörper - B1 - Fraktion]],'DD FD'!H:J,3,FALSE))</f>
        <v/>
      </c>
      <c r="LC55" s="809" t="str">
        <f>IF(Table1[[#This Row],[Hauptkörper - B1 - Gewicht
(in G)]]="","",Table1[[#This Row],[Hauptkörper - B1 - Gewicht
(in G)]])</f>
        <v/>
      </c>
      <c r="LD55" s="809" t="str">
        <f>IF(Table1[[#This Row],[Hauptkörper - B1 - Lizenzierungs-pflichtig? (X=Ja)]]="","",Table1[[#This Row],[Hauptkörper - B1 - Lizenzierungs-pflichtig? (X=Ja)]])</f>
        <v/>
      </c>
      <c r="LE55" s="812" t="str">
        <f>IF(Table1[[#This Row],[Hauptkörper - B1 - Virgin Material]]="","",VLOOKUP(Table1[[#This Row],[Hauptkörper - B1 - Virgin Material]],'DD FD'!AJ:AK,2,FALSE))</f>
        <v/>
      </c>
      <c r="LF55" s="813" t="str">
        <f>IF(Table1[[#This Row],[Hauptkörper - B1 - Virgin Material Anteil (in %)]]="","",Table1[[#This Row],[Hauptkörper - B1 - Virgin Material Anteil (in %)]])</f>
        <v/>
      </c>
      <c r="LG55" s="812" t="str">
        <f>IF(Table1[[#This Row],[Hauptkörper - B1 - Recyceltes Material]]="","",VLOOKUP(Table1[[#This Row],[Hauptkörper - B1 - Recyceltes Material]],'DD FD'!AL:AM,2,FALSE))</f>
        <v/>
      </c>
      <c r="LH55" s="813" t="str">
        <f>IF(Table1[[#This Row],[Hauptkörper - B1 - Recyceltes Material Anteil (in %)]]="","",Table1[[#This Row],[Hauptkörper - B1 - Recyceltes Material Anteil (in %)]])</f>
        <v/>
      </c>
      <c r="LI55" s="814" t="str">
        <f>IF(Table1[[#This Row],[Hauptkörper - B1 - Beschichtung]]="","",VLOOKUP(Table1[[#This Row],[Hauptkörper - B1 - Beschichtung]],'DD FD'!AE:AF,2,FALSE))</f>
        <v/>
      </c>
      <c r="LJ55" s="815" t="str">
        <f>IF(Table1[[#This Row],[Hauptkörper - B1 - Beschichtung Anteil (in %)]]="","",Table1[[#This Row],[Hauptkörper - B1 - Beschichtung Anteil (in %)]])</f>
        <v/>
      </c>
      <c r="LK55" s="811" t="str">
        <f>IF(Table1[[#This Row],[Hauptkörper - B2 - Art]]="","",VLOOKUP(Table1[[#This Row],[Hauptkörper - B2 - Art]],'DD FD'!B:C,2,FALSE))</f>
        <v/>
      </c>
      <c r="LL55" s="812" t="str">
        <f>IF(Table1[[#This Row],[Hauptkörper - B2 - Fraktion]]="","",VLOOKUP(Table1[[#This Row],[Hauptkörper - B2 - Fraktion]],'DD FD'!H:J,3,FALSE))</f>
        <v/>
      </c>
      <c r="LM55" s="809" t="str">
        <f>IF(Table1[[#This Row],[Hauptkörper - B2 - Gewicht
(in G)]]="","",Table1[[#This Row],[Hauptkörper - B2 - Gewicht
(in G)]])</f>
        <v/>
      </c>
      <c r="LN55" s="809" t="str">
        <f>IF(Table1[[#This Row],[Hauptkörper - B2 - Lizenzierungs-pflichtig? (X=Ja)]]="","",Table1[[#This Row],[Hauptkörper - B2 - Lizenzierungs-pflichtig? (X=Ja)]])</f>
        <v/>
      </c>
      <c r="LO55" s="812" t="str">
        <f>IF(Table1[[#This Row],[Hauptkörper - B2 - Virgin Material]]="","",VLOOKUP(Table1[[#This Row],[Hauptkörper - B2 - Virgin Material]],'DD FD'!AJ:AK,2,FALSE))</f>
        <v/>
      </c>
      <c r="LP55" s="813" t="str">
        <f>IF(Table1[[#This Row],[Hauptkörper - B2 - Virgin Material Anteil (in %)]]="","",Table1[[#This Row],[Hauptkörper - B2 - Virgin Material Anteil (in %)]])</f>
        <v/>
      </c>
      <c r="LQ55" s="812" t="str">
        <f>IF(Table1[[#This Row],[Hauptkörper - B2 - Recyceltes Material]]="","",VLOOKUP(Table1[[#This Row],[Hauptkörper - B2 - Recyceltes Material]],'DD FD'!AL:AM,2,FALSE))</f>
        <v/>
      </c>
      <c r="LR55" s="813" t="str">
        <f>IF(Table1[[#This Row],[Hauptkörper - B2 - Recyceltes Material Anteil (in %)]]="","",Table1[[#This Row],[Hauptkörper - B2 - Recyceltes Material Anteil (in %)]])</f>
        <v/>
      </c>
      <c r="LS55" s="812" t="str">
        <f>IF(Table1[[#This Row],[Hauptkörper - B2 - Beschichtung]]="","",VLOOKUP(Table1[[#This Row],[Hauptkörper - B2 - Beschichtung]],'DD FD'!AE:AF,2,FALSE))</f>
        <v/>
      </c>
      <c r="LT55" s="815" t="str">
        <f>IF(Table1[[#This Row],[Hauptkörper - B2 - Beschichtung Anteil (in %)]]="","",Table1[[#This Row],[Hauptkörper - B2 - Beschichtung Anteil (in %)]])</f>
        <v/>
      </c>
      <c r="LU55" s="811" t="str">
        <f>IF(Table1[[#This Row],[Hauptkörper - B3 - Art]]="","",VLOOKUP(Table1[[#This Row],[Hauptkörper - B3 - Art]],'DD FD'!B:C,2,FALSE))</f>
        <v/>
      </c>
      <c r="LV55" s="812" t="str">
        <f>IF(Table1[[#This Row],[Hauptkörper - B3 - Fraktion]]="","",VLOOKUP(Table1[[#This Row],[Hauptkörper - B3 - Fraktion]],'DD FD'!H:J,3,FALSE))</f>
        <v/>
      </c>
      <c r="LW55" s="809" t="str">
        <f>IF(Table1[[#This Row],[Hauptkörper - B3 - Gewicht
(in G)]]="","",Table1[[#This Row],[Hauptkörper - B3 - Gewicht
(in G)]])</f>
        <v/>
      </c>
      <c r="LX55" s="809" t="str">
        <f>IF(Table1[[#This Row],[Hauptkörper - B3 - Lizenzierungs-pflichtig? (X=Ja)]]="","",Table1[[#This Row],[Hauptkörper - B3 - Lizenzierungs-pflichtig? (X=Ja)]])</f>
        <v/>
      </c>
      <c r="LY55" s="812" t="str">
        <f>IF(Table1[[#This Row],[Hauptkörper - B3 - Virgin Material]]="","",VLOOKUP(Table1[[#This Row],[Hauptkörper - B3 - Virgin Material]],'DD FD'!AJ:AK,2,FALSE))</f>
        <v/>
      </c>
      <c r="LZ55" s="813" t="str">
        <f>IF(Table1[[#This Row],[Hauptkörper - B3 - Virgin Material Anteil (in %)]]="","",Table1[[#This Row],[Hauptkörper - B3 - Virgin Material Anteil (in %)]])</f>
        <v/>
      </c>
      <c r="MA55" s="812" t="str">
        <f>IF(Table1[[#This Row],[Hauptkörper - B3 - Recyceltes Material]]="","",VLOOKUP(Table1[[#This Row],[Hauptkörper - B3 - Recyceltes Material]],'DD FD'!AL:AM,2,FALSE))</f>
        <v/>
      </c>
      <c r="MB55" s="813" t="str">
        <f>IF(Table1[[#This Row],[Hauptkörper - B3 - Recyceltes Material Anteil (in %)]]="","",Table1[[#This Row],[Hauptkörper - B3 - Recyceltes Material Anteil (in %)]])</f>
        <v/>
      </c>
      <c r="MC55" s="812" t="str">
        <f>IF(Table1[[#This Row],[Hauptkörper - B3 - Beschichtung]]="","",VLOOKUP(Table1[[#This Row],[Hauptkörper - B3 - Beschichtung]],'DD FD'!AE:AF,2,FALSE))</f>
        <v/>
      </c>
      <c r="MD55" s="815" t="str">
        <f>IF(Table1[[#This Row],[Hauptkörper - B3 - Beschichtung Anteil (in %)]]="","",Table1[[#This Row],[Hauptkörper - B3 - Beschichtung Anteil (in %)]])</f>
        <v/>
      </c>
      <c r="ME55" s="811" t="str">
        <f>IF(Table1[[#This Row],[Verschluss - B1 - Art]]="","",VLOOKUP(Table1[[#This Row],[Verschluss - B1 - Art]],'DD FD'!D:E,2,FALSE))</f>
        <v/>
      </c>
      <c r="MF55" s="812" t="str">
        <f>IF(Table1[[#This Row],[Verschluss - B1 - Fraktion]]="","",VLOOKUP(Table1[[#This Row],[Verschluss - B1 - Fraktion]],'DD FD'!H:J,3,FALSE))</f>
        <v/>
      </c>
      <c r="MG55" s="809" t="str">
        <f>IF(Table1[[#This Row],[Verschluss - B1 - Gewicht (in G)]]="","",Table1[[#This Row],[Verschluss - B1 - Gewicht (in G)]])</f>
        <v/>
      </c>
      <c r="MH55" s="809" t="str">
        <f>IF(Table1[[#This Row],[Verschluss - B1 - Lizenzierungs-pflichtig? (X=Ja)]]="","",Table1[[#This Row],[Verschluss - B1 - Lizenzierungs-pflichtig? (X=Ja)]])</f>
        <v/>
      </c>
      <c r="MI55" s="809" t="str">
        <f>IF(Table1[[#This Row],[Verschluss - B1 - Trennbar vom Hauptkörper? (X=Ja)]]="","",Table1[[#This Row],[Verschluss - B1 - Trennbar vom Hauptkörper? (X=Ja)]])</f>
        <v/>
      </c>
      <c r="MJ55" s="812" t="str">
        <f>IF(Table1[[#This Row],[Verschluss - B1 - Virgin Material]]="","",VLOOKUP(Table1[[#This Row],[Verschluss - B1 - Virgin Material]],'DD FD'!AJ:AK,2,FALSE))</f>
        <v/>
      </c>
      <c r="MK55" s="813" t="str">
        <f>IF(Table1[[#This Row],[Verschluss - B1 - Virgin Material Anteil (in %)]]="","",Table1[[#This Row],[Verschluss - B1 - Virgin Material Anteil (in %)]])</f>
        <v/>
      </c>
      <c r="ML55" s="812" t="str">
        <f>IF(Table1[[#This Row],[Verschluss - B1 - Recyceltes Material]]="","",VLOOKUP(Table1[[#This Row],[Verschluss - B1 - Recyceltes Material]],'DD FD'!AL:AM,2,FALSE))</f>
        <v/>
      </c>
      <c r="MM55" s="813" t="str">
        <f>IF(Table1[[#This Row],[Verschluss - B1 - Recyceltes Material Anteil (in %)]]="","",Table1[[#This Row],[Verschluss - B1 - Recyceltes Material Anteil (in %)]])</f>
        <v/>
      </c>
      <c r="MN55" s="812" t="str">
        <f>IF(Table1[[#This Row],[Verschluss - B1 - Beschichtung]]="","",VLOOKUP(Table1[[#This Row],[Verschluss - B1 - Beschichtung]],'DD FD'!AE:AF,2,FALSE))</f>
        <v/>
      </c>
      <c r="MO55" s="815" t="str">
        <f>IF(Table1[[#This Row],[Verschluss - B1 - Beschichtung Anteil (in %)]]="","",Table1[[#This Row],[Verschluss - B1 - Beschichtung Anteil (in %)]])</f>
        <v/>
      </c>
      <c r="MP55" s="811" t="str">
        <f>IF(Table1[[#This Row],[Verschluss - B2 - Art]]="","",VLOOKUP(Table1[[#This Row],[Verschluss - B2 - Art]],'DD FD'!D:E,2,FALSE))</f>
        <v/>
      </c>
      <c r="MQ55" s="812" t="str">
        <f>IF(Table1[[#This Row],[Verschluss - B2 - Fraktion]]="","",VLOOKUP(Table1[[#This Row],[Verschluss - B2 - Fraktion]],'DD FD'!H:J,3,FALSE))</f>
        <v/>
      </c>
      <c r="MR55" s="809" t="str">
        <f>IF(Table1[[#This Row],[Verschluss - B2 - Gewicht (in G)]]="","",Table1[[#This Row],[Verschluss - B2 - Gewicht (in G)]])</f>
        <v/>
      </c>
      <c r="MS55" s="809" t="str">
        <f>IF(Table1[[#This Row],[Verschluss - B2 - Lizenzierungs-pflichtig? (X=Ja)]]="","",Table1[[#This Row],[Verschluss - B2 - Lizenzierungs-pflichtig? (X=Ja)]])</f>
        <v/>
      </c>
      <c r="MT55" s="809" t="str">
        <f>IF(Table1[[#This Row],[Verschluss - B2 - Trennbar vom Hauptkörper? (X=Ja)]]="","",Table1[[#This Row],[Verschluss - B2 - Trennbar vom Hauptkörper? (X=Ja)]])</f>
        <v/>
      </c>
      <c r="MU55" s="812" t="str">
        <f>IF(Table1[[#This Row],[Verschluss - B2 - Virgin Material]]="","",VLOOKUP(Table1[[#This Row],[Verschluss - B2 - Virgin Material]],'DD FD'!AJ:AK,2,FALSE))</f>
        <v/>
      </c>
      <c r="MV55" s="813" t="str">
        <f>IF(Table1[[#This Row],[Verschluss - B2 - Virgin Material Anteil (in %)]]="","",Table1[[#This Row],[Verschluss - B2 - Virgin Material Anteil (in %)]])</f>
        <v/>
      </c>
      <c r="MW55" s="812" t="str">
        <f>IF(Table1[[#This Row],[Verschluss - B2 - Recyceltes Material]]="","",VLOOKUP(Table1[[#This Row],[Verschluss - B2 - Recyceltes Material]],'DD FD'!AL:AM,2,FALSE))</f>
        <v/>
      </c>
      <c r="MX55" s="813" t="str">
        <f>IF(Table1[[#This Row],[Verschluss - B2 - Recyceltes Material Anteil (in %)]]="","",Table1[[#This Row],[Verschluss - B2 - Recyceltes Material Anteil (in %)]])</f>
        <v/>
      </c>
      <c r="MY55" s="812" t="str">
        <f>IF(Table1[[#This Row],[Verschluss - B2 - Beschichtung]]="","",VLOOKUP(Table1[[#This Row],[Verschluss - B2 - Beschichtung]],'DD FD'!AE:AF,2,FALSE))</f>
        <v/>
      </c>
      <c r="MZ55" s="815" t="str">
        <f>IF(Table1[[#This Row],[Verschluss - B2 - Beschichtung Anteil (in %)]]="","",Table1[[#This Row],[Verschluss - B2 - Beschichtung Anteil (in %)]])</f>
        <v/>
      </c>
      <c r="NA55" s="811" t="str">
        <f>IF(Table1[[#This Row],[Verschluss - B3 - Art]]="","",VLOOKUP(Table1[[#This Row],[Verschluss - B3 - Art]],'DD FD'!D:E,2,FALSE))</f>
        <v/>
      </c>
      <c r="NB55" s="812" t="str">
        <f>IF(Table1[[#This Row],[Verschluss - B3 - Fraktion]]="","",VLOOKUP(Table1[[#This Row],[Verschluss - B3 - Fraktion]],'DD FD'!H:J,3,FALSE))</f>
        <v/>
      </c>
      <c r="NC55" s="809" t="str">
        <f>IF(Table1[[#This Row],[Verschluss - B3 - Gewicht (in G)]]="","",Table1[[#This Row],[Verschluss - B3 - Gewicht (in G)]])</f>
        <v/>
      </c>
      <c r="ND55" s="809" t="str">
        <f>IF(Table1[[#This Row],[Verschluss - B3 - Lizenzierungs-pflichtig? (X=Ja)]]="","",Table1[[#This Row],[Verschluss - B3 - Lizenzierungs-pflichtig? (X=Ja)]])</f>
        <v/>
      </c>
      <c r="NE55" s="809" t="str">
        <f>IF(Table1[[#This Row],[Verschluss - B3 - Trennbar vom Hauptkörper? (X=Ja)]]="","",Table1[[#This Row],[Verschluss - B3 - Trennbar vom Hauptkörper? (X=Ja)]])</f>
        <v/>
      </c>
      <c r="NF55" s="812" t="str">
        <f>IF(Table1[[#This Row],[Verschluss - B3 - Virgin Material]]="","",VLOOKUP(Table1[[#This Row],[Verschluss - B3 - Virgin Material]],'DD FD'!AJ:AK,2,FALSE))</f>
        <v/>
      </c>
      <c r="NG55" s="813" t="str">
        <f>IF(Table1[[#This Row],[Verschluss - B3 - Virgin Material Anteil (in %)]]="","",Table1[[#This Row],[Verschluss - B3 - Virgin Material Anteil (in %)]])</f>
        <v/>
      </c>
      <c r="NH55" s="812" t="str">
        <f>IF(Table1[[#This Row],[Verschluss - B3 - Recyceltes Material]]="","",VLOOKUP(Table1[[#This Row],[Verschluss - B3 - Recyceltes Material]],'DD FD'!AL:AM,2,FALSE))</f>
        <v/>
      </c>
      <c r="NI55" s="813" t="str">
        <f>IF(Table1[[#This Row],[Verschluss - B3 - Recyceltes Material Anteil (in %)]]="","",Table1[[#This Row],[Verschluss - B3 - Recyceltes Material Anteil (in %)]])</f>
        <v/>
      </c>
      <c r="NJ55" s="812" t="str">
        <f>IF(Table1[[#This Row],[Verschluss - B3 - Beschichtung]]="","",VLOOKUP(Table1[[#This Row],[Verschluss - B3 - Beschichtung]],'DD FD'!AE:AF,2,FALSE))</f>
        <v/>
      </c>
      <c r="NK55" s="815" t="str">
        <f>IF(Table1[[#This Row],[Verschluss - B3 - Beschichtung Anteil (in %)]]="","",Table1[[#This Row],[Verschluss - B3 - Beschichtung Anteil (in %)]])</f>
        <v/>
      </c>
      <c r="NL55" s="811" t="str">
        <f>IF(Table1[[#This Row],[Etikett - B1 - Art]]="","",VLOOKUP(Table1[[#This Row],[Etikett - B1 - Art]],'DD FD'!F:G,2,FALSE))</f>
        <v/>
      </c>
      <c r="NM55" s="812" t="str">
        <f>IF(Table1[[#This Row],[Etikett - B1 - Fraktion]]="","",VLOOKUP(Table1[[#This Row],[Etikett - B1 - Fraktion]],'DD FD'!H:J,3,FALSE))</f>
        <v/>
      </c>
      <c r="NN55" s="809" t="str">
        <f>IF(Table1[[#This Row],[Etikett - B1 - Gewicht (in G)]]="","",Table1[[#This Row],[Etikett - B1 - Gewicht (in G)]])</f>
        <v/>
      </c>
      <c r="NO55" s="809" t="str">
        <f>IF(Table1[[#This Row],[Etikett - B1 - Lizenzierungs-pflichtig? (X=Ja)]]="","",Table1[[#This Row],[Etikett - B1 - Lizenzierungs-pflichtig? (X=Ja)]])</f>
        <v/>
      </c>
      <c r="NP55" s="809" t="str">
        <f>IF(Table1[[#This Row],[Etikett - B1 - Trennbar vom Hauptkörper? (X=Ja)]]="","",Table1[[#This Row],[Etikett - B1 - Trennbar vom Hauptkörper? (X=Ja)]])</f>
        <v/>
      </c>
      <c r="NQ55" s="812" t="str">
        <f>IF(Table1[[#This Row],[Etikett - B1 - Virgin Material]]="","",VLOOKUP(Table1[[#This Row],[Etikett - B1 - Virgin Material]],'DD FD'!AJ:AK,2,FALSE))</f>
        <v/>
      </c>
      <c r="NR55" s="813" t="str">
        <f>IF(Table1[[#This Row],[Etikett - B1 - Virgin Material Anteil (in %)]]="","",Table1[[#This Row],[Etikett - B1 - Virgin Material Anteil (in %)]])</f>
        <v/>
      </c>
      <c r="NS55" s="812" t="str">
        <f>IF(Table1[[#This Row],[Etikett - B1 - Recyceltes Material]]="","",VLOOKUP(Table1[[#This Row],[Etikett - B1 - Recyceltes Material]],'DD FD'!AL:AM,2,FALSE))</f>
        <v/>
      </c>
      <c r="NT55" s="813" t="str">
        <f>IF(Table1[[#This Row],[Etikett - B1 - Recyceltes Material Anteil (in %)]]="","",Table1[[#This Row],[Etikett - B1 - Recyceltes Material Anteil (in %)]])</f>
        <v/>
      </c>
      <c r="NU55" s="812" t="str">
        <f>IF(Table1[[#This Row],[Etikett - B1 - Beschichtung]]="","",VLOOKUP(Table1[[#This Row],[Etikett - B1 - Beschichtung]],'DD FD'!AE:AF,2,FALSE))</f>
        <v/>
      </c>
      <c r="NV55" s="815" t="str">
        <f>IF(Table1[[#This Row],[Etikett - B1 - Beschichtung Anteil (in %)]]="","",Table1[[#This Row],[Etikett - B1 - Beschichtung Anteil (in %)]])</f>
        <v/>
      </c>
      <c r="NW55" s="811" t="str">
        <f>IF(Table1[[#This Row],[Etikett - B2 - Art]]="","",VLOOKUP(Table1[[#This Row],[Etikett - B2 - Art]],'DD FD'!F:G,2,FALSE))</f>
        <v/>
      </c>
      <c r="NX55" s="812" t="str">
        <f>IF(Table1[[#This Row],[Etikett - B2 - Fraktion]]="","",VLOOKUP(Table1[[#This Row],[Etikett - B2 - Fraktion]],'DD FD'!H:J,3,FALSE))</f>
        <v/>
      </c>
      <c r="NY55" s="809" t="str">
        <f>IF(Table1[[#This Row],[Etikett - B2 - Gewicht (in G)]]="","",Table1[[#This Row],[Etikett - B2 - Gewicht (in G)]])</f>
        <v/>
      </c>
      <c r="NZ55" s="809" t="str">
        <f>IF(Table1[[#This Row],[Etikett - B2 - Lizenzierungs-pflichtig? (X=Ja)]]="","",Table1[[#This Row],[Etikett - B2 - Lizenzierungs-pflichtig? (X=Ja)]])</f>
        <v/>
      </c>
      <c r="OA55" s="809" t="str">
        <f>IF(Table1[[#This Row],[Etikett - B2 - Trennbar vom Hauptkörper? (X=Ja)]]="","",Table1[[#This Row],[Etikett - B2 - Trennbar vom Hauptkörper? (X=Ja)]])</f>
        <v/>
      </c>
      <c r="OB55" s="812" t="str">
        <f>IF(Table1[[#This Row],[Etikett - B2 - Virgin Material]]="","",VLOOKUP(Table1[[#This Row],[Etikett - B2 - Virgin Material]],'DD FD'!AJ:AK,2,FALSE))</f>
        <v/>
      </c>
      <c r="OC55" s="813" t="str">
        <f>IF(Table1[[#This Row],[Etikett - B2 - Virgin Material Anteil (in %)]]="","",Table1[[#This Row],[Etikett - B2 - Virgin Material Anteil (in %)]])</f>
        <v/>
      </c>
      <c r="OD55" s="812" t="str">
        <f>IF(Table1[[#This Row],[Etikett - B2 - Recyceltes Material]]="","",VLOOKUP(Table1[[#This Row],[Etikett - B2 - Recyceltes Material]],'DD FD'!AL:AM,2,FALSE))</f>
        <v/>
      </c>
      <c r="OE55" s="813" t="str">
        <f>IF(Table1[[#This Row],[Etikett - B2 - Recyceltes Material Anteil (in %)]]="","",Table1[[#This Row],[Etikett - B2 - Recyceltes Material Anteil (in %)]])</f>
        <v/>
      </c>
      <c r="OF55" s="812" t="str">
        <f>IF(Table1[[#This Row],[Etikett - B2 - Beschichtung]]="","",VLOOKUP(Table1[[#This Row],[Etikett - B2 - Beschichtung]],'DD FD'!AE:AF,2,FALSE))</f>
        <v/>
      </c>
      <c r="OG55" s="815" t="str">
        <f>IF(Table1[[#This Row],[Etikett - B2 - Beschichtung Anteil (in %)]]="","",Table1[[#This Row],[Etikett - B2 - Beschichtung Anteil (in %)]])</f>
        <v/>
      </c>
      <c r="OH55" s="811" t="str">
        <f>IF(Table1[[#This Row],[Etikett - B3 - Art]]="","",VLOOKUP(Table1[[#This Row],[Etikett - B3 - Art]],'DD FD'!F:G,2,FALSE))</f>
        <v/>
      </c>
      <c r="OI55" s="812" t="str">
        <f>IF(Table1[[#This Row],[Etikett - B3 - Fraktion]]="","",VLOOKUP(Table1[[#This Row],[Etikett - B3 - Fraktion]],'DD FD'!H:J,3,FALSE))</f>
        <v/>
      </c>
      <c r="OJ55" s="809" t="str">
        <f>IF(Table1[[#This Row],[Etikett - B3 - Gewicht (in G)]]="","",Table1[[#This Row],[Etikett - B3 - Gewicht (in G)]])</f>
        <v/>
      </c>
      <c r="OK55" s="809" t="str">
        <f>IF(Table1[[#This Row],[Etikett - B3 - Lizenzierungs-pflichtig? (X=Ja)]]="","",Table1[[#This Row],[Etikett - B3 - Lizenzierungs-pflichtig? (X=Ja)]])</f>
        <v/>
      </c>
      <c r="OL55" s="809" t="str">
        <f>IF(Table1[[#This Row],[Etikett - B3 - Trennbar vom Hauptkörper? (X=Ja)]]="","",Table1[[#This Row],[Etikett - B3 - Trennbar vom Hauptkörper? (X=Ja)]])</f>
        <v/>
      </c>
      <c r="OM55" s="812" t="str">
        <f>IF(Table1[[#This Row],[Etikett - B3 - Virgin Material]]="","",VLOOKUP(Table1[[#This Row],[Etikett - B3 - Virgin Material]],'DD FD'!AJ:AK,2,FALSE))</f>
        <v/>
      </c>
      <c r="ON55" s="813" t="str">
        <f>IF(Table1[[#This Row],[Etikett - B3 - Virgin Material Anteil (in %)]]="","",Table1[[#This Row],[Etikett - B3 - Virgin Material Anteil (in %)]])</f>
        <v/>
      </c>
      <c r="OO55" s="812" t="str">
        <f>IF(Table1[[#This Row],[Etikett - B3 - Recyceltes Material]]="","",VLOOKUP(Table1[[#This Row],[Etikett - B3 - Recyceltes Material]],'DD FD'!AL:AM,2,FALSE))</f>
        <v/>
      </c>
      <c r="OP55" s="813" t="str">
        <f>IF(Table1[[#This Row],[Etikett - B3 - Recyceltes Material Anteil (in %)]]="","",Table1[[#This Row],[Etikett - B3 - Recyceltes Material Anteil (in %)]])</f>
        <v/>
      </c>
      <c r="OQ55" s="812" t="str">
        <f>IF(Table1[[#This Row],[Etikett - B3 - Beschichtung]]="","",VLOOKUP(Table1[[#This Row],[Etikett - B3 - Beschichtung]],'DD FD'!AE:AF,2,FALSE))</f>
        <v/>
      </c>
      <c r="OR55" s="861" t="str">
        <f>IF(Table1[[#This Row],[Etikett - B3 - Beschichtung Anteil (in %)]]="","",Table1[[#This Row],[Etikett - B3 - Beschichtung Anteil (in %)]])</f>
        <v/>
      </c>
      <c r="OS55" s="866">
        <f>ROUNDUP(SUM(
IF(AND(LB55='DD FD'!$J$7,LD55='DD FD'!$AI$3),LC55,0),
IF(AND(LL55='DD FD'!$J$7,LN55='DD FD'!$AI$3),LM55,0),
IF(AND(LV55='DD FD'!$J$7,LX55='DD FD'!$AI$3),LW55,0),
IF(AND(MF55='DD FD'!$J$7,MH55='DD FD'!$AI$3),MG55,0),
IF(AND(MQ55='DD FD'!$J$7,MS55='DD FD'!$AI$3),MR55,0),
IF(AND(NB55='DD FD'!$J$7,ND55='DD FD'!$AI$3),NC55,0),
IF(AND(NM55='DD FD'!$J$7,NO55='DD FD'!$AI$3),NN55,0),
IF(AND(NX55='DD FD'!$J$7,NZ55='DD FD'!$AI$3),NY55,0),
IF(AND(OI55='DD FD'!$J$7,OK55='DD FD'!$AI$3),OJ55,0),
),2)</f>
        <v>0</v>
      </c>
      <c r="OT55" s="865">
        <f>ROUNDUP(SUM(
IF(AND(LB55='DD FD'!$J$6,LD55='DD FD'!$AI$3),LC55,0),
IF(AND(LL55='DD FD'!$J$6,LN55='DD FD'!$AI$3),LM55,0),
IF(AND(LV55='DD FD'!$J$6,LX55='DD FD'!$AI$3),LW55,0),
IF(AND(MF55='DD FD'!$J$6,MH55='DD FD'!$AI$3),MG55,0),
IF(AND(MQ55='DD FD'!$J$6,MS55='DD FD'!$AI$3),MR55,0),
IF(AND(NB55='DD FD'!$J$6,ND55='DD FD'!$AI$3),NC55,0),
IF(AND(NM55='DD FD'!$J$6,NO55='DD FD'!$AI$3),NN55,0),
IF(AND(NX55='DD FD'!$J$6,NZ55='DD FD'!$AI$3),NY55,0),
IF(AND(OI55='DD FD'!$J$6,OK55='DD FD'!$AI$3),OJ55,0),
),2)</f>
        <v>0</v>
      </c>
      <c r="OU55" s="865">
        <f>ROUNDUP(SUM(
IF(AND(LB55='DD FD'!$J$10,LD55='DD FD'!$AI$3),LC55,0),
IF(AND(LL55='DD FD'!$J$10,LN55='DD FD'!$AI$3),LM55,0),
IF(AND(LV55='DD FD'!$J$10,LX55='DD FD'!$AI$3),LW55,0),
IF(AND(MF55='DD FD'!$J$10,MH55='DD FD'!$AI$3),MG55,0),
IF(AND(MQ55='DD FD'!$J$10,MS55='DD FD'!$AI$3),MR55,0),
IF(AND(NB55='DD FD'!$J$10,ND55='DD FD'!$AI$3),NC55,0),
IF(AND(NM55='DD FD'!$J$10,NO55='DD FD'!$AI$3),NN55,0),
IF(AND(NX55='DD FD'!$J$10,NZ55='DD FD'!$AI$3),NY55,0),
IF(AND(OI55='DD FD'!$J$10,OK55='DD FD'!$AI$3),OJ55,0),
),2)</f>
        <v>0</v>
      </c>
      <c r="OV55" s="865">
        <f>ROUNDUP(SUM(
IF(AND(LB55='DD FD'!$J$8,LD55='DD FD'!$AI$3),LC55,0),
IF(AND(LL55='DD FD'!$J$8,LN55='DD FD'!$AI$3),LM55,0),
IF(AND(LV55='DD FD'!$J$8,LX55='DD FD'!$AI$3),LW55,0),
IF(AND(MF55='DD FD'!$J$8,MH55='DD FD'!$AI$3),MG55,0),
IF(AND(MQ55='DD FD'!$J$8,MS55='DD FD'!$AI$3),MR55,0),
IF(AND(NB55='DD FD'!$J$8,ND55='DD FD'!$AI$3),NC55,0),
IF(AND(NM55='DD FD'!$J$8,NO55='DD FD'!$AI$3),NN55,0),
IF(AND(NX55='DD FD'!$J$8,NZ55='DD FD'!$AI$3),NY55,0),
IF(AND(OI55='DD FD'!$J$8,OK55='DD FD'!$AI$3),OJ55,0),
),2)</f>
        <v>0</v>
      </c>
      <c r="OW55" s="865">
        <f>ROUNDUP(SUM(
IF(AND(LB55='DD FD'!$J$5,LD55='DD FD'!$AI$3),LC55,0),
IF(AND(LL55='DD FD'!$J$5,LN55='DD FD'!$AI$3),LM55,0),
IF(AND(LV55='DD FD'!$J$5,LX55='DD FD'!$AI$3),LW55,0),
IF(AND(MF55='DD FD'!$J$5,MH55='DD FD'!$AI$3),MG55,0),
IF(AND(MQ55='DD FD'!$J$5,MS55='DD FD'!$AI$3),MR55,0),
IF(AND(NB55='DD FD'!$J$5,ND55='DD FD'!$AI$3),NC55,0),
IF(AND(NM55='DD FD'!$J$5,NO55='DD FD'!$AI$3),NN55,0),
IF(AND(NX55='DD FD'!$J$5,NZ55='DD FD'!$AI$3),NY55,0),
IF(AND(OI55='DD FD'!$J$5,OK55='DD FD'!$AI$3),OJ55,0),
),2)</f>
        <v>0</v>
      </c>
      <c r="OX55" s="865">
        <f>ROUNDUP(SUM(
IF(AND(LB55='DD FD'!$J$9,LD55='DD FD'!$AI$3),LC55,0),
IF(AND(LL55='DD FD'!$J$9,LN55='DD FD'!$AI$3),LM55,0),
IF(AND(LV55='DD FD'!$J$9,LX55='DD FD'!$AI$3),LW55,0),
IF(AND(MF55='DD FD'!$J$9,MH55='DD FD'!$AI$3),MG55,0),
IF(AND(MQ55='DD FD'!$J$9,MS55='DD FD'!$AI$3),MR55,0),
IF(AND(NB55='DD FD'!$J$9,ND55='DD FD'!$AI$3),NC55,0),
IF(AND(NM55='DD FD'!$J$9,NO55='DD FD'!$AI$3),NN55,0),
IF(AND(NX55='DD FD'!$J$9,NZ55='DD FD'!$AI$3),NY55,0),
IF(AND(OI55='DD FD'!$J$9,OK55='DD FD'!$AI$3),OJ55,0),
),2)</f>
        <v>0</v>
      </c>
      <c r="OY55" s="865">
        <f>ROUNDUP(SUM(
IF(AND(LB55='DD FD'!$J$4,LD55='DD FD'!$AI$3),LC55,0),
IF(AND(LL55='DD FD'!$J$4,LN55='DD FD'!$AI$3),LM55,0),
IF(AND(LV55='DD FD'!$J$4,LX55='DD FD'!$AI$3),LW55,0),
IF(AND(MF55='DD FD'!$J$4,MH55='DD FD'!$AI$3),MG55,0),
IF(AND(MQ55='DD FD'!$J$4,MS55='DD FD'!$AI$3),MR55,0),
IF(AND(NB55='DD FD'!$J$4,ND55='DD FD'!$AI$3),NC55,0),
IF(AND(NM55='DD FD'!$J$4,NO55='DD FD'!$AI$3),NN55,0),
IF(AND(NX55='DD FD'!$J$4,NZ55='DD FD'!$AI$3),NY55,0),
IF(AND(OI55='DD FD'!$J$4,OK55='DD FD'!$AI$3),OJ55,0),
),2)</f>
        <v>0</v>
      </c>
      <c r="OZ55" s="867">
        <f>ROUNDUP(SUM(
IF(AND(LB55='DD FD'!$J$11,LD55='DD FD'!$AI$3),LC55,0),
IF(AND(LL55='DD FD'!$J$11,LN55='DD FD'!$AI$3),LM55,0),
IF(AND(LV55='DD FD'!$J$11,LX55='DD FD'!$AI$3),LW55,0),
IF(AND(MF55='DD FD'!$J$11,MH55='DD FD'!$AI$3),MG55,0),
IF(AND(MQ55='DD FD'!$J$11,MS55='DD FD'!$AI$3),MR55,0),
IF(AND(NB55='DD FD'!$J$11,ND55='DD FD'!$AI$3),NC55,0),
IF(AND(NM55='DD FD'!$J$11,NO55='DD FD'!$AI$3),NN55,0),
IF(AND(NX55='DD FD'!$J$11,NZ55='DD FD'!$AI$3),NY55,0),
IF(AND(OI55='DD FD'!$J$11,OK55='DD FD'!$AI$3),OJ55,0),
),2)</f>
        <v>0</v>
      </c>
    </row>
    <row r="56" spans="1:416">
      <c r="A56" s="663"/>
      <c r="B56" s="182"/>
      <c r="C56" s="282"/>
      <c r="D56" s="282"/>
      <c r="E56" s="183"/>
      <c r="F56" s="355"/>
      <c r="G56" s="359"/>
      <c r="H56" s="664"/>
      <c r="I56" s="173"/>
      <c r="J56" s="161" t="str">
        <f t="shared" si="0"/>
        <v/>
      </c>
      <c r="K56" s="633" t="str">
        <f t="shared" si="17"/>
        <v/>
      </c>
      <c r="L56" s="636"/>
      <c r="M56" s="124" t="str">
        <f t="shared" si="18"/>
        <v/>
      </c>
      <c r="N56" s="125" t="str">
        <f t="shared" si="1"/>
        <v/>
      </c>
      <c r="O56" s="175"/>
      <c r="P56" s="175"/>
      <c r="Q56" s="126" t="str">
        <f t="shared" si="19"/>
        <v/>
      </c>
      <c r="R56" s="184"/>
      <c r="S56" s="184"/>
      <c r="T56" s="182"/>
      <c r="U56" s="182"/>
      <c r="V56" s="182"/>
      <c r="W56" s="358"/>
      <c r="X56" s="182"/>
      <c r="Y56" s="183"/>
      <c r="Z56" s="123"/>
      <c r="AA56" s="176"/>
      <c r="AB56" s="176"/>
      <c r="AC56" s="176"/>
      <c r="AD56" s="176"/>
      <c r="AE56" s="176"/>
      <c r="AF56" s="176"/>
      <c r="AG56" s="127" t="str">
        <f t="shared" si="20"/>
        <v/>
      </c>
      <c r="AH56" s="127" t="str">
        <f t="shared" si="21"/>
        <v/>
      </c>
      <c r="AI56" s="370"/>
      <c r="AJ56" s="635"/>
      <c r="AK56" s="619" t="str">
        <f t="shared" si="22"/>
        <v/>
      </c>
      <c r="AL56" s="124" t="str">
        <f t="shared" si="2"/>
        <v/>
      </c>
      <c r="AM56" s="124" t="str">
        <f t="shared" si="3"/>
        <v/>
      </c>
      <c r="AN56" s="124" t="str">
        <f t="shared" si="4"/>
        <v/>
      </c>
      <c r="AO56" s="124" t="str">
        <f t="shared" si="5"/>
        <v/>
      </c>
      <c r="AP56" s="184"/>
      <c r="AQ56" s="182"/>
      <c r="AR56" s="182"/>
      <c r="AS56" s="182"/>
      <c r="AT56" s="182"/>
      <c r="AU56" s="127" t="str">
        <f t="shared" si="6"/>
        <v/>
      </c>
      <c r="AV56" s="354"/>
      <c r="AW56" s="127" t="str">
        <f t="shared" si="7"/>
        <v/>
      </c>
      <c r="AX56" s="144" t="str">
        <f t="shared" si="8"/>
        <v/>
      </c>
      <c r="AY56" s="182"/>
      <c r="AZ56" s="23"/>
      <c r="BA56" s="23"/>
      <c r="BB56" s="183"/>
      <c r="BC56" s="622"/>
      <c r="BD56" s="649" t="str">
        <f t="shared" si="23"/>
        <v/>
      </c>
      <c r="BE56" s="354"/>
      <c r="BF56" s="192" t="str">
        <f t="shared" si="24"/>
        <v/>
      </c>
      <c r="BG56" s="159"/>
      <c r="BH56" s="159"/>
      <c r="BI56" s="182"/>
      <c r="BJ56" s="194"/>
      <c r="BK56" s="194"/>
      <c r="BL56" s="194"/>
      <c r="BM56" s="127" t="str">
        <f t="shared" si="9"/>
        <v/>
      </c>
      <c r="BN56" s="194"/>
      <c r="BO56" s="178" t="str">
        <f t="shared" si="10"/>
        <v/>
      </c>
      <c r="BP56" s="191"/>
      <c r="BQ56" s="182"/>
      <c r="BR56" s="23"/>
      <c r="BS56" s="23"/>
      <c r="BT56" s="23"/>
      <c r="BU56" s="651"/>
      <c r="BV56" s="647"/>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633" t="str">
        <f t="shared" si="25"/>
        <v/>
      </c>
      <c r="DY56" s="736"/>
      <c r="DZ56" s="334"/>
      <c r="EA56" s="736"/>
      <c r="EB56" s="197"/>
      <c r="EC56" s="194"/>
      <c r="ED56" s="197"/>
      <c r="EE56" s="197"/>
      <c r="EF56" s="194"/>
      <c r="EG56" s="194"/>
      <c r="EH56" s="194"/>
      <c r="EI56" s="123" t="str">
        <f t="shared" si="11"/>
        <v/>
      </c>
      <c r="EJ56" s="194"/>
      <c r="EK56" s="620" t="str">
        <f t="shared" si="12"/>
        <v/>
      </c>
      <c r="EL56" s="756"/>
      <c r="EM56" s="620" t="str">
        <f t="shared" si="26"/>
        <v/>
      </c>
      <c r="EN56" s="733"/>
      <c r="EO56" s="163"/>
      <c r="EP56" s="163"/>
      <c r="EQ56" s="163"/>
      <c r="ER56" s="163"/>
      <c r="ES56" s="163"/>
      <c r="ET56" s="163"/>
      <c r="EU56" s="163"/>
      <c r="EV56" s="163"/>
      <c r="EW56" s="163"/>
      <c r="EX56" s="163"/>
      <c r="EY56" s="163"/>
      <c r="EZ56" s="163"/>
      <c r="FA56" s="163"/>
      <c r="FB56" s="163"/>
      <c r="FC56" s="742"/>
      <c r="FD56" s="648" t="str">
        <f t="shared" si="13"/>
        <v/>
      </c>
      <c r="FE56" s="183"/>
      <c r="FF56" s="201"/>
      <c r="FG56" s="201"/>
      <c r="FH56" s="201"/>
      <c r="FI56" s="201"/>
      <c r="FJ56" s="201"/>
      <c r="FK56" s="201"/>
      <c r="FL56" s="182"/>
      <c r="FM56" s="182"/>
      <c r="FN56" s="334"/>
      <c r="FO56" s="123" t="str">
        <f t="shared" si="14"/>
        <v/>
      </c>
      <c r="FP56" s="889" t="str">
        <f>IF(Table1[[#This Row],[Baumwollanteil (in %)]]&lt;&gt;"","05","")</f>
        <v/>
      </c>
      <c r="FQ56" s="999"/>
      <c r="FR56" s="179" t="str">
        <f t="shared" si="15"/>
        <v/>
      </c>
      <c r="FS56" s="175"/>
      <c r="FT56" s="175"/>
      <c r="FU56" s="175"/>
      <c r="FV56" s="745" t="str">
        <f t="shared" si="16"/>
        <v/>
      </c>
      <c r="FZ56" s="24"/>
      <c r="GA56" s="24"/>
      <c r="GC56" s="1010" t="str">
        <f>IF(Table1[[#This Row],[Global Trade Item Number (GTIN)]]="","",Table1[[#This Row],[Global Trade Item Number (GTIN)]])</f>
        <v/>
      </c>
      <c r="GD56" s="790" t="str">
        <f>IF(Table1[[#This Row],[WAWI-Nr./ Kreditoren-Nummer
(ASDV)]]&lt;&gt;"",Table1[[#This Row],[WAWI-Nr./ Kreditoren-Nummer
(ASDV)]],"")</f>
        <v/>
      </c>
      <c r="GE56" s="190"/>
      <c r="GF56" s="790" t="str">
        <f>IF(Table1[[#This Row],[Gültig ab (Datum)]]&lt;&gt;"","31.12.9999","")</f>
        <v/>
      </c>
      <c r="GG56" s="190"/>
      <c r="GH56" s="190"/>
      <c r="GI56" s="616"/>
      <c r="GJ56" s="765"/>
      <c r="GK56" s="763"/>
      <c r="GL56" s="617"/>
      <c r="GM56" s="617"/>
      <c r="GN56" s="617"/>
      <c r="GO56" s="617"/>
      <c r="GP56" s="617"/>
      <c r="GQ56" s="775"/>
      <c r="GR56" s="771"/>
      <c r="GS56" s="159"/>
      <c r="GT56" s="610"/>
      <c r="GU56" s="610"/>
      <c r="GV56" s="610"/>
      <c r="GW56" s="610"/>
      <c r="GX56" s="610"/>
      <c r="GY56" s="610"/>
      <c r="GZ56" s="610"/>
      <c r="HA56" s="610"/>
      <c r="HB56" s="771"/>
      <c r="HC56" s="610"/>
      <c r="HD56" s="610"/>
      <c r="HE56" s="610"/>
      <c r="HF56" s="610"/>
      <c r="HG56" s="610"/>
      <c r="HH56" s="610"/>
      <c r="HI56" s="610"/>
      <c r="HJ56" s="610"/>
      <c r="HK56" s="610"/>
      <c r="HL56" s="771"/>
      <c r="HM56" s="610"/>
      <c r="HN56" s="610"/>
      <c r="HO56" s="610"/>
      <c r="HP56" s="610"/>
      <c r="HQ56" s="610"/>
      <c r="HR56" s="610"/>
      <c r="HS56" s="610"/>
      <c r="HT56" s="610"/>
      <c r="HU56" s="610"/>
      <c r="HV56" s="771"/>
      <c r="HW56" s="610"/>
      <c r="HX56" s="610"/>
      <c r="HY56" s="610"/>
      <c r="HZ56" s="610"/>
      <c r="IA56" s="610"/>
      <c r="IB56" s="610"/>
      <c r="IC56" s="610"/>
      <c r="ID56" s="610"/>
      <c r="IE56" s="610"/>
      <c r="IF56" s="610"/>
      <c r="IG56" s="771"/>
      <c r="IH56" s="610"/>
      <c r="II56" s="610"/>
      <c r="IJ56" s="610"/>
      <c r="IK56" s="610"/>
      <c r="IL56" s="610"/>
      <c r="IM56" s="610"/>
      <c r="IN56" s="610"/>
      <c r="IO56" s="610"/>
      <c r="IP56" s="610"/>
      <c r="IQ56" s="610"/>
      <c r="IR56" s="771"/>
      <c r="IS56" s="610"/>
      <c r="IT56" s="610"/>
      <c r="IU56" s="610"/>
      <c r="IV56" s="610"/>
      <c r="IW56" s="610"/>
      <c r="IX56" s="610"/>
      <c r="IY56" s="610"/>
      <c r="IZ56" s="610"/>
      <c r="JA56" s="610"/>
      <c r="JB56" s="610"/>
      <c r="JC56" s="771"/>
      <c r="JD56" s="610"/>
      <c r="JE56" s="610"/>
      <c r="JF56" s="610"/>
      <c r="JG56" s="610"/>
      <c r="JH56" s="610"/>
      <c r="JI56" s="610"/>
      <c r="JJ56" s="610"/>
      <c r="JK56" s="610"/>
      <c r="JL56" s="610"/>
      <c r="JM56" s="827"/>
      <c r="JN56" s="771"/>
      <c r="JO56" s="610"/>
      <c r="JP56" s="610"/>
      <c r="JQ56" s="610"/>
      <c r="JR56" s="610"/>
      <c r="JS56" s="610"/>
      <c r="JT56" s="610"/>
      <c r="JU56" s="610"/>
      <c r="JV56" s="610"/>
      <c r="JW56" s="610"/>
      <c r="JX56" s="610"/>
      <c r="JY56" s="771"/>
      <c r="JZ56" s="610"/>
      <c r="KA56" s="610"/>
      <c r="KB56" s="610"/>
      <c r="KC56" s="610"/>
      <c r="KD56" s="610"/>
      <c r="KE56" s="610"/>
      <c r="KF56" s="610"/>
      <c r="KG56" s="610"/>
      <c r="KH56" s="610"/>
      <c r="KI56" s="610"/>
      <c r="KL56" s="803" t="str">
        <f>IF(Table1[[#This Row],[GTIN]]&lt;&gt;"",Table1[[#This Row],[GTIN]],"")</f>
        <v/>
      </c>
      <c r="KM56" s="804" t="str">
        <f>Table1[[#This Row],[Kreditor]]</f>
        <v/>
      </c>
      <c r="KN56" s="805" t="str">
        <f>IF(Table1[[#This Row],[Gültig ab (Datum)]]&lt;&gt;"",Table1[[#This Row],[Gültig ab (Datum)]],"")</f>
        <v/>
      </c>
      <c r="KO56" s="805" t="str">
        <f>Table1[[#This Row],[Gültig bis]]</f>
        <v/>
      </c>
      <c r="KP56" s="818" t="str">
        <f>IF(Table1[[#This Row],[Artikel verpackt? 
(X=Ja)]]="","",Table1[[#This Row],[Artikel verpackt? 
(X=Ja)]])</f>
        <v/>
      </c>
      <c r="KQ56" s="806" t="str">
        <f>IF(Table1[[#This Row],[Verpackung recyclingfähig?
(X=Ja)]]="","",Table1[[#This Row],[Verpackung recyclingfähig?
(X=Ja)]])</f>
        <v/>
      </c>
      <c r="KR56" s="807"/>
      <c r="KS56" s="808"/>
      <c r="KT56" s="809"/>
      <c r="KU56" s="809"/>
      <c r="KV56" s="809"/>
      <c r="KW56" s="809"/>
      <c r="KX56" s="809"/>
      <c r="KY56" s="809"/>
      <c r="KZ56" s="810"/>
      <c r="LA56" s="811" t="str">
        <f>IF(Table1[[#This Row],[Hauptkörper - B1 - Art]]="","",VLOOKUP(Table1[[#This Row],[Hauptkörper - B1 - Art]],'DD FD'!B:C,2,FALSE))</f>
        <v/>
      </c>
      <c r="LB56" s="812" t="str">
        <f>IF(Table1[[#This Row],[Hauptkörper - B1 - Fraktion]]="","",VLOOKUP(Table1[[#This Row],[Hauptkörper - B1 - Fraktion]],'DD FD'!H:J,3,FALSE))</f>
        <v/>
      </c>
      <c r="LC56" s="809" t="str">
        <f>IF(Table1[[#This Row],[Hauptkörper - B1 - Gewicht
(in G)]]="","",Table1[[#This Row],[Hauptkörper - B1 - Gewicht
(in G)]])</f>
        <v/>
      </c>
      <c r="LD56" s="809" t="str">
        <f>IF(Table1[[#This Row],[Hauptkörper - B1 - Lizenzierungs-pflichtig? (X=Ja)]]="","",Table1[[#This Row],[Hauptkörper - B1 - Lizenzierungs-pflichtig? (X=Ja)]])</f>
        <v/>
      </c>
      <c r="LE56" s="812" t="str">
        <f>IF(Table1[[#This Row],[Hauptkörper - B1 - Virgin Material]]="","",VLOOKUP(Table1[[#This Row],[Hauptkörper - B1 - Virgin Material]],'DD FD'!AJ:AK,2,FALSE))</f>
        <v/>
      </c>
      <c r="LF56" s="813" t="str">
        <f>IF(Table1[[#This Row],[Hauptkörper - B1 - Virgin Material Anteil (in %)]]="","",Table1[[#This Row],[Hauptkörper - B1 - Virgin Material Anteil (in %)]])</f>
        <v/>
      </c>
      <c r="LG56" s="812" t="str">
        <f>IF(Table1[[#This Row],[Hauptkörper - B1 - Recyceltes Material]]="","",VLOOKUP(Table1[[#This Row],[Hauptkörper - B1 - Recyceltes Material]],'DD FD'!AL:AM,2,FALSE))</f>
        <v/>
      </c>
      <c r="LH56" s="813" t="str">
        <f>IF(Table1[[#This Row],[Hauptkörper - B1 - Recyceltes Material Anteil (in %)]]="","",Table1[[#This Row],[Hauptkörper - B1 - Recyceltes Material Anteil (in %)]])</f>
        <v/>
      </c>
      <c r="LI56" s="814" t="str">
        <f>IF(Table1[[#This Row],[Hauptkörper - B1 - Beschichtung]]="","",VLOOKUP(Table1[[#This Row],[Hauptkörper - B1 - Beschichtung]],'DD FD'!AE:AF,2,FALSE))</f>
        <v/>
      </c>
      <c r="LJ56" s="815" t="str">
        <f>IF(Table1[[#This Row],[Hauptkörper - B1 - Beschichtung Anteil (in %)]]="","",Table1[[#This Row],[Hauptkörper - B1 - Beschichtung Anteil (in %)]])</f>
        <v/>
      </c>
      <c r="LK56" s="811" t="str">
        <f>IF(Table1[[#This Row],[Hauptkörper - B2 - Art]]="","",VLOOKUP(Table1[[#This Row],[Hauptkörper - B2 - Art]],'DD FD'!B:C,2,FALSE))</f>
        <v/>
      </c>
      <c r="LL56" s="812" t="str">
        <f>IF(Table1[[#This Row],[Hauptkörper - B2 - Fraktion]]="","",VLOOKUP(Table1[[#This Row],[Hauptkörper - B2 - Fraktion]],'DD FD'!H:J,3,FALSE))</f>
        <v/>
      </c>
      <c r="LM56" s="809" t="str">
        <f>IF(Table1[[#This Row],[Hauptkörper - B2 - Gewicht
(in G)]]="","",Table1[[#This Row],[Hauptkörper - B2 - Gewicht
(in G)]])</f>
        <v/>
      </c>
      <c r="LN56" s="809" t="str">
        <f>IF(Table1[[#This Row],[Hauptkörper - B2 - Lizenzierungs-pflichtig? (X=Ja)]]="","",Table1[[#This Row],[Hauptkörper - B2 - Lizenzierungs-pflichtig? (X=Ja)]])</f>
        <v/>
      </c>
      <c r="LO56" s="812" t="str">
        <f>IF(Table1[[#This Row],[Hauptkörper - B2 - Virgin Material]]="","",VLOOKUP(Table1[[#This Row],[Hauptkörper - B2 - Virgin Material]],'DD FD'!AJ:AK,2,FALSE))</f>
        <v/>
      </c>
      <c r="LP56" s="813" t="str">
        <f>IF(Table1[[#This Row],[Hauptkörper - B2 - Virgin Material Anteil (in %)]]="","",Table1[[#This Row],[Hauptkörper - B2 - Virgin Material Anteil (in %)]])</f>
        <v/>
      </c>
      <c r="LQ56" s="812" t="str">
        <f>IF(Table1[[#This Row],[Hauptkörper - B2 - Recyceltes Material]]="","",VLOOKUP(Table1[[#This Row],[Hauptkörper - B2 - Recyceltes Material]],'DD FD'!AL:AM,2,FALSE))</f>
        <v/>
      </c>
      <c r="LR56" s="813" t="str">
        <f>IF(Table1[[#This Row],[Hauptkörper - B2 - Recyceltes Material Anteil (in %)]]="","",Table1[[#This Row],[Hauptkörper - B2 - Recyceltes Material Anteil (in %)]])</f>
        <v/>
      </c>
      <c r="LS56" s="812" t="str">
        <f>IF(Table1[[#This Row],[Hauptkörper - B2 - Beschichtung]]="","",VLOOKUP(Table1[[#This Row],[Hauptkörper - B2 - Beschichtung]],'DD FD'!AE:AF,2,FALSE))</f>
        <v/>
      </c>
      <c r="LT56" s="815" t="str">
        <f>IF(Table1[[#This Row],[Hauptkörper - B2 - Beschichtung Anteil (in %)]]="","",Table1[[#This Row],[Hauptkörper - B2 - Beschichtung Anteil (in %)]])</f>
        <v/>
      </c>
      <c r="LU56" s="811" t="str">
        <f>IF(Table1[[#This Row],[Hauptkörper - B3 - Art]]="","",VLOOKUP(Table1[[#This Row],[Hauptkörper - B3 - Art]],'DD FD'!B:C,2,FALSE))</f>
        <v/>
      </c>
      <c r="LV56" s="812" t="str">
        <f>IF(Table1[[#This Row],[Hauptkörper - B3 - Fraktion]]="","",VLOOKUP(Table1[[#This Row],[Hauptkörper - B3 - Fraktion]],'DD FD'!H:J,3,FALSE))</f>
        <v/>
      </c>
      <c r="LW56" s="809" t="str">
        <f>IF(Table1[[#This Row],[Hauptkörper - B3 - Gewicht
(in G)]]="","",Table1[[#This Row],[Hauptkörper - B3 - Gewicht
(in G)]])</f>
        <v/>
      </c>
      <c r="LX56" s="809" t="str">
        <f>IF(Table1[[#This Row],[Hauptkörper - B3 - Lizenzierungs-pflichtig? (X=Ja)]]="","",Table1[[#This Row],[Hauptkörper - B3 - Lizenzierungs-pflichtig? (X=Ja)]])</f>
        <v/>
      </c>
      <c r="LY56" s="812" t="str">
        <f>IF(Table1[[#This Row],[Hauptkörper - B3 - Virgin Material]]="","",VLOOKUP(Table1[[#This Row],[Hauptkörper - B3 - Virgin Material]],'DD FD'!AJ:AK,2,FALSE))</f>
        <v/>
      </c>
      <c r="LZ56" s="813" t="str">
        <f>IF(Table1[[#This Row],[Hauptkörper - B3 - Virgin Material Anteil (in %)]]="","",Table1[[#This Row],[Hauptkörper - B3 - Virgin Material Anteil (in %)]])</f>
        <v/>
      </c>
      <c r="MA56" s="812" t="str">
        <f>IF(Table1[[#This Row],[Hauptkörper - B3 - Recyceltes Material]]="","",VLOOKUP(Table1[[#This Row],[Hauptkörper - B3 - Recyceltes Material]],'DD FD'!AL:AM,2,FALSE))</f>
        <v/>
      </c>
      <c r="MB56" s="813" t="str">
        <f>IF(Table1[[#This Row],[Hauptkörper - B3 - Recyceltes Material Anteil (in %)]]="","",Table1[[#This Row],[Hauptkörper - B3 - Recyceltes Material Anteil (in %)]])</f>
        <v/>
      </c>
      <c r="MC56" s="812" t="str">
        <f>IF(Table1[[#This Row],[Hauptkörper - B3 - Beschichtung]]="","",VLOOKUP(Table1[[#This Row],[Hauptkörper - B3 - Beschichtung]],'DD FD'!AE:AF,2,FALSE))</f>
        <v/>
      </c>
      <c r="MD56" s="815" t="str">
        <f>IF(Table1[[#This Row],[Hauptkörper - B3 - Beschichtung Anteil (in %)]]="","",Table1[[#This Row],[Hauptkörper - B3 - Beschichtung Anteil (in %)]])</f>
        <v/>
      </c>
      <c r="ME56" s="811" t="str">
        <f>IF(Table1[[#This Row],[Verschluss - B1 - Art]]="","",VLOOKUP(Table1[[#This Row],[Verschluss - B1 - Art]],'DD FD'!D:E,2,FALSE))</f>
        <v/>
      </c>
      <c r="MF56" s="812" t="str">
        <f>IF(Table1[[#This Row],[Verschluss - B1 - Fraktion]]="","",VLOOKUP(Table1[[#This Row],[Verschluss - B1 - Fraktion]],'DD FD'!H:J,3,FALSE))</f>
        <v/>
      </c>
      <c r="MG56" s="809" t="str">
        <f>IF(Table1[[#This Row],[Verschluss - B1 - Gewicht (in G)]]="","",Table1[[#This Row],[Verschluss - B1 - Gewicht (in G)]])</f>
        <v/>
      </c>
      <c r="MH56" s="809" t="str">
        <f>IF(Table1[[#This Row],[Verschluss - B1 - Lizenzierungs-pflichtig? (X=Ja)]]="","",Table1[[#This Row],[Verschluss - B1 - Lizenzierungs-pflichtig? (X=Ja)]])</f>
        <v/>
      </c>
      <c r="MI56" s="809" t="str">
        <f>IF(Table1[[#This Row],[Verschluss - B1 - Trennbar vom Hauptkörper? (X=Ja)]]="","",Table1[[#This Row],[Verschluss - B1 - Trennbar vom Hauptkörper? (X=Ja)]])</f>
        <v/>
      </c>
      <c r="MJ56" s="812" t="str">
        <f>IF(Table1[[#This Row],[Verschluss - B1 - Virgin Material]]="","",VLOOKUP(Table1[[#This Row],[Verschluss - B1 - Virgin Material]],'DD FD'!AJ:AK,2,FALSE))</f>
        <v/>
      </c>
      <c r="MK56" s="813" t="str">
        <f>IF(Table1[[#This Row],[Verschluss - B1 - Virgin Material Anteil (in %)]]="","",Table1[[#This Row],[Verschluss - B1 - Virgin Material Anteil (in %)]])</f>
        <v/>
      </c>
      <c r="ML56" s="812" t="str">
        <f>IF(Table1[[#This Row],[Verschluss - B1 - Recyceltes Material]]="","",VLOOKUP(Table1[[#This Row],[Verschluss - B1 - Recyceltes Material]],'DD FD'!AL:AM,2,FALSE))</f>
        <v/>
      </c>
      <c r="MM56" s="813" t="str">
        <f>IF(Table1[[#This Row],[Verschluss - B1 - Recyceltes Material Anteil (in %)]]="","",Table1[[#This Row],[Verschluss - B1 - Recyceltes Material Anteil (in %)]])</f>
        <v/>
      </c>
      <c r="MN56" s="812" t="str">
        <f>IF(Table1[[#This Row],[Verschluss - B1 - Beschichtung]]="","",VLOOKUP(Table1[[#This Row],[Verschluss - B1 - Beschichtung]],'DD FD'!AE:AF,2,FALSE))</f>
        <v/>
      </c>
      <c r="MO56" s="815" t="str">
        <f>IF(Table1[[#This Row],[Verschluss - B1 - Beschichtung Anteil (in %)]]="","",Table1[[#This Row],[Verschluss - B1 - Beschichtung Anteil (in %)]])</f>
        <v/>
      </c>
      <c r="MP56" s="811" t="str">
        <f>IF(Table1[[#This Row],[Verschluss - B2 - Art]]="","",VLOOKUP(Table1[[#This Row],[Verschluss - B2 - Art]],'DD FD'!D:E,2,FALSE))</f>
        <v/>
      </c>
      <c r="MQ56" s="812" t="str">
        <f>IF(Table1[[#This Row],[Verschluss - B2 - Fraktion]]="","",VLOOKUP(Table1[[#This Row],[Verschluss - B2 - Fraktion]],'DD FD'!H:J,3,FALSE))</f>
        <v/>
      </c>
      <c r="MR56" s="809" t="str">
        <f>IF(Table1[[#This Row],[Verschluss - B2 - Gewicht (in G)]]="","",Table1[[#This Row],[Verschluss - B2 - Gewicht (in G)]])</f>
        <v/>
      </c>
      <c r="MS56" s="809" t="str">
        <f>IF(Table1[[#This Row],[Verschluss - B2 - Lizenzierungs-pflichtig? (X=Ja)]]="","",Table1[[#This Row],[Verschluss - B2 - Lizenzierungs-pflichtig? (X=Ja)]])</f>
        <v/>
      </c>
      <c r="MT56" s="809" t="str">
        <f>IF(Table1[[#This Row],[Verschluss - B2 - Trennbar vom Hauptkörper? (X=Ja)]]="","",Table1[[#This Row],[Verschluss - B2 - Trennbar vom Hauptkörper? (X=Ja)]])</f>
        <v/>
      </c>
      <c r="MU56" s="812" t="str">
        <f>IF(Table1[[#This Row],[Verschluss - B2 - Virgin Material]]="","",VLOOKUP(Table1[[#This Row],[Verschluss - B2 - Virgin Material]],'DD FD'!AJ:AK,2,FALSE))</f>
        <v/>
      </c>
      <c r="MV56" s="813" t="str">
        <f>IF(Table1[[#This Row],[Verschluss - B2 - Virgin Material Anteil (in %)]]="","",Table1[[#This Row],[Verschluss - B2 - Virgin Material Anteil (in %)]])</f>
        <v/>
      </c>
      <c r="MW56" s="812" t="str">
        <f>IF(Table1[[#This Row],[Verschluss - B2 - Recyceltes Material]]="","",VLOOKUP(Table1[[#This Row],[Verschluss - B2 - Recyceltes Material]],'DD FD'!AL:AM,2,FALSE))</f>
        <v/>
      </c>
      <c r="MX56" s="813" t="str">
        <f>IF(Table1[[#This Row],[Verschluss - B2 - Recyceltes Material Anteil (in %)]]="","",Table1[[#This Row],[Verschluss - B2 - Recyceltes Material Anteil (in %)]])</f>
        <v/>
      </c>
      <c r="MY56" s="812" t="str">
        <f>IF(Table1[[#This Row],[Verschluss - B2 - Beschichtung]]="","",VLOOKUP(Table1[[#This Row],[Verschluss - B2 - Beschichtung]],'DD FD'!AE:AF,2,FALSE))</f>
        <v/>
      </c>
      <c r="MZ56" s="815" t="str">
        <f>IF(Table1[[#This Row],[Verschluss - B2 - Beschichtung Anteil (in %)]]="","",Table1[[#This Row],[Verschluss - B2 - Beschichtung Anteil (in %)]])</f>
        <v/>
      </c>
      <c r="NA56" s="811" t="str">
        <f>IF(Table1[[#This Row],[Verschluss - B3 - Art]]="","",VLOOKUP(Table1[[#This Row],[Verschluss - B3 - Art]],'DD FD'!D:E,2,FALSE))</f>
        <v/>
      </c>
      <c r="NB56" s="812" t="str">
        <f>IF(Table1[[#This Row],[Verschluss - B3 - Fraktion]]="","",VLOOKUP(Table1[[#This Row],[Verschluss - B3 - Fraktion]],'DD FD'!H:J,3,FALSE))</f>
        <v/>
      </c>
      <c r="NC56" s="809" t="str">
        <f>IF(Table1[[#This Row],[Verschluss - B3 - Gewicht (in G)]]="","",Table1[[#This Row],[Verschluss - B3 - Gewicht (in G)]])</f>
        <v/>
      </c>
      <c r="ND56" s="809" t="str">
        <f>IF(Table1[[#This Row],[Verschluss - B3 - Lizenzierungs-pflichtig? (X=Ja)]]="","",Table1[[#This Row],[Verschluss - B3 - Lizenzierungs-pflichtig? (X=Ja)]])</f>
        <v/>
      </c>
      <c r="NE56" s="809" t="str">
        <f>IF(Table1[[#This Row],[Verschluss - B3 - Trennbar vom Hauptkörper? (X=Ja)]]="","",Table1[[#This Row],[Verschluss - B3 - Trennbar vom Hauptkörper? (X=Ja)]])</f>
        <v/>
      </c>
      <c r="NF56" s="812" t="str">
        <f>IF(Table1[[#This Row],[Verschluss - B3 - Virgin Material]]="","",VLOOKUP(Table1[[#This Row],[Verschluss - B3 - Virgin Material]],'DD FD'!AJ:AK,2,FALSE))</f>
        <v/>
      </c>
      <c r="NG56" s="813" t="str">
        <f>IF(Table1[[#This Row],[Verschluss - B3 - Virgin Material Anteil (in %)]]="","",Table1[[#This Row],[Verschluss - B3 - Virgin Material Anteil (in %)]])</f>
        <v/>
      </c>
      <c r="NH56" s="812" t="str">
        <f>IF(Table1[[#This Row],[Verschluss - B3 - Recyceltes Material]]="","",VLOOKUP(Table1[[#This Row],[Verschluss - B3 - Recyceltes Material]],'DD FD'!AL:AM,2,FALSE))</f>
        <v/>
      </c>
      <c r="NI56" s="813" t="str">
        <f>IF(Table1[[#This Row],[Verschluss - B3 - Recyceltes Material Anteil (in %)]]="","",Table1[[#This Row],[Verschluss - B3 - Recyceltes Material Anteil (in %)]])</f>
        <v/>
      </c>
      <c r="NJ56" s="812" t="str">
        <f>IF(Table1[[#This Row],[Verschluss - B3 - Beschichtung]]="","",VLOOKUP(Table1[[#This Row],[Verschluss - B3 - Beschichtung]],'DD FD'!AE:AF,2,FALSE))</f>
        <v/>
      </c>
      <c r="NK56" s="815" t="str">
        <f>IF(Table1[[#This Row],[Verschluss - B3 - Beschichtung Anteil (in %)]]="","",Table1[[#This Row],[Verschluss - B3 - Beschichtung Anteil (in %)]])</f>
        <v/>
      </c>
      <c r="NL56" s="811" t="str">
        <f>IF(Table1[[#This Row],[Etikett - B1 - Art]]="","",VLOOKUP(Table1[[#This Row],[Etikett - B1 - Art]],'DD FD'!F:G,2,FALSE))</f>
        <v/>
      </c>
      <c r="NM56" s="812" t="str">
        <f>IF(Table1[[#This Row],[Etikett - B1 - Fraktion]]="","",VLOOKUP(Table1[[#This Row],[Etikett - B1 - Fraktion]],'DD FD'!H:J,3,FALSE))</f>
        <v/>
      </c>
      <c r="NN56" s="809" t="str">
        <f>IF(Table1[[#This Row],[Etikett - B1 - Gewicht (in G)]]="","",Table1[[#This Row],[Etikett - B1 - Gewicht (in G)]])</f>
        <v/>
      </c>
      <c r="NO56" s="809" t="str">
        <f>IF(Table1[[#This Row],[Etikett - B1 - Lizenzierungs-pflichtig? (X=Ja)]]="","",Table1[[#This Row],[Etikett - B1 - Lizenzierungs-pflichtig? (X=Ja)]])</f>
        <v/>
      </c>
      <c r="NP56" s="809" t="str">
        <f>IF(Table1[[#This Row],[Etikett - B1 - Trennbar vom Hauptkörper? (X=Ja)]]="","",Table1[[#This Row],[Etikett - B1 - Trennbar vom Hauptkörper? (X=Ja)]])</f>
        <v/>
      </c>
      <c r="NQ56" s="812" t="str">
        <f>IF(Table1[[#This Row],[Etikett - B1 - Virgin Material]]="","",VLOOKUP(Table1[[#This Row],[Etikett - B1 - Virgin Material]],'DD FD'!AJ:AK,2,FALSE))</f>
        <v/>
      </c>
      <c r="NR56" s="813" t="str">
        <f>IF(Table1[[#This Row],[Etikett - B1 - Virgin Material Anteil (in %)]]="","",Table1[[#This Row],[Etikett - B1 - Virgin Material Anteil (in %)]])</f>
        <v/>
      </c>
      <c r="NS56" s="812" t="str">
        <f>IF(Table1[[#This Row],[Etikett - B1 - Recyceltes Material]]="","",VLOOKUP(Table1[[#This Row],[Etikett - B1 - Recyceltes Material]],'DD FD'!AL:AM,2,FALSE))</f>
        <v/>
      </c>
      <c r="NT56" s="813" t="str">
        <f>IF(Table1[[#This Row],[Etikett - B1 - Recyceltes Material Anteil (in %)]]="","",Table1[[#This Row],[Etikett - B1 - Recyceltes Material Anteil (in %)]])</f>
        <v/>
      </c>
      <c r="NU56" s="812" t="str">
        <f>IF(Table1[[#This Row],[Etikett - B1 - Beschichtung]]="","",VLOOKUP(Table1[[#This Row],[Etikett - B1 - Beschichtung]],'DD FD'!AE:AF,2,FALSE))</f>
        <v/>
      </c>
      <c r="NV56" s="815" t="str">
        <f>IF(Table1[[#This Row],[Etikett - B1 - Beschichtung Anteil (in %)]]="","",Table1[[#This Row],[Etikett - B1 - Beschichtung Anteil (in %)]])</f>
        <v/>
      </c>
      <c r="NW56" s="811" t="str">
        <f>IF(Table1[[#This Row],[Etikett - B2 - Art]]="","",VLOOKUP(Table1[[#This Row],[Etikett - B2 - Art]],'DD FD'!F:G,2,FALSE))</f>
        <v/>
      </c>
      <c r="NX56" s="812" t="str">
        <f>IF(Table1[[#This Row],[Etikett - B2 - Fraktion]]="","",VLOOKUP(Table1[[#This Row],[Etikett - B2 - Fraktion]],'DD FD'!H:J,3,FALSE))</f>
        <v/>
      </c>
      <c r="NY56" s="809" t="str">
        <f>IF(Table1[[#This Row],[Etikett - B2 - Gewicht (in G)]]="","",Table1[[#This Row],[Etikett - B2 - Gewicht (in G)]])</f>
        <v/>
      </c>
      <c r="NZ56" s="809" t="str">
        <f>IF(Table1[[#This Row],[Etikett - B2 - Lizenzierungs-pflichtig? (X=Ja)]]="","",Table1[[#This Row],[Etikett - B2 - Lizenzierungs-pflichtig? (X=Ja)]])</f>
        <v/>
      </c>
      <c r="OA56" s="809" t="str">
        <f>IF(Table1[[#This Row],[Etikett - B2 - Trennbar vom Hauptkörper? (X=Ja)]]="","",Table1[[#This Row],[Etikett - B2 - Trennbar vom Hauptkörper? (X=Ja)]])</f>
        <v/>
      </c>
      <c r="OB56" s="812" t="str">
        <f>IF(Table1[[#This Row],[Etikett - B2 - Virgin Material]]="","",VLOOKUP(Table1[[#This Row],[Etikett - B2 - Virgin Material]],'DD FD'!AJ:AK,2,FALSE))</f>
        <v/>
      </c>
      <c r="OC56" s="813" t="str">
        <f>IF(Table1[[#This Row],[Etikett - B2 - Virgin Material Anteil (in %)]]="","",Table1[[#This Row],[Etikett - B2 - Virgin Material Anteil (in %)]])</f>
        <v/>
      </c>
      <c r="OD56" s="812" t="str">
        <f>IF(Table1[[#This Row],[Etikett - B2 - Recyceltes Material]]="","",VLOOKUP(Table1[[#This Row],[Etikett - B2 - Recyceltes Material]],'DD FD'!AL:AM,2,FALSE))</f>
        <v/>
      </c>
      <c r="OE56" s="813" t="str">
        <f>IF(Table1[[#This Row],[Etikett - B2 - Recyceltes Material Anteil (in %)]]="","",Table1[[#This Row],[Etikett - B2 - Recyceltes Material Anteil (in %)]])</f>
        <v/>
      </c>
      <c r="OF56" s="812" t="str">
        <f>IF(Table1[[#This Row],[Etikett - B2 - Beschichtung]]="","",VLOOKUP(Table1[[#This Row],[Etikett - B2 - Beschichtung]],'DD FD'!AE:AF,2,FALSE))</f>
        <v/>
      </c>
      <c r="OG56" s="815" t="str">
        <f>IF(Table1[[#This Row],[Etikett - B2 - Beschichtung Anteil (in %)]]="","",Table1[[#This Row],[Etikett - B2 - Beschichtung Anteil (in %)]])</f>
        <v/>
      </c>
      <c r="OH56" s="811" t="str">
        <f>IF(Table1[[#This Row],[Etikett - B3 - Art]]="","",VLOOKUP(Table1[[#This Row],[Etikett - B3 - Art]],'DD FD'!F:G,2,FALSE))</f>
        <v/>
      </c>
      <c r="OI56" s="812" t="str">
        <f>IF(Table1[[#This Row],[Etikett - B3 - Fraktion]]="","",VLOOKUP(Table1[[#This Row],[Etikett - B3 - Fraktion]],'DD FD'!H:J,3,FALSE))</f>
        <v/>
      </c>
      <c r="OJ56" s="809" t="str">
        <f>IF(Table1[[#This Row],[Etikett - B3 - Gewicht (in G)]]="","",Table1[[#This Row],[Etikett - B3 - Gewicht (in G)]])</f>
        <v/>
      </c>
      <c r="OK56" s="809" t="str">
        <f>IF(Table1[[#This Row],[Etikett - B3 - Lizenzierungs-pflichtig? (X=Ja)]]="","",Table1[[#This Row],[Etikett - B3 - Lizenzierungs-pflichtig? (X=Ja)]])</f>
        <v/>
      </c>
      <c r="OL56" s="809" t="str">
        <f>IF(Table1[[#This Row],[Etikett - B3 - Trennbar vom Hauptkörper? (X=Ja)]]="","",Table1[[#This Row],[Etikett - B3 - Trennbar vom Hauptkörper? (X=Ja)]])</f>
        <v/>
      </c>
      <c r="OM56" s="812" t="str">
        <f>IF(Table1[[#This Row],[Etikett - B3 - Virgin Material]]="","",VLOOKUP(Table1[[#This Row],[Etikett - B3 - Virgin Material]],'DD FD'!AJ:AK,2,FALSE))</f>
        <v/>
      </c>
      <c r="ON56" s="813" t="str">
        <f>IF(Table1[[#This Row],[Etikett - B3 - Virgin Material Anteil (in %)]]="","",Table1[[#This Row],[Etikett - B3 - Virgin Material Anteil (in %)]])</f>
        <v/>
      </c>
      <c r="OO56" s="812" t="str">
        <f>IF(Table1[[#This Row],[Etikett - B3 - Recyceltes Material]]="","",VLOOKUP(Table1[[#This Row],[Etikett - B3 - Recyceltes Material]],'DD FD'!AL:AM,2,FALSE))</f>
        <v/>
      </c>
      <c r="OP56" s="813" t="str">
        <f>IF(Table1[[#This Row],[Etikett - B3 - Recyceltes Material Anteil (in %)]]="","",Table1[[#This Row],[Etikett - B3 - Recyceltes Material Anteil (in %)]])</f>
        <v/>
      </c>
      <c r="OQ56" s="812" t="str">
        <f>IF(Table1[[#This Row],[Etikett - B3 - Beschichtung]]="","",VLOOKUP(Table1[[#This Row],[Etikett - B3 - Beschichtung]],'DD FD'!AE:AF,2,FALSE))</f>
        <v/>
      </c>
      <c r="OR56" s="861" t="str">
        <f>IF(Table1[[#This Row],[Etikett - B3 - Beschichtung Anteil (in %)]]="","",Table1[[#This Row],[Etikett - B3 - Beschichtung Anteil (in %)]])</f>
        <v/>
      </c>
      <c r="OS56" s="866">
        <f>ROUNDUP(SUM(
IF(AND(LB56='DD FD'!$J$7,LD56='DD FD'!$AI$3),LC56,0),
IF(AND(LL56='DD FD'!$J$7,LN56='DD FD'!$AI$3),LM56,0),
IF(AND(LV56='DD FD'!$J$7,LX56='DD FD'!$AI$3),LW56,0),
IF(AND(MF56='DD FD'!$J$7,MH56='DD FD'!$AI$3),MG56,0),
IF(AND(MQ56='DD FD'!$J$7,MS56='DD FD'!$AI$3),MR56,0),
IF(AND(NB56='DD FD'!$J$7,ND56='DD FD'!$AI$3),NC56,0),
IF(AND(NM56='DD FD'!$J$7,NO56='DD FD'!$AI$3),NN56,0),
IF(AND(NX56='DD FD'!$J$7,NZ56='DD FD'!$AI$3),NY56,0),
IF(AND(OI56='DD FD'!$J$7,OK56='DD FD'!$AI$3),OJ56,0),
),2)</f>
        <v>0</v>
      </c>
      <c r="OT56" s="865">
        <f>ROUNDUP(SUM(
IF(AND(LB56='DD FD'!$J$6,LD56='DD FD'!$AI$3),LC56,0),
IF(AND(LL56='DD FD'!$J$6,LN56='DD FD'!$AI$3),LM56,0),
IF(AND(LV56='DD FD'!$J$6,LX56='DD FD'!$AI$3),LW56,0),
IF(AND(MF56='DD FD'!$J$6,MH56='DD FD'!$AI$3),MG56,0),
IF(AND(MQ56='DD FD'!$J$6,MS56='DD FD'!$AI$3),MR56,0),
IF(AND(NB56='DD FD'!$J$6,ND56='DD FD'!$AI$3),NC56,0),
IF(AND(NM56='DD FD'!$J$6,NO56='DD FD'!$AI$3),NN56,0),
IF(AND(NX56='DD FD'!$J$6,NZ56='DD FD'!$AI$3),NY56,0),
IF(AND(OI56='DD FD'!$J$6,OK56='DD FD'!$AI$3),OJ56,0),
),2)</f>
        <v>0</v>
      </c>
      <c r="OU56" s="865">
        <f>ROUNDUP(SUM(
IF(AND(LB56='DD FD'!$J$10,LD56='DD FD'!$AI$3),LC56,0),
IF(AND(LL56='DD FD'!$J$10,LN56='DD FD'!$AI$3),LM56,0),
IF(AND(LV56='DD FD'!$J$10,LX56='DD FD'!$AI$3),LW56,0),
IF(AND(MF56='DD FD'!$J$10,MH56='DD FD'!$AI$3),MG56,0),
IF(AND(MQ56='DD FD'!$J$10,MS56='DD FD'!$AI$3),MR56,0),
IF(AND(NB56='DD FD'!$J$10,ND56='DD FD'!$AI$3),NC56,0),
IF(AND(NM56='DD FD'!$J$10,NO56='DD FD'!$AI$3),NN56,0),
IF(AND(NX56='DD FD'!$J$10,NZ56='DD FD'!$AI$3),NY56,0),
IF(AND(OI56='DD FD'!$J$10,OK56='DD FD'!$AI$3),OJ56,0),
),2)</f>
        <v>0</v>
      </c>
      <c r="OV56" s="865">
        <f>ROUNDUP(SUM(
IF(AND(LB56='DD FD'!$J$8,LD56='DD FD'!$AI$3),LC56,0),
IF(AND(LL56='DD FD'!$J$8,LN56='DD FD'!$AI$3),LM56,0),
IF(AND(LV56='DD FD'!$J$8,LX56='DD FD'!$AI$3),LW56,0),
IF(AND(MF56='DD FD'!$J$8,MH56='DD FD'!$AI$3),MG56,0),
IF(AND(MQ56='DD FD'!$J$8,MS56='DD FD'!$AI$3),MR56,0),
IF(AND(NB56='DD FD'!$J$8,ND56='DD FD'!$AI$3),NC56,0),
IF(AND(NM56='DD FD'!$J$8,NO56='DD FD'!$AI$3),NN56,0),
IF(AND(NX56='DD FD'!$J$8,NZ56='DD FD'!$AI$3),NY56,0),
IF(AND(OI56='DD FD'!$J$8,OK56='DD FD'!$AI$3),OJ56,0),
),2)</f>
        <v>0</v>
      </c>
      <c r="OW56" s="865">
        <f>ROUNDUP(SUM(
IF(AND(LB56='DD FD'!$J$5,LD56='DD FD'!$AI$3),LC56,0),
IF(AND(LL56='DD FD'!$J$5,LN56='DD FD'!$AI$3),LM56,0),
IF(AND(LV56='DD FD'!$J$5,LX56='DD FD'!$AI$3),LW56,0),
IF(AND(MF56='DD FD'!$J$5,MH56='DD FD'!$AI$3),MG56,0),
IF(AND(MQ56='DD FD'!$J$5,MS56='DD FD'!$AI$3),MR56,0),
IF(AND(NB56='DD FD'!$J$5,ND56='DD FD'!$AI$3),NC56,0),
IF(AND(NM56='DD FD'!$J$5,NO56='DD FD'!$AI$3),NN56,0),
IF(AND(NX56='DD FD'!$J$5,NZ56='DD FD'!$AI$3),NY56,0),
IF(AND(OI56='DD FD'!$J$5,OK56='DD FD'!$AI$3),OJ56,0),
),2)</f>
        <v>0</v>
      </c>
      <c r="OX56" s="865">
        <f>ROUNDUP(SUM(
IF(AND(LB56='DD FD'!$J$9,LD56='DD FD'!$AI$3),LC56,0),
IF(AND(LL56='DD FD'!$J$9,LN56='DD FD'!$AI$3),LM56,0),
IF(AND(LV56='DD FD'!$J$9,LX56='DD FD'!$AI$3),LW56,0),
IF(AND(MF56='DD FD'!$J$9,MH56='DD FD'!$AI$3),MG56,0),
IF(AND(MQ56='DD FD'!$J$9,MS56='DD FD'!$AI$3),MR56,0),
IF(AND(NB56='DD FD'!$J$9,ND56='DD FD'!$AI$3),NC56,0),
IF(AND(NM56='DD FD'!$J$9,NO56='DD FD'!$AI$3),NN56,0),
IF(AND(NX56='DD FD'!$J$9,NZ56='DD FD'!$AI$3),NY56,0),
IF(AND(OI56='DD FD'!$J$9,OK56='DD FD'!$AI$3),OJ56,0),
),2)</f>
        <v>0</v>
      </c>
      <c r="OY56" s="865">
        <f>ROUNDUP(SUM(
IF(AND(LB56='DD FD'!$J$4,LD56='DD FD'!$AI$3),LC56,0),
IF(AND(LL56='DD FD'!$J$4,LN56='DD FD'!$AI$3),LM56,0),
IF(AND(LV56='DD FD'!$J$4,LX56='DD FD'!$AI$3),LW56,0),
IF(AND(MF56='DD FD'!$J$4,MH56='DD FD'!$AI$3),MG56,0),
IF(AND(MQ56='DD FD'!$J$4,MS56='DD FD'!$AI$3),MR56,0),
IF(AND(NB56='DD FD'!$J$4,ND56='DD FD'!$AI$3),NC56,0),
IF(AND(NM56='DD FD'!$J$4,NO56='DD FD'!$AI$3),NN56,0),
IF(AND(NX56='DD FD'!$J$4,NZ56='DD FD'!$AI$3),NY56,0),
IF(AND(OI56='DD FD'!$J$4,OK56='DD FD'!$AI$3),OJ56,0),
),2)</f>
        <v>0</v>
      </c>
      <c r="OZ56" s="867">
        <f>ROUNDUP(SUM(
IF(AND(LB56='DD FD'!$J$11,LD56='DD FD'!$AI$3),LC56,0),
IF(AND(LL56='DD FD'!$J$11,LN56='DD FD'!$AI$3),LM56,0),
IF(AND(LV56='DD FD'!$J$11,LX56='DD FD'!$AI$3),LW56,0),
IF(AND(MF56='DD FD'!$J$11,MH56='DD FD'!$AI$3),MG56,0),
IF(AND(MQ56='DD FD'!$J$11,MS56='DD FD'!$AI$3),MR56,0),
IF(AND(NB56='DD FD'!$J$11,ND56='DD FD'!$AI$3),NC56,0),
IF(AND(NM56='DD FD'!$J$11,NO56='DD FD'!$AI$3),NN56,0),
IF(AND(NX56='DD FD'!$J$11,NZ56='DD FD'!$AI$3),NY56,0),
IF(AND(OI56='DD FD'!$J$11,OK56='DD FD'!$AI$3),OJ56,0),
),2)</f>
        <v>0</v>
      </c>
    </row>
    <row r="57" spans="1:416">
      <c r="A57" s="663"/>
      <c r="B57" s="182"/>
      <c r="C57" s="282"/>
      <c r="D57" s="282"/>
      <c r="E57" s="183"/>
      <c r="F57" s="355"/>
      <c r="G57" s="359"/>
      <c r="H57" s="664"/>
      <c r="I57" s="173"/>
      <c r="J57" s="161" t="str">
        <f t="shared" si="0"/>
        <v/>
      </c>
      <c r="K57" s="633" t="str">
        <f t="shared" si="17"/>
        <v/>
      </c>
      <c r="L57" s="636"/>
      <c r="M57" s="124" t="str">
        <f t="shared" si="18"/>
        <v/>
      </c>
      <c r="N57" s="125" t="str">
        <f t="shared" si="1"/>
        <v/>
      </c>
      <c r="O57" s="175"/>
      <c r="P57" s="175"/>
      <c r="Q57" s="126" t="str">
        <f t="shared" si="19"/>
        <v/>
      </c>
      <c r="R57" s="184"/>
      <c r="S57" s="184"/>
      <c r="T57" s="182"/>
      <c r="U57" s="182"/>
      <c r="V57" s="182"/>
      <c r="W57" s="358"/>
      <c r="X57" s="182"/>
      <c r="Y57" s="183"/>
      <c r="Z57" s="123"/>
      <c r="AA57" s="176"/>
      <c r="AB57" s="176"/>
      <c r="AC57" s="176"/>
      <c r="AD57" s="176"/>
      <c r="AE57" s="176"/>
      <c r="AF57" s="176"/>
      <c r="AG57" s="127" t="str">
        <f t="shared" si="20"/>
        <v/>
      </c>
      <c r="AH57" s="127" t="str">
        <f t="shared" si="21"/>
        <v/>
      </c>
      <c r="AI57" s="370"/>
      <c r="AJ57" s="635"/>
      <c r="AK57" s="619" t="str">
        <f t="shared" si="22"/>
        <v/>
      </c>
      <c r="AL57" s="124" t="str">
        <f t="shared" si="2"/>
        <v/>
      </c>
      <c r="AM57" s="124" t="str">
        <f t="shared" si="3"/>
        <v/>
      </c>
      <c r="AN57" s="124" t="str">
        <f t="shared" si="4"/>
        <v/>
      </c>
      <c r="AO57" s="124" t="str">
        <f t="shared" si="5"/>
        <v/>
      </c>
      <c r="AP57" s="184"/>
      <c r="AQ57" s="182"/>
      <c r="AR57" s="182"/>
      <c r="AS57" s="182"/>
      <c r="AT57" s="182"/>
      <c r="AU57" s="127" t="str">
        <f t="shared" si="6"/>
        <v/>
      </c>
      <c r="AV57" s="354"/>
      <c r="AW57" s="127" t="str">
        <f t="shared" si="7"/>
        <v/>
      </c>
      <c r="AX57" s="144" t="str">
        <f t="shared" si="8"/>
        <v/>
      </c>
      <c r="AY57" s="182"/>
      <c r="AZ57" s="23"/>
      <c r="BA57" s="23"/>
      <c r="BB57" s="183"/>
      <c r="BC57" s="622"/>
      <c r="BD57" s="649" t="str">
        <f t="shared" si="23"/>
        <v/>
      </c>
      <c r="BE57" s="354"/>
      <c r="BF57" s="192" t="str">
        <f t="shared" si="24"/>
        <v/>
      </c>
      <c r="BG57" s="159"/>
      <c r="BH57" s="159"/>
      <c r="BI57" s="182"/>
      <c r="BJ57" s="194"/>
      <c r="BK57" s="194"/>
      <c r="BL57" s="194"/>
      <c r="BM57" s="127" t="str">
        <f t="shared" si="9"/>
        <v/>
      </c>
      <c r="BN57" s="194"/>
      <c r="BO57" s="178" t="str">
        <f t="shared" si="10"/>
        <v/>
      </c>
      <c r="BP57" s="191"/>
      <c r="BQ57" s="182"/>
      <c r="BR57" s="23"/>
      <c r="BS57" s="23"/>
      <c r="BT57" s="23"/>
      <c r="BU57" s="651"/>
      <c r="BV57" s="647"/>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633" t="str">
        <f t="shared" si="25"/>
        <v/>
      </c>
      <c r="DY57" s="736"/>
      <c r="DZ57" s="334"/>
      <c r="EA57" s="736"/>
      <c r="EB57" s="197"/>
      <c r="EC57" s="194"/>
      <c r="ED57" s="197"/>
      <c r="EE57" s="197"/>
      <c r="EF57" s="194"/>
      <c r="EG57" s="194"/>
      <c r="EH57" s="194"/>
      <c r="EI57" s="123" t="str">
        <f t="shared" si="11"/>
        <v/>
      </c>
      <c r="EJ57" s="194"/>
      <c r="EK57" s="620" t="str">
        <f t="shared" si="12"/>
        <v/>
      </c>
      <c r="EL57" s="756"/>
      <c r="EM57" s="620" t="str">
        <f t="shared" si="26"/>
        <v/>
      </c>
      <c r="EN57" s="733"/>
      <c r="EO57" s="163"/>
      <c r="EP57" s="163"/>
      <c r="EQ57" s="163"/>
      <c r="ER57" s="163"/>
      <c r="ES57" s="163"/>
      <c r="ET57" s="163"/>
      <c r="EU57" s="163"/>
      <c r="EV57" s="163"/>
      <c r="EW57" s="163"/>
      <c r="EX57" s="163"/>
      <c r="EY57" s="163"/>
      <c r="EZ57" s="163"/>
      <c r="FA57" s="163"/>
      <c r="FB57" s="163"/>
      <c r="FC57" s="742"/>
      <c r="FD57" s="648" t="str">
        <f t="shared" si="13"/>
        <v/>
      </c>
      <c r="FE57" s="183"/>
      <c r="FF57" s="201"/>
      <c r="FG57" s="201"/>
      <c r="FH57" s="201"/>
      <c r="FI57" s="201"/>
      <c r="FJ57" s="201"/>
      <c r="FK57" s="201"/>
      <c r="FL57" s="182"/>
      <c r="FM57" s="182"/>
      <c r="FN57" s="334"/>
      <c r="FO57" s="123" t="str">
        <f t="shared" si="14"/>
        <v/>
      </c>
      <c r="FP57" s="889" t="str">
        <f>IF(Table1[[#This Row],[Baumwollanteil (in %)]]&lt;&gt;"","05","")</f>
        <v/>
      </c>
      <c r="FQ57" s="999"/>
      <c r="FR57" s="179" t="str">
        <f t="shared" si="15"/>
        <v/>
      </c>
      <c r="FS57" s="175"/>
      <c r="FT57" s="175"/>
      <c r="FU57" s="175"/>
      <c r="FV57" s="745" t="str">
        <f t="shared" si="16"/>
        <v/>
      </c>
      <c r="FZ57" s="24"/>
      <c r="GA57" s="24"/>
      <c r="GC57" s="1010" t="str">
        <f>IF(Table1[[#This Row],[Global Trade Item Number (GTIN)]]="","",Table1[[#This Row],[Global Trade Item Number (GTIN)]])</f>
        <v/>
      </c>
      <c r="GD57" s="790" t="str">
        <f>IF(Table1[[#This Row],[WAWI-Nr./ Kreditoren-Nummer
(ASDV)]]&lt;&gt;"",Table1[[#This Row],[WAWI-Nr./ Kreditoren-Nummer
(ASDV)]],"")</f>
        <v/>
      </c>
      <c r="GE57" s="190"/>
      <c r="GF57" s="790" t="str">
        <f>IF(Table1[[#This Row],[Gültig ab (Datum)]]&lt;&gt;"","31.12.9999","")</f>
        <v/>
      </c>
      <c r="GG57" s="190"/>
      <c r="GH57" s="190"/>
      <c r="GI57" s="616"/>
      <c r="GJ57" s="765"/>
      <c r="GK57" s="763"/>
      <c r="GL57" s="617"/>
      <c r="GM57" s="617"/>
      <c r="GN57" s="617"/>
      <c r="GO57" s="617"/>
      <c r="GP57" s="617"/>
      <c r="GQ57" s="775"/>
      <c r="GR57" s="771"/>
      <c r="GS57" s="159"/>
      <c r="GT57" s="610"/>
      <c r="GU57" s="610"/>
      <c r="GV57" s="610"/>
      <c r="GW57" s="610"/>
      <c r="GX57" s="610"/>
      <c r="GY57" s="610"/>
      <c r="GZ57" s="610"/>
      <c r="HA57" s="610"/>
      <c r="HB57" s="771"/>
      <c r="HC57" s="610"/>
      <c r="HD57" s="610"/>
      <c r="HE57" s="610"/>
      <c r="HF57" s="610"/>
      <c r="HG57" s="610"/>
      <c r="HH57" s="610"/>
      <c r="HI57" s="610"/>
      <c r="HJ57" s="610"/>
      <c r="HK57" s="610"/>
      <c r="HL57" s="771"/>
      <c r="HM57" s="610"/>
      <c r="HN57" s="610"/>
      <c r="HO57" s="610"/>
      <c r="HP57" s="610"/>
      <c r="HQ57" s="610"/>
      <c r="HR57" s="610"/>
      <c r="HS57" s="610"/>
      <c r="HT57" s="610"/>
      <c r="HU57" s="610"/>
      <c r="HV57" s="771"/>
      <c r="HW57" s="610"/>
      <c r="HX57" s="610"/>
      <c r="HY57" s="610"/>
      <c r="HZ57" s="610"/>
      <c r="IA57" s="610"/>
      <c r="IB57" s="610"/>
      <c r="IC57" s="610"/>
      <c r="ID57" s="610"/>
      <c r="IE57" s="610"/>
      <c r="IF57" s="610"/>
      <c r="IG57" s="771"/>
      <c r="IH57" s="610"/>
      <c r="II57" s="610"/>
      <c r="IJ57" s="610"/>
      <c r="IK57" s="610"/>
      <c r="IL57" s="610"/>
      <c r="IM57" s="610"/>
      <c r="IN57" s="610"/>
      <c r="IO57" s="610"/>
      <c r="IP57" s="610"/>
      <c r="IQ57" s="610"/>
      <c r="IR57" s="771"/>
      <c r="IS57" s="610"/>
      <c r="IT57" s="610"/>
      <c r="IU57" s="610"/>
      <c r="IV57" s="610"/>
      <c r="IW57" s="610"/>
      <c r="IX57" s="610"/>
      <c r="IY57" s="610"/>
      <c r="IZ57" s="610"/>
      <c r="JA57" s="610"/>
      <c r="JB57" s="610"/>
      <c r="JC57" s="771"/>
      <c r="JD57" s="610"/>
      <c r="JE57" s="610"/>
      <c r="JF57" s="610"/>
      <c r="JG57" s="610"/>
      <c r="JH57" s="610"/>
      <c r="JI57" s="610"/>
      <c r="JJ57" s="610"/>
      <c r="JK57" s="610"/>
      <c r="JL57" s="610"/>
      <c r="JM57" s="827"/>
      <c r="JN57" s="771"/>
      <c r="JO57" s="610"/>
      <c r="JP57" s="610"/>
      <c r="JQ57" s="610"/>
      <c r="JR57" s="610"/>
      <c r="JS57" s="610"/>
      <c r="JT57" s="610"/>
      <c r="JU57" s="610"/>
      <c r="JV57" s="610"/>
      <c r="JW57" s="610"/>
      <c r="JX57" s="610"/>
      <c r="JY57" s="771"/>
      <c r="JZ57" s="610"/>
      <c r="KA57" s="610"/>
      <c r="KB57" s="610"/>
      <c r="KC57" s="610"/>
      <c r="KD57" s="610"/>
      <c r="KE57" s="610"/>
      <c r="KF57" s="610"/>
      <c r="KG57" s="610"/>
      <c r="KH57" s="610"/>
      <c r="KI57" s="610"/>
      <c r="KL57" s="803" t="str">
        <f>IF(Table1[[#This Row],[GTIN]]&lt;&gt;"",Table1[[#This Row],[GTIN]],"")</f>
        <v/>
      </c>
      <c r="KM57" s="804" t="str">
        <f>Table1[[#This Row],[Kreditor]]</f>
        <v/>
      </c>
      <c r="KN57" s="805" t="str">
        <f>IF(Table1[[#This Row],[Gültig ab (Datum)]]&lt;&gt;"",Table1[[#This Row],[Gültig ab (Datum)]],"")</f>
        <v/>
      </c>
      <c r="KO57" s="805" t="str">
        <f>Table1[[#This Row],[Gültig bis]]</f>
        <v/>
      </c>
      <c r="KP57" s="818" t="str">
        <f>IF(Table1[[#This Row],[Artikel verpackt? 
(X=Ja)]]="","",Table1[[#This Row],[Artikel verpackt? 
(X=Ja)]])</f>
        <v/>
      </c>
      <c r="KQ57" s="806" t="str">
        <f>IF(Table1[[#This Row],[Verpackung recyclingfähig?
(X=Ja)]]="","",Table1[[#This Row],[Verpackung recyclingfähig?
(X=Ja)]])</f>
        <v/>
      </c>
      <c r="KR57" s="807"/>
      <c r="KS57" s="808"/>
      <c r="KT57" s="809"/>
      <c r="KU57" s="809"/>
      <c r="KV57" s="809"/>
      <c r="KW57" s="809"/>
      <c r="KX57" s="809"/>
      <c r="KY57" s="809"/>
      <c r="KZ57" s="810"/>
      <c r="LA57" s="811" t="str">
        <f>IF(Table1[[#This Row],[Hauptkörper - B1 - Art]]="","",VLOOKUP(Table1[[#This Row],[Hauptkörper - B1 - Art]],'DD FD'!B:C,2,FALSE))</f>
        <v/>
      </c>
      <c r="LB57" s="812" t="str">
        <f>IF(Table1[[#This Row],[Hauptkörper - B1 - Fraktion]]="","",VLOOKUP(Table1[[#This Row],[Hauptkörper - B1 - Fraktion]],'DD FD'!H:J,3,FALSE))</f>
        <v/>
      </c>
      <c r="LC57" s="809" t="str">
        <f>IF(Table1[[#This Row],[Hauptkörper - B1 - Gewicht
(in G)]]="","",Table1[[#This Row],[Hauptkörper - B1 - Gewicht
(in G)]])</f>
        <v/>
      </c>
      <c r="LD57" s="809" t="str">
        <f>IF(Table1[[#This Row],[Hauptkörper - B1 - Lizenzierungs-pflichtig? (X=Ja)]]="","",Table1[[#This Row],[Hauptkörper - B1 - Lizenzierungs-pflichtig? (X=Ja)]])</f>
        <v/>
      </c>
      <c r="LE57" s="812" t="str">
        <f>IF(Table1[[#This Row],[Hauptkörper - B1 - Virgin Material]]="","",VLOOKUP(Table1[[#This Row],[Hauptkörper - B1 - Virgin Material]],'DD FD'!AJ:AK,2,FALSE))</f>
        <v/>
      </c>
      <c r="LF57" s="813" t="str">
        <f>IF(Table1[[#This Row],[Hauptkörper - B1 - Virgin Material Anteil (in %)]]="","",Table1[[#This Row],[Hauptkörper - B1 - Virgin Material Anteil (in %)]])</f>
        <v/>
      </c>
      <c r="LG57" s="812" t="str">
        <f>IF(Table1[[#This Row],[Hauptkörper - B1 - Recyceltes Material]]="","",VLOOKUP(Table1[[#This Row],[Hauptkörper - B1 - Recyceltes Material]],'DD FD'!AL:AM,2,FALSE))</f>
        <v/>
      </c>
      <c r="LH57" s="813" t="str">
        <f>IF(Table1[[#This Row],[Hauptkörper - B1 - Recyceltes Material Anteil (in %)]]="","",Table1[[#This Row],[Hauptkörper - B1 - Recyceltes Material Anteil (in %)]])</f>
        <v/>
      </c>
      <c r="LI57" s="814" t="str">
        <f>IF(Table1[[#This Row],[Hauptkörper - B1 - Beschichtung]]="","",VLOOKUP(Table1[[#This Row],[Hauptkörper - B1 - Beschichtung]],'DD FD'!AE:AF,2,FALSE))</f>
        <v/>
      </c>
      <c r="LJ57" s="815" t="str">
        <f>IF(Table1[[#This Row],[Hauptkörper - B1 - Beschichtung Anteil (in %)]]="","",Table1[[#This Row],[Hauptkörper - B1 - Beschichtung Anteil (in %)]])</f>
        <v/>
      </c>
      <c r="LK57" s="811" t="str">
        <f>IF(Table1[[#This Row],[Hauptkörper - B2 - Art]]="","",VLOOKUP(Table1[[#This Row],[Hauptkörper - B2 - Art]],'DD FD'!B:C,2,FALSE))</f>
        <v/>
      </c>
      <c r="LL57" s="812" t="str">
        <f>IF(Table1[[#This Row],[Hauptkörper - B2 - Fraktion]]="","",VLOOKUP(Table1[[#This Row],[Hauptkörper - B2 - Fraktion]],'DD FD'!H:J,3,FALSE))</f>
        <v/>
      </c>
      <c r="LM57" s="809" t="str">
        <f>IF(Table1[[#This Row],[Hauptkörper - B2 - Gewicht
(in G)]]="","",Table1[[#This Row],[Hauptkörper - B2 - Gewicht
(in G)]])</f>
        <v/>
      </c>
      <c r="LN57" s="809" t="str">
        <f>IF(Table1[[#This Row],[Hauptkörper - B2 - Lizenzierungs-pflichtig? (X=Ja)]]="","",Table1[[#This Row],[Hauptkörper - B2 - Lizenzierungs-pflichtig? (X=Ja)]])</f>
        <v/>
      </c>
      <c r="LO57" s="812" t="str">
        <f>IF(Table1[[#This Row],[Hauptkörper - B2 - Virgin Material]]="","",VLOOKUP(Table1[[#This Row],[Hauptkörper - B2 - Virgin Material]],'DD FD'!AJ:AK,2,FALSE))</f>
        <v/>
      </c>
      <c r="LP57" s="813" t="str">
        <f>IF(Table1[[#This Row],[Hauptkörper - B2 - Virgin Material Anteil (in %)]]="","",Table1[[#This Row],[Hauptkörper - B2 - Virgin Material Anteil (in %)]])</f>
        <v/>
      </c>
      <c r="LQ57" s="812" t="str">
        <f>IF(Table1[[#This Row],[Hauptkörper - B2 - Recyceltes Material]]="","",VLOOKUP(Table1[[#This Row],[Hauptkörper - B2 - Recyceltes Material]],'DD FD'!AL:AM,2,FALSE))</f>
        <v/>
      </c>
      <c r="LR57" s="813" t="str">
        <f>IF(Table1[[#This Row],[Hauptkörper - B2 - Recyceltes Material Anteil (in %)]]="","",Table1[[#This Row],[Hauptkörper - B2 - Recyceltes Material Anteil (in %)]])</f>
        <v/>
      </c>
      <c r="LS57" s="812" t="str">
        <f>IF(Table1[[#This Row],[Hauptkörper - B2 - Beschichtung]]="","",VLOOKUP(Table1[[#This Row],[Hauptkörper - B2 - Beschichtung]],'DD FD'!AE:AF,2,FALSE))</f>
        <v/>
      </c>
      <c r="LT57" s="815" t="str">
        <f>IF(Table1[[#This Row],[Hauptkörper - B2 - Beschichtung Anteil (in %)]]="","",Table1[[#This Row],[Hauptkörper - B2 - Beschichtung Anteil (in %)]])</f>
        <v/>
      </c>
      <c r="LU57" s="811" t="str">
        <f>IF(Table1[[#This Row],[Hauptkörper - B3 - Art]]="","",VLOOKUP(Table1[[#This Row],[Hauptkörper - B3 - Art]],'DD FD'!B:C,2,FALSE))</f>
        <v/>
      </c>
      <c r="LV57" s="812" t="str">
        <f>IF(Table1[[#This Row],[Hauptkörper - B3 - Fraktion]]="","",VLOOKUP(Table1[[#This Row],[Hauptkörper - B3 - Fraktion]],'DD FD'!H:J,3,FALSE))</f>
        <v/>
      </c>
      <c r="LW57" s="809" t="str">
        <f>IF(Table1[[#This Row],[Hauptkörper - B3 - Gewicht
(in G)]]="","",Table1[[#This Row],[Hauptkörper - B3 - Gewicht
(in G)]])</f>
        <v/>
      </c>
      <c r="LX57" s="809" t="str">
        <f>IF(Table1[[#This Row],[Hauptkörper - B3 - Lizenzierungs-pflichtig? (X=Ja)]]="","",Table1[[#This Row],[Hauptkörper - B3 - Lizenzierungs-pflichtig? (X=Ja)]])</f>
        <v/>
      </c>
      <c r="LY57" s="812" t="str">
        <f>IF(Table1[[#This Row],[Hauptkörper - B3 - Virgin Material]]="","",VLOOKUP(Table1[[#This Row],[Hauptkörper - B3 - Virgin Material]],'DD FD'!AJ:AK,2,FALSE))</f>
        <v/>
      </c>
      <c r="LZ57" s="813" t="str">
        <f>IF(Table1[[#This Row],[Hauptkörper - B3 - Virgin Material Anteil (in %)]]="","",Table1[[#This Row],[Hauptkörper - B3 - Virgin Material Anteil (in %)]])</f>
        <v/>
      </c>
      <c r="MA57" s="812" t="str">
        <f>IF(Table1[[#This Row],[Hauptkörper - B3 - Recyceltes Material]]="","",VLOOKUP(Table1[[#This Row],[Hauptkörper - B3 - Recyceltes Material]],'DD FD'!AL:AM,2,FALSE))</f>
        <v/>
      </c>
      <c r="MB57" s="813" t="str">
        <f>IF(Table1[[#This Row],[Hauptkörper - B3 - Recyceltes Material Anteil (in %)]]="","",Table1[[#This Row],[Hauptkörper - B3 - Recyceltes Material Anteil (in %)]])</f>
        <v/>
      </c>
      <c r="MC57" s="812" t="str">
        <f>IF(Table1[[#This Row],[Hauptkörper - B3 - Beschichtung]]="","",VLOOKUP(Table1[[#This Row],[Hauptkörper - B3 - Beschichtung]],'DD FD'!AE:AF,2,FALSE))</f>
        <v/>
      </c>
      <c r="MD57" s="815" t="str">
        <f>IF(Table1[[#This Row],[Hauptkörper - B3 - Beschichtung Anteil (in %)]]="","",Table1[[#This Row],[Hauptkörper - B3 - Beschichtung Anteil (in %)]])</f>
        <v/>
      </c>
      <c r="ME57" s="811" t="str">
        <f>IF(Table1[[#This Row],[Verschluss - B1 - Art]]="","",VLOOKUP(Table1[[#This Row],[Verschluss - B1 - Art]],'DD FD'!D:E,2,FALSE))</f>
        <v/>
      </c>
      <c r="MF57" s="812" t="str">
        <f>IF(Table1[[#This Row],[Verschluss - B1 - Fraktion]]="","",VLOOKUP(Table1[[#This Row],[Verschluss - B1 - Fraktion]],'DD FD'!H:J,3,FALSE))</f>
        <v/>
      </c>
      <c r="MG57" s="809" t="str">
        <f>IF(Table1[[#This Row],[Verschluss - B1 - Gewicht (in G)]]="","",Table1[[#This Row],[Verschluss - B1 - Gewicht (in G)]])</f>
        <v/>
      </c>
      <c r="MH57" s="809" t="str">
        <f>IF(Table1[[#This Row],[Verschluss - B1 - Lizenzierungs-pflichtig? (X=Ja)]]="","",Table1[[#This Row],[Verschluss - B1 - Lizenzierungs-pflichtig? (X=Ja)]])</f>
        <v/>
      </c>
      <c r="MI57" s="809" t="str">
        <f>IF(Table1[[#This Row],[Verschluss - B1 - Trennbar vom Hauptkörper? (X=Ja)]]="","",Table1[[#This Row],[Verschluss - B1 - Trennbar vom Hauptkörper? (X=Ja)]])</f>
        <v/>
      </c>
      <c r="MJ57" s="812" t="str">
        <f>IF(Table1[[#This Row],[Verschluss - B1 - Virgin Material]]="","",VLOOKUP(Table1[[#This Row],[Verschluss - B1 - Virgin Material]],'DD FD'!AJ:AK,2,FALSE))</f>
        <v/>
      </c>
      <c r="MK57" s="813" t="str">
        <f>IF(Table1[[#This Row],[Verschluss - B1 - Virgin Material Anteil (in %)]]="","",Table1[[#This Row],[Verschluss - B1 - Virgin Material Anteil (in %)]])</f>
        <v/>
      </c>
      <c r="ML57" s="812" t="str">
        <f>IF(Table1[[#This Row],[Verschluss - B1 - Recyceltes Material]]="","",VLOOKUP(Table1[[#This Row],[Verschluss - B1 - Recyceltes Material]],'DD FD'!AL:AM,2,FALSE))</f>
        <v/>
      </c>
      <c r="MM57" s="813" t="str">
        <f>IF(Table1[[#This Row],[Verschluss - B1 - Recyceltes Material Anteil (in %)]]="","",Table1[[#This Row],[Verschluss - B1 - Recyceltes Material Anteil (in %)]])</f>
        <v/>
      </c>
      <c r="MN57" s="812" t="str">
        <f>IF(Table1[[#This Row],[Verschluss - B1 - Beschichtung]]="","",VLOOKUP(Table1[[#This Row],[Verschluss - B1 - Beschichtung]],'DD FD'!AE:AF,2,FALSE))</f>
        <v/>
      </c>
      <c r="MO57" s="815" t="str">
        <f>IF(Table1[[#This Row],[Verschluss - B1 - Beschichtung Anteil (in %)]]="","",Table1[[#This Row],[Verschluss - B1 - Beschichtung Anteil (in %)]])</f>
        <v/>
      </c>
      <c r="MP57" s="811" t="str">
        <f>IF(Table1[[#This Row],[Verschluss - B2 - Art]]="","",VLOOKUP(Table1[[#This Row],[Verschluss - B2 - Art]],'DD FD'!D:E,2,FALSE))</f>
        <v/>
      </c>
      <c r="MQ57" s="812" t="str">
        <f>IF(Table1[[#This Row],[Verschluss - B2 - Fraktion]]="","",VLOOKUP(Table1[[#This Row],[Verschluss - B2 - Fraktion]],'DD FD'!H:J,3,FALSE))</f>
        <v/>
      </c>
      <c r="MR57" s="809" t="str">
        <f>IF(Table1[[#This Row],[Verschluss - B2 - Gewicht (in G)]]="","",Table1[[#This Row],[Verschluss - B2 - Gewicht (in G)]])</f>
        <v/>
      </c>
      <c r="MS57" s="809" t="str">
        <f>IF(Table1[[#This Row],[Verschluss - B2 - Lizenzierungs-pflichtig? (X=Ja)]]="","",Table1[[#This Row],[Verschluss - B2 - Lizenzierungs-pflichtig? (X=Ja)]])</f>
        <v/>
      </c>
      <c r="MT57" s="809" t="str">
        <f>IF(Table1[[#This Row],[Verschluss - B2 - Trennbar vom Hauptkörper? (X=Ja)]]="","",Table1[[#This Row],[Verschluss - B2 - Trennbar vom Hauptkörper? (X=Ja)]])</f>
        <v/>
      </c>
      <c r="MU57" s="812" t="str">
        <f>IF(Table1[[#This Row],[Verschluss - B2 - Virgin Material]]="","",VLOOKUP(Table1[[#This Row],[Verschluss - B2 - Virgin Material]],'DD FD'!AJ:AK,2,FALSE))</f>
        <v/>
      </c>
      <c r="MV57" s="813" t="str">
        <f>IF(Table1[[#This Row],[Verschluss - B2 - Virgin Material Anteil (in %)]]="","",Table1[[#This Row],[Verschluss - B2 - Virgin Material Anteil (in %)]])</f>
        <v/>
      </c>
      <c r="MW57" s="812" t="str">
        <f>IF(Table1[[#This Row],[Verschluss - B2 - Recyceltes Material]]="","",VLOOKUP(Table1[[#This Row],[Verschluss - B2 - Recyceltes Material]],'DD FD'!AL:AM,2,FALSE))</f>
        <v/>
      </c>
      <c r="MX57" s="813" t="str">
        <f>IF(Table1[[#This Row],[Verschluss - B2 - Recyceltes Material Anteil (in %)]]="","",Table1[[#This Row],[Verschluss - B2 - Recyceltes Material Anteil (in %)]])</f>
        <v/>
      </c>
      <c r="MY57" s="812" t="str">
        <f>IF(Table1[[#This Row],[Verschluss - B2 - Beschichtung]]="","",VLOOKUP(Table1[[#This Row],[Verschluss - B2 - Beschichtung]],'DD FD'!AE:AF,2,FALSE))</f>
        <v/>
      </c>
      <c r="MZ57" s="815" t="str">
        <f>IF(Table1[[#This Row],[Verschluss - B2 - Beschichtung Anteil (in %)]]="","",Table1[[#This Row],[Verschluss - B2 - Beschichtung Anteil (in %)]])</f>
        <v/>
      </c>
      <c r="NA57" s="811" t="str">
        <f>IF(Table1[[#This Row],[Verschluss - B3 - Art]]="","",VLOOKUP(Table1[[#This Row],[Verschluss - B3 - Art]],'DD FD'!D:E,2,FALSE))</f>
        <v/>
      </c>
      <c r="NB57" s="812" t="str">
        <f>IF(Table1[[#This Row],[Verschluss - B3 - Fraktion]]="","",VLOOKUP(Table1[[#This Row],[Verschluss - B3 - Fraktion]],'DD FD'!H:J,3,FALSE))</f>
        <v/>
      </c>
      <c r="NC57" s="809" t="str">
        <f>IF(Table1[[#This Row],[Verschluss - B3 - Gewicht (in G)]]="","",Table1[[#This Row],[Verschluss - B3 - Gewicht (in G)]])</f>
        <v/>
      </c>
      <c r="ND57" s="809" t="str">
        <f>IF(Table1[[#This Row],[Verschluss - B3 - Lizenzierungs-pflichtig? (X=Ja)]]="","",Table1[[#This Row],[Verschluss - B3 - Lizenzierungs-pflichtig? (X=Ja)]])</f>
        <v/>
      </c>
      <c r="NE57" s="809" t="str">
        <f>IF(Table1[[#This Row],[Verschluss - B3 - Trennbar vom Hauptkörper? (X=Ja)]]="","",Table1[[#This Row],[Verschluss - B3 - Trennbar vom Hauptkörper? (X=Ja)]])</f>
        <v/>
      </c>
      <c r="NF57" s="812" t="str">
        <f>IF(Table1[[#This Row],[Verschluss - B3 - Virgin Material]]="","",VLOOKUP(Table1[[#This Row],[Verschluss - B3 - Virgin Material]],'DD FD'!AJ:AK,2,FALSE))</f>
        <v/>
      </c>
      <c r="NG57" s="813" t="str">
        <f>IF(Table1[[#This Row],[Verschluss - B3 - Virgin Material Anteil (in %)]]="","",Table1[[#This Row],[Verschluss - B3 - Virgin Material Anteil (in %)]])</f>
        <v/>
      </c>
      <c r="NH57" s="812" t="str">
        <f>IF(Table1[[#This Row],[Verschluss - B3 - Recyceltes Material]]="","",VLOOKUP(Table1[[#This Row],[Verschluss - B3 - Recyceltes Material]],'DD FD'!AL:AM,2,FALSE))</f>
        <v/>
      </c>
      <c r="NI57" s="813" t="str">
        <f>IF(Table1[[#This Row],[Verschluss - B3 - Recyceltes Material Anteil (in %)]]="","",Table1[[#This Row],[Verschluss - B3 - Recyceltes Material Anteil (in %)]])</f>
        <v/>
      </c>
      <c r="NJ57" s="812" t="str">
        <f>IF(Table1[[#This Row],[Verschluss - B3 - Beschichtung]]="","",VLOOKUP(Table1[[#This Row],[Verschluss - B3 - Beschichtung]],'DD FD'!AE:AF,2,FALSE))</f>
        <v/>
      </c>
      <c r="NK57" s="815" t="str">
        <f>IF(Table1[[#This Row],[Verschluss - B3 - Beschichtung Anteil (in %)]]="","",Table1[[#This Row],[Verschluss - B3 - Beschichtung Anteil (in %)]])</f>
        <v/>
      </c>
      <c r="NL57" s="811" t="str">
        <f>IF(Table1[[#This Row],[Etikett - B1 - Art]]="","",VLOOKUP(Table1[[#This Row],[Etikett - B1 - Art]],'DD FD'!F:G,2,FALSE))</f>
        <v/>
      </c>
      <c r="NM57" s="812" t="str">
        <f>IF(Table1[[#This Row],[Etikett - B1 - Fraktion]]="","",VLOOKUP(Table1[[#This Row],[Etikett - B1 - Fraktion]],'DD FD'!H:J,3,FALSE))</f>
        <v/>
      </c>
      <c r="NN57" s="809" t="str">
        <f>IF(Table1[[#This Row],[Etikett - B1 - Gewicht (in G)]]="","",Table1[[#This Row],[Etikett - B1 - Gewicht (in G)]])</f>
        <v/>
      </c>
      <c r="NO57" s="809" t="str">
        <f>IF(Table1[[#This Row],[Etikett - B1 - Lizenzierungs-pflichtig? (X=Ja)]]="","",Table1[[#This Row],[Etikett - B1 - Lizenzierungs-pflichtig? (X=Ja)]])</f>
        <v/>
      </c>
      <c r="NP57" s="809" t="str">
        <f>IF(Table1[[#This Row],[Etikett - B1 - Trennbar vom Hauptkörper? (X=Ja)]]="","",Table1[[#This Row],[Etikett - B1 - Trennbar vom Hauptkörper? (X=Ja)]])</f>
        <v/>
      </c>
      <c r="NQ57" s="812" t="str">
        <f>IF(Table1[[#This Row],[Etikett - B1 - Virgin Material]]="","",VLOOKUP(Table1[[#This Row],[Etikett - B1 - Virgin Material]],'DD FD'!AJ:AK,2,FALSE))</f>
        <v/>
      </c>
      <c r="NR57" s="813" t="str">
        <f>IF(Table1[[#This Row],[Etikett - B1 - Virgin Material Anteil (in %)]]="","",Table1[[#This Row],[Etikett - B1 - Virgin Material Anteil (in %)]])</f>
        <v/>
      </c>
      <c r="NS57" s="812" t="str">
        <f>IF(Table1[[#This Row],[Etikett - B1 - Recyceltes Material]]="","",VLOOKUP(Table1[[#This Row],[Etikett - B1 - Recyceltes Material]],'DD FD'!AL:AM,2,FALSE))</f>
        <v/>
      </c>
      <c r="NT57" s="813" t="str">
        <f>IF(Table1[[#This Row],[Etikett - B1 - Recyceltes Material Anteil (in %)]]="","",Table1[[#This Row],[Etikett - B1 - Recyceltes Material Anteil (in %)]])</f>
        <v/>
      </c>
      <c r="NU57" s="812" t="str">
        <f>IF(Table1[[#This Row],[Etikett - B1 - Beschichtung]]="","",VLOOKUP(Table1[[#This Row],[Etikett - B1 - Beschichtung]],'DD FD'!AE:AF,2,FALSE))</f>
        <v/>
      </c>
      <c r="NV57" s="815" t="str">
        <f>IF(Table1[[#This Row],[Etikett - B1 - Beschichtung Anteil (in %)]]="","",Table1[[#This Row],[Etikett - B1 - Beschichtung Anteil (in %)]])</f>
        <v/>
      </c>
      <c r="NW57" s="811" t="str">
        <f>IF(Table1[[#This Row],[Etikett - B2 - Art]]="","",VLOOKUP(Table1[[#This Row],[Etikett - B2 - Art]],'DD FD'!F:G,2,FALSE))</f>
        <v/>
      </c>
      <c r="NX57" s="812" t="str">
        <f>IF(Table1[[#This Row],[Etikett - B2 - Fraktion]]="","",VLOOKUP(Table1[[#This Row],[Etikett - B2 - Fraktion]],'DD FD'!H:J,3,FALSE))</f>
        <v/>
      </c>
      <c r="NY57" s="809" t="str">
        <f>IF(Table1[[#This Row],[Etikett - B2 - Gewicht (in G)]]="","",Table1[[#This Row],[Etikett - B2 - Gewicht (in G)]])</f>
        <v/>
      </c>
      <c r="NZ57" s="809" t="str">
        <f>IF(Table1[[#This Row],[Etikett - B2 - Lizenzierungs-pflichtig? (X=Ja)]]="","",Table1[[#This Row],[Etikett - B2 - Lizenzierungs-pflichtig? (X=Ja)]])</f>
        <v/>
      </c>
      <c r="OA57" s="809" t="str">
        <f>IF(Table1[[#This Row],[Etikett - B2 - Trennbar vom Hauptkörper? (X=Ja)]]="","",Table1[[#This Row],[Etikett - B2 - Trennbar vom Hauptkörper? (X=Ja)]])</f>
        <v/>
      </c>
      <c r="OB57" s="812" t="str">
        <f>IF(Table1[[#This Row],[Etikett - B2 - Virgin Material]]="","",VLOOKUP(Table1[[#This Row],[Etikett - B2 - Virgin Material]],'DD FD'!AJ:AK,2,FALSE))</f>
        <v/>
      </c>
      <c r="OC57" s="813" t="str">
        <f>IF(Table1[[#This Row],[Etikett - B2 - Virgin Material Anteil (in %)]]="","",Table1[[#This Row],[Etikett - B2 - Virgin Material Anteil (in %)]])</f>
        <v/>
      </c>
      <c r="OD57" s="812" t="str">
        <f>IF(Table1[[#This Row],[Etikett - B2 - Recyceltes Material]]="","",VLOOKUP(Table1[[#This Row],[Etikett - B2 - Recyceltes Material]],'DD FD'!AL:AM,2,FALSE))</f>
        <v/>
      </c>
      <c r="OE57" s="813" t="str">
        <f>IF(Table1[[#This Row],[Etikett - B2 - Recyceltes Material Anteil (in %)]]="","",Table1[[#This Row],[Etikett - B2 - Recyceltes Material Anteil (in %)]])</f>
        <v/>
      </c>
      <c r="OF57" s="812" t="str">
        <f>IF(Table1[[#This Row],[Etikett - B2 - Beschichtung]]="","",VLOOKUP(Table1[[#This Row],[Etikett - B2 - Beschichtung]],'DD FD'!AE:AF,2,FALSE))</f>
        <v/>
      </c>
      <c r="OG57" s="815" t="str">
        <f>IF(Table1[[#This Row],[Etikett - B2 - Beschichtung Anteil (in %)]]="","",Table1[[#This Row],[Etikett - B2 - Beschichtung Anteil (in %)]])</f>
        <v/>
      </c>
      <c r="OH57" s="811" t="str">
        <f>IF(Table1[[#This Row],[Etikett - B3 - Art]]="","",VLOOKUP(Table1[[#This Row],[Etikett - B3 - Art]],'DD FD'!F:G,2,FALSE))</f>
        <v/>
      </c>
      <c r="OI57" s="812" t="str">
        <f>IF(Table1[[#This Row],[Etikett - B3 - Fraktion]]="","",VLOOKUP(Table1[[#This Row],[Etikett - B3 - Fraktion]],'DD FD'!H:J,3,FALSE))</f>
        <v/>
      </c>
      <c r="OJ57" s="809" t="str">
        <f>IF(Table1[[#This Row],[Etikett - B3 - Gewicht (in G)]]="","",Table1[[#This Row],[Etikett - B3 - Gewicht (in G)]])</f>
        <v/>
      </c>
      <c r="OK57" s="809" t="str">
        <f>IF(Table1[[#This Row],[Etikett - B3 - Lizenzierungs-pflichtig? (X=Ja)]]="","",Table1[[#This Row],[Etikett - B3 - Lizenzierungs-pflichtig? (X=Ja)]])</f>
        <v/>
      </c>
      <c r="OL57" s="809" t="str">
        <f>IF(Table1[[#This Row],[Etikett - B3 - Trennbar vom Hauptkörper? (X=Ja)]]="","",Table1[[#This Row],[Etikett - B3 - Trennbar vom Hauptkörper? (X=Ja)]])</f>
        <v/>
      </c>
      <c r="OM57" s="812" t="str">
        <f>IF(Table1[[#This Row],[Etikett - B3 - Virgin Material]]="","",VLOOKUP(Table1[[#This Row],[Etikett - B3 - Virgin Material]],'DD FD'!AJ:AK,2,FALSE))</f>
        <v/>
      </c>
      <c r="ON57" s="813" t="str">
        <f>IF(Table1[[#This Row],[Etikett - B3 - Virgin Material Anteil (in %)]]="","",Table1[[#This Row],[Etikett - B3 - Virgin Material Anteil (in %)]])</f>
        <v/>
      </c>
      <c r="OO57" s="812" t="str">
        <f>IF(Table1[[#This Row],[Etikett - B3 - Recyceltes Material]]="","",VLOOKUP(Table1[[#This Row],[Etikett - B3 - Recyceltes Material]],'DD FD'!AL:AM,2,FALSE))</f>
        <v/>
      </c>
      <c r="OP57" s="813" t="str">
        <f>IF(Table1[[#This Row],[Etikett - B3 - Recyceltes Material Anteil (in %)]]="","",Table1[[#This Row],[Etikett - B3 - Recyceltes Material Anteil (in %)]])</f>
        <v/>
      </c>
      <c r="OQ57" s="812" t="str">
        <f>IF(Table1[[#This Row],[Etikett - B3 - Beschichtung]]="","",VLOOKUP(Table1[[#This Row],[Etikett - B3 - Beschichtung]],'DD FD'!AE:AF,2,FALSE))</f>
        <v/>
      </c>
      <c r="OR57" s="861" t="str">
        <f>IF(Table1[[#This Row],[Etikett - B3 - Beschichtung Anteil (in %)]]="","",Table1[[#This Row],[Etikett - B3 - Beschichtung Anteil (in %)]])</f>
        <v/>
      </c>
      <c r="OS57" s="866">
        <f>ROUNDUP(SUM(
IF(AND(LB57='DD FD'!$J$7,LD57='DD FD'!$AI$3),LC57,0),
IF(AND(LL57='DD FD'!$J$7,LN57='DD FD'!$AI$3),LM57,0),
IF(AND(LV57='DD FD'!$J$7,LX57='DD FD'!$AI$3),LW57,0),
IF(AND(MF57='DD FD'!$J$7,MH57='DD FD'!$AI$3),MG57,0),
IF(AND(MQ57='DD FD'!$J$7,MS57='DD FD'!$AI$3),MR57,0),
IF(AND(NB57='DD FD'!$J$7,ND57='DD FD'!$AI$3),NC57,0),
IF(AND(NM57='DD FD'!$J$7,NO57='DD FD'!$AI$3),NN57,0),
IF(AND(NX57='DD FD'!$J$7,NZ57='DD FD'!$AI$3),NY57,0),
IF(AND(OI57='DD FD'!$J$7,OK57='DD FD'!$AI$3),OJ57,0),
),2)</f>
        <v>0</v>
      </c>
      <c r="OT57" s="865">
        <f>ROUNDUP(SUM(
IF(AND(LB57='DD FD'!$J$6,LD57='DD FD'!$AI$3),LC57,0),
IF(AND(LL57='DD FD'!$J$6,LN57='DD FD'!$AI$3),LM57,0),
IF(AND(LV57='DD FD'!$J$6,LX57='DD FD'!$AI$3),LW57,0),
IF(AND(MF57='DD FD'!$J$6,MH57='DD FD'!$AI$3),MG57,0),
IF(AND(MQ57='DD FD'!$J$6,MS57='DD FD'!$AI$3),MR57,0),
IF(AND(NB57='DD FD'!$J$6,ND57='DD FD'!$AI$3),NC57,0),
IF(AND(NM57='DD FD'!$J$6,NO57='DD FD'!$AI$3),NN57,0),
IF(AND(NX57='DD FD'!$J$6,NZ57='DD FD'!$AI$3),NY57,0),
IF(AND(OI57='DD FD'!$J$6,OK57='DD FD'!$AI$3),OJ57,0),
),2)</f>
        <v>0</v>
      </c>
      <c r="OU57" s="865">
        <f>ROUNDUP(SUM(
IF(AND(LB57='DD FD'!$J$10,LD57='DD FD'!$AI$3),LC57,0),
IF(AND(LL57='DD FD'!$J$10,LN57='DD FD'!$AI$3),LM57,0),
IF(AND(LV57='DD FD'!$J$10,LX57='DD FD'!$AI$3),LW57,0),
IF(AND(MF57='DD FD'!$J$10,MH57='DD FD'!$AI$3),MG57,0),
IF(AND(MQ57='DD FD'!$J$10,MS57='DD FD'!$AI$3),MR57,0),
IF(AND(NB57='DD FD'!$J$10,ND57='DD FD'!$AI$3),NC57,0),
IF(AND(NM57='DD FD'!$J$10,NO57='DD FD'!$AI$3),NN57,0),
IF(AND(NX57='DD FD'!$J$10,NZ57='DD FD'!$AI$3),NY57,0),
IF(AND(OI57='DD FD'!$J$10,OK57='DD FD'!$AI$3),OJ57,0),
),2)</f>
        <v>0</v>
      </c>
      <c r="OV57" s="865">
        <f>ROUNDUP(SUM(
IF(AND(LB57='DD FD'!$J$8,LD57='DD FD'!$AI$3),LC57,0),
IF(AND(LL57='DD FD'!$J$8,LN57='DD FD'!$AI$3),LM57,0),
IF(AND(LV57='DD FD'!$J$8,LX57='DD FD'!$AI$3),LW57,0),
IF(AND(MF57='DD FD'!$J$8,MH57='DD FD'!$AI$3),MG57,0),
IF(AND(MQ57='DD FD'!$J$8,MS57='DD FD'!$AI$3),MR57,0),
IF(AND(NB57='DD FD'!$J$8,ND57='DD FD'!$AI$3),NC57,0),
IF(AND(NM57='DD FD'!$J$8,NO57='DD FD'!$AI$3),NN57,0),
IF(AND(NX57='DD FD'!$J$8,NZ57='DD FD'!$AI$3),NY57,0),
IF(AND(OI57='DD FD'!$J$8,OK57='DD FD'!$AI$3),OJ57,0),
),2)</f>
        <v>0</v>
      </c>
      <c r="OW57" s="865">
        <f>ROUNDUP(SUM(
IF(AND(LB57='DD FD'!$J$5,LD57='DD FD'!$AI$3),LC57,0),
IF(AND(LL57='DD FD'!$J$5,LN57='DD FD'!$AI$3),LM57,0),
IF(AND(LV57='DD FD'!$J$5,LX57='DD FD'!$AI$3),LW57,0),
IF(AND(MF57='DD FD'!$J$5,MH57='DD FD'!$AI$3),MG57,0),
IF(AND(MQ57='DD FD'!$J$5,MS57='DD FD'!$AI$3),MR57,0),
IF(AND(NB57='DD FD'!$J$5,ND57='DD FD'!$AI$3),NC57,0),
IF(AND(NM57='DD FD'!$J$5,NO57='DD FD'!$AI$3),NN57,0),
IF(AND(NX57='DD FD'!$J$5,NZ57='DD FD'!$AI$3),NY57,0),
IF(AND(OI57='DD FD'!$J$5,OK57='DD FD'!$AI$3),OJ57,0),
),2)</f>
        <v>0</v>
      </c>
      <c r="OX57" s="865">
        <f>ROUNDUP(SUM(
IF(AND(LB57='DD FD'!$J$9,LD57='DD FD'!$AI$3),LC57,0),
IF(AND(LL57='DD FD'!$J$9,LN57='DD FD'!$AI$3),LM57,0),
IF(AND(LV57='DD FD'!$J$9,LX57='DD FD'!$AI$3),LW57,0),
IF(AND(MF57='DD FD'!$J$9,MH57='DD FD'!$AI$3),MG57,0),
IF(AND(MQ57='DD FD'!$J$9,MS57='DD FD'!$AI$3),MR57,0),
IF(AND(NB57='DD FD'!$J$9,ND57='DD FD'!$AI$3),NC57,0),
IF(AND(NM57='DD FD'!$J$9,NO57='DD FD'!$AI$3),NN57,0),
IF(AND(NX57='DD FD'!$J$9,NZ57='DD FD'!$AI$3),NY57,0),
IF(AND(OI57='DD FD'!$J$9,OK57='DD FD'!$AI$3),OJ57,0),
),2)</f>
        <v>0</v>
      </c>
      <c r="OY57" s="865">
        <f>ROUNDUP(SUM(
IF(AND(LB57='DD FD'!$J$4,LD57='DD FD'!$AI$3),LC57,0),
IF(AND(LL57='DD FD'!$J$4,LN57='DD FD'!$AI$3),LM57,0),
IF(AND(LV57='DD FD'!$J$4,LX57='DD FD'!$AI$3),LW57,0),
IF(AND(MF57='DD FD'!$J$4,MH57='DD FD'!$AI$3),MG57,0),
IF(AND(MQ57='DD FD'!$J$4,MS57='DD FD'!$AI$3),MR57,0),
IF(AND(NB57='DD FD'!$J$4,ND57='DD FD'!$AI$3),NC57,0),
IF(AND(NM57='DD FD'!$J$4,NO57='DD FD'!$AI$3),NN57,0),
IF(AND(NX57='DD FD'!$J$4,NZ57='DD FD'!$AI$3),NY57,0),
IF(AND(OI57='DD FD'!$J$4,OK57='DD FD'!$AI$3),OJ57,0),
),2)</f>
        <v>0</v>
      </c>
      <c r="OZ57" s="867">
        <f>ROUNDUP(SUM(
IF(AND(LB57='DD FD'!$J$11,LD57='DD FD'!$AI$3),LC57,0),
IF(AND(LL57='DD FD'!$J$11,LN57='DD FD'!$AI$3),LM57,0),
IF(AND(LV57='DD FD'!$J$11,LX57='DD FD'!$AI$3),LW57,0),
IF(AND(MF57='DD FD'!$J$11,MH57='DD FD'!$AI$3),MG57,0),
IF(AND(MQ57='DD FD'!$J$11,MS57='DD FD'!$AI$3),MR57,0),
IF(AND(NB57='DD FD'!$J$11,ND57='DD FD'!$AI$3),NC57,0),
IF(AND(NM57='DD FD'!$J$11,NO57='DD FD'!$AI$3),NN57,0),
IF(AND(NX57='DD FD'!$J$11,NZ57='DD FD'!$AI$3),NY57,0),
IF(AND(OI57='DD FD'!$J$11,OK57='DD FD'!$AI$3),OJ57,0),
),2)</f>
        <v>0</v>
      </c>
    </row>
    <row r="58" spans="1:416">
      <c r="A58" s="663"/>
      <c r="B58" s="182"/>
      <c r="C58" s="282"/>
      <c r="D58" s="282"/>
      <c r="E58" s="183"/>
      <c r="F58" s="355"/>
      <c r="G58" s="359"/>
      <c r="H58" s="664"/>
      <c r="I58" s="173"/>
      <c r="J58" s="161" t="str">
        <f t="shared" si="0"/>
        <v/>
      </c>
      <c r="K58" s="633" t="str">
        <f t="shared" si="17"/>
        <v/>
      </c>
      <c r="L58" s="636"/>
      <c r="M58" s="124" t="str">
        <f t="shared" si="18"/>
        <v/>
      </c>
      <c r="N58" s="125" t="str">
        <f t="shared" si="1"/>
        <v/>
      </c>
      <c r="O58" s="175"/>
      <c r="P58" s="175"/>
      <c r="Q58" s="126" t="str">
        <f t="shared" si="19"/>
        <v/>
      </c>
      <c r="R58" s="184"/>
      <c r="S58" s="184"/>
      <c r="T58" s="182"/>
      <c r="U58" s="182"/>
      <c r="V58" s="182"/>
      <c r="W58" s="358"/>
      <c r="X58" s="182"/>
      <c r="Y58" s="183"/>
      <c r="Z58" s="123"/>
      <c r="AA58" s="176"/>
      <c r="AB58" s="176"/>
      <c r="AC58" s="176"/>
      <c r="AD58" s="176"/>
      <c r="AE58" s="176"/>
      <c r="AF58" s="176"/>
      <c r="AG58" s="127" t="str">
        <f t="shared" si="20"/>
        <v/>
      </c>
      <c r="AH58" s="127" t="str">
        <f t="shared" si="21"/>
        <v/>
      </c>
      <c r="AI58" s="370"/>
      <c r="AJ58" s="635"/>
      <c r="AK58" s="619" t="str">
        <f t="shared" si="22"/>
        <v/>
      </c>
      <c r="AL58" s="124" t="str">
        <f t="shared" si="2"/>
        <v/>
      </c>
      <c r="AM58" s="124" t="str">
        <f t="shared" si="3"/>
        <v/>
      </c>
      <c r="AN58" s="124" t="str">
        <f t="shared" si="4"/>
        <v/>
      </c>
      <c r="AO58" s="124" t="str">
        <f t="shared" si="5"/>
        <v/>
      </c>
      <c r="AP58" s="184"/>
      <c r="AQ58" s="182"/>
      <c r="AR58" s="182"/>
      <c r="AS58" s="182"/>
      <c r="AT58" s="182"/>
      <c r="AU58" s="127" t="str">
        <f t="shared" si="6"/>
        <v/>
      </c>
      <c r="AV58" s="354"/>
      <c r="AW58" s="127" t="str">
        <f t="shared" si="7"/>
        <v/>
      </c>
      <c r="AX58" s="144" t="str">
        <f t="shared" si="8"/>
        <v/>
      </c>
      <c r="AY58" s="182"/>
      <c r="AZ58" s="23"/>
      <c r="BA58" s="23"/>
      <c r="BB58" s="183"/>
      <c r="BC58" s="622"/>
      <c r="BD58" s="649" t="str">
        <f t="shared" si="23"/>
        <v/>
      </c>
      <c r="BE58" s="354"/>
      <c r="BF58" s="192" t="str">
        <f t="shared" si="24"/>
        <v/>
      </c>
      <c r="BG58" s="159"/>
      <c r="BH58" s="159"/>
      <c r="BI58" s="182"/>
      <c r="BJ58" s="194"/>
      <c r="BK58" s="194"/>
      <c r="BL58" s="194"/>
      <c r="BM58" s="127" t="str">
        <f t="shared" si="9"/>
        <v/>
      </c>
      <c r="BN58" s="194"/>
      <c r="BO58" s="178" t="str">
        <f t="shared" si="10"/>
        <v/>
      </c>
      <c r="BP58" s="191"/>
      <c r="BQ58" s="182"/>
      <c r="BR58" s="23"/>
      <c r="BS58" s="23"/>
      <c r="BT58" s="23"/>
      <c r="BU58" s="651"/>
      <c r="BV58" s="647"/>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633" t="str">
        <f t="shared" si="25"/>
        <v/>
      </c>
      <c r="DY58" s="736"/>
      <c r="DZ58" s="334"/>
      <c r="EA58" s="736"/>
      <c r="EB58" s="197"/>
      <c r="EC58" s="194"/>
      <c r="ED58" s="197"/>
      <c r="EE58" s="197"/>
      <c r="EF58" s="194"/>
      <c r="EG58" s="194"/>
      <c r="EH58" s="194"/>
      <c r="EI58" s="123" t="str">
        <f t="shared" si="11"/>
        <v/>
      </c>
      <c r="EJ58" s="194"/>
      <c r="EK58" s="620" t="str">
        <f t="shared" si="12"/>
        <v/>
      </c>
      <c r="EL58" s="756"/>
      <c r="EM58" s="620" t="str">
        <f t="shared" si="26"/>
        <v/>
      </c>
      <c r="EN58" s="733"/>
      <c r="EO58" s="163"/>
      <c r="EP58" s="163"/>
      <c r="EQ58" s="163"/>
      <c r="ER58" s="163"/>
      <c r="ES58" s="163"/>
      <c r="ET58" s="163"/>
      <c r="EU58" s="163"/>
      <c r="EV58" s="163"/>
      <c r="EW58" s="163"/>
      <c r="EX58" s="163"/>
      <c r="EY58" s="163"/>
      <c r="EZ58" s="163"/>
      <c r="FA58" s="163"/>
      <c r="FB58" s="163"/>
      <c r="FC58" s="742"/>
      <c r="FD58" s="648" t="str">
        <f t="shared" si="13"/>
        <v/>
      </c>
      <c r="FE58" s="183"/>
      <c r="FF58" s="201"/>
      <c r="FG58" s="201"/>
      <c r="FH58" s="201"/>
      <c r="FI58" s="201"/>
      <c r="FJ58" s="201"/>
      <c r="FK58" s="201"/>
      <c r="FL58" s="182"/>
      <c r="FM58" s="182"/>
      <c r="FN58" s="334"/>
      <c r="FO58" s="123" t="str">
        <f t="shared" si="14"/>
        <v/>
      </c>
      <c r="FP58" s="889" t="str">
        <f>IF(Table1[[#This Row],[Baumwollanteil (in %)]]&lt;&gt;"","05","")</f>
        <v/>
      </c>
      <c r="FQ58" s="999"/>
      <c r="FR58" s="179" t="str">
        <f t="shared" si="15"/>
        <v/>
      </c>
      <c r="FS58" s="175"/>
      <c r="FT58" s="175"/>
      <c r="FU58" s="175"/>
      <c r="FV58" s="745" t="str">
        <f t="shared" si="16"/>
        <v/>
      </c>
      <c r="FZ58" s="24"/>
      <c r="GA58" s="24"/>
      <c r="GC58" s="1010" t="str">
        <f>IF(Table1[[#This Row],[Global Trade Item Number (GTIN)]]="","",Table1[[#This Row],[Global Trade Item Number (GTIN)]])</f>
        <v/>
      </c>
      <c r="GD58" s="790" t="str">
        <f>IF(Table1[[#This Row],[WAWI-Nr./ Kreditoren-Nummer
(ASDV)]]&lt;&gt;"",Table1[[#This Row],[WAWI-Nr./ Kreditoren-Nummer
(ASDV)]],"")</f>
        <v/>
      </c>
      <c r="GE58" s="190"/>
      <c r="GF58" s="790" t="str">
        <f>IF(Table1[[#This Row],[Gültig ab (Datum)]]&lt;&gt;"","31.12.9999","")</f>
        <v/>
      </c>
      <c r="GG58" s="190"/>
      <c r="GH58" s="190"/>
      <c r="GI58" s="616"/>
      <c r="GJ58" s="765"/>
      <c r="GK58" s="763"/>
      <c r="GL58" s="617"/>
      <c r="GM58" s="617"/>
      <c r="GN58" s="617"/>
      <c r="GO58" s="617"/>
      <c r="GP58" s="617"/>
      <c r="GQ58" s="775"/>
      <c r="GR58" s="771"/>
      <c r="GS58" s="159"/>
      <c r="GT58" s="610"/>
      <c r="GU58" s="610"/>
      <c r="GV58" s="610"/>
      <c r="GW58" s="610"/>
      <c r="GX58" s="610"/>
      <c r="GY58" s="610"/>
      <c r="GZ58" s="610"/>
      <c r="HA58" s="610"/>
      <c r="HB58" s="771"/>
      <c r="HC58" s="610"/>
      <c r="HD58" s="610"/>
      <c r="HE58" s="610"/>
      <c r="HF58" s="610"/>
      <c r="HG58" s="610"/>
      <c r="HH58" s="610"/>
      <c r="HI58" s="610"/>
      <c r="HJ58" s="610"/>
      <c r="HK58" s="610"/>
      <c r="HL58" s="771"/>
      <c r="HM58" s="610"/>
      <c r="HN58" s="610"/>
      <c r="HO58" s="610"/>
      <c r="HP58" s="610"/>
      <c r="HQ58" s="610"/>
      <c r="HR58" s="610"/>
      <c r="HS58" s="610"/>
      <c r="HT58" s="610"/>
      <c r="HU58" s="610"/>
      <c r="HV58" s="771"/>
      <c r="HW58" s="610"/>
      <c r="HX58" s="610"/>
      <c r="HY58" s="610"/>
      <c r="HZ58" s="610"/>
      <c r="IA58" s="610"/>
      <c r="IB58" s="610"/>
      <c r="IC58" s="610"/>
      <c r="ID58" s="610"/>
      <c r="IE58" s="610"/>
      <c r="IF58" s="610"/>
      <c r="IG58" s="771"/>
      <c r="IH58" s="610"/>
      <c r="II58" s="610"/>
      <c r="IJ58" s="610"/>
      <c r="IK58" s="610"/>
      <c r="IL58" s="610"/>
      <c r="IM58" s="610"/>
      <c r="IN58" s="610"/>
      <c r="IO58" s="610"/>
      <c r="IP58" s="610"/>
      <c r="IQ58" s="610"/>
      <c r="IR58" s="771"/>
      <c r="IS58" s="610"/>
      <c r="IT58" s="610"/>
      <c r="IU58" s="610"/>
      <c r="IV58" s="610"/>
      <c r="IW58" s="610"/>
      <c r="IX58" s="610"/>
      <c r="IY58" s="610"/>
      <c r="IZ58" s="610"/>
      <c r="JA58" s="610"/>
      <c r="JB58" s="610"/>
      <c r="JC58" s="771"/>
      <c r="JD58" s="610"/>
      <c r="JE58" s="610"/>
      <c r="JF58" s="610"/>
      <c r="JG58" s="610"/>
      <c r="JH58" s="610"/>
      <c r="JI58" s="610"/>
      <c r="JJ58" s="610"/>
      <c r="JK58" s="610"/>
      <c r="JL58" s="610"/>
      <c r="JM58" s="827"/>
      <c r="JN58" s="771"/>
      <c r="JO58" s="610"/>
      <c r="JP58" s="610"/>
      <c r="JQ58" s="610"/>
      <c r="JR58" s="610"/>
      <c r="JS58" s="610"/>
      <c r="JT58" s="610"/>
      <c r="JU58" s="610"/>
      <c r="JV58" s="610"/>
      <c r="JW58" s="610"/>
      <c r="JX58" s="610"/>
      <c r="JY58" s="771"/>
      <c r="JZ58" s="610"/>
      <c r="KA58" s="610"/>
      <c r="KB58" s="610"/>
      <c r="KC58" s="610"/>
      <c r="KD58" s="610"/>
      <c r="KE58" s="610"/>
      <c r="KF58" s="610"/>
      <c r="KG58" s="610"/>
      <c r="KH58" s="610"/>
      <c r="KI58" s="610"/>
      <c r="KL58" s="803" t="str">
        <f>IF(Table1[[#This Row],[GTIN]]&lt;&gt;"",Table1[[#This Row],[GTIN]],"")</f>
        <v/>
      </c>
      <c r="KM58" s="804" t="str">
        <f>Table1[[#This Row],[Kreditor]]</f>
        <v/>
      </c>
      <c r="KN58" s="805" t="str">
        <f>IF(Table1[[#This Row],[Gültig ab (Datum)]]&lt;&gt;"",Table1[[#This Row],[Gültig ab (Datum)]],"")</f>
        <v/>
      </c>
      <c r="KO58" s="805" t="str">
        <f>Table1[[#This Row],[Gültig bis]]</f>
        <v/>
      </c>
      <c r="KP58" s="818" t="str">
        <f>IF(Table1[[#This Row],[Artikel verpackt? 
(X=Ja)]]="","",Table1[[#This Row],[Artikel verpackt? 
(X=Ja)]])</f>
        <v/>
      </c>
      <c r="KQ58" s="806" t="str">
        <f>IF(Table1[[#This Row],[Verpackung recyclingfähig?
(X=Ja)]]="","",Table1[[#This Row],[Verpackung recyclingfähig?
(X=Ja)]])</f>
        <v/>
      </c>
      <c r="KR58" s="807"/>
      <c r="KS58" s="808"/>
      <c r="KT58" s="809"/>
      <c r="KU58" s="809"/>
      <c r="KV58" s="809"/>
      <c r="KW58" s="809"/>
      <c r="KX58" s="809"/>
      <c r="KY58" s="809"/>
      <c r="KZ58" s="810"/>
      <c r="LA58" s="811" t="str">
        <f>IF(Table1[[#This Row],[Hauptkörper - B1 - Art]]="","",VLOOKUP(Table1[[#This Row],[Hauptkörper - B1 - Art]],'DD FD'!B:C,2,FALSE))</f>
        <v/>
      </c>
      <c r="LB58" s="812" t="str">
        <f>IF(Table1[[#This Row],[Hauptkörper - B1 - Fraktion]]="","",VLOOKUP(Table1[[#This Row],[Hauptkörper - B1 - Fraktion]],'DD FD'!H:J,3,FALSE))</f>
        <v/>
      </c>
      <c r="LC58" s="809" t="str">
        <f>IF(Table1[[#This Row],[Hauptkörper - B1 - Gewicht
(in G)]]="","",Table1[[#This Row],[Hauptkörper - B1 - Gewicht
(in G)]])</f>
        <v/>
      </c>
      <c r="LD58" s="809" t="str">
        <f>IF(Table1[[#This Row],[Hauptkörper - B1 - Lizenzierungs-pflichtig? (X=Ja)]]="","",Table1[[#This Row],[Hauptkörper - B1 - Lizenzierungs-pflichtig? (X=Ja)]])</f>
        <v/>
      </c>
      <c r="LE58" s="812" t="str">
        <f>IF(Table1[[#This Row],[Hauptkörper - B1 - Virgin Material]]="","",VLOOKUP(Table1[[#This Row],[Hauptkörper - B1 - Virgin Material]],'DD FD'!AJ:AK,2,FALSE))</f>
        <v/>
      </c>
      <c r="LF58" s="813" t="str">
        <f>IF(Table1[[#This Row],[Hauptkörper - B1 - Virgin Material Anteil (in %)]]="","",Table1[[#This Row],[Hauptkörper - B1 - Virgin Material Anteil (in %)]])</f>
        <v/>
      </c>
      <c r="LG58" s="812" t="str">
        <f>IF(Table1[[#This Row],[Hauptkörper - B1 - Recyceltes Material]]="","",VLOOKUP(Table1[[#This Row],[Hauptkörper - B1 - Recyceltes Material]],'DD FD'!AL:AM,2,FALSE))</f>
        <v/>
      </c>
      <c r="LH58" s="813" t="str">
        <f>IF(Table1[[#This Row],[Hauptkörper - B1 - Recyceltes Material Anteil (in %)]]="","",Table1[[#This Row],[Hauptkörper - B1 - Recyceltes Material Anteil (in %)]])</f>
        <v/>
      </c>
      <c r="LI58" s="814" t="str">
        <f>IF(Table1[[#This Row],[Hauptkörper - B1 - Beschichtung]]="","",VLOOKUP(Table1[[#This Row],[Hauptkörper - B1 - Beschichtung]],'DD FD'!AE:AF,2,FALSE))</f>
        <v/>
      </c>
      <c r="LJ58" s="815" t="str">
        <f>IF(Table1[[#This Row],[Hauptkörper - B1 - Beschichtung Anteil (in %)]]="","",Table1[[#This Row],[Hauptkörper - B1 - Beschichtung Anteil (in %)]])</f>
        <v/>
      </c>
      <c r="LK58" s="811" t="str">
        <f>IF(Table1[[#This Row],[Hauptkörper - B2 - Art]]="","",VLOOKUP(Table1[[#This Row],[Hauptkörper - B2 - Art]],'DD FD'!B:C,2,FALSE))</f>
        <v/>
      </c>
      <c r="LL58" s="812" t="str">
        <f>IF(Table1[[#This Row],[Hauptkörper - B2 - Fraktion]]="","",VLOOKUP(Table1[[#This Row],[Hauptkörper - B2 - Fraktion]],'DD FD'!H:J,3,FALSE))</f>
        <v/>
      </c>
      <c r="LM58" s="809" t="str">
        <f>IF(Table1[[#This Row],[Hauptkörper - B2 - Gewicht
(in G)]]="","",Table1[[#This Row],[Hauptkörper - B2 - Gewicht
(in G)]])</f>
        <v/>
      </c>
      <c r="LN58" s="809" t="str">
        <f>IF(Table1[[#This Row],[Hauptkörper - B2 - Lizenzierungs-pflichtig? (X=Ja)]]="","",Table1[[#This Row],[Hauptkörper - B2 - Lizenzierungs-pflichtig? (X=Ja)]])</f>
        <v/>
      </c>
      <c r="LO58" s="812" t="str">
        <f>IF(Table1[[#This Row],[Hauptkörper - B2 - Virgin Material]]="","",VLOOKUP(Table1[[#This Row],[Hauptkörper - B2 - Virgin Material]],'DD FD'!AJ:AK,2,FALSE))</f>
        <v/>
      </c>
      <c r="LP58" s="813" t="str">
        <f>IF(Table1[[#This Row],[Hauptkörper - B2 - Virgin Material Anteil (in %)]]="","",Table1[[#This Row],[Hauptkörper - B2 - Virgin Material Anteil (in %)]])</f>
        <v/>
      </c>
      <c r="LQ58" s="812" t="str">
        <f>IF(Table1[[#This Row],[Hauptkörper - B2 - Recyceltes Material]]="","",VLOOKUP(Table1[[#This Row],[Hauptkörper - B2 - Recyceltes Material]],'DD FD'!AL:AM,2,FALSE))</f>
        <v/>
      </c>
      <c r="LR58" s="813" t="str">
        <f>IF(Table1[[#This Row],[Hauptkörper - B2 - Recyceltes Material Anteil (in %)]]="","",Table1[[#This Row],[Hauptkörper - B2 - Recyceltes Material Anteil (in %)]])</f>
        <v/>
      </c>
      <c r="LS58" s="812" t="str">
        <f>IF(Table1[[#This Row],[Hauptkörper - B2 - Beschichtung]]="","",VLOOKUP(Table1[[#This Row],[Hauptkörper - B2 - Beschichtung]],'DD FD'!AE:AF,2,FALSE))</f>
        <v/>
      </c>
      <c r="LT58" s="815" t="str">
        <f>IF(Table1[[#This Row],[Hauptkörper - B2 - Beschichtung Anteil (in %)]]="","",Table1[[#This Row],[Hauptkörper - B2 - Beschichtung Anteil (in %)]])</f>
        <v/>
      </c>
      <c r="LU58" s="811" t="str">
        <f>IF(Table1[[#This Row],[Hauptkörper - B3 - Art]]="","",VLOOKUP(Table1[[#This Row],[Hauptkörper - B3 - Art]],'DD FD'!B:C,2,FALSE))</f>
        <v/>
      </c>
      <c r="LV58" s="812" t="str">
        <f>IF(Table1[[#This Row],[Hauptkörper - B3 - Fraktion]]="","",VLOOKUP(Table1[[#This Row],[Hauptkörper - B3 - Fraktion]],'DD FD'!H:J,3,FALSE))</f>
        <v/>
      </c>
      <c r="LW58" s="809" t="str">
        <f>IF(Table1[[#This Row],[Hauptkörper - B3 - Gewicht
(in G)]]="","",Table1[[#This Row],[Hauptkörper - B3 - Gewicht
(in G)]])</f>
        <v/>
      </c>
      <c r="LX58" s="809" t="str">
        <f>IF(Table1[[#This Row],[Hauptkörper - B3 - Lizenzierungs-pflichtig? (X=Ja)]]="","",Table1[[#This Row],[Hauptkörper - B3 - Lizenzierungs-pflichtig? (X=Ja)]])</f>
        <v/>
      </c>
      <c r="LY58" s="812" t="str">
        <f>IF(Table1[[#This Row],[Hauptkörper - B3 - Virgin Material]]="","",VLOOKUP(Table1[[#This Row],[Hauptkörper - B3 - Virgin Material]],'DD FD'!AJ:AK,2,FALSE))</f>
        <v/>
      </c>
      <c r="LZ58" s="813" t="str">
        <f>IF(Table1[[#This Row],[Hauptkörper - B3 - Virgin Material Anteil (in %)]]="","",Table1[[#This Row],[Hauptkörper - B3 - Virgin Material Anteil (in %)]])</f>
        <v/>
      </c>
      <c r="MA58" s="812" t="str">
        <f>IF(Table1[[#This Row],[Hauptkörper - B3 - Recyceltes Material]]="","",VLOOKUP(Table1[[#This Row],[Hauptkörper - B3 - Recyceltes Material]],'DD FD'!AL:AM,2,FALSE))</f>
        <v/>
      </c>
      <c r="MB58" s="813" t="str">
        <f>IF(Table1[[#This Row],[Hauptkörper - B3 - Recyceltes Material Anteil (in %)]]="","",Table1[[#This Row],[Hauptkörper - B3 - Recyceltes Material Anteil (in %)]])</f>
        <v/>
      </c>
      <c r="MC58" s="812" t="str">
        <f>IF(Table1[[#This Row],[Hauptkörper - B3 - Beschichtung]]="","",VLOOKUP(Table1[[#This Row],[Hauptkörper - B3 - Beschichtung]],'DD FD'!AE:AF,2,FALSE))</f>
        <v/>
      </c>
      <c r="MD58" s="815" t="str">
        <f>IF(Table1[[#This Row],[Hauptkörper - B3 - Beschichtung Anteil (in %)]]="","",Table1[[#This Row],[Hauptkörper - B3 - Beschichtung Anteil (in %)]])</f>
        <v/>
      </c>
      <c r="ME58" s="811" t="str">
        <f>IF(Table1[[#This Row],[Verschluss - B1 - Art]]="","",VLOOKUP(Table1[[#This Row],[Verschluss - B1 - Art]],'DD FD'!D:E,2,FALSE))</f>
        <v/>
      </c>
      <c r="MF58" s="812" t="str">
        <f>IF(Table1[[#This Row],[Verschluss - B1 - Fraktion]]="","",VLOOKUP(Table1[[#This Row],[Verschluss - B1 - Fraktion]],'DD FD'!H:J,3,FALSE))</f>
        <v/>
      </c>
      <c r="MG58" s="809" t="str">
        <f>IF(Table1[[#This Row],[Verschluss - B1 - Gewicht (in G)]]="","",Table1[[#This Row],[Verschluss - B1 - Gewicht (in G)]])</f>
        <v/>
      </c>
      <c r="MH58" s="809" t="str">
        <f>IF(Table1[[#This Row],[Verschluss - B1 - Lizenzierungs-pflichtig? (X=Ja)]]="","",Table1[[#This Row],[Verschluss - B1 - Lizenzierungs-pflichtig? (X=Ja)]])</f>
        <v/>
      </c>
      <c r="MI58" s="809" t="str">
        <f>IF(Table1[[#This Row],[Verschluss - B1 - Trennbar vom Hauptkörper? (X=Ja)]]="","",Table1[[#This Row],[Verschluss - B1 - Trennbar vom Hauptkörper? (X=Ja)]])</f>
        <v/>
      </c>
      <c r="MJ58" s="812" t="str">
        <f>IF(Table1[[#This Row],[Verschluss - B1 - Virgin Material]]="","",VLOOKUP(Table1[[#This Row],[Verschluss - B1 - Virgin Material]],'DD FD'!AJ:AK,2,FALSE))</f>
        <v/>
      </c>
      <c r="MK58" s="813" t="str">
        <f>IF(Table1[[#This Row],[Verschluss - B1 - Virgin Material Anteil (in %)]]="","",Table1[[#This Row],[Verschluss - B1 - Virgin Material Anteil (in %)]])</f>
        <v/>
      </c>
      <c r="ML58" s="812" t="str">
        <f>IF(Table1[[#This Row],[Verschluss - B1 - Recyceltes Material]]="","",VLOOKUP(Table1[[#This Row],[Verschluss - B1 - Recyceltes Material]],'DD FD'!AL:AM,2,FALSE))</f>
        <v/>
      </c>
      <c r="MM58" s="813" t="str">
        <f>IF(Table1[[#This Row],[Verschluss - B1 - Recyceltes Material Anteil (in %)]]="","",Table1[[#This Row],[Verschluss - B1 - Recyceltes Material Anteil (in %)]])</f>
        <v/>
      </c>
      <c r="MN58" s="812" t="str">
        <f>IF(Table1[[#This Row],[Verschluss - B1 - Beschichtung]]="","",VLOOKUP(Table1[[#This Row],[Verschluss - B1 - Beschichtung]],'DD FD'!AE:AF,2,FALSE))</f>
        <v/>
      </c>
      <c r="MO58" s="815" t="str">
        <f>IF(Table1[[#This Row],[Verschluss - B1 - Beschichtung Anteil (in %)]]="","",Table1[[#This Row],[Verschluss - B1 - Beschichtung Anteil (in %)]])</f>
        <v/>
      </c>
      <c r="MP58" s="811" t="str">
        <f>IF(Table1[[#This Row],[Verschluss - B2 - Art]]="","",VLOOKUP(Table1[[#This Row],[Verschluss - B2 - Art]],'DD FD'!D:E,2,FALSE))</f>
        <v/>
      </c>
      <c r="MQ58" s="812" t="str">
        <f>IF(Table1[[#This Row],[Verschluss - B2 - Fraktion]]="","",VLOOKUP(Table1[[#This Row],[Verschluss - B2 - Fraktion]],'DD FD'!H:J,3,FALSE))</f>
        <v/>
      </c>
      <c r="MR58" s="809" t="str">
        <f>IF(Table1[[#This Row],[Verschluss - B2 - Gewicht (in G)]]="","",Table1[[#This Row],[Verschluss - B2 - Gewicht (in G)]])</f>
        <v/>
      </c>
      <c r="MS58" s="809" t="str">
        <f>IF(Table1[[#This Row],[Verschluss - B2 - Lizenzierungs-pflichtig? (X=Ja)]]="","",Table1[[#This Row],[Verschluss - B2 - Lizenzierungs-pflichtig? (X=Ja)]])</f>
        <v/>
      </c>
      <c r="MT58" s="809" t="str">
        <f>IF(Table1[[#This Row],[Verschluss - B2 - Trennbar vom Hauptkörper? (X=Ja)]]="","",Table1[[#This Row],[Verschluss - B2 - Trennbar vom Hauptkörper? (X=Ja)]])</f>
        <v/>
      </c>
      <c r="MU58" s="812" t="str">
        <f>IF(Table1[[#This Row],[Verschluss - B2 - Virgin Material]]="","",VLOOKUP(Table1[[#This Row],[Verschluss - B2 - Virgin Material]],'DD FD'!AJ:AK,2,FALSE))</f>
        <v/>
      </c>
      <c r="MV58" s="813" t="str">
        <f>IF(Table1[[#This Row],[Verschluss - B2 - Virgin Material Anteil (in %)]]="","",Table1[[#This Row],[Verschluss - B2 - Virgin Material Anteil (in %)]])</f>
        <v/>
      </c>
      <c r="MW58" s="812" t="str">
        <f>IF(Table1[[#This Row],[Verschluss - B2 - Recyceltes Material]]="","",VLOOKUP(Table1[[#This Row],[Verschluss - B2 - Recyceltes Material]],'DD FD'!AL:AM,2,FALSE))</f>
        <v/>
      </c>
      <c r="MX58" s="813" t="str">
        <f>IF(Table1[[#This Row],[Verschluss - B2 - Recyceltes Material Anteil (in %)]]="","",Table1[[#This Row],[Verschluss - B2 - Recyceltes Material Anteil (in %)]])</f>
        <v/>
      </c>
      <c r="MY58" s="812" t="str">
        <f>IF(Table1[[#This Row],[Verschluss - B2 - Beschichtung]]="","",VLOOKUP(Table1[[#This Row],[Verschluss - B2 - Beschichtung]],'DD FD'!AE:AF,2,FALSE))</f>
        <v/>
      </c>
      <c r="MZ58" s="815" t="str">
        <f>IF(Table1[[#This Row],[Verschluss - B2 - Beschichtung Anteil (in %)]]="","",Table1[[#This Row],[Verschluss - B2 - Beschichtung Anteil (in %)]])</f>
        <v/>
      </c>
      <c r="NA58" s="811" t="str">
        <f>IF(Table1[[#This Row],[Verschluss - B3 - Art]]="","",VLOOKUP(Table1[[#This Row],[Verschluss - B3 - Art]],'DD FD'!D:E,2,FALSE))</f>
        <v/>
      </c>
      <c r="NB58" s="812" t="str">
        <f>IF(Table1[[#This Row],[Verschluss - B3 - Fraktion]]="","",VLOOKUP(Table1[[#This Row],[Verschluss - B3 - Fraktion]],'DD FD'!H:J,3,FALSE))</f>
        <v/>
      </c>
      <c r="NC58" s="809" t="str">
        <f>IF(Table1[[#This Row],[Verschluss - B3 - Gewicht (in G)]]="","",Table1[[#This Row],[Verschluss - B3 - Gewicht (in G)]])</f>
        <v/>
      </c>
      <c r="ND58" s="809" t="str">
        <f>IF(Table1[[#This Row],[Verschluss - B3 - Lizenzierungs-pflichtig? (X=Ja)]]="","",Table1[[#This Row],[Verschluss - B3 - Lizenzierungs-pflichtig? (X=Ja)]])</f>
        <v/>
      </c>
      <c r="NE58" s="809" t="str">
        <f>IF(Table1[[#This Row],[Verschluss - B3 - Trennbar vom Hauptkörper? (X=Ja)]]="","",Table1[[#This Row],[Verschluss - B3 - Trennbar vom Hauptkörper? (X=Ja)]])</f>
        <v/>
      </c>
      <c r="NF58" s="812" t="str">
        <f>IF(Table1[[#This Row],[Verschluss - B3 - Virgin Material]]="","",VLOOKUP(Table1[[#This Row],[Verschluss - B3 - Virgin Material]],'DD FD'!AJ:AK,2,FALSE))</f>
        <v/>
      </c>
      <c r="NG58" s="813" t="str">
        <f>IF(Table1[[#This Row],[Verschluss - B3 - Virgin Material Anteil (in %)]]="","",Table1[[#This Row],[Verschluss - B3 - Virgin Material Anteil (in %)]])</f>
        <v/>
      </c>
      <c r="NH58" s="812" t="str">
        <f>IF(Table1[[#This Row],[Verschluss - B3 - Recyceltes Material]]="","",VLOOKUP(Table1[[#This Row],[Verschluss - B3 - Recyceltes Material]],'DD FD'!AL:AM,2,FALSE))</f>
        <v/>
      </c>
      <c r="NI58" s="813" t="str">
        <f>IF(Table1[[#This Row],[Verschluss - B3 - Recyceltes Material Anteil (in %)]]="","",Table1[[#This Row],[Verschluss - B3 - Recyceltes Material Anteil (in %)]])</f>
        <v/>
      </c>
      <c r="NJ58" s="812" t="str">
        <f>IF(Table1[[#This Row],[Verschluss - B3 - Beschichtung]]="","",VLOOKUP(Table1[[#This Row],[Verschluss - B3 - Beschichtung]],'DD FD'!AE:AF,2,FALSE))</f>
        <v/>
      </c>
      <c r="NK58" s="815" t="str">
        <f>IF(Table1[[#This Row],[Verschluss - B3 - Beschichtung Anteil (in %)]]="","",Table1[[#This Row],[Verschluss - B3 - Beschichtung Anteil (in %)]])</f>
        <v/>
      </c>
      <c r="NL58" s="811" t="str">
        <f>IF(Table1[[#This Row],[Etikett - B1 - Art]]="","",VLOOKUP(Table1[[#This Row],[Etikett - B1 - Art]],'DD FD'!F:G,2,FALSE))</f>
        <v/>
      </c>
      <c r="NM58" s="812" t="str">
        <f>IF(Table1[[#This Row],[Etikett - B1 - Fraktion]]="","",VLOOKUP(Table1[[#This Row],[Etikett - B1 - Fraktion]],'DD FD'!H:J,3,FALSE))</f>
        <v/>
      </c>
      <c r="NN58" s="809" t="str">
        <f>IF(Table1[[#This Row],[Etikett - B1 - Gewicht (in G)]]="","",Table1[[#This Row],[Etikett - B1 - Gewicht (in G)]])</f>
        <v/>
      </c>
      <c r="NO58" s="809" t="str">
        <f>IF(Table1[[#This Row],[Etikett - B1 - Lizenzierungs-pflichtig? (X=Ja)]]="","",Table1[[#This Row],[Etikett - B1 - Lizenzierungs-pflichtig? (X=Ja)]])</f>
        <v/>
      </c>
      <c r="NP58" s="809" t="str">
        <f>IF(Table1[[#This Row],[Etikett - B1 - Trennbar vom Hauptkörper? (X=Ja)]]="","",Table1[[#This Row],[Etikett - B1 - Trennbar vom Hauptkörper? (X=Ja)]])</f>
        <v/>
      </c>
      <c r="NQ58" s="812" t="str">
        <f>IF(Table1[[#This Row],[Etikett - B1 - Virgin Material]]="","",VLOOKUP(Table1[[#This Row],[Etikett - B1 - Virgin Material]],'DD FD'!AJ:AK,2,FALSE))</f>
        <v/>
      </c>
      <c r="NR58" s="813" t="str">
        <f>IF(Table1[[#This Row],[Etikett - B1 - Virgin Material Anteil (in %)]]="","",Table1[[#This Row],[Etikett - B1 - Virgin Material Anteil (in %)]])</f>
        <v/>
      </c>
      <c r="NS58" s="812" t="str">
        <f>IF(Table1[[#This Row],[Etikett - B1 - Recyceltes Material]]="","",VLOOKUP(Table1[[#This Row],[Etikett - B1 - Recyceltes Material]],'DD FD'!AL:AM,2,FALSE))</f>
        <v/>
      </c>
      <c r="NT58" s="813" t="str">
        <f>IF(Table1[[#This Row],[Etikett - B1 - Recyceltes Material Anteil (in %)]]="","",Table1[[#This Row],[Etikett - B1 - Recyceltes Material Anteil (in %)]])</f>
        <v/>
      </c>
      <c r="NU58" s="812" t="str">
        <f>IF(Table1[[#This Row],[Etikett - B1 - Beschichtung]]="","",VLOOKUP(Table1[[#This Row],[Etikett - B1 - Beschichtung]],'DD FD'!AE:AF,2,FALSE))</f>
        <v/>
      </c>
      <c r="NV58" s="815" t="str">
        <f>IF(Table1[[#This Row],[Etikett - B1 - Beschichtung Anteil (in %)]]="","",Table1[[#This Row],[Etikett - B1 - Beschichtung Anteil (in %)]])</f>
        <v/>
      </c>
      <c r="NW58" s="811" t="str">
        <f>IF(Table1[[#This Row],[Etikett - B2 - Art]]="","",VLOOKUP(Table1[[#This Row],[Etikett - B2 - Art]],'DD FD'!F:G,2,FALSE))</f>
        <v/>
      </c>
      <c r="NX58" s="812" t="str">
        <f>IF(Table1[[#This Row],[Etikett - B2 - Fraktion]]="","",VLOOKUP(Table1[[#This Row],[Etikett - B2 - Fraktion]],'DD FD'!H:J,3,FALSE))</f>
        <v/>
      </c>
      <c r="NY58" s="809" t="str">
        <f>IF(Table1[[#This Row],[Etikett - B2 - Gewicht (in G)]]="","",Table1[[#This Row],[Etikett - B2 - Gewicht (in G)]])</f>
        <v/>
      </c>
      <c r="NZ58" s="809" t="str">
        <f>IF(Table1[[#This Row],[Etikett - B2 - Lizenzierungs-pflichtig? (X=Ja)]]="","",Table1[[#This Row],[Etikett - B2 - Lizenzierungs-pflichtig? (X=Ja)]])</f>
        <v/>
      </c>
      <c r="OA58" s="809" t="str">
        <f>IF(Table1[[#This Row],[Etikett - B2 - Trennbar vom Hauptkörper? (X=Ja)]]="","",Table1[[#This Row],[Etikett - B2 - Trennbar vom Hauptkörper? (X=Ja)]])</f>
        <v/>
      </c>
      <c r="OB58" s="812" t="str">
        <f>IF(Table1[[#This Row],[Etikett - B2 - Virgin Material]]="","",VLOOKUP(Table1[[#This Row],[Etikett - B2 - Virgin Material]],'DD FD'!AJ:AK,2,FALSE))</f>
        <v/>
      </c>
      <c r="OC58" s="813" t="str">
        <f>IF(Table1[[#This Row],[Etikett - B2 - Virgin Material Anteil (in %)]]="","",Table1[[#This Row],[Etikett - B2 - Virgin Material Anteil (in %)]])</f>
        <v/>
      </c>
      <c r="OD58" s="812" t="str">
        <f>IF(Table1[[#This Row],[Etikett - B2 - Recyceltes Material]]="","",VLOOKUP(Table1[[#This Row],[Etikett - B2 - Recyceltes Material]],'DD FD'!AL:AM,2,FALSE))</f>
        <v/>
      </c>
      <c r="OE58" s="813" t="str">
        <f>IF(Table1[[#This Row],[Etikett - B2 - Recyceltes Material Anteil (in %)]]="","",Table1[[#This Row],[Etikett - B2 - Recyceltes Material Anteil (in %)]])</f>
        <v/>
      </c>
      <c r="OF58" s="812" t="str">
        <f>IF(Table1[[#This Row],[Etikett - B2 - Beschichtung]]="","",VLOOKUP(Table1[[#This Row],[Etikett - B2 - Beschichtung]],'DD FD'!AE:AF,2,FALSE))</f>
        <v/>
      </c>
      <c r="OG58" s="815" t="str">
        <f>IF(Table1[[#This Row],[Etikett - B2 - Beschichtung Anteil (in %)]]="","",Table1[[#This Row],[Etikett - B2 - Beschichtung Anteil (in %)]])</f>
        <v/>
      </c>
      <c r="OH58" s="811" t="str">
        <f>IF(Table1[[#This Row],[Etikett - B3 - Art]]="","",VLOOKUP(Table1[[#This Row],[Etikett - B3 - Art]],'DD FD'!F:G,2,FALSE))</f>
        <v/>
      </c>
      <c r="OI58" s="812" t="str">
        <f>IF(Table1[[#This Row],[Etikett - B3 - Fraktion]]="","",VLOOKUP(Table1[[#This Row],[Etikett - B3 - Fraktion]],'DD FD'!H:J,3,FALSE))</f>
        <v/>
      </c>
      <c r="OJ58" s="809" t="str">
        <f>IF(Table1[[#This Row],[Etikett - B3 - Gewicht (in G)]]="","",Table1[[#This Row],[Etikett - B3 - Gewicht (in G)]])</f>
        <v/>
      </c>
      <c r="OK58" s="809" t="str">
        <f>IF(Table1[[#This Row],[Etikett - B3 - Lizenzierungs-pflichtig? (X=Ja)]]="","",Table1[[#This Row],[Etikett - B3 - Lizenzierungs-pflichtig? (X=Ja)]])</f>
        <v/>
      </c>
      <c r="OL58" s="809" t="str">
        <f>IF(Table1[[#This Row],[Etikett - B3 - Trennbar vom Hauptkörper? (X=Ja)]]="","",Table1[[#This Row],[Etikett - B3 - Trennbar vom Hauptkörper? (X=Ja)]])</f>
        <v/>
      </c>
      <c r="OM58" s="812" t="str">
        <f>IF(Table1[[#This Row],[Etikett - B3 - Virgin Material]]="","",VLOOKUP(Table1[[#This Row],[Etikett - B3 - Virgin Material]],'DD FD'!AJ:AK,2,FALSE))</f>
        <v/>
      </c>
      <c r="ON58" s="813" t="str">
        <f>IF(Table1[[#This Row],[Etikett - B3 - Virgin Material Anteil (in %)]]="","",Table1[[#This Row],[Etikett - B3 - Virgin Material Anteil (in %)]])</f>
        <v/>
      </c>
      <c r="OO58" s="812" t="str">
        <f>IF(Table1[[#This Row],[Etikett - B3 - Recyceltes Material]]="","",VLOOKUP(Table1[[#This Row],[Etikett - B3 - Recyceltes Material]],'DD FD'!AL:AM,2,FALSE))</f>
        <v/>
      </c>
      <c r="OP58" s="813" t="str">
        <f>IF(Table1[[#This Row],[Etikett - B3 - Recyceltes Material Anteil (in %)]]="","",Table1[[#This Row],[Etikett - B3 - Recyceltes Material Anteil (in %)]])</f>
        <v/>
      </c>
      <c r="OQ58" s="812" t="str">
        <f>IF(Table1[[#This Row],[Etikett - B3 - Beschichtung]]="","",VLOOKUP(Table1[[#This Row],[Etikett - B3 - Beschichtung]],'DD FD'!AE:AF,2,FALSE))</f>
        <v/>
      </c>
      <c r="OR58" s="861" t="str">
        <f>IF(Table1[[#This Row],[Etikett - B3 - Beschichtung Anteil (in %)]]="","",Table1[[#This Row],[Etikett - B3 - Beschichtung Anteil (in %)]])</f>
        <v/>
      </c>
      <c r="OS58" s="866">
        <f>ROUNDUP(SUM(
IF(AND(LB58='DD FD'!$J$7,LD58='DD FD'!$AI$3),LC58,0),
IF(AND(LL58='DD FD'!$J$7,LN58='DD FD'!$AI$3),LM58,0),
IF(AND(LV58='DD FD'!$J$7,LX58='DD FD'!$AI$3),LW58,0),
IF(AND(MF58='DD FD'!$J$7,MH58='DD FD'!$AI$3),MG58,0),
IF(AND(MQ58='DD FD'!$J$7,MS58='DD FD'!$AI$3),MR58,0),
IF(AND(NB58='DD FD'!$J$7,ND58='DD FD'!$AI$3),NC58,0),
IF(AND(NM58='DD FD'!$J$7,NO58='DD FD'!$AI$3),NN58,0),
IF(AND(NX58='DD FD'!$J$7,NZ58='DD FD'!$AI$3),NY58,0),
IF(AND(OI58='DD FD'!$J$7,OK58='DD FD'!$AI$3),OJ58,0),
),2)</f>
        <v>0</v>
      </c>
      <c r="OT58" s="865">
        <f>ROUNDUP(SUM(
IF(AND(LB58='DD FD'!$J$6,LD58='DD FD'!$AI$3),LC58,0),
IF(AND(LL58='DD FD'!$J$6,LN58='DD FD'!$AI$3),LM58,0),
IF(AND(LV58='DD FD'!$J$6,LX58='DD FD'!$AI$3),LW58,0),
IF(AND(MF58='DD FD'!$J$6,MH58='DD FD'!$AI$3),MG58,0),
IF(AND(MQ58='DD FD'!$J$6,MS58='DD FD'!$AI$3),MR58,0),
IF(AND(NB58='DD FD'!$J$6,ND58='DD FD'!$AI$3),NC58,0),
IF(AND(NM58='DD FD'!$J$6,NO58='DD FD'!$AI$3),NN58,0),
IF(AND(NX58='DD FD'!$J$6,NZ58='DD FD'!$AI$3),NY58,0),
IF(AND(OI58='DD FD'!$J$6,OK58='DD FD'!$AI$3),OJ58,0),
),2)</f>
        <v>0</v>
      </c>
      <c r="OU58" s="865">
        <f>ROUNDUP(SUM(
IF(AND(LB58='DD FD'!$J$10,LD58='DD FD'!$AI$3),LC58,0),
IF(AND(LL58='DD FD'!$J$10,LN58='DD FD'!$AI$3),LM58,0),
IF(AND(LV58='DD FD'!$J$10,LX58='DD FD'!$AI$3),LW58,0),
IF(AND(MF58='DD FD'!$J$10,MH58='DD FD'!$AI$3),MG58,0),
IF(AND(MQ58='DD FD'!$J$10,MS58='DD FD'!$AI$3),MR58,0),
IF(AND(NB58='DD FD'!$J$10,ND58='DD FD'!$AI$3),NC58,0),
IF(AND(NM58='DD FD'!$J$10,NO58='DD FD'!$AI$3),NN58,0),
IF(AND(NX58='DD FD'!$J$10,NZ58='DD FD'!$AI$3),NY58,0),
IF(AND(OI58='DD FD'!$J$10,OK58='DD FD'!$AI$3),OJ58,0),
),2)</f>
        <v>0</v>
      </c>
      <c r="OV58" s="865">
        <f>ROUNDUP(SUM(
IF(AND(LB58='DD FD'!$J$8,LD58='DD FD'!$AI$3),LC58,0),
IF(AND(LL58='DD FD'!$J$8,LN58='DD FD'!$AI$3),LM58,0),
IF(AND(LV58='DD FD'!$J$8,LX58='DD FD'!$AI$3),LW58,0),
IF(AND(MF58='DD FD'!$J$8,MH58='DD FD'!$AI$3),MG58,0),
IF(AND(MQ58='DD FD'!$J$8,MS58='DD FD'!$AI$3),MR58,0),
IF(AND(NB58='DD FD'!$J$8,ND58='DD FD'!$AI$3),NC58,0),
IF(AND(NM58='DD FD'!$J$8,NO58='DD FD'!$AI$3),NN58,0),
IF(AND(NX58='DD FD'!$J$8,NZ58='DD FD'!$AI$3),NY58,0),
IF(AND(OI58='DD FD'!$J$8,OK58='DD FD'!$AI$3),OJ58,0),
),2)</f>
        <v>0</v>
      </c>
      <c r="OW58" s="865">
        <f>ROUNDUP(SUM(
IF(AND(LB58='DD FD'!$J$5,LD58='DD FD'!$AI$3),LC58,0),
IF(AND(LL58='DD FD'!$J$5,LN58='DD FD'!$AI$3),LM58,0),
IF(AND(LV58='DD FD'!$J$5,LX58='DD FD'!$AI$3),LW58,0),
IF(AND(MF58='DD FD'!$J$5,MH58='DD FD'!$AI$3),MG58,0),
IF(AND(MQ58='DD FD'!$J$5,MS58='DD FD'!$AI$3),MR58,0),
IF(AND(NB58='DD FD'!$J$5,ND58='DD FD'!$AI$3),NC58,0),
IF(AND(NM58='DD FD'!$J$5,NO58='DD FD'!$AI$3),NN58,0),
IF(AND(NX58='DD FD'!$J$5,NZ58='DD FD'!$AI$3),NY58,0),
IF(AND(OI58='DD FD'!$J$5,OK58='DD FD'!$AI$3),OJ58,0),
),2)</f>
        <v>0</v>
      </c>
      <c r="OX58" s="865">
        <f>ROUNDUP(SUM(
IF(AND(LB58='DD FD'!$J$9,LD58='DD FD'!$AI$3),LC58,0),
IF(AND(LL58='DD FD'!$J$9,LN58='DD FD'!$AI$3),LM58,0),
IF(AND(LV58='DD FD'!$J$9,LX58='DD FD'!$AI$3),LW58,0),
IF(AND(MF58='DD FD'!$J$9,MH58='DD FD'!$AI$3),MG58,0),
IF(AND(MQ58='DD FD'!$J$9,MS58='DD FD'!$AI$3),MR58,0),
IF(AND(NB58='DD FD'!$J$9,ND58='DD FD'!$AI$3),NC58,0),
IF(AND(NM58='DD FD'!$J$9,NO58='DD FD'!$AI$3),NN58,0),
IF(AND(NX58='DD FD'!$J$9,NZ58='DD FD'!$AI$3),NY58,0),
IF(AND(OI58='DD FD'!$J$9,OK58='DD FD'!$AI$3),OJ58,0),
),2)</f>
        <v>0</v>
      </c>
      <c r="OY58" s="865">
        <f>ROUNDUP(SUM(
IF(AND(LB58='DD FD'!$J$4,LD58='DD FD'!$AI$3),LC58,0),
IF(AND(LL58='DD FD'!$J$4,LN58='DD FD'!$AI$3),LM58,0),
IF(AND(LV58='DD FD'!$J$4,LX58='DD FD'!$AI$3),LW58,0),
IF(AND(MF58='DD FD'!$J$4,MH58='DD FD'!$AI$3),MG58,0),
IF(AND(MQ58='DD FD'!$J$4,MS58='DD FD'!$AI$3),MR58,0),
IF(AND(NB58='DD FD'!$J$4,ND58='DD FD'!$AI$3),NC58,0),
IF(AND(NM58='DD FD'!$J$4,NO58='DD FD'!$AI$3),NN58,0),
IF(AND(NX58='DD FD'!$J$4,NZ58='DD FD'!$AI$3),NY58,0),
IF(AND(OI58='DD FD'!$J$4,OK58='DD FD'!$AI$3),OJ58,0),
),2)</f>
        <v>0</v>
      </c>
      <c r="OZ58" s="867">
        <f>ROUNDUP(SUM(
IF(AND(LB58='DD FD'!$J$11,LD58='DD FD'!$AI$3),LC58,0),
IF(AND(LL58='DD FD'!$J$11,LN58='DD FD'!$AI$3),LM58,0),
IF(AND(LV58='DD FD'!$J$11,LX58='DD FD'!$AI$3),LW58,0),
IF(AND(MF58='DD FD'!$J$11,MH58='DD FD'!$AI$3),MG58,0),
IF(AND(MQ58='DD FD'!$J$11,MS58='DD FD'!$AI$3),MR58,0),
IF(AND(NB58='DD FD'!$J$11,ND58='DD FD'!$AI$3),NC58,0),
IF(AND(NM58='DD FD'!$J$11,NO58='DD FD'!$AI$3),NN58,0),
IF(AND(NX58='DD FD'!$J$11,NZ58='DD FD'!$AI$3),NY58,0),
IF(AND(OI58='DD FD'!$J$11,OK58='DD FD'!$AI$3),OJ58,0),
),2)</f>
        <v>0</v>
      </c>
    </row>
    <row r="59" spans="1:416">
      <c r="A59" s="663"/>
      <c r="B59" s="182"/>
      <c r="C59" s="282"/>
      <c r="D59" s="282"/>
      <c r="E59" s="183"/>
      <c r="F59" s="355"/>
      <c r="G59" s="359"/>
      <c r="H59" s="664"/>
      <c r="I59" s="173"/>
      <c r="J59" s="161" t="str">
        <f t="shared" si="0"/>
        <v/>
      </c>
      <c r="K59" s="633" t="str">
        <f t="shared" si="17"/>
        <v/>
      </c>
      <c r="L59" s="636"/>
      <c r="M59" s="124" t="str">
        <f t="shared" si="18"/>
        <v/>
      </c>
      <c r="N59" s="125" t="str">
        <f t="shared" si="1"/>
        <v/>
      </c>
      <c r="O59" s="175"/>
      <c r="P59" s="175"/>
      <c r="Q59" s="126" t="str">
        <f t="shared" si="19"/>
        <v/>
      </c>
      <c r="R59" s="184"/>
      <c r="S59" s="184"/>
      <c r="T59" s="182"/>
      <c r="U59" s="182"/>
      <c r="V59" s="182"/>
      <c r="W59" s="358"/>
      <c r="X59" s="182"/>
      <c r="Y59" s="183"/>
      <c r="Z59" s="123"/>
      <c r="AA59" s="176"/>
      <c r="AB59" s="176"/>
      <c r="AC59" s="176"/>
      <c r="AD59" s="176"/>
      <c r="AE59" s="176"/>
      <c r="AF59" s="176"/>
      <c r="AG59" s="127" t="str">
        <f t="shared" si="20"/>
        <v/>
      </c>
      <c r="AH59" s="127" t="str">
        <f t="shared" si="21"/>
        <v/>
      </c>
      <c r="AI59" s="370"/>
      <c r="AJ59" s="635"/>
      <c r="AK59" s="619" t="str">
        <f t="shared" si="22"/>
        <v/>
      </c>
      <c r="AL59" s="124" t="str">
        <f t="shared" si="2"/>
        <v/>
      </c>
      <c r="AM59" s="124" t="str">
        <f t="shared" si="3"/>
        <v/>
      </c>
      <c r="AN59" s="124" t="str">
        <f t="shared" si="4"/>
        <v/>
      </c>
      <c r="AO59" s="124" t="str">
        <f t="shared" si="5"/>
        <v/>
      </c>
      <c r="AP59" s="184"/>
      <c r="AQ59" s="182"/>
      <c r="AR59" s="182"/>
      <c r="AS59" s="182"/>
      <c r="AT59" s="182"/>
      <c r="AU59" s="127" t="str">
        <f t="shared" si="6"/>
        <v/>
      </c>
      <c r="AV59" s="354"/>
      <c r="AW59" s="127" t="str">
        <f t="shared" si="7"/>
        <v/>
      </c>
      <c r="AX59" s="144" t="str">
        <f t="shared" si="8"/>
        <v/>
      </c>
      <c r="AY59" s="182"/>
      <c r="AZ59" s="23"/>
      <c r="BA59" s="23"/>
      <c r="BB59" s="183"/>
      <c r="BC59" s="622"/>
      <c r="BD59" s="649" t="str">
        <f t="shared" si="23"/>
        <v/>
      </c>
      <c r="BE59" s="354"/>
      <c r="BF59" s="192" t="str">
        <f t="shared" si="24"/>
        <v/>
      </c>
      <c r="BG59" s="159"/>
      <c r="BH59" s="159"/>
      <c r="BI59" s="182"/>
      <c r="BJ59" s="194"/>
      <c r="BK59" s="194"/>
      <c r="BL59" s="194"/>
      <c r="BM59" s="127" t="str">
        <f t="shared" si="9"/>
        <v/>
      </c>
      <c r="BN59" s="194"/>
      <c r="BO59" s="178" t="str">
        <f t="shared" si="10"/>
        <v/>
      </c>
      <c r="BP59" s="191"/>
      <c r="BQ59" s="182"/>
      <c r="BR59" s="23"/>
      <c r="BS59" s="23"/>
      <c r="BT59" s="23"/>
      <c r="BU59" s="651"/>
      <c r="BV59" s="647"/>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633" t="str">
        <f t="shared" si="25"/>
        <v/>
      </c>
      <c r="DY59" s="736"/>
      <c r="DZ59" s="334"/>
      <c r="EA59" s="736"/>
      <c r="EB59" s="197"/>
      <c r="EC59" s="194"/>
      <c r="ED59" s="197"/>
      <c r="EE59" s="197"/>
      <c r="EF59" s="194"/>
      <c r="EG59" s="194"/>
      <c r="EH59" s="194"/>
      <c r="EI59" s="123" t="str">
        <f t="shared" si="11"/>
        <v/>
      </c>
      <c r="EJ59" s="194"/>
      <c r="EK59" s="620" t="str">
        <f t="shared" si="12"/>
        <v/>
      </c>
      <c r="EL59" s="756"/>
      <c r="EM59" s="620" t="str">
        <f t="shared" si="26"/>
        <v/>
      </c>
      <c r="EN59" s="733"/>
      <c r="EO59" s="163"/>
      <c r="EP59" s="163"/>
      <c r="EQ59" s="163"/>
      <c r="ER59" s="163"/>
      <c r="ES59" s="163"/>
      <c r="ET59" s="163"/>
      <c r="EU59" s="163"/>
      <c r="EV59" s="163"/>
      <c r="EW59" s="163"/>
      <c r="EX59" s="163"/>
      <c r="EY59" s="163"/>
      <c r="EZ59" s="163"/>
      <c r="FA59" s="163"/>
      <c r="FB59" s="163"/>
      <c r="FC59" s="742"/>
      <c r="FD59" s="648" t="str">
        <f t="shared" si="13"/>
        <v/>
      </c>
      <c r="FE59" s="183"/>
      <c r="FF59" s="201"/>
      <c r="FG59" s="201"/>
      <c r="FH59" s="201"/>
      <c r="FI59" s="201"/>
      <c r="FJ59" s="201"/>
      <c r="FK59" s="201"/>
      <c r="FL59" s="182"/>
      <c r="FM59" s="182"/>
      <c r="FN59" s="334"/>
      <c r="FO59" s="123" t="str">
        <f t="shared" si="14"/>
        <v/>
      </c>
      <c r="FP59" s="889" t="str">
        <f>IF(Table1[[#This Row],[Baumwollanteil (in %)]]&lt;&gt;"","05","")</f>
        <v/>
      </c>
      <c r="FQ59" s="999"/>
      <c r="FR59" s="179" t="str">
        <f t="shared" si="15"/>
        <v/>
      </c>
      <c r="FS59" s="175"/>
      <c r="FT59" s="175"/>
      <c r="FU59" s="175"/>
      <c r="FV59" s="745" t="str">
        <f t="shared" si="16"/>
        <v/>
      </c>
      <c r="FZ59" s="24"/>
      <c r="GA59" s="24"/>
      <c r="GC59" s="1010" t="str">
        <f>IF(Table1[[#This Row],[Global Trade Item Number (GTIN)]]="","",Table1[[#This Row],[Global Trade Item Number (GTIN)]])</f>
        <v/>
      </c>
      <c r="GD59" s="790" t="str">
        <f>IF(Table1[[#This Row],[WAWI-Nr./ Kreditoren-Nummer
(ASDV)]]&lt;&gt;"",Table1[[#This Row],[WAWI-Nr./ Kreditoren-Nummer
(ASDV)]],"")</f>
        <v/>
      </c>
      <c r="GE59" s="190"/>
      <c r="GF59" s="790" t="str">
        <f>IF(Table1[[#This Row],[Gültig ab (Datum)]]&lt;&gt;"","31.12.9999","")</f>
        <v/>
      </c>
      <c r="GG59" s="190"/>
      <c r="GH59" s="190"/>
      <c r="GI59" s="616"/>
      <c r="GJ59" s="765"/>
      <c r="GK59" s="763"/>
      <c r="GL59" s="617"/>
      <c r="GM59" s="617"/>
      <c r="GN59" s="617"/>
      <c r="GO59" s="617"/>
      <c r="GP59" s="617"/>
      <c r="GQ59" s="775"/>
      <c r="GR59" s="771"/>
      <c r="GS59" s="159"/>
      <c r="GT59" s="610"/>
      <c r="GU59" s="610"/>
      <c r="GV59" s="610"/>
      <c r="GW59" s="610"/>
      <c r="GX59" s="610"/>
      <c r="GY59" s="610"/>
      <c r="GZ59" s="610"/>
      <c r="HA59" s="610"/>
      <c r="HB59" s="771"/>
      <c r="HC59" s="610"/>
      <c r="HD59" s="610"/>
      <c r="HE59" s="610"/>
      <c r="HF59" s="610"/>
      <c r="HG59" s="610"/>
      <c r="HH59" s="610"/>
      <c r="HI59" s="610"/>
      <c r="HJ59" s="610"/>
      <c r="HK59" s="610"/>
      <c r="HL59" s="771"/>
      <c r="HM59" s="610"/>
      <c r="HN59" s="610"/>
      <c r="HO59" s="610"/>
      <c r="HP59" s="610"/>
      <c r="HQ59" s="610"/>
      <c r="HR59" s="610"/>
      <c r="HS59" s="610"/>
      <c r="HT59" s="610"/>
      <c r="HU59" s="610"/>
      <c r="HV59" s="771"/>
      <c r="HW59" s="610"/>
      <c r="HX59" s="610"/>
      <c r="HY59" s="610"/>
      <c r="HZ59" s="610"/>
      <c r="IA59" s="610"/>
      <c r="IB59" s="610"/>
      <c r="IC59" s="610"/>
      <c r="ID59" s="610"/>
      <c r="IE59" s="610"/>
      <c r="IF59" s="610"/>
      <c r="IG59" s="771"/>
      <c r="IH59" s="610"/>
      <c r="II59" s="610"/>
      <c r="IJ59" s="610"/>
      <c r="IK59" s="610"/>
      <c r="IL59" s="610"/>
      <c r="IM59" s="610"/>
      <c r="IN59" s="610"/>
      <c r="IO59" s="610"/>
      <c r="IP59" s="610"/>
      <c r="IQ59" s="610"/>
      <c r="IR59" s="771"/>
      <c r="IS59" s="610"/>
      <c r="IT59" s="610"/>
      <c r="IU59" s="610"/>
      <c r="IV59" s="610"/>
      <c r="IW59" s="610"/>
      <c r="IX59" s="610"/>
      <c r="IY59" s="610"/>
      <c r="IZ59" s="610"/>
      <c r="JA59" s="610"/>
      <c r="JB59" s="610"/>
      <c r="JC59" s="771"/>
      <c r="JD59" s="610"/>
      <c r="JE59" s="610"/>
      <c r="JF59" s="610"/>
      <c r="JG59" s="610"/>
      <c r="JH59" s="610"/>
      <c r="JI59" s="610"/>
      <c r="JJ59" s="610"/>
      <c r="JK59" s="610"/>
      <c r="JL59" s="610"/>
      <c r="JM59" s="827"/>
      <c r="JN59" s="771"/>
      <c r="JO59" s="610"/>
      <c r="JP59" s="610"/>
      <c r="JQ59" s="610"/>
      <c r="JR59" s="610"/>
      <c r="JS59" s="610"/>
      <c r="JT59" s="610"/>
      <c r="JU59" s="610"/>
      <c r="JV59" s="610"/>
      <c r="JW59" s="610"/>
      <c r="JX59" s="610"/>
      <c r="JY59" s="771"/>
      <c r="JZ59" s="610"/>
      <c r="KA59" s="610"/>
      <c r="KB59" s="610"/>
      <c r="KC59" s="610"/>
      <c r="KD59" s="610"/>
      <c r="KE59" s="610"/>
      <c r="KF59" s="610"/>
      <c r="KG59" s="610"/>
      <c r="KH59" s="610"/>
      <c r="KI59" s="610"/>
      <c r="KL59" s="803" t="str">
        <f>IF(Table1[[#This Row],[GTIN]]&lt;&gt;"",Table1[[#This Row],[GTIN]],"")</f>
        <v/>
      </c>
      <c r="KM59" s="804" t="str">
        <f>Table1[[#This Row],[Kreditor]]</f>
        <v/>
      </c>
      <c r="KN59" s="805" t="str">
        <f>IF(Table1[[#This Row],[Gültig ab (Datum)]]&lt;&gt;"",Table1[[#This Row],[Gültig ab (Datum)]],"")</f>
        <v/>
      </c>
      <c r="KO59" s="805" t="str">
        <f>Table1[[#This Row],[Gültig bis]]</f>
        <v/>
      </c>
      <c r="KP59" s="818" t="str">
        <f>IF(Table1[[#This Row],[Artikel verpackt? 
(X=Ja)]]="","",Table1[[#This Row],[Artikel verpackt? 
(X=Ja)]])</f>
        <v/>
      </c>
      <c r="KQ59" s="806" t="str">
        <f>IF(Table1[[#This Row],[Verpackung recyclingfähig?
(X=Ja)]]="","",Table1[[#This Row],[Verpackung recyclingfähig?
(X=Ja)]])</f>
        <v/>
      </c>
      <c r="KR59" s="807"/>
      <c r="KS59" s="808"/>
      <c r="KT59" s="809"/>
      <c r="KU59" s="809"/>
      <c r="KV59" s="809"/>
      <c r="KW59" s="809"/>
      <c r="KX59" s="809"/>
      <c r="KY59" s="809"/>
      <c r="KZ59" s="810"/>
      <c r="LA59" s="811" t="str">
        <f>IF(Table1[[#This Row],[Hauptkörper - B1 - Art]]="","",VLOOKUP(Table1[[#This Row],[Hauptkörper - B1 - Art]],'DD FD'!B:C,2,FALSE))</f>
        <v/>
      </c>
      <c r="LB59" s="812" t="str">
        <f>IF(Table1[[#This Row],[Hauptkörper - B1 - Fraktion]]="","",VLOOKUP(Table1[[#This Row],[Hauptkörper - B1 - Fraktion]],'DD FD'!H:J,3,FALSE))</f>
        <v/>
      </c>
      <c r="LC59" s="809" t="str">
        <f>IF(Table1[[#This Row],[Hauptkörper - B1 - Gewicht
(in G)]]="","",Table1[[#This Row],[Hauptkörper - B1 - Gewicht
(in G)]])</f>
        <v/>
      </c>
      <c r="LD59" s="809" t="str">
        <f>IF(Table1[[#This Row],[Hauptkörper - B1 - Lizenzierungs-pflichtig? (X=Ja)]]="","",Table1[[#This Row],[Hauptkörper - B1 - Lizenzierungs-pflichtig? (X=Ja)]])</f>
        <v/>
      </c>
      <c r="LE59" s="812" t="str">
        <f>IF(Table1[[#This Row],[Hauptkörper - B1 - Virgin Material]]="","",VLOOKUP(Table1[[#This Row],[Hauptkörper - B1 - Virgin Material]],'DD FD'!AJ:AK,2,FALSE))</f>
        <v/>
      </c>
      <c r="LF59" s="813" t="str">
        <f>IF(Table1[[#This Row],[Hauptkörper - B1 - Virgin Material Anteil (in %)]]="","",Table1[[#This Row],[Hauptkörper - B1 - Virgin Material Anteil (in %)]])</f>
        <v/>
      </c>
      <c r="LG59" s="812" t="str">
        <f>IF(Table1[[#This Row],[Hauptkörper - B1 - Recyceltes Material]]="","",VLOOKUP(Table1[[#This Row],[Hauptkörper - B1 - Recyceltes Material]],'DD FD'!AL:AM,2,FALSE))</f>
        <v/>
      </c>
      <c r="LH59" s="813" t="str">
        <f>IF(Table1[[#This Row],[Hauptkörper - B1 - Recyceltes Material Anteil (in %)]]="","",Table1[[#This Row],[Hauptkörper - B1 - Recyceltes Material Anteil (in %)]])</f>
        <v/>
      </c>
      <c r="LI59" s="814" t="str">
        <f>IF(Table1[[#This Row],[Hauptkörper - B1 - Beschichtung]]="","",VLOOKUP(Table1[[#This Row],[Hauptkörper - B1 - Beschichtung]],'DD FD'!AE:AF,2,FALSE))</f>
        <v/>
      </c>
      <c r="LJ59" s="815" t="str">
        <f>IF(Table1[[#This Row],[Hauptkörper - B1 - Beschichtung Anteil (in %)]]="","",Table1[[#This Row],[Hauptkörper - B1 - Beschichtung Anteil (in %)]])</f>
        <v/>
      </c>
      <c r="LK59" s="811" t="str">
        <f>IF(Table1[[#This Row],[Hauptkörper - B2 - Art]]="","",VLOOKUP(Table1[[#This Row],[Hauptkörper - B2 - Art]],'DD FD'!B:C,2,FALSE))</f>
        <v/>
      </c>
      <c r="LL59" s="812" t="str">
        <f>IF(Table1[[#This Row],[Hauptkörper - B2 - Fraktion]]="","",VLOOKUP(Table1[[#This Row],[Hauptkörper - B2 - Fraktion]],'DD FD'!H:J,3,FALSE))</f>
        <v/>
      </c>
      <c r="LM59" s="809" t="str">
        <f>IF(Table1[[#This Row],[Hauptkörper - B2 - Gewicht
(in G)]]="","",Table1[[#This Row],[Hauptkörper - B2 - Gewicht
(in G)]])</f>
        <v/>
      </c>
      <c r="LN59" s="809" t="str">
        <f>IF(Table1[[#This Row],[Hauptkörper - B2 - Lizenzierungs-pflichtig? (X=Ja)]]="","",Table1[[#This Row],[Hauptkörper - B2 - Lizenzierungs-pflichtig? (X=Ja)]])</f>
        <v/>
      </c>
      <c r="LO59" s="812" t="str">
        <f>IF(Table1[[#This Row],[Hauptkörper - B2 - Virgin Material]]="","",VLOOKUP(Table1[[#This Row],[Hauptkörper - B2 - Virgin Material]],'DD FD'!AJ:AK,2,FALSE))</f>
        <v/>
      </c>
      <c r="LP59" s="813" t="str">
        <f>IF(Table1[[#This Row],[Hauptkörper - B2 - Virgin Material Anteil (in %)]]="","",Table1[[#This Row],[Hauptkörper - B2 - Virgin Material Anteil (in %)]])</f>
        <v/>
      </c>
      <c r="LQ59" s="812" t="str">
        <f>IF(Table1[[#This Row],[Hauptkörper - B2 - Recyceltes Material]]="","",VLOOKUP(Table1[[#This Row],[Hauptkörper - B2 - Recyceltes Material]],'DD FD'!AL:AM,2,FALSE))</f>
        <v/>
      </c>
      <c r="LR59" s="813" t="str">
        <f>IF(Table1[[#This Row],[Hauptkörper - B2 - Recyceltes Material Anteil (in %)]]="","",Table1[[#This Row],[Hauptkörper - B2 - Recyceltes Material Anteil (in %)]])</f>
        <v/>
      </c>
      <c r="LS59" s="812" t="str">
        <f>IF(Table1[[#This Row],[Hauptkörper - B2 - Beschichtung]]="","",VLOOKUP(Table1[[#This Row],[Hauptkörper - B2 - Beschichtung]],'DD FD'!AE:AF,2,FALSE))</f>
        <v/>
      </c>
      <c r="LT59" s="815" t="str">
        <f>IF(Table1[[#This Row],[Hauptkörper - B2 - Beschichtung Anteil (in %)]]="","",Table1[[#This Row],[Hauptkörper - B2 - Beschichtung Anteil (in %)]])</f>
        <v/>
      </c>
      <c r="LU59" s="811" t="str">
        <f>IF(Table1[[#This Row],[Hauptkörper - B3 - Art]]="","",VLOOKUP(Table1[[#This Row],[Hauptkörper - B3 - Art]],'DD FD'!B:C,2,FALSE))</f>
        <v/>
      </c>
      <c r="LV59" s="812" t="str">
        <f>IF(Table1[[#This Row],[Hauptkörper - B3 - Fraktion]]="","",VLOOKUP(Table1[[#This Row],[Hauptkörper - B3 - Fraktion]],'DD FD'!H:J,3,FALSE))</f>
        <v/>
      </c>
      <c r="LW59" s="809" t="str">
        <f>IF(Table1[[#This Row],[Hauptkörper - B3 - Gewicht
(in G)]]="","",Table1[[#This Row],[Hauptkörper - B3 - Gewicht
(in G)]])</f>
        <v/>
      </c>
      <c r="LX59" s="809" t="str">
        <f>IF(Table1[[#This Row],[Hauptkörper - B3 - Lizenzierungs-pflichtig? (X=Ja)]]="","",Table1[[#This Row],[Hauptkörper - B3 - Lizenzierungs-pflichtig? (X=Ja)]])</f>
        <v/>
      </c>
      <c r="LY59" s="812" t="str">
        <f>IF(Table1[[#This Row],[Hauptkörper - B3 - Virgin Material]]="","",VLOOKUP(Table1[[#This Row],[Hauptkörper - B3 - Virgin Material]],'DD FD'!AJ:AK,2,FALSE))</f>
        <v/>
      </c>
      <c r="LZ59" s="813" t="str">
        <f>IF(Table1[[#This Row],[Hauptkörper - B3 - Virgin Material Anteil (in %)]]="","",Table1[[#This Row],[Hauptkörper - B3 - Virgin Material Anteil (in %)]])</f>
        <v/>
      </c>
      <c r="MA59" s="812" t="str">
        <f>IF(Table1[[#This Row],[Hauptkörper - B3 - Recyceltes Material]]="","",VLOOKUP(Table1[[#This Row],[Hauptkörper - B3 - Recyceltes Material]],'DD FD'!AL:AM,2,FALSE))</f>
        <v/>
      </c>
      <c r="MB59" s="813" t="str">
        <f>IF(Table1[[#This Row],[Hauptkörper - B3 - Recyceltes Material Anteil (in %)]]="","",Table1[[#This Row],[Hauptkörper - B3 - Recyceltes Material Anteil (in %)]])</f>
        <v/>
      </c>
      <c r="MC59" s="812" t="str">
        <f>IF(Table1[[#This Row],[Hauptkörper - B3 - Beschichtung]]="","",VLOOKUP(Table1[[#This Row],[Hauptkörper - B3 - Beschichtung]],'DD FD'!AE:AF,2,FALSE))</f>
        <v/>
      </c>
      <c r="MD59" s="815" t="str">
        <f>IF(Table1[[#This Row],[Hauptkörper - B3 - Beschichtung Anteil (in %)]]="","",Table1[[#This Row],[Hauptkörper - B3 - Beschichtung Anteil (in %)]])</f>
        <v/>
      </c>
      <c r="ME59" s="811" t="str">
        <f>IF(Table1[[#This Row],[Verschluss - B1 - Art]]="","",VLOOKUP(Table1[[#This Row],[Verschluss - B1 - Art]],'DD FD'!D:E,2,FALSE))</f>
        <v/>
      </c>
      <c r="MF59" s="812" t="str">
        <f>IF(Table1[[#This Row],[Verschluss - B1 - Fraktion]]="","",VLOOKUP(Table1[[#This Row],[Verschluss - B1 - Fraktion]],'DD FD'!H:J,3,FALSE))</f>
        <v/>
      </c>
      <c r="MG59" s="809" t="str">
        <f>IF(Table1[[#This Row],[Verschluss - B1 - Gewicht (in G)]]="","",Table1[[#This Row],[Verschluss - B1 - Gewicht (in G)]])</f>
        <v/>
      </c>
      <c r="MH59" s="809" t="str">
        <f>IF(Table1[[#This Row],[Verschluss - B1 - Lizenzierungs-pflichtig? (X=Ja)]]="","",Table1[[#This Row],[Verschluss - B1 - Lizenzierungs-pflichtig? (X=Ja)]])</f>
        <v/>
      </c>
      <c r="MI59" s="809" t="str">
        <f>IF(Table1[[#This Row],[Verschluss - B1 - Trennbar vom Hauptkörper? (X=Ja)]]="","",Table1[[#This Row],[Verschluss - B1 - Trennbar vom Hauptkörper? (X=Ja)]])</f>
        <v/>
      </c>
      <c r="MJ59" s="812" t="str">
        <f>IF(Table1[[#This Row],[Verschluss - B1 - Virgin Material]]="","",VLOOKUP(Table1[[#This Row],[Verschluss - B1 - Virgin Material]],'DD FD'!AJ:AK,2,FALSE))</f>
        <v/>
      </c>
      <c r="MK59" s="813" t="str">
        <f>IF(Table1[[#This Row],[Verschluss - B1 - Virgin Material Anteil (in %)]]="","",Table1[[#This Row],[Verschluss - B1 - Virgin Material Anteil (in %)]])</f>
        <v/>
      </c>
      <c r="ML59" s="812" t="str">
        <f>IF(Table1[[#This Row],[Verschluss - B1 - Recyceltes Material]]="","",VLOOKUP(Table1[[#This Row],[Verschluss - B1 - Recyceltes Material]],'DD FD'!AL:AM,2,FALSE))</f>
        <v/>
      </c>
      <c r="MM59" s="813" t="str">
        <f>IF(Table1[[#This Row],[Verschluss - B1 - Recyceltes Material Anteil (in %)]]="","",Table1[[#This Row],[Verschluss - B1 - Recyceltes Material Anteil (in %)]])</f>
        <v/>
      </c>
      <c r="MN59" s="812" t="str">
        <f>IF(Table1[[#This Row],[Verschluss - B1 - Beschichtung]]="","",VLOOKUP(Table1[[#This Row],[Verschluss - B1 - Beschichtung]],'DD FD'!AE:AF,2,FALSE))</f>
        <v/>
      </c>
      <c r="MO59" s="815" t="str">
        <f>IF(Table1[[#This Row],[Verschluss - B1 - Beschichtung Anteil (in %)]]="","",Table1[[#This Row],[Verschluss - B1 - Beschichtung Anteil (in %)]])</f>
        <v/>
      </c>
      <c r="MP59" s="811" t="str">
        <f>IF(Table1[[#This Row],[Verschluss - B2 - Art]]="","",VLOOKUP(Table1[[#This Row],[Verschluss - B2 - Art]],'DD FD'!D:E,2,FALSE))</f>
        <v/>
      </c>
      <c r="MQ59" s="812" t="str">
        <f>IF(Table1[[#This Row],[Verschluss - B2 - Fraktion]]="","",VLOOKUP(Table1[[#This Row],[Verschluss - B2 - Fraktion]],'DD FD'!H:J,3,FALSE))</f>
        <v/>
      </c>
      <c r="MR59" s="809" t="str">
        <f>IF(Table1[[#This Row],[Verschluss - B2 - Gewicht (in G)]]="","",Table1[[#This Row],[Verschluss - B2 - Gewicht (in G)]])</f>
        <v/>
      </c>
      <c r="MS59" s="809" t="str">
        <f>IF(Table1[[#This Row],[Verschluss - B2 - Lizenzierungs-pflichtig? (X=Ja)]]="","",Table1[[#This Row],[Verschluss - B2 - Lizenzierungs-pflichtig? (X=Ja)]])</f>
        <v/>
      </c>
      <c r="MT59" s="809" t="str">
        <f>IF(Table1[[#This Row],[Verschluss - B2 - Trennbar vom Hauptkörper? (X=Ja)]]="","",Table1[[#This Row],[Verschluss - B2 - Trennbar vom Hauptkörper? (X=Ja)]])</f>
        <v/>
      </c>
      <c r="MU59" s="812" t="str">
        <f>IF(Table1[[#This Row],[Verschluss - B2 - Virgin Material]]="","",VLOOKUP(Table1[[#This Row],[Verschluss - B2 - Virgin Material]],'DD FD'!AJ:AK,2,FALSE))</f>
        <v/>
      </c>
      <c r="MV59" s="813" t="str">
        <f>IF(Table1[[#This Row],[Verschluss - B2 - Virgin Material Anteil (in %)]]="","",Table1[[#This Row],[Verschluss - B2 - Virgin Material Anteil (in %)]])</f>
        <v/>
      </c>
      <c r="MW59" s="812" t="str">
        <f>IF(Table1[[#This Row],[Verschluss - B2 - Recyceltes Material]]="","",VLOOKUP(Table1[[#This Row],[Verschluss - B2 - Recyceltes Material]],'DD FD'!AL:AM,2,FALSE))</f>
        <v/>
      </c>
      <c r="MX59" s="813" t="str">
        <f>IF(Table1[[#This Row],[Verschluss - B2 - Recyceltes Material Anteil (in %)]]="","",Table1[[#This Row],[Verschluss - B2 - Recyceltes Material Anteil (in %)]])</f>
        <v/>
      </c>
      <c r="MY59" s="812" t="str">
        <f>IF(Table1[[#This Row],[Verschluss - B2 - Beschichtung]]="","",VLOOKUP(Table1[[#This Row],[Verschluss - B2 - Beschichtung]],'DD FD'!AE:AF,2,FALSE))</f>
        <v/>
      </c>
      <c r="MZ59" s="815" t="str">
        <f>IF(Table1[[#This Row],[Verschluss - B2 - Beschichtung Anteil (in %)]]="","",Table1[[#This Row],[Verschluss - B2 - Beschichtung Anteil (in %)]])</f>
        <v/>
      </c>
      <c r="NA59" s="811" t="str">
        <f>IF(Table1[[#This Row],[Verschluss - B3 - Art]]="","",VLOOKUP(Table1[[#This Row],[Verschluss - B3 - Art]],'DD FD'!D:E,2,FALSE))</f>
        <v/>
      </c>
      <c r="NB59" s="812" t="str">
        <f>IF(Table1[[#This Row],[Verschluss - B3 - Fraktion]]="","",VLOOKUP(Table1[[#This Row],[Verschluss - B3 - Fraktion]],'DD FD'!H:J,3,FALSE))</f>
        <v/>
      </c>
      <c r="NC59" s="809" t="str">
        <f>IF(Table1[[#This Row],[Verschluss - B3 - Gewicht (in G)]]="","",Table1[[#This Row],[Verschluss - B3 - Gewicht (in G)]])</f>
        <v/>
      </c>
      <c r="ND59" s="809" t="str">
        <f>IF(Table1[[#This Row],[Verschluss - B3 - Lizenzierungs-pflichtig? (X=Ja)]]="","",Table1[[#This Row],[Verschluss - B3 - Lizenzierungs-pflichtig? (X=Ja)]])</f>
        <v/>
      </c>
      <c r="NE59" s="809" t="str">
        <f>IF(Table1[[#This Row],[Verschluss - B3 - Trennbar vom Hauptkörper? (X=Ja)]]="","",Table1[[#This Row],[Verschluss - B3 - Trennbar vom Hauptkörper? (X=Ja)]])</f>
        <v/>
      </c>
      <c r="NF59" s="812" t="str">
        <f>IF(Table1[[#This Row],[Verschluss - B3 - Virgin Material]]="","",VLOOKUP(Table1[[#This Row],[Verschluss - B3 - Virgin Material]],'DD FD'!AJ:AK,2,FALSE))</f>
        <v/>
      </c>
      <c r="NG59" s="813" t="str">
        <f>IF(Table1[[#This Row],[Verschluss - B3 - Virgin Material Anteil (in %)]]="","",Table1[[#This Row],[Verschluss - B3 - Virgin Material Anteil (in %)]])</f>
        <v/>
      </c>
      <c r="NH59" s="812" t="str">
        <f>IF(Table1[[#This Row],[Verschluss - B3 - Recyceltes Material]]="","",VLOOKUP(Table1[[#This Row],[Verschluss - B3 - Recyceltes Material]],'DD FD'!AL:AM,2,FALSE))</f>
        <v/>
      </c>
      <c r="NI59" s="813" t="str">
        <f>IF(Table1[[#This Row],[Verschluss - B3 - Recyceltes Material Anteil (in %)]]="","",Table1[[#This Row],[Verschluss - B3 - Recyceltes Material Anteil (in %)]])</f>
        <v/>
      </c>
      <c r="NJ59" s="812" t="str">
        <f>IF(Table1[[#This Row],[Verschluss - B3 - Beschichtung]]="","",VLOOKUP(Table1[[#This Row],[Verschluss - B3 - Beschichtung]],'DD FD'!AE:AF,2,FALSE))</f>
        <v/>
      </c>
      <c r="NK59" s="815" t="str">
        <f>IF(Table1[[#This Row],[Verschluss - B3 - Beschichtung Anteil (in %)]]="","",Table1[[#This Row],[Verschluss - B3 - Beschichtung Anteil (in %)]])</f>
        <v/>
      </c>
      <c r="NL59" s="811" t="str">
        <f>IF(Table1[[#This Row],[Etikett - B1 - Art]]="","",VLOOKUP(Table1[[#This Row],[Etikett - B1 - Art]],'DD FD'!F:G,2,FALSE))</f>
        <v/>
      </c>
      <c r="NM59" s="812" t="str">
        <f>IF(Table1[[#This Row],[Etikett - B1 - Fraktion]]="","",VLOOKUP(Table1[[#This Row],[Etikett - B1 - Fraktion]],'DD FD'!H:J,3,FALSE))</f>
        <v/>
      </c>
      <c r="NN59" s="809" t="str">
        <f>IF(Table1[[#This Row],[Etikett - B1 - Gewicht (in G)]]="","",Table1[[#This Row],[Etikett - B1 - Gewicht (in G)]])</f>
        <v/>
      </c>
      <c r="NO59" s="809" t="str">
        <f>IF(Table1[[#This Row],[Etikett - B1 - Lizenzierungs-pflichtig? (X=Ja)]]="","",Table1[[#This Row],[Etikett - B1 - Lizenzierungs-pflichtig? (X=Ja)]])</f>
        <v/>
      </c>
      <c r="NP59" s="809" t="str">
        <f>IF(Table1[[#This Row],[Etikett - B1 - Trennbar vom Hauptkörper? (X=Ja)]]="","",Table1[[#This Row],[Etikett - B1 - Trennbar vom Hauptkörper? (X=Ja)]])</f>
        <v/>
      </c>
      <c r="NQ59" s="812" t="str">
        <f>IF(Table1[[#This Row],[Etikett - B1 - Virgin Material]]="","",VLOOKUP(Table1[[#This Row],[Etikett - B1 - Virgin Material]],'DD FD'!AJ:AK,2,FALSE))</f>
        <v/>
      </c>
      <c r="NR59" s="813" t="str">
        <f>IF(Table1[[#This Row],[Etikett - B1 - Virgin Material Anteil (in %)]]="","",Table1[[#This Row],[Etikett - B1 - Virgin Material Anteil (in %)]])</f>
        <v/>
      </c>
      <c r="NS59" s="812" t="str">
        <f>IF(Table1[[#This Row],[Etikett - B1 - Recyceltes Material]]="","",VLOOKUP(Table1[[#This Row],[Etikett - B1 - Recyceltes Material]],'DD FD'!AL:AM,2,FALSE))</f>
        <v/>
      </c>
      <c r="NT59" s="813" t="str">
        <f>IF(Table1[[#This Row],[Etikett - B1 - Recyceltes Material Anteil (in %)]]="","",Table1[[#This Row],[Etikett - B1 - Recyceltes Material Anteil (in %)]])</f>
        <v/>
      </c>
      <c r="NU59" s="812" t="str">
        <f>IF(Table1[[#This Row],[Etikett - B1 - Beschichtung]]="","",VLOOKUP(Table1[[#This Row],[Etikett - B1 - Beschichtung]],'DD FD'!AE:AF,2,FALSE))</f>
        <v/>
      </c>
      <c r="NV59" s="815" t="str">
        <f>IF(Table1[[#This Row],[Etikett - B1 - Beschichtung Anteil (in %)]]="","",Table1[[#This Row],[Etikett - B1 - Beschichtung Anteil (in %)]])</f>
        <v/>
      </c>
      <c r="NW59" s="811" t="str">
        <f>IF(Table1[[#This Row],[Etikett - B2 - Art]]="","",VLOOKUP(Table1[[#This Row],[Etikett - B2 - Art]],'DD FD'!F:G,2,FALSE))</f>
        <v/>
      </c>
      <c r="NX59" s="812" t="str">
        <f>IF(Table1[[#This Row],[Etikett - B2 - Fraktion]]="","",VLOOKUP(Table1[[#This Row],[Etikett - B2 - Fraktion]],'DD FD'!H:J,3,FALSE))</f>
        <v/>
      </c>
      <c r="NY59" s="809" t="str">
        <f>IF(Table1[[#This Row],[Etikett - B2 - Gewicht (in G)]]="","",Table1[[#This Row],[Etikett - B2 - Gewicht (in G)]])</f>
        <v/>
      </c>
      <c r="NZ59" s="809" t="str">
        <f>IF(Table1[[#This Row],[Etikett - B2 - Lizenzierungs-pflichtig? (X=Ja)]]="","",Table1[[#This Row],[Etikett - B2 - Lizenzierungs-pflichtig? (X=Ja)]])</f>
        <v/>
      </c>
      <c r="OA59" s="809" t="str">
        <f>IF(Table1[[#This Row],[Etikett - B2 - Trennbar vom Hauptkörper? (X=Ja)]]="","",Table1[[#This Row],[Etikett - B2 - Trennbar vom Hauptkörper? (X=Ja)]])</f>
        <v/>
      </c>
      <c r="OB59" s="812" t="str">
        <f>IF(Table1[[#This Row],[Etikett - B2 - Virgin Material]]="","",VLOOKUP(Table1[[#This Row],[Etikett - B2 - Virgin Material]],'DD FD'!AJ:AK,2,FALSE))</f>
        <v/>
      </c>
      <c r="OC59" s="813" t="str">
        <f>IF(Table1[[#This Row],[Etikett - B2 - Virgin Material Anteil (in %)]]="","",Table1[[#This Row],[Etikett - B2 - Virgin Material Anteil (in %)]])</f>
        <v/>
      </c>
      <c r="OD59" s="812" t="str">
        <f>IF(Table1[[#This Row],[Etikett - B2 - Recyceltes Material]]="","",VLOOKUP(Table1[[#This Row],[Etikett - B2 - Recyceltes Material]],'DD FD'!AL:AM,2,FALSE))</f>
        <v/>
      </c>
      <c r="OE59" s="813" t="str">
        <f>IF(Table1[[#This Row],[Etikett - B2 - Recyceltes Material Anteil (in %)]]="","",Table1[[#This Row],[Etikett - B2 - Recyceltes Material Anteil (in %)]])</f>
        <v/>
      </c>
      <c r="OF59" s="812" t="str">
        <f>IF(Table1[[#This Row],[Etikett - B2 - Beschichtung]]="","",VLOOKUP(Table1[[#This Row],[Etikett - B2 - Beschichtung]],'DD FD'!AE:AF,2,FALSE))</f>
        <v/>
      </c>
      <c r="OG59" s="815" t="str">
        <f>IF(Table1[[#This Row],[Etikett - B2 - Beschichtung Anteil (in %)]]="","",Table1[[#This Row],[Etikett - B2 - Beschichtung Anteil (in %)]])</f>
        <v/>
      </c>
      <c r="OH59" s="811" t="str">
        <f>IF(Table1[[#This Row],[Etikett - B3 - Art]]="","",VLOOKUP(Table1[[#This Row],[Etikett - B3 - Art]],'DD FD'!F:G,2,FALSE))</f>
        <v/>
      </c>
      <c r="OI59" s="812" t="str">
        <f>IF(Table1[[#This Row],[Etikett - B3 - Fraktion]]="","",VLOOKUP(Table1[[#This Row],[Etikett - B3 - Fraktion]],'DD FD'!H:J,3,FALSE))</f>
        <v/>
      </c>
      <c r="OJ59" s="809" t="str">
        <f>IF(Table1[[#This Row],[Etikett - B3 - Gewicht (in G)]]="","",Table1[[#This Row],[Etikett - B3 - Gewicht (in G)]])</f>
        <v/>
      </c>
      <c r="OK59" s="809" t="str">
        <f>IF(Table1[[#This Row],[Etikett - B3 - Lizenzierungs-pflichtig? (X=Ja)]]="","",Table1[[#This Row],[Etikett - B3 - Lizenzierungs-pflichtig? (X=Ja)]])</f>
        <v/>
      </c>
      <c r="OL59" s="809" t="str">
        <f>IF(Table1[[#This Row],[Etikett - B3 - Trennbar vom Hauptkörper? (X=Ja)]]="","",Table1[[#This Row],[Etikett - B3 - Trennbar vom Hauptkörper? (X=Ja)]])</f>
        <v/>
      </c>
      <c r="OM59" s="812" t="str">
        <f>IF(Table1[[#This Row],[Etikett - B3 - Virgin Material]]="","",VLOOKUP(Table1[[#This Row],[Etikett - B3 - Virgin Material]],'DD FD'!AJ:AK,2,FALSE))</f>
        <v/>
      </c>
      <c r="ON59" s="813" t="str">
        <f>IF(Table1[[#This Row],[Etikett - B3 - Virgin Material Anteil (in %)]]="","",Table1[[#This Row],[Etikett - B3 - Virgin Material Anteil (in %)]])</f>
        <v/>
      </c>
      <c r="OO59" s="812" t="str">
        <f>IF(Table1[[#This Row],[Etikett - B3 - Recyceltes Material]]="","",VLOOKUP(Table1[[#This Row],[Etikett - B3 - Recyceltes Material]],'DD FD'!AL:AM,2,FALSE))</f>
        <v/>
      </c>
      <c r="OP59" s="813" t="str">
        <f>IF(Table1[[#This Row],[Etikett - B3 - Recyceltes Material Anteil (in %)]]="","",Table1[[#This Row],[Etikett - B3 - Recyceltes Material Anteil (in %)]])</f>
        <v/>
      </c>
      <c r="OQ59" s="812" t="str">
        <f>IF(Table1[[#This Row],[Etikett - B3 - Beschichtung]]="","",VLOOKUP(Table1[[#This Row],[Etikett - B3 - Beschichtung]],'DD FD'!AE:AF,2,FALSE))</f>
        <v/>
      </c>
      <c r="OR59" s="861" t="str">
        <f>IF(Table1[[#This Row],[Etikett - B3 - Beschichtung Anteil (in %)]]="","",Table1[[#This Row],[Etikett - B3 - Beschichtung Anteil (in %)]])</f>
        <v/>
      </c>
      <c r="OS59" s="866">
        <f>ROUNDUP(SUM(
IF(AND(LB59='DD FD'!$J$7,LD59='DD FD'!$AI$3),LC59,0),
IF(AND(LL59='DD FD'!$J$7,LN59='DD FD'!$AI$3),LM59,0),
IF(AND(LV59='DD FD'!$J$7,LX59='DD FD'!$AI$3),LW59,0),
IF(AND(MF59='DD FD'!$J$7,MH59='DD FD'!$AI$3),MG59,0),
IF(AND(MQ59='DD FD'!$J$7,MS59='DD FD'!$AI$3),MR59,0),
IF(AND(NB59='DD FD'!$J$7,ND59='DD FD'!$AI$3),NC59,0),
IF(AND(NM59='DD FD'!$J$7,NO59='DD FD'!$AI$3),NN59,0),
IF(AND(NX59='DD FD'!$J$7,NZ59='DD FD'!$AI$3),NY59,0),
IF(AND(OI59='DD FD'!$J$7,OK59='DD FD'!$AI$3),OJ59,0),
),2)</f>
        <v>0</v>
      </c>
      <c r="OT59" s="865">
        <f>ROUNDUP(SUM(
IF(AND(LB59='DD FD'!$J$6,LD59='DD FD'!$AI$3),LC59,0),
IF(AND(LL59='DD FD'!$J$6,LN59='DD FD'!$AI$3),LM59,0),
IF(AND(LV59='DD FD'!$J$6,LX59='DD FD'!$AI$3),LW59,0),
IF(AND(MF59='DD FD'!$J$6,MH59='DD FD'!$AI$3),MG59,0),
IF(AND(MQ59='DD FD'!$J$6,MS59='DD FD'!$AI$3),MR59,0),
IF(AND(NB59='DD FD'!$J$6,ND59='DD FD'!$AI$3),NC59,0),
IF(AND(NM59='DD FD'!$J$6,NO59='DD FD'!$AI$3),NN59,0),
IF(AND(NX59='DD FD'!$J$6,NZ59='DD FD'!$AI$3),NY59,0),
IF(AND(OI59='DD FD'!$J$6,OK59='DD FD'!$AI$3),OJ59,0),
),2)</f>
        <v>0</v>
      </c>
      <c r="OU59" s="865">
        <f>ROUNDUP(SUM(
IF(AND(LB59='DD FD'!$J$10,LD59='DD FD'!$AI$3),LC59,0),
IF(AND(LL59='DD FD'!$J$10,LN59='DD FD'!$AI$3),LM59,0),
IF(AND(LV59='DD FD'!$J$10,LX59='DD FD'!$AI$3),LW59,0),
IF(AND(MF59='DD FD'!$J$10,MH59='DD FD'!$AI$3),MG59,0),
IF(AND(MQ59='DD FD'!$J$10,MS59='DD FD'!$AI$3),MR59,0),
IF(AND(NB59='DD FD'!$J$10,ND59='DD FD'!$AI$3),NC59,0),
IF(AND(NM59='DD FD'!$J$10,NO59='DD FD'!$AI$3),NN59,0),
IF(AND(NX59='DD FD'!$J$10,NZ59='DD FD'!$AI$3),NY59,0),
IF(AND(OI59='DD FD'!$J$10,OK59='DD FD'!$AI$3),OJ59,0),
),2)</f>
        <v>0</v>
      </c>
      <c r="OV59" s="865">
        <f>ROUNDUP(SUM(
IF(AND(LB59='DD FD'!$J$8,LD59='DD FD'!$AI$3),LC59,0),
IF(AND(LL59='DD FD'!$J$8,LN59='DD FD'!$AI$3),LM59,0),
IF(AND(LV59='DD FD'!$J$8,LX59='DD FD'!$AI$3),LW59,0),
IF(AND(MF59='DD FD'!$J$8,MH59='DD FD'!$AI$3),MG59,0),
IF(AND(MQ59='DD FD'!$J$8,MS59='DD FD'!$AI$3),MR59,0),
IF(AND(NB59='DD FD'!$J$8,ND59='DD FD'!$AI$3),NC59,0),
IF(AND(NM59='DD FD'!$J$8,NO59='DD FD'!$AI$3),NN59,0),
IF(AND(NX59='DD FD'!$J$8,NZ59='DD FD'!$AI$3),NY59,0),
IF(AND(OI59='DD FD'!$J$8,OK59='DD FD'!$AI$3),OJ59,0),
),2)</f>
        <v>0</v>
      </c>
      <c r="OW59" s="865">
        <f>ROUNDUP(SUM(
IF(AND(LB59='DD FD'!$J$5,LD59='DD FD'!$AI$3),LC59,0),
IF(AND(LL59='DD FD'!$J$5,LN59='DD FD'!$AI$3),LM59,0),
IF(AND(LV59='DD FD'!$J$5,LX59='DD FD'!$AI$3),LW59,0),
IF(AND(MF59='DD FD'!$J$5,MH59='DD FD'!$AI$3),MG59,0),
IF(AND(MQ59='DD FD'!$J$5,MS59='DD FD'!$AI$3),MR59,0),
IF(AND(NB59='DD FD'!$J$5,ND59='DD FD'!$AI$3),NC59,0),
IF(AND(NM59='DD FD'!$J$5,NO59='DD FD'!$AI$3),NN59,0),
IF(AND(NX59='DD FD'!$J$5,NZ59='DD FD'!$AI$3),NY59,0),
IF(AND(OI59='DD FD'!$J$5,OK59='DD FD'!$AI$3),OJ59,0),
),2)</f>
        <v>0</v>
      </c>
      <c r="OX59" s="865">
        <f>ROUNDUP(SUM(
IF(AND(LB59='DD FD'!$J$9,LD59='DD FD'!$AI$3),LC59,0),
IF(AND(LL59='DD FD'!$J$9,LN59='DD FD'!$AI$3),LM59,0),
IF(AND(LV59='DD FD'!$J$9,LX59='DD FD'!$AI$3),LW59,0),
IF(AND(MF59='DD FD'!$J$9,MH59='DD FD'!$AI$3),MG59,0),
IF(AND(MQ59='DD FD'!$J$9,MS59='DD FD'!$AI$3),MR59,0),
IF(AND(NB59='DD FD'!$J$9,ND59='DD FD'!$AI$3),NC59,0),
IF(AND(NM59='DD FD'!$J$9,NO59='DD FD'!$AI$3),NN59,0),
IF(AND(NX59='DD FD'!$J$9,NZ59='DD FD'!$AI$3),NY59,0),
IF(AND(OI59='DD FD'!$J$9,OK59='DD FD'!$AI$3),OJ59,0),
),2)</f>
        <v>0</v>
      </c>
      <c r="OY59" s="865">
        <f>ROUNDUP(SUM(
IF(AND(LB59='DD FD'!$J$4,LD59='DD FD'!$AI$3),LC59,0),
IF(AND(LL59='DD FD'!$J$4,LN59='DD FD'!$AI$3),LM59,0),
IF(AND(LV59='DD FD'!$J$4,LX59='DD FD'!$AI$3),LW59,0),
IF(AND(MF59='DD FD'!$J$4,MH59='DD FD'!$AI$3),MG59,0),
IF(AND(MQ59='DD FD'!$J$4,MS59='DD FD'!$AI$3),MR59,0),
IF(AND(NB59='DD FD'!$J$4,ND59='DD FD'!$AI$3),NC59,0),
IF(AND(NM59='DD FD'!$J$4,NO59='DD FD'!$AI$3),NN59,0),
IF(AND(NX59='DD FD'!$J$4,NZ59='DD FD'!$AI$3),NY59,0),
IF(AND(OI59='DD FD'!$J$4,OK59='DD FD'!$AI$3),OJ59,0),
),2)</f>
        <v>0</v>
      </c>
      <c r="OZ59" s="867">
        <f>ROUNDUP(SUM(
IF(AND(LB59='DD FD'!$J$11,LD59='DD FD'!$AI$3),LC59,0),
IF(AND(LL59='DD FD'!$J$11,LN59='DD FD'!$AI$3),LM59,0),
IF(AND(LV59='DD FD'!$J$11,LX59='DD FD'!$AI$3),LW59,0),
IF(AND(MF59='DD FD'!$J$11,MH59='DD FD'!$AI$3),MG59,0),
IF(AND(MQ59='DD FD'!$J$11,MS59='DD FD'!$AI$3),MR59,0),
IF(AND(NB59='DD FD'!$J$11,ND59='DD FD'!$AI$3),NC59,0),
IF(AND(NM59='DD FD'!$J$11,NO59='DD FD'!$AI$3),NN59,0),
IF(AND(NX59='DD FD'!$J$11,NZ59='DD FD'!$AI$3),NY59,0),
IF(AND(OI59='DD FD'!$J$11,OK59='DD FD'!$AI$3),OJ59,0),
),2)</f>
        <v>0</v>
      </c>
    </row>
    <row r="60" spans="1:416">
      <c r="A60" s="663"/>
      <c r="B60" s="182"/>
      <c r="C60" s="282"/>
      <c r="D60" s="282"/>
      <c r="E60" s="183"/>
      <c r="F60" s="355"/>
      <c r="G60" s="359"/>
      <c r="H60" s="664"/>
      <c r="I60" s="173"/>
      <c r="J60" s="161" t="str">
        <f t="shared" si="0"/>
        <v/>
      </c>
      <c r="K60" s="633" t="str">
        <f t="shared" si="17"/>
        <v/>
      </c>
      <c r="L60" s="636"/>
      <c r="M60" s="124" t="str">
        <f t="shared" si="18"/>
        <v/>
      </c>
      <c r="N60" s="125" t="str">
        <f t="shared" si="1"/>
        <v/>
      </c>
      <c r="O60" s="175"/>
      <c r="P60" s="175"/>
      <c r="Q60" s="126" t="str">
        <f t="shared" si="19"/>
        <v/>
      </c>
      <c r="R60" s="184"/>
      <c r="S60" s="184"/>
      <c r="T60" s="182"/>
      <c r="U60" s="182"/>
      <c r="V60" s="182"/>
      <c r="W60" s="358"/>
      <c r="X60" s="182"/>
      <c r="Y60" s="183"/>
      <c r="Z60" s="123"/>
      <c r="AA60" s="176"/>
      <c r="AB60" s="176"/>
      <c r="AC60" s="176"/>
      <c r="AD60" s="176"/>
      <c r="AE60" s="176"/>
      <c r="AF60" s="176"/>
      <c r="AG60" s="127" t="str">
        <f t="shared" si="20"/>
        <v/>
      </c>
      <c r="AH60" s="127" t="str">
        <f t="shared" si="21"/>
        <v/>
      </c>
      <c r="AI60" s="370"/>
      <c r="AJ60" s="635"/>
      <c r="AK60" s="619" t="str">
        <f t="shared" si="22"/>
        <v/>
      </c>
      <c r="AL60" s="124" t="str">
        <f t="shared" si="2"/>
        <v/>
      </c>
      <c r="AM60" s="124" t="str">
        <f t="shared" si="3"/>
        <v/>
      </c>
      <c r="AN60" s="124" t="str">
        <f t="shared" si="4"/>
        <v/>
      </c>
      <c r="AO60" s="124" t="str">
        <f t="shared" si="5"/>
        <v/>
      </c>
      <c r="AP60" s="184"/>
      <c r="AQ60" s="182"/>
      <c r="AR60" s="182"/>
      <c r="AS60" s="182"/>
      <c r="AT60" s="182"/>
      <c r="AU60" s="127" t="str">
        <f t="shared" si="6"/>
        <v/>
      </c>
      <c r="AV60" s="354"/>
      <c r="AW60" s="127" t="str">
        <f t="shared" si="7"/>
        <v/>
      </c>
      <c r="AX60" s="144" t="str">
        <f t="shared" si="8"/>
        <v/>
      </c>
      <c r="AY60" s="182"/>
      <c r="AZ60" s="23"/>
      <c r="BA60" s="23"/>
      <c r="BB60" s="183"/>
      <c r="BC60" s="622"/>
      <c r="BD60" s="649" t="str">
        <f t="shared" si="23"/>
        <v/>
      </c>
      <c r="BE60" s="354"/>
      <c r="BF60" s="192" t="str">
        <f t="shared" si="24"/>
        <v/>
      </c>
      <c r="BG60" s="159"/>
      <c r="BH60" s="159"/>
      <c r="BI60" s="182"/>
      <c r="BJ60" s="194"/>
      <c r="BK60" s="194"/>
      <c r="BL60" s="194"/>
      <c r="BM60" s="127" t="str">
        <f t="shared" si="9"/>
        <v/>
      </c>
      <c r="BN60" s="194"/>
      <c r="BO60" s="178" t="str">
        <f t="shared" si="10"/>
        <v/>
      </c>
      <c r="BP60" s="191"/>
      <c r="BQ60" s="182"/>
      <c r="BR60" s="23"/>
      <c r="BS60" s="23"/>
      <c r="BT60" s="23"/>
      <c r="BU60" s="651"/>
      <c r="BV60" s="647"/>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633" t="str">
        <f t="shared" si="25"/>
        <v/>
      </c>
      <c r="DY60" s="736"/>
      <c r="DZ60" s="334"/>
      <c r="EA60" s="736"/>
      <c r="EB60" s="197"/>
      <c r="EC60" s="194"/>
      <c r="ED60" s="197"/>
      <c r="EE60" s="197"/>
      <c r="EF60" s="194"/>
      <c r="EG60" s="194"/>
      <c r="EH60" s="194"/>
      <c r="EI60" s="123" t="str">
        <f t="shared" si="11"/>
        <v/>
      </c>
      <c r="EJ60" s="194"/>
      <c r="EK60" s="620" t="str">
        <f t="shared" si="12"/>
        <v/>
      </c>
      <c r="EL60" s="756"/>
      <c r="EM60" s="620" t="str">
        <f t="shared" si="26"/>
        <v/>
      </c>
      <c r="EN60" s="733"/>
      <c r="EO60" s="163"/>
      <c r="EP60" s="163"/>
      <c r="EQ60" s="163"/>
      <c r="ER60" s="163"/>
      <c r="ES60" s="163"/>
      <c r="ET60" s="163"/>
      <c r="EU60" s="163"/>
      <c r="EV60" s="163"/>
      <c r="EW60" s="163"/>
      <c r="EX60" s="163"/>
      <c r="EY60" s="163"/>
      <c r="EZ60" s="163"/>
      <c r="FA60" s="163"/>
      <c r="FB60" s="163"/>
      <c r="FC60" s="742"/>
      <c r="FD60" s="648" t="str">
        <f t="shared" si="13"/>
        <v/>
      </c>
      <c r="FE60" s="183"/>
      <c r="FF60" s="201"/>
      <c r="FG60" s="201"/>
      <c r="FH60" s="201"/>
      <c r="FI60" s="201"/>
      <c r="FJ60" s="201"/>
      <c r="FK60" s="201"/>
      <c r="FL60" s="182"/>
      <c r="FM60" s="182"/>
      <c r="FN60" s="334"/>
      <c r="FO60" s="123" t="str">
        <f t="shared" si="14"/>
        <v/>
      </c>
      <c r="FP60" s="889" t="str">
        <f>IF(Table1[[#This Row],[Baumwollanteil (in %)]]&lt;&gt;"","05","")</f>
        <v/>
      </c>
      <c r="FQ60" s="999"/>
      <c r="FR60" s="179" t="str">
        <f t="shared" si="15"/>
        <v/>
      </c>
      <c r="FS60" s="175"/>
      <c r="FT60" s="175"/>
      <c r="FU60" s="175"/>
      <c r="FV60" s="745" t="str">
        <f t="shared" si="16"/>
        <v/>
      </c>
      <c r="FZ60" s="24"/>
      <c r="GA60" s="24"/>
      <c r="GC60" s="1010" t="str">
        <f>IF(Table1[[#This Row],[Global Trade Item Number (GTIN)]]="","",Table1[[#This Row],[Global Trade Item Number (GTIN)]])</f>
        <v/>
      </c>
      <c r="GD60" s="790" t="str">
        <f>IF(Table1[[#This Row],[WAWI-Nr./ Kreditoren-Nummer
(ASDV)]]&lt;&gt;"",Table1[[#This Row],[WAWI-Nr./ Kreditoren-Nummer
(ASDV)]],"")</f>
        <v/>
      </c>
      <c r="GE60" s="190"/>
      <c r="GF60" s="790" t="str">
        <f>IF(Table1[[#This Row],[Gültig ab (Datum)]]&lt;&gt;"","31.12.9999","")</f>
        <v/>
      </c>
      <c r="GG60" s="190"/>
      <c r="GH60" s="190"/>
      <c r="GI60" s="616"/>
      <c r="GJ60" s="765"/>
      <c r="GK60" s="763"/>
      <c r="GL60" s="617"/>
      <c r="GM60" s="617"/>
      <c r="GN60" s="617"/>
      <c r="GO60" s="617"/>
      <c r="GP60" s="617"/>
      <c r="GQ60" s="775"/>
      <c r="GR60" s="771"/>
      <c r="GS60" s="159"/>
      <c r="GT60" s="610"/>
      <c r="GU60" s="610"/>
      <c r="GV60" s="610"/>
      <c r="GW60" s="610"/>
      <c r="GX60" s="610"/>
      <c r="GY60" s="610"/>
      <c r="GZ60" s="610"/>
      <c r="HA60" s="610"/>
      <c r="HB60" s="771"/>
      <c r="HC60" s="610"/>
      <c r="HD60" s="610"/>
      <c r="HE60" s="610"/>
      <c r="HF60" s="610"/>
      <c r="HG60" s="610"/>
      <c r="HH60" s="610"/>
      <c r="HI60" s="610"/>
      <c r="HJ60" s="610"/>
      <c r="HK60" s="610"/>
      <c r="HL60" s="771"/>
      <c r="HM60" s="610"/>
      <c r="HN60" s="610"/>
      <c r="HO60" s="610"/>
      <c r="HP60" s="610"/>
      <c r="HQ60" s="610"/>
      <c r="HR60" s="610"/>
      <c r="HS60" s="610"/>
      <c r="HT60" s="610"/>
      <c r="HU60" s="610"/>
      <c r="HV60" s="771"/>
      <c r="HW60" s="610"/>
      <c r="HX60" s="610"/>
      <c r="HY60" s="610"/>
      <c r="HZ60" s="610"/>
      <c r="IA60" s="610"/>
      <c r="IB60" s="610"/>
      <c r="IC60" s="610"/>
      <c r="ID60" s="610"/>
      <c r="IE60" s="610"/>
      <c r="IF60" s="610"/>
      <c r="IG60" s="771"/>
      <c r="IH60" s="610"/>
      <c r="II60" s="610"/>
      <c r="IJ60" s="610"/>
      <c r="IK60" s="610"/>
      <c r="IL60" s="610"/>
      <c r="IM60" s="610"/>
      <c r="IN60" s="610"/>
      <c r="IO60" s="610"/>
      <c r="IP60" s="610"/>
      <c r="IQ60" s="610"/>
      <c r="IR60" s="771"/>
      <c r="IS60" s="610"/>
      <c r="IT60" s="610"/>
      <c r="IU60" s="610"/>
      <c r="IV60" s="610"/>
      <c r="IW60" s="610"/>
      <c r="IX60" s="610"/>
      <c r="IY60" s="610"/>
      <c r="IZ60" s="610"/>
      <c r="JA60" s="610"/>
      <c r="JB60" s="610"/>
      <c r="JC60" s="771"/>
      <c r="JD60" s="610"/>
      <c r="JE60" s="610"/>
      <c r="JF60" s="610"/>
      <c r="JG60" s="610"/>
      <c r="JH60" s="610"/>
      <c r="JI60" s="610"/>
      <c r="JJ60" s="610"/>
      <c r="JK60" s="610"/>
      <c r="JL60" s="610"/>
      <c r="JM60" s="827"/>
      <c r="JN60" s="771"/>
      <c r="JO60" s="610"/>
      <c r="JP60" s="610"/>
      <c r="JQ60" s="610"/>
      <c r="JR60" s="610"/>
      <c r="JS60" s="610"/>
      <c r="JT60" s="610"/>
      <c r="JU60" s="610"/>
      <c r="JV60" s="610"/>
      <c r="JW60" s="610"/>
      <c r="JX60" s="610"/>
      <c r="JY60" s="771"/>
      <c r="JZ60" s="610"/>
      <c r="KA60" s="610"/>
      <c r="KB60" s="610"/>
      <c r="KC60" s="610"/>
      <c r="KD60" s="610"/>
      <c r="KE60" s="610"/>
      <c r="KF60" s="610"/>
      <c r="KG60" s="610"/>
      <c r="KH60" s="610"/>
      <c r="KI60" s="610"/>
      <c r="KL60" s="803" t="str">
        <f>IF(Table1[[#This Row],[GTIN]]&lt;&gt;"",Table1[[#This Row],[GTIN]],"")</f>
        <v/>
      </c>
      <c r="KM60" s="804" t="str">
        <f>Table1[[#This Row],[Kreditor]]</f>
        <v/>
      </c>
      <c r="KN60" s="805" t="str">
        <f>IF(Table1[[#This Row],[Gültig ab (Datum)]]&lt;&gt;"",Table1[[#This Row],[Gültig ab (Datum)]],"")</f>
        <v/>
      </c>
      <c r="KO60" s="805" t="str">
        <f>Table1[[#This Row],[Gültig bis]]</f>
        <v/>
      </c>
      <c r="KP60" s="818" t="str">
        <f>IF(Table1[[#This Row],[Artikel verpackt? 
(X=Ja)]]="","",Table1[[#This Row],[Artikel verpackt? 
(X=Ja)]])</f>
        <v/>
      </c>
      <c r="KQ60" s="806" t="str">
        <f>IF(Table1[[#This Row],[Verpackung recyclingfähig?
(X=Ja)]]="","",Table1[[#This Row],[Verpackung recyclingfähig?
(X=Ja)]])</f>
        <v/>
      </c>
      <c r="KR60" s="807"/>
      <c r="KS60" s="808"/>
      <c r="KT60" s="809"/>
      <c r="KU60" s="809"/>
      <c r="KV60" s="809"/>
      <c r="KW60" s="809"/>
      <c r="KX60" s="809"/>
      <c r="KY60" s="809"/>
      <c r="KZ60" s="810"/>
      <c r="LA60" s="811" t="str">
        <f>IF(Table1[[#This Row],[Hauptkörper - B1 - Art]]="","",VLOOKUP(Table1[[#This Row],[Hauptkörper - B1 - Art]],'DD FD'!B:C,2,FALSE))</f>
        <v/>
      </c>
      <c r="LB60" s="812" t="str">
        <f>IF(Table1[[#This Row],[Hauptkörper - B1 - Fraktion]]="","",VLOOKUP(Table1[[#This Row],[Hauptkörper - B1 - Fraktion]],'DD FD'!H:J,3,FALSE))</f>
        <v/>
      </c>
      <c r="LC60" s="809" t="str">
        <f>IF(Table1[[#This Row],[Hauptkörper - B1 - Gewicht
(in G)]]="","",Table1[[#This Row],[Hauptkörper - B1 - Gewicht
(in G)]])</f>
        <v/>
      </c>
      <c r="LD60" s="809" t="str">
        <f>IF(Table1[[#This Row],[Hauptkörper - B1 - Lizenzierungs-pflichtig? (X=Ja)]]="","",Table1[[#This Row],[Hauptkörper - B1 - Lizenzierungs-pflichtig? (X=Ja)]])</f>
        <v/>
      </c>
      <c r="LE60" s="812" t="str">
        <f>IF(Table1[[#This Row],[Hauptkörper - B1 - Virgin Material]]="","",VLOOKUP(Table1[[#This Row],[Hauptkörper - B1 - Virgin Material]],'DD FD'!AJ:AK,2,FALSE))</f>
        <v/>
      </c>
      <c r="LF60" s="813" t="str">
        <f>IF(Table1[[#This Row],[Hauptkörper - B1 - Virgin Material Anteil (in %)]]="","",Table1[[#This Row],[Hauptkörper - B1 - Virgin Material Anteil (in %)]])</f>
        <v/>
      </c>
      <c r="LG60" s="812" t="str">
        <f>IF(Table1[[#This Row],[Hauptkörper - B1 - Recyceltes Material]]="","",VLOOKUP(Table1[[#This Row],[Hauptkörper - B1 - Recyceltes Material]],'DD FD'!AL:AM,2,FALSE))</f>
        <v/>
      </c>
      <c r="LH60" s="813" t="str">
        <f>IF(Table1[[#This Row],[Hauptkörper - B1 - Recyceltes Material Anteil (in %)]]="","",Table1[[#This Row],[Hauptkörper - B1 - Recyceltes Material Anteil (in %)]])</f>
        <v/>
      </c>
      <c r="LI60" s="814" t="str">
        <f>IF(Table1[[#This Row],[Hauptkörper - B1 - Beschichtung]]="","",VLOOKUP(Table1[[#This Row],[Hauptkörper - B1 - Beschichtung]],'DD FD'!AE:AF,2,FALSE))</f>
        <v/>
      </c>
      <c r="LJ60" s="815" t="str">
        <f>IF(Table1[[#This Row],[Hauptkörper - B1 - Beschichtung Anteil (in %)]]="","",Table1[[#This Row],[Hauptkörper - B1 - Beschichtung Anteil (in %)]])</f>
        <v/>
      </c>
      <c r="LK60" s="811" t="str">
        <f>IF(Table1[[#This Row],[Hauptkörper - B2 - Art]]="","",VLOOKUP(Table1[[#This Row],[Hauptkörper - B2 - Art]],'DD FD'!B:C,2,FALSE))</f>
        <v/>
      </c>
      <c r="LL60" s="812" t="str">
        <f>IF(Table1[[#This Row],[Hauptkörper - B2 - Fraktion]]="","",VLOOKUP(Table1[[#This Row],[Hauptkörper - B2 - Fraktion]],'DD FD'!H:J,3,FALSE))</f>
        <v/>
      </c>
      <c r="LM60" s="809" t="str">
        <f>IF(Table1[[#This Row],[Hauptkörper - B2 - Gewicht
(in G)]]="","",Table1[[#This Row],[Hauptkörper - B2 - Gewicht
(in G)]])</f>
        <v/>
      </c>
      <c r="LN60" s="809" t="str">
        <f>IF(Table1[[#This Row],[Hauptkörper - B2 - Lizenzierungs-pflichtig? (X=Ja)]]="","",Table1[[#This Row],[Hauptkörper - B2 - Lizenzierungs-pflichtig? (X=Ja)]])</f>
        <v/>
      </c>
      <c r="LO60" s="812" t="str">
        <f>IF(Table1[[#This Row],[Hauptkörper - B2 - Virgin Material]]="","",VLOOKUP(Table1[[#This Row],[Hauptkörper - B2 - Virgin Material]],'DD FD'!AJ:AK,2,FALSE))</f>
        <v/>
      </c>
      <c r="LP60" s="813" t="str">
        <f>IF(Table1[[#This Row],[Hauptkörper - B2 - Virgin Material Anteil (in %)]]="","",Table1[[#This Row],[Hauptkörper - B2 - Virgin Material Anteil (in %)]])</f>
        <v/>
      </c>
      <c r="LQ60" s="812" t="str">
        <f>IF(Table1[[#This Row],[Hauptkörper - B2 - Recyceltes Material]]="","",VLOOKUP(Table1[[#This Row],[Hauptkörper - B2 - Recyceltes Material]],'DD FD'!AL:AM,2,FALSE))</f>
        <v/>
      </c>
      <c r="LR60" s="813" t="str">
        <f>IF(Table1[[#This Row],[Hauptkörper - B2 - Recyceltes Material Anteil (in %)]]="","",Table1[[#This Row],[Hauptkörper - B2 - Recyceltes Material Anteil (in %)]])</f>
        <v/>
      </c>
      <c r="LS60" s="812" t="str">
        <f>IF(Table1[[#This Row],[Hauptkörper - B2 - Beschichtung]]="","",VLOOKUP(Table1[[#This Row],[Hauptkörper - B2 - Beschichtung]],'DD FD'!AE:AF,2,FALSE))</f>
        <v/>
      </c>
      <c r="LT60" s="815" t="str">
        <f>IF(Table1[[#This Row],[Hauptkörper - B2 - Beschichtung Anteil (in %)]]="","",Table1[[#This Row],[Hauptkörper - B2 - Beschichtung Anteil (in %)]])</f>
        <v/>
      </c>
      <c r="LU60" s="811" t="str">
        <f>IF(Table1[[#This Row],[Hauptkörper - B3 - Art]]="","",VLOOKUP(Table1[[#This Row],[Hauptkörper - B3 - Art]],'DD FD'!B:C,2,FALSE))</f>
        <v/>
      </c>
      <c r="LV60" s="812" t="str">
        <f>IF(Table1[[#This Row],[Hauptkörper - B3 - Fraktion]]="","",VLOOKUP(Table1[[#This Row],[Hauptkörper - B3 - Fraktion]],'DD FD'!H:J,3,FALSE))</f>
        <v/>
      </c>
      <c r="LW60" s="809" t="str">
        <f>IF(Table1[[#This Row],[Hauptkörper - B3 - Gewicht
(in G)]]="","",Table1[[#This Row],[Hauptkörper - B3 - Gewicht
(in G)]])</f>
        <v/>
      </c>
      <c r="LX60" s="809" t="str">
        <f>IF(Table1[[#This Row],[Hauptkörper - B3 - Lizenzierungs-pflichtig? (X=Ja)]]="","",Table1[[#This Row],[Hauptkörper - B3 - Lizenzierungs-pflichtig? (X=Ja)]])</f>
        <v/>
      </c>
      <c r="LY60" s="812" t="str">
        <f>IF(Table1[[#This Row],[Hauptkörper - B3 - Virgin Material]]="","",VLOOKUP(Table1[[#This Row],[Hauptkörper - B3 - Virgin Material]],'DD FD'!AJ:AK,2,FALSE))</f>
        <v/>
      </c>
      <c r="LZ60" s="813" t="str">
        <f>IF(Table1[[#This Row],[Hauptkörper - B3 - Virgin Material Anteil (in %)]]="","",Table1[[#This Row],[Hauptkörper - B3 - Virgin Material Anteil (in %)]])</f>
        <v/>
      </c>
      <c r="MA60" s="812" t="str">
        <f>IF(Table1[[#This Row],[Hauptkörper - B3 - Recyceltes Material]]="","",VLOOKUP(Table1[[#This Row],[Hauptkörper - B3 - Recyceltes Material]],'DD FD'!AL:AM,2,FALSE))</f>
        <v/>
      </c>
      <c r="MB60" s="813" t="str">
        <f>IF(Table1[[#This Row],[Hauptkörper - B3 - Recyceltes Material Anteil (in %)]]="","",Table1[[#This Row],[Hauptkörper - B3 - Recyceltes Material Anteil (in %)]])</f>
        <v/>
      </c>
      <c r="MC60" s="812" t="str">
        <f>IF(Table1[[#This Row],[Hauptkörper - B3 - Beschichtung]]="","",VLOOKUP(Table1[[#This Row],[Hauptkörper - B3 - Beschichtung]],'DD FD'!AE:AF,2,FALSE))</f>
        <v/>
      </c>
      <c r="MD60" s="815" t="str">
        <f>IF(Table1[[#This Row],[Hauptkörper - B3 - Beschichtung Anteil (in %)]]="","",Table1[[#This Row],[Hauptkörper - B3 - Beschichtung Anteil (in %)]])</f>
        <v/>
      </c>
      <c r="ME60" s="811" t="str">
        <f>IF(Table1[[#This Row],[Verschluss - B1 - Art]]="","",VLOOKUP(Table1[[#This Row],[Verschluss - B1 - Art]],'DD FD'!D:E,2,FALSE))</f>
        <v/>
      </c>
      <c r="MF60" s="812" t="str">
        <f>IF(Table1[[#This Row],[Verschluss - B1 - Fraktion]]="","",VLOOKUP(Table1[[#This Row],[Verschluss - B1 - Fraktion]],'DD FD'!H:J,3,FALSE))</f>
        <v/>
      </c>
      <c r="MG60" s="809" t="str">
        <f>IF(Table1[[#This Row],[Verschluss - B1 - Gewicht (in G)]]="","",Table1[[#This Row],[Verschluss - B1 - Gewicht (in G)]])</f>
        <v/>
      </c>
      <c r="MH60" s="809" t="str">
        <f>IF(Table1[[#This Row],[Verschluss - B1 - Lizenzierungs-pflichtig? (X=Ja)]]="","",Table1[[#This Row],[Verschluss - B1 - Lizenzierungs-pflichtig? (X=Ja)]])</f>
        <v/>
      </c>
      <c r="MI60" s="809" t="str">
        <f>IF(Table1[[#This Row],[Verschluss - B1 - Trennbar vom Hauptkörper? (X=Ja)]]="","",Table1[[#This Row],[Verschluss - B1 - Trennbar vom Hauptkörper? (X=Ja)]])</f>
        <v/>
      </c>
      <c r="MJ60" s="812" t="str">
        <f>IF(Table1[[#This Row],[Verschluss - B1 - Virgin Material]]="","",VLOOKUP(Table1[[#This Row],[Verschluss - B1 - Virgin Material]],'DD FD'!AJ:AK,2,FALSE))</f>
        <v/>
      </c>
      <c r="MK60" s="813" t="str">
        <f>IF(Table1[[#This Row],[Verschluss - B1 - Virgin Material Anteil (in %)]]="","",Table1[[#This Row],[Verschluss - B1 - Virgin Material Anteil (in %)]])</f>
        <v/>
      </c>
      <c r="ML60" s="812" t="str">
        <f>IF(Table1[[#This Row],[Verschluss - B1 - Recyceltes Material]]="","",VLOOKUP(Table1[[#This Row],[Verschluss - B1 - Recyceltes Material]],'DD FD'!AL:AM,2,FALSE))</f>
        <v/>
      </c>
      <c r="MM60" s="813" t="str">
        <f>IF(Table1[[#This Row],[Verschluss - B1 - Recyceltes Material Anteil (in %)]]="","",Table1[[#This Row],[Verschluss - B1 - Recyceltes Material Anteil (in %)]])</f>
        <v/>
      </c>
      <c r="MN60" s="812" t="str">
        <f>IF(Table1[[#This Row],[Verschluss - B1 - Beschichtung]]="","",VLOOKUP(Table1[[#This Row],[Verschluss - B1 - Beschichtung]],'DD FD'!AE:AF,2,FALSE))</f>
        <v/>
      </c>
      <c r="MO60" s="815" t="str">
        <f>IF(Table1[[#This Row],[Verschluss - B1 - Beschichtung Anteil (in %)]]="","",Table1[[#This Row],[Verschluss - B1 - Beschichtung Anteil (in %)]])</f>
        <v/>
      </c>
      <c r="MP60" s="811" t="str">
        <f>IF(Table1[[#This Row],[Verschluss - B2 - Art]]="","",VLOOKUP(Table1[[#This Row],[Verschluss - B2 - Art]],'DD FD'!D:E,2,FALSE))</f>
        <v/>
      </c>
      <c r="MQ60" s="812" t="str">
        <f>IF(Table1[[#This Row],[Verschluss - B2 - Fraktion]]="","",VLOOKUP(Table1[[#This Row],[Verschluss - B2 - Fraktion]],'DD FD'!H:J,3,FALSE))</f>
        <v/>
      </c>
      <c r="MR60" s="809" t="str">
        <f>IF(Table1[[#This Row],[Verschluss - B2 - Gewicht (in G)]]="","",Table1[[#This Row],[Verschluss - B2 - Gewicht (in G)]])</f>
        <v/>
      </c>
      <c r="MS60" s="809" t="str">
        <f>IF(Table1[[#This Row],[Verschluss - B2 - Lizenzierungs-pflichtig? (X=Ja)]]="","",Table1[[#This Row],[Verschluss - B2 - Lizenzierungs-pflichtig? (X=Ja)]])</f>
        <v/>
      </c>
      <c r="MT60" s="809" t="str">
        <f>IF(Table1[[#This Row],[Verschluss - B2 - Trennbar vom Hauptkörper? (X=Ja)]]="","",Table1[[#This Row],[Verschluss - B2 - Trennbar vom Hauptkörper? (X=Ja)]])</f>
        <v/>
      </c>
      <c r="MU60" s="812" t="str">
        <f>IF(Table1[[#This Row],[Verschluss - B2 - Virgin Material]]="","",VLOOKUP(Table1[[#This Row],[Verschluss - B2 - Virgin Material]],'DD FD'!AJ:AK,2,FALSE))</f>
        <v/>
      </c>
      <c r="MV60" s="813" t="str">
        <f>IF(Table1[[#This Row],[Verschluss - B2 - Virgin Material Anteil (in %)]]="","",Table1[[#This Row],[Verschluss - B2 - Virgin Material Anteil (in %)]])</f>
        <v/>
      </c>
      <c r="MW60" s="812" t="str">
        <f>IF(Table1[[#This Row],[Verschluss - B2 - Recyceltes Material]]="","",VLOOKUP(Table1[[#This Row],[Verschluss - B2 - Recyceltes Material]],'DD FD'!AL:AM,2,FALSE))</f>
        <v/>
      </c>
      <c r="MX60" s="813" t="str">
        <f>IF(Table1[[#This Row],[Verschluss - B2 - Recyceltes Material Anteil (in %)]]="","",Table1[[#This Row],[Verschluss - B2 - Recyceltes Material Anteil (in %)]])</f>
        <v/>
      </c>
      <c r="MY60" s="812" t="str">
        <f>IF(Table1[[#This Row],[Verschluss - B2 - Beschichtung]]="","",VLOOKUP(Table1[[#This Row],[Verschluss - B2 - Beschichtung]],'DD FD'!AE:AF,2,FALSE))</f>
        <v/>
      </c>
      <c r="MZ60" s="815" t="str">
        <f>IF(Table1[[#This Row],[Verschluss - B2 - Beschichtung Anteil (in %)]]="","",Table1[[#This Row],[Verschluss - B2 - Beschichtung Anteil (in %)]])</f>
        <v/>
      </c>
      <c r="NA60" s="811" t="str">
        <f>IF(Table1[[#This Row],[Verschluss - B3 - Art]]="","",VLOOKUP(Table1[[#This Row],[Verschluss - B3 - Art]],'DD FD'!D:E,2,FALSE))</f>
        <v/>
      </c>
      <c r="NB60" s="812" t="str">
        <f>IF(Table1[[#This Row],[Verschluss - B3 - Fraktion]]="","",VLOOKUP(Table1[[#This Row],[Verschluss - B3 - Fraktion]],'DD FD'!H:J,3,FALSE))</f>
        <v/>
      </c>
      <c r="NC60" s="809" t="str">
        <f>IF(Table1[[#This Row],[Verschluss - B3 - Gewicht (in G)]]="","",Table1[[#This Row],[Verschluss - B3 - Gewicht (in G)]])</f>
        <v/>
      </c>
      <c r="ND60" s="809" t="str">
        <f>IF(Table1[[#This Row],[Verschluss - B3 - Lizenzierungs-pflichtig? (X=Ja)]]="","",Table1[[#This Row],[Verschluss - B3 - Lizenzierungs-pflichtig? (X=Ja)]])</f>
        <v/>
      </c>
      <c r="NE60" s="809" t="str">
        <f>IF(Table1[[#This Row],[Verschluss - B3 - Trennbar vom Hauptkörper? (X=Ja)]]="","",Table1[[#This Row],[Verschluss - B3 - Trennbar vom Hauptkörper? (X=Ja)]])</f>
        <v/>
      </c>
      <c r="NF60" s="812" t="str">
        <f>IF(Table1[[#This Row],[Verschluss - B3 - Virgin Material]]="","",VLOOKUP(Table1[[#This Row],[Verschluss - B3 - Virgin Material]],'DD FD'!AJ:AK,2,FALSE))</f>
        <v/>
      </c>
      <c r="NG60" s="813" t="str">
        <f>IF(Table1[[#This Row],[Verschluss - B3 - Virgin Material Anteil (in %)]]="","",Table1[[#This Row],[Verschluss - B3 - Virgin Material Anteil (in %)]])</f>
        <v/>
      </c>
      <c r="NH60" s="812" t="str">
        <f>IF(Table1[[#This Row],[Verschluss - B3 - Recyceltes Material]]="","",VLOOKUP(Table1[[#This Row],[Verschluss - B3 - Recyceltes Material]],'DD FD'!AL:AM,2,FALSE))</f>
        <v/>
      </c>
      <c r="NI60" s="813" t="str">
        <f>IF(Table1[[#This Row],[Verschluss - B3 - Recyceltes Material Anteil (in %)]]="","",Table1[[#This Row],[Verschluss - B3 - Recyceltes Material Anteil (in %)]])</f>
        <v/>
      </c>
      <c r="NJ60" s="812" t="str">
        <f>IF(Table1[[#This Row],[Verschluss - B3 - Beschichtung]]="","",VLOOKUP(Table1[[#This Row],[Verschluss - B3 - Beschichtung]],'DD FD'!AE:AF,2,FALSE))</f>
        <v/>
      </c>
      <c r="NK60" s="815" t="str">
        <f>IF(Table1[[#This Row],[Verschluss - B3 - Beschichtung Anteil (in %)]]="","",Table1[[#This Row],[Verschluss - B3 - Beschichtung Anteil (in %)]])</f>
        <v/>
      </c>
      <c r="NL60" s="811" t="str">
        <f>IF(Table1[[#This Row],[Etikett - B1 - Art]]="","",VLOOKUP(Table1[[#This Row],[Etikett - B1 - Art]],'DD FD'!F:G,2,FALSE))</f>
        <v/>
      </c>
      <c r="NM60" s="812" t="str">
        <f>IF(Table1[[#This Row],[Etikett - B1 - Fraktion]]="","",VLOOKUP(Table1[[#This Row],[Etikett - B1 - Fraktion]],'DD FD'!H:J,3,FALSE))</f>
        <v/>
      </c>
      <c r="NN60" s="809" t="str">
        <f>IF(Table1[[#This Row],[Etikett - B1 - Gewicht (in G)]]="","",Table1[[#This Row],[Etikett - B1 - Gewicht (in G)]])</f>
        <v/>
      </c>
      <c r="NO60" s="809" t="str">
        <f>IF(Table1[[#This Row],[Etikett - B1 - Lizenzierungs-pflichtig? (X=Ja)]]="","",Table1[[#This Row],[Etikett - B1 - Lizenzierungs-pflichtig? (X=Ja)]])</f>
        <v/>
      </c>
      <c r="NP60" s="809" t="str">
        <f>IF(Table1[[#This Row],[Etikett - B1 - Trennbar vom Hauptkörper? (X=Ja)]]="","",Table1[[#This Row],[Etikett - B1 - Trennbar vom Hauptkörper? (X=Ja)]])</f>
        <v/>
      </c>
      <c r="NQ60" s="812" t="str">
        <f>IF(Table1[[#This Row],[Etikett - B1 - Virgin Material]]="","",VLOOKUP(Table1[[#This Row],[Etikett - B1 - Virgin Material]],'DD FD'!AJ:AK,2,FALSE))</f>
        <v/>
      </c>
      <c r="NR60" s="813" t="str">
        <f>IF(Table1[[#This Row],[Etikett - B1 - Virgin Material Anteil (in %)]]="","",Table1[[#This Row],[Etikett - B1 - Virgin Material Anteil (in %)]])</f>
        <v/>
      </c>
      <c r="NS60" s="812" t="str">
        <f>IF(Table1[[#This Row],[Etikett - B1 - Recyceltes Material]]="","",VLOOKUP(Table1[[#This Row],[Etikett - B1 - Recyceltes Material]],'DD FD'!AL:AM,2,FALSE))</f>
        <v/>
      </c>
      <c r="NT60" s="813" t="str">
        <f>IF(Table1[[#This Row],[Etikett - B1 - Recyceltes Material Anteil (in %)]]="","",Table1[[#This Row],[Etikett - B1 - Recyceltes Material Anteil (in %)]])</f>
        <v/>
      </c>
      <c r="NU60" s="812" t="str">
        <f>IF(Table1[[#This Row],[Etikett - B1 - Beschichtung]]="","",VLOOKUP(Table1[[#This Row],[Etikett - B1 - Beschichtung]],'DD FD'!AE:AF,2,FALSE))</f>
        <v/>
      </c>
      <c r="NV60" s="815" t="str">
        <f>IF(Table1[[#This Row],[Etikett - B1 - Beschichtung Anteil (in %)]]="","",Table1[[#This Row],[Etikett - B1 - Beschichtung Anteil (in %)]])</f>
        <v/>
      </c>
      <c r="NW60" s="811" t="str">
        <f>IF(Table1[[#This Row],[Etikett - B2 - Art]]="","",VLOOKUP(Table1[[#This Row],[Etikett - B2 - Art]],'DD FD'!F:G,2,FALSE))</f>
        <v/>
      </c>
      <c r="NX60" s="812" t="str">
        <f>IF(Table1[[#This Row],[Etikett - B2 - Fraktion]]="","",VLOOKUP(Table1[[#This Row],[Etikett - B2 - Fraktion]],'DD FD'!H:J,3,FALSE))</f>
        <v/>
      </c>
      <c r="NY60" s="809" t="str">
        <f>IF(Table1[[#This Row],[Etikett - B2 - Gewicht (in G)]]="","",Table1[[#This Row],[Etikett - B2 - Gewicht (in G)]])</f>
        <v/>
      </c>
      <c r="NZ60" s="809" t="str">
        <f>IF(Table1[[#This Row],[Etikett - B2 - Lizenzierungs-pflichtig? (X=Ja)]]="","",Table1[[#This Row],[Etikett - B2 - Lizenzierungs-pflichtig? (X=Ja)]])</f>
        <v/>
      </c>
      <c r="OA60" s="809" t="str">
        <f>IF(Table1[[#This Row],[Etikett - B2 - Trennbar vom Hauptkörper? (X=Ja)]]="","",Table1[[#This Row],[Etikett - B2 - Trennbar vom Hauptkörper? (X=Ja)]])</f>
        <v/>
      </c>
      <c r="OB60" s="812" t="str">
        <f>IF(Table1[[#This Row],[Etikett - B2 - Virgin Material]]="","",VLOOKUP(Table1[[#This Row],[Etikett - B2 - Virgin Material]],'DD FD'!AJ:AK,2,FALSE))</f>
        <v/>
      </c>
      <c r="OC60" s="813" t="str">
        <f>IF(Table1[[#This Row],[Etikett - B2 - Virgin Material Anteil (in %)]]="","",Table1[[#This Row],[Etikett - B2 - Virgin Material Anteil (in %)]])</f>
        <v/>
      </c>
      <c r="OD60" s="812" t="str">
        <f>IF(Table1[[#This Row],[Etikett - B2 - Recyceltes Material]]="","",VLOOKUP(Table1[[#This Row],[Etikett - B2 - Recyceltes Material]],'DD FD'!AL:AM,2,FALSE))</f>
        <v/>
      </c>
      <c r="OE60" s="813" t="str">
        <f>IF(Table1[[#This Row],[Etikett - B2 - Recyceltes Material Anteil (in %)]]="","",Table1[[#This Row],[Etikett - B2 - Recyceltes Material Anteil (in %)]])</f>
        <v/>
      </c>
      <c r="OF60" s="812" t="str">
        <f>IF(Table1[[#This Row],[Etikett - B2 - Beschichtung]]="","",VLOOKUP(Table1[[#This Row],[Etikett - B2 - Beschichtung]],'DD FD'!AE:AF,2,FALSE))</f>
        <v/>
      </c>
      <c r="OG60" s="815" t="str">
        <f>IF(Table1[[#This Row],[Etikett - B2 - Beschichtung Anteil (in %)]]="","",Table1[[#This Row],[Etikett - B2 - Beschichtung Anteil (in %)]])</f>
        <v/>
      </c>
      <c r="OH60" s="811" t="str">
        <f>IF(Table1[[#This Row],[Etikett - B3 - Art]]="","",VLOOKUP(Table1[[#This Row],[Etikett - B3 - Art]],'DD FD'!F:G,2,FALSE))</f>
        <v/>
      </c>
      <c r="OI60" s="812" t="str">
        <f>IF(Table1[[#This Row],[Etikett - B3 - Fraktion]]="","",VLOOKUP(Table1[[#This Row],[Etikett - B3 - Fraktion]],'DD FD'!H:J,3,FALSE))</f>
        <v/>
      </c>
      <c r="OJ60" s="809" t="str">
        <f>IF(Table1[[#This Row],[Etikett - B3 - Gewicht (in G)]]="","",Table1[[#This Row],[Etikett - B3 - Gewicht (in G)]])</f>
        <v/>
      </c>
      <c r="OK60" s="809" t="str">
        <f>IF(Table1[[#This Row],[Etikett - B3 - Lizenzierungs-pflichtig? (X=Ja)]]="","",Table1[[#This Row],[Etikett - B3 - Lizenzierungs-pflichtig? (X=Ja)]])</f>
        <v/>
      </c>
      <c r="OL60" s="809" t="str">
        <f>IF(Table1[[#This Row],[Etikett - B3 - Trennbar vom Hauptkörper? (X=Ja)]]="","",Table1[[#This Row],[Etikett - B3 - Trennbar vom Hauptkörper? (X=Ja)]])</f>
        <v/>
      </c>
      <c r="OM60" s="812" t="str">
        <f>IF(Table1[[#This Row],[Etikett - B3 - Virgin Material]]="","",VLOOKUP(Table1[[#This Row],[Etikett - B3 - Virgin Material]],'DD FD'!AJ:AK,2,FALSE))</f>
        <v/>
      </c>
      <c r="ON60" s="813" t="str">
        <f>IF(Table1[[#This Row],[Etikett - B3 - Virgin Material Anteil (in %)]]="","",Table1[[#This Row],[Etikett - B3 - Virgin Material Anteil (in %)]])</f>
        <v/>
      </c>
      <c r="OO60" s="812" t="str">
        <f>IF(Table1[[#This Row],[Etikett - B3 - Recyceltes Material]]="","",VLOOKUP(Table1[[#This Row],[Etikett - B3 - Recyceltes Material]],'DD FD'!AL:AM,2,FALSE))</f>
        <v/>
      </c>
      <c r="OP60" s="813" t="str">
        <f>IF(Table1[[#This Row],[Etikett - B3 - Recyceltes Material Anteil (in %)]]="","",Table1[[#This Row],[Etikett - B3 - Recyceltes Material Anteil (in %)]])</f>
        <v/>
      </c>
      <c r="OQ60" s="812" t="str">
        <f>IF(Table1[[#This Row],[Etikett - B3 - Beschichtung]]="","",VLOOKUP(Table1[[#This Row],[Etikett - B3 - Beschichtung]],'DD FD'!AE:AF,2,FALSE))</f>
        <v/>
      </c>
      <c r="OR60" s="861" t="str">
        <f>IF(Table1[[#This Row],[Etikett - B3 - Beschichtung Anteil (in %)]]="","",Table1[[#This Row],[Etikett - B3 - Beschichtung Anteil (in %)]])</f>
        <v/>
      </c>
      <c r="OS60" s="866">
        <f>ROUNDUP(SUM(
IF(AND(LB60='DD FD'!$J$7,LD60='DD FD'!$AI$3),LC60,0),
IF(AND(LL60='DD FD'!$J$7,LN60='DD FD'!$AI$3),LM60,0),
IF(AND(LV60='DD FD'!$J$7,LX60='DD FD'!$AI$3),LW60,0),
IF(AND(MF60='DD FD'!$J$7,MH60='DD FD'!$AI$3),MG60,0),
IF(AND(MQ60='DD FD'!$J$7,MS60='DD FD'!$AI$3),MR60,0),
IF(AND(NB60='DD FD'!$J$7,ND60='DD FD'!$AI$3),NC60,0),
IF(AND(NM60='DD FD'!$J$7,NO60='DD FD'!$AI$3),NN60,0),
IF(AND(NX60='DD FD'!$J$7,NZ60='DD FD'!$AI$3),NY60,0),
IF(AND(OI60='DD FD'!$J$7,OK60='DD FD'!$AI$3),OJ60,0),
),2)</f>
        <v>0</v>
      </c>
      <c r="OT60" s="865">
        <f>ROUNDUP(SUM(
IF(AND(LB60='DD FD'!$J$6,LD60='DD FD'!$AI$3),LC60,0),
IF(AND(LL60='DD FD'!$J$6,LN60='DD FD'!$AI$3),LM60,0),
IF(AND(LV60='DD FD'!$J$6,LX60='DD FD'!$AI$3),LW60,0),
IF(AND(MF60='DD FD'!$J$6,MH60='DD FD'!$AI$3),MG60,0),
IF(AND(MQ60='DD FD'!$J$6,MS60='DD FD'!$AI$3),MR60,0),
IF(AND(NB60='DD FD'!$J$6,ND60='DD FD'!$AI$3),NC60,0),
IF(AND(NM60='DD FD'!$J$6,NO60='DD FD'!$AI$3),NN60,0),
IF(AND(NX60='DD FD'!$J$6,NZ60='DD FD'!$AI$3),NY60,0),
IF(AND(OI60='DD FD'!$J$6,OK60='DD FD'!$AI$3),OJ60,0),
),2)</f>
        <v>0</v>
      </c>
      <c r="OU60" s="865">
        <f>ROUNDUP(SUM(
IF(AND(LB60='DD FD'!$J$10,LD60='DD FD'!$AI$3),LC60,0),
IF(AND(LL60='DD FD'!$J$10,LN60='DD FD'!$AI$3),LM60,0),
IF(AND(LV60='DD FD'!$J$10,LX60='DD FD'!$AI$3),LW60,0),
IF(AND(MF60='DD FD'!$J$10,MH60='DD FD'!$AI$3),MG60,0),
IF(AND(MQ60='DD FD'!$J$10,MS60='DD FD'!$AI$3),MR60,0),
IF(AND(NB60='DD FD'!$J$10,ND60='DD FD'!$AI$3),NC60,0),
IF(AND(NM60='DD FD'!$J$10,NO60='DD FD'!$AI$3),NN60,0),
IF(AND(NX60='DD FD'!$J$10,NZ60='DD FD'!$AI$3),NY60,0),
IF(AND(OI60='DD FD'!$J$10,OK60='DD FD'!$AI$3),OJ60,0),
),2)</f>
        <v>0</v>
      </c>
      <c r="OV60" s="865">
        <f>ROUNDUP(SUM(
IF(AND(LB60='DD FD'!$J$8,LD60='DD FD'!$AI$3),LC60,0),
IF(AND(LL60='DD FD'!$J$8,LN60='DD FD'!$AI$3),LM60,0),
IF(AND(LV60='DD FD'!$J$8,LX60='DD FD'!$AI$3),LW60,0),
IF(AND(MF60='DD FD'!$J$8,MH60='DD FD'!$AI$3),MG60,0),
IF(AND(MQ60='DD FD'!$J$8,MS60='DD FD'!$AI$3),MR60,0),
IF(AND(NB60='DD FD'!$J$8,ND60='DD FD'!$AI$3),NC60,0),
IF(AND(NM60='DD FD'!$J$8,NO60='DD FD'!$AI$3),NN60,0),
IF(AND(NX60='DD FD'!$J$8,NZ60='DD FD'!$AI$3),NY60,0),
IF(AND(OI60='DD FD'!$J$8,OK60='DD FD'!$AI$3),OJ60,0),
),2)</f>
        <v>0</v>
      </c>
      <c r="OW60" s="865">
        <f>ROUNDUP(SUM(
IF(AND(LB60='DD FD'!$J$5,LD60='DD FD'!$AI$3),LC60,0),
IF(AND(LL60='DD FD'!$J$5,LN60='DD FD'!$AI$3),LM60,0),
IF(AND(LV60='DD FD'!$J$5,LX60='DD FD'!$AI$3),LW60,0),
IF(AND(MF60='DD FD'!$J$5,MH60='DD FD'!$AI$3),MG60,0),
IF(AND(MQ60='DD FD'!$J$5,MS60='DD FD'!$AI$3),MR60,0),
IF(AND(NB60='DD FD'!$J$5,ND60='DD FD'!$AI$3),NC60,0),
IF(AND(NM60='DD FD'!$J$5,NO60='DD FD'!$AI$3),NN60,0),
IF(AND(NX60='DD FD'!$J$5,NZ60='DD FD'!$AI$3),NY60,0),
IF(AND(OI60='DD FD'!$J$5,OK60='DD FD'!$AI$3),OJ60,0),
),2)</f>
        <v>0</v>
      </c>
      <c r="OX60" s="865">
        <f>ROUNDUP(SUM(
IF(AND(LB60='DD FD'!$J$9,LD60='DD FD'!$AI$3),LC60,0),
IF(AND(LL60='DD FD'!$J$9,LN60='DD FD'!$AI$3),LM60,0),
IF(AND(LV60='DD FD'!$J$9,LX60='DD FD'!$AI$3),LW60,0),
IF(AND(MF60='DD FD'!$J$9,MH60='DD FD'!$AI$3),MG60,0),
IF(AND(MQ60='DD FD'!$J$9,MS60='DD FD'!$AI$3),MR60,0),
IF(AND(NB60='DD FD'!$J$9,ND60='DD FD'!$AI$3),NC60,0),
IF(AND(NM60='DD FD'!$J$9,NO60='DD FD'!$AI$3),NN60,0),
IF(AND(NX60='DD FD'!$J$9,NZ60='DD FD'!$AI$3),NY60,0),
IF(AND(OI60='DD FD'!$J$9,OK60='DD FD'!$AI$3),OJ60,0),
),2)</f>
        <v>0</v>
      </c>
      <c r="OY60" s="865">
        <f>ROUNDUP(SUM(
IF(AND(LB60='DD FD'!$J$4,LD60='DD FD'!$AI$3),LC60,0),
IF(AND(LL60='DD FD'!$J$4,LN60='DD FD'!$AI$3),LM60,0),
IF(AND(LV60='DD FD'!$J$4,LX60='DD FD'!$AI$3),LW60,0),
IF(AND(MF60='DD FD'!$J$4,MH60='DD FD'!$AI$3),MG60,0),
IF(AND(MQ60='DD FD'!$J$4,MS60='DD FD'!$AI$3),MR60,0),
IF(AND(NB60='DD FD'!$J$4,ND60='DD FD'!$AI$3),NC60,0),
IF(AND(NM60='DD FD'!$J$4,NO60='DD FD'!$AI$3),NN60,0),
IF(AND(NX60='DD FD'!$J$4,NZ60='DD FD'!$AI$3),NY60,0),
IF(AND(OI60='DD FD'!$J$4,OK60='DD FD'!$AI$3),OJ60,0),
),2)</f>
        <v>0</v>
      </c>
      <c r="OZ60" s="867">
        <f>ROUNDUP(SUM(
IF(AND(LB60='DD FD'!$J$11,LD60='DD FD'!$AI$3),LC60,0),
IF(AND(LL60='DD FD'!$J$11,LN60='DD FD'!$AI$3),LM60,0),
IF(AND(LV60='DD FD'!$J$11,LX60='DD FD'!$AI$3),LW60,0),
IF(AND(MF60='DD FD'!$J$11,MH60='DD FD'!$AI$3),MG60,0),
IF(AND(MQ60='DD FD'!$J$11,MS60='DD FD'!$AI$3),MR60,0),
IF(AND(NB60='DD FD'!$J$11,ND60='DD FD'!$AI$3),NC60,0),
IF(AND(NM60='DD FD'!$J$11,NO60='DD FD'!$AI$3),NN60,0),
IF(AND(NX60='DD FD'!$J$11,NZ60='DD FD'!$AI$3),NY60,0),
IF(AND(OI60='DD FD'!$J$11,OK60='DD FD'!$AI$3),OJ60,0),
),2)</f>
        <v>0</v>
      </c>
    </row>
    <row r="61" spans="1:416">
      <c r="A61" s="663"/>
      <c r="B61" s="182"/>
      <c r="C61" s="282"/>
      <c r="D61" s="282"/>
      <c r="E61" s="183"/>
      <c r="F61" s="355"/>
      <c r="G61" s="359"/>
      <c r="H61" s="664"/>
      <c r="I61" s="173"/>
      <c r="J61" s="161" t="str">
        <f t="shared" si="0"/>
        <v/>
      </c>
      <c r="K61" s="633" t="str">
        <f t="shared" si="17"/>
        <v/>
      </c>
      <c r="L61" s="636"/>
      <c r="M61" s="124" t="str">
        <f t="shared" si="18"/>
        <v/>
      </c>
      <c r="N61" s="125" t="str">
        <f t="shared" si="1"/>
        <v/>
      </c>
      <c r="O61" s="175"/>
      <c r="P61" s="175"/>
      <c r="Q61" s="126" t="str">
        <f t="shared" si="19"/>
        <v/>
      </c>
      <c r="R61" s="184"/>
      <c r="S61" s="184"/>
      <c r="T61" s="182"/>
      <c r="U61" s="182"/>
      <c r="V61" s="182"/>
      <c r="W61" s="358"/>
      <c r="X61" s="182"/>
      <c r="Y61" s="183"/>
      <c r="Z61" s="123"/>
      <c r="AA61" s="176"/>
      <c r="AB61" s="176"/>
      <c r="AC61" s="176"/>
      <c r="AD61" s="176"/>
      <c r="AE61" s="176"/>
      <c r="AF61" s="176"/>
      <c r="AG61" s="127" t="str">
        <f t="shared" si="20"/>
        <v/>
      </c>
      <c r="AH61" s="127" t="str">
        <f t="shared" si="21"/>
        <v/>
      </c>
      <c r="AI61" s="370"/>
      <c r="AJ61" s="635"/>
      <c r="AK61" s="619" t="str">
        <f t="shared" si="22"/>
        <v/>
      </c>
      <c r="AL61" s="124" t="str">
        <f t="shared" si="2"/>
        <v/>
      </c>
      <c r="AM61" s="124" t="str">
        <f t="shared" si="3"/>
        <v/>
      </c>
      <c r="AN61" s="124" t="str">
        <f t="shared" si="4"/>
        <v/>
      </c>
      <c r="AO61" s="124" t="str">
        <f t="shared" si="5"/>
        <v/>
      </c>
      <c r="AP61" s="184"/>
      <c r="AQ61" s="182"/>
      <c r="AR61" s="182"/>
      <c r="AS61" s="182"/>
      <c r="AT61" s="182"/>
      <c r="AU61" s="127" t="str">
        <f t="shared" si="6"/>
        <v/>
      </c>
      <c r="AV61" s="354"/>
      <c r="AW61" s="127" t="str">
        <f t="shared" si="7"/>
        <v/>
      </c>
      <c r="AX61" s="144" t="str">
        <f t="shared" si="8"/>
        <v/>
      </c>
      <c r="AY61" s="182"/>
      <c r="AZ61" s="23"/>
      <c r="BA61" s="23"/>
      <c r="BB61" s="183"/>
      <c r="BC61" s="622"/>
      <c r="BD61" s="649" t="str">
        <f t="shared" si="23"/>
        <v/>
      </c>
      <c r="BE61" s="354"/>
      <c r="BF61" s="192" t="str">
        <f t="shared" si="24"/>
        <v/>
      </c>
      <c r="BG61" s="159"/>
      <c r="BH61" s="159"/>
      <c r="BI61" s="182"/>
      <c r="BJ61" s="194"/>
      <c r="BK61" s="194"/>
      <c r="BL61" s="194"/>
      <c r="BM61" s="127" t="str">
        <f t="shared" si="9"/>
        <v/>
      </c>
      <c r="BN61" s="194"/>
      <c r="BO61" s="178" t="str">
        <f t="shared" si="10"/>
        <v/>
      </c>
      <c r="BP61" s="191"/>
      <c r="BQ61" s="182"/>
      <c r="BR61" s="23"/>
      <c r="BS61" s="23"/>
      <c r="BT61" s="23"/>
      <c r="BU61" s="651"/>
      <c r="BV61" s="647"/>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633" t="str">
        <f t="shared" si="25"/>
        <v/>
      </c>
      <c r="DY61" s="736"/>
      <c r="DZ61" s="334"/>
      <c r="EA61" s="736"/>
      <c r="EB61" s="197"/>
      <c r="EC61" s="194"/>
      <c r="ED61" s="197"/>
      <c r="EE61" s="197"/>
      <c r="EF61" s="194"/>
      <c r="EG61" s="194"/>
      <c r="EH61" s="194"/>
      <c r="EI61" s="123" t="str">
        <f t="shared" si="11"/>
        <v/>
      </c>
      <c r="EJ61" s="194"/>
      <c r="EK61" s="620" t="str">
        <f t="shared" si="12"/>
        <v/>
      </c>
      <c r="EL61" s="756"/>
      <c r="EM61" s="620" t="str">
        <f t="shared" si="26"/>
        <v/>
      </c>
      <c r="EN61" s="733"/>
      <c r="EO61" s="163"/>
      <c r="EP61" s="163"/>
      <c r="EQ61" s="163"/>
      <c r="ER61" s="163"/>
      <c r="ES61" s="163"/>
      <c r="ET61" s="163"/>
      <c r="EU61" s="163"/>
      <c r="EV61" s="163"/>
      <c r="EW61" s="163"/>
      <c r="EX61" s="163"/>
      <c r="EY61" s="163"/>
      <c r="EZ61" s="163"/>
      <c r="FA61" s="163"/>
      <c r="FB61" s="163"/>
      <c r="FC61" s="742"/>
      <c r="FD61" s="648" t="str">
        <f t="shared" si="13"/>
        <v/>
      </c>
      <c r="FE61" s="183"/>
      <c r="FF61" s="201"/>
      <c r="FG61" s="201"/>
      <c r="FH61" s="201"/>
      <c r="FI61" s="201"/>
      <c r="FJ61" s="201"/>
      <c r="FK61" s="201"/>
      <c r="FL61" s="182"/>
      <c r="FM61" s="182"/>
      <c r="FN61" s="334"/>
      <c r="FO61" s="123" t="str">
        <f t="shared" si="14"/>
        <v/>
      </c>
      <c r="FP61" s="889" t="str">
        <f>IF(Table1[[#This Row],[Baumwollanteil (in %)]]&lt;&gt;"","05","")</f>
        <v/>
      </c>
      <c r="FQ61" s="999"/>
      <c r="FR61" s="179" t="str">
        <f t="shared" si="15"/>
        <v/>
      </c>
      <c r="FS61" s="175"/>
      <c r="FT61" s="175"/>
      <c r="FU61" s="175"/>
      <c r="FV61" s="745" t="str">
        <f t="shared" si="16"/>
        <v/>
      </c>
      <c r="FZ61" s="24"/>
      <c r="GA61" s="24"/>
      <c r="GC61" s="1010" t="str">
        <f>IF(Table1[[#This Row],[Global Trade Item Number (GTIN)]]="","",Table1[[#This Row],[Global Trade Item Number (GTIN)]])</f>
        <v/>
      </c>
      <c r="GD61" s="790" t="str">
        <f>IF(Table1[[#This Row],[WAWI-Nr./ Kreditoren-Nummer
(ASDV)]]&lt;&gt;"",Table1[[#This Row],[WAWI-Nr./ Kreditoren-Nummer
(ASDV)]],"")</f>
        <v/>
      </c>
      <c r="GE61" s="190"/>
      <c r="GF61" s="790" t="str">
        <f>IF(Table1[[#This Row],[Gültig ab (Datum)]]&lt;&gt;"","31.12.9999","")</f>
        <v/>
      </c>
      <c r="GG61" s="190"/>
      <c r="GH61" s="190"/>
      <c r="GI61" s="616"/>
      <c r="GJ61" s="765"/>
      <c r="GK61" s="763"/>
      <c r="GL61" s="617"/>
      <c r="GM61" s="617"/>
      <c r="GN61" s="617"/>
      <c r="GO61" s="617"/>
      <c r="GP61" s="617"/>
      <c r="GQ61" s="775"/>
      <c r="GR61" s="771"/>
      <c r="GS61" s="159"/>
      <c r="GT61" s="610"/>
      <c r="GU61" s="610"/>
      <c r="GV61" s="610"/>
      <c r="GW61" s="610"/>
      <c r="GX61" s="610"/>
      <c r="GY61" s="610"/>
      <c r="GZ61" s="610"/>
      <c r="HA61" s="610"/>
      <c r="HB61" s="771"/>
      <c r="HC61" s="610"/>
      <c r="HD61" s="610"/>
      <c r="HE61" s="610"/>
      <c r="HF61" s="610"/>
      <c r="HG61" s="610"/>
      <c r="HH61" s="610"/>
      <c r="HI61" s="610"/>
      <c r="HJ61" s="610"/>
      <c r="HK61" s="610"/>
      <c r="HL61" s="771"/>
      <c r="HM61" s="610"/>
      <c r="HN61" s="610"/>
      <c r="HO61" s="610"/>
      <c r="HP61" s="610"/>
      <c r="HQ61" s="610"/>
      <c r="HR61" s="610"/>
      <c r="HS61" s="610"/>
      <c r="HT61" s="610"/>
      <c r="HU61" s="610"/>
      <c r="HV61" s="771"/>
      <c r="HW61" s="610"/>
      <c r="HX61" s="610"/>
      <c r="HY61" s="610"/>
      <c r="HZ61" s="610"/>
      <c r="IA61" s="610"/>
      <c r="IB61" s="610"/>
      <c r="IC61" s="610"/>
      <c r="ID61" s="610"/>
      <c r="IE61" s="610"/>
      <c r="IF61" s="610"/>
      <c r="IG61" s="771"/>
      <c r="IH61" s="610"/>
      <c r="II61" s="610"/>
      <c r="IJ61" s="610"/>
      <c r="IK61" s="610"/>
      <c r="IL61" s="610"/>
      <c r="IM61" s="610"/>
      <c r="IN61" s="610"/>
      <c r="IO61" s="610"/>
      <c r="IP61" s="610"/>
      <c r="IQ61" s="610"/>
      <c r="IR61" s="771"/>
      <c r="IS61" s="610"/>
      <c r="IT61" s="610"/>
      <c r="IU61" s="610"/>
      <c r="IV61" s="610"/>
      <c r="IW61" s="610"/>
      <c r="IX61" s="610"/>
      <c r="IY61" s="610"/>
      <c r="IZ61" s="610"/>
      <c r="JA61" s="610"/>
      <c r="JB61" s="610"/>
      <c r="JC61" s="771"/>
      <c r="JD61" s="610"/>
      <c r="JE61" s="610"/>
      <c r="JF61" s="610"/>
      <c r="JG61" s="610"/>
      <c r="JH61" s="610"/>
      <c r="JI61" s="610"/>
      <c r="JJ61" s="610"/>
      <c r="JK61" s="610"/>
      <c r="JL61" s="610"/>
      <c r="JM61" s="827"/>
      <c r="JN61" s="771"/>
      <c r="JO61" s="610"/>
      <c r="JP61" s="610"/>
      <c r="JQ61" s="610"/>
      <c r="JR61" s="610"/>
      <c r="JS61" s="610"/>
      <c r="JT61" s="610"/>
      <c r="JU61" s="610"/>
      <c r="JV61" s="610"/>
      <c r="JW61" s="610"/>
      <c r="JX61" s="610"/>
      <c r="JY61" s="771"/>
      <c r="JZ61" s="610"/>
      <c r="KA61" s="610"/>
      <c r="KB61" s="610"/>
      <c r="KC61" s="610"/>
      <c r="KD61" s="610"/>
      <c r="KE61" s="610"/>
      <c r="KF61" s="610"/>
      <c r="KG61" s="610"/>
      <c r="KH61" s="610"/>
      <c r="KI61" s="610"/>
      <c r="KL61" s="803" t="str">
        <f>IF(Table1[[#This Row],[GTIN]]&lt;&gt;"",Table1[[#This Row],[GTIN]],"")</f>
        <v/>
      </c>
      <c r="KM61" s="804" t="str">
        <f>Table1[[#This Row],[Kreditor]]</f>
        <v/>
      </c>
      <c r="KN61" s="805" t="str">
        <f>IF(Table1[[#This Row],[Gültig ab (Datum)]]&lt;&gt;"",Table1[[#This Row],[Gültig ab (Datum)]],"")</f>
        <v/>
      </c>
      <c r="KO61" s="805" t="str">
        <f>Table1[[#This Row],[Gültig bis]]</f>
        <v/>
      </c>
      <c r="KP61" s="818" t="str">
        <f>IF(Table1[[#This Row],[Artikel verpackt? 
(X=Ja)]]="","",Table1[[#This Row],[Artikel verpackt? 
(X=Ja)]])</f>
        <v/>
      </c>
      <c r="KQ61" s="806" t="str">
        <f>IF(Table1[[#This Row],[Verpackung recyclingfähig?
(X=Ja)]]="","",Table1[[#This Row],[Verpackung recyclingfähig?
(X=Ja)]])</f>
        <v/>
      </c>
      <c r="KR61" s="807"/>
      <c r="KS61" s="808"/>
      <c r="KT61" s="809"/>
      <c r="KU61" s="809"/>
      <c r="KV61" s="809"/>
      <c r="KW61" s="809"/>
      <c r="KX61" s="809"/>
      <c r="KY61" s="809"/>
      <c r="KZ61" s="810"/>
      <c r="LA61" s="811" t="str">
        <f>IF(Table1[[#This Row],[Hauptkörper - B1 - Art]]="","",VLOOKUP(Table1[[#This Row],[Hauptkörper - B1 - Art]],'DD FD'!B:C,2,FALSE))</f>
        <v/>
      </c>
      <c r="LB61" s="812" t="str">
        <f>IF(Table1[[#This Row],[Hauptkörper - B1 - Fraktion]]="","",VLOOKUP(Table1[[#This Row],[Hauptkörper - B1 - Fraktion]],'DD FD'!H:J,3,FALSE))</f>
        <v/>
      </c>
      <c r="LC61" s="809" t="str">
        <f>IF(Table1[[#This Row],[Hauptkörper - B1 - Gewicht
(in G)]]="","",Table1[[#This Row],[Hauptkörper - B1 - Gewicht
(in G)]])</f>
        <v/>
      </c>
      <c r="LD61" s="809" t="str">
        <f>IF(Table1[[#This Row],[Hauptkörper - B1 - Lizenzierungs-pflichtig? (X=Ja)]]="","",Table1[[#This Row],[Hauptkörper - B1 - Lizenzierungs-pflichtig? (X=Ja)]])</f>
        <v/>
      </c>
      <c r="LE61" s="812" t="str">
        <f>IF(Table1[[#This Row],[Hauptkörper - B1 - Virgin Material]]="","",VLOOKUP(Table1[[#This Row],[Hauptkörper - B1 - Virgin Material]],'DD FD'!AJ:AK,2,FALSE))</f>
        <v/>
      </c>
      <c r="LF61" s="813" t="str">
        <f>IF(Table1[[#This Row],[Hauptkörper - B1 - Virgin Material Anteil (in %)]]="","",Table1[[#This Row],[Hauptkörper - B1 - Virgin Material Anteil (in %)]])</f>
        <v/>
      </c>
      <c r="LG61" s="812" t="str">
        <f>IF(Table1[[#This Row],[Hauptkörper - B1 - Recyceltes Material]]="","",VLOOKUP(Table1[[#This Row],[Hauptkörper - B1 - Recyceltes Material]],'DD FD'!AL:AM,2,FALSE))</f>
        <v/>
      </c>
      <c r="LH61" s="813" t="str">
        <f>IF(Table1[[#This Row],[Hauptkörper - B1 - Recyceltes Material Anteil (in %)]]="","",Table1[[#This Row],[Hauptkörper - B1 - Recyceltes Material Anteil (in %)]])</f>
        <v/>
      </c>
      <c r="LI61" s="814" t="str">
        <f>IF(Table1[[#This Row],[Hauptkörper - B1 - Beschichtung]]="","",VLOOKUP(Table1[[#This Row],[Hauptkörper - B1 - Beschichtung]],'DD FD'!AE:AF,2,FALSE))</f>
        <v/>
      </c>
      <c r="LJ61" s="815" t="str">
        <f>IF(Table1[[#This Row],[Hauptkörper - B1 - Beschichtung Anteil (in %)]]="","",Table1[[#This Row],[Hauptkörper - B1 - Beschichtung Anteil (in %)]])</f>
        <v/>
      </c>
      <c r="LK61" s="811" t="str">
        <f>IF(Table1[[#This Row],[Hauptkörper - B2 - Art]]="","",VLOOKUP(Table1[[#This Row],[Hauptkörper - B2 - Art]],'DD FD'!B:C,2,FALSE))</f>
        <v/>
      </c>
      <c r="LL61" s="812" t="str">
        <f>IF(Table1[[#This Row],[Hauptkörper - B2 - Fraktion]]="","",VLOOKUP(Table1[[#This Row],[Hauptkörper - B2 - Fraktion]],'DD FD'!H:J,3,FALSE))</f>
        <v/>
      </c>
      <c r="LM61" s="809" t="str">
        <f>IF(Table1[[#This Row],[Hauptkörper - B2 - Gewicht
(in G)]]="","",Table1[[#This Row],[Hauptkörper - B2 - Gewicht
(in G)]])</f>
        <v/>
      </c>
      <c r="LN61" s="809" t="str">
        <f>IF(Table1[[#This Row],[Hauptkörper - B2 - Lizenzierungs-pflichtig? (X=Ja)]]="","",Table1[[#This Row],[Hauptkörper - B2 - Lizenzierungs-pflichtig? (X=Ja)]])</f>
        <v/>
      </c>
      <c r="LO61" s="812" t="str">
        <f>IF(Table1[[#This Row],[Hauptkörper - B2 - Virgin Material]]="","",VLOOKUP(Table1[[#This Row],[Hauptkörper - B2 - Virgin Material]],'DD FD'!AJ:AK,2,FALSE))</f>
        <v/>
      </c>
      <c r="LP61" s="813" t="str">
        <f>IF(Table1[[#This Row],[Hauptkörper - B2 - Virgin Material Anteil (in %)]]="","",Table1[[#This Row],[Hauptkörper - B2 - Virgin Material Anteil (in %)]])</f>
        <v/>
      </c>
      <c r="LQ61" s="812" t="str">
        <f>IF(Table1[[#This Row],[Hauptkörper - B2 - Recyceltes Material]]="","",VLOOKUP(Table1[[#This Row],[Hauptkörper - B2 - Recyceltes Material]],'DD FD'!AL:AM,2,FALSE))</f>
        <v/>
      </c>
      <c r="LR61" s="813" t="str">
        <f>IF(Table1[[#This Row],[Hauptkörper - B2 - Recyceltes Material Anteil (in %)]]="","",Table1[[#This Row],[Hauptkörper - B2 - Recyceltes Material Anteil (in %)]])</f>
        <v/>
      </c>
      <c r="LS61" s="812" t="str">
        <f>IF(Table1[[#This Row],[Hauptkörper - B2 - Beschichtung]]="","",VLOOKUP(Table1[[#This Row],[Hauptkörper - B2 - Beschichtung]],'DD FD'!AE:AF,2,FALSE))</f>
        <v/>
      </c>
      <c r="LT61" s="815" t="str">
        <f>IF(Table1[[#This Row],[Hauptkörper - B2 - Beschichtung Anteil (in %)]]="","",Table1[[#This Row],[Hauptkörper - B2 - Beschichtung Anteil (in %)]])</f>
        <v/>
      </c>
      <c r="LU61" s="811" t="str">
        <f>IF(Table1[[#This Row],[Hauptkörper - B3 - Art]]="","",VLOOKUP(Table1[[#This Row],[Hauptkörper - B3 - Art]],'DD FD'!B:C,2,FALSE))</f>
        <v/>
      </c>
      <c r="LV61" s="812" t="str">
        <f>IF(Table1[[#This Row],[Hauptkörper - B3 - Fraktion]]="","",VLOOKUP(Table1[[#This Row],[Hauptkörper - B3 - Fraktion]],'DD FD'!H:J,3,FALSE))</f>
        <v/>
      </c>
      <c r="LW61" s="809" t="str">
        <f>IF(Table1[[#This Row],[Hauptkörper - B3 - Gewicht
(in G)]]="","",Table1[[#This Row],[Hauptkörper - B3 - Gewicht
(in G)]])</f>
        <v/>
      </c>
      <c r="LX61" s="809" t="str">
        <f>IF(Table1[[#This Row],[Hauptkörper - B3 - Lizenzierungs-pflichtig? (X=Ja)]]="","",Table1[[#This Row],[Hauptkörper - B3 - Lizenzierungs-pflichtig? (X=Ja)]])</f>
        <v/>
      </c>
      <c r="LY61" s="812" t="str">
        <f>IF(Table1[[#This Row],[Hauptkörper - B3 - Virgin Material]]="","",VLOOKUP(Table1[[#This Row],[Hauptkörper - B3 - Virgin Material]],'DD FD'!AJ:AK,2,FALSE))</f>
        <v/>
      </c>
      <c r="LZ61" s="813" t="str">
        <f>IF(Table1[[#This Row],[Hauptkörper - B3 - Virgin Material Anteil (in %)]]="","",Table1[[#This Row],[Hauptkörper - B3 - Virgin Material Anteil (in %)]])</f>
        <v/>
      </c>
      <c r="MA61" s="812" t="str">
        <f>IF(Table1[[#This Row],[Hauptkörper - B3 - Recyceltes Material]]="","",VLOOKUP(Table1[[#This Row],[Hauptkörper - B3 - Recyceltes Material]],'DD FD'!AL:AM,2,FALSE))</f>
        <v/>
      </c>
      <c r="MB61" s="813" t="str">
        <f>IF(Table1[[#This Row],[Hauptkörper - B3 - Recyceltes Material Anteil (in %)]]="","",Table1[[#This Row],[Hauptkörper - B3 - Recyceltes Material Anteil (in %)]])</f>
        <v/>
      </c>
      <c r="MC61" s="812" t="str">
        <f>IF(Table1[[#This Row],[Hauptkörper - B3 - Beschichtung]]="","",VLOOKUP(Table1[[#This Row],[Hauptkörper - B3 - Beschichtung]],'DD FD'!AE:AF,2,FALSE))</f>
        <v/>
      </c>
      <c r="MD61" s="815" t="str">
        <f>IF(Table1[[#This Row],[Hauptkörper - B3 - Beschichtung Anteil (in %)]]="","",Table1[[#This Row],[Hauptkörper - B3 - Beschichtung Anteil (in %)]])</f>
        <v/>
      </c>
      <c r="ME61" s="811" t="str">
        <f>IF(Table1[[#This Row],[Verschluss - B1 - Art]]="","",VLOOKUP(Table1[[#This Row],[Verschluss - B1 - Art]],'DD FD'!D:E,2,FALSE))</f>
        <v/>
      </c>
      <c r="MF61" s="812" t="str">
        <f>IF(Table1[[#This Row],[Verschluss - B1 - Fraktion]]="","",VLOOKUP(Table1[[#This Row],[Verschluss - B1 - Fraktion]],'DD FD'!H:J,3,FALSE))</f>
        <v/>
      </c>
      <c r="MG61" s="809" t="str">
        <f>IF(Table1[[#This Row],[Verschluss - B1 - Gewicht (in G)]]="","",Table1[[#This Row],[Verschluss - B1 - Gewicht (in G)]])</f>
        <v/>
      </c>
      <c r="MH61" s="809" t="str">
        <f>IF(Table1[[#This Row],[Verschluss - B1 - Lizenzierungs-pflichtig? (X=Ja)]]="","",Table1[[#This Row],[Verschluss - B1 - Lizenzierungs-pflichtig? (X=Ja)]])</f>
        <v/>
      </c>
      <c r="MI61" s="809" t="str">
        <f>IF(Table1[[#This Row],[Verschluss - B1 - Trennbar vom Hauptkörper? (X=Ja)]]="","",Table1[[#This Row],[Verschluss - B1 - Trennbar vom Hauptkörper? (X=Ja)]])</f>
        <v/>
      </c>
      <c r="MJ61" s="812" t="str">
        <f>IF(Table1[[#This Row],[Verschluss - B1 - Virgin Material]]="","",VLOOKUP(Table1[[#This Row],[Verschluss - B1 - Virgin Material]],'DD FD'!AJ:AK,2,FALSE))</f>
        <v/>
      </c>
      <c r="MK61" s="813" t="str">
        <f>IF(Table1[[#This Row],[Verschluss - B1 - Virgin Material Anteil (in %)]]="","",Table1[[#This Row],[Verschluss - B1 - Virgin Material Anteil (in %)]])</f>
        <v/>
      </c>
      <c r="ML61" s="812" t="str">
        <f>IF(Table1[[#This Row],[Verschluss - B1 - Recyceltes Material]]="","",VLOOKUP(Table1[[#This Row],[Verschluss - B1 - Recyceltes Material]],'DD FD'!AL:AM,2,FALSE))</f>
        <v/>
      </c>
      <c r="MM61" s="813" t="str">
        <f>IF(Table1[[#This Row],[Verschluss - B1 - Recyceltes Material Anteil (in %)]]="","",Table1[[#This Row],[Verschluss - B1 - Recyceltes Material Anteil (in %)]])</f>
        <v/>
      </c>
      <c r="MN61" s="812" t="str">
        <f>IF(Table1[[#This Row],[Verschluss - B1 - Beschichtung]]="","",VLOOKUP(Table1[[#This Row],[Verschluss - B1 - Beschichtung]],'DD FD'!AE:AF,2,FALSE))</f>
        <v/>
      </c>
      <c r="MO61" s="815" t="str">
        <f>IF(Table1[[#This Row],[Verschluss - B1 - Beschichtung Anteil (in %)]]="","",Table1[[#This Row],[Verschluss - B1 - Beschichtung Anteil (in %)]])</f>
        <v/>
      </c>
      <c r="MP61" s="811" t="str">
        <f>IF(Table1[[#This Row],[Verschluss - B2 - Art]]="","",VLOOKUP(Table1[[#This Row],[Verschluss - B2 - Art]],'DD FD'!D:E,2,FALSE))</f>
        <v/>
      </c>
      <c r="MQ61" s="812" t="str">
        <f>IF(Table1[[#This Row],[Verschluss - B2 - Fraktion]]="","",VLOOKUP(Table1[[#This Row],[Verschluss - B2 - Fraktion]],'DD FD'!H:J,3,FALSE))</f>
        <v/>
      </c>
      <c r="MR61" s="809" t="str">
        <f>IF(Table1[[#This Row],[Verschluss - B2 - Gewicht (in G)]]="","",Table1[[#This Row],[Verschluss - B2 - Gewicht (in G)]])</f>
        <v/>
      </c>
      <c r="MS61" s="809" t="str">
        <f>IF(Table1[[#This Row],[Verschluss - B2 - Lizenzierungs-pflichtig? (X=Ja)]]="","",Table1[[#This Row],[Verschluss - B2 - Lizenzierungs-pflichtig? (X=Ja)]])</f>
        <v/>
      </c>
      <c r="MT61" s="809" t="str">
        <f>IF(Table1[[#This Row],[Verschluss - B2 - Trennbar vom Hauptkörper? (X=Ja)]]="","",Table1[[#This Row],[Verschluss - B2 - Trennbar vom Hauptkörper? (X=Ja)]])</f>
        <v/>
      </c>
      <c r="MU61" s="812" t="str">
        <f>IF(Table1[[#This Row],[Verschluss - B2 - Virgin Material]]="","",VLOOKUP(Table1[[#This Row],[Verschluss - B2 - Virgin Material]],'DD FD'!AJ:AK,2,FALSE))</f>
        <v/>
      </c>
      <c r="MV61" s="813" t="str">
        <f>IF(Table1[[#This Row],[Verschluss - B2 - Virgin Material Anteil (in %)]]="","",Table1[[#This Row],[Verschluss - B2 - Virgin Material Anteil (in %)]])</f>
        <v/>
      </c>
      <c r="MW61" s="812" t="str">
        <f>IF(Table1[[#This Row],[Verschluss - B2 - Recyceltes Material]]="","",VLOOKUP(Table1[[#This Row],[Verschluss - B2 - Recyceltes Material]],'DD FD'!AL:AM,2,FALSE))</f>
        <v/>
      </c>
      <c r="MX61" s="813" t="str">
        <f>IF(Table1[[#This Row],[Verschluss - B2 - Recyceltes Material Anteil (in %)]]="","",Table1[[#This Row],[Verschluss - B2 - Recyceltes Material Anteil (in %)]])</f>
        <v/>
      </c>
      <c r="MY61" s="812" t="str">
        <f>IF(Table1[[#This Row],[Verschluss - B2 - Beschichtung]]="","",VLOOKUP(Table1[[#This Row],[Verschluss - B2 - Beschichtung]],'DD FD'!AE:AF,2,FALSE))</f>
        <v/>
      </c>
      <c r="MZ61" s="815" t="str">
        <f>IF(Table1[[#This Row],[Verschluss - B2 - Beschichtung Anteil (in %)]]="","",Table1[[#This Row],[Verschluss - B2 - Beschichtung Anteil (in %)]])</f>
        <v/>
      </c>
      <c r="NA61" s="811" t="str">
        <f>IF(Table1[[#This Row],[Verschluss - B3 - Art]]="","",VLOOKUP(Table1[[#This Row],[Verschluss - B3 - Art]],'DD FD'!D:E,2,FALSE))</f>
        <v/>
      </c>
      <c r="NB61" s="812" t="str">
        <f>IF(Table1[[#This Row],[Verschluss - B3 - Fraktion]]="","",VLOOKUP(Table1[[#This Row],[Verschluss - B3 - Fraktion]],'DD FD'!H:J,3,FALSE))</f>
        <v/>
      </c>
      <c r="NC61" s="809" t="str">
        <f>IF(Table1[[#This Row],[Verschluss - B3 - Gewicht (in G)]]="","",Table1[[#This Row],[Verschluss - B3 - Gewicht (in G)]])</f>
        <v/>
      </c>
      <c r="ND61" s="809" t="str">
        <f>IF(Table1[[#This Row],[Verschluss - B3 - Lizenzierungs-pflichtig? (X=Ja)]]="","",Table1[[#This Row],[Verschluss - B3 - Lizenzierungs-pflichtig? (X=Ja)]])</f>
        <v/>
      </c>
      <c r="NE61" s="809" t="str">
        <f>IF(Table1[[#This Row],[Verschluss - B3 - Trennbar vom Hauptkörper? (X=Ja)]]="","",Table1[[#This Row],[Verschluss - B3 - Trennbar vom Hauptkörper? (X=Ja)]])</f>
        <v/>
      </c>
      <c r="NF61" s="812" t="str">
        <f>IF(Table1[[#This Row],[Verschluss - B3 - Virgin Material]]="","",VLOOKUP(Table1[[#This Row],[Verschluss - B3 - Virgin Material]],'DD FD'!AJ:AK,2,FALSE))</f>
        <v/>
      </c>
      <c r="NG61" s="813" t="str">
        <f>IF(Table1[[#This Row],[Verschluss - B3 - Virgin Material Anteil (in %)]]="","",Table1[[#This Row],[Verschluss - B3 - Virgin Material Anteil (in %)]])</f>
        <v/>
      </c>
      <c r="NH61" s="812" t="str">
        <f>IF(Table1[[#This Row],[Verschluss - B3 - Recyceltes Material]]="","",VLOOKUP(Table1[[#This Row],[Verschluss - B3 - Recyceltes Material]],'DD FD'!AL:AM,2,FALSE))</f>
        <v/>
      </c>
      <c r="NI61" s="813" t="str">
        <f>IF(Table1[[#This Row],[Verschluss - B3 - Recyceltes Material Anteil (in %)]]="","",Table1[[#This Row],[Verschluss - B3 - Recyceltes Material Anteil (in %)]])</f>
        <v/>
      </c>
      <c r="NJ61" s="812" t="str">
        <f>IF(Table1[[#This Row],[Verschluss - B3 - Beschichtung]]="","",VLOOKUP(Table1[[#This Row],[Verschluss - B3 - Beschichtung]],'DD FD'!AE:AF,2,FALSE))</f>
        <v/>
      </c>
      <c r="NK61" s="815" t="str">
        <f>IF(Table1[[#This Row],[Verschluss - B3 - Beschichtung Anteil (in %)]]="","",Table1[[#This Row],[Verschluss - B3 - Beschichtung Anteil (in %)]])</f>
        <v/>
      </c>
      <c r="NL61" s="811" t="str">
        <f>IF(Table1[[#This Row],[Etikett - B1 - Art]]="","",VLOOKUP(Table1[[#This Row],[Etikett - B1 - Art]],'DD FD'!F:G,2,FALSE))</f>
        <v/>
      </c>
      <c r="NM61" s="812" t="str">
        <f>IF(Table1[[#This Row],[Etikett - B1 - Fraktion]]="","",VLOOKUP(Table1[[#This Row],[Etikett - B1 - Fraktion]],'DD FD'!H:J,3,FALSE))</f>
        <v/>
      </c>
      <c r="NN61" s="809" t="str">
        <f>IF(Table1[[#This Row],[Etikett - B1 - Gewicht (in G)]]="","",Table1[[#This Row],[Etikett - B1 - Gewicht (in G)]])</f>
        <v/>
      </c>
      <c r="NO61" s="809" t="str">
        <f>IF(Table1[[#This Row],[Etikett - B1 - Lizenzierungs-pflichtig? (X=Ja)]]="","",Table1[[#This Row],[Etikett - B1 - Lizenzierungs-pflichtig? (X=Ja)]])</f>
        <v/>
      </c>
      <c r="NP61" s="809" t="str">
        <f>IF(Table1[[#This Row],[Etikett - B1 - Trennbar vom Hauptkörper? (X=Ja)]]="","",Table1[[#This Row],[Etikett - B1 - Trennbar vom Hauptkörper? (X=Ja)]])</f>
        <v/>
      </c>
      <c r="NQ61" s="812" t="str">
        <f>IF(Table1[[#This Row],[Etikett - B1 - Virgin Material]]="","",VLOOKUP(Table1[[#This Row],[Etikett - B1 - Virgin Material]],'DD FD'!AJ:AK,2,FALSE))</f>
        <v/>
      </c>
      <c r="NR61" s="813" t="str">
        <f>IF(Table1[[#This Row],[Etikett - B1 - Virgin Material Anteil (in %)]]="","",Table1[[#This Row],[Etikett - B1 - Virgin Material Anteil (in %)]])</f>
        <v/>
      </c>
      <c r="NS61" s="812" t="str">
        <f>IF(Table1[[#This Row],[Etikett - B1 - Recyceltes Material]]="","",VLOOKUP(Table1[[#This Row],[Etikett - B1 - Recyceltes Material]],'DD FD'!AL:AM,2,FALSE))</f>
        <v/>
      </c>
      <c r="NT61" s="813" t="str">
        <f>IF(Table1[[#This Row],[Etikett - B1 - Recyceltes Material Anteil (in %)]]="","",Table1[[#This Row],[Etikett - B1 - Recyceltes Material Anteil (in %)]])</f>
        <v/>
      </c>
      <c r="NU61" s="812" t="str">
        <f>IF(Table1[[#This Row],[Etikett - B1 - Beschichtung]]="","",VLOOKUP(Table1[[#This Row],[Etikett - B1 - Beschichtung]],'DD FD'!AE:AF,2,FALSE))</f>
        <v/>
      </c>
      <c r="NV61" s="815" t="str">
        <f>IF(Table1[[#This Row],[Etikett - B1 - Beschichtung Anteil (in %)]]="","",Table1[[#This Row],[Etikett - B1 - Beschichtung Anteil (in %)]])</f>
        <v/>
      </c>
      <c r="NW61" s="811" t="str">
        <f>IF(Table1[[#This Row],[Etikett - B2 - Art]]="","",VLOOKUP(Table1[[#This Row],[Etikett - B2 - Art]],'DD FD'!F:G,2,FALSE))</f>
        <v/>
      </c>
      <c r="NX61" s="812" t="str">
        <f>IF(Table1[[#This Row],[Etikett - B2 - Fraktion]]="","",VLOOKUP(Table1[[#This Row],[Etikett - B2 - Fraktion]],'DD FD'!H:J,3,FALSE))</f>
        <v/>
      </c>
      <c r="NY61" s="809" t="str">
        <f>IF(Table1[[#This Row],[Etikett - B2 - Gewicht (in G)]]="","",Table1[[#This Row],[Etikett - B2 - Gewicht (in G)]])</f>
        <v/>
      </c>
      <c r="NZ61" s="809" t="str">
        <f>IF(Table1[[#This Row],[Etikett - B2 - Lizenzierungs-pflichtig? (X=Ja)]]="","",Table1[[#This Row],[Etikett - B2 - Lizenzierungs-pflichtig? (X=Ja)]])</f>
        <v/>
      </c>
      <c r="OA61" s="809" t="str">
        <f>IF(Table1[[#This Row],[Etikett - B2 - Trennbar vom Hauptkörper? (X=Ja)]]="","",Table1[[#This Row],[Etikett - B2 - Trennbar vom Hauptkörper? (X=Ja)]])</f>
        <v/>
      </c>
      <c r="OB61" s="812" t="str">
        <f>IF(Table1[[#This Row],[Etikett - B2 - Virgin Material]]="","",VLOOKUP(Table1[[#This Row],[Etikett - B2 - Virgin Material]],'DD FD'!AJ:AK,2,FALSE))</f>
        <v/>
      </c>
      <c r="OC61" s="813" t="str">
        <f>IF(Table1[[#This Row],[Etikett - B2 - Virgin Material Anteil (in %)]]="","",Table1[[#This Row],[Etikett - B2 - Virgin Material Anteil (in %)]])</f>
        <v/>
      </c>
      <c r="OD61" s="812" t="str">
        <f>IF(Table1[[#This Row],[Etikett - B2 - Recyceltes Material]]="","",VLOOKUP(Table1[[#This Row],[Etikett - B2 - Recyceltes Material]],'DD FD'!AL:AM,2,FALSE))</f>
        <v/>
      </c>
      <c r="OE61" s="813" t="str">
        <f>IF(Table1[[#This Row],[Etikett - B2 - Recyceltes Material Anteil (in %)]]="","",Table1[[#This Row],[Etikett - B2 - Recyceltes Material Anteil (in %)]])</f>
        <v/>
      </c>
      <c r="OF61" s="812" t="str">
        <f>IF(Table1[[#This Row],[Etikett - B2 - Beschichtung]]="","",VLOOKUP(Table1[[#This Row],[Etikett - B2 - Beschichtung]],'DD FD'!AE:AF,2,FALSE))</f>
        <v/>
      </c>
      <c r="OG61" s="815" t="str">
        <f>IF(Table1[[#This Row],[Etikett - B2 - Beschichtung Anteil (in %)]]="","",Table1[[#This Row],[Etikett - B2 - Beschichtung Anteil (in %)]])</f>
        <v/>
      </c>
      <c r="OH61" s="811" t="str">
        <f>IF(Table1[[#This Row],[Etikett - B3 - Art]]="","",VLOOKUP(Table1[[#This Row],[Etikett - B3 - Art]],'DD FD'!F:G,2,FALSE))</f>
        <v/>
      </c>
      <c r="OI61" s="812" t="str">
        <f>IF(Table1[[#This Row],[Etikett - B3 - Fraktion]]="","",VLOOKUP(Table1[[#This Row],[Etikett - B3 - Fraktion]],'DD FD'!H:J,3,FALSE))</f>
        <v/>
      </c>
      <c r="OJ61" s="809" t="str">
        <f>IF(Table1[[#This Row],[Etikett - B3 - Gewicht (in G)]]="","",Table1[[#This Row],[Etikett - B3 - Gewicht (in G)]])</f>
        <v/>
      </c>
      <c r="OK61" s="809" t="str">
        <f>IF(Table1[[#This Row],[Etikett - B3 - Lizenzierungs-pflichtig? (X=Ja)]]="","",Table1[[#This Row],[Etikett - B3 - Lizenzierungs-pflichtig? (X=Ja)]])</f>
        <v/>
      </c>
      <c r="OL61" s="809" t="str">
        <f>IF(Table1[[#This Row],[Etikett - B3 - Trennbar vom Hauptkörper? (X=Ja)]]="","",Table1[[#This Row],[Etikett - B3 - Trennbar vom Hauptkörper? (X=Ja)]])</f>
        <v/>
      </c>
      <c r="OM61" s="812" t="str">
        <f>IF(Table1[[#This Row],[Etikett - B3 - Virgin Material]]="","",VLOOKUP(Table1[[#This Row],[Etikett - B3 - Virgin Material]],'DD FD'!AJ:AK,2,FALSE))</f>
        <v/>
      </c>
      <c r="ON61" s="813" t="str">
        <f>IF(Table1[[#This Row],[Etikett - B3 - Virgin Material Anteil (in %)]]="","",Table1[[#This Row],[Etikett - B3 - Virgin Material Anteil (in %)]])</f>
        <v/>
      </c>
      <c r="OO61" s="812" t="str">
        <f>IF(Table1[[#This Row],[Etikett - B3 - Recyceltes Material]]="","",VLOOKUP(Table1[[#This Row],[Etikett - B3 - Recyceltes Material]],'DD FD'!AL:AM,2,FALSE))</f>
        <v/>
      </c>
      <c r="OP61" s="813" t="str">
        <f>IF(Table1[[#This Row],[Etikett - B3 - Recyceltes Material Anteil (in %)]]="","",Table1[[#This Row],[Etikett - B3 - Recyceltes Material Anteil (in %)]])</f>
        <v/>
      </c>
      <c r="OQ61" s="812" t="str">
        <f>IF(Table1[[#This Row],[Etikett - B3 - Beschichtung]]="","",VLOOKUP(Table1[[#This Row],[Etikett - B3 - Beschichtung]],'DD FD'!AE:AF,2,FALSE))</f>
        <v/>
      </c>
      <c r="OR61" s="861" t="str">
        <f>IF(Table1[[#This Row],[Etikett - B3 - Beschichtung Anteil (in %)]]="","",Table1[[#This Row],[Etikett - B3 - Beschichtung Anteil (in %)]])</f>
        <v/>
      </c>
      <c r="OS61" s="866">
        <f>ROUNDUP(SUM(
IF(AND(LB61='DD FD'!$J$7,LD61='DD FD'!$AI$3),LC61,0),
IF(AND(LL61='DD FD'!$J$7,LN61='DD FD'!$AI$3),LM61,0),
IF(AND(LV61='DD FD'!$J$7,LX61='DD FD'!$AI$3),LW61,0),
IF(AND(MF61='DD FD'!$J$7,MH61='DD FD'!$AI$3),MG61,0),
IF(AND(MQ61='DD FD'!$J$7,MS61='DD FD'!$AI$3),MR61,0),
IF(AND(NB61='DD FD'!$J$7,ND61='DD FD'!$AI$3),NC61,0),
IF(AND(NM61='DD FD'!$J$7,NO61='DD FD'!$AI$3),NN61,0),
IF(AND(NX61='DD FD'!$J$7,NZ61='DD FD'!$AI$3),NY61,0),
IF(AND(OI61='DD FD'!$J$7,OK61='DD FD'!$AI$3),OJ61,0),
),2)</f>
        <v>0</v>
      </c>
      <c r="OT61" s="865">
        <f>ROUNDUP(SUM(
IF(AND(LB61='DD FD'!$J$6,LD61='DD FD'!$AI$3),LC61,0),
IF(AND(LL61='DD FD'!$J$6,LN61='DD FD'!$AI$3),LM61,0),
IF(AND(LV61='DD FD'!$J$6,LX61='DD FD'!$AI$3),LW61,0),
IF(AND(MF61='DD FD'!$J$6,MH61='DD FD'!$AI$3),MG61,0),
IF(AND(MQ61='DD FD'!$J$6,MS61='DD FD'!$AI$3),MR61,0),
IF(AND(NB61='DD FD'!$J$6,ND61='DD FD'!$AI$3),NC61,0),
IF(AND(NM61='DD FD'!$J$6,NO61='DD FD'!$AI$3),NN61,0),
IF(AND(NX61='DD FD'!$J$6,NZ61='DD FD'!$AI$3),NY61,0),
IF(AND(OI61='DD FD'!$J$6,OK61='DD FD'!$AI$3),OJ61,0),
),2)</f>
        <v>0</v>
      </c>
      <c r="OU61" s="865">
        <f>ROUNDUP(SUM(
IF(AND(LB61='DD FD'!$J$10,LD61='DD FD'!$AI$3),LC61,0),
IF(AND(LL61='DD FD'!$J$10,LN61='DD FD'!$AI$3),LM61,0),
IF(AND(LV61='DD FD'!$J$10,LX61='DD FD'!$AI$3),LW61,0),
IF(AND(MF61='DD FD'!$J$10,MH61='DD FD'!$AI$3),MG61,0),
IF(AND(MQ61='DD FD'!$J$10,MS61='DD FD'!$AI$3),MR61,0),
IF(AND(NB61='DD FD'!$J$10,ND61='DD FD'!$AI$3),NC61,0),
IF(AND(NM61='DD FD'!$J$10,NO61='DD FD'!$AI$3),NN61,0),
IF(AND(NX61='DD FD'!$J$10,NZ61='DD FD'!$AI$3),NY61,0),
IF(AND(OI61='DD FD'!$J$10,OK61='DD FD'!$AI$3),OJ61,0),
),2)</f>
        <v>0</v>
      </c>
      <c r="OV61" s="865">
        <f>ROUNDUP(SUM(
IF(AND(LB61='DD FD'!$J$8,LD61='DD FD'!$AI$3),LC61,0),
IF(AND(LL61='DD FD'!$J$8,LN61='DD FD'!$AI$3),LM61,0),
IF(AND(LV61='DD FD'!$J$8,LX61='DD FD'!$AI$3),LW61,0),
IF(AND(MF61='DD FD'!$J$8,MH61='DD FD'!$AI$3),MG61,0),
IF(AND(MQ61='DD FD'!$J$8,MS61='DD FD'!$AI$3),MR61,0),
IF(AND(NB61='DD FD'!$J$8,ND61='DD FD'!$AI$3),NC61,0),
IF(AND(NM61='DD FD'!$J$8,NO61='DD FD'!$AI$3),NN61,0),
IF(AND(NX61='DD FD'!$J$8,NZ61='DD FD'!$AI$3),NY61,0),
IF(AND(OI61='DD FD'!$J$8,OK61='DD FD'!$AI$3),OJ61,0),
),2)</f>
        <v>0</v>
      </c>
      <c r="OW61" s="865">
        <f>ROUNDUP(SUM(
IF(AND(LB61='DD FD'!$J$5,LD61='DD FD'!$AI$3),LC61,0),
IF(AND(LL61='DD FD'!$J$5,LN61='DD FD'!$AI$3),LM61,0),
IF(AND(LV61='DD FD'!$J$5,LX61='DD FD'!$AI$3),LW61,0),
IF(AND(MF61='DD FD'!$J$5,MH61='DD FD'!$AI$3),MG61,0),
IF(AND(MQ61='DD FD'!$J$5,MS61='DD FD'!$AI$3),MR61,0),
IF(AND(NB61='DD FD'!$J$5,ND61='DD FD'!$AI$3),NC61,0),
IF(AND(NM61='DD FD'!$J$5,NO61='DD FD'!$AI$3),NN61,0),
IF(AND(NX61='DD FD'!$J$5,NZ61='DD FD'!$AI$3),NY61,0),
IF(AND(OI61='DD FD'!$J$5,OK61='DD FD'!$AI$3),OJ61,0),
),2)</f>
        <v>0</v>
      </c>
      <c r="OX61" s="865">
        <f>ROUNDUP(SUM(
IF(AND(LB61='DD FD'!$J$9,LD61='DD FD'!$AI$3),LC61,0),
IF(AND(LL61='DD FD'!$J$9,LN61='DD FD'!$AI$3),LM61,0),
IF(AND(LV61='DD FD'!$J$9,LX61='DD FD'!$AI$3),LW61,0),
IF(AND(MF61='DD FD'!$J$9,MH61='DD FD'!$AI$3),MG61,0),
IF(AND(MQ61='DD FD'!$J$9,MS61='DD FD'!$AI$3),MR61,0),
IF(AND(NB61='DD FD'!$J$9,ND61='DD FD'!$AI$3),NC61,0),
IF(AND(NM61='DD FD'!$J$9,NO61='DD FD'!$AI$3),NN61,0),
IF(AND(NX61='DD FD'!$J$9,NZ61='DD FD'!$AI$3),NY61,0),
IF(AND(OI61='DD FD'!$J$9,OK61='DD FD'!$AI$3),OJ61,0),
),2)</f>
        <v>0</v>
      </c>
      <c r="OY61" s="865">
        <f>ROUNDUP(SUM(
IF(AND(LB61='DD FD'!$J$4,LD61='DD FD'!$AI$3),LC61,0),
IF(AND(LL61='DD FD'!$J$4,LN61='DD FD'!$AI$3),LM61,0),
IF(AND(LV61='DD FD'!$J$4,LX61='DD FD'!$AI$3),LW61,0),
IF(AND(MF61='DD FD'!$J$4,MH61='DD FD'!$AI$3),MG61,0),
IF(AND(MQ61='DD FD'!$J$4,MS61='DD FD'!$AI$3),MR61,0),
IF(AND(NB61='DD FD'!$J$4,ND61='DD FD'!$AI$3),NC61,0),
IF(AND(NM61='DD FD'!$J$4,NO61='DD FD'!$AI$3),NN61,0),
IF(AND(NX61='DD FD'!$J$4,NZ61='DD FD'!$AI$3),NY61,0),
IF(AND(OI61='DD FD'!$J$4,OK61='DD FD'!$AI$3),OJ61,0),
),2)</f>
        <v>0</v>
      </c>
      <c r="OZ61" s="867">
        <f>ROUNDUP(SUM(
IF(AND(LB61='DD FD'!$J$11,LD61='DD FD'!$AI$3),LC61,0),
IF(AND(LL61='DD FD'!$J$11,LN61='DD FD'!$AI$3),LM61,0),
IF(AND(LV61='DD FD'!$J$11,LX61='DD FD'!$AI$3),LW61,0),
IF(AND(MF61='DD FD'!$J$11,MH61='DD FD'!$AI$3),MG61,0),
IF(AND(MQ61='DD FD'!$J$11,MS61='DD FD'!$AI$3),MR61,0),
IF(AND(NB61='DD FD'!$J$11,ND61='DD FD'!$AI$3),NC61,0),
IF(AND(NM61='DD FD'!$J$11,NO61='DD FD'!$AI$3),NN61,0),
IF(AND(NX61='DD FD'!$J$11,NZ61='DD FD'!$AI$3),NY61,0),
IF(AND(OI61='DD FD'!$J$11,OK61='DD FD'!$AI$3),OJ61,0),
),2)</f>
        <v>0</v>
      </c>
    </row>
    <row r="62" spans="1:416">
      <c r="A62" s="663"/>
      <c r="B62" s="182"/>
      <c r="C62" s="282"/>
      <c r="D62" s="282"/>
      <c r="E62" s="183"/>
      <c r="F62" s="355"/>
      <c r="G62" s="359"/>
      <c r="H62" s="664"/>
      <c r="I62" s="173"/>
      <c r="J62" s="161" t="str">
        <f t="shared" si="0"/>
        <v/>
      </c>
      <c r="K62" s="633" t="str">
        <f t="shared" si="17"/>
        <v/>
      </c>
      <c r="L62" s="636"/>
      <c r="M62" s="124" t="str">
        <f t="shared" si="18"/>
        <v/>
      </c>
      <c r="N62" s="125" t="str">
        <f t="shared" si="1"/>
        <v/>
      </c>
      <c r="O62" s="175"/>
      <c r="P62" s="175"/>
      <c r="Q62" s="126" t="str">
        <f t="shared" si="19"/>
        <v/>
      </c>
      <c r="R62" s="184"/>
      <c r="S62" s="184"/>
      <c r="T62" s="182"/>
      <c r="U62" s="182"/>
      <c r="V62" s="182"/>
      <c r="W62" s="358"/>
      <c r="X62" s="182"/>
      <c r="Y62" s="183"/>
      <c r="Z62" s="123"/>
      <c r="AA62" s="176"/>
      <c r="AB62" s="176"/>
      <c r="AC62" s="176"/>
      <c r="AD62" s="176"/>
      <c r="AE62" s="176"/>
      <c r="AF62" s="176"/>
      <c r="AG62" s="127" t="str">
        <f t="shared" si="20"/>
        <v/>
      </c>
      <c r="AH62" s="127" t="str">
        <f t="shared" si="21"/>
        <v/>
      </c>
      <c r="AI62" s="370"/>
      <c r="AJ62" s="635"/>
      <c r="AK62" s="619" t="str">
        <f t="shared" si="22"/>
        <v/>
      </c>
      <c r="AL62" s="124" t="str">
        <f t="shared" si="2"/>
        <v/>
      </c>
      <c r="AM62" s="124" t="str">
        <f t="shared" si="3"/>
        <v/>
      </c>
      <c r="AN62" s="124" t="str">
        <f t="shared" si="4"/>
        <v/>
      </c>
      <c r="AO62" s="124" t="str">
        <f t="shared" si="5"/>
        <v/>
      </c>
      <c r="AP62" s="184"/>
      <c r="AQ62" s="182"/>
      <c r="AR62" s="182"/>
      <c r="AS62" s="182"/>
      <c r="AT62" s="182"/>
      <c r="AU62" s="127" t="str">
        <f t="shared" si="6"/>
        <v/>
      </c>
      <c r="AV62" s="354"/>
      <c r="AW62" s="127" t="str">
        <f t="shared" si="7"/>
        <v/>
      </c>
      <c r="AX62" s="144" t="str">
        <f t="shared" si="8"/>
        <v/>
      </c>
      <c r="AY62" s="182"/>
      <c r="AZ62" s="23"/>
      <c r="BA62" s="23"/>
      <c r="BB62" s="183"/>
      <c r="BC62" s="622"/>
      <c r="BD62" s="649" t="str">
        <f t="shared" si="23"/>
        <v/>
      </c>
      <c r="BE62" s="354"/>
      <c r="BF62" s="192" t="str">
        <f t="shared" si="24"/>
        <v/>
      </c>
      <c r="BG62" s="159"/>
      <c r="BH62" s="159"/>
      <c r="BI62" s="182"/>
      <c r="BJ62" s="194"/>
      <c r="BK62" s="194"/>
      <c r="BL62" s="194"/>
      <c r="BM62" s="127" t="str">
        <f t="shared" si="9"/>
        <v/>
      </c>
      <c r="BN62" s="194"/>
      <c r="BO62" s="178" t="str">
        <f t="shared" si="10"/>
        <v/>
      </c>
      <c r="BP62" s="191"/>
      <c r="BQ62" s="182"/>
      <c r="BR62" s="23"/>
      <c r="BS62" s="23"/>
      <c r="BT62" s="23"/>
      <c r="BU62" s="651"/>
      <c r="BV62" s="647"/>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633" t="str">
        <f t="shared" si="25"/>
        <v/>
      </c>
      <c r="DY62" s="736"/>
      <c r="DZ62" s="334"/>
      <c r="EA62" s="736"/>
      <c r="EB62" s="197"/>
      <c r="EC62" s="194"/>
      <c r="ED62" s="197"/>
      <c r="EE62" s="197"/>
      <c r="EF62" s="194"/>
      <c r="EG62" s="194"/>
      <c r="EH62" s="194"/>
      <c r="EI62" s="123" t="str">
        <f t="shared" si="11"/>
        <v/>
      </c>
      <c r="EJ62" s="194"/>
      <c r="EK62" s="620" t="str">
        <f t="shared" si="12"/>
        <v/>
      </c>
      <c r="EL62" s="756"/>
      <c r="EM62" s="620" t="str">
        <f t="shared" si="26"/>
        <v/>
      </c>
      <c r="EN62" s="733"/>
      <c r="EO62" s="163"/>
      <c r="EP62" s="163"/>
      <c r="EQ62" s="163"/>
      <c r="ER62" s="163"/>
      <c r="ES62" s="163"/>
      <c r="ET62" s="163"/>
      <c r="EU62" s="163"/>
      <c r="EV62" s="163"/>
      <c r="EW62" s="163"/>
      <c r="EX62" s="163"/>
      <c r="EY62" s="163"/>
      <c r="EZ62" s="163"/>
      <c r="FA62" s="163"/>
      <c r="FB62" s="163"/>
      <c r="FC62" s="742"/>
      <c r="FD62" s="648" t="str">
        <f t="shared" si="13"/>
        <v/>
      </c>
      <c r="FE62" s="183"/>
      <c r="FF62" s="201"/>
      <c r="FG62" s="201"/>
      <c r="FH62" s="201"/>
      <c r="FI62" s="201"/>
      <c r="FJ62" s="201"/>
      <c r="FK62" s="201"/>
      <c r="FL62" s="182"/>
      <c r="FM62" s="182"/>
      <c r="FN62" s="334"/>
      <c r="FO62" s="123" t="str">
        <f t="shared" si="14"/>
        <v/>
      </c>
      <c r="FP62" s="889" t="str">
        <f>IF(Table1[[#This Row],[Baumwollanteil (in %)]]&lt;&gt;"","05","")</f>
        <v/>
      </c>
      <c r="FQ62" s="999"/>
      <c r="FR62" s="179" t="str">
        <f t="shared" si="15"/>
        <v/>
      </c>
      <c r="FS62" s="175"/>
      <c r="FT62" s="175"/>
      <c r="FU62" s="175"/>
      <c r="FV62" s="745" t="str">
        <f t="shared" si="16"/>
        <v/>
      </c>
      <c r="FZ62" s="24"/>
      <c r="GA62" s="24"/>
      <c r="GC62" s="1010" t="str">
        <f>IF(Table1[[#This Row],[Global Trade Item Number (GTIN)]]="","",Table1[[#This Row],[Global Trade Item Number (GTIN)]])</f>
        <v/>
      </c>
      <c r="GD62" s="790" t="str">
        <f>IF(Table1[[#This Row],[WAWI-Nr./ Kreditoren-Nummer
(ASDV)]]&lt;&gt;"",Table1[[#This Row],[WAWI-Nr./ Kreditoren-Nummer
(ASDV)]],"")</f>
        <v/>
      </c>
      <c r="GE62" s="190"/>
      <c r="GF62" s="790" t="str">
        <f>IF(Table1[[#This Row],[Gültig ab (Datum)]]&lt;&gt;"","31.12.9999","")</f>
        <v/>
      </c>
      <c r="GG62" s="190"/>
      <c r="GH62" s="190"/>
      <c r="GI62" s="616"/>
      <c r="GJ62" s="765"/>
      <c r="GK62" s="763"/>
      <c r="GL62" s="617"/>
      <c r="GM62" s="617"/>
      <c r="GN62" s="617"/>
      <c r="GO62" s="617"/>
      <c r="GP62" s="617"/>
      <c r="GQ62" s="775"/>
      <c r="GR62" s="771"/>
      <c r="GS62" s="159"/>
      <c r="GT62" s="610"/>
      <c r="GU62" s="610"/>
      <c r="GV62" s="610"/>
      <c r="GW62" s="610"/>
      <c r="GX62" s="610"/>
      <c r="GY62" s="610"/>
      <c r="GZ62" s="610"/>
      <c r="HA62" s="610"/>
      <c r="HB62" s="771"/>
      <c r="HC62" s="610"/>
      <c r="HD62" s="610"/>
      <c r="HE62" s="610"/>
      <c r="HF62" s="610"/>
      <c r="HG62" s="610"/>
      <c r="HH62" s="610"/>
      <c r="HI62" s="610"/>
      <c r="HJ62" s="610"/>
      <c r="HK62" s="610"/>
      <c r="HL62" s="771"/>
      <c r="HM62" s="610"/>
      <c r="HN62" s="610"/>
      <c r="HO62" s="610"/>
      <c r="HP62" s="610"/>
      <c r="HQ62" s="610"/>
      <c r="HR62" s="610"/>
      <c r="HS62" s="610"/>
      <c r="HT62" s="610"/>
      <c r="HU62" s="610"/>
      <c r="HV62" s="771"/>
      <c r="HW62" s="610"/>
      <c r="HX62" s="610"/>
      <c r="HY62" s="610"/>
      <c r="HZ62" s="610"/>
      <c r="IA62" s="610"/>
      <c r="IB62" s="610"/>
      <c r="IC62" s="610"/>
      <c r="ID62" s="610"/>
      <c r="IE62" s="610"/>
      <c r="IF62" s="610"/>
      <c r="IG62" s="771"/>
      <c r="IH62" s="610"/>
      <c r="II62" s="610"/>
      <c r="IJ62" s="610"/>
      <c r="IK62" s="610"/>
      <c r="IL62" s="610"/>
      <c r="IM62" s="610"/>
      <c r="IN62" s="610"/>
      <c r="IO62" s="610"/>
      <c r="IP62" s="610"/>
      <c r="IQ62" s="610"/>
      <c r="IR62" s="771"/>
      <c r="IS62" s="610"/>
      <c r="IT62" s="610"/>
      <c r="IU62" s="610"/>
      <c r="IV62" s="610"/>
      <c r="IW62" s="610"/>
      <c r="IX62" s="610"/>
      <c r="IY62" s="610"/>
      <c r="IZ62" s="610"/>
      <c r="JA62" s="610"/>
      <c r="JB62" s="610"/>
      <c r="JC62" s="771"/>
      <c r="JD62" s="610"/>
      <c r="JE62" s="610"/>
      <c r="JF62" s="610"/>
      <c r="JG62" s="610"/>
      <c r="JH62" s="610"/>
      <c r="JI62" s="610"/>
      <c r="JJ62" s="610"/>
      <c r="JK62" s="610"/>
      <c r="JL62" s="610"/>
      <c r="JM62" s="827"/>
      <c r="JN62" s="771"/>
      <c r="JO62" s="610"/>
      <c r="JP62" s="610"/>
      <c r="JQ62" s="610"/>
      <c r="JR62" s="610"/>
      <c r="JS62" s="610"/>
      <c r="JT62" s="610"/>
      <c r="JU62" s="610"/>
      <c r="JV62" s="610"/>
      <c r="JW62" s="610"/>
      <c r="JX62" s="610"/>
      <c r="JY62" s="771"/>
      <c r="JZ62" s="610"/>
      <c r="KA62" s="610"/>
      <c r="KB62" s="610"/>
      <c r="KC62" s="610"/>
      <c r="KD62" s="610"/>
      <c r="KE62" s="610"/>
      <c r="KF62" s="610"/>
      <c r="KG62" s="610"/>
      <c r="KH62" s="610"/>
      <c r="KI62" s="610"/>
      <c r="KL62" s="803" t="str">
        <f>IF(Table1[[#This Row],[GTIN]]&lt;&gt;"",Table1[[#This Row],[GTIN]],"")</f>
        <v/>
      </c>
      <c r="KM62" s="804" t="str">
        <f>Table1[[#This Row],[Kreditor]]</f>
        <v/>
      </c>
      <c r="KN62" s="805" t="str">
        <f>IF(Table1[[#This Row],[Gültig ab (Datum)]]&lt;&gt;"",Table1[[#This Row],[Gültig ab (Datum)]],"")</f>
        <v/>
      </c>
      <c r="KO62" s="805" t="str">
        <f>Table1[[#This Row],[Gültig bis]]</f>
        <v/>
      </c>
      <c r="KP62" s="818" t="str">
        <f>IF(Table1[[#This Row],[Artikel verpackt? 
(X=Ja)]]="","",Table1[[#This Row],[Artikel verpackt? 
(X=Ja)]])</f>
        <v/>
      </c>
      <c r="KQ62" s="806" t="str">
        <f>IF(Table1[[#This Row],[Verpackung recyclingfähig?
(X=Ja)]]="","",Table1[[#This Row],[Verpackung recyclingfähig?
(X=Ja)]])</f>
        <v/>
      </c>
      <c r="KR62" s="807"/>
      <c r="KS62" s="808"/>
      <c r="KT62" s="809"/>
      <c r="KU62" s="809"/>
      <c r="KV62" s="809"/>
      <c r="KW62" s="809"/>
      <c r="KX62" s="809"/>
      <c r="KY62" s="809"/>
      <c r="KZ62" s="810"/>
      <c r="LA62" s="811" t="str">
        <f>IF(Table1[[#This Row],[Hauptkörper - B1 - Art]]="","",VLOOKUP(Table1[[#This Row],[Hauptkörper - B1 - Art]],'DD FD'!B:C,2,FALSE))</f>
        <v/>
      </c>
      <c r="LB62" s="812" t="str">
        <f>IF(Table1[[#This Row],[Hauptkörper - B1 - Fraktion]]="","",VLOOKUP(Table1[[#This Row],[Hauptkörper - B1 - Fraktion]],'DD FD'!H:J,3,FALSE))</f>
        <v/>
      </c>
      <c r="LC62" s="809" t="str">
        <f>IF(Table1[[#This Row],[Hauptkörper - B1 - Gewicht
(in G)]]="","",Table1[[#This Row],[Hauptkörper - B1 - Gewicht
(in G)]])</f>
        <v/>
      </c>
      <c r="LD62" s="809" t="str">
        <f>IF(Table1[[#This Row],[Hauptkörper - B1 - Lizenzierungs-pflichtig? (X=Ja)]]="","",Table1[[#This Row],[Hauptkörper - B1 - Lizenzierungs-pflichtig? (X=Ja)]])</f>
        <v/>
      </c>
      <c r="LE62" s="812" t="str">
        <f>IF(Table1[[#This Row],[Hauptkörper - B1 - Virgin Material]]="","",VLOOKUP(Table1[[#This Row],[Hauptkörper - B1 - Virgin Material]],'DD FD'!AJ:AK,2,FALSE))</f>
        <v/>
      </c>
      <c r="LF62" s="813" t="str">
        <f>IF(Table1[[#This Row],[Hauptkörper - B1 - Virgin Material Anteil (in %)]]="","",Table1[[#This Row],[Hauptkörper - B1 - Virgin Material Anteil (in %)]])</f>
        <v/>
      </c>
      <c r="LG62" s="812" t="str">
        <f>IF(Table1[[#This Row],[Hauptkörper - B1 - Recyceltes Material]]="","",VLOOKUP(Table1[[#This Row],[Hauptkörper - B1 - Recyceltes Material]],'DD FD'!AL:AM,2,FALSE))</f>
        <v/>
      </c>
      <c r="LH62" s="813" t="str">
        <f>IF(Table1[[#This Row],[Hauptkörper - B1 - Recyceltes Material Anteil (in %)]]="","",Table1[[#This Row],[Hauptkörper - B1 - Recyceltes Material Anteil (in %)]])</f>
        <v/>
      </c>
      <c r="LI62" s="814" t="str">
        <f>IF(Table1[[#This Row],[Hauptkörper - B1 - Beschichtung]]="","",VLOOKUP(Table1[[#This Row],[Hauptkörper - B1 - Beschichtung]],'DD FD'!AE:AF,2,FALSE))</f>
        <v/>
      </c>
      <c r="LJ62" s="815" t="str">
        <f>IF(Table1[[#This Row],[Hauptkörper - B1 - Beschichtung Anteil (in %)]]="","",Table1[[#This Row],[Hauptkörper - B1 - Beschichtung Anteil (in %)]])</f>
        <v/>
      </c>
      <c r="LK62" s="811" t="str">
        <f>IF(Table1[[#This Row],[Hauptkörper - B2 - Art]]="","",VLOOKUP(Table1[[#This Row],[Hauptkörper - B2 - Art]],'DD FD'!B:C,2,FALSE))</f>
        <v/>
      </c>
      <c r="LL62" s="812" t="str">
        <f>IF(Table1[[#This Row],[Hauptkörper - B2 - Fraktion]]="","",VLOOKUP(Table1[[#This Row],[Hauptkörper - B2 - Fraktion]],'DD FD'!H:J,3,FALSE))</f>
        <v/>
      </c>
      <c r="LM62" s="809" t="str">
        <f>IF(Table1[[#This Row],[Hauptkörper - B2 - Gewicht
(in G)]]="","",Table1[[#This Row],[Hauptkörper - B2 - Gewicht
(in G)]])</f>
        <v/>
      </c>
      <c r="LN62" s="809" t="str">
        <f>IF(Table1[[#This Row],[Hauptkörper - B2 - Lizenzierungs-pflichtig? (X=Ja)]]="","",Table1[[#This Row],[Hauptkörper - B2 - Lizenzierungs-pflichtig? (X=Ja)]])</f>
        <v/>
      </c>
      <c r="LO62" s="812" t="str">
        <f>IF(Table1[[#This Row],[Hauptkörper - B2 - Virgin Material]]="","",VLOOKUP(Table1[[#This Row],[Hauptkörper - B2 - Virgin Material]],'DD FD'!AJ:AK,2,FALSE))</f>
        <v/>
      </c>
      <c r="LP62" s="813" t="str">
        <f>IF(Table1[[#This Row],[Hauptkörper - B2 - Virgin Material Anteil (in %)]]="","",Table1[[#This Row],[Hauptkörper - B2 - Virgin Material Anteil (in %)]])</f>
        <v/>
      </c>
      <c r="LQ62" s="812" t="str">
        <f>IF(Table1[[#This Row],[Hauptkörper - B2 - Recyceltes Material]]="","",VLOOKUP(Table1[[#This Row],[Hauptkörper - B2 - Recyceltes Material]],'DD FD'!AL:AM,2,FALSE))</f>
        <v/>
      </c>
      <c r="LR62" s="813" t="str">
        <f>IF(Table1[[#This Row],[Hauptkörper - B2 - Recyceltes Material Anteil (in %)]]="","",Table1[[#This Row],[Hauptkörper - B2 - Recyceltes Material Anteil (in %)]])</f>
        <v/>
      </c>
      <c r="LS62" s="812" t="str">
        <f>IF(Table1[[#This Row],[Hauptkörper - B2 - Beschichtung]]="","",VLOOKUP(Table1[[#This Row],[Hauptkörper - B2 - Beschichtung]],'DD FD'!AE:AF,2,FALSE))</f>
        <v/>
      </c>
      <c r="LT62" s="815" t="str">
        <f>IF(Table1[[#This Row],[Hauptkörper - B2 - Beschichtung Anteil (in %)]]="","",Table1[[#This Row],[Hauptkörper - B2 - Beschichtung Anteil (in %)]])</f>
        <v/>
      </c>
      <c r="LU62" s="811" t="str">
        <f>IF(Table1[[#This Row],[Hauptkörper - B3 - Art]]="","",VLOOKUP(Table1[[#This Row],[Hauptkörper - B3 - Art]],'DD FD'!B:C,2,FALSE))</f>
        <v/>
      </c>
      <c r="LV62" s="812" t="str">
        <f>IF(Table1[[#This Row],[Hauptkörper - B3 - Fraktion]]="","",VLOOKUP(Table1[[#This Row],[Hauptkörper - B3 - Fraktion]],'DD FD'!H:J,3,FALSE))</f>
        <v/>
      </c>
      <c r="LW62" s="809" t="str">
        <f>IF(Table1[[#This Row],[Hauptkörper - B3 - Gewicht
(in G)]]="","",Table1[[#This Row],[Hauptkörper - B3 - Gewicht
(in G)]])</f>
        <v/>
      </c>
      <c r="LX62" s="809" t="str">
        <f>IF(Table1[[#This Row],[Hauptkörper - B3 - Lizenzierungs-pflichtig? (X=Ja)]]="","",Table1[[#This Row],[Hauptkörper - B3 - Lizenzierungs-pflichtig? (X=Ja)]])</f>
        <v/>
      </c>
      <c r="LY62" s="812" t="str">
        <f>IF(Table1[[#This Row],[Hauptkörper - B3 - Virgin Material]]="","",VLOOKUP(Table1[[#This Row],[Hauptkörper - B3 - Virgin Material]],'DD FD'!AJ:AK,2,FALSE))</f>
        <v/>
      </c>
      <c r="LZ62" s="813" t="str">
        <f>IF(Table1[[#This Row],[Hauptkörper - B3 - Virgin Material Anteil (in %)]]="","",Table1[[#This Row],[Hauptkörper - B3 - Virgin Material Anteil (in %)]])</f>
        <v/>
      </c>
      <c r="MA62" s="812" t="str">
        <f>IF(Table1[[#This Row],[Hauptkörper - B3 - Recyceltes Material]]="","",VLOOKUP(Table1[[#This Row],[Hauptkörper - B3 - Recyceltes Material]],'DD FD'!AL:AM,2,FALSE))</f>
        <v/>
      </c>
      <c r="MB62" s="813" t="str">
        <f>IF(Table1[[#This Row],[Hauptkörper - B3 - Recyceltes Material Anteil (in %)]]="","",Table1[[#This Row],[Hauptkörper - B3 - Recyceltes Material Anteil (in %)]])</f>
        <v/>
      </c>
      <c r="MC62" s="812" t="str">
        <f>IF(Table1[[#This Row],[Hauptkörper - B3 - Beschichtung]]="","",VLOOKUP(Table1[[#This Row],[Hauptkörper - B3 - Beschichtung]],'DD FD'!AE:AF,2,FALSE))</f>
        <v/>
      </c>
      <c r="MD62" s="815" t="str">
        <f>IF(Table1[[#This Row],[Hauptkörper - B3 - Beschichtung Anteil (in %)]]="","",Table1[[#This Row],[Hauptkörper - B3 - Beschichtung Anteil (in %)]])</f>
        <v/>
      </c>
      <c r="ME62" s="811" t="str">
        <f>IF(Table1[[#This Row],[Verschluss - B1 - Art]]="","",VLOOKUP(Table1[[#This Row],[Verschluss - B1 - Art]],'DD FD'!D:E,2,FALSE))</f>
        <v/>
      </c>
      <c r="MF62" s="812" t="str">
        <f>IF(Table1[[#This Row],[Verschluss - B1 - Fraktion]]="","",VLOOKUP(Table1[[#This Row],[Verschluss - B1 - Fraktion]],'DD FD'!H:J,3,FALSE))</f>
        <v/>
      </c>
      <c r="MG62" s="809" t="str">
        <f>IF(Table1[[#This Row],[Verschluss - B1 - Gewicht (in G)]]="","",Table1[[#This Row],[Verschluss - B1 - Gewicht (in G)]])</f>
        <v/>
      </c>
      <c r="MH62" s="809" t="str">
        <f>IF(Table1[[#This Row],[Verschluss - B1 - Lizenzierungs-pflichtig? (X=Ja)]]="","",Table1[[#This Row],[Verschluss - B1 - Lizenzierungs-pflichtig? (X=Ja)]])</f>
        <v/>
      </c>
      <c r="MI62" s="809" t="str">
        <f>IF(Table1[[#This Row],[Verschluss - B1 - Trennbar vom Hauptkörper? (X=Ja)]]="","",Table1[[#This Row],[Verschluss - B1 - Trennbar vom Hauptkörper? (X=Ja)]])</f>
        <v/>
      </c>
      <c r="MJ62" s="812" t="str">
        <f>IF(Table1[[#This Row],[Verschluss - B1 - Virgin Material]]="","",VLOOKUP(Table1[[#This Row],[Verschluss - B1 - Virgin Material]],'DD FD'!AJ:AK,2,FALSE))</f>
        <v/>
      </c>
      <c r="MK62" s="813" t="str">
        <f>IF(Table1[[#This Row],[Verschluss - B1 - Virgin Material Anteil (in %)]]="","",Table1[[#This Row],[Verschluss - B1 - Virgin Material Anteil (in %)]])</f>
        <v/>
      </c>
      <c r="ML62" s="812" t="str">
        <f>IF(Table1[[#This Row],[Verschluss - B1 - Recyceltes Material]]="","",VLOOKUP(Table1[[#This Row],[Verschluss - B1 - Recyceltes Material]],'DD FD'!AL:AM,2,FALSE))</f>
        <v/>
      </c>
      <c r="MM62" s="813" t="str">
        <f>IF(Table1[[#This Row],[Verschluss - B1 - Recyceltes Material Anteil (in %)]]="","",Table1[[#This Row],[Verschluss - B1 - Recyceltes Material Anteil (in %)]])</f>
        <v/>
      </c>
      <c r="MN62" s="812" t="str">
        <f>IF(Table1[[#This Row],[Verschluss - B1 - Beschichtung]]="","",VLOOKUP(Table1[[#This Row],[Verschluss - B1 - Beschichtung]],'DD FD'!AE:AF,2,FALSE))</f>
        <v/>
      </c>
      <c r="MO62" s="815" t="str">
        <f>IF(Table1[[#This Row],[Verschluss - B1 - Beschichtung Anteil (in %)]]="","",Table1[[#This Row],[Verschluss - B1 - Beschichtung Anteil (in %)]])</f>
        <v/>
      </c>
      <c r="MP62" s="811" t="str">
        <f>IF(Table1[[#This Row],[Verschluss - B2 - Art]]="","",VLOOKUP(Table1[[#This Row],[Verschluss - B2 - Art]],'DD FD'!D:E,2,FALSE))</f>
        <v/>
      </c>
      <c r="MQ62" s="812" t="str">
        <f>IF(Table1[[#This Row],[Verschluss - B2 - Fraktion]]="","",VLOOKUP(Table1[[#This Row],[Verschluss - B2 - Fraktion]],'DD FD'!H:J,3,FALSE))</f>
        <v/>
      </c>
      <c r="MR62" s="809" t="str">
        <f>IF(Table1[[#This Row],[Verschluss - B2 - Gewicht (in G)]]="","",Table1[[#This Row],[Verschluss - B2 - Gewicht (in G)]])</f>
        <v/>
      </c>
      <c r="MS62" s="809" t="str">
        <f>IF(Table1[[#This Row],[Verschluss - B2 - Lizenzierungs-pflichtig? (X=Ja)]]="","",Table1[[#This Row],[Verschluss - B2 - Lizenzierungs-pflichtig? (X=Ja)]])</f>
        <v/>
      </c>
      <c r="MT62" s="809" t="str">
        <f>IF(Table1[[#This Row],[Verschluss - B2 - Trennbar vom Hauptkörper? (X=Ja)]]="","",Table1[[#This Row],[Verschluss - B2 - Trennbar vom Hauptkörper? (X=Ja)]])</f>
        <v/>
      </c>
      <c r="MU62" s="812" t="str">
        <f>IF(Table1[[#This Row],[Verschluss - B2 - Virgin Material]]="","",VLOOKUP(Table1[[#This Row],[Verschluss - B2 - Virgin Material]],'DD FD'!AJ:AK,2,FALSE))</f>
        <v/>
      </c>
      <c r="MV62" s="813" t="str">
        <f>IF(Table1[[#This Row],[Verschluss - B2 - Virgin Material Anteil (in %)]]="","",Table1[[#This Row],[Verschluss - B2 - Virgin Material Anteil (in %)]])</f>
        <v/>
      </c>
      <c r="MW62" s="812" t="str">
        <f>IF(Table1[[#This Row],[Verschluss - B2 - Recyceltes Material]]="","",VLOOKUP(Table1[[#This Row],[Verschluss - B2 - Recyceltes Material]],'DD FD'!AL:AM,2,FALSE))</f>
        <v/>
      </c>
      <c r="MX62" s="813" t="str">
        <f>IF(Table1[[#This Row],[Verschluss - B2 - Recyceltes Material Anteil (in %)]]="","",Table1[[#This Row],[Verschluss - B2 - Recyceltes Material Anteil (in %)]])</f>
        <v/>
      </c>
      <c r="MY62" s="812" t="str">
        <f>IF(Table1[[#This Row],[Verschluss - B2 - Beschichtung]]="","",VLOOKUP(Table1[[#This Row],[Verschluss - B2 - Beschichtung]],'DD FD'!AE:AF,2,FALSE))</f>
        <v/>
      </c>
      <c r="MZ62" s="815" t="str">
        <f>IF(Table1[[#This Row],[Verschluss - B2 - Beschichtung Anteil (in %)]]="","",Table1[[#This Row],[Verschluss - B2 - Beschichtung Anteil (in %)]])</f>
        <v/>
      </c>
      <c r="NA62" s="811" t="str">
        <f>IF(Table1[[#This Row],[Verschluss - B3 - Art]]="","",VLOOKUP(Table1[[#This Row],[Verschluss - B3 - Art]],'DD FD'!D:E,2,FALSE))</f>
        <v/>
      </c>
      <c r="NB62" s="812" t="str">
        <f>IF(Table1[[#This Row],[Verschluss - B3 - Fraktion]]="","",VLOOKUP(Table1[[#This Row],[Verschluss - B3 - Fraktion]],'DD FD'!H:J,3,FALSE))</f>
        <v/>
      </c>
      <c r="NC62" s="809" t="str">
        <f>IF(Table1[[#This Row],[Verschluss - B3 - Gewicht (in G)]]="","",Table1[[#This Row],[Verschluss - B3 - Gewicht (in G)]])</f>
        <v/>
      </c>
      <c r="ND62" s="809" t="str">
        <f>IF(Table1[[#This Row],[Verschluss - B3 - Lizenzierungs-pflichtig? (X=Ja)]]="","",Table1[[#This Row],[Verschluss - B3 - Lizenzierungs-pflichtig? (X=Ja)]])</f>
        <v/>
      </c>
      <c r="NE62" s="809" t="str">
        <f>IF(Table1[[#This Row],[Verschluss - B3 - Trennbar vom Hauptkörper? (X=Ja)]]="","",Table1[[#This Row],[Verschluss - B3 - Trennbar vom Hauptkörper? (X=Ja)]])</f>
        <v/>
      </c>
      <c r="NF62" s="812" t="str">
        <f>IF(Table1[[#This Row],[Verschluss - B3 - Virgin Material]]="","",VLOOKUP(Table1[[#This Row],[Verschluss - B3 - Virgin Material]],'DD FD'!AJ:AK,2,FALSE))</f>
        <v/>
      </c>
      <c r="NG62" s="813" t="str">
        <f>IF(Table1[[#This Row],[Verschluss - B3 - Virgin Material Anteil (in %)]]="","",Table1[[#This Row],[Verschluss - B3 - Virgin Material Anteil (in %)]])</f>
        <v/>
      </c>
      <c r="NH62" s="812" t="str">
        <f>IF(Table1[[#This Row],[Verschluss - B3 - Recyceltes Material]]="","",VLOOKUP(Table1[[#This Row],[Verschluss - B3 - Recyceltes Material]],'DD FD'!AL:AM,2,FALSE))</f>
        <v/>
      </c>
      <c r="NI62" s="813" t="str">
        <f>IF(Table1[[#This Row],[Verschluss - B3 - Recyceltes Material Anteil (in %)]]="","",Table1[[#This Row],[Verschluss - B3 - Recyceltes Material Anteil (in %)]])</f>
        <v/>
      </c>
      <c r="NJ62" s="812" t="str">
        <f>IF(Table1[[#This Row],[Verschluss - B3 - Beschichtung]]="","",VLOOKUP(Table1[[#This Row],[Verschluss - B3 - Beschichtung]],'DD FD'!AE:AF,2,FALSE))</f>
        <v/>
      </c>
      <c r="NK62" s="815" t="str">
        <f>IF(Table1[[#This Row],[Verschluss - B3 - Beschichtung Anteil (in %)]]="","",Table1[[#This Row],[Verschluss - B3 - Beschichtung Anteil (in %)]])</f>
        <v/>
      </c>
      <c r="NL62" s="811" t="str">
        <f>IF(Table1[[#This Row],[Etikett - B1 - Art]]="","",VLOOKUP(Table1[[#This Row],[Etikett - B1 - Art]],'DD FD'!F:G,2,FALSE))</f>
        <v/>
      </c>
      <c r="NM62" s="812" t="str">
        <f>IF(Table1[[#This Row],[Etikett - B1 - Fraktion]]="","",VLOOKUP(Table1[[#This Row],[Etikett - B1 - Fraktion]],'DD FD'!H:J,3,FALSE))</f>
        <v/>
      </c>
      <c r="NN62" s="809" t="str">
        <f>IF(Table1[[#This Row],[Etikett - B1 - Gewicht (in G)]]="","",Table1[[#This Row],[Etikett - B1 - Gewicht (in G)]])</f>
        <v/>
      </c>
      <c r="NO62" s="809" t="str">
        <f>IF(Table1[[#This Row],[Etikett - B1 - Lizenzierungs-pflichtig? (X=Ja)]]="","",Table1[[#This Row],[Etikett - B1 - Lizenzierungs-pflichtig? (X=Ja)]])</f>
        <v/>
      </c>
      <c r="NP62" s="809" t="str">
        <f>IF(Table1[[#This Row],[Etikett - B1 - Trennbar vom Hauptkörper? (X=Ja)]]="","",Table1[[#This Row],[Etikett - B1 - Trennbar vom Hauptkörper? (X=Ja)]])</f>
        <v/>
      </c>
      <c r="NQ62" s="812" t="str">
        <f>IF(Table1[[#This Row],[Etikett - B1 - Virgin Material]]="","",VLOOKUP(Table1[[#This Row],[Etikett - B1 - Virgin Material]],'DD FD'!AJ:AK,2,FALSE))</f>
        <v/>
      </c>
      <c r="NR62" s="813" t="str">
        <f>IF(Table1[[#This Row],[Etikett - B1 - Virgin Material Anteil (in %)]]="","",Table1[[#This Row],[Etikett - B1 - Virgin Material Anteil (in %)]])</f>
        <v/>
      </c>
      <c r="NS62" s="812" t="str">
        <f>IF(Table1[[#This Row],[Etikett - B1 - Recyceltes Material]]="","",VLOOKUP(Table1[[#This Row],[Etikett - B1 - Recyceltes Material]],'DD FD'!AL:AM,2,FALSE))</f>
        <v/>
      </c>
      <c r="NT62" s="813" t="str">
        <f>IF(Table1[[#This Row],[Etikett - B1 - Recyceltes Material Anteil (in %)]]="","",Table1[[#This Row],[Etikett - B1 - Recyceltes Material Anteil (in %)]])</f>
        <v/>
      </c>
      <c r="NU62" s="812" t="str">
        <f>IF(Table1[[#This Row],[Etikett - B1 - Beschichtung]]="","",VLOOKUP(Table1[[#This Row],[Etikett - B1 - Beschichtung]],'DD FD'!AE:AF,2,FALSE))</f>
        <v/>
      </c>
      <c r="NV62" s="815" t="str">
        <f>IF(Table1[[#This Row],[Etikett - B1 - Beschichtung Anteil (in %)]]="","",Table1[[#This Row],[Etikett - B1 - Beschichtung Anteil (in %)]])</f>
        <v/>
      </c>
      <c r="NW62" s="811" t="str">
        <f>IF(Table1[[#This Row],[Etikett - B2 - Art]]="","",VLOOKUP(Table1[[#This Row],[Etikett - B2 - Art]],'DD FD'!F:G,2,FALSE))</f>
        <v/>
      </c>
      <c r="NX62" s="812" t="str">
        <f>IF(Table1[[#This Row],[Etikett - B2 - Fraktion]]="","",VLOOKUP(Table1[[#This Row],[Etikett - B2 - Fraktion]],'DD FD'!H:J,3,FALSE))</f>
        <v/>
      </c>
      <c r="NY62" s="809" t="str">
        <f>IF(Table1[[#This Row],[Etikett - B2 - Gewicht (in G)]]="","",Table1[[#This Row],[Etikett - B2 - Gewicht (in G)]])</f>
        <v/>
      </c>
      <c r="NZ62" s="809" t="str">
        <f>IF(Table1[[#This Row],[Etikett - B2 - Lizenzierungs-pflichtig? (X=Ja)]]="","",Table1[[#This Row],[Etikett - B2 - Lizenzierungs-pflichtig? (X=Ja)]])</f>
        <v/>
      </c>
      <c r="OA62" s="809" t="str">
        <f>IF(Table1[[#This Row],[Etikett - B2 - Trennbar vom Hauptkörper? (X=Ja)]]="","",Table1[[#This Row],[Etikett - B2 - Trennbar vom Hauptkörper? (X=Ja)]])</f>
        <v/>
      </c>
      <c r="OB62" s="812" t="str">
        <f>IF(Table1[[#This Row],[Etikett - B2 - Virgin Material]]="","",VLOOKUP(Table1[[#This Row],[Etikett - B2 - Virgin Material]],'DD FD'!AJ:AK,2,FALSE))</f>
        <v/>
      </c>
      <c r="OC62" s="813" t="str">
        <f>IF(Table1[[#This Row],[Etikett - B2 - Virgin Material Anteil (in %)]]="","",Table1[[#This Row],[Etikett - B2 - Virgin Material Anteil (in %)]])</f>
        <v/>
      </c>
      <c r="OD62" s="812" t="str">
        <f>IF(Table1[[#This Row],[Etikett - B2 - Recyceltes Material]]="","",VLOOKUP(Table1[[#This Row],[Etikett - B2 - Recyceltes Material]],'DD FD'!AL:AM,2,FALSE))</f>
        <v/>
      </c>
      <c r="OE62" s="813" t="str">
        <f>IF(Table1[[#This Row],[Etikett - B2 - Recyceltes Material Anteil (in %)]]="","",Table1[[#This Row],[Etikett - B2 - Recyceltes Material Anteil (in %)]])</f>
        <v/>
      </c>
      <c r="OF62" s="812" t="str">
        <f>IF(Table1[[#This Row],[Etikett - B2 - Beschichtung]]="","",VLOOKUP(Table1[[#This Row],[Etikett - B2 - Beschichtung]],'DD FD'!AE:AF,2,FALSE))</f>
        <v/>
      </c>
      <c r="OG62" s="815" t="str">
        <f>IF(Table1[[#This Row],[Etikett - B2 - Beschichtung Anteil (in %)]]="","",Table1[[#This Row],[Etikett - B2 - Beschichtung Anteil (in %)]])</f>
        <v/>
      </c>
      <c r="OH62" s="811" t="str">
        <f>IF(Table1[[#This Row],[Etikett - B3 - Art]]="","",VLOOKUP(Table1[[#This Row],[Etikett - B3 - Art]],'DD FD'!F:G,2,FALSE))</f>
        <v/>
      </c>
      <c r="OI62" s="812" t="str">
        <f>IF(Table1[[#This Row],[Etikett - B3 - Fraktion]]="","",VLOOKUP(Table1[[#This Row],[Etikett - B3 - Fraktion]],'DD FD'!H:J,3,FALSE))</f>
        <v/>
      </c>
      <c r="OJ62" s="809" t="str">
        <f>IF(Table1[[#This Row],[Etikett - B3 - Gewicht (in G)]]="","",Table1[[#This Row],[Etikett - B3 - Gewicht (in G)]])</f>
        <v/>
      </c>
      <c r="OK62" s="809" t="str">
        <f>IF(Table1[[#This Row],[Etikett - B3 - Lizenzierungs-pflichtig? (X=Ja)]]="","",Table1[[#This Row],[Etikett - B3 - Lizenzierungs-pflichtig? (X=Ja)]])</f>
        <v/>
      </c>
      <c r="OL62" s="809" t="str">
        <f>IF(Table1[[#This Row],[Etikett - B3 - Trennbar vom Hauptkörper? (X=Ja)]]="","",Table1[[#This Row],[Etikett - B3 - Trennbar vom Hauptkörper? (X=Ja)]])</f>
        <v/>
      </c>
      <c r="OM62" s="812" t="str">
        <f>IF(Table1[[#This Row],[Etikett - B3 - Virgin Material]]="","",VLOOKUP(Table1[[#This Row],[Etikett - B3 - Virgin Material]],'DD FD'!AJ:AK,2,FALSE))</f>
        <v/>
      </c>
      <c r="ON62" s="813" t="str">
        <f>IF(Table1[[#This Row],[Etikett - B3 - Virgin Material Anteil (in %)]]="","",Table1[[#This Row],[Etikett - B3 - Virgin Material Anteil (in %)]])</f>
        <v/>
      </c>
      <c r="OO62" s="812" t="str">
        <f>IF(Table1[[#This Row],[Etikett - B3 - Recyceltes Material]]="","",VLOOKUP(Table1[[#This Row],[Etikett - B3 - Recyceltes Material]],'DD FD'!AL:AM,2,FALSE))</f>
        <v/>
      </c>
      <c r="OP62" s="813" t="str">
        <f>IF(Table1[[#This Row],[Etikett - B3 - Recyceltes Material Anteil (in %)]]="","",Table1[[#This Row],[Etikett - B3 - Recyceltes Material Anteil (in %)]])</f>
        <v/>
      </c>
      <c r="OQ62" s="812" t="str">
        <f>IF(Table1[[#This Row],[Etikett - B3 - Beschichtung]]="","",VLOOKUP(Table1[[#This Row],[Etikett - B3 - Beschichtung]],'DD FD'!AE:AF,2,FALSE))</f>
        <v/>
      </c>
      <c r="OR62" s="861" t="str">
        <f>IF(Table1[[#This Row],[Etikett - B3 - Beschichtung Anteil (in %)]]="","",Table1[[#This Row],[Etikett - B3 - Beschichtung Anteil (in %)]])</f>
        <v/>
      </c>
      <c r="OS62" s="866">
        <f>ROUNDUP(SUM(
IF(AND(LB62='DD FD'!$J$7,LD62='DD FD'!$AI$3),LC62,0),
IF(AND(LL62='DD FD'!$J$7,LN62='DD FD'!$AI$3),LM62,0),
IF(AND(LV62='DD FD'!$J$7,LX62='DD FD'!$AI$3),LW62,0),
IF(AND(MF62='DD FD'!$J$7,MH62='DD FD'!$AI$3),MG62,0),
IF(AND(MQ62='DD FD'!$J$7,MS62='DD FD'!$AI$3),MR62,0),
IF(AND(NB62='DD FD'!$J$7,ND62='DD FD'!$AI$3),NC62,0),
IF(AND(NM62='DD FD'!$J$7,NO62='DD FD'!$AI$3),NN62,0),
IF(AND(NX62='DD FD'!$J$7,NZ62='DD FD'!$AI$3),NY62,0),
IF(AND(OI62='DD FD'!$J$7,OK62='DD FD'!$AI$3),OJ62,0),
),2)</f>
        <v>0</v>
      </c>
      <c r="OT62" s="865">
        <f>ROUNDUP(SUM(
IF(AND(LB62='DD FD'!$J$6,LD62='DD FD'!$AI$3),LC62,0),
IF(AND(LL62='DD FD'!$J$6,LN62='DD FD'!$AI$3),LM62,0),
IF(AND(LV62='DD FD'!$J$6,LX62='DD FD'!$AI$3),LW62,0),
IF(AND(MF62='DD FD'!$J$6,MH62='DD FD'!$AI$3),MG62,0),
IF(AND(MQ62='DD FD'!$J$6,MS62='DD FD'!$AI$3),MR62,0),
IF(AND(NB62='DD FD'!$J$6,ND62='DD FD'!$AI$3),NC62,0),
IF(AND(NM62='DD FD'!$J$6,NO62='DD FD'!$AI$3),NN62,0),
IF(AND(NX62='DD FD'!$J$6,NZ62='DD FD'!$AI$3),NY62,0),
IF(AND(OI62='DD FD'!$J$6,OK62='DD FD'!$AI$3),OJ62,0),
),2)</f>
        <v>0</v>
      </c>
      <c r="OU62" s="865">
        <f>ROUNDUP(SUM(
IF(AND(LB62='DD FD'!$J$10,LD62='DD FD'!$AI$3),LC62,0),
IF(AND(LL62='DD FD'!$J$10,LN62='DD FD'!$AI$3),LM62,0),
IF(AND(LV62='DD FD'!$J$10,LX62='DD FD'!$AI$3),LW62,0),
IF(AND(MF62='DD FD'!$J$10,MH62='DD FD'!$AI$3),MG62,0),
IF(AND(MQ62='DD FD'!$J$10,MS62='DD FD'!$AI$3),MR62,0),
IF(AND(NB62='DD FD'!$J$10,ND62='DD FD'!$AI$3),NC62,0),
IF(AND(NM62='DD FD'!$J$10,NO62='DD FD'!$AI$3),NN62,0),
IF(AND(NX62='DD FD'!$J$10,NZ62='DD FD'!$AI$3),NY62,0),
IF(AND(OI62='DD FD'!$J$10,OK62='DD FD'!$AI$3),OJ62,0),
),2)</f>
        <v>0</v>
      </c>
      <c r="OV62" s="865">
        <f>ROUNDUP(SUM(
IF(AND(LB62='DD FD'!$J$8,LD62='DD FD'!$AI$3),LC62,0),
IF(AND(LL62='DD FD'!$J$8,LN62='DD FD'!$AI$3),LM62,0),
IF(AND(LV62='DD FD'!$J$8,LX62='DD FD'!$AI$3),LW62,0),
IF(AND(MF62='DD FD'!$J$8,MH62='DD FD'!$AI$3),MG62,0),
IF(AND(MQ62='DD FD'!$J$8,MS62='DD FD'!$AI$3),MR62,0),
IF(AND(NB62='DD FD'!$J$8,ND62='DD FD'!$AI$3),NC62,0),
IF(AND(NM62='DD FD'!$J$8,NO62='DD FD'!$AI$3),NN62,0),
IF(AND(NX62='DD FD'!$J$8,NZ62='DD FD'!$AI$3),NY62,0),
IF(AND(OI62='DD FD'!$J$8,OK62='DD FD'!$AI$3),OJ62,0),
),2)</f>
        <v>0</v>
      </c>
      <c r="OW62" s="865">
        <f>ROUNDUP(SUM(
IF(AND(LB62='DD FD'!$J$5,LD62='DD FD'!$AI$3),LC62,0),
IF(AND(LL62='DD FD'!$J$5,LN62='DD FD'!$AI$3),LM62,0),
IF(AND(LV62='DD FD'!$J$5,LX62='DD FD'!$AI$3),LW62,0),
IF(AND(MF62='DD FD'!$J$5,MH62='DD FD'!$AI$3),MG62,0),
IF(AND(MQ62='DD FD'!$J$5,MS62='DD FD'!$AI$3),MR62,0),
IF(AND(NB62='DD FD'!$J$5,ND62='DD FD'!$AI$3),NC62,0),
IF(AND(NM62='DD FD'!$J$5,NO62='DD FD'!$AI$3),NN62,0),
IF(AND(NX62='DD FD'!$J$5,NZ62='DD FD'!$AI$3),NY62,0),
IF(AND(OI62='DD FD'!$J$5,OK62='DD FD'!$AI$3),OJ62,0),
),2)</f>
        <v>0</v>
      </c>
      <c r="OX62" s="865">
        <f>ROUNDUP(SUM(
IF(AND(LB62='DD FD'!$J$9,LD62='DD FD'!$AI$3),LC62,0),
IF(AND(LL62='DD FD'!$J$9,LN62='DD FD'!$AI$3),LM62,0),
IF(AND(LV62='DD FD'!$J$9,LX62='DD FD'!$AI$3),LW62,0),
IF(AND(MF62='DD FD'!$J$9,MH62='DD FD'!$AI$3),MG62,0),
IF(AND(MQ62='DD FD'!$J$9,MS62='DD FD'!$AI$3),MR62,0),
IF(AND(NB62='DD FD'!$J$9,ND62='DD FD'!$AI$3),NC62,0),
IF(AND(NM62='DD FD'!$J$9,NO62='DD FD'!$AI$3),NN62,0),
IF(AND(NX62='DD FD'!$J$9,NZ62='DD FD'!$AI$3),NY62,0),
IF(AND(OI62='DD FD'!$J$9,OK62='DD FD'!$AI$3),OJ62,0),
),2)</f>
        <v>0</v>
      </c>
      <c r="OY62" s="865">
        <f>ROUNDUP(SUM(
IF(AND(LB62='DD FD'!$J$4,LD62='DD FD'!$AI$3),LC62,0),
IF(AND(LL62='DD FD'!$J$4,LN62='DD FD'!$AI$3),LM62,0),
IF(AND(LV62='DD FD'!$J$4,LX62='DD FD'!$AI$3),LW62,0),
IF(AND(MF62='DD FD'!$J$4,MH62='DD FD'!$AI$3),MG62,0),
IF(AND(MQ62='DD FD'!$J$4,MS62='DD FD'!$AI$3),MR62,0),
IF(AND(NB62='DD FD'!$J$4,ND62='DD FD'!$AI$3),NC62,0),
IF(AND(NM62='DD FD'!$J$4,NO62='DD FD'!$AI$3),NN62,0),
IF(AND(NX62='DD FD'!$J$4,NZ62='DD FD'!$AI$3),NY62,0),
IF(AND(OI62='DD FD'!$J$4,OK62='DD FD'!$AI$3),OJ62,0),
),2)</f>
        <v>0</v>
      </c>
      <c r="OZ62" s="867">
        <f>ROUNDUP(SUM(
IF(AND(LB62='DD FD'!$J$11,LD62='DD FD'!$AI$3),LC62,0),
IF(AND(LL62='DD FD'!$J$11,LN62='DD FD'!$AI$3),LM62,0),
IF(AND(LV62='DD FD'!$J$11,LX62='DD FD'!$AI$3),LW62,0),
IF(AND(MF62='DD FD'!$J$11,MH62='DD FD'!$AI$3),MG62,0),
IF(AND(MQ62='DD FD'!$J$11,MS62='DD FD'!$AI$3),MR62,0),
IF(AND(NB62='DD FD'!$J$11,ND62='DD FD'!$AI$3),NC62,0),
IF(AND(NM62='DD FD'!$J$11,NO62='DD FD'!$AI$3),NN62,0),
IF(AND(NX62='DD FD'!$J$11,NZ62='DD FD'!$AI$3),NY62,0),
IF(AND(OI62='DD FD'!$J$11,OK62='DD FD'!$AI$3),OJ62,0),
),2)</f>
        <v>0</v>
      </c>
    </row>
    <row r="63" spans="1:416">
      <c r="A63" s="663"/>
      <c r="B63" s="182"/>
      <c r="C63" s="282"/>
      <c r="D63" s="282"/>
      <c r="E63" s="183"/>
      <c r="F63" s="355"/>
      <c r="G63" s="359"/>
      <c r="H63" s="664"/>
      <c r="I63" s="173"/>
      <c r="J63" s="161" t="str">
        <f t="shared" si="0"/>
        <v/>
      </c>
      <c r="K63" s="633" t="str">
        <f t="shared" si="17"/>
        <v/>
      </c>
      <c r="L63" s="636"/>
      <c r="M63" s="124" t="str">
        <f t="shared" si="18"/>
        <v/>
      </c>
      <c r="N63" s="125" t="str">
        <f t="shared" si="1"/>
        <v/>
      </c>
      <c r="O63" s="175"/>
      <c r="P63" s="175"/>
      <c r="Q63" s="126" t="str">
        <f t="shared" si="19"/>
        <v/>
      </c>
      <c r="R63" s="184"/>
      <c r="S63" s="184"/>
      <c r="T63" s="182"/>
      <c r="U63" s="182"/>
      <c r="V63" s="182"/>
      <c r="W63" s="358"/>
      <c r="X63" s="182"/>
      <c r="Y63" s="183"/>
      <c r="Z63" s="123"/>
      <c r="AA63" s="176"/>
      <c r="AB63" s="176"/>
      <c r="AC63" s="176"/>
      <c r="AD63" s="176"/>
      <c r="AE63" s="176"/>
      <c r="AF63" s="176"/>
      <c r="AG63" s="127" t="str">
        <f t="shared" si="20"/>
        <v/>
      </c>
      <c r="AH63" s="127" t="str">
        <f t="shared" si="21"/>
        <v/>
      </c>
      <c r="AI63" s="370"/>
      <c r="AJ63" s="635"/>
      <c r="AK63" s="619" t="str">
        <f t="shared" si="22"/>
        <v/>
      </c>
      <c r="AL63" s="124" t="str">
        <f t="shared" si="2"/>
        <v/>
      </c>
      <c r="AM63" s="124" t="str">
        <f t="shared" si="3"/>
        <v/>
      </c>
      <c r="AN63" s="124" t="str">
        <f t="shared" si="4"/>
        <v/>
      </c>
      <c r="AO63" s="124" t="str">
        <f t="shared" si="5"/>
        <v/>
      </c>
      <c r="AP63" s="184"/>
      <c r="AQ63" s="182"/>
      <c r="AR63" s="182"/>
      <c r="AS63" s="182"/>
      <c r="AT63" s="182"/>
      <c r="AU63" s="127" t="str">
        <f t="shared" si="6"/>
        <v/>
      </c>
      <c r="AV63" s="354"/>
      <c r="AW63" s="127" t="str">
        <f t="shared" si="7"/>
        <v/>
      </c>
      <c r="AX63" s="144" t="str">
        <f t="shared" si="8"/>
        <v/>
      </c>
      <c r="AY63" s="182"/>
      <c r="AZ63" s="23"/>
      <c r="BA63" s="23"/>
      <c r="BB63" s="183"/>
      <c r="BC63" s="622"/>
      <c r="BD63" s="649" t="str">
        <f t="shared" si="23"/>
        <v/>
      </c>
      <c r="BE63" s="354"/>
      <c r="BF63" s="192" t="str">
        <f t="shared" si="24"/>
        <v/>
      </c>
      <c r="BG63" s="159"/>
      <c r="BH63" s="159"/>
      <c r="BI63" s="182"/>
      <c r="BJ63" s="194"/>
      <c r="BK63" s="194"/>
      <c r="BL63" s="194"/>
      <c r="BM63" s="127" t="str">
        <f t="shared" si="9"/>
        <v/>
      </c>
      <c r="BN63" s="194"/>
      <c r="BO63" s="178" t="str">
        <f t="shared" si="10"/>
        <v/>
      </c>
      <c r="BP63" s="191"/>
      <c r="BQ63" s="182"/>
      <c r="BR63" s="23"/>
      <c r="BS63" s="23"/>
      <c r="BT63" s="23"/>
      <c r="BU63" s="651"/>
      <c r="BV63" s="647"/>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633" t="str">
        <f t="shared" si="25"/>
        <v/>
      </c>
      <c r="DY63" s="736"/>
      <c r="DZ63" s="334"/>
      <c r="EA63" s="736"/>
      <c r="EB63" s="197"/>
      <c r="EC63" s="194"/>
      <c r="ED63" s="197"/>
      <c r="EE63" s="197"/>
      <c r="EF63" s="194"/>
      <c r="EG63" s="194"/>
      <c r="EH63" s="194"/>
      <c r="EI63" s="123" t="str">
        <f t="shared" si="11"/>
        <v/>
      </c>
      <c r="EJ63" s="194"/>
      <c r="EK63" s="620" t="str">
        <f t="shared" si="12"/>
        <v/>
      </c>
      <c r="EL63" s="756"/>
      <c r="EM63" s="620" t="str">
        <f t="shared" si="26"/>
        <v/>
      </c>
      <c r="EN63" s="733"/>
      <c r="EO63" s="163"/>
      <c r="EP63" s="163"/>
      <c r="EQ63" s="163"/>
      <c r="ER63" s="163"/>
      <c r="ES63" s="163"/>
      <c r="ET63" s="163"/>
      <c r="EU63" s="163"/>
      <c r="EV63" s="163"/>
      <c r="EW63" s="163"/>
      <c r="EX63" s="163"/>
      <c r="EY63" s="163"/>
      <c r="EZ63" s="163"/>
      <c r="FA63" s="163"/>
      <c r="FB63" s="163"/>
      <c r="FC63" s="742"/>
      <c r="FD63" s="648" t="str">
        <f t="shared" si="13"/>
        <v/>
      </c>
      <c r="FE63" s="183"/>
      <c r="FF63" s="201"/>
      <c r="FG63" s="201"/>
      <c r="FH63" s="201"/>
      <c r="FI63" s="201"/>
      <c r="FJ63" s="201"/>
      <c r="FK63" s="201"/>
      <c r="FL63" s="182"/>
      <c r="FM63" s="182"/>
      <c r="FN63" s="334"/>
      <c r="FO63" s="123" t="str">
        <f t="shared" si="14"/>
        <v/>
      </c>
      <c r="FP63" s="889" t="str">
        <f>IF(Table1[[#This Row],[Baumwollanteil (in %)]]&lt;&gt;"","05","")</f>
        <v/>
      </c>
      <c r="FQ63" s="999"/>
      <c r="FR63" s="179" t="str">
        <f t="shared" si="15"/>
        <v/>
      </c>
      <c r="FS63" s="175"/>
      <c r="FT63" s="175"/>
      <c r="FU63" s="175"/>
      <c r="FV63" s="745" t="str">
        <f t="shared" si="16"/>
        <v/>
      </c>
      <c r="FZ63" s="24"/>
      <c r="GA63" s="24"/>
      <c r="GC63" s="1010" t="str">
        <f>IF(Table1[[#This Row],[Global Trade Item Number (GTIN)]]="","",Table1[[#This Row],[Global Trade Item Number (GTIN)]])</f>
        <v/>
      </c>
      <c r="GD63" s="790" t="str">
        <f>IF(Table1[[#This Row],[WAWI-Nr./ Kreditoren-Nummer
(ASDV)]]&lt;&gt;"",Table1[[#This Row],[WAWI-Nr./ Kreditoren-Nummer
(ASDV)]],"")</f>
        <v/>
      </c>
      <c r="GE63" s="190"/>
      <c r="GF63" s="790" t="str">
        <f>IF(Table1[[#This Row],[Gültig ab (Datum)]]&lt;&gt;"","31.12.9999","")</f>
        <v/>
      </c>
      <c r="GG63" s="190"/>
      <c r="GH63" s="190"/>
      <c r="GI63" s="616"/>
      <c r="GJ63" s="765"/>
      <c r="GK63" s="763"/>
      <c r="GL63" s="617"/>
      <c r="GM63" s="617"/>
      <c r="GN63" s="617"/>
      <c r="GO63" s="617"/>
      <c r="GP63" s="617"/>
      <c r="GQ63" s="775"/>
      <c r="GR63" s="771"/>
      <c r="GS63" s="159"/>
      <c r="GT63" s="610"/>
      <c r="GU63" s="610"/>
      <c r="GV63" s="610"/>
      <c r="GW63" s="610"/>
      <c r="GX63" s="610"/>
      <c r="GY63" s="610"/>
      <c r="GZ63" s="610"/>
      <c r="HA63" s="610"/>
      <c r="HB63" s="771"/>
      <c r="HC63" s="610"/>
      <c r="HD63" s="610"/>
      <c r="HE63" s="610"/>
      <c r="HF63" s="610"/>
      <c r="HG63" s="610"/>
      <c r="HH63" s="610"/>
      <c r="HI63" s="610"/>
      <c r="HJ63" s="610"/>
      <c r="HK63" s="610"/>
      <c r="HL63" s="771"/>
      <c r="HM63" s="610"/>
      <c r="HN63" s="610"/>
      <c r="HO63" s="610"/>
      <c r="HP63" s="610"/>
      <c r="HQ63" s="610"/>
      <c r="HR63" s="610"/>
      <c r="HS63" s="610"/>
      <c r="HT63" s="610"/>
      <c r="HU63" s="610"/>
      <c r="HV63" s="771"/>
      <c r="HW63" s="610"/>
      <c r="HX63" s="610"/>
      <c r="HY63" s="610"/>
      <c r="HZ63" s="610"/>
      <c r="IA63" s="610"/>
      <c r="IB63" s="610"/>
      <c r="IC63" s="610"/>
      <c r="ID63" s="610"/>
      <c r="IE63" s="610"/>
      <c r="IF63" s="610"/>
      <c r="IG63" s="771"/>
      <c r="IH63" s="610"/>
      <c r="II63" s="610"/>
      <c r="IJ63" s="610"/>
      <c r="IK63" s="610"/>
      <c r="IL63" s="610"/>
      <c r="IM63" s="610"/>
      <c r="IN63" s="610"/>
      <c r="IO63" s="610"/>
      <c r="IP63" s="610"/>
      <c r="IQ63" s="610"/>
      <c r="IR63" s="771"/>
      <c r="IS63" s="610"/>
      <c r="IT63" s="610"/>
      <c r="IU63" s="610"/>
      <c r="IV63" s="610"/>
      <c r="IW63" s="610"/>
      <c r="IX63" s="610"/>
      <c r="IY63" s="610"/>
      <c r="IZ63" s="610"/>
      <c r="JA63" s="610"/>
      <c r="JB63" s="610"/>
      <c r="JC63" s="771"/>
      <c r="JD63" s="610"/>
      <c r="JE63" s="610"/>
      <c r="JF63" s="610"/>
      <c r="JG63" s="610"/>
      <c r="JH63" s="610"/>
      <c r="JI63" s="610"/>
      <c r="JJ63" s="610"/>
      <c r="JK63" s="610"/>
      <c r="JL63" s="610"/>
      <c r="JM63" s="827"/>
      <c r="JN63" s="771"/>
      <c r="JO63" s="610"/>
      <c r="JP63" s="610"/>
      <c r="JQ63" s="610"/>
      <c r="JR63" s="610"/>
      <c r="JS63" s="610"/>
      <c r="JT63" s="610"/>
      <c r="JU63" s="610"/>
      <c r="JV63" s="610"/>
      <c r="JW63" s="610"/>
      <c r="JX63" s="610"/>
      <c r="JY63" s="771"/>
      <c r="JZ63" s="610"/>
      <c r="KA63" s="610"/>
      <c r="KB63" s="610"/>
      <c r="KC63" s="610"/>
      <c r="KD63" s="610"/>
      <c r="KE63" s="610"/>
      <c r="KF63" s="610"/>
      <c r="KG63" s="610"/>
      <c r="KH63" s="610"/>
      <c r="KI63" s="610"/>
      <c r="KL63" s="803" t="str">
        <f>IF(Table1[[#This Row],[GTIN]]&lt;&gt;"",Table1[[#This Row],[GTIN]],"")</f>
        <v/>
      </c>
      <c r="KM63" s="804" t="str">
        <f>Table1[[#This Row],[Kreditor]]</f>
        <v/>
      </c>
      <c r="KN63" s="805" t="str">
        <f>IF(Table1[[#This Row],[Gültig ab (Datum)]]&lt;&gt;"",Table1[[#This Row],[Gültig ab (Datum)]],"")</f>
        <v/>
      </c>
      <c r="KO63" s="805" t="str">
        <f>Table1[[#This Row],[Gültig bis]]</f>
        <v/>
      </c>
      <c r="KP63" s="818" t="str">
        <f>IF(Table1[[#This Row],[Artikel verpackt? 
(X=Ja)]]="","",Table1[[#This Row],[Artikel verpackt? 
(X=Ja)]])</f>
        <v/>
      </c>
      <c r="KQ63" s="806" t="str">
        <f>IF(Table1[[#This Row],[Verpackung recyclingfähig?
(X=Ja)]]="","",Table1[[#This Row],[Verpackung recyclingfähig?
(X=Ja)]])</f>
        <v/>
      </c>
      <c r="KR63" s="807"/>
      <c r="KS63" s="808"/>
      <c r="KT63" s="809"/>
      <c r="KU63" s="809"/>
      <c r="KV63" s="809"/>
      <c r="KW63" s="809"/>
      <c r="KX63" s="809"/>
      <c r="KY63" s="809"/>
      <c r="KZ63" s="810"/>
      <c r="LA63" s="811" t="str">
        <f>IF(Table1[[#This Row],[Hauptkörper - B1 - Art]]="","",VLOOKUP(Table1[[#This Row],[Hauptkörper - B1 - Art]],'DD FD'!B:C,2,FALSE))</f>
        <v/>
      </c>
      <c r="LB63" s="812" t="str">
        <f>IF(Table1[[#This Row],[Hauptkörper - B1 - Fraktion]]="","",VLOOKUP(Table1[[#This Row],[Hauptkörper - B1 - Fraktion]],'DD FD'!H:J,3,FALSE))</f>
        <v/>
      </c>
      <c r="LC63" s="809" t="str">
        <f>IF(Table1[[#This Row],[Hauptkörper - B1 - Gewicht
(in G)]]="","",Table1[[#This Row],[Hauptkörper - B1 - Gewicht
(in G)]])</f>
        <v/>
      </c>
      <c r="LD63" s="809" t="str">
        <f>IF(Table1[[#This Row],[Hauptkörper - B1 - Lizenzierungs-pflichtig? (X=Ja)]]="","",Table1[[#This Row],[Hauptkörper - B1 - Lizenzierungs-pflichtig? (X=Ja)]])</f>
        <v/>
      </c>
      <c r="LE63" s="812" t="str">
        <f>IF(Table1[[#This Row],[Hauptkörper - B1 - Virgin Material]]="","",VLOOKUP(Table1[[#This Row],[Hauptkörper - B1 - Virgin Material]],'DD FD'!AJ:AK,2,FALSE))</f>
        <v/>
      </c>
      <c r="LF63" s="813" t="str">
        <f>IF(Table1[[#This Row],[Hauptkörper - B1 - Virgin Material Anteil (in %)]]="","",Table1[[#This Row],[Hauptkörper - B1 - Virgin Material Anteil (in %)]])</f>
        <v/>
      </c>
      <c r="LG63" s="812" t="str">
        <f>IF(Table1[[#This Row],[Hauptkörper - B1 - Recyceltes Material]]="","",VLOOKUP(Table1[[#This Row],[Hauptkörper - B1 - Recyceltes Material]],'DD FD'!AL:AM,2,FALSE))</f>
        <v/>
      </c>
      <c r="LH63" s="813" t="str">
        <f>IF(Table1[[#This Row],[Hauptkörper - B1 - Recyceltes Material Anteil (in %)]]="","",Table1[[#This Row],[Hauptkörper - B1 - Recyceltes Material Anteil (in %)]])</f>
        <v/>
      </c>
      <c r="LI63" s="814" t="str">
        <f>IF(Table1[[#This Row],[Hauptkörper - B1 - Beschichtung]]="","",VLOOKUP(Table1[[#This Row],[Hauptkörper - B1 - Beschichtung]],'DD FD'!AE:AF,2,FALSE))</f>
        <v/>
      </c>
      <c r="LJ63" s="815" t="str">
        <f>IF(Table1[[#This Row],[Hauptkörper - B1 - Beschichtung Anteil (in %)]]="","",Table1[[#This Row],[Hauptkörper - B1 - Beschichtung Anteil (in %)]])</f>
        <v/>
      </c>
      <c r="LK63" s="811" t="str">
        <f>IF(Table1[[#This Row],[Hauptkörper - B2 - Art]]="","",VLOOKUP(Table1[[#This Row],[Hauptkörper - B2 - Art]],'DD FD'!B:C,2,FALSE))</f>
        <v/>
      </c>
      <c r="LL63" s="812" t="str">
        <f>IF(Table1[[#This Row],[Hauptkörper - B2 - Fraktion]]="","",VLOOKUP(Table1[[#This Row],[Hauptkörper - B2 - Fraktion]],'DD FD'!H:J,3,FALSE))</f>
        <v/>
      </c>
      <c r="LM63" s="809" t="str">
        <f>IF(Table1[[#This Row],[Hauptkörper - B2 - Gewicht
(in G)]]="","",Table1[[#This Row],[Hauptkörper - B2 - Gewicht
(in G)]])</f>
        <v/>
      </c>
      <c r="LN63" s="809" t="str">
        <f>IF(Table1[[#This Row],[Hauptkörper - B2 - Lizenzierungs-pflichtig? (X=Ja)]]="","",Table1[[#This Row],[Hauptkörper - B2 - Lizenzierungs-pflichtig? (X=Ja)]])</f>
        <v/>
      </c>
      <c r="LO63" s="812" t="str">
        <f>IF(Table1[[#This Row],[Hauptkörper - B2 - Virgin Material]]="","",VLOOKUP(Table1[[#This Row],[Hauptkörper - B2 - Virgin Material]],'DD FD'!AJ:AK,2,FALSE))</f>
        <v/>
      </c>
      <c r="LP63" s="813" t="str">
        <f>IF(Table1[[#This Row],[Hauptkörper - B2 - Virgin Material Anteil (in %)]]="","",Table1[[#This Row],[Hauptkörper - B2 - Virgin Material Anteil (in %)]])</f>
        <v/>
      </c>
      <c r="LQ63" s="812" t="str">
        <f>IF(Table1[[#This Row],[Hauptkörper - B2 - Recyceltes Material]]="","",VLOOKUP(Table1[[#This Row],[Hauptkörper - B2 - Recyceltes Material]],'DD FD'!AL:AM,2,FALSE))</f>
        <v/>
      </c>
      <c r="LR63" s="813" t="str">
        <f>IF(Table1[[#This Row],[Hauptkörper - B2 - Recyceltes Material Anteil (in %)]]="","",Table1[[#This Row],[Hauptkörper - B2 - Recyceltes Material Anteil (in %)]])</f>
        <v/>
      </c>
      <c r="LS63" s="812" t="str">
        <f>IF(Table1[[#This Row],[Hauptkörper - B2 - Beschichtung]]="","",VLOOKUP(Table1[[#This Row],[Hauptkörper - B2 - Beschichtung]],'DD FD'!AE:AF,2,FALSE))</f>
        <v/>
      </c>
      <c r="LT63" s="815" t="str">
        <f>IF(Table1[[#This Row],[Hauptkörper - B2 - Beschichtung Anteil (in %)]]="","",Table1[[#This Row],[Hauptkörper - B2 - Beschichtung Anteil (in %)]])</f>
        <v/>
      </c>
      <c r="LU63" s="811" t="str">
        <f>IF(Table1[[#This Row],[Hauptkörper - B3 - Art]]="","",VLOOKUP(Table1[[#This Row],[Hauptkörper - B3 - Art]],'DD FD'!B:C,2,FALSE))</f>
        <v/>
      </c>
      <c r="LV63" s="812" t="str">
        <f>IF(Table1[[#This Row],[Hauptkörper - B3 - Fraktion]]="","",VLOOKUP(Table1[[#This Row],[Hauptkörper - B3 - Fraktion]],'DD FD'!H:J,3,FALSE))</f>
        <v/>
      </c>
      <c r="LW63" s="809" t="str">
        <f>IF(Table1[[#This Row],[Hauptkörper - B3 - Gewicht
(in G)]]="","",Table1[[#This Row],[Hauptkörper - B3 - Gewicht
(in G)]])</f>
        <v/>
      </c>
      <c r="LX63" s="809" t="str">
        <f>IF(Table1[[#This Row],[Hauptkörper - B3 - Lizenzierungs-pflichtig? (X=Ja)]]="","",Table1[[#This Row],[Hauptkörper - B3 - Lizenzierungs-pflichtig? (X=Ja)]])</f>
        <v/>
      </c>
      <c r="LY63" s="812" t="str">
        <f>IF(Table1[[#This Row],[Hauptkörper - B3 - Virgin Material]]="","",VLOOKUP(Table1[[#This Row],[Hauptkörper - B3 - Virgin Material]],'DD FD'!AJ:AK,2,FALSE))</f>
        <v/>
      </c>
      <c r="LZ63" s="813" t="str">
        <f>IF(Table1[[#This Row],[Hauptkörper - B3 - Virgin Material Anteil (in %)]]="","",Table1[[#This Row],[Hauptkörper - B3 - Virgin Material Anteil (in %)]])</f>
        <v/>
      </c>
      <c r="MA63" s="812" t="str">
        <f>IF(Table1[[#This Row],[Hauptkörper - B3 - Recyceltes Material]]="","",VLOOKUP(Table1[[#This Row],[Hauptkörper - B3 - Recyceltes Material]],'DD FD'!AL:AM,2,FALSE))</f>
        <v/>
      </c>
      <c r="MB63" s="813" t="str">
        <f>IF(Table1[[#This Row],[Hauptkörper - B3 - Recyceltes Material Anteil (in %)]]="","",Table1[[#This Row],[Hauptkörper - B3 - Recyceltes Material Anteil (in %)]])</f>
        <v/>
      </c>
      <c r="MC63" s="812" t="str">
        <f>IF(Table1[[#This Row],[Hauptkörper - B3 - Beschichtung]]="","",VLOOKUP(Table1[[#This Row],[Hauptkörper - B3 - Beschichtung]],'DD FD'!AE:AF,2,FALSE))</f>
        <v/>
      </c>
      <c r="MD63" s="815" t="str">
        <f>IF(Table1[[#This Row],[Hauptkörper - B3 - Beschichtung Anteil (in %)]]="","",Table1[[#This Row],[Hauptkörper - B3 - Beschichtung Anteil (in %)]])</f>
        <v/>
      </c>
      <c r="ME63" s="811" t="str">
        <f>IF(Table1[[#This Row],[Verschluss - B1 - Art]]="","",VLOOKUP(Table1[[#This Row],[Verschluss - B1 - Art]],'DD FD'!D:E,2,FALSE))</f>
        <v/>
      </c>
      <c r="MF63" s="812" t="str">
        <f>IF(Table1[[#This Row],[Verschluss - B1 - Fraktion]]="","",VLOOKUP(Table1[[#This Row],[Verschluss - B1 - Fraktion]],'DD FD'!H:J,3,FALSE))</f>
        <v/>
      </c>
      <c r="MG63" s="809" t="str">
        <f>IF(Table1[[#This Row],[Verschluss - B1 - Gewicht (in G)]]="","",Table1[[#This Row],[Verschluss - B1 - Gewicht (in G)]])</f>
        <v/>
      </c>
      <c r="MH63" s="809" t="str">
        <f>IF(Table1[[#This Row],[Verschluss - B1 - Lizenzierungs-pflichtig? (X=Ja)]]="","",Table1[[#This Row],[Verschluss - B1 - Lizenzierungs-pflichtig? (X=Ja)]])</f>
        <v/>
      </c>
      <c r="MI63" s="809" t="str">
        <f>IF(Table1[[#This Row],[Verschluss - B1 - Trennbar vom Hauptkörper? (X=Ja)]]="","",Table1[[#This Row],[Verschluss - B1 - Trennbar vom Hauptkörper? (X=Ja)]])</f>
        <v/>
      </c>
      <c r="MJ63" s="812" t="str">
        <f>IF(Table1[[#This Row],[Verschluss - B1 - Virgin Material]]="","",VLOOKUP(Table1[[#This Row],[Verschluss - B1 - Virgin Material]],'DD FD'!AJ:AK,2,FALSE))</f>
        <v/>
      </c>
      <c r="MK63" s="813" t="str">
        <f>IF(Table1[[#This Row],[Verschluss - B1 - Virgin Material Anteil (in %)]]="","",Table1[[#This Row],[Verschluss - B1 - Virgin Material Anteil (in %)]])</f>
        <v/>
      </c>
      <c r="ML63" s="812" t="str">
        <f>IF(Table1[[#This Row],[Verschluss - B1 - Recyceltes Material]]="","",VLOOKUP(Table1[[#This Row],[Verschluss - B1 - Recyceltes Material]],'DD FD'!AL:AM,2,FALSE))</f>
        <v/>
      </c>
      <c r="MM63" s="813" t="str">
        <f>IF(Table1[[#This Row],[Verschluss - B1 - Recyceltes Material Anteil (in %)]]="","",Table1[[#This Row],[Verschluss - B1 - Recyceltes Material Anteil (in %)]])</f>
        <v/>
      </c>
      <c r="MN63" s="812" t="str">
        <f>IF(Table1[[#This Row],[Verschluss - B1 - Beschichtung]]="","",VLOOKUP(Table1[[#This Row],[Verschluss - B1 - Beschichtung]],'DD FD'!AE:AF,2,FALSE))</f>
        <v/>
      </c>
      <c r="MO63" s="815" t="str">
        <f>IF(Table1[[#This Row],[Verschluss - B1 - Beschichtung Anteil (in %)]]="","",Table1[[#This Row],[Verschluss - B1 - Beschichtung Anteil (in %)]])</f>
        <v/>
      </c>
      <c r="MP63" s="811" t="str">
        <f>IF(Table1[[#This Row],[Verschluss - B2 - Art]]="","",VLOOKUP(Table1[[#This Row],[Verschluss - B2 - Art]],'DD FD'!D:E,2,FALSE))</f>
        <v/>
      </c>
      <c r="MQ63" s="812" t="str">
        <f>IF(Table1[[#This Row],[Verschluss - B2 - Fraktion]]="","",VLOOKUP(Table1[[#This Row],[Verschluss - B2 - Fraktion]],'DD FD'!H:J,3,FALSE))</f>
        <v/>
      </c>
      <c r="MR63" s="809" t="str">
        <f>IF(Table1[[#This Row],[Verschluss - B2 - Gewicht (in G)]]="","",Table1[[#This Row],[Verschluss - B2 - Gewicht (in G)]])</f>
        <v/>
      </c>
      <c r="MS63" s="809" t="str">
        <f>IF(Table1[[#This Row],[Verschluss - B2 - Lizenzierungs-pflichtig? (X=Ja)]]="","",Table1[[#This Row],[Verschluss - B2 - Lizenzierungs-pflichtig? (X=Ja)]])</f>
        <v/>
      </c>
      <c r="MT63" s="809" t="str">
        <f>IF(Table1[[#This Row],[Verschluss - B2 - Trennbar vom Hauptkörper? (X=Ja)]]="","",Table1[[#This Row],[Verschluss - B2 - Trennbar vom Hauptkörper? (X=Ja)]])</f>
        <v/>
      </c>
      <c r="MU63" s="812" t="str">
        <f>IF(Table1[[#This Row],[Verschluss - B2 - Virgin Material]]="","",VLOOKUP(Table1[[#This Row],[Verschluss - B2 - Virgin Material]],'DD FD'!AJ:AK,2,FALSE))</f>
        <v/>
      </c>
      <c r="MV63" s="813" t="str">
        <f>IF(Table1[[#This Row],[Verschluss - B2 - Virgin Material Anteil (in %)]]="","",Table1[[#This Row],[Verschluss - B2 - Virgin Material Anteil (in %)]])</f>
        <v/>
      </c>
      <c r="MW63" s="812" t="str">
        <f>IF(Table1[[#This Row],[Verschluss - B2 - Recyceltes Material]]="","",VLOOKUP(Table1[[#This Row],[Verschluss - B2 - Recyceltes Material]],'DD FD'!AL:AM,2,FALSE))</f>
        <v/>
      </c>
      <c r="MX63" s="813" t="str">
        <f>IF(Table1[[#This Row],[Verschluss - B2 - Recyceltes Material Anteil (in %)]]="","",Table1[[#This Row],[Verschluss - B2 - Recyceltes Material Anteil (in %)]])</f>
        <v/>
      </c>
      <c r="MY63" s="812" t="str">
        <f>IF(Table1[[#This Row],[Verschluss - B2 - Beschichtung]]="","",VLOOKUP(Table1[[#This Row],[Verschluss - B2 - Beschichtung]],'DD FD'!AE:AF,2,FALSE))</f>
        <v/>
      </c>
      <c r="MZ63" s="815" t="str">
        <f>IF(Table1[[#This Row],[Verschluss - B2 - Beschichtung Anteil (in %)]]="","",Table1[[#This Row],[Verschluss - B2 - Beschichtung Anteil (in %)]])</f>
        <v/>
      </c>
      <c r="NA63" s="811" t="str">
        <f>IF(Table1[[#This Row],[Verschluss - B3 - Art]]="","",VLOOKUP(Table1[[#This Row],[Verschluss - B3 - Art]],'DD FD'!D:E,2,FALSE))</f>
        <v/>
      </c>
      <c r="NB63" s="812" t="str">
        <f>IF(Table1[[#This Row],[Verschluss - B3 - Fraktion]]="","",VLOOKUP(Table1[[#This Row],[Verschluss - B3 - Fraktion]],'DD FD'!H:J,3,FALSE))</f>
        <v/>
      </c>
      <c r="NC63" s="809" t="str">
        <f>IF(Table1[[#This Row],[Verschluss - B3 - Gewicht (in G)]]="","",Table1[[#This Row],[Verschluss - B3 - Gewicht (in G)]])</f>
        <v/>
      </c>
      <c r="ND63" s="809" t="str">
        <f>IF(Table1[[#This Row],[Verschluss - B3 - Lizenzierungs-pflichtig? (X=Ja)]]="","",Table1[[#This Row],[Verschluss - B3 - Lizenzierungs-pflichtig? (X=Ja)]])</f>
        <v/>
      </c>
      <c r="NE63" s="809" t="str">
        <f>IF(Table1[[#This Row],[Verschluss - B3 - Trennbar vom Hauptkörper? (X=Ja)]]="","",Table1[[#This Row],[Verschluss - B3 - Trennbar vom Hauptkörper? (X=Ja)]])</f>
        <v/>
      </c>
      <c r="NF63" s="812" t="str">
        <f>IF(Table1[[#This Row],[Verschluss - B3 - Virgin Material]]="","",VLOOKUP(Table1[[#This Row],[Verschluss - B3 - Virgin Material]],'DD FD'!AJ:AK,2,FALSE))</f>
        <v/>
      </c>
      <c r="NG63" s="813" t="str">
        <f>IF(Table1[[#This Row],[Verschluss - B3 - Virgin Material Anteil (in %)]]="","",Table1[[#This Row],[Verschluss - B3 - Virgin Material Anteil (in %)]])</f>
        <v/>
      </c>
      <c r="NH63" s="812" t="str">
        <f>IF(Table1[[#This Row],[Verschluss - B3 - Recyceltes Material]]="","",VLOOKUP(Table1[[#This Row],[Verschluss - B3 - Recyceltes Material]],'DD FD'!AL:AM,2,FALSE))</f>
        <v/>
      </c>
      <c r="NI63" s="813" t="str">
        <f>IF(Table1[[#This Row],[Verschluss - B3 - Recyceltes Material Anteil (in %)]]="","",Table1[[#This Row],[Verschluss - B3 - Recyceltes Material Anteil (in %)]])</f>
        <v/>
      </c>
      <c r="NJ63" s="812" t="str">
        <f>IF(Table1[[#This Row],[Verschluss - B3 - Beschichtung]]="","",VLOOKUP(Table1[[#This Row],[Verschluss - B3 - Beschichtung]],'DD FD'!AE:AF,2,FALSE))</f>
        <v/>
      </c>
      <c r="NK63" s="815" t="str">
        <f>IF(Table1[[#This Row],[Verschluss - B3 - Beschichtung Anteil (in %)]]="","",Table1[[#This Row],[Verschluss - B3 - Beschichtung Anteil (in %)]])</f>
        <v/>
      </c>
      <c r="NL63" s="811" t="str">
        <f>IF(Table1[[#This Row],[Etikett - B1 - Art]]="","",VLOOKUP(Table1[[#This Row],[Etikett - B1 - Art]],'DD FD'!F:G,2,FALSE))</f>
        <v/>
      </c>
      <c r="NM63" s="812" t="str">
        <f>IF(Table1[[#This Row],[Etikett - B1 - Fraktion]]="","",VLOOKUP(Table1[[#This Row],[Etikett - B1 - Fraktion]],'DD FD'!H:J,3,FALSE))</f>
        <v/>
      </c>
      <c r="NN63" s="809" t="str">
        <f>IF(Table1[[#This Row],[Etikett - B1 - Gewicht (in G)]]="","",Table1[[#This Row],[Etikett - B1 - Gewicht (in G)]])</f>
        <v/>
      </c>
      <c r="NO63" s="809" t="str">
        <f>IF(Table1[[#This Row],[Etikett - B1 - Lizenzierungs-pflichtig? (X=Ja)]]="","",Table1[[#This Row],[Etikett - B1 - Lizenzierungs-pflichtig? (X=Ja)]])</f>
        <v/>
      </c>
      <c r="NP63" s="809" t="str">
        <f>IF(Table1[[#This Row],[Etikett - B1 - Trennbar vom Hauptkörper? (X=Ja)]]="","",Table1[[#This Row],[Etikett - B1 - Trennbar vom Hauptkörper? (X=Ja)]])</f>
        <v/>
      </c>
      <c r="NQ63" s="812" t="str">
        <f>IF(Table1[[#This Row],[Etikett - B1 - Virgin Material]]="","",VLOOKUP(Table1[[#This Row],[Etikett - B1 - Virgin Material]],'DD FD'!AJ:AK,2,FALSE))</f>
        <v/>
      </c>
      <c r="NR63" s="813" t="str">
        <f>IF(Table1[[#This Row],[Etikett - B1 - Virgin Material Anteil (in %)]]="","",Table1[[#This Row],[Etikett - B1 - Virgin Material Anteil (in %)]])</f>
        <v/>
      </c>
      <c r="NS63" s="812" t="str">
        <f>IF(Table1[[#This Row],[Etikett - B1 - Recyceltes Material]]="","",VLOOKUP(Table1[[#This Row],[Etikett - B1 - Recyceltes Material]],'DD FD'!AL:AM,2,FALSE))</f>
        <v/>
      </c>
      <c r="NT63" s="813" t="str">
        <f>IF(Table1[[#This Row],[Etikett - B1 - Recyceltes Material Anteil (in %)]]="","",Table1[[#This Row],[Etikett - B1 - Recyceltes Material Anteil (in %)]])</f>
        <v/>
      </c>
      <c r="NU63" s="812" t="str">
        <f>IF(Table1[[#This Row],[Etikett - B1 - Beschichtung]]="","",VLOOKUP(Table1[[#This Row],[Etikett - B1 - Beschichtung]],'DD FD'!AE:AF,2,FALSE))</f>
        <v/>
      </c>
      <c r="NV63" s="815" t="str">
        <f>IF(Table1[[#This Row],[Etikett - B1 - Beschichtung Anteil (in %)]]="","",Table1[[#This Row],[Etikett - B1 - Beschichtung Anteil (in %)]])</f>
        <v/>
      </c>
      <c r="NW63" s="811" t="str">
        <f>IF(Table1[[#This Row],[Etikett - B2 - Art]]="","",VLOOKUP(Table1[[#This Row],[Etikett - B2 - Art]],'DD FD'!F:G,2,FALSE))</f>
        <v/>
      </c>
      <c r="NX63" s="812" t="str">
        <f>IF(Table1[[#This Row],[Etikett - B2 - Fraktion]]="","",VLOOKUP(Table1[[#This Row],[Etikett - B2 - Fraktion]],'DD FD'!H:J,3,FALSE))</f>
        <v/>
      </c>
      <c r="NY63" s="809" t="str">
        <f>IF(Table1[[#This Row],[Etikett - B2 - Gewicht (in G)]]="","",Table1[[#This Row],[Etikett - B2 - Gewicht (in G)]])</f>
        <v/>
      </c>
      <c r="NZ63" s="809" t="str">
        <f>IF(Table1[[#This Row],[Etikett - B2 - Lizenzierungs-pflichtig? (X=Ja)]]="","",Table1[[#This Row],[Etikett - B2 - Lizenzierungs-pflichtig? (X=Ja)]])</f>
        <v/>
      </c>
      <c r="OA63" s="809" t="str">
        <f>IF(Table1[[#This Row],[Etikett - B2 - Trennbar vom Hauptkörper? (X=Ja)]]="","",Table1[[#This Row],[Etikett - B2 - Trennbar vom Hauptkörper? (X=Ja)]])</f>
        <v/>
      </c>
      <c r="OB63" s="812" t="str">
        <f>IF(Table1[[#This Row],[Etikett - B2 - Virgin Material]]="","",VLOOKUP(Table1[[#This Row],[Etikett - B2 - Virgin Material]],'DD FD'!AJ:AK,2,FALSE))</f>
        <v/>
      </c>
      <c r="OC63" s="813" t="str">
        <f>IF(Table1[[#This Row],[Etikett - B2 - Virgin Material Anteil (in %)]]="","",Table1[[#This Row],[Etikett - B2 - Virgin Material Anteil (in %)]])</f>
        <v/>
      </c>
      <c r="OD63" s="812" t="str">
        <f>IF(Table1[[#This Row],[Etikett - B2 - Recyceltes Material]]="","",VLOOKUP(Table1[[#This Row],[Etikett - B2 - Recyceltes Material]],'DD FD'!AL:AM,2,FALSE))</f>
        <v/>
      </c>
      <c r="OE63" s="813" t="str">
        <f>IF(Table1[[#This Row],[Etikett - B2 - Recyceltes Material Anteil (in %)]]="","",Table1[[#This Row],[Etikett - B2 - Recyceltes Material Anteil (in %)]])</f>
        <v/>
      </c>
      <c r="OF63" s="812" t="str">
        <f>IF(Table1[[#This Row],[Etikett - B2 - Beschichtung]]="","",VLOOKUP(Table1[[#This Row],[Etikett - B2 - Beschichtung]],'DD FD'!AE:AF,2,FALSE))</f>
        <v/>
      </c>
      <c r="OG63" s="815" t="str">
        <f>IF(Table1[[#This Row],[Etikett - B2 - Beschichtung Anteil (in %)]]="","",Table1[[#This Row],[Etikett - B2 - Beschichtung Anteil (in %)]])</f>
        <v/>
      </c>
      <c r="OH63" s="811" t="str">
        <f>IF(Table1[[#This Row],[Etikett - B3 - Art]]="","",VLOOKUP(Table1[[#This Row],[Etikett - B3 - Art]],'DD FD'!F:G,2,FALSE))</f>
        <v/>
      </c>
      <c r="OI63" s="812" t="str">
        <f>IF(Table1[[#This Row],[Etikett - B3 - Fraktion]]="","",VLOOKUP(Table1[[#This Row],[Etikett - B3 - Fraktion]],'DD FD'!H:J,3,FALSE))</f>
        <v/>
      </c>
      <c r="OJ63" s="809" t="str">
        <f>IF(Table1[[#This Row],[Etikett - B3 - Gewicht (in G)]]="","",Table1[[#This Row],[Etikett - B3 - Gewicht (in G)]])</f>
        <v/>
      </c>
      <c r="OK63" s="809" t="str">
        <f>IF(Table1[[#This Row],[Etikett - B3 - Lizenzierungs-pflichtig? (X=Ja)]]="","",Table1[[#This Row],[Etikett - B3 - Lizenzierungs-pflichtig? (X=Ja)]])</f>
        <v/>
      </c>
      <c r="OL63" s="809" t="str">
        <f>IF(Table1[[#This Row],[Etikett - B3 - Trennbar vom Hauptkörper? (X=Ja)]]="","",Table1[[#This Row],[Etikett - B3 - Trennbar vom Hauptkörper? (X=Ja)]])</f>
        <v/>
      </c>
      <c r="OM63" s="812" t="str">
        <f>IF(Table1[[#This Row],[Etikett - B3 - Virgin Material]]="","",VLOOKUP(Table1[[#This Row],[Etikett - B3 - Virgin Material]],'DD FD'!AJ:AK,2,FALSE))</f>
        <v/>
      </c>
      <c r="ON63" s="813" t="str">
        <f>IF(Table1[[#This Row],[Etikett - B3 - Virgin Material Anteil (in %)]]="","",Table1[[#This Row],[Etikett - B3 - Virgin Material Anteil (in %)]])</f>
        <v/>
      </c>
      <c r="OO63" s="812" t="str">
        <f>IF(Table1[[#This Row],[Etikett - B3 - Recyceltes Material]]="","",VLOOKUP(Table1[[#This Row],[Etikett - B3 - Recyceltes Material]],'DD FD'!AL:AM,2,FALSE))</f>
        <v/>
      </c>
      <c r="OP63" s="813" t="str">
        <f>IF(Table1[[#This Row],[Etikett - B3 - Recyceltes Material Anteil (in %)]]="","",Table1[[#This Row],[Etikett - B3 - Recyceltes Material Anteil (in %)]])</f>
        <v/>
      </c>
      <c r="OQ63" s="812" t="str">
        <f>IF(Table1[[#This Row],[Etikett - B3 - Beschichtung]]="","",VLOOKUP(Table1[[#This Row],[Etikett - B3 - Beschichtung]],'DD FD'!AE:AF,2,FALSE))</f>
        <v/>
      </c>
      <c r="OR63" s="861" t="str">
        <f>IF(Table1[[#This Row],[Etikett - B3 - Beschichtung Anteil (in %)]]="","",Table1[[#This Row],[Etikett - B3 - Beschichtung Anteil (in %)]])</f>
        <v/>
      </c>
      <c r="OS63" s="866">
        <f>ROUNDUP(SUM(
IF(AND(LB63='DD FD'!$J$7,LD63='DD FD'!$AI$3),LC63,0),
IF(AND(LL63='DD FD'!$J$7,LN63='DD FD'!$AI$3),LM63,0),
IF(AND(LV63='DD FD'!$J$7,LX63='DD FD'!$AI$3),LW63,0),
IF(AND(MF63='DD FD'!$J$7,MH63='DD FD'!$AI$3),MG63,0),
IF(AND(MQ63='DD FD'!$J$7,MS63='DD FD'!$AI$3),MR63,0),
IF(AND(NB63='DD FD'!$J$7,ND63='DD FD'!$AI$3),NC63,0),
IF(AND(NM63='DD FD'!$J$7,NO63='DD FD'!$AI$3),NN63,0),
IF(AND(NX63='DD FD'!$J$7,NZ63='DD FD'!$AI$3),NY63,0),
IF(AND(OI63='DD FD'!$J$7,OK63='DD FD'!$AI$3),OJ63,0),
),2)</f>
        <v>0</v>
      </c>
      <c r="OT63" s="865">
        <f>ROUNDUP(SUM(
IF(AND(LB63='DD FD'!$J$6,LD63='DD FD'!$AI$3),LC63,0),
IF(AND(LL63='DD FD'!$J$6,LN63='DD FD'!$AI$3),LM63,0),
IF(AND(LV63='DD FD'!$J$6,LX63='DD FD'!$AI$3),LW63,0),
IF(AND(MF63='DD FD'!$J$6,MH63='DD FD'!$AI$3),MG63,0),
IF(AND(MQ63='DD FD'!$J$6,MS63='DD FD'!$AI$3),MR63,0),
IF(AND(NB63='DD FD'!$J$6,ND63='DD FD'!$AI$3),NC63,0),
IF(AND(NM63='DD FD'!$J$6,NO63='DD FD'!$AI$3),NN63,0),
IF(AND(NX63='DD FD'!$J$6,NZ63='DD FD'!$AI$3),NY63,0),
IF(AND(OI63='DD FD'!$J$6,OK63='DD FD'!$AI$3),OJ63,0),
),2)</f>
        <v>0</v>
      </c>
      <c r="OU63" s="865">
        <f>ROUNDUP(SUM(
IF(AND(LB63='DD FD'!$J$10,LD63='DD FD'!$AI$3),LC63,0),
IF(AND(LL63='DD FD'!$J$10,LN63='DD FD'!$AI$3),LM63,0),
IF(AND(LV63='DD FD'!$J$10,LX63='DD FD'!$AI$3),LW63,0),
IF(AND(MF63='DD FD'!$J$10,MH63='DD FD'!$AI$3),MG63,0),
IF(AND(MQ63='DD FD'!$J$10,MS63='DD FD'!$AI$3),MR63,0),
IF(AND(NB63='DD FD'!$J$10,ND63='DD FD'!$AI$3),NC63,0),
IF(AND(NM63='DD FD'!$J$10,NO63='DD FD'!$AI$3),NN63,0),
IF(AND(NX63='DD FD'!$J$10,NZ63='DD FD'!$AI$3),NY63,0),
IF(AND(OI63='DD FD'!$J$10,OK63='DD FD'!$AI$3),OJ63,0),
),2)</f>
        <v>0</v>
      </c>
      <c r="OV63" s="865">
        <f>ROUNDUP(SUM(
IF(AND(LB63='DD FD'!$J$8,LD63='DD FD'!$AI$3),LC63,0),
IF(AND(LL63='DD FD'!$J$8,LN63='DD FD'!$AI$3),LM63,0),
IF(AND(LV63='DD FD'!$J$8,LX63='DD FD'!$AI$3),LW63,0),
IF(AND(MF63='DD FD'!$J$8,MH63='DD FD'!$AI$3),MG63,0),
IF(AND(MQ63='DD FD'!$J$8,MS63='DD FD'!$AI$3),MR63,0),
IF(AND(NB63='DD FD'!$J$8,ND63='DD FD'!$AI$3),NC63,0),
IF(AND(NM63='DD FD'!$J$8,NO63='DD FD'!$AI$3),NN63,0),
IF(AND(NX63='DD FD'!$J$8,NZ63='DD FD'!$AI$3),NY63,0),
IF(AND(OI63='DD FD'!$J$8,OK63='DD FD'!$AI$3),OJ63,0),
),2)</f>
        <v>0</v>
      </c>
      <c r="OW63" s="865">
        <f>ROUNDUP(SUM(
IF(AND(LB63='DD FD'!$J$5,LD63='DD FD'!$AI$3),LC63,0),
IF(AND(LL63='DD FD'!$J$5,LN63='DD FD'!$AI$3),LM63,0),
IF(AND(LV63='DD FD'!$J$5,LX63='DD FD'!$AI$3),LW63,0),
IF(AND(MF63='DD FD'!$J$5,MH63='DD FD'!$AI$3),MG63,0),
IF(AND(MQ63='DD FD'!$J$5,MS63='DD FD'!$AI$3),MR63,0),
IF(AND(NB63='DD FD'!$J$5,ND63='DD FD'!$AI$3),NC63,0),
IF(AND(NM63='DD FD'!$J$5,NO63='DD FD'!$AI$3),NN63,0),
IF(AND(NX63='DD FD'!$J$5,NZ63='DD FD'!$AI$3),NY63,0),
IF(AND(OI63='DD FD'!$J$5,OK63='DD FD'!$AI$3),OJ63,0),
),2)</f>
        <v>0</v>
      </c>
      <c r="OX63" s="865">
        <f>ROUNDUP(SUM(
IF(AND(LB63='DD FD'!$J$9,LD63='DD FD'!$AI$3),LC63,0),
IF(AND(LL63='DD FD'!$J$9,LN63='DD FD'!$AI$3),LM63,0),
IF(AND(LV63='DD FD'!$J$9,LX63='DD FD'!$AI$3),LW63,0),
IF(AND(MF63='DD FD'!$J$9,MH63='DD FD'!$AI$3),MG63,0),
IF(AND(MQ63='DD FD'!$J$9,MS63='DD FD'!$AI$3),MR63,0),
IF(AND(NB63='DD FD'!$J$9,ND63='DD FD'!$AI$3),NC63,0),
IF(AND(NM63='DD FD'!$J$9,NO63='DD FD'!$AI$3),NN63,0),
IF(AND(NX63='DD FD'!$J$9,NZ63='DD FD'!$AI$3),NY63,0),
IF(AND(OI63='DD FD'!$J$9,OK63='DD FD'!$AI$3),OJ63,0),
),2)</f>
        <v>0</v>
      </c>
      <c r="OY63" s="865">
        <f>ROUNDUP(SUM(
IF(AND(LB63='DD FD'!$J$4,LD63='DD FD'!$AI$3),LC63,0),
IF(AND(LL63='DD FD'!$J$4,LN63='DD FD'!$AI$3),LM63,0),
IF(AND(LV63='DD FD'!$J$4,LX63='DD FD'!$AI$3),LW63,0),
IF(AND(MF63='DD FD'!$J$4,MH63='DD FD'!$AI$3),MG63,0),
IF(AND(MQ63='DD FD'!$J$4,MS63='DD FD'!$AI$3),MR63,0),
IF(AND(NB63='DD FD'!$J$4,ND63='DD FD'!$AI$3),NC63,0),
IF(AND(NM63='DD FD'!$J$4,NO63='DD FD'!$AI$3),NN63,0),
IF(AND(NX63='DD FD'!$J$4,NZ63='DD FD'!$AI$3),NY63,0),
IF(AND(OI63='DD FD'!$J$4,OK63='DD FD'!$AI$3),OJ63,0),
),2)</f>
        <v>0</v>
      </c>
      <c r="OZ63" s="867">
        <f>ROUNDUP(SUM(
IF(AND(LB63='DD FD'!$J$11,LD63='DD FD'!$AI$3),LC63,0),
IF(AND(LL63='DD FD'!$J$11,LN63='DD FD'!$AI$3),LM63,0),
IF(AND(LV63='DD FD'!$J$11,LX63='DD FD'!$AI$3),LW63,0),
IF(AND(MF63='DD FD'!$J$11,MH63='DD FD'!$AI$3),MG63,0),
IF(AND(MQ63='DD FD'!$J$11,MS63='DD FD'!$AI$3),MR63,0),
IF(AND(NB63='DD FD'!$J$11,ND63='DD FD'!$AI$3),NC63,0),
IF(AND(NM63='DD FD'!$J$11,NO63='DD FD'!$AI$3),NN63,0),
IF(AND(NX63='DD FD'!$J$11,NZ63='DD FD'!$AI$3),NY63,0),
IF(AND(OI63='DD FD'!$J$11,OK63='DD FD'!$AI$3),OJ63,0),
),2)</f>
        <v>0</v>
      </c>
    </row>
    <row r="64" spans="1:416">
      <c r="A64" s="663"/>
      <c r="B64" s="182"/>
      <c r="C64" s="282"/>
      <c r="D64" s="282"/>
      <c r="E64" s="183"/>
      <c r="F64" s="355"/>
      <c r="G64" s="359"/>
      <c r="H64" s="664"/>
      <c r="I64" s="173"/>
      <c r="J64" s="161" t="str">
        <f t="shared" si="0"/>
        <v/>
      </c>
      <c r="K64" s="633" t="str">
        <f t="shared" si="17"/>
        <v/>
      </c>
      <c r="L64" s="636"/>
      <c r="M64" s="124" t="str">
        <f t="shared" si="18"/>
        <v/>
      </c>
      <c r="N64" s="125" t="str">
        <f t="shared" si="1"/>
        <v/>
      </c>
      <c r="O64" s="175"/>
      <c r="P64" s="175"/>
      <c r="Q64" s="126" t="str">
        <f t="shared" si="19"/>
        <v/>
      </c>
      <c r="R64" s="184"/>
      <c r="S64" s="184"/>
      <c r="T64" s="182"/>
      <c r="U64" s="182"/>
      <c r="V64" s="182"/>
      <c r="W64" s="358"/>
      <c r="X64" s="182"/>
      <c r="Y64" s="183"/>
      <c r="Z64" s="123"/>
      <c r="AA64" s="176"/>
      <c r="AB64" s="176"/>
      <c r="AC64" s="176"/>
      <c r="AD64" s="176"/>
      <c r="AE64" s="176"/>
      <c r="AF64" s="176"/>
      <c r="AG64" s="127" t="str">
        <f t="shared" si="20"/>
        <v/>
      </c>
      <c r="AH64" s="127" t="str">
        <f t="shared" si="21"/>
        <v/>
      </c>
      <c r="AI64" s="370"/>
      <c r="AJ64" s="635"/>
      <c r="AK64" s="619" t="str">
        <f t="shared" si="22"/>
        <v/>
      </c>
      <c r="AL64" s="124" t="str">
        <f t="shared" si="2"/>
        <v/>
      </c>
      <c r="AM64" s="124" t="str">
        <f t="shared" si="3"/>
        <v/>
      </c>
      <c r="AN64" s="124" t="str">
        <f t="shared" si="4"/>
        <v/>
      </c>
      <c r="AO64" s="124" t="str">
        <f t="shared" si="5"/>
        <v/>
      </c>
      <c r="AP64" s="184"/>
      <c r="AQ64" s="182"/>
      <c r="AR64" s="182"/>
      <c r="AS64" s="182"/>
      <c r="AT64" s="182"/>
      <c r="AU64" s="127" t="str">
        <f t="shared" si="6"/>
        <v/>
      </c>
      <c r="AV64" s="354"/>
      <c r="AW64" s="127" t="str">
        <f t="shared" si="7"/>
        <v/>
      </c>
      <c r="AX64" s="144" t="str">
        <f t="shared" si="8"/>
        <v/>
      </c>
      <c r="AY64" s="182"/>
      <c r="AZ64" s="23"/>
      <c r="BA64" s="23"/>
      <c r="BB64" s="183"/>
      <c r="BC64" s="622"/>
      <c r="BD64" s="649" t="str">
        <f t="shared" si="23"/>
        <v/>
      </c>
      <c r="BE64" s="354"/>
      <c r="BF64" s="192" t="str">
        <f t="shared" si="24"/>
        <v/>
      </c>
      <c r="BG64" s="159"/>
      <c r="BH64" s="159"/>
      <c r="BI64" s="182"/>
      <c r="BJ64" s="194"/>
      <c r="BK64" s="194"/>
      <c r="BL64" s="194"/>
      <c r="BM64" s="127" t="str">
        <f t="shared" si="9"/>
        <v/>
      </c>
      <c r="BN64" s="194"/>
      <c r="BO64" s="178" t="str">
        <f t="shared" si="10"/>
        <v/>
      </c>
      <c r="BP64" s="191"/>
      <c r="BQ64" s="182"/>
      <c r="BR64" s="23"/>
      <c r="BS64" s="23"/>
      <c r="BT64" s="23"/>
      <c r="BU64" s="651"/>
      <c r="BV64" s="647"/>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633" t="str">
        <f t="shared" si="25"/>
        <v/>
      </c>
      <c r="DY64" s="736"/>
      <c r="DZ64" s="334"/>
      <c r="EA64" s="736"/>
      <c r="EB64" s="197"/>
      <c r="EC64" s="194"/>
      <c r="ED64" s="197"/>
      <c r="EE64" s="197"/>
      <c r="EF64" s="194"/>
      <c r="EG64" s="194"/>
      <c r="EH64" s="194"/>
      <c r="EI64" s="123" t="str">
        <f t="shared" si="11"/>
        <v/>
      </c>
      <c r="EJ64" s="194"/>
      <c r="EK64" s="620" t="str">
        <f t="shared" si="12"/>
        <v/>
      </c>
      <c r="EL64" s="756"/>
      <c r="EM64" s="620" t="str">
        <f t="shared" si="26"/>
        <v/>
      </c>
      <c r="EN64" s="733"/>
      <c r="EO64" s="163"/>
      <c r="EP64" s="163"/>
      <c r="EQ64" s="163"/>
      <c r="ER64" s="163"/>
      <c r="ES64" s="163"/>
      <c r="ET64" s="163"/>
      <c r="EU64" s="163"/>
      <c r="EV64" s="163"/>
      <c r="EW64" s="163"/>
      <c r="EX64" s="163"/>
      <c r="EY64" s="163"/>
      <c r="EZ64" s="163"/>
      <c r="FA64" s="163"/>
      <c r="FB64" s="163"/>
      <c r="FC64" s="742"/>
      <c r="FD64" s="648" t="str">
        <f t="shared" si="13"/>
        <v/>
      </c>
      <c r="FE64" s="183"/>
      <c r="FF64" s="201"/>
      <c r="FG64" s="201"/>
      <c r="FH64" s="201"/>
      <c r="FI64" s="201"/>
      <c r="FJ64" s="201"/>
      <c r="FK64" s="201"/>
      <c r="FL64" s="182"/>
      <c r="FM64" s="182"/>
      <c r="FN64" s="334"/>
      <c r="FO64" s="123" t="str">
        <f t="shared" si="14"/>
        <v/>
      </c>
      <c r="FP64" s="889" t="str">
        <f>IF(Table1[[#This Row],[Baumwollanteil (in %)]]&lt;&gt;"","05","")</f>
        <v/>
      </c>
      <c r="FQ64" s="999"/>
      <c r="FR64" s="179" t="str">
        <f t="shared" si="15"/>
        <v/>
      </c>
      <c r="FS64" s="175"/>
      <c r="FT64" s="175"/>
      <c r="FU64" s="175"/>
      <c r="FV64" s="745" t="str">
        <f t="shared" si="16"/>
        <v/>
      </c>
      <c r="FZ64" s="24"/>
      <c r="GA64" s="24"/>
      <c r="GC64" s="1010" t="str">
        <f>IF(Table1[[#This Row],[Global Trade Item Number (GTIN)]]="","",Table1[[#This Row],[Global Trade Item Number (GTIN)]])</f>
        <v/>
      </c>
      <c r="GD64" s="790" t="str">
        <f>IF(Table1[[#This Row],[WAWI-Nr./ Kreditoren-Nummer
(ASDV)]]&lt;&gt;"",Table1[[#This Row],[WAWI-Nr./ Kreditoren-Nummer
(ASDV)]],"")</f>
        <v/>
      </c>
      <c r="GE64" s="190"/>
      <c r="GF64" s="790" t="str">
        <f>IF(Table1[[#This Row],[Gültig ab (Datum)]]&lt;&gt;"","31.12.9999","")</f>
        <v/>
      </c>
      <c r="GG64" s="190"/>
      <c r="GH64" s="190"/>
      <c r="GI64" s="616"/>
      <c r="GJ64" s="765"/>
      <c r="GK64" s="763"/>
      <c r="GL64" s="617"/>
      <c r="GM64" s="617"/>
      <c r="GN64" s="617"/>
      <c r="GO64" s="617"/>
      <c r="GP64" s="617"/>
      <c r="GQ64" s="775"/>
      <c r="GR64" s="771"/>
      <c r="GS64" s="159"/>
      <c r="GT64" s="610"/>
      <c r="GU64" s="610"/>
      <c r="GV64" s="610"/>
      <c r="GW64" s="610"/>
      <c r="GX64" s="610"/>
      <c r="GY64" s="610"/>
      <c r="GZ64" s="610"/>
      <c r="HA64" s="610"/>
      <c r="HB64" s="771"/>
      <c r="HC64" s="610"/>
      <c r="HD64" s="610"/>
      <c r="HE64" s="610"/>
      <c r="HF64" s="610"/>
      <c r="HG64" s="610"/>
      <c r="HH64" s="610"/>
      <c r="HI64" s="610"/>
      <c r="HJ64" s="610"/>
      <c r="HK64" s="610"/>
      <c r="HL64" s="771"/>
      <c r="HM64" s="610"/>
      <c r="HN64" s="610"/>
      <c r="HO64" s="610"/>
      <c r="HP64" s="610"/>
      <c r="HQ64" s="610"/>
      <c r="HR64" s="610"/>
      <c r="HS64" s="610"/>
      <c r="HT64" s="610"/>
      <c r="HU64" s="610"/>
      <c r="HV64" s="771"/>
      <c r="HW64" s="610"/>
      <c r="HX64" s="610"/>
      <c r="HY64" s="610"/>
      <c r="HZ64" s="610"/>
      <c r="IA64" s="610"/>
      <c r="IB64" s="610"/>
      <c r="IC64" s="610"/>
      <c r="ID64" s="610"/>
      <c r="IE64" s="610"/>
      <c r="IF64" s="610"/>
      <c r="IG64" s="771"/>
      <c r="IH64" s="610"/>
      <c r="II64" s="610"/>
      <c r="IJ64" s="610"/>
      <c r="IK64" s="610"/>
      <c r="IL64" s="610"/>
      <c r="IM64" s="610"/>
      <c r="IN64" s="610"/>
      <c r="IO64" s="610"/>
      <c r="IP64" s="610"/>
      <c r="IQ64" s="610"/>
      <c r="IR64" s="771"/>
      <c r="IS64" s="610"/>
      <c r="IT64" s="610"/>
      <c r="IU64" s="610"/>
      <c r="IV64" s="610"/>
      <c r="IW64" s="610"/>
      <c r="IX64" s="610"/>
      <c r="IY64" s="610"/>
      <c r="IZ64" s="610"/>
      <c r="JA64" s="610"/>
      <c r="JB64" s="610"/>
      <c r="JC64" s="771"/>
      <c r="JD64" s="610"/>
      <c r="JE64" s="610"/>
      <c r="JF64" s="610"/>
      <c r="JG64" s="610"/>
      <c r="JH64" s="610"/>
      <c r="JI64" s="610"/>
      <c r="JJ64" s="610"/>
      <c r="JK64" s="610"/>
      <c r="JL64" s="610"/>
      <c r="JM64" s="827"/>
      <c r="JN64" s="771"/>
      <c r="JO64" s="610"/>
      <c r="JP64" s="610"/>
      <c r="JQ64" s="610"/>
      <c r="JR64" s="610"/>
      <c r="JS64" s="610"/>
      <c r="JT64" s="610"/>
      <c r="JU64" s="610"/>
      <c r="JV64" s="610"/>
      <c r="JW64" s="610"/>
      <c r="JX64" s="610"/>
      <c r="JY64" s="771"/>
      <c r="JZ64" s="610"/>
      <c r="KA64" s="610"/>
      <c r="KB64" s="610"/>
      <c r="KC64" s="610"/>
      <c r="KD64" s="610"/>
      <c r="KE64" s="610"/>
      <c r="KF64" s="610"/>
      <c r="KG64" s="610"/>
      <c r="KH64" s="610"/>
      <c r="KI64" s="610"/>
      <c r="KL64" s="803" t="str">
        <f>IF(Table1[[#This Row],[GTIN]]&lt;&gt;"",Table1[[#This Row],[GTIN]],"")</f>
        <v/>
      </c>
      <c r="KM64" s="804" t="str">
        <f>Table1[[#This Row],[Kreditor]]</f>
        <v/>
      </c>
      <c r="KN64" s="805" t="str">
        <f>IF(Table1[[#This Row],[Gültig ab (Datum)]]&lt;&gt;"",Table1[[#This Row],[Gültig ab (Datum)]],"")</f>
        <v/>
      </c>
      <c r="KO64" s="805" t="str">
        <f>Table1[[#This Row],[Gültig bis]]</f>
        <v/>
      </c>
      <c r="KP64" s="818" t="str">
        <f>IF(Table1[[#This Row],[Artikel verpackt? 
(X=Ja)]]="","",Table1[[#This Row],[Artikel verpackt? 
(X=Ja)]])</f>
        <v/>
      </c>
      <c r="KQ64" s="806" t="str">
        <f>IF(Table1[[#This Row],[Verpackung recyclingfähig?
(X=Ja)]]="","",Table1[[#This Row],[Verpackung recyclingfähig?
(X=Ja)]])</f>
        <v/>
      </c>
      <c r="KR64" s="807"/>
      <c r="KS64" s="808"/>
      <c r="KT64" s="809"/>
      <c r="KU64" s="809"/>
      <c r="KV64" s="809"/>
      <c r="KW64" s="809"/>
      <c r="KX64" s="809"/>
      <c r="KY64" s="809"/>
      <c r="KZ64" s="810"/>
      <c r="LA64" s="811" t="str">
        <f>IF(Table1[[#This Row],[Hauptkörper - B1 - Art]]="","",VLOOKUP(Table1[[#This Row],[Hauptkörper - B1 - Art]],'DD FD'!B:C,2,FALSE))</f>
        <v/>
      </c>
      <c r="LB64" s="812" t="str">
        <f>IF(Table1[[#This Row],[Hauptkörper - B1 - Fraktion]]="","",VLOOKUP(Table1[[#This Row],[Hauptkörper - B1 - Fraktion]],'DD FD'!H:J,3,FALSE))</f>
        <v/>
      </c>
      <c r="LC64" s="809" t="str">
        <f>IF(Table1[[#This Row],[Hauptkörper - B1 - Gewicht
(in G)]]="","",Table1[[#This Row],[Hauptkörper - B1 - Gewicht
(in G)]])</f>
        <v/>
      </c>
      <c r="LD64" s="809" t="str">
        <f>IF(Table1[[#This Row],[Hauptkörper - B1 - Lizenzierungs-pflichtig? (X=Ja)]]="","",Table1[[#This Row],[Hauptkörper - B1 - Lizenzierungs-pflichtig? (X=Ja)]])</f>
        <v/>
      </c>
      <c r="LE64" s="812" t="str">
        <f>IF(Table1[[#This Row],[Hauptkörper - B1 - Virgin Material]]="","",VLOOKUP(Table1[[#This Row],[Hauptkörper - B1 - Virgin Material]],'DD FD'!AJ:AK,2,FALSE))</f>
        <v/>
      </c>
      <c r="LF64" s="813" t="str">
        <f>IF(Table1[[#This Row],[Hauptkörper - B1 - Virgin Material Anteil (in %)]]="","",Table1[[#This Row],[Hauptkörper - B1 - Virgin Material Anteil (in %)]])</f>
        <v/>
      </c>
      <c r="LG64" s="812" t="str">
        <f>IF(Table1[[#This Row],[Hauptkörper - B1 - Recyceltes Material]]="","",VLOOKUP(Table1[[#This Row],[Hauptkörper - B1 - Recyceltes Material]],'DD FD'!AL:AM,2,FALSE))</f>
        <v/>
      </c>
      <c r="LH64" s="813" t="str">
        <f>IF(Table1[[#This Row],[Hauptkörper - B1 - Recyceltes Material Anteil (in %)]]="","",Table1[[#This Row],[Hauptkörper - B1 - Recyceltes Material Anteil (in %)]])</f>
        <v/>
      </c>
      <c r="LI64" s="814" t="str">
        <f>IF(Table1[[#This Row],[Hauptkörper - B1 - Beschichtung]]="","",VLOOKUP(Table1[[#This Row],[Hauptkörper - B1 - Beschichtung]],'DD FD'!AE:AF,2,FALSE))</f>
        <v/>
      </c>
      <c r="LJ64" s="815" t="str">
        <f>IF(Table1[[#This Row],[Hauptkörper - B1 - Beschichtung Anteil (in %)]]="","",Table1[[#This Row],[Hauptkörper - B1 - Beschichtung Anteil (in %)]])</f>
        <v/>
      </c>
      <c r="LK64" s="811" t="str">
        <f>IF(Table1[[#This Row],[Hauptkörper - B2 - Art]]="","",VLOOKUP(Table1[[#This Row],[Hauptkörper - B2 - Art]],'DD FD'!B:C,2,FALSE))</f>
        <v/>
      </c>
      <c r="LL64" s="812" t="str">
        <f>IF(Table1[[#This Row],[Hauptkörper - B2 - Fraktion]]="","",VLOOKUP(Table1[[#This Row],[Hauptkörper - B2 - Fraktion]],'DD FD'!H:J,3,FALSE))</f>
        <v/>
      </c>
      <c r="LM64" s="809" t="str">
        <f>IF(Table1[[#This Row],[Hauptkörper - B2 - Gewicht
(in G)]]="","",Table1[[#This Row],[Hauptkörper - B2 - Gewicht
(in G)]])</f>
        <v/>
      </c>
      <c r="LN64" s="809" t="str">
        <f>IF(Table1[[#This Row],[Hauptkörper - B2 - Lizenzierungs-pflichtig? (X=Ja)]]="","",Table1[[#This Row],[Hauptkörper - B2 - Lizenzierungs-pflichtig? (X=Ja)]])</f>
        <v/>
      </c>
      <c r="LO64" s="812" t="str">
        <f>IF(Table1[[#This Row],[Hauptkörper - B2 - Virgin Material]]="","",VLOOKUP(Table1[[#This Row],[Hauptkörper - B2 - Virgin Material]],'DD FD'!AJ:AK,2,FALSE))</f>
        <v/>
      </c>
      <c r="LP64" s="813" t="str">
        <f>IF(Table1[[#This Row],[Hauptkörper - B2 - Virgin Material Anteil (in %)]]="","",Table1[[#This Row],[Hauptkörper - B2 - Virgin Material Anteil (in %)]])</f>
        <v/>
      </c>
      <c r="LQ64" s="812" t="str">
        <f>IF(Table1[[#This Row],[Hauptkörper - B2 - Recyceltes Material]]="","",VLOOKUP(Table1[[#This Row],[Hauptkörper - B2 - Recyceltes Material]],'DD FD'!AL:AM,2,FALSE))</f>
        <v/>
      </c>
      <c r="LR64" s="813" t="str">
        <f>IF(Table1[[#This Row],[Hauptkörper - B2 - Recyceltes Material Anteil (in %)]]="","",Table1[[#This Row],[Hauptkörper - B2 - Recyceltes Material Anteil (in %)]])</f>
        <v/>
      </c>
      <c r="LS64" s="812" t="str">
        <f>IF(Table1[[#This Row],[Hauptkörper - B2 - Beschichtung]]="","",VLOOKUP(Table1[[#This Row],[Hauptkörper - B2 - Beschichtung]],'DD FD'!AE:AF,2,FALSE))</f>
        <v/>
      </c>
      <c r="LT64" s="815" t="str">
        <f>IF(Table1[[#This Row],[Hauptkörper - B2 - Beschichtung Anteil (in %)]]="","",Table1[[#This Row],[Hauptkörper - B2 - Beschichtung Anteil (in %)]])</f>
        <v/>
      </c>
      <c r="LU64" s="811" t="str">
        <f>IF(Table1[[#This Row],[Hauptkörper - B3 - Art]]="","",VLOOKUP(Table1[[#This Row],[Hauptkörper - B3 - Art]],'DD FD'!B:C,2,FALSE))</f>
        <v/>
      </c>
      <c r="LV64" s="812" t="str">
        <f>IF(Table1[[#This Row],[Hauptkörper - B3 - Fraktion]]="","",VLOOKUP(Table1[[#This Row],[Hauptkörper - B3 - Fraktion]],'DD FD'!H:J,3,FALSE))</f>
        <v/>
      </c>
      <c r="LW64" s="809" t="str">
        <f>IF(Table1[[#This Row],[Hauptkörper - B3 - Gewicht
(in G)]]="","",Table1[[#This Row],[Hauptkörper - B3 - Gewicht
(in G)]])</f>
        <v/>
      </c>
      <c r="LX64" s="809" t="str">
        <f>IF(Table1[[#This Row],[Hauptkörper - B3 - Lizenzierungs-pflichtig? (X=Ja)]]="","",Table1[[#This Row],[Hauptkörper - B3 - Lizenzierungs-pflichtig? (X=Ja)]])</f>
        <v/>
      </c>
      <c r="LY64" s="812" t="str">
        <f>IF(Table1[[#This Row],[Hauptkörper - B3 - Virgin Material]]="","",VLOOKUP(Table1[[#This Row],[Hauptkörper - B3 - Virgin Material]],'DD FD'!AJ:AK,2,FALSE))</f>
        <v/>
      </c>
      <c r="LZ64" s="813" t="str">
        <f>IF(Table1[[#This Row],[Hauptkörper - B3 - Virgin Material Anteil (in %)]]="","",Table1[[#This Row],[Hauptkörper - B3 - Virgin Material Anteil (in %)]])</f>
        <v/>
      </c>
      <c r="MA64" s="812" t="str">
        <f>IF(Table1[[#This Row],[Hauptkörper - B3 - Recyceltes Material]]="","",VLOOKUP(Table1[[#This Row],[Hauptkörper - B3 - Recyceltes Material]],'DD FD'!AL:AM,2,FALSE))</f>
        <v/>
      </c>
      <c r="MB64" s="813" t="str">
        <f>IF(Table1[[#This Row],[Hauptkörper - B3 - Recyceltes Material Anteil (in %)]]="","",Table1[[#This Row],[Hauptkörper - B3 - Recyceltes Material Anteil (in %)]])</f>
        <v/>
      </c>
      <c r="MC64" s="812" t="str">
        <f>IF(Table1[[#This Row],[Hauptkörper - B3 - Beschichtung]]="","",VLOOKUP(Table1[[#This Row],[Hauptkörper - B3 - Beschichtung]],'DD FD'!AE:AF,2,FALSE))</f>
        <v/>
      </c>
      <c r="MD64" s="815" t="str">
        <f>IF(Table1[[#This Row],[Hauptkörper - B3 - Beschichtung Anteil (in %)]]="","",Table1[[#This Row],[Hauptkörper - B3 - Beschichtung Anteil (in %)]])</f>
        <v/>
      </c>
      <c r="ME64" s="811" t="str">
        <f>IF(Table1[[#This Row],[Verschluss - B1 - Art]]="","",VLOOKUP(Table1[[#This Row],[Verschluss - B1 - Art]],'DD FD'!D:E,2,FALSE))</f>
        <v/>
      </c>
      <c r="MF64" s="812" t="str">
        <f>IF(Table1[[#This Row],[Verschluss - B1 - Fraktion]]="","",VLOOKUP(Table1[[#This Row],[Verschluss - B1 - Fraktion]],'DD FD'!H:J,3,FALSE))</f>
        <v/>
      </c>
      <c r="MG64" s="809" t="str">
        <f>IF(Table1[[#This Row],[Verschluss - B1 - Gewicht (in G)]]="","",Table1[[#This Row],[Verschluss - B1 - Gewicht (in G)]])</f>
        <v/>
      </c>
      <c r="MH64" s="809" t="str">
        <f>IF(Table1[[#This Row],[Verschluss - B1 - Lizenzierungs-pflichtig? (X=Ja)]]="","",Table1[[#This Row],[Verschluss - B1 - Lizenzierungs-pflichtig? (X=Ja)]])</f>
        <v/>
      </c>
      <c r="MI64" s="809" t="str">
        <f>IF(Table1[[#This Row],[Verschluss - B1 - Trennbar vom Hauptkörper? (X=Ja)]]="","",Table1[[#This Row],[Verschluss - B1 - Trennbar vom Hauptkörper? (X=Ja)]])</f>
        <v/>
      </c>
      <c r="MJ64" s="812" t="str">
        <f>IF(Table1[[#This Row],[Verschluss - B1 - Virgin Material]]="","",VLOOKUP(Table1[[#This Row],[Verschluss - B1 - Virgin Material]],'DD FD'!AJ:AK,2,FALSE))</f>
        <v/>
      </c>
      <c r="MK64" s="813" t="str">
        <f>IF(Table1[[#This Row],[Verschluss - B1 - Virgin Material Anteil (in %)]]="","",Table1[[#This Row],[Verschluss - B1 - Virgin Material Anteil (in %)]])</f>
        <v/>
      </c>
      <c r="ML64" s="812" t="str">
        <f>IF(Table1[[#This Row],[Verschluss - B1 - Recyceltes Material]]="","",VLOOKUP(Table1[[#This Row],[Verschluss - B1 - Recyceltes Material]],'DD FD'!AL:AM,2,FALSE))</f>
        <v/>
      </c>
      <c r="MM64" s="813" t="str">
        <f>IF(Table1[[#This Row],[Verschluss - B1 - Recyceltes Material Anteil (in %)]]="","",Table1[[#This Row],[Verschluss - B1 - Recyceltes Material Anteil (in %)]])</f>
        <v/>
      </c>
      <c r="MN64" s="812" t="str">
        <f>IF(Table1[[#This Row],[Verschluss - B1 - Beschichtung]]="","",VLOOKUP(Table1[[#This Row],[Verschluss - B1 - Beschichtung]],'DD FD'!AE:AF,2,FALSE))</f>
        <v/>
      </c>
      <c r="MO64" s="815" t="str">
        <f>IF(Table1[[#This Row],[Verschluss - B1 - Beschichtung Anteil (in %)]]="","",Table1[[#This Row],[Verschluss - B1 - Beschichtung Anteil (in %)]])</f>
        <v/>
      </c>
      <c r="MP64" s="811" t="str">
        <f>IF(Table1[[#This Row],[Verschluss - B2 - Art]]="","",VLOOKUP(Table1[[#This Row],[Verschluss - B2 - Art]],'DD FD'!D:E,2,FALSE))</f>
        <v/>
      </c>
      <c r="MQ64" s="812" t="str">
        <f>IF(Table1[[#This Row],[Verschluss - B2 - Fraktion]]="","",VLOOKUP(Table1[[#This Row],[Verschluss - B2 - Fraktion]],'DD FD'!H:J,3,FALSE))</f>
        <v/>
      </c>
      <c r="MR64" s="809" t="str">
        <f>IF(Table1[[#This Row],[Verschluss - B2 - Gewicht (in G)]]="","",Table1[[#This Row],[Verschluss - B2 - Gewicht (in G)]])</f>
        <v/>
      </c>
      <c r="MS64" s="809" t="str">
        <f>IF(Table1[[#This Row],[Verschluss - B2 - Lizenzierungs-pflichtig? (X=Ja)]]="","",Table1[[#This Row],[Verschluss - B2 - Lizenzierungs-pflichtig? (X=Ja)]])</f>
        <v/>
      </c>
      <c r="MT64" s="809" t="str">
        <f>IF(Table1[[#This Row],[Verschluss - B2 - Trennbar vom Hauptkörper? (X=Ja)]]="","",Table1[[#This Row],[Verschluss - B2 - Trennbar vom Hauptkörper? (X=Ja)]])</f>
        <v/>
      </c>
      <c r="MU64" s="812" t="str">
        <f>IF(Table1[[#This Row],[Verschluss - B2 - Virgin Material]]="","",VLOOKUP(Table1[[#This Row],[Verschluss - B2 - Virgin Material]],'DD FD'!AJ:AK,2,FALSE))</f>
        <v/>
      </c>
      <c r="MV64" s="813" t="str">
        <f>IF(Table1[[#This Row],[Verschluss - B2 - Virgin Material Anteil (in %)]]="","",Table1[[#This Row],[Verschluss - B2 - Virgin Material Anteil (in %)]])</f>
        <v/>
      </c>
      <c r="MW64" s="812" t="str">
        <f>IF(Table1[[#This Row],[Verschluss - B2 - Recyceltes Material]]="","",VLOOKUP(Table1[[#This Row],[Verschluss - B2 - Recyceltes Material]],'DD FD'!AL:AM,2,FALSE))</f>
        <v/>
      </c>
      <c r="MX64" s="813" t="str">
        <f>IF(Table1[[#This Row],[Verschluss - B2 - Recyceltes Material Anteil (in %)]]="","",Table1[[#This Row],[Verschluss - B2 - Recyceltes Material Anteil (in %)]])</f>
        <v/>
      </c>
      <c r="MY64" s="812" t="str">
        <f>IF(Table1[[#This Row],[Verschluss - B2 - Beschichtung]]="","",VLOOKUP(Table1[[#This Row],[Verschluss - B2 - Beschichtung]],'DD FD'!AE:AF,2,FALSE))</f>
        <v/>
      </c>
      <c r="MZ64" s="815" t="str">
        <f>IF(Table1[[#This Row],[Verschluss - B2 - Beschichtung Anteil (in %)]]="","",Table1[[#This Row],[Verschluss - B2 - Beschichtung Anteil (in %)]])</f>
        <v/>
      </c>
      <c r="NA64" s="811" t="str">
        <f>IF(Table1[[#This Row],[Verschluss - B3 - Art]]="","",VLOOKUP(Table1[[#This Row],[Verschluss - B3 - Art]],'DD FD'!D:E,2,FALSE))</f>
        <v/>
      </c>
      <c r="NB64" s="812" t="str">
        <f>IF(Table1[[#This Row],[Verschluss - B3 - Fraktion]]="","",VLOOKUP(Table1[[#This Row],[Verschluss - B3 - Fraktion]],'DD FD'!H:J,3,FALSE))</f>
        <v/>
      </c>
      <c r="NC64" s="809" t="str">
        <f>IF(Table1[[#This Row],[Verschluss - B3 - Gewicht (in G)]]="","",Table1[[#This Row],[Verschluss - B3 - Gewicht (in G)]])</f>
        <v/>
      </c>
      <c r="ND64" s="809" t="str">
        <f>IF(Table1[[#This Row],[Verschluss - B3 - Lizenzierungs-pflichtig? (X=Ja)]]="","",Table1[[#This Row],[Verschluss - B3 - Lizenzierungs-pflichtig? (X=Ja)]])</f>
        <v/>
      </c>
      <c r="NE64" s="809" t="str">
        <f>IF(Table1[[#This Row],[Verschluss - B3 - Trennbar vom Hauptkörper? (X=Ja)]]="","",Table1[[#This Row],[Verschluss - B3 - Trennbar vom Hauptkörper? (X=Ja)]])</f>
        <v/>
      </c>
      <c r="NF64" s="812" t="str">
        <f>IF(Table1[[#This Row],[Verschluss - B3 - Virgin Material]]="","",VLOOKUP(Table1[[#This Row],[Verschluss - B3 - Virgin Material]],'DD FD'!AJ:AK,2,FALSE))</f>
        <v/>
      </c>
      <c r="NG64" s="813" t="str">
        <f>IF(Table1[[#This Row],[Verschluss - B3 - Virgin Material Anteil (in %)]]="","",Table1[[#This Row],[Verschluss - B3 - Virgin Material Anteil (in %)]])</f>
        <v/>
      </c>
      <c r="NH64" s="812" t="str">
        <f>IF(Table1[[#This Row],[Verschluss - B3 - Recyceltes Material]]="","",VLOOKUP(Table1[[#This Row],[Verschluss - B3 - Recyceltes Material]],'DD FD'!AL:AM,2,FALSE))</f>
        <v/>
      </c>
      <c r="NI64" s="813" t="str">
        <f>IF(Table1[[#This Row],[Verschluss - B3 - Recyceltes Material Anteil (in %)]]="","",Table1[[#This Row],[Verschluss - B3 - Recyceltes Material Anteil (in %)]])</f>
        <v/>
      </c>
      <c r="NJ64" s="812" t="str">
        <f>IF(Table1[[#This Row],[Verschluss - B3 - Beschichtung]]="","",VLOOKUP(Table1[[#This Row],[Verschluss - B3 - Beschichtung]],'DD FD'!AE:AF,2,FALSE))</f>
        <v/>
      </c>
      <c r="NK64" s="815" t="str">
        <f>IF(Table1[[#This Row],[Verschluss - B3 - Beschichtung Anteil (in %)]]="","",Table1[[#This Row],[Verschluss - B3 - Beschichtung Anteil (in %)]])</f>
        <v/>
      </c>
      <c r="NL64" s="811" t="str">
        <f>IF(Table1[[#This Row],[Etikett - B1 - Art]]="","",VLOOKUP(Table1[[#This Row],[Etikett - B1 - Art]],'DD FD'!F:G,2,FALSE))</f>
        <v/>
      </c>
      <c r="NM64" s="812" t="str">
        <f>IF(Table1[[#This Row],[Etikett - B1 - Fraktion]]="","",VLOOKUP(Table1[[#This Row],[Etikett - B1 - Fraktion]],'DD FD'!H:J,3,FALSE))</f>
        <v/>
      </c>
      <c r="NN64" s="809" t="str">
        <f>IF(Table1[[#This Row],[Etikett - B1 - Gewicht (in G)]]="","",Table1[[#This Row],[Etikett - B1 - Gewicht (in G)]])</f>
        <v/>
      </c>
      <c r="NO64" s="809" t="str">
        <f>IF(Table1[[#This Row],[Etikett - B1 - Lizenzierungs-pflichtig? (X=Ja)]]="","",Table1[[#This Row],[Etikett - B1 - Lizenzierungs-pflichtig? (X=Ja)]])</f>
        <v/>
      </c>
      <c r="NP64" s="809" t="str">
        <f>IF(Table1[[#This Row],[Etikett - B1 - Trennbar vom Hauptkörper? (X=Ja)]]="","",Table1[[#This Row],[Etikett - B1 - Trennbar vom Hauptkörper? (X=Ja)]])</f>
        <v/>
      </c>
      <c r="NQ64" s="812" t="str">
        <f>IF(Table1[[#This Row],[Etikett - B1 - Virgin Material]]="","",VLOOKUP(Table1[[#This Row],[Etikett - B1 - Virgin Material]],'DD FD'!AJ:AK,2,FALSE))</f>
        <v/>
      </c>
      <c r="NR64" s="813" t="str">
        <f>IF(Table1[[#This Row],[Etikett - B1 - Virgin Material Anteil (in %)]]="","",Table1[[#This Row],[Etikett - B1 - Virgin Material Anteil (in %)]])</f>
        <v/>
      </c>
      <c r="NS64" s="812" t="str">
        <f>IF(Table1[[#This Row],[Etikett - B1 - Recyceltes Material]]="","",VLOOKUP(Table1[[#This Row],[Etikett - B1 - Recyceltes Material]],'DD FD'!AL:AM,2,FALSE))</f>
        <v/>
      </c>
      <c r="NT64" s="813" t="str">
        <f>IF(Table1[[#This Row],[Etikett - B1 - Recyceltes Material Anteil (in %)]]="","",Table1[[#This Row],[Etikett - B1 - Recyceltes Material Anteil (in %)]])</f>
        <v/>
      </c>
      <c r="NU64" s="812" t="str">
        <f>IF(Table1[[#This Row],[Etikett - B1 - Beschichtung]]="","",VLOOKUP(Table1[[#This Row],[Etikett - B1 - Beschichtung]],'DD FD'!AE:AF,2,FALSE))</f>
        <v/>
      </c>
      <c r="NV64" s="815" t="str">
        <f>IF(Table1[[#This Row],[Etikett - B1 - Beschichtung Anteil (in %)]]="","",Table1[[#This Row],[Etikett - B1 - Beschichtung Anteil (in %)]])</f>
        <v/>
      </c>
      <c r="NW64" s="811" t="str">
        <f>IF(Table1[[#This Row],[Etikett - B2 - Art]]="","",VLOOKUP(Table1[[#This Row],[Etikett - B2 - Art]],'DD FD'!F:G,2,FALSE))</f>
        <v/>
      </c>
      <c r="NX64" s="812" t="str">
        <f>IF(Table1[[#This Row],[Etikett - B2 - Fraktion]]="","",VLOOKUP(Table1[[#This Row],[Etikett - B2 - Fraktion]],'DD FD'!H:J,3,FALSE))</f>
        <v/>
      </c>
      <c r="NY64" s="809" t="str">
        <f>IF(Table1[[#This Row],[Etikett - B2 - Gewicht (in G)]]="","",Table1[[#This Row],[Etikett - B2 - Gewicht (in G)]])</f>
        <v/>
      </c>
      <c r="NZ64" s="809" t="str">
        <f>IF(Table1[[#This Row],[Etikett - B2 - Lizenzierungs-pflichtig? (X=Ja)]]="","",Table1[[#This Row],[Etikett - B2 - Lizenzierungs-pflichtig? (X=Ja)]])</f>
        <v/>
      </c>
      <c r="OA64" s="809" t="str">
        <f>IF(Table1[[#This Row],[Etikett - B2 - Trennbar vom Hauptkörper? (X=Ja)]]="","",Table1[[#This Row],[Etikett - B2 - Trennbar vom Hauptkörper? (X=Ja)]])</f>
        <v/>
      </c>
      <c r="OB64" s="812" t="str">
        <f>IF(Table1[[#This Row],[Etikett - B2 - Virgin Material]]="","",VLOOKUP(Table1[[#This Row],[Etikett - B2 - Virgin Material]],'DD FD'!AJ:AK,2,FALSE))</f>
        <v/>
      </c>
      <c r="OC64" s="813" t="str">
        <f>IF(Table1[[#This Row],[Etikett - B2 - Virgin Material Anteil (in %)]]="","",Table1[[#This Row],[Etikett - B2 - Virgin Material Anteil (in %)]])</f>
        <v/>
      </c>
      <c r="OD64" s="812" t="str">
        <f>IF(Table1[[#This Row],[Etikett - B2 - Recyceltes Material]]="","",VLOOKUP(Table1[[#This Row],[Etikett - B2 - Recyceltes Material]],'DD FD'!AL:AM,2,FALSE))</f>
        <v/>
      </c>
      <c r="OE64" s="813" t="str">
        <f>IF(Table1[[#This Row],[Etikett - B2 - Recyceltes Material Anteil (in %)]]="","",Table1[[#This Row],[Etikett - B2 - Recyceltes Material Anteil (in %)]])</f>
        <v/>
      </c>
      <c r="OF64" s="812" t="str">
        <f>IF(Table1[[#This Row],[Etikett - B2 - Beschichtung]]="","",VLOOKUP(Table1[[#This Row],[Etikett - B2 - Beschichtung]],'DD FD'!AE:AF,2,FALSE))</f>
        <v/>
      </c>
      <c r="OG64" s="815" t="str">
        <f>IF(Table1[[#This Row],[Etikett - B2 - Beschichtung Anteil (in %)]]="","",Table1[[#This Row],[Etikett - B2 - Beschichtung Anteil (in %)]])</f>
        <v/>
      </c>
      <c r="OH64" s="811" t="str">
        <f>IF(Table1[[#This Row],[Etikett - B3 - Art]]="","",VLOOKUP(Table1[[#This Row],[Etikett - B3 - Art]],'DD FD'!F:G,2,FALSE))</f>
        <v/>
      </c>
      <c r="OI64" s="812" t="str">
        <f>IF(Table1[[#This Row],[Etikett - B3 - Fraktion]]="","",VLOOKUP(Table1[[#This Row],[Etikett - B3 - Fraktion]],'DD FD'!H:J,3,FALSE))</f>
        <v/>
      </c>
      <c r="OJ64" s="809" t="str">
        <f>IF(Table1[[#This Row],[Etikett - B3 - Gewicht (in G)]]="","",Table1[[#This Row],[Etikett - B3 - Gewicht (in G)]])</f>
        <v/>
      </c>
      <c r="OK64" s="809" t="str">
        <f>IF(Table1[[#This Row],[Etikett - B3 - Lizenzierungs-pflichtig? (X=Ja)]]="","",Table1[[#This Row],[Etikett - B3 - Lizenzierungs-pflichtig? (X=Ja)]])</f>
        <v/>
      </c>
      <c r="OL64" s="809" t="str">
        <f>IF(Table1[[#This Row],[Etikett - B3 - Trennbar vom Hauptkörper? (X=Ja)]]="","",Table1[[#This Row],[Etikett - B3 - Trennbar vom Hauptkörper? (X=Ja)]])</f>
        <v/>
      </c>
      <c r="OM64" s="812" t="str">
        <f>IF(Table1[[#This Row],[Etikett - B3 - Virgin Material]]="","",VLOOKUP(Table1[[#This Row],[Etikett - B3 - Virgin Material]],'DD FD'!AJ:AK,2,FALSE))</f>
        <v/>
      </c>
      <c r="ON64" s="813" t="str">
        <f>IF(Table1[[#This Row],[Etikett - B3 - Virgin Material Anteil (in %)]]="","",Table1[[#This Row],[Etikett - B3 - Virgin Material Anteil (in %)]])</f>
        <v/>
      </c>
      <c r="OO64" s="812" t="str">
        <f>IF(Table1[[#This Row],[Etikett - B3 - Recyceltes Material]]="","",VLOOKUP(Table1[[#This Row],[Etikett - B3 - Recyceltes Material]],'DD FD'!AL:AM,2,FALSE))</f>
        <v/>
      </c>
      <c r="OP64" s="813" t="str">
        <f>IF(Table1[[#This Row],[Etikett - B3 - Recyceltes Material Anteil (in %)]]="","",Table1[[#This Row],[Etikett - B3 - Recyceltes Material Anteil (in %)]])</f>
        <v/>
      </c>
      <c r="OQ64" s="812" t="str">
        <f>IF(Table1[[#This Row],[Etikett - B3 - Beschichtung]]="","",VLOOKUP(Table1[[#This Row],[Etikett - B3 - Beschichtung]],'DD FD'!AE:AF,2,FALSE))</f>
        <v/>
      </c>
      <c r="OR64" s="861" t="str">
        <f>IF(Table1[[#This Row],[Etikett - B3 - Beschichtung Anteil (in %)]]="","",Table1[[#This Row],[Etikett - B3 - Beschichtung Anteil (in %)]])</f>
        <v/>
      </c>
      <c r="OS64" s="866">
        <f>ROUNDUP(SUM(
IF(AND(LB64='DD FD'!$J$7,LD64='DD FD'!$AI$3),LC64,0),
IF(AND(LL64='DD FD'!$J$7,LN64='DD FD'!$AI$3),LM64,0),
IF(AND(LV64='DD FD'!$J$7,LX64='DD FD'!$AI$3),LW64,0),
IF(AND(MF64='DD FD'!$J$7,MH64='DD FD'!$AI$3),MG64,0),
IF(AND(MQ64='DD FD'!$J$7,MS64='DD FD'!$AI$3),MR64,0),
IF(AND(NB64='DD FD'!$J$7,ND64='DD FD'!$AI$3),NC64,0),
IF(AND(NM64='DD FD'!$J$7,NO64='DD FD'!$AI$3),NN64,0),
IF(AND(NX64='DD FD'!$J$7,NZ64='DD FD'!$AI$3),NY64,0),
IF(AND(OI64='DD FD'!$J$7,OK64='DD FD'!$AI$3),OJ64,0),
),2)</f>
        <v>0</v>
      </c>
      <c r="OT64" s="865">
        <f>ROUNDUP(SUM(
IF(AND(LB64='DD FD'!$J$6,LD64='DD FD'!$AI$3),LC64,0),
IF(AND(LL64='DD FD'!$J$6,LN64='DD FD'!$AI$3),LM64,0),
IF(AND(LV64='DD FD'!$J$6,LX64='DD FD'!$AI$3),LW64,0),
IF(AND(MF64='DD FD'!$J$6,MH64='DD FD'!$AI$3),MG64,0),
IF(AND(MQ64='DD FD'!$J$6,MS64='DD FD'!$AI$3),MR64,0),
IF(AND(NB64='DD FD'!$J$6,ND64='DD FD'!$AI$3),NC64,0),
IF(AND(NM64='DD FD'!$J$6,NO64='DD FD'!$AI$3),NN64,0),
IF(AND(NX64='DD FD'!$J$6,NZ64='DD FD'!$AI$3),NY64,0),
IF(AND(OI64='DD FD'!$J$6,OK64='DD FD'!$AI$3),OJ64,0),
),2)</f>
        <v>0</v>
      </c>
      <c r="OU64" s="865">
        <f>ROUNDUP(SUM(
IF(AND(LB64='DD FD'!$J$10,LD64='DD FD'!$AI$3),LC64,0),
IF(AND(LL64='DD FD'!$J$10,LN64='DD FD'!$AI$3),LM64,0),
IF(AND(LV64='DD FD'!$J$10,LX64='DD FD'!$AI$3),LW64,0),
IF(AND(MF64='DD FD'!$J$10,MH64='DD FD'!$AI$3),MG64,0),
IF(AND(MQ64='DD FD'!$J$10,MS64='DD FD'!$AI$3),MR64,0),
IF(AND(NB64='DD FD'!$J$10,ND64='DD FD'!$AI$3),NC64,0),
IF(AND(NM64='DD FD'!$J$10,NO64='DD FD'!$AI$3),NN64,0),
IF(AND(NX64='DD FD'!$J$10,NZ64='DD FD'!$AI$3),NY64,0),
IF(AND(OI64='DD FD'!$J$10,OK64='DD FD'!$AI$3),OJ64,0),
),2)</f>
        <v>0</v>
      </c>
      <c r="OV64" s="865">
        <f>ROUNDUP(SUM(
IF(AND(LB64='DD FD'!$J$8,LD64='DD FD'!$AI$3),LC64,0),
IF(AND(LL64='DD FD'!$J$8,LN64='DD FD'!$AI$3),LM64,0),
IF(AND(LV64='DD FD'!$J$8,LX64='DD FD'!$AI$3),LW64,0),
IF(AND(MF64='DD FD'!$J$8,MH64='DD FD'!$AI$3),MG64,0),
IF(AND(MQ64='DD FD'!$J$8,MS64='DD FD'!$AI$3),MR64,0),
IF(AND(NB64='DD FD'!$J$8,ND64='DD FD'!$AI$3),NC64,0),
IF(AND(NM64='DD FD'!$J$8,NO64='DD FD'!$AI$3),NN64,0),
IF(AND(NX64='DD FD'!$J$8,NZ64='DD FD'!$AI$3),NY64,0),
IF(AND(OI64='DD FD'!$J$8,OK64='DD FD'!$AI$3),OJ64,0),
),2)</f>
        <v>0</v>
      </c>
      <c r="OW64" s="865">
        <f>ROUNDUP(SUM(
IF(AND(LB64='DD FD'!$J$5,LD64='DD FD'!$AI$3),LC64,0),
IF(AND(LL64='DD FD'!$J$5,LN64='DD FD'!$AI$3),LM64,0),
IF(AND(LV64='DD FD'!$J$5,LX64='DD FD'!$AI$3),LW64,0),
IF(AND(MF64='DD FD'!$J$5,MH64='DD FD'!$AI$3),MG64,0),
IF(AND(MQ64='DD FD'!$J$5,MS64='DD FD'!$AI$3),MR64,0),
IF(AND(NB64='DD FD'!$J$5,ND64='DD FD'!$AI$3),NC64,0),
IF(AND(NM64='DD FD'!$J$5,NO64='DD FD'!$AI$3),NN64,0),
IF(AND(NX64='DD FD'!$J$5,NZ64='DD FD'!$AI$3),NY64,0),
IF(AND(OI64='DD FD'!$J$5,OK64='DD FD'!$AI$3),OJ64,0),
),2)</f>
        <v>0</v>
      </c>
      <c r="OX64" s="865">
        <f>ROUNDUP(SUM(
IF(AND(LB64='DD FD'!$J$9,LD64='DD FD'!$AI$3),LC64,0),
IF(AND(LL64='DD FD'!$J$9,LN64='DD FD'!$AI$3),LM64,0),
IF(AND(LV64='DD FD'!$J$9,LX64='DD FD'!$AI$3),LW64,0),
IF(AND(MF64='DD FD'!$J$9,MH64='DD FD'!$AI$3),MG64,0),
IF(AND(MQ64='DD FD'!$J$9,MS64='DD FD'!$AI$3),MR64,0),
IF(AND(NB64='DD FD'!$J$9,ND64='DD FD'!$AI$3),NC64,0),
IF(AND(NM64='DD FD'!$J$9,NO64='DD FD'!$AI$3),NN64,0),
IF(AND(NX64='DD FD'!$J$9,NZ64='DD FD'!$AI$3),NY64,0),
IF(AND(OI64='DD FD'!$J$9,OK64='DD FD'!$AI$3),OJ64,0),
),2)</f>
        <v>0</v>
      </c>
      <c r="OY64" s="865">
        <f>ROUNDUP(SUM(
IF(AND(LB64='DD FD'!$J$4,LD64='DD FD'!$AI$3),LC64,0),
IF(AND(LL64='DD FD'!$J$4,LN64='DD FD'!$AI$3),LM64,0),
IF(AND(LV64='DD FD'!$J$4,LX64='DD FD'!$AI$3),LW64,0),
IF(AND(MF64='DD FD'!$J$4,MH64='DD FD'!$AI$3),MG64,0),
IF(AND(MQ64='DD FD'!$J$4,MS64='DD FD'!$AI$3),MR64,0),
IF(AND(NB64='DD FD'!$J$4,ND64='DD FD'!$AI$3),NC64,0),
IF(AND(NM64='DD FD'!$J$4,NO64='DD FD'!$AI$3),NN64,0),
IF(AND(NX64='DD FD'!$J$4,NZ64='DD FD'!$AI$3),NY64,0),
IF(AND(OI64='DD FD'!$J$4,OK64='DD FD'!$AI$3),OJ64,0),
),2)</f>
        <v>0</v>
      </c>
      <c r="OZ64" s="867">
        <f>ROUNDUP(SUM(
IF(AND(LB64='DD FD'!$J$11,LD64='DD FD'!$AI$3),LC64,0),
IF(AND(LL64='DD FD'!$J$11,LN64='DD FD'!$AI$3),LM64,0),
IF(AND(LV64='DD FD'!$J$11,LX64='DD FD'!$AI$3),LW64,0),
IF(AND(MF64='DD FD'!$J$11,MH64='DD FD'!$AI$3),MG64,0),
IF(AND(MQ64='DD FD'!$J$11,MS64='DD FD'!$AI$3),MR64,0),
IF(AND(NB64='DD FD'!$J$11,ND64='DD FD'!$AI$3),NC64,0),
IF(AND(NM64='DD FD'!$J$11,NO64='DD FD'!$AI$3),NN64,0),
IF(AND(NX64='DD FD'!$J$11,NZ64='DD FD'!$AI$3),NY64,0),
IF(AND(OI64='DD FD'!$J$11,OK64='DD FD'!$AI$3),OJ64,0),
),2)</f>
        <v>0</v>
      </c>
    </row>
    <row r="65" spans="1:416">
      <c r="A65" s="663"/>
      <c r="B65" s="182"/>
      <c r="C65" s="282"/>
      <c r="D65" s="282"/>
      <c r="E65" s="183"/>
      <c r="F65" s="355"/>
      <c r="G65" s="359"/>
      <c r="H65" s="664"/>
      <c r="I65" s="173"/>
      <c r="J65" s="161" t="str">
        <f t="shared" si="0"/>
        <v/>
      </c>
      <c r="K65" s="633" t="str">
        <f t="shared" si="17"/>
        <v/>
      </c>
      <c r="L65" s="636"/>
      <c r="M65" s="124" t="str">
        <f t="shared" si="18"/>
        <v/>
      </c>
      <c r="N65" s="125" t="str">
        <f t="shared" si="1"/>
        <v/>
      </c>
      <c r="O65" s="175"/>
      <c r="P65" s="175"/>
      <c r="Q65" s="126" t="str">
        <f t="shared" si="19"/>
        <v/>
      </c>
      <c r="R65" s="184"/>
      <c r="S65" s="184"/>
      <c r="T65" s="182"/>
      <c r="U65" s="182"/>
      <c r="V65" s="182"/>
      <c r="W65" s="358"/>
      <c r="X65" s="182"/>
      <c r="Y65" s="183"/>
      <c r="Z65" s="123"/>
      <c r="AA65" s="176"/>
      <c r="AB65" s="176"/>
      <c r="AC65" s="176"/>
      <c r="AD65" s="176"/>
      <c r="AE65" s="176"/>
      <c r="AF65" s="176"/>
      <c r="AG65" s="127" t="str">
        <f t="shared" si="20"/>
        <v/>
      </c>
      <c r="AH65" s="127" t="str">
        <f t="shared" si="21"/>
        <v/>
      </c>
      <c r="AI65" s="370"/>
      <c r="AJ65" s="635"/>
      <c r="AK65" s="619" t="str">
        <f t="shared" si="22"/>
        <v/>
      </c>
      <c r="AL65" s="124" t="str">
        <f t="shared" si="2"/>
        <v/>
      </c>
      <c r="AM65" s="124" t="str">
        <f t="shared" si="3"/>
        <v/>
      </c>
      <c r="AN65" s="124" t="str">
        <f t="shared" si="4"/>
        <v/>
      </c>
      <c r="AO65" s="124" t="str">
        <f t="shared" si="5"/>
        <v/>
      </c>
      <c r="AP65" s="184"/>
      <c r="AQ65" s="182"/>
      <c r="AR65" s="182"/>
      <c r="AS65" s="182"/>
      <c r="AT65" s="182"/>
      <c r="AU65" s="127" t="str">
        <f t="shared" si="6"/>
        <v/>
      </c>
      <c r="AV65" s="354"/>
      <c r="AW65" s="127" t="str">
        <f t="shared" si="7"/>
        <v/>
      </c>
      <c r="AX65" s="144" t="str">
        <f t="shared" si="8"/>
        <v/>
      </c>
      <c r="AY65" s="182"/>
      <c r="AZ65" s="23"/>
      <c r="BA65" s="23"/>
      <c r="BB65" s="183"/>
      <c r="BC65" s="622"/>
      <c r="BD65" s="649" t="str">
        <f t="shared" si="23"/>
        <v/>
      </c>
      <c r="BE65" s="354"/>
      <c r="BF65" s="192" t="str">
        <f t="shared" si="24"/>
        <v/>
      </c>
      <c r="BG65" s="159"/>
      <c r="BH65" s="159"/>
      <c r="BI65" s="182"/>
      <c r="BJ65" s="194"/>
      <c r="BK65" s="194"/>
      <c r="BL65" s="194"/>
      <c r="BM65" s="127" t="str">
        <f t="shared" si="9"/>
        <v/>
      </c>
      <c r="BN65" s="194"/>
      <c r="BO65" s="178" t="str">
        <f t="shared" si="10"/>
        <v/>
      </c>
      <c r="BP65" s="191"/>
      <c r="BQ65" s="182"/>
      <c r="BR65" s="23"/>
      <c r="BS65" s="23"/>
      <c r="BT65" s="23"/>
      <c r="BU65" s="651"/>
      <c r="BV65" s="647"/>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633" t="str">
        <f t="shared" si="25"/>
        <v/>
      </c>
      <c r="DY65" s="736"/>
      <c r="DZ65" s="334"/>
      <c r="EA65" s="736"/>
      <c r="EB65" s="197"/>
      <c r="EC65" s="194"/>
      <c r="ED65" s="197"/>
      <c r="EE65" s="197"/>
      <c r="EF65" s="194"/>
      <c r="EG65" s="194"/>
      <c r="EH65" s="194"/>
      <c r="EI65" s="123" t="str">
        <f t="shared" si="11"/>
        <v/>
      </c>
      <c r="EJ65" s="194"/>
      <c r="EK65" s="620" t="str">
        <f t="shared" si="12"/>
        <v/>
      </c>
      <c r="EL65" s="756"/>
      <c r="EM65" s="620" t="str">
        <f t="shared" si="26"/>
        <v/>
      </c>
      <c r="EN65" s="733"/>
      <c r="EO65" s="163"/>
      <c r="EP65" s="163"/>
      <c r="EQ65" s="163"/>
      <c r="ER65" s="163"/>
      <c r="ES65" s="163"/>
      <c r="ET65" s="163"/>
      <c r="EU65" s="163"/>
      <c r="EV65" s="163"/>
      <c r="EW65" s="163"/>
      <c r="EX65" s="163"/>
      <c r="EY65" s="163"/>
      <c r="EZ65" s="163"/>
      <c r="FA65" s="163"/>
      <c r="FB65" s="163"/>
      <c r="FC65" s="742"/>
      <c r="FD65" s="648" t="str">
        <f t="shared" si="13"/>
        <v/>
      </c>
      <c r="FE65" s="183"/>
      <c r="FF65" s="201"/>
      <c r="FG65" s="201"/>
      <c r="FH65" s="201"/>
      <c r="FI65" s="201"/>
      <c r="FJ65" s="201"/>
      <c r="FK65" s="201"/>
      <c r="FL65" s="182"/>
      <c r="FM65" s="182"/>
      <c r="FN65" s="334"/>
      <c r="FO65" s="123" t="str">
        <f t="shared" si="14"/>
        <v/>
      </c>
      <c r="FP65" s="889" t="str">
        <f>IF(Table1[[#This Row],[Baumwollanteil (in %)]]&lt;&gt;"","05","")</f>
        <v/>
      </c>
      <c r="FQ65" s="999"/>
      <c r="FR65" s="179" t="str">
        <f t="shared" si="15"/>
        <v/>
      </c>
      <c r="FS65" s="175"/>
      <c r="FT65" s="175"/>
      <c r="FU65" s="175"/>
      <c r="FV65" s="745" t="str">
        <f t="shared" si="16"/>
        <v/>
      </c>
      <c r="FZ65" s="24"/>
      <c r="GA65" s="24"/>
      <c r="GC65" s="1010" t="str">
        <f>IF(Table1[[#This Row],[Global Trade Item Number (GTIN)]]="","",Table1[[#This Row],[Global Trade Item Number (GTIN)]])</f>
        <v/>
      </c>
      <c r="GD65" s="790" t="str">
        <f>IF(Table1[[#This Row],[WAWI-Nr./ Kreditoren-Nummer
(ASDV)]]&lt;&gt;"",Table1[[#This Row],[WAWI-Nr./ Kreditoren-Nummer
(ASDV)]],"")</f>
        <v/>
      </c>
      <c r="GE65" s="190"/>
      <c r="GF65" s="790" t="str">
        <f>IF(Table1[[#This Row],[Gültig ab (Datum)]]&lt;&gt;"","31.12.9999","")</f>
        <v/>
      </c>
      <c r="GG65" s="190"/>
      <c r="GH65" s="190"/>
      <c r="GI65" s="616"/>
      <c r="GJ65" s="765"/>
      <c r="GK65" s="763"/>
      <c r="GL65" s="617"/>
      <c r="GM65" s="617"/>
      <c r="GN65" s="617"/>
      <c r="GO65" s="617"/>
      <c r="GP65" s="617"/>
      <c r="GQ65" s="775"/>
      <c r="GR65" s="771"/>
      <c r="GS65" s="159"/>
      <c r="GT65" s="610"/>
      <c r="GU65" s="610"/>
      <c r="GV65" s="610"/>
      <c r="GW65" s="610"/>
      <c r="GX65" s="610"/>
      <c r="GY65" s="610"/>
      <c r="GZ65" s="610"/>
      <c r="HA65" s="610"/>
      <c r="HB65" s="771"/>
      <c r="HC65" s="610"/>
      <c r="HD65" s="610"/>
      <c r="HE65" s="610"/>
      <c r="HF65" s="610"/>
      <c r="HG65" s="610"/>
      <c r="HH65" s="610"/>
      <c r="HI65" s="610"/>
      <c r="HJ65" s="610"/>
      <c r="HK65" s="610"/>
      <c r="HL65" s="771"/>
      <c r="HM65" s="610"/>
      <c r="HN65" s="610"/>
      <c r="HO65" s="610"/>
      <c r="HP65" s="610"/>
      <c r="HQ65" s="610"/>
      <c r="HR65" s="610"/>
      <c r="HS65" s="610"/>
      <c r="HT65" s="610"/>
      <c r="HU65" s="610"/>
      <c r="HV65" s="771"/>
      <c r="HW65" s="610"/>
      <c r="HX65" s="610"/>
      <c r="HY65" s="610"/>
      <c r="HZ65" s="610"/>
      <c r="IA65" s="610"/>
      <c r="IB65" s="610"/>
      <c r="IC65" s="610"/>
      <c r="ID65" s="610"/>
      <c r="IE65" s="610"/>
      <c r="IF65" s="610"/>
      <c r="IG65" s="771"/>
      <c r="IH65" s="610"/>
      <c r="II65" s="610"/>
      <c r="IJ65" s="610"/>
      <c r="IK65" s="610"/>
      <c r="IL65" s="610"/>
      <c r="IM65" s="610"/>
      <c r="IN65" s="610"/>
      <c r="IO65" s="610"/>
      <c r="IP65" s="610"/>
      <c r="IQ65" s="610"/>
      <c r="IR65" s="771"/>
      <c r="IS65" s="610"/>
      <c r="IT65" s="610"/>
      <c r="IU65" s="610"/>
      <c r="IV65" s="610"/>
      <c r="IW65" s="610"/>
      <c r="IX65" s="610"/>
      <c r="IY65" s="610"/>
      <c r="IZ65" s="610"/>
      <c r="JA65" s="610"/>
      <c r="JB65" s="610"/>
      <c r="JC65" s="771"/>
      <c r="JD65" s="610"/>
      <c r="JE65" s="610"/>
      <c r="JF65" s="610"/>
      <c r="JG65" s="610"/>
      <c r="JH65" s="610"/>
      <c r="JI65" s="610"/>
      <c r="JJ65" s="610"/>
      <c r="JK65" s="610"/>
      <c r="JL65" s="610"/>
      <c r="JM65" s="827"/>
      <c r="JN65" s="771"/>
      <c r="JO65" s="610"/>
      <c r="JP65" s="610"/>
      <c r="JQ65" s="610"/>
      <c r="JR65" s="610"/>
      <c r="JS65" s="610"/>
      <c r="JT65" s="610"/>
      <c r="JU65" s="610"/>
      <c r="JV65" s="610"/>
      <c r="JW65" s="610"/>
      <c r="JX65" s="610"/>
      <c r="JY65" s="771"/>
      <c r="JZ65" s="610"/>
      <c r="KA65" s="610"/>
      <c r="KB65" s="610"/>
      <c r="KC65" s="610"/>
      <c r="KD65" s="610"/>
      <c r="KE65" s="610"/>
      <c r="KF65" s="610"/>
      <c r="KG65" s="610"/>
      <c r="KH65" s="610"/>
      <c r="KI65" s="610"/>
      <c r="KL65" s="803" t="str">
        <f>IF(Table1[[#This Row],[GTIN]]&lt;&gt;"",Table1[[#This Row],[GTIN]],"")</f>
        <v/>
      </c>
      <c r="KM65" s="804" t="str">
        <f>Table1[[#This Row],[Kreditor]]</f>
        <v/>
      </c>
      <c r="KN65" s="805" t="str">
        <f>IF(Table1[[#This Row],[Gültig ab (Datum)]]&lt;&gt;"",Table1[[#This Row],[Gültig ab (Datum)]],"")</f>
        <v/>
      </c>
      <c r="KO65" s="805" t="str">
        <f>Table1[[#This Row],[Gültig bis]]</f>
        <v/>
      </c>
      <c r="KP65" s="818" t="str">
        <f>IF(Table1[[#This Row],[Artikel verpackt? 
(X=Ja)]]="","",Table1[[#This Row],[Artikel verpackt? 
(X=Ja)]])</f>
        <v/>
      </c>
      <c r="KQ65" s="806" t="str">
        <f>IF(Table1[[#This Row],[Verpackung recyclingfähig?
(X=Ja)]]="","",Table1[[#This Row],[Verpackung recyclingfähig?
(X=Ja)]])</f>
        <v/>
      </c>
      <c r="KR65" s="807"/>
      <c r="KS65" s="808"/>
      <c r="KT65" s="809"/>
      <c r="KU65" s="809"/>
      <c r="KV65" s="809"/>
      <c r="KW65" s="809"/>
      <c r="KX65" s="809"/>
      <c r="KY65" s="809"/>
      <c r="KZ65" s="810"/>
      <c r="LA65" s="811" t="str">
        <f>IF(Table1[[#This Row],[Hauptkörper - B1 - Art]]="","",VLOOKUP(Table1[[#This Row],[Hauptkörper - B1 - Art]],'DD FD'!B:C,2,FALSE))</f>
        <v/>
      </c>
      <c r="LB65" s="812" t="str">
        <f>IF(Table1[[#This Row],[Hauptkörper - B1 - Fraktion]]="","",VLOOKUP(Table1[[#This Row],[Hauptkörper - B1 - Fraktion]],'DD FD'!H:J,3,FALSE))</f>
        <v/>
      </c>
      <c r="LC65" s="809" t="str">
        <f>IF(Table1[[#This Row],[Hauptkörper - B1 - Gewicht
(in G)]]="","",Table1[[#This Row],[Hauptkörper - B1 - Gewicht
(in G)]])</f>
        <v/>
      </c>
      <c r="LD65" s="809" t="str">
        <f>IF(Table1[[#This Row],[Hauptkörper - B1 - Lizenzierungs-pflichtig? (X=Ja)]]="","",Table1[[#This Row],[Hauptkörper - B1 - Lizenzierungs-pflichtig? (X=Ja)]])</f>
        <v/>
      </c>
      <c r="LE65" s="812" t="str">
        <f>IF(Table1[[#This Row],[Hauptkörper - B1 - Virgin Material]]="","",VLOOKUP(Table1[[#This Row],[Hauptkörper - B1 - Virgin Material]],'DD FD'!AJ:AK,2,FALSE))</f>
        <v/>
      </c>
      <c r="LF65" s="813" t="str">
        <f>IF(Table1[[#This Row],[Hauptkörper - B1 - Virgin Material Anteil (in %)]]="","",Table1[[#This Row],[Hauptkörper - B1 - Virgin Material Anteil (in %)]])</f>
        <v/>
      </c>
      <c r="LG65" s="812" t="str">
        <f>IF(Table1[[#This Row],[Hauptkörper - B1 - Recyceltes Material]]="","",VLOOKUP(Table1[[#This Row],[Hauptkörper - B1 - Recyceltes Material]],'DD FD'!AL:AM,2,FALSE))</f>
        <v/>
      </c>
      <c r="LH65" s="813" t="str">
        <f>IF(Table1[[#This Row],[Hauptkörper - B1 - Recyceltes Material Anteil (in %)]]="","",Table1[[#This Row],[Hauptkörper - B1 - Recyceltes Material Anteil (in %)]])</f>
        <v/>
      </c>
      <c r="LI65" s="814" t="str">
        <f>IF(Table1[[#This Row],[Hauptkörper - B1 - Beschichtung]]="","",VLOOKUP(Table1[[#This Row],[Hauptkörper - B1 - Beschichtung]],'DD FD'!AE:AF,2,FALSE))</f>
        <v/>
      </c>
      <c r="LJ65" s="815" t="str">
        <f>IF(Table1[[#This Row],[Hauptkörper - B1 - Beschichtung Anteil (in %)]]="","",Table1[[#This Row],[Hauptkörper - B1 - Beschichtung Anteil (in %)]])</f>
        <v/>
      </c>
      <c r="LK65" s="811" t="str">
        <f>IF(Table1[[#This Row],[Hauptkörper - B2 - Art]]="","",VLOOKUP(Table1[[#This Row],[Hauptkörper - B2 - Art]],'DD FD'!B:C,2,FALSE))</f>
        <v/>
      </c>
      <c r="LL65" s="812" t="str">
        <f>IF(Table1[[#This Row],[Hauptkörper - B2 - Fraktion]]="","",VLOOKUP(Table1[[#This Row],[Hauptkörper - B2 - Fraktion]],'DD FD'!H:J,3,FALSE))</f>
        <v/>
      </c>
      <c r="LM65" s="809" t="str">
        <f>IF(Table1[[#This Row],[Hauptkörper - B2 - Gewicht
(in G)]]="","",Table1[[#This Row],[Hauptkörper - B2 - Gewicht
(in G)]])</f>
        <v/>
      </c>
      <c r="LN65" s="809" t="str">
        <f>IF(Table1[[#This Row],[Hauptkörper - B2 - Lizenzierungs-pflichtig? (X=Ja)]]="","",Table1[[#This Row],[Hauptkörper - B2 - Lizenzierungs-pflichtig? (X=Ja)]])</f>
        <v/>
      </c>
      <c r="LO65" s="812" t="str">
        <f>IF(Table1[[#This Row],[Hauptkörper - B2 - Virgin Material]]="","",VLOOKUP(Table1[[#This Row],[Hauptkörper - B2 - Virgin Material]],'DD FD'!AJ:AK,2,FALSE))</f>
        <v/>
      </c>
      <c r="LP65" s="813" t="str">
        <f>IF(Table1[[#This Row],[Hauptkörper - B2 - Virgin Material Anteil (in %)]]="","",Table1[[#This Row],[Hauptkörper - B2 - Virgin Material Anteil (in %)]])</f>
        <v/>
      </c>
      <c r="LQ65" s="812" t="str">
        <f>IF(Table1[[#This Row],[Hauptkörper - B2 - Recyceltes Material]]="","",VLOOKUP(Table1[[#This Row],[Hauptkörper - B2 - Recyceltes Material]],'DD FD'!AL:AM,2,FALSE))</f>
        <v/>
      </c>
      <c r="LR65" s="813" t="str">
        <f>IF(Table1[[#This Row],[Hauptkörper - B2 - Recyceltes Material Anteil (in %)]]="","",Table1[[#This Row],[Hauptkörper - B2 - Recyceltes Material Anteil (in %)]])</f>
        <v/>
      </c>
      <c r="LS65" s="812" t="str">
        <f>IF(Table1[[#This Row],[Hauptkörper - B2 - Beschichtung]]="","",VLOOKUP(Table1[[#This Row],[Hauptkörper - B2 - Beschichtung]],'DD FD'!AE:AF,2,FALSE))</f>
        <v/>
      </c>
      <c r="LT65" s="815" t="str">
        <f>IF(Table1[[#This Row],[Hauptkörper - B2 - Beschichtung Anteil (in %)]]="","",Table1[[#This Row],[Hauptkörper - B2 - Beschichtung Anteil (in %)]])</f>
        <v/>
      </c>
      <c r="LU65" s="811" t="str">
        <f>IF(Table1[[#This Row],[Hauptkörper - B3 - Art]]="","",VLOOKUP(Table1[[#This Row],[Hauptkörper - B3 - Art]],'DD FD'!B:C,2,FALSE))</f>
        <v/>
      </c>
      <c r="LV65" s="812" t="str">
        <f>IF(Table1[[#This Row],[Hauptkörper - B3 - Fraktion]]="","",VLOOKUP(Table1[[#This Row],[Hauptkörper - B3 - Fraktion]],'DD FD'!H:J,3,FALSE))</f>
        <v/>
      </c>
      <c r="LW65" s="809" t="str">
        <f>IF(Table1[[#This Row],[Hauptkörper - B3 - Gewicht
(in G)]]="","",Table1[[#This Row],[Hauptkörper - B3 - Gewicht
(in G)]])</f>
        <v/>
      </c>
      <c r="LX65" s="809" t="str">
        <f>IF(Table1[[#This Row],[Hauptkörper - B3 - Lizenzierungs-pflichtig? (X=Ja)]]="","",Table1[[#This Row],[Hauptkörper - B3 - Lizenzierungs-pflichtig? (X=Ja)]])</f>
        <v/>
      </c>
      <c r="LY65" s="812" t="str">
        <f>IF(Table1[[#This Row],[Hauptkörper - B3 - Virgin Material]]="","",VLOOKUP(Table1[[#This Row],[Hauptkörper - B3 - Virgin Material]],'DD FD'!AJ:AK,2,FALSE))</f>
        <v/>
      </c>
      <c r="LZ65" s="813" t="str">
        <f>IF(Table1[[#This Row],[Hauptkörper - B3 - Virgin Material Anteil (in %)]]="","",Table1[[#This Row],[Hauptkörper - B3 - Virgin Material Anteil (in %)]])</f>
        <v/>
      </c>
      <c r="MA65" s="812" t="str">
        <f>IF(Table1[[#This Row],[Hauptkörper - B3 - Recyceltes Material]]="","",VLOOKUP(Table1[[#This Row],[Hauptkörper - B3 - Recyceltes Material]],'DD FD'!AL:AM,2,FALSE))</f>
        <v/>
      </c>
      <c r="MB65" s="813" t="str">
        <f>IF(Table1[[#This Row],[Hauptkörper - B3 - Recyceltes Material Anteil (in %)]]="","",Table1[[#This Row],[Hauptkörper - B3 - Recyceltes Material Anteil (in %)]])</f>
        <v/>
      </c>
      <c r="MC65" s="812" t="str">
        <f>IF(Table1[[#This Row],[Hauptkörper - B3 - Beschichtung]]="","",VLOOKUP(Table1[[#This Row],[Hauptkörper - B3 - Beschichtung]],'DD FD'!AE:AF,2,FALSE))</f>
        <v/>
      </c>
      <c r="MD65" s="815" t="str">
        <f>IF(Table1[[#This Row],[Hauptkörper - B3 - Beschichtung Anteil (in %)]]="","",Table1[[#This Row],[Hauptkörper - B3 - Beschichtung Anteil (in %)]])</f>
        <v/>
      </c>
      <c r="ME65" s="811" t="str">
        <f>IF(Table1[[#This Row],[Verschluss - B1 - Art]]="","",VLOOKUP(Table1[[#This Row],[Verschluss - B1 - Art]],'DD FD'!D:E,2,FALSE))</f>
        <v/>
      </c>
      <c r="MF65" s="812" t="str">
        <f>IF(Table1[[#This Row],[Verschluss - B1 - Fraktion]]="","",VLOOKUP(Table1[[#This Row],[Verschluss - B1 - Fraktion]],'DD FD'!H:J,3,FALSE))</f>
        <v/>
      </c>
      <c r="MG65" s="809" t="str">
        <f>IF(Table1[[#This Row],[Verschluss - B1 - Gewicht (in G)]]="","",Table1[[#This Row],[Verschluss - B1 - Gewicht (in G)]])</f>
        <v/>
      </c>
      <c r="MH65" s="809" t="str">
        <f>IF(Table1[[#This Row],[Verschluss - B1 - Lizenzierungs-pflichtig? (X=Ja)]]="","",Table1[[#This Row],[Verschluss - B1 - Lizenzierungs-pflichtig? (X=Ja)]])</f>
        <v/>
      </c>
      <c r="MI65" s="809" t="str">
        <f>IF(Table1[[#This Row],[Verschluss - B1 - Trennbar vom Hauptkörper? (X=Ja)]]="","",Table1[[#This Row],[Verschluss - B1 - Trennbar vom Hauptkörper? (X=Ja)]])</f>
        <v/>
      </c>
      <c r="MJ65" s="812" t="str">
        <f>IF(Table1[[#This Row],[Verschluss - B1 - Virgin Material]]="","",VLOOKUP(Table1[[#This Row],[Verschluss - B1 - Virgin Material]],'DD FD'!AJ:AK,2,FALSE))</f>
        <v/>
      </c>
      <c r="MK65" s="813" t="str">
        <f>IF(Table1[[#This Row],[Verschluss - B1 - Virgin Material Anteil (in %)]]="","",Table1[[#This Row],[Verschluss - B1 - Virgin Material Anteil (in %)]])</f>
        <v/>
      </c>
      <c r="ML65" s="812" t="str">
        <f>IF(Table1[[#This Row],[Verschluss - B1 - Recyceltes Material]]="","",VLOOKUP(Table1[[#This Row],[Verschluss - B1 - Recyceltes Material]],'DD FD'!AL:AM,2,FALSE))</f>
        <v/>
      </c>
      <c r="MM65" s="813" t="str">
        <f>IF(Table1[[#This Row],[Verschluss - B1 - Recyceltes Material Anteil (in %)]]="","",Table1[[#This Row],[Verschluss - B1 - Recyceltes Material Anteil (in %)]])</f>
        <v/>
      </c>
      <c r="MN65" s="812" t="str">
        <f>IF(Table1[[#This Row],[Verschluss - B1 - Beschichtung]]="","",VLOOKUP(Table1[[#This Row],[Verschluss - B1 - Beschichtung]],'DD FD'!AE:AF,2,FALSE))</f>
        <v/>
      </c>
      <c r="MO65" s="815" t="str">
        <f>IF(Table1[[#This Row],[Verschluss - B1 - Beschichtung Anteil (in %)]]="","",Table1[[#This Row],[Verschluss - B1 - Beschichtung Anteil (in %)]])</f>
        <v/>
      </c>
      <c r="MP65" s="811" t="str">
        <f>IF(Table1[[#This Row],[Verschluss - B2 - Art]]="","",VLOOKUP(Table1[[#This Row],[Verschluss - B2 - Art]],'DD FD'!D:E,2,FALSE))</f>
        <v/>
      </c>
      <c r="MQ65" s="812" t="str">
        <f>IF(Table1[[#This Row],[Verschluss - B2 - Fraktion]]="","",VLOOKUP(Table1[[#This Row],[Verschluss - B2 - Fraktion]],'DD FD'!H:J,3,FALSE))</f>
        <v/>
      </c>
      <c r="MR65" s="809" t="str">
        <f>IF(Table1[[#This Row],[Verschluss - B2 - Gewicht (in G)]]="","",Table1[[#This Row],[Verschluss - B2 - Gewicht (in G)]])</f>
        <v/>
      </c>
      <c r="MS65" s="809" t="str">
        <f>IF(Table1[[#This Row],[Verschluss - B2 - Lizenzierungs-pflichtig? (X=Ja)]]="","",Table1[[#This Row],[Verschluss - B2 - Lizenzierungs-pflichtig? (X=Ja)]])</f>
        <v/>
      </c>
      <c r="MT65" s="809" t="str">
        <f>IF(Table1[[#This Row],[Verschluss - B2 - Trennbar vom Hauptkörper? (X=Ja)]]="","",Table1[[#This Row],[Verschluss - B2 - Trennbar vom Hauptkörper? (X=Ja)]])</f>
        <v/>
      </c>
      <c r="MU65" s="812" t="str">
        <f>IF(Table1[[#This Row],[Verschluss - B2 - Virgin Material]]="","",VLOOKUP(Table1[[#This Row],[Verschluss - B2 - Virgin Material]],'DD FD'!AJ:AK,2,FALSE))</f>
        <v/>
      </c>
      <c r="MV65" s="813" t="str">
        <f>IF(Table1[[#This Row],[Verschluss - B2 - Virgin Material Anteil (in %)]]="","",Table1[[#This Row],[Verschluss - B2 - Virgin Material Anteil (in %)]])</f>
        <v/>
      </c>
      <c r="MW65" s="812" t="str">
        <f>IF(Table1[[#This Row],[Verschluss - B2 - Recyceltes Material]]="","",VLOOKUP(Table1[[#This Row],[Verschluss - B2 - Recyceltes Material]],'DD FD'!AL:AM,2,FALSE))</f>
        <v/>
      </c>
      <c r="MX65" s="813" t="str">
        <f>IF(Table1[[#This Row],[Verschluss - B2 - Recyceltes Material Anteil (in %)]]="","",Table1[[#This Row],[Verschluss - B2 - Recyceltes Material Anteil (in %)]])</f>
        <v/>
      </c>
      <c r="MY65" s="812" t="str">
        <f>IF(Table1[[#This Row],[Verschluss - B2 - Beschichtung]]="","",VLOOKUP(Table1[[#This Row],[Verschluss - B2 - Beschichtung]],'DD FD'!AE:AF,2,FALSE))</f>
        <v/>
      </c>
      <c r="MZ65" s="815" t="str">
        <f>IF(Table1[[#This Row],[Verschluss - B2 - Beschichtung Anteil (in %)]]="","",Table1[[#This Row],[Verschluss - B2 - Beschichtung Anteil (in %)]])</f>
        <v/>
      </c>
      <c r="NA65" s="811" t="str">
        <f>IF(Table1[[#This Row],[Verschluss - B3 - Art]]="","",VLOOKUP(Table1[[#This Row],[Verschluss - B3 - Art]],'DD FD'!D:E,2,FALSE))</f>
        <v/>
      </c>
      <c r="NB65" s="812" t="str">
        <f>IF(Table1[[#This Row],[Verschluss - B3 - Fraktion]]="","",VLOOKUP(Table1[[#This Row],[Verschluss - B3 - Fraktion]],'DD FD'!H:J,3,FALSE))</f>
        <v/>
      </c>
      <c r="NC65" s="809" t="str">
        <f>IF(Table1[[#This Row],[Verschluss - B3 - Gewicht (in G)]]="","",Table1[[#This Row],[Verschluss - B3 - Gewicht (in G)]])</f>
        <v/>
      </c>
      <c r="ND65" s="809" t="str">
        <f>IF(Table1[[#This Row],[Verschluss - B3 - Lizenzierungs-pflichtig? (X=Ja)]]="","",Table1[[#This Row],[Verschluss - B3 - Lizenzierungs-pflichtig? (X=Ja)]])</f>
        <v/>
      </c>
      <c r="NE65" s="809" t="str">
        <f>IF(Table1[[#This Row],[Verschluss - B3 - Trennbar vom Hauptkörper? (X=Ja)]]="","",Table1[[#This Row],[Verschluss - B3 - Trennbar vom Hauptkörper? (X=Ja)]])</f>
        <v/>
      </c>
      <c r="NF65" s="812" t="str">
        <f>IF(Table1[[#This Row],[Verschluss - B3 - Virgin Material]]="","",VLOOKUP(Table1[[#This Row],[Verschluss - B3 - Virgin Material]],'DD FD'!AJ:AK,2,FALSE))</f>
        <v/>
      </c>
      <c r="NG65" s="813" t="str">
        <f>IF(Table1[[#This Row],[Verschluss - B3 - Virgin Material Anteil (in %)]]="","",Table1[[#This Row],[Verschluss - B3 - Virgin Material Anteil (in %)]])</f>
        <v/>
      </c>
      <c r="NH65" s="812" t="str">
        <f>IF(Table1[[#This Row],[Verschluss - B3 - Recyceltes Material]]="","",VLOOKUP(Table1[[#This Row],[Verschluss - B3 - Recyceltes Material]],'DD FD'!AL:AM,2,FALSE))</f>
        <v/>
      </c>
      <c r="NI65" s="813" t="str">
        <f>IF(Table1[[#This Row],[Verschluss - B3 - Recyceltes Material Anteil (in %)]]="","",Table1[[#This Row],[Verschluss - B3 - Recyceltes Material Anteil (in %)]])</f>
        <v/>
      </c>
      <c r="NJ65" s="812" t="str">
        <f>IF(Table1[[#This Row],[Verschluss - B3 - Beschichtung]]="","",VLOOKUP(Table1[[#This Row],[Verschluss - B3 - Beschichtung]],'DD FD'!AE:AF,2,FALSE))</f>
        <v/>
      </c>
      <c r="NK65" s="815" t="str">
        <f>IF(Table1[[#This Row],[Verschluss - B3 - Beschichtung Anteil (in %)]]="","",Table1[[#This Row],[Verschluss - B3 - Beschichtung Anteil (in %)]])</f>
        <v/>
      </c>
      <c r="NL65" s="811" t="str">
        <f>IF(Table1[[#This Row],[Etikett - B1 - Art]]="","",VLOOKUP(Table1[[#This Row],[Etikett - B1 - Art]],'DD FD'!F:G,2,FALSE))</f>
        <v/>
      </c>
      <c r="NM65" s="812" t="str">
        <f>IF(Table1[[#This Row],[Etikett - B1 - Fraktion]]="","",VLOOKUP(Table1[[#This Row],[Etikett - B1 - Fraktion]],'DD FD'!H:J,3,FALSE))</f>
        <v/>
      </c>
      <c r="NN65" s="809" t="str">
        <f>IF(Table1[[#This Row],[Etikett - B1 - Gewicht (in G)]]="","",Table1[[#This Row],[Etikett - B1 - Gewicht (in G)]])</f>
        <v/>
      </c>
      <c r="NO65" s="809" t="str">
        <f>IF(Table1[[#This Row],[Etikett - B1 - Lizenzierungs-pflichtig? (X=Ja)]]="","",Table1[[#This Row],[Etikett - B1 - Lizenzierungs-pflichtig? (X=Ja)]])</f>
        <v/>
      </c>
      <c r="NP65" s="809" t="str">
        <f>IF(Table1[[#This Row],[Etikett - B1 - Trennbar vom Hauptkörper? (X=Ja)]]="","",Table1[[#This Row],[Etikett - B1 - Trennbar vom Hauptkörper? (X=Ja)]])</f>
        <v/>
      </c>
      <c r="NQ65" s="812" t="str">
        <f>IF(Table1[[#This Row],[Etikett - B1 - Virgin Material]]="","",VLOOKUP(Table1[[#This Row],[Etikett - B1 - Virgin Material]],'DD FD'!AJ:AK,2,FALSE))</f>
        <v/>
      </c>
      <c r="NR65" s="813" t="str">
        <f>IF(Table1[[#This Row],[Etikett - B1 - Virgin Material Anteil (in %)]]="","",Table1[[#This Row],[Etikett - B1 - Virgin Material Anteil (in %)]])</f>
        <v/>
      </c>
      <c r="NS65" s="812" t="str">
        <f>IF(Table1[[#This Row],[Etikett - B1 - Recyceltes Material]]="","",VLOOKUP(Table1[[#This Row],[Etikett - B1 - Recyceltes Material]],'DD FD'!AL:AM,2,FALSE))</f>
        <v/>
      </c>
      <c r="NT65" s="813" t="str">
        <f>IF(Table1[[#This Row],[Etikett - B1 - Recyceltes Material Anteil (in %)]]="","",Table1[[#This Row],[Etikett - B1 - Recyceltes Material Anteil (in %)]])</f>
        <v/>
      </c>
      <c r="NU65" s="812" t="str">
        <f>IF(Table1[[#This Row],[Etikett - B1 - Beschichtung]]="","",VLOOKUP(Table1[[#This Row],[Etikett - B1 - Beschichtung]],'DD FD'!AE:AF,2,FALSE))</f>
        <v/>
      </c>
      <c r="NV65" s="815" t="str">
        <f>IF(Table1[[#This Row],[Etikett - B1 - Beschichtung Anteil (in %)]]="","",Table1[[#This Row],[Etikett - B1 - Beschichtung Anteil (in %)]])</f>
        <v/>
      </c>
      <c r="NW65" s="811" t="str">
        <f>IF(Table1[[#This Row],[Etikett - B2 - Art]]="","",VLOOKUP(Table1[[#This Row],[Etikett - B2 - Art]],'DD FD'!F:G,2,FALSE))</f>
        <v/>
      </c>
      <c r="NX65" s="812" t="str">
        <f>IF(Table1[[#This Row],[Etikett - B2 - Fraktion]]="","",VLOOKUP(Table1[[#This Row],[Etikett - B2 - Fraktion]],'DD FD'!H:J,3,FALSE))</f>
        <v/>
      </c>
      <c r="NY65" s="809" t="str">
        <f>IF(Table1[[#This Row],[Etikett - B2 - Gewicht (in G)]]="","",Table1[[#This Row],[Etikett - B2 - Gewicht (in G)]])</f>
        <v/>
      </c>
      <c r="NZ65" s="809" t="str">
        <f>IF(Table1[[#This Row],[Etikett - B2 - Lizenzierungs-pflichtig? (X=Ja)]]="","",Table1[[#This Row],[Etikett - B2 - Lizenzierungs-pflichtig? (X=Ja)]])</f>
        <v/>
      </c>
      <c r="OA65" s="809" t="str">
        <f>IF(Table1[[#This Row],[Etikett - B2 - Trennbar vom Hauptkörper? (X=Ja)]]="","",Table1[[#This Row],[Etikett - B2 - Trennbar vom Hauptkörper? (X=Ja)]])</f>
        <v/>
      </c>
      <c r="OB65" s="812" t="str">
        <f>IF(Table1[[#This Row],[Etikett - B2 - Virgin Material]]="","",VLOOKUP(Table1[[#This Row],[Etikett - B2 - Virgin Material]],'DD FD'!AJ:AK,2,FALSE))</f>
        <v/>
      </c>
      <c r="OC65" s="813" t="str">
        <f>IF(Table1[[#This Row],[Etikett - B2 - Virgin Material Anteil (in %)]]="","",Table1[[#This Row],[Etikett - B2 - Virgin Material Anteil (in %)]])</f>
        <v/>
      </c>
      <c r="OD65" s="812" t="str">
        <f>IF(Table1[[#This Row],[Etikett - B2 - Recyceltes Material]]="","",VLOOKUP(Table1[[#This Row],[Etikett - B2 - Recyceltes Material]],'DD FD'!AL:AM,2,FALSE))</f>
        <v/>
      </c>
      <c r="OE65" s="813" t="str">
        <f>IF(Table1[[#This Row],[Etikett - B2 - Recyceltes Material Anteil (in %)]]="","",Table1[[#This Row],[Etikett - B2 - Recyceltes Material Anteil (in %)]])</f>
        <v/>
      </c>
      <c r="OF65" s="812" t="str">
        <f>IF(Table1[[#This Row],[Etikett - B2 - Beschichtung]]="","",VLOOKUP(Table1[[#This Row],[Etikett - B2 - Beschichtung]],'DD FD'!AE:AF,2,FALSE))</f>
        <v/>
      </c>
      <c r="OG65" s="815" t="str">
        <f>IF(Table1[[#This Row],[Etikett - B2 - Beschichtung Anteil (in %)]]="","",Table1[[#This Row],[Etikett - B2 - Beschichtung Anteil (in %)]])</f>
        <v/>
      </c>
      <c r="OH65" s="811" t="str">
        <f>IF(Table1[[#This Row],[Etikett - B3 - Art]]="","",VLOOKUP(Table1[[#This Row],[Etikett - B3 - Art]],'DD FD'!F:G,2,FALSE))</f>
        <v/>
      </c>
      <c r="OI65" s="812" t="str">
        <f>IF(Table1[[#This Row],[Etikett - B3 - Fraktion]]="","",VLOOKUP(Table1[[#This Row],[Etikett - B3 - Fraktion]],'DD FD'!H:J,3,FALSE))</f>
        <v/>
      </c>
      <c r="OJ65" s="809" t="str">
        <f>IF(Table1[[#This Row],[Etikett - B3 - Gewicht (in G)]]="","",Table1[[#This Row],[Etikett - B3 - Gewicht (in G)]])</f>
        <v/>
      </c>
      <c r="OK65" s="809" t="str">
        <f>IF(Table1[[#This Row],[Etikett - B3 - Lizenzierungs-pflichtig? (X=Ja)]]="","",Table1[[#This Row],[Etikett - B3 - Lizenzierungs-pflichtig? (X=Ja)]])</f>
        <v/>
      </c>
      <c r="OL65" s="809" t="str">
        <f>IF(Table1[[#This Row],[Etikett - B3 - Trennbar vom Hauptkörper? (X=Ja)]]="","",Table1[[#This Row],[Etikett - B3 - Trennbar vom Hauptkörper? (X=Ja)]])</f>
        <v/>
      </c>
      <c r="OM65" s="812" t="str">
        <f>IF(Table1[[#This Row],[Etikett - B3 - Virgin Material]]="","",VLOOKUP(Table1[[#This Row],[Etikett - B3 - Virgin Material]],'DD FD'!AJ:AK,2,FALSE))</f>
        <v/>
      </c>
      <c r="ON65" s="813" t="str">
        <f>IF(Table1[[#This Row],[Etikett - B3 - Virgin Material Anteil (in %)]]="","",Table1[[#This Row],[Etikett - B3 - Virgin Material Anteil (in %)]])</f>
        <v/>
      </c>
      <c r="OO65" s="812" t="str">
        <f>IF(Table1[[#This Row],[Etikett - B3 - Recyceltes Material]]="","",VLOOKUP(Table1[[#This Row],[Etikett - B3 - Recyceltes Material]],'DD FD'!AL:AM,2,FALSE))</f>
        <v/>
      </c>
      <c r="OP65" s="813" t="str">
        <f>IF(Table1[[#This Row],[Etikett - B3 - Recyceltes Material Anteil (in %)]]="","",Table1[[#This Row],[Etikett - B3 - Recyceltes Material Anteil (in %)]])</f>
        <v/>
      </c>
      <c r="OQ65" s="812" t="str">
        <f>IF(Table1[[#This Row],[Etikett - B3 - Beschichtung]]="","",VLOOKUP(Table1[[#This Row],[Etikett - B3 - Beschichtung]],'DD FD'!AE:AF,2,FALSE))</f>
        <v/>
      </c>
      <c r="OR65" s="861" t="str">
        <f>IF(Table1[[#This Row],[Etikett - B3 - Beschichtung Anteil (in %)]]="","",Table1[[#This Row],[Etikett - B3 - Beschichtung Anteil (in %)]])</f>
        <v/>
      </c>
      <c r="OS65" s="866">
        <f>ROUNDUP(SUM(
IF(AND(LB65='DD FD'!$J$7,LD65='DD FD'!$AI$3),LC65,0),
IF(AND(LL65='DD FD'!$J$7,LN65='DD FD'!$AI$3),LM65,0),
IF(AND(LV65='DD FD'!$J$7,LX65='DD FD'!$AI$3),LW65,0),
IF(AND(MF65='DD FD'!$J$7,MH65='DD FD'!$AI$3),MG65,0),
IF(AND(MQ65='DD FD'!$J$7,MS65='DD FD'!$AI$3),MR65,0),
IF(AND(NB65='DD FD'!$J$7,ND65='DD FD'!$AI$3),NC65,0),
IF(AND(NM65='DD FD'!$J$7,NO65='DD FD'!$AI$3),NN65,0),
IF(AND(NX65='DD FD'!$J$7,NZ65='DD FD'!$AI$3),NY65,0),
IF(AND(OI65='DD FD'!$J$7,OK65='DD FD'!$AI$3),OJ65,0),
),2)</f>
        <v>0</v>
      </c>
      <c r="OT65" s="865">
        <f>ROUNDUP(SUM(
IF(AND(LB65='DD FD'!$J$6,LD65='DD FD'!$AI$3),LC65,0),
IF(AND(LL65='DD FD'!$J$6,LN65='DD FD'!$AI$3),LM65,0),
IF(AND(LV65='DD FD'!$J$6,LX65='DD FD'!$AI$3),LW65,0),
IF(AND(MF65='DD FD'!$J$6,MH65='DD FD'!$AI$3),MG65,0),
IF(AND(MQ65='DD FD'!$J$6,MS65='DD FD'!$AI$3),MR65,0),
IF(AND(NB65='DD FD'!$J$6,ND65='DD FD'!$AI$3),NC65,0),
IF(AND(NM65='DD FD'!$J$6,NO65='DD FD'!$AI$3),NN65,0),
IF(AND(NX65='DD FD'!$J$6,NZ65='DD FD'!$AI$3),NY65,0),
IF(AND(OI65='DD FD'!$J$6,OK65='DD FD'!$AI$3),OJ65,0),
),2)</f>
        <v>0</v>
      </c>
      <c r="OU65" s="865">
        <f>ROUNDUP(SUM(
IF(AND(LB65='DD FD'!$J$10,LD65='DD FD'!$AI$3),LC65,0),
IF(AND(LL65='DD FD'!$J$10,LN65='DD FD'!$AI$3),LM65,0),
IF(AND(LV65='DD FD'!$J$10,LX65='DD FD'!$AI$3),LW65,0),
IF(AND(MF65='DD FD'!$J$10,MH65='DD FD'!$AI$3),MG65,0),
IF(AND(MQ65='DD FD'!$J$10,MS65='DD FD'!$AI$3),MR65,0),
IF(AND(NB65='DD FD'!$J$10,ND65='DD FD'!$AI$3),NC65,0),
IF(AND(NM65='DD FD'!$J$10,NO65='DD FD'!$AI$3),NN65,0),
IF(AND(NX65='DD FD'!$J$10,NZ65='DD FD'!$AI$3),NY65,0),
IF(AND(OI65='DD FD'!$J$10,OK65='DD FD'!$AI$3),OJ65,0),
),2)</f>
        <v>0</v>
      </c>
      <c r="OV65" s="865">
        <f>ROUNDUP(SUM(
IF(AND(LB65='DD FD'!$J$8,LD65='DD FD'!$AI$3),LC65,0),
IF(AND(LL65='DD FD'!$J$8,LN65='DD FD'!$AI$3),LM65,0),
IF(AND(LV65='DD FD'!$J$8,LX65='DD FD'!$AI$3),LW65,0),
IF(AND(MF65='DD FD'!$J$8,MH65='DD FD'!$AI$3),MG65,0),
IF(AND(MQ65='DD FD'!$J$8,MS65='DD FD'!$AI$3),MR65,0),
IF(AND(NB65='DD FD'!$J$8,ND65='DD FD'!$AI$3),NC65,0),
IF(AND(NM65='DD FD'!$J$8,NO65='DD FD'!$AI$3),NN65,0),
IF(AND(NX65='DD FD'!$J$8,NZ65='DD FD'!$AI$3),NY65,0),
IF(AND(OI65='DD FD'!$J$8,OK65='DD FD'!$AI$3),OJ65,0),
),2)</f>
        <v>0</v>
      </c>
      <c r="OW65" s="865">
        <f>ROUNDUP(SUM(
IF(AND(LB65='DD FD'!$J$5,LD65='DD FD'!$AI$3),LC65,0),
IF(AND(LL65='DD FD'!$J$5,LN65='DD FD'!$AI$3),LM65,0),
IF(AND(LV65='DD FD'!$J$5,LX65='DD FD'!$AI$3),LW65,0),
IF(AND(MF65='DD FD'!$J$5,MH65='DD FD'!$AI$3),MG65,0),
IF(AND(MQ65='DD FD'!$J$5,MS65='DD FD'!$AI$3),MR65,0),
IF(AND(NB65='DD FD'!$J$5,ND65='DD FD'!$AI$3),NC65,0),
IF(AND(NM65='DD FD'!$J$5,NO65='DD FD'!$AI$3),NN65,0),
IF(AND(NX65='DD FD'!$J$5,NZ65='DD FD'!$AI$3),NY65,0),
IF(AND(OI65='DD FD'!$J$5,OK65='DD FD'!$AI$3),OJ65,0),
),2)</f>
        <v>0</v>
      </c>
      <c r="OX65" s="865">
        <f>ROUNDUP(SUM(
IF(AND(LB65='DD FD'!$J$9,LD65='DD FD'!$AI$3),LC65,0),
IF(AND(LL65='DD FD'!$J$9,LN65='DD FD'!$AI$3),LM65,0),
IF(AND(LV65='DD FD'!$J$9,LX65='DD FD'!$AI$3),LW65,0),
IF(AND(MF65='DD FD'!$J$9,MH65='DD FD'!$AI$3),MG65,0),
IF(AND(MQ65='DD FD'!$J$9,MS65='DD FD'!$AI$3),MR65,0),
IF(AND(NB65='DD FD'!$J$9,ND65='DD FD'!$AI$3),NC65,0),
IF(AND(NM65='DD FD'!$J$9,NO65='DD FD'!$AI$3),NN65,0),
IF(AND(NX65='DD FD'!$J$9,NZ65='DD FD'!$AI$3),NY65,0),
IF(AND(OI65='DD FD'!$J$9,OK65='DD FD'!$AI$3),OJ65,0),
),2)</f>
        <v>0</v>
      </c>
      <c r="OY65" s="865">
        <f>ROUNDUP(SUM(
IF(AND(LB65='DD FD'!$J$4,LD65='DD FD'!$AI$3),LC65,0),
IF(AND(LL65='DD FD'!$J$4,LN65='DD FD'!$AI$3),LM65,0),
IF(AND(LV65='DD FD'!$J$4,LX65='DD FD'!$AI$3),LW65,0),
IF(AND(MF65='DD FD'!$J$4,MH65='DD FD'!$AI$3),MG65,0),
IF(AND(MQ65='DD FD'!$J$4,MS65='DD FD'!$AI$3),MR65,0),
IF(AND(NB65='DD FD'!$J$4,ND65='DD FD'!$AI$3),NC65,0),
IF(AND(NM65='DD FD'!$J$4,NO65='DD FD'!$AI$3),NN65,0),
IF(AND(NX65='DD FD'!$J$4,NZ65='DD FD'!$AI$3),NY65,0),
IF(AND(OI65='DD FD'!$J$4,OK65='DD FD'!$AI$3),OJ65,0),
),2)</f>
        <v>0</v>
      </c>
      <c r="OZ65" s="867">
        <f>ROUNDUP(SUM(
IF(AND(LB65='DD FD'!$J$11,LD65='DD FD'!$AI$3),LC65,0),
IF(AND(LL65='DD FD'!$J$11,LN65='DD FD'!$AI$3),LM65,0),
IF(AND(LV65='DD FD'!$J$11,LX65='DD FD'!$AI$3),LW65,0),
IF(AND(MF65='DD FD'!$J$11,MH65='DD FD'!$AI$3),MG65,0),
IF(AND(MQ65='DD FD'!$J$11,MS65='DD FD'!$AI$3),MR65,0),
IF(AND(NB65='DD FD'!$J$11,ND65='DD FD'!$AI$3),NC65,0),
IF(AND(NM65='DD FD'!$J$11,NO65='DD FD'!$AI$3),NN65,0),
IF(AND(NX65='DD FD'!$J$11,NZ65='DD FD'!$AI$3),NY65,0),
IF(AND(OI65='DD FD'!$J$11,OK65='DD FD'!$AI$3),OJ65,0),
),2)</f>
        <v>0</v>
      </c>
    </row>
    <row r="66" spans="1:416">
      <c r="A66" s="663"/>
      <c r="B66" s="182"/>
      <c r="C66" s="282"/>
      <c r="D66" s="282"/>
      <c r="E66" s="183"/>
      <c r="F66" s="355"/>
      <c r="G66" s="359"/>
      <c r="H66" s="664"/>
      <c r="I66" s="173"/>
      <c r="J66" s="161" t="str">
        <f t="shared" si="0"/>
        <v/>
      </c>
      <c r="K66" s="633" t="str">
        <f t="shared" si="17"/>
        <v/>
      </c>
      <c r="L66" s="636"/>
      <c r="M66" s="124" t="str">
        <f t="shared" si="18"/>
        <v/>
      </c>
      <c r="N66" s="125" t="str">
        <f t="shared" si="1"/>
        <v/>
      </c>
      <c r="O66" s="175"/>
      <c r="P66" s="175"/>
      <c r="Q66" s="126" t="str">
        <f t="shared" si="19"/>
        <v/>
      </c>
      <c r="R66" s="184"/>
      <c r="S66" s="184"/>
      <c r="T66" s="182"/>
      <c r="U66" s="182"/>
      <c r="V66" s="182"/>
      <c r="W66" s="358"/>
      <c r="X66" s="182"/>
      <c r="Y66" s="183"/>
      <c r="Z66" s="123"/>
      <c r="AA66" s="176"/>
      <c r="AB66" s="176"/>
      <c r="AC66" s="176"/>
      <c r="AD66" s="176"/>
      <c r="AE66" s="176"/>
      <c r="AF66" s="176"/>
      <c r="AG66" s="127" t="str">
        <f t="shared" si="20"/>
        <v/>
      </c>
      <c r="AH66" s="127" t="str">
        <f t="shared" si="21"/>
        <v/>
      </c>
      <c r="AI66" s="370"/>
      <c r="AJ66" s="635"/>
      <c r="AK66" s="619" t="str">
        <f t="shared" si="22"/>
        <v/>
      </c>
      <c r="AL66" s="124" t="str">
        <f t="shared" si="2"/>
        <v/>
      </c>
      <c r="AM66" s="124" t="str">
        <f t="shared" si="3"/>
        <v/>
      </c>
      <c r="AN66" s="124" t="str">
        <f t="shared" si="4"/>
        <v/>
      </c>
      <c r="AO66" s="124" t="str">
        <f t="shared" si="5"/>
        <v/>
      </c>
      <c r="AP66" s="184"/>
      <c r="AQ66" s="182"/>
      <c r="AR66" s="182"/>
      <c r="AS66" s="182"/>
      <c r="AT66" s="182"/>
      <c r="AU66" s="127" t="str">
        <f t="shared" si="6"/>
        <v/>
      </c>
      <c r="AV66" s="354"/>
      <c r="AW66" s="127" t="str">
        <f t="shared" si="7"/>
        <v/>
      </c>
      <c r="AX66" s="144" t="str">
        <f t="shared" si="8"/>
        <v/>
      </c>
      <c r="AY66" s="182"/>
      <c r="AZ66" s="23"/>
      <c r="BA66" s="23"/>
      <c r="BB66" s="183"/>
      <c r="BC66" s="622"/>
      <c r="BD66" s="649" t="str">
        <f t="shared" si="23"/>
        <v/>
      </c>
      <c r="BE66" s="354"/>
      <c r="BF66" s="192" t="str">
        <f t="shared" si="24"/>
        <v/>
      </c>
      <c r="BG66" s="159"/>
      <c r="BH66" s="159"/>
      <c r="BI66" s="182"/>
      <c r="BJ66" s="194"/>
      <c r="BK66" s="194"/>
      <c r="BL66" s="194"/>
      <c r="BM66" s="127" t="str">
        <f t="shared" si="9"/>
        <v/>
      </c>
      <c r="BN66" s="194"/>
      <c r="BO66" s="178" t="str">
        <f t="shared" si="10"/>
        <v/>
      </c>
      <c r="BP66" s="191"/>
      <c r="BQ66" s="182"/>
      <c r="BR66" s="23"/>
      <c r="BS66" s="23"/>
      <c r="BT66" s="23"/>
      <c r="BU66" s="651"/>
      <c r="BV66" s="647"/>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633" t="str">
        <f t="shared" si="25"/>
        <v/>
      </c>
      <c r="DY66" s="736"/>
      <c r="DZ66" s="334"/>
      <c r="EA66" s="736"/>
      <c r="EB66" s="197"/>
      <c r="EC66" s="194"/>
      <c r="ED66" s="197"/>
      <c r="EE66" s="197"/>
      <c r="EF66" s="194"/>
      <c r="EG66" s="194"/>
      <c r="EH66" s="194"/>
      <c r="EI66" s="123" t="str">
        <f t="shared" si="11"/>
        <v/>
      </c>
      <c r="EJ66" s="194"/>
      <c r="EK66" s="620" t="str">
        <f t="shared" si="12"/>
        <v/>
      </c>
      <c r="EL66" s="756"/>
      <c r="EM66" s="620" t="str">
        <f t="shared" si="26"/>
        <v/>
      </c>
      <c r="EN66" s="733"/>
      <c r="EO66" s="163"/>
      <c r="EP66" s="163"/>
      <c r="EQ66" s="163"/>
      <c r="ER66" s="163"/>
      <c r="ES66" s="163"/>
      <c r="ET66" s="163"/>
      <c r="EU66" s="163"/>
      <c r="EV66" s="163"/>
      <c r="EW66" s="163"/>
      <c r="EX66" s="163"/>
      <c r="EY66" s="163"/>
      <c r="EZ66" s="163"/>
      <c r="FA66" s="163"/>
      <c r="FB66" s="163"/>
      <c r="FC66" s="742"/>
      <c r="FD66" s="648" t="str">
        <f t="shared" si="13"/>
        <v/>
      </c>
      <c r="FE66" s="183"/>
      <c r="FF66" s="201"/>
      <c r="FG66" s="201"/>
      <c r="FH66" s="201"/>
      <c r="FI66" s="201"/>
      <c r="FJ66" s="201"/>
      <c r="FK66" s="201"/>
      <c r="FL66" s="182"/>
      <c r="FM66" s="182"/>
      <c r="FN66" s="334"/>
      <c r="FO66" s="123" t="str">
        <f t="shared" si="14"/>
        <v/>
      </c>
      <c r="FP66" s="889" t="str">
        <f>IF(Table1[[#This Row],[Baumwollanteil (in %)]]&lt;&gt;"","05","")</f>
        <v/>
      </c>
      <c r="FQ66" s="999"/>
      <c r="FR66" s="179" t="str">
        <f t="shared" si="15"/>
        <v/>
      </c>
      <c r="FS66" s="175"/>
      <c r="FT66" s="175"/>
      <c r="FU66" s="175"/>
      <c r="FV66" s="745" t="str">
        <f t="shared" si="16"/>
        <v/>
      </c>
      <c r="FZ66" s="24"/>
      <c r="GA66" s="24"/>
      <c r="GC66" s="1010" t="str">
        <f>IF(Table1[[#This Row],[Global Trade Item Number (GTIN)]]="","",Table1[[#This Row],[Global Trade Item Number (GTIN)]])</f>
        <v/>
      </c>
      <c r="GD66" s="790" t="str">
        <f>IF(Table1[[#This Row],[WAWI-Nr./ Kreditoren-Nummer
(ASDV)]]&lt;&gt;"",Table1[[#This Row],[WAWI-Nr./ Kreditoren-Nummer
(ASDV)]],"")</f>
        <v/>
      </c>
      <c r="GE66" s="190"/>
      <c r="GF66" s="790" t="str">
        <f>IF(Table1[[#This Row],[Gültig ab (Datum)]]&lt;&gt;"","31.12.9999","")</f>
        <v/>
      </c>
      <c r="GG66" s="190"/>
      <c r="GH66" s="190"/>
      <c r="GI66" s="616"/>
      <c r="GJ66" s="765"/>
      <c r="GK66" s="763"/>
      <c r="GL66" s="617"/>
      <c r="GM66" s="617"/>
      <c r="GN66" s="617"/>
      <c r="GO66" s="617"/>
      <c r="GP66" s="617"/>
      <c r="GQ66" s="775"/>
      <c r="GR66" s="771"/>
      <c r="GS66" s="159"/>
      <c r="GT66" s="610"/>
      <c r="GU66" s="610"/>
      <c r="GV66" s="610"/>
      <c r="GW66" s="610"/>
      <c r="GX66" s="610"/>
      <c r="GY66" s="610"/>
      <c r="GZ66" s="610"/>
      <c r="HA66" s="610"/>
      <c r="HB66" s="771"/>
      <c r="HC66" s="610"/>
      <c r="HD66" s="610"/>
      <c r="HE66" s="610"/>
      <c r="HF66" s="610"/>
      <c r="HG66" s="610"/>
      <c r="HH66" s="610"/>
      <c r="HI66" s="610"/>
      <c r="HJ66" s="610"/>
      <c r="HK66" s="610"/>
      <c r="HL66" s="771"/>
      <c r="HM66" s="610"/>
      <c r="HN66" s="610"/>
      <c r="HO66" s="610"/>
      <c r="HP66" s="610"/>
      <c r="HQ66" s="610"/>
      <c r="HR66" s="610"/>
      <c r="HS66" s="610"/>
      <c r="HT66" s="610"/>
      <c r="HU66" s="610"/>
      <c r="HV66" s="771"/>
      <c r="HW66" s="610"/>
      <c r="HX66" s="610"/>
      <c r="HY66" s="610"/>
      <c r="HZ66" s="610"/>
      <c r="IA66" s="610"/>
      <c r="IB66" s="610"/>
      <c r="IC66" s="610"/>
      <c r="ID66" s="610"/>
      <c r="IE66" s="610"/>
      <c r="IF66" s="610"/>
      <c r="IG66" s="771"/>
      <c r="IH66" s="610"/>
      <c r="II66" s="610"/>
      <c r="IJ66" s="610"/>
      <c r="IK66" s="610"/>
      <c r="IL66" s="610"/>
      <c r="IM66" s="610"/>
      <c r="IN66" s="610"/>
      <c r="IO66" s="610"/>
      <c r="IP66" s="610"/>
      <c r="IQ66" s="610"/>
      <c r="IR66" s="771"/>
      <c r="IS66" s="610"/>
      <c r="IT66" s="610"/>
      <c r="IU66" s="610"/>
      <c r="IV66" s="610"/>
      <c r="IW66" s="610"/>
      <c r="IX66" s="610"/>
      <c r="IY66" s="610"/>
      <c r="IZ66" s="610"/>
      <c r="JA66" s="610"/>
      <c r="JB66" s="610"/>
      <c r="JC66" s="771"/>
      <c r="JD66" s="610"/>
      <c r="JE66" s="610"/>
      <c r="JF66" s="610"/>
      <c r="JG66" s="610"/>
      <c r="JH66" s="610"/>
      <c r="JI66" s="610"/>
      <c r="JJ66" s="610"/>
      <c r="JK66" s="610"/>
      <c r="JL66" s="610"/>
      <c r="JM66" s="827"/>
      <c r="JN66" s="771"/>
      <c r="JO66" s="610"/>
      <c r="JP66" s="610"/>
      <c r="JQ66" s="610"/>
      <c r="JR66" s="610"/>
      <c r="JS66" s="610"/>
      <c r="JT66" s="610"/>
      <c r="JU66" s="610"/>
      <c r="JV66" s="610"/>
      <c r="JW66" s="610"/>
      <c r="JX66" s="610"/>
      <c r="JY66" s="771"/>
      <c r="JZ66" s="610"/>
      <c r="KA66" s="610"/>
      <c r="KB66" s="610"/>
      <c r="KC66" s="610"/>
      <c r="KD66" s="610"/>
      <c r="KE66" s="610"/>
      <c r="KF66" s="610"/>
      <c r="KG66" s="610"/>
      <c r="KH66" s="610"/>
      <c r="KI66" s="610"/>
      <c r="KL66" s="803" t="str">
        <f>IF(Table1[[#This Row],[GTIN]]&lt;&gt;"",Table1[[#This Row],[GTIN]],"")</f>
        <v/>
      </c>
      <c r="KM66" s="804" t="str">
        <f>Table1[[#This Row],[Kreditor]]</f>
        <v/>
      </c>
      <c r="KN66" s="805" t="str">
        <f>IF(Table1[[#This Row],[Gültig ab (Datum)]]&lt;&gt;"",Table1[[#This Row],[Gültig ab (Datum)]],"")</f>
        <v/>
      </c>
      <c r="KO66" s="805" t="str">
        <f>Table1[[#This Row],[Gültig bis]]</f>
        <v/>
      </c>
      <c r="KP66" s="818" t="str">
        <f>IF(Table1[[#This Row],[Artikel verpackt? 
(X=Ja)]]="","",Table1[[#This Row],[Artikel verpackt? 
(X=Ja)]])</f>
        <v/>
      </c>
      <c r="KQ66" s="806" t="str">
        <f>IF(Table1[[#This Row],[Verpackung recyclingfähig?
(X=Ja)]]="","",Table1[[#This Row],[Verpackung recyclingfähig?
(X=Ja)]])</f>
        <v/>
      </c>
      <c r="KR66" s="807"/>
      <c r="KS66" s="808"/>
      <c r="KT66" s="809"/>
      <c r="KU66" s="809"/>
      <c r="KV66" s="809"/>
      <c r="KW66" s="809"/>
      <c r="KX66" s="809"/>
      <c r="KY66" s="809"/>
      <c r="KZ66" s="810"/>
      <c r="LA66" s="811" t="str">
        <f>IF(Table1[[#This Row],[Hauptkörper - B1 - Art]]="","",VLOOKUP(Table1[[#This Row],[Hauptkörper - B1 - Art]],'DD FD'!B:C,2,FALSE))</f>
        <v/>
      </c>
      <c r="LB66" s="812" t="str">
        <f>IF(Table1[[#This Row],[Hauptkörper - B1 - Fraktion]]="","",VLOOKUP(Table1[[#This Row],[Hauptkörper - B1 - Fraktion]],'DD FD'!H:J,3,FALSE))</f>
        <v/>
      </c>
      <c r="LC66" s="809" t="str">
        <f>IF(Table1[[#This Row],[Hauptkörper - B1 - Gewicht
(in G)]]="","",Table1[[#This Row],[Hauptkörper - B1 - Gewicht
(in G)]])</f>
        <v/>
      </c>
      <c r="LD66" s="809" t="str">
        <f>IF(Table1[[#This Row],[Hauptkörper - B1 - Lizenzierungs-pflichtig? (X=Ja)]]="","",Table1[[#This Row],[Hauptkörper - B1 - Lizenzierungs-pflichtig? (X=Ja)]])</f>
        <v/>
      </c>
      <c r="LE66" s="812" t="str">
        <f>IF(Table1[[#This Row],[Hauptkörper - B1 - Virgin Material]]="","",VLOOKUP(Table1[[#This Row],[Hauptkörper - B1 - Virgin Material]],'DD FD'!AJ:AK,2,FALSE))</f>
        <v/>
      </c>
      <c r="LF66" s="813" t="str">
        <f>IF(Table1[[#This Row],[Hauptkörper - B1 - Virgin Material Anteil (in %)]]="","",Table1[[#This Row],[Hauptkörper - B1 - Virgin Material Anteil (in %)]])</f>
        <v/>
      </c>
      <c r="LG66" s="812" t="str">
        <f>IF(Table1[[#This Row],[Hauptkörper - B1 - Recyceltes Material]]="","",VLOOKUP(Table1[[#This Row],[Hauptkörper - B1 - Recyceltes Material]],'DD FD'!AL:AM,2,FALSE))</f>
        <v/>
      </c>
      <c r="LH66" s="813" t="str">
        <f>IF(Table1[[#This Row],[Hauptkörper - B1 - Recyceltes Material Anteil (in %)]]="","",Table1[[#This Row],[Hauptkörper - B1 - Recyceltes Material Anteil (in %)]])</f>
        <v/>
      </c>
      <c r="LI66" s="814" t="str">
        <f>IF(Table1[[#This Row],[Hauptkörper - B1 - Beschichtung]]="","",VLOOKUP(Table1[[#This Row],[Hauptkörper - B1 - Beschichtung]],'DD FD'!AE:AF,2,FALSE))</f>
        <v/>
      </c>
      <c r="LJ66" s="815" t="str">
        <f>IF(Table1[[#This Row],[Hauptkörper - B1 - Beschichtung Anteil (in %)]]="","",Table1[[#This Row],[Hauptkörper - B1 - Beschichtung Anteil (in %)]])</f>
        <v/>
      </c>
      <c r="LK66" s="811" t="str">
        <f>IF(Table1[[#This Row],[Hauptkörper - B2 - Art]]="","",VLOOKUP(Table1[[#This Row],[Hauptkörper - B2 - Art]],'DD FD'!B:C,2,FALSE))</f>
        <v/>
      </c>
      <c r="LL66" s="812" t="str">
        <f>IF(Table1[[#This Row],[Hauptkörper - B2 - Fraktion]]="","",VLOOKUP(Table1[[#This Row],[Hauptkörper - B2 - Fraktion]],'DD FD'!H:J,3,FALSE))</f>
        <v/>
      </c>
      <c r="LM66" s="809" t="str">
        <f>IF(Table1[[#This Row],[Hauptkörper - B2 - Gewicht
(in G)]]="","",Table1[[#This Row],[Hauptkörper - B2 - Gewicht
(in G)]])</f>
        <v/>
      </c>
      <c r="LN66" s="809" t="str">
        <f>IF(Table1[[#This Row],[Hauptkörper - B2 - Lizenzierungs-pflichtig? (X=Ja)]]="","",Table1[[#This Row],[Hauptkörper - B2 - Lizenzierungs-pflichtig? (X=Ja)]])</f>
        <v/>
      </c>
      <c r="LO66" s="812" t="str">
        <f>IF(Table1[[#This Row],[Hauptkörper - B2 - Virgin Material]]="","",VLOOKUP(Table1[[#This Row],[Hauptkörper - B2 - Virgin Material]],'DD FD'!AJ:AK,2,FALSE))</f>
        <v/>
      </c>
      <c r="LP66" s="813" t="str">
        <f>IF(Table1[[#This Row],[Hauptkörper - B2 - Virgin Material Anteil (in %)]]="","",Table1[[#This Row],[Hauptkörper - B2 - Virgin Material Anteil (in %)]])</f>
        <v/>
      </c>
      <c r="LQ66" s="812" t="str">
        <f>IF(Table1[[#This Row],[Hauptkörper - B2 - Recyceltes Material]]="","",VLOOKUP(Table1[[#This Row],[Hauptkörper - B2 - Recyceltes Material]],'DD FD'!AL:AM,2,FALSE))</f>
        <v/>
      </c>
      <c r="LR66" s="813" t="str">
        <f>IF(Table1[[#This Row],[Hauptkörper - B2 - Recyceltes Material Anteil (in %)]]="","",Table1[[#This Row],[Hauptkörper - B2 - Recyceltes Material Anteil (in %)]])</f>
        <v/>
      </c>
      <c r="LS66" s="812" t="str">
        <f>IF(Table1[[#This Row],[Hauptkörper - B2 - Beschichtung]]="","",VLOOKUP(Table1[[#This Row],[Hauptkörper - B2 - Beschichtung]],'DD FD'!AE:AF,2,FALSE))</f>
        <v/>
      </c>
      <c r="LT66" s="815" t="str">
        <f>IF(Table1[[#This Row],[Hauptkörper - B2 - Beschichtung Anteil (in %)]]="","",Table1[[#This Row],[Hauptkörper - B2 - Beschichtung Anteil (in %)]])</f>
        <v/>
      </c>
      <c r="LU66" s="811" t="str">
        <f>IF(Table1[[#This Row],[Hauptkörper - B3 - Art]]="","",VLOOKUP(Table1[[#This Row],[Hauptkörper - B3 - Art]],'DD FD'!B:C,2,FALSE))</f>
        <v/>
      </c>
      <c r="LV66" s="812" t="str">
        <f>IF(Table1[[#This Row],[Hauptkörper - B3 - Fraktion]]="","",VLOOKUP(Table1[[#This Row],[Hauptkörper - B3 - Fraktion]],'DD FD'!H:J,3,FALSE))</f>
        <v/>
      </c>
      <c r="LW66" s="809" t="str">
        <f>IF(Table1[[#This Row],[Hauptkörper - B3 - Gewicht
(in G)]]="","",Table1[[#This Row],[Hauptkörper - B3 - Gewicht
(in G)]])</f>
        <v/>
      </c>
      <c r="LX66" s="809" t="str">
        <f>IF(Table1[[#This Row],[Hauptkörper - B3 - Lizenzierungs-pflichtig? (X=Ja)]]="","",Table1[[#This Row],[Hauptkörper - B3 - Lizenzierungs-pflichtig? (X=Ja)]])</f>
        <v/>
      </c>
      <c r="LY66" s="812" t="str">
        <f>IF(Table1[[#This Row],[Hauptkörper - B3 - Virgin Material]]="","",VLOOKUP(Table1[[#This Row],[Hauptkörper - B3 - Virgin Material]],'DD FD'!AJ:AK,2,FALSE))</f>
        <v/>
      </c>
      <c r="LZ66" s="813" t="str">
        <f>IF(Table1[[#This Row],[Hauptkörper - B3 - Virgin Material Anteil (in %)]]="","",Table1[[#This Row],[Hauptkörper - B3 - Virgin Material Anteil (in %)]])</f>
        <v/>
      </c>
      <c r="MA66" s="812" t="str">
        <f>IF(Table1[[#This Row],[Hauptkörper - B3 - Recyceltes Material]]="","",VLOOKUP(Table1[[#This Row],[Hauptkörper - B3 - Recyceltes Material]],'DD FD'!AL:AM,2,FALSE))</f>
        <v/>
      </c>
      <c r="MB66" s="813" t="str">
        <f>IF(Table1[[#This Row],[Hauptkörper - B3 - Recyceltes Material Anteil (in %)]]="","",Table1[[#This Row],[Hauptkörper - B3 - Recyceltes Material Anteil (in %)]])</f>
        <v/>
      </c>
      <c r="MC66" s="812" t="str">
        <f>IF(Table1[[#This Row],[Hauptkörper - B3 - Beschichtung]]="","",VLOOKUP(Table1[[#This Row],[Hauptkörper - B3 - Beschichtung]],'DD FD'!AE:AF,2,FALSE))</f>
        <v/>
      </c>
      <c r="MD66" s="815" t="str">
        <f>IF(Table1[[#This Row],[Hauptkörper - B3 - Beschichtung Anteil (in %)]]="","",Table1[[#This Row],[Hauptkörper - B3 - Beschichtung Anteil (in %)]])</f>
        <v/>
      </c>
      <c r="ME66" s="811" t="str">
        <f>IF(Table1[[#This Row],[Verschluss - B1 - Art]]="","",VLOOKUP(Table1[[#This Row],[Verschluss - B1 - Art]],'DD FD'!D:E,2,FALSE))</f>
        <v/>
      </c>
      <c r="MF66" s="812" t="str">
        <f>IF(Table1[[#This Row],[Verschluss - B1 - Fraktion]]="","",VLOOKUP(Table1[[#This Row],[Verschluss - B1 - Fraktion]],'DD FD'!H:J,3,FALSE))</f>
        <v/>
      </c>
      <c r="MG66" s="809" t="str">
        <f>IF(Table1[[#This Row],[Verschluss - B1 - Gewicht (in G)]]="","",Table1[[#This Row],[Verschluss - B1 - Gewicht (in G)]])</f>
        <v/>
      </c>
      <c r="MH66" s="809" t="str">
        <f>IF(Table1[[#This Row],[Verschluss - B1 - Lizenzierungs-pflichtig? (X=Ja)]]="","",Table1[[#This Row],[Verschluss - B1 - Lizenzierungs-pflichtig? (X=Ja)]])</f>
        <v/>
      </c>
      <c r="MI66" s="809" t="str">
        <f>IF(Table1[[#This Row],[Verschluss - B1 - Trennbar vom Hauptkörper? (X=Ja)]]="","",Table1[[#This Row],[Verschluss - B1 - Trennbar vom Hauptkörper? (X=Ja)]])</f>
        <v/>
      </c>
      <c r="MJ66" s="812" t="str">
        <f>IF(Table1[[#This Row],[Verschluss - B1 - Virgin Material]]="","",VLOOKUP(Table1[[#This Row],[Verschluss - B1 - Virgin Material]],'DD FD'!AJ:AK,2,FALSE))</f>
        <v/>
      </c>
      <c r="MK66" s="813" t="str">
        <f>IF(Table1[[#This Row],[Verschluss - B1 - Virgin Material Anteil (in %)]]="","",Table1[[#This Row],[Verschluss - B1 - Virgin Material Anteil (in %)]])</f>
        <v/>
      </c>
      <c r="ML66" s="812" t="str">
        <f>IF(Table1[[#This Row],[Verschluss - B1 - Recyceltes Material]]="","",VLOOKUP(Table1[[#This Row],[Verschluss - B1 - Recyceltes Material]],'DD FD'!AL:AM,2,FALSE))</f>
        <v/>
      </c>
      <c r="MM66" s="813" t="str">
        <f>IF(Table1[[#This Row],[Verschluss - B1 - Recyceltes Material Anteil (in %)]]="","",Table1[[#This Row],[Verschluss - B1 - Recyceltes Material Anteil (in %)]])</f>
        <v/>
      </c>
      <c r="MN66" s="812" t="str">
        <f>IF(Table1[[#This Row],[Verschluss - B1 - Beschichtung]]="","",VLOOKUP(Table1[[#This Row],[Verschluss - B1 - Beschichtung]],'DD FD'!AE:AF,2,FALSE))</f>
        <v/>
      </c>
      <c r="MO66" s="815" t="str">
        <f>IF(Table1[[#This Row],[Verschluss - B1 - Beschichtung Anteil (in %)]]="","",Table1[[#This Row],[Verschluss - B1 - Beschichtung Anteil (in %)]])</f>
        <v/>
      </c>
      <c r="MP66" s="811" t="str">
        <f>IF(Table1[[#This Row],[Verschluss - B2 - Art]]="","",VLOOKUP(Table1[[#This Row],[Verschluss - B2 - Art]],'DD FD'!D:E,2,FALSE))</f>
        <v/>
      </c>
      <c r="MQ66" s="812" t="str">
        <f>IF(Table1[[#This Row],[Verschluss - B2 - Fraktion]]="","",VLOOKUP(Table1[[#This Row],[Verschluss - B2 - Fraktion]],'DD FD'!H:J,3,FALSE))</f>
        <v/>
      </c>
      <c r="MR66" s="809" t="str">
        <f>IF(Table1[[#This Row],[Verschluss - B2 - Gewicht (in G)]]="","",Table1[[#This Row],[Verschluss - B2 - Gewicht (in G)]])</f>
        <v/>
      </c>
      <c r="MS66" s="809" t="str">
        <f>IF(Table1[[#This Row],[Verschluss - B2 - Lizenzierungs-pflichtig? (X=Ja)]]="","",Table1[[#This Row],[Verschluss - B2 - Lizenzierungs-pflichtig? (X=Ja)]])</f>
        <v/>
      </c>
      <c r="MT66" s="809" t="str">
        <f>IF(Table1[[#This Row],[Verschluss - B2 - Trennbar vom Hauptkörper? (X=Ja)]]="","",Table1[[#This Row],[Verschluss - B2 - Trennbar vom Hauptkörper? (X=Ja)]])</f>
        <v/>
      </c>
      <c r="MU66" s="812" t="str">
        <f>IF(Table1[[#This Row],[Verschluss - B2 - Virgin Material]]="","",VLOOKUP(Table1[[#This Row],[Verschluss - B2 - Virgin Material]],'DD FD'!AJ:AK,2,FALSE))</f>
        <v/>
      </c>
      <c r="MV66" s="813" t="str">
        <f>IF(Table1[[#This Row],[Verschluss - B2 - Virgin Material Anteil (in %)]]="","",Table1[[#This Row],[Verschluss - B2 - Virgin Material Anteil (in %)]])</f>
        <v/>
      </c>
      <c r="MW66" s="812" t="str">
        <f>IF(Table1[[#This Row],[Verschluss - B2 - Recyceltes Material]]="","",VLOOKUP(Table1[[#This Row],[Verschluss - B2 - Recyceltes Material]],'DD FD'!AL:AM,2,FALSE))</f>
        <v/>
      </c>
      <c r="MX66" s="813" t="str">
        <f>IF(Table1[[#This Row],[Verschluss - B2 - Recyceltes Material Anteil (in %)]]="","",Table1[[#This Row],[Verschluss - B2 - Recyceltes Material Anteil (in %)]])</f>
        <v/>
      </c>
      <c r="MY66" s="812" t="str">
        <f>IF(Table1[[#This Row],[Verschluss - B2 - Beschichtung]]="","",VLOOKUP(Table1[[#This Row],[Verschluss - B2 - Beschichtung]],'DD FD'!AE:AF,2,FALSE))</f>
        <v/>
      </c>
      <c r="MZ66" s="815" t="str">
        <f>IF(Table1[[#This Row],[Verschluss - B2 - Beschichtung Anteil (in %)]]="","",Table1[[#This Row],[Verschluss - B2 - Beschichtung Anteil (in %)]])</f>
        <v/>
      </c>
      <c r="NA66" s="811" t="str">
        <f>IF(Table1[[#This Row],[Verschluss - B3 - Art]]="","",VLOOKUP(Table1[[#This Row],[Verschluss - B3 - Art]],'DD FD'!D:E,2,FALSE))</f>
        <v/>
      </c>
      <c r="NB66" s="812" t="str">
        <f>IF(Table1[[#This Row],[Verschluss - B3 - Fraktion]]="","",VLOOKUP(Table1[[#This Row],[Verschluss - B3 - Fraktion]],'DD FD'!H:J,3,FALSE))</f>
        <v/>
      </c>
      <c r="NC66" s="809" t="str">
        <f>IF(Table1[[#This Row],[Verschluss - B3 - Gewicht (in G)]]="","",Table1[[#This Row],[Verschluss - B3 - Gewicht (in G)]])</f>
        <v/>
      </c>
      <c r="ND66" s="809" t="str">
        <f>IF(Table1[[#This Row],[Verschluss - B3 - Lizenzierungs-pflichtig? (X=Ja)]]="","",Table1[[#This Row],[Verschluss - B3 - Lizenzierungs-pflichtig? (X=Ja)]])</f>
        <v/>
      </c>
      <c r="NE66" s="809" t="str">
        <f>IF(Table1[[#This Row],[Verschluss - B3 - Trennbar vom Hauptkörper? (X=Ja)]]="","",Table1[[#This Row],[Verschluss - B3 - Trennbar vom Hauptkörper? (X=Ja)]])</f>
        <v/>
      </c>
      <c r="NF66" s="812" t="str">
        <f>IF(Table1[[#This Row],[Verschluss - B3 - Virgin Material]]="","",VLOOKUP(Table1[[#This Row],[Verschluss - B3 - Virgin Material]],'DD FD'!AJ:AK,2,FALSE))</f>
        <v/>
      </c>
      <c r="NG66" s="813" t="str">
        <f>IF(Table1[[#This Row],[Verschluss - B3 - Virgin Material Anteil (in %)]]="","",Table1[[#This Row],[Verschluss - B3 - Virgin Material Anteil (in %)]])</f>
        <v/>
      </c>
      <c r="NH66" s="812" t="str">
        <f>IF(Table1[[#This Row],[Verschluss - B3 - Recyceltes Material]]="","",VLOOKUP(Table1[[#This Row],[Verschluss - B3 - Recyceltes Material]],'DD FD'!AL:AM,2,FALSE))</f>
        <v/>
      </c>
      <c r="NI66" s="813" t="str">
        <f>IF(Table1[[#This Row],[Verschluss - B3 - Recyceltes Material Anteil (in %)]]="","",Table1[[#This Row],[Verschluss - B3 - Recyceltes Material Anteil (in %)]])</f>
        <v/>
      </c>
      <c r="NJ66" s="812" t="str">
        <f>IF(Table1[[#This Row],[Verschluss - B3 - Beschichtung]]="","",VLOOKUP(Table1[[#This Row],[Verschluss - B3 - Beschichtung]],'DD FD'!AE:AF,2,FALSE))</f>
        <v/>
      </c>
      <c r="NK66" s="815" t="str">
        <f>IF(Table1[[#This Row],[Verschluss - B3 - Beschichtung Anteil (in %)]]="","",Table1[[#This Row],[Verschluss - B3 - Beschichtung Anteil (in %)]])</f>
        <v/>
      </c>
      <c r="NL66" s="811" t="str">
        <f>IF(Table1[[#This Row],[Etikett - B1 - Art]]="","",VLOOKUP(Table1[[#This Row],[Etikett - B1 - Art]],'DD FD'!F:G,2,FALSE))</f>
        <v/>
      </c>
      <c r="NM66" s="812" t="str">
        <f>IF(Table1[[#This Row],[Etikett - B1 - Fraktion]]="","",VLOOKUP(Table1[[#This Row],[Etikett - B1 - Fraktion]],'DD FD'!H:J,3,FALSE))</f>
        <v/>
      </c>
      <c r="NN66" s="809" t="str">
        <f>IF(Table1[[#This Row],[Etikett - B1 - Gewicht (in G)]]="","",Table1[[#This Row],[Etikett - B1 - Gewicht (in G)]])</f>
        <v/>
      </c>
      <c r="NO66" s="809" t="str">
        <f>IF(Table1[[#This Row],[Etikett - B1 - Lizenzierungs-pflichtig? (X=Ja)]]="","",Table1[[#This Row],[Etikett - B1 - Lizenzierungs-pflichtig? (X=Ja)]])</f>
        <v/>
      </c>
      <c r="NP66" s="809" t="str">
        <f>IF(Table1[[#This Row],[Etikett - B1 - Trennbar vom Hauptkörper? (X=Ja)]]="","",Table1[[#This Row],[Etikett - B1 - Trennbar vom Hauptkörper? (X=Ja)]])</f>
        <v/>
      </c>
      <c r="NQ66" s="812" t="str">
        <f>IF(Table1[[#This Row],[Etikett - B1 - Virgin Material]]="","",VLOOKUP(Table1[[#This Row],[Etikett - B1 - Virgin Material]],'DD FD'!AJ:AK,2,FALSE))</f>
        <v/>
      </c>
      <c r="NR66" s="813" t="str">
        <f>IF(Table1[[#This Row],[Etikett - B1 - Virgin Material Anteil (in %)]]="","",Table1[[#This Row],[Etikett - B1 - Virgin Material Anteil (in %)]])</f>
        <v/>
      </c>
      <c r="NS66" s="812" t="str">
        <f>IF(Table1[[#This Row],[Etikett - B1 - Recyceltes Material]]="","",VLOOKUP(Table1[[#This Row],[Etikett - B1 - Recyceltes Material]],'DD FD'!AL:AM,2,FALSE))</f>
        <v/>
      </c>
      <c r="NT66" s="813" t="str">
        <f>IF(Table1[[#This Row],[Etikett - B1 - Recyceltes Material Anteil (in %)]]="","",Table1[[#This Row],[Etikett - B1 - Recyceltes Material Anteil (in %)]])</f>
        <v/>
      </c>
      <c r="NU66" s="812" t="str">
        <f>IF(Table1[[#This Row],[Etikett - B1 - Beschichtung]]="","",VLOOKUP(Table1[[#This Row],[Etikett - B1 - Beschichtung]],'DD FD'!AE:AF,2,FALSE))</f>
        <v/>
      </c>
      <c r="NV66" s="815" t="str">
        <f>IF(Table1[[#This Row],[Etikett - B1 - Beschichtung Anteil (in %)]]="","",Table1[[#This Row],[Etikett - B1 - Beschichtung Anteil (in %)]])</f>
        <v/>
      </c>
      <c r="NW66" s="811" t="str">
        <f>IF(Table1[[#This Row],[Etikett - B2 - Art]]="","",VLOOKUP(Table1[[#This Row],[Etikett - B2 - Art]],'DD FD'!F:G,2,FALSE))</f>
        <v/>
      </c>
      <c r="NX66" s="812" t="str">
        <f>IF(Table1[[#This Row],[Etikett - B2 - Fraktion]]="","",VLOOKUP(Table1[[#This Row],[Etikett - B2 - Fraktion]],'DD FD'!H:J,3,FALSE))</f>
        <v/>
      </c>
      <c r="NY66" s="809" t="str">
        <f>IF(Table1[[#This Row],[Etikett - B2 - Gewicht (in G)]]="","",Table1[[#This Row],[Etikett - B2 - Gewicht (in G)]])</f>
        <v/>
      </c>
      <c r="NZ66" s="809" t="str">
        <f>IF(Table1[[#This Row],[Etikett - B2 - Lizenzierungs-pflichtig? (X=Ja)]]="","",Table1[[#This Row],[Etikett - B2 - Lizenzierungs-pflichtig? (X=Ja)]])</f>
        <v/>
      </c>
      <c r="OA66" s="809" t="str">
        <f>IF(Table1[[#This Row],[Etikett - B2 - Trennbar vom Hauptkörper? (X=Ja)]]="","",Table1[[#This Row],[Etikett - B2 - Trennbar vom Hauptkörper? (X=Ja)]])</f>
        <v/>
      </c>
      <c r="OB66" s="812" t="str">
        <f>IF(Table1[[#This Row],[Etikett - B2 - Virgin Material]]="","",VLOOKUP(Table1[[#This Row],[Etikett - B2 - Virgin Material]],'DD FD'!AJ:AK,2,FALSE))</f>
        <v/>
      </c>
      <c r="OC66" s="813" t="str">
        <f>IF(Table1[[#This Row],[Etikett - B2 - Virgin Material Anteil (in %)]]="","",Table1[[#This Row],[Etikett - B2 - Virgin Material Anteil (in %)]])</f>
        <v/>
      </c>
      <c r="OD66" s="812" t="str">
        <f>IF(Table1[[#This Row],[Etikett - B2 - Recyceltes Material]]="","",VLOOKUP(Table1[[#This Row],[Etikett - B2 - Recyceltes Material]],'DD FD'!AL:AM,2,FALSE))</f>
        <v/>
      </c>
      <c r="OE66" s="813" t="str">
        <f>IF(Table1[[#This Row],[Etikett - B2 - Recyceltes Material Anteil (in %)]]="","",Table1[[#This Row],[Etikett - B2 - Recyceltes Material Anteil (in %)]])</f>
        <v/>
      </c>
      <c r="OF66" s="812" t="str">
        <f>IF(Table1[[#This Row],[Etikett - B2 - Beschichtung]]="","",VLOOKUP(Table1[[#This Row],[Etikett - B2 - Beschichtung]],'DD FD'!AE:AF,2,FALSE))</f>
        <v/>
      </c>
      <c r="OG66" s="815" t="str">
        <f>IF(Table1[[#This Row],[Etikett - B2 - Beschichtung Anteil (in %)]]="","",Table1[[#This Row],[Etikett - B2 - Beschichtung Anteil (in %)]])</f>
        <v/>
      </c>
      <c r="OH66" s="811" t="str">
        <f>IF(Table1[[#This Row],[Etikett - B3 - Art]]="","",VLOOKUP(Table1[[#This Row],[Etikett - B3 - Art]],'DD FD'!F:G,2,FALSE))</f>
        <v/>
      </c>
      <c r="OI66" s="812" t="str">
        <f>IF(Table1[[#This Row],[Etikett - B3 - Fraktion]]="","",VLOOKUP(Table1[[#This Row],[Etikett - B3 - Fraktion]],'DD FD'!H:J,3,FALSE))</f>
        <v/>
      </c>
      <c r="OJ66" s="809" t="str">
        <f>IF(Table1[[#This Row],[Etikett - B3 - Gewicht (in G)]]="","",Table1[[#This Row],[Etikett - B3 - Gewicht (in G)]])</f>
        <v/>
      </c>
      <c r="OK66" s="809" t="str">
        <f>IF(Table1[[#This Row],[Etikett - B3 - Lizenzierungs-pflichtig? (X=Ja)]]="","",Table1[[#This Row],[Etikett - B3 - Lizenzierungs-pflichtig? (X=Ja)]])</f>
        <v/>
      </c>
      <c r="OL66" s="809" t="str">
        <f>IF(Table1[[#This Row],[Etikett - B3 - Trennbar vom Hauptkörper? (X=Ja)]]="","",Table1[[#This Row],[Etikett - B3 - Trennbar vom Hauptkörper? (X=Ja)]])</f>
        <v/>
      </c>
      <c r="OM66" s="812" t="str">
        <f>IF(Table1[[#This Row],[Etikett - B3 - Virgin Material]]="","",VLOOKUP(Table1[[#This Row],[Etikett - B3 - Virgin Material]],'DD FD'!AJ:AK,2,FALSE))</f>
        <v/>
      </c>
      <c r="ON66" s="813" t="str">
        <f>IF(Table1[[#This Row],[Etikett - B3 - Virgin Material Anteil (in %)]]="","",Table1[[#This Row],[Etikett - B3 - Virgin Material Anteil (in %)]])</f>
        <v/>
      </c>
      <c r="OO66" s="812" t="str">
        <f>IF(Table1[[#This Row],[Etikett - B3 - Recyceltes Material]]="","",VLOOKUP(Table1[[#This Row],[Etikett - B3 - Recyceltes Material]],'DD FD'!AL:AM,2,FALSE))</f>
        <v/>
      </c>
      <c r="OP66" s="813" t="str">
        <f>IF(Table1[[#This Row],[Etikett - B3 - Recyceltes Material Anteil (in %)]]="","",Table1[[#This Row],[Etikett - B3 - Recyceltes Material Anteil (in %)]])</f>
        <v/>
      </c>
      <c r="OQ66" s="812" t="str">
        <f>IF(Table1[[#This Row],[Etikett - B3 - Beschichtung]]="","",VLOOKUP(Table1[[#This Row],[Etikett - B3 - Beschichtung]],'DD FD'!AE:AF,2,FALSE))</f>
        <v/>
      </c>
      <c r="OR66" s="861" t="str">
        <f>IF(Table1[[#This Row],[Etikett - B3 - Beschichtung Anteil (in %)]]="","",Table1[[#This Row],[Etikett - B3 - Beschichtung Anteil (in %)]])</f>
        <v/>
      </c>
      <c r="OS66" s="866">
        <f>ROUNDUP(SUM(
IF(AND(LB66='DD FD'!$J$7,LD66='DD FD'!$AI$3),LC66,0),
IF(AND(LL66='DD FD'!$J$7,LN66='DD FD'!$AI$3),LM66,0),
IF(AND(LV66='DD FD'!$J$7,LX66='DD FD'!$AI$3),LW66,0),
IF(AND(MF66='DD FD'!$J$7,MH66='DD FD'!$AI$3),MG66,0),
IF(AND(MQ66='DD FD'!$J$7,MS66='DD FD'!$AI$3),MR66,0),
IF(AND(NB66='DD FD'!$J$7,ND66='DD FD'!$AI$3),NC66,0),
IF(AND(NM66='DD FD'!$J$7,NO66='DD FD'!$AI$3),NN66,0),
IF(AND(NX66='DD FD'!$J$7,NZ66='DD FD'!$AI$3),NY66,0),
IF(AND(OI66='DD FD'!$J$7,OK66='DD FD'!$AI$3),OJ66,0),
),2)</f>
        <v>0</v>
      </c>
      <c r="OT66" s="865">
        <f>ROUNDUP(SUM(
IF(AND(LB66='DD FD'!$J$6,LD66='DD FD'!$AI$3),LC66,0),
IF(AND(LL66='DD FD'!$J$6,LN66='DD FD'!$AI$3),LM66,0),
IF(AND(LV66='DD FD'!$J$6,LX66='DD FD'!$AI$3),LW66,0),
IF(AND(MF66='DD FD'!$J$6,MH66='DD FD'!$AI$3),MG66,0),
IF(AND(MQ66='DD FD'!$J$6,MS66='DD FD'!$AI$3),MR66,0),
IF(AND(NB66='DD FD'!$J$6,ND66='DD FD'!$AI$3),NC66,0),
IF(AND(NM66='DD FD'!$J$6,NO66='DD FD'!$AI$3),NN66,0),
IF(AND(NX66='DD FD'!$J$6,NZ66='DD FD'!$AI$3),NY66,0),
IF(AND(OI66='DD FD'!$J$6,OK66='DD FD'!$AI$3),OJ66,0),
),2)</f>
        <v>0</v>
      </c>
      <c r="OU66" s="865">
        <f>ROUNDUP(SUM(
IF(AND(LB66='DD FD'!$J$10,LD66='DD FD'!$AI$3),LC66,0),
IF(AND(LL66='DD FD'!$J$10,LN66='DD FD'!$AI$3),LM66,0),
IF(AND(LV66='DD FD'!$J$10,LX66='DD FD'!$AI$3),LW66,0),
IF(AND(MF66='DD FD'!$J$10,MH66='DD FD'!$AI$3),MG66,0),
IF(AND(MQ66='DD FD'!$J$10,MS66='DD FD'!$AI$3),MR66,0),
IF(AND(NB66='DD FD'!$J$10,ND66='DD FD'!$AI$3),NC66,0),
IF(AND(NM66='DD FD'!$J$10,NO66='DD FD'!$AI$3),NN66,0),
IF(AND(NX66='DD FD'!$J$10,NZ66='DD FD'!$AI$3),NY66,0),
IF(AND(OI66='DD FD'!$J$10,OK66='DD FD'!$AI$3),OJ66,0),
),2)</f>
        <v>0</v>
      </c>
      <c r="OV66" s="865">
        <f>ROUNDUP(SUM(
IF(AND(LB66='DD FD'!$J$8,LD66='DD FD'!$AI$3),LC66,0),
IF(AND(LL66='DD FD'!$J$8,LN66='DD FD'!$AI$3),LM66,0),
IF(AND(LV66='DD FD'!$J$8,LX66='DD FD'!$AI$3),LW66,0),
IF(AND(MF66='DD FD'!$J$8,MH66='DD FD'!$AI$3),MG66,0),
IF(AND(MQ66='DD FD'!$J$8,MS66='DD FD'!$AI$3),MR66,0),
IF(AND(NB66='DD FD'!$J$8,ND66='DD FD'!$AI$3),NC66,0),
IF(AND(NM66='DD FD'!$J$8,NO66='DD FD'!$AI$3),NN66,0),
IF(AND(NX66='DD FD'!$J$8,NZ66='DD FD'!$AI$3),NY66,0),
IF(AND(OI66='DD FD'!$J$8,OK66='DD FD'!$AI$3),OJ66,0),
),2)</f>
        <v>0</v>
      </c>
      <c r="OW66" s="865">
        <f>ROUNDUP(SUM(
IF(AND(LB66='DD FD'!$J$5,LD66='DD FD'!$AI$3),LC66,0),
IF(AND(LL66='DD FD'!$J$5,LN66='DD FD'!$AI$3),LM66,0),
IF(AND(LV66='DD FD'!$J$5,LX66='DD FD'!$AI$3),LW66,0),
IF(AND(MF66='DD FD'!$J$5,MH66='DD FD'!$AI$3),MG66,0),
IF(AND(MQ66='DD FD'!$J$5,MS66='DD FD'!$AI$3),MR66,0),
IF(AND(NB66='DD FD'!$J$5,ND66='DD FD'!$AI$3),NC66,0),
IF(AND(NM66='DD FD'!$J$5,NO66='DD FD'!$AI$3),NN66,0),
IF(AND(NX66='DD FD'!$J$5,NZ66='DD FD'!$AI$3),NY66,0),
IF(AND(OI66='DD FD'!$J$5,OK66='DD FD'!$AI$3),OJ66,0),
),2)</f>
        <v>0</v>
      </c>
      <c r="OX66" s="865">
        <f>ROUNDUP(SUM(
IF(AND(LB66='DD FD'!$J$9,LD66='DD FD'!$AI$3),LC66,0),
IF(AND(LL66='DD FD'!$J$9,LN66='DD FD'!$AI$3),LM66,0),
IF(AND(LV66='DD FD'!$J$9,LX66='DD FD'!$AI$3),LW66,0),
IF(AND(MF66='DD FD'!$J$9,MH66='DD FD'!$AI$3),MG66,0),
IF(AND(MQ66='DD FD'!$J$9,MS66='DD FD'!$AI$3),MR66,0),
IF(AND(NB66='DD FD'!$J$9,ND66='DD FD'!$AI$3),NC66,0),
IF(AND(NM66='DD FD'!$J$9,NO66='DD FD'!$AI$3),NN66,0),
IF(AND(NX66='DD FD'!$J$9,NZ66='DD FD'!$AI$3),NY66,0),
IF(AND(OI66='DD FD'!$J$9,OK66='DD FD'!$AI$3),OJ66,0),
),2)</f>
        <v>0</v>
      </c>
      <c r="OY66" s="865">
        <f>ROUNDUP(SUM(
IF(AND(LB66='DD FD'!$J$4,LD66='DD FD'!$AI$3),LC66,0),
IF(AND(LL66='DD FD'!$J$4,LN66='DD FD'!$AI$3),LM66,0),
IF(AND(LV66='DD FD'!$J$4,LX66='DD FD'!$AI$3),LW66,0),
IF(AND(MF66='DD FD'!$J$4,MH66='DD FD'!$AI$3),MG66,0),
IF(AND(MQ66='DD FD'!$J$4,MS66='DD FD'!$AI$3),MR66,0),
IF(AND(NB66='DD FD'!$J$4,ND66='DD FD'!$AI$3),NC66,0),
IF(AND(NM66='DD FD'!$J$4,NO66='DD FD'!$AI$3),NN66,0),
IF(AND(NX66='DD FD'!$J$4,NZ66='DD FD'!$AI$3),NY66,0),
IF(AND(OI66='DD FD'!$J$4,OK66='DD FD'!$AI$3),OJ66,0),
),2)</f>
        <v>0</v>
      </c>
      <c r="OZ66" s="867">
        <f>ROUNDUP(SUM(
IF(AND(LB66='DD FD'!$J$11,LD66='DD FD'!$AI$3),LC66,0),
IF(AND(LL66='DD FD'!$J$11,LN66='DD FD'!$AI$3),LM66,0),
IF(AND(LV66='DD FD'!$J$11,LX66='DD FD'!$AI$3),LW66,0),
IF(AND(MF66='DD FD'!$J$11,MH66='DD FD'!$AI$3),MG66,0),
IF(AND(MQ66='DD FD'!$J$11,MS66='DD FD'!$AI$3),MR66,0),
IF(AND(NB66='DD FD'!$J$11,ND66='DD FD'!$AI$3),NC66,0),
IF(AND(NM66='DD FD'!$J$11,NO66='DD FD'!$AI$3),NN66,0),
IF(AND(NX66='DD FD'!$J$11,NZ66='DD FD'!$AI$3),NY66,0),
IF(AND(OI66='DD FD'!$J$11,OK66='DD FD'!$AI$3),OJ66,0),
),2)</f>
        <v>0</v>
      </c>
    </row>
    <row r="67" spans="1:416">
      <c r="A67" s="663"/>
      <c r="B67" s="182"/>
      <c r="C67" s="282"/>
      <c r="D67" s="282"/>
      <c r="E67" s="183"/>
      <c r="F67" s="355"/>
      <c r="G67" s="359"/>
      <c r="H67" s="664"/>
      <c r="I67" s="173"/>
      <c r="J67" s="161" t="str">
        <f t="shared" si="0"/>
        <v/>
      </c>
      <c r="K67" s="633" t="str">
        <f t="shared" si="17"/>
        <v/>
      </c>
      <c r="L67" s="636"/>
      <c r="M67" s="124" t="str">
        <f t="shared" si="18"/>
        <v/>
      </c>
      <c r="N67" s="125" t="str">
        <f t="shared" si="1"/>
        <v/>
      </c>
      <c r="O67" s="175"/>
      <c r="P67" s="175"/>
      <c r="Q67" s="126" t="str">
        <f t="shared" si="19"/>
        <v/>
      </c>
      <c r="R67" s="184"/>
      <c r="S67" s="184"/>
      <c r="T67" s="182"/>
      <c r="U67" s="182"/>
      <c r="V67" s="182"/>
      <c r="W67" s="358"/>
      <c r="X67" s="182"/>
      <c r="Y67" s="183"/>
      <c r="Z67" s="123"/>
      <c r="AA67" s="176"/>
      <c r="AB67" s="176"/>
      <c r="AC67" s="176"/>
      <c r="AD67" s="176"/>
      <c r="AE67" s="176"/>
      <c r="AF67" s="176"/>
      <c r="AG67" s="127" t="str">
        <f t="shared" si="20"/>
        <v/>
      </c>
      <c r="AH67" s="127" t="str">
        <f t="shared" si="21"/>
        <v/>
      </c>
      <c r="AI67" s="370"/>
      <c r="AJ67" s="635"/>
      <c r="AK67" s="619" t="str">
        <f t="shared" si="22"/>
        <v/>
      </c>
      <c r="AL67" s="124" t="str">
        <f t="shared" si="2"/>
        <v/>
      </c>
      <c r="AM67" s="124" t="str">
        <f t="shared" si="3"/>
        <v/>
      </c>
      <c r="AN67" s="124" t="str">
        <f t="shared" si="4"/>
        <v/>
      </c>
      <c r="AO67" s="124" t="str">
        <f t="shared" si="5"/>
        <v/>
      </c>
      <c r="AP67" s="184"/>
      <c r="AQ67" s="182"/>
      <c r="AR67" s="182"/>
      <c r="AS67" s="182"/>
      <c r="AT67" s="182"/>
      <c r="AU67" s="127" t="str">
        <f t="shared" si="6"/>
        <v/>
      </c>
      <c r="AV67" s="354"/>
      <c r="AW67" s="127" t="str">
        <f t="shared" si="7"/>
        <v/>
      </c>
      <c r="AX67" s="144" t="str">
        <f t="shared" si="8"/>
        <v/>
      </c>
      <c r="AY67" s="182"/>
      <c r="AZ67" s="23"/>
      <c r="BA67" s="23"/>
      <c r="BB67" s="183"/>
      <c r="BC67" s="622"/>
      <c r="BD67" s="649" t="str">
        <f t="shared" si="23"/>
        <v/>
      </c>
      <c r="BE67" s="354"/>
      <c r="BF67" s="192" t="str">
        <f t="shared" si="24"/>
        <v/>
      </c>
      <c r="BG67" s="159"/>
      <c r="BH67" s="159"/>
      <c r="BI67" s="182"/>
      <c r="BJ67" s="194"/>
      <c r="BK67" s="194"/>
      <c r="BL67" s="194"/>
      <c r="BM67" s="127" t="str">
        <f t="shared" si="9"/>
        <v/>
      </c>
      <c r="BN67" s="194"/>
      <c r="BO67" s="178" t="str">
        <f t="shared" si="10"/>
        <v/>
      </c>
      <c r="BP67" s="191"/>
      <c r="BQ67" s="182"/>
      <c r="BR67" s="23"/>
      <c r="BS67" s="23"/>
      <c r="BT67" s="23"/>
      <c r="BU67" s="651"/>
      <c r="BV67" s="647"/>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633" t="str">
        <f t="shared" si="25"/>
        <v/>
      </c>
      <c r="DY67" s="736"/>
      <c r="DZ67" s="334"/>
      <c r="EA67" s="736"/>
      <c r="EB67" s="197"/>
      <c r="EC67" s="194"/>
      <c r="ED67" s="197"/>
      <c r="EE67" s="197"/>
      <c r="EF67" s="194"/>
      <c r="EG67" s="194"/>
      <c r="EH67" s="194"/>
      <c r="EI67" s="123" t="str">
        <f t="shared" si="11"/>
        <v/>
      </c>
      <c r="EJ67" s="194"/>
      <c r="EK67" s="620" t="str">
        <f t="shared" si="12"/>
        <v/>
      </c>
      <c r="EL67" s="756"/>
      <c r="EM67" s="620" t="str">
        <f t="shared" si="26"/>
        <v/>
      </c>
      <c r="EN67" s="733"/>
      <c r="EO67" s="163"/>
      <c r="EP67" s="163"/>
      <c r="EQ67" s="163"/>
      <c r="ER67" s="163"/>
      <c r="ES67" s="163"/>
      <c r="ET67" s="163"/>
      <c r="EU67" s="163"/>
      <c r="EV67" s="163"/>
      <c r="EW67" s="163"/>
      <c r="EX67" s="163"/>
      <c r="EY67" s="163"/>
      <c r="EZ67" s="163"/>
      <c r="FA67" s="163"/>
      <c r="FB67" s="163"/>
      <c r="FC67" s="742"/>
      <c r="FD67" s="648" t="str">
        <f t="shared" si="13"/>
        <v/>
      </c>
      <c r="FE67" s="183"/>
      <c r="FF67" s="201"/>
      <c r="FG67" s="201"/>
      <c r="FH67" s="201"/>
      <c r="FI67" s="201"/>
      <c r="FJ67" s="201"/>
      <c r="FK67" s="201"/>
      <c r="FL67" s="182"/>
      <c r="FM67" s="182"/>
      <c r="FN67" s="334"/>
      <c r="FO67" s="123" t="str">
        <f t="shared" si="14"/>
        <v/>
      </c>
      <c r="FP67" s="889" t="str">
        <f>IF(Table1[[#This Row],[Baumwollanteil (in %)]]&lt;&gt;"","05","")</f>
        <v/>
      </c>
      <c r="FQ67" s="999"/>
      <c r="FR67" s="179" t="str">
        <f t="shared" si="15"/>
        <v/>
      </c>
      <c r="FS67" s="175"/>
      <c r="FT67" s="175"/>
      <c r="FU67" s="175"/>
      <c r="FV67" s="745" t="str">
        <f t="shared" si="16"/>
        <v/>
      </c>
      <c r="FZ67" s="24"/>
      <c r="GA67" s="24"/>
      <c r="GC67" s="1010" t="str">
        <f>IF(Table1[[#This Row],[Global Trade Item Number (GTIN)]]="","",Table1[[#This Row],[Global Trade Item Number (GTIN)]])</f>
        <v/>
      </c>
      <c r="GD67" s="790" t="str">
        <f>IF(Table1[[#This Row],[WAWI-Nr./ Kreditoren-Nummer
(ASDV)]]&lt;&gt;"",Table1[[#This Row],[WAWI-Nr./ Kreditoren-Nummer
(ASDV)]],"")</f>
        <v/>
      </c>
      <c r="GE67" s="190"/>
      <c r="GF67" s="790" t="str">
        <f>IF(Table1[[#This Row],[Gültig ab (Datum)]]&lt;&gt;"","31.12.9999","")</f>
        <v/>
      </c>
      <c r="GG67" s="190"/>
      <c r="GH67" s="190"/>
      <c r="GI67" s="616"/>
      <c r="GJ67" s="765"/>
      <c r="GK67" s="763"/>
      <c r="GL67" s="617"/>
      <c r="GM67" s="617"/>
      <c r="GN67" s="617"/>
      <c r="GO67" s="617"/>
      <c r="GP67" s="617"/>
      <c r="GQ67" s="775"/>
      <c r="GR67" s="771"/>
      <c r="GS67" s="159"/>
      <c r="GT67" s="610"/>
      <c r="GU67" s="610"/>
      <c r="GV67" s="610"/>
      <c r="GW67" s="610"/>
      <c r="GX67" s="610"/>
      <c r="GY67" s="610"/>
      <c r="GZ67" s="610"/>
      <c r="HA67" s="610"/>
      <c r="HB67" s="771"/>
      <c r="HC67" s="610"/>
      <c r="HD67" s="610"/>
      <c r="HE67" s="610"/>
      <c r="HF67" s="610"/>
      <c r="HG67" s="610"/>
      <c r="HH67" s="610"/>
      <c r="HI67" s="610"/>
      <c r="HJ67" s="610"/>
      <c r="HK67" s="610"/>
      <c r="HL67" s="771"/>
      <c r="HM67" s="610"/>
      <c r="HN67" s="610"/>
      <c r="HO67" s="610"/>
      <c r="HP67" s="610"/>
      <c r="HQ67" s="610"/>
      <c r="HR67" s="610"/>
      <c r="HS67" s="610"/>
      <c r="HT67" s="610"/>
      <c r="HU67" s="610"/>
      <c r="HV67" s="771"/>
      <c r="HW67" s="610"/>
      <c r="HX67" s="610"/>
      <c r="HY67" s="610"/>
      <c r="HZ67" s="610"/>
      <c r="IA67" s="610"/>
      <c r="IB67" s="610"/>
      <c r="IC67" s="610"/>
      <c r="ID67" s="610"/>
      <c r="IE67" s="610"/>
      <c r="IF67" s="610"/>
      <c r="IG67" s="771"/>
      <c r="IH67" s="610"/>
      <c r="II67" s="610"/>
      <c r="IJ67" s="610"/>
      <c r="IK67" s="610"/>
      <c r="IL67" s="610"/>
      <c r="IM67" s="610"/>
      <c r="IN67" s="610"/>
      <c r="IO67" s="610"/>
      <c r="IP67" s="610"/>
      <c r="IQ67" s="610"/>
      <c r="IR67" s="771"/>
      <c r="IS67" s="610"/>
      <c r="IT67" s="610"/>
      <c r="IU67" s="610"/>
      <c r="IV67" s="610"/>
      <c r="IW67" s="610"/>
      <c r="IX67" s="610"/>
      <c r="IY67" s="610"/>
      <c r="IZ67" s="610"/>
      <c r="JA67" s="610"/>
      <c r="JB67" s="610"/>
      <c r="JC67" s="771"/>
      <c r="JD67" s="610"/>
      <c r="JE67" s="610"/>
      <c r="JF67" s="610"/>
      <c r="JG67" s="610"/>
      <c r="JH67" s="610"/>
      <c r="JI67" s="610"/>
      <c r="JJ67" s="610"/>
      <c r="JK67" s="610"/>
      <c r="JL67" s="610"/>
      <c r="JM67" s="827"/>
      <c r="JN67" s="771"/>
      <c r="JO67" s="610"/>
      <c r="JP67" s="610"/>
      <c r="JQ67" s="610"/>
      <c r="JR67" s="610"/>
      <c r="JS67" s="610"/>
      <c r="JT67" s="610"/>
      <c r="JU67" s="610"/>
      <c r="JV67" s="610"/>
      <c r="JW67" s="610"/>
      <c r="JX67" s="610"/>
      <c r="JY67" s="771"/>
      <c r="JZ67" s="610"/>
      <c r="KA67" s="610"/>
      <c r="KB67" s="610"/>
      <c r="KC67" s="610"/>
      <c r="KD67" s="610"/>
      <c r="KE67" s="610"/>
      <c r="KF67" s="610"/>
      <c r="KG67" s="610"/>
      <c r="KH67" s="610"/>
      <c r="KI67" s="610"/>
      <c r="KL67" s="803" t="str">
        <f>IF(Table1[[#This Row],[GTIN]]&lt;&gt;"",Table1[[#This Row],[GTIN]],"")</f>
        <v/>
      </c>
      <c r="KM67" s="804" t="str">
        <f>Table1[[#This Row],[Kreditor]]</f>
        <v/>
      </c>
      <c r="KN67" s="805" t="str">
        <f>IF(Table1[[#This Row],[Gültig ab (Datum)]]&lt;&gt;"",Table1[[#This Row],[Gültig ab (Datum)]],"")</f>
        <v/>
      </c>
      <c r="KO67" s="805" t="str">
        <f>Table1[[#This Row],[Gültig bis]]</f>
        <v/>
      </c>
      <c r="KP67" s="818" t="str">
        <f>IF(Table1[[#This Row],[Artikel verpackt? 
(X=Ja)]]="","",Table1[[#This Row],[Artikel verpackt? 
(X=Ja)]])</f>
        <v/>
      </c>
      <c r="KQ67" s="806" t="str">
        <f>IF(Table1[[#This Row],[Verpackung recyclingfähig?
(X=Ja)]]="","",Table1[[#This Row],[Verpackung recyclingfähig?
(X=Ja)]])</f>
        <v/>
      </c>
      <c r="KR67" s="807"/>
      <c r="KS67" s="808"/>
      <c r="KT67" s="809"/>
      <c r="KU67" s="809"/>
      <c r="KV67" s="809"/>
      <c r="KW67" s="809"/>
      <c r="KX67" s="809"/>
      <c r="KY67" s="809"/>
      <c r="KZ67" s="810"/>
      <c r="LA67" s="811" t="str">
        <f>IF(Table1[[#This Row],[Hauptkörper - B1 - Art]]="","",VLOOKUP(Table1[[#This Row],[Hauptkörper - B1 - Art]],'DD FD'!B:C,2,FALSE))</f>
        <v/>
      </c>
      <c r="LB67" s="812" t="str">
        <f>IF(Table1[[#This Row],[Hauptkörper - B1 - Fraktion]]="","",VLOOKUP(Table1[[#This Row],[Hauptkörper - B1 - Fraktion]],'DD FD'!H:J,3,FALSE))</f>
        <v/>
      </c>
      <c r="LC67" s="809" t="str">
        <f>IF(Table1[[#This Row],[Hauptkörper - B1 - Gewicht
(in G)]]="","",Table1[[#This Row],[Hauptkörper - B1 - Gewicht
(in G)]])</f>
        <v/>
      </c>
      <c r="LD67" s="809" t="str">
        <f>IF(Table1[[#This Row],[Hauptkörper - B1 - Lizenzierungs-pflichtig? (X=Ja)]]="","",Table1[[#This Row],[Hauptkörper - B1 - Lizenzierungs-pflichtig? (X=Ja)]])</f>
        <v/>
      </c>
      <c r="LE67" s="812" t="str">
        <f>IF(Table1[[#This Row],[Hauptkörper - B1 - Virgin Material]]="","",VLOOKUP(Table1[[#This Row],[Hauptkörper - B1 - Virgin Material]],'DD FD'!AJ:AK,2,FALSE))</f>
        <v/>
      </c>
      <c r="LF67" s="813" t="str">
        <f>IF(Table1[[#This Row],[Hauptkörper - B1 - Virgin Material Anteil (in %)]]="","",Table1[[#This Row],[Hauptkörper - B1 - Virgin Material Anteil (in %)]])</f>
        <v/>
      </c>
      <c r="LG67" s="812" t="str">
        <f>IF(Table1[[#This Row],[Hauptkörper - B1 - Recyceltes Material]]="","",VLOOKUP(Table1[[#This Row],[Hauptkörper - B1 - Recyceltes Material]],'DD FD'!AL:AM,2,FALSE))</f>
        <v/>
      </c>
      <c r="LH67" s="813" t="str">
        <f>IF(Table1[[#This Row],[Hauptkörper - B1 - Recyceltes Material Anteil (in %)]]="","",Table1[[#This Row],[Hauptkörper - B1 - Recyceltes Material Anteil (in %)]])</f>
        <v/>
      </c>
      <c r="LI67" s="814" t="str">
        <f>IF(Table1[[#This Row],[Hauptkörper - B1 - Beschichtung]]="","",VLOOKUP(Table1[[#This Row],[Hauptkörper - B1 - Beschichtung]],'DD FD'!AE:AF,2,FALSE))</f>
        <v/>
      </c>
      <c r="LJ67" s="815" t="str">
        <f>IF(Table1[[#This Row],[Hauptkörper - B1 - Beschichtung Anteil (in %)]]="","",Table1[[#This Row],[Hauptkörper - B1 - Beschichtung Anteil (in %)]])</f>
        <v/>
      </c>
      <c r="LK67" s="811" t="str">
        <f>IF(Table1[[#This Row],[Hauptkörper - B2 - Art]]="","",VLOOKUP(Table1[[#This Row],[Hauptkörper - B2 - Art]],'DD FD'!B:C,2,FALSE))</f>
        <v/>
      </c>
      <c r="LL67" s="812" t="str">
        <f>IF(Table1[[#This Row],[Hauptkörper - B2 - Fraktion]]="","",VLOOKUP(Table1[[#This Row],[Hauptkörper - B2 - Fraktion]],'DD FD'!H:J,3,FALSE))</f>
        <v/>
      </c>
      <c r="LM67" s="809" t="str">
        <f>IF(Table1[[#This Row],[Hauptkörper - B2 - Gewicht
(in G)]]="","",Table1[[#This Row],[Hauptkörper - B2 - Gewicht
(in G)]])</f>
        <v/>
      </c>
      <c r="LN67" s="809" t="str">
        <f>IF(Table1[[#This Row],[Hauptkörper - B2 - Lizenzierungs-pflichtig? (X=Ja)]]="","",Table1[[#This Row],[Hauptkörper - B2 - Lizenzierungs-pflichtig? (X=Ja)]])</f>
        <v/>
      </c>
      <c r="LO67" s="812" t="str">
        <f>IF(Table1[[#This Row],[Hauptkörper - B2 - Virgin Material]]="","",VLOOKUP(Table1[[#This Row],[Hauptkörper - B2 - Virgin Material]],'DD FD'!AJ:AK,2,FALSE))</f>
        <v/>
      </c>
      <c r="LP67" s="813" t="str">
        <f>IF(Table1[[#This Row],[Hauptkörper - B2 - Virgin Material Anteil (in %)]]="","",Table1[[#This Row],[Hauptkörper - B2 - Virgin Material Anteil (in %)]])</f>
        <v/>
      </c>
      <c r="LQ67" s="812" t="str">
        <f>IF(Table1[[#This Row],[Hauptkörper - B2 - Recyceltes Material]]="","",VLOOKUP(Table1[[#This Row],[Hauptkörper - B2 - Recyceltes Material]],'DD FD'!AL:AM,2,FALSE))</f>
        <v/>
      </c>
      <c r="LR67" s="813" t="str">
        <f>IF(Table1[[#This Row],[Hauptkörper - B2 - Recyceltes Material Anteil (in %)]]="","",Table1[[#This Row],[Hauptkörper - B2 - Recyceltes Material Anteil (in %)]])</f>
        <v/>
      </c>
      <c r="LS67" s="812" t="str">
        <f>IF(Table1[[#This Row],[Hauptkörper - B2 - Beschichtung]]="","",VLOOKUP(Table1[[#This Row],[Hauptkörper - B2 - Beschichtung]],'DD FD'!AE:AF,2,FALSE))</f>
        <v/>
      </c>
      <c r="LT67" s="815" t="str">
        <f>IF(Table1[[#This Row],[Hauptkörper - B2 - Beschichtung Anteil (in %)]]="","",Table1[[#This Row],[Hauptkörper - B2 - Beschichtung Anteil (in %)]])</f>
        <v/>
      </c>
      <c r="LU67" s="811" t="str">
        <f>IF(Table1[[#This Row],[Hauptkörper - B3 - Art]]="","",VLOOKUP(Table1[[#This Row],[Hauptkörper - B3 - Art]],'DD FD'!B:C,2,FALSE))</f>
        <v/>
      </c>
      <c r="LV67" s="812" t="str">
        <f>IF(Table1[[#This Row],[Hauptkörper - B3 - Fraktion]]="","",VLOOKUP(Table1[[#This Row],[Hauptkörper - B3 - Fraktion]],'DD FD'!H:J,3,FALSE))</f>
        <v/>
      </c>
      <c r="LW67" s="809" t="str">
        <f>IF(Table1[[#This Row],[Hauptkörper - B3 - Gewicht
(in G)]]="","",Table1[[#This Row],[Hauptkörper - B3 - Gewicht
(in G)]])</f>
        <v/>
      </c>
      <c r="LX67" s="809" t="str">
        <f>IF(Table1[[#This Row],[Hauptkörper - B3 - Lizenzierungs-pflichtig? (X=Ja)]]="","",Table1[[#This Row],[Hauptkörper - B3 - Lizenzierungs-pflichtig? (X=Ja)]])</f>
        <v/>
      </c>
      <c r="LY67" s="812" t="str">
        <f>IF(Table1[[#This Row],[Hauptkörper - B3 - Virgin Material]]="","",VLOOKUP(Table1[[#This Row],[Hauptkörper - B3 - Virgin Material]],'DD FD'!AJ:AK,2,FALSE))</f>
        <v/>
      </c>
      <c r="LZ67" s="813" t="str">
        <f>IF(Table1[[#This Row],[Hauptkörper - B3 - Virgin Material Anteil (in %)]]="","",Table1[[#This Row],[Hauptkörper - B3 - Virgin Material Anteil (in %)]])</f>
        <v/>
      </c>
      <c r="MA67" s="812" t="str">
        <f>IF(Table1[[#This Row],[Hauptkörper - B3 - Recyceltes Material]]="","",VLOOKUP(Table1[[#This Row],[Hauptkörper - B3 - Recyceltes Material]],'DD FD'!AL:AM,2,FALSE))</f>
        <v/>
      </c>
      <c r="MB67" s="813" t="str">
        <f>IF(Table1[[#This Row],[Hauptkörper - B3 - Recyceltes Material Anteil (in %)]]="","",Table1[[#This Row],[Hauptkörper - B3 - Recyceltes Material Anteil (in %)]])</f>
        <v/>
      </c>
      <c r="MC67" s="812" t="str">
        <f>IF(Table1[[#This Row],[Hauptkörper - B3 - Beschichtung]]="","",VLOOKUP(Table1[[#This Row],[Hauptkörper - B3 - Beschichtung]],'DD FD'!AE:AF,2,FALSE))</f>
        <v/>
      </c>
      <c r="MD67" s="815" t="str">
        <f>IF(Table1[[#This Row],[Hauptkörper - B3 - Beschichtung Anteil (in %)]]="","",Table1[[#This Row],[Hauptkörper - B3 - Beschichtung Anteil (in %)]])</f>
        <v/>
      </c>
      <c r="ME67" s="811" t="str">
        <f>IF(Table1[[#This Row],[Verschluss - B1 - Art]]="","",VLOOKUP(Table1[[#This Row],[Verschluss - B1 - Art]],'DD FD'!D:E,2,FALSE))</f>
        <v/>
      </c>
      <c r="MF67" s="812" t="str">
        <f>IF(Table1[[#This Row],[Verschluss - B1 - Fraktion]]="","",VLOOKUP(Table1[[#This Row],[Verschluss - B1 - Fraktion]],'DD FD'!H:J,3,FALSE))</f>
        <v/>
      </c>
      <c r="MG67" s="809" t="str">
        <f>IF(Table1[[#This Row],[Verschluss - B1 - Gewicht (in G)]]="","",Table1[[#This Row],[Verschluss - B1 - Gewicht (in G)]])</f>
        <v/>
      </c>
      <c r="MH67" s="809" t="str">
        <f>IF(Table1[[#This Row],[Verschluss - B1 - Lizenzierungs-pflichtig? (X=Ja)]]="","",Table1[[#This Row],[Verschluss - B1 - Lizenzierungs-pflichtig? (X=Ja)]])</f>
        <v/>
      </c>
      <c r="MI67" s="809" t="str">
        <f>IF(Table1[[#This Row],[Verschluss - B1 - Trennbar vom Hauptkörper? (X=Ja)]]="","",Table1[[#This Row],[Verschluss - B1 - Trennbar vom Hauptkörper? (X=Ja)]])</f>
        <v/>
      </c>
      <c r="MJ67" s="812" t="str">
        <f>IF(Table1[[#This Row],[Verschluss - B1 - Virgin Material]]="","",VLOOKUP(Table1[[#This Row],[Verschluss - B1 - Virgin Material]],'DD FD'!AJ:AK,2,FALSE))</f>
        <v/>
      </c>
      <c r="MK67" s="813" t="str">
        <f>IF(Table1[[#This Row],[Verschluss - B1 - Virgin Material Anteil (in %)]]="","",Table1[[#This Row],[Verschluss - B1 - Virgin Material Anteil (in %)]])</f>
        <v/>
      </c>
      <c r="ML67" s="812" t="str">
        <f>IF(Table1[[#This Row],[Verschluss - B1 - Recyceltes Material]]="","",VLOOKUP(Table1[[#This Row],[Verschluss - B1 - Recyceltes Material]],'DD FD'!AL:AM,2,FALSE))</f>
        <v/>
      </c>
      <c r="MM67" s="813" t="str">
        <f>IF(Table1[[#This Row],[Verschluss - B1 - Recyceltes Material Anteil (in %)]]="","",Table1[[#This Row],[Verschluss - B1 - Recyceltes Material Anteil (in %)]])</f>
        <v/>
      </c>
      <c r="MN67" s="812" t="str">
        <f>IF(Table1[[#This Row],[Verschluss - B1 - Beschichtung]]="","",VLOOKUP(Table1[[#This Row],[Verschluss - B1 - Beschichtung]],'DD FD'!AE:AF,2,FALSE))</f>
        <v/>
      </c>
      <c r="MO67" s="815" t="str">
        <f>IF(Table1[[#This Row],[Verschluss - B1 - Beschichtung Anteil (in %)]]="","",Table1[[#This Row],[Verschluss - B1 - Beschichtung Anteil (in %)]])</f>
        <v/>
      </c>
      <c r="MP67" s="811" t="str">
        <f>IF(Table1[[#This Row],[Verschluss - B2 - Art]]="","",VLOOKUP(Table1[[#This Row],[Verschluss - B2 - Art]],'DD FD'!D:E,2,FALSE))</f>
        <v/>
      </c>
      <c r="MQ67" s="812" t="str">
        <f>IF(Table1[[#This Row],[Verschluss - B2 - Fraktion]]="","",VLOOKUP(Table1[[#This Row],[Verschluss - B2 - Fraktion]],'DD FD'!H:J,3,FALSE))</f>
        <v/>
      </c>
      <c r="MR67" s="809" t="str">
        <f>IF(Table1[[#This Row],[Verschluss - B2 - Gewicht (in G)]]="","",Table1[[#This Row],[Verschluss - B2 - Gewicht (in G)]])</f>
        <v/>
      </c>
      <c r="MS67" s="809" t="str">
        <f>IF(Table1[[#This Row],[Verschluss - B2 - Lizenzierungs-pflichtig? (X=Ja)]]="","",Table1[[#This Row],[Verschluss - B2 - Lizenzierungs-pflichtig? (X=Ja)]])</f>
        <v/>
      </c>
      <c r="MT67" s="809" t="str">
        <f>IF(Table1[[#This Row],[Verschluss - B2 - Trennbar vom Hauptkörper? (X=Ja)]]="","",Table1[[#This Row],[Verschluss - B2 - Trennbar vom Hauptkörper? (X=Ja)]])</f>
        <v/>
      </c>
      <c r="MU67" s="812" t="str">
        <f>IF(Table1[[#This Row],[Verschluss - B2 - Virgin Material]]="","",VLOOKUP(Table1[[#This Row],[Verschluss - B2 - Virgin Material]],'DD FD'!AJ:AK,2,FALSE))</f>
        <v/>
      </c>
      <c r="MV67" s="813" t="str">
        <f>IF(Table1[[#This Row],[Verschluss - B2 - Virgin Material Anteil (in %)]]="","",Table1[[#This Row],[Verschluss - B2 - Virgin Material Anteil (in %)]])</f>
        <v/>
      </c>
      <c r="MW67" s="812" t="str">
        <f>IF(Table1[[#This Row],[Verschluss - B2 - Recyceltes Material]]="","",VLOOKUP(Table1[[#This Row],[Verschluss - B2 - Recyceltes Material]],'DD FD'!AL:AM,2,FALSE))</f>
        <v/>
      </c>
      <c r="MX67" s="813" t="str">
        <f>IF(Table1[[#This Row],[Verschluss - B2 - Recyceltes Material Anteil (in %)]]="","",Table1[[#This Row],[Verschluss - B2 - Recyceltes Material Anteil (in %)]])</f>
        <v/>
      </c>
      <c r="MY67" s="812" t="str">
        <f>IF(Table1[[#This Row],[Verschluss - B2 - Beschichtung]]="","",VLOOKUP(Table1[[#This Row],[Verschluss - B2 - Beschichtung]],'DD FD'!AE:AF,2,FALSE))</f>
        <v/>
      </c>
      <c r="MZ67" s="815" t="str">
        <f>IF(Table1[[#This Row],[Verschluss - B2 - Beschichtung Anteil (in %)]]="","",Table1[[#This Row],[Verschluss - B2 - Beschichtung Anteil (in %)]])</f>
        <v/>
      </c>
      <c r="NA67" s="811" t="str">
        <f>IF(Table1[[#This Row],[Verschluss - B3 - Art]]="","",VLOOKUP(Table1[[#This Row],[Verschluss - B3 - Art]],'DD FD'!D:E,2,FALSE))</f>
        <v/>
      </c>
      <c r="NB67" s="812" t="str">
        <f>IF(Table1[[#This Row],[Verschluss - B3 - Fraktion]]="","",VLOOKUP(Table1[[#This Row],[Verschluss - B3 - Fraktion]],'DD FD'!H:J,3,FALSE))</f>
        <v/>
      </c>
      <c r="NC67" s="809" t="str">
        <f>IF(Table1[[#This Row],[Verschluss - B3 - Gewicht (in G)]]="","",Table1[[#This Row],[Verschluss - B3 - Gewicht (in G)]])</f>
        <v/>
      </c>
      <c r="ND67" s="809" t="str">
        <f>IF(Table1[[#This Row],[Verschluss - B3 - Lizenzierungs-pflichtig? (X=Ja)]]="","",Table1[[#This Row],[Verschluss - B3 - Lizenzierungs-pflichtig? (X=Ja)]])</f>
        <v/>
      </c>
      <c r="NE67" s="809" t="str">
        <f>IF(Table1[[#This Row],[Verschluss - B3 - Trennbar vom Hauptkörper? (X=Ja)]]="","",Table1[[#This Row],[Verschluss - B3 - Trennbar vom Hauptkörper? (X=Ja)]])</f>
        <v/>
      </c>
      <c r="NF67" s="812" t="str">
        <f>IF(Table1[[#This Row],[Verschluss - B3 - Virgin Material]]="","",VLOOKUP(Table1[[#This Row],[Verschluss - B3 - Virgin Material]],'DD FD'!AJ:AK,2,FALSE))</f>
        <v/>
      </c>
      <c r="NG67" s="813" t="str">
        <f>IF(Table1[[#This Row],[Verschluss - B3 - Virgin Material Anteil (in %)]]="","",Table1[[#This Row],[Verschluss - B3 - Virgin Material Anteil (in %)]])</f>
        <v/>
      </c>
      <c r="NH67" s="812" t="str">
        <f>IF(Table1[[#This Row],[Verschluss - B3 - Recyceltes Material]]="","",VLOOKUP(Table1[[#This Row],[Verschluss - B3 - Recyceltes Material]],'DD FD'!AL:AM,2,FALSE))</f>
        <v/>
      </c>
      <c r="NI67" s="813" t="str">
        <f>IF(Table1[[#This Row],[Verschluss - B3 - Recyceltes Material Anteil (in %)]]="","",Table1[[#This Row],[Verschluss - B3 - Recyceltes Material Anteil (in %)]])</f>
        <v/>
      </c>
      <c r="NJ67" s="812" t="str">
        <f>IF(Table1[[#This Row],[Verschluss - B3 - Beschichtung]]="","",VLOOKUP(Table1[[#This Row],[Verschluss - B3 - Beschichtung]],'DD FD'!AE:AF,2,FALSE))</f>
        <v/>
      </c>
      <c r="NK67" s="815" t="str">
        <f>IF(Table1[[#This Row],[Verschluss - B3 - Beschichtung Anteil (in %)]]="","",Table1[[#This Row],[Verschluss - B3 - Beschichtung Anteil (in %)]])</f>
        <v/>
      </c>
      <c r="NL67" s="811" t="str">
        <f>IF(Table1[[#This Row],[Etikett - B1 - Art]]="","",VLOOKUP(Table1[[#This Row],[Etikett - B1 - Art]],'DD FD'!F:G,2,FALSE))</f>
        <v/>
      </c>
      <c r="NM67" s="812" t="str">
        <f>IF(Table1[[#This Row],[Etikett - B1 - Fraktion]]="","",VLOOKUP(Table1[[#This Row],[Etikett - B1 - Fraktion]],'DD FD'!H:J,3,FALSE))</f>
        <v/>
      </c>
      <c r="NN67" s="809" t="str">
        <f>IF(Table1[[#This Row],[Etikett - B1 - Gewicht (in G)]]="","",Table1[[#This Row],[Etikett - B1 - Gewicht (in G)]])</f>
        <v/>
      </c>
      <c r="NO67" s="809" t="str">
        <f>IF(Table1[[#This Row],[Etikett - B1 - Lizenzierungs-pflichtig? (X=Ja)]]="","",Table1[[#This Row],[Etikett - B1 - Lizenzierungs-pflichtig? (X=Ja)]])</f>
        <v/>
      </c>
      <c r="NP67" s="809" t="str">
        <f>IF(Table1[[#This Row],[Etikett - B1 - Trennbar vom Hauptkörper? (X=Ja)]]="","",Table1[[#This Row],[Etikett - B1 - Trennbar vom Hauptkörper? (X=Ja)]])</f>
        <v/>
      </c>
      <c r="NQ67" s="812" t="str">
        <f>IF(Table1[[#This Row],[Etikett - B1 - Virgin Material]]="","",VLOOKUP(Table1[[#This Row],[Etikett - B1 - Virgin Material]],'DD FD'!AJ:AK,2,FALSE))</f>
        <v/>
      </c>
      <c r="NR67" s="813" t="str">
        <f>IF(Table1[[#This Row],[Etikett - B1 - Virgin Material Anteil (in %)]]="","",Table1[[#This Row],[Etikett - B1 - Virgin Material Anteil (in %)]])</f>
        <v/>
      </c>
      <c r="NS67" s="812" t="str">
        <f>IF(Table1[[#This Row],[Etikett - B1 - Recyceltes Material]]="","",VLOOKUP(Table1[[#This Row],[Etikett - B1 - Recyceltes Material]],'DD FD'!AL:AM,2,FALSE))</f>
        <v/>
      </c>
      <c r="NT67" s="813" t="str">
        <f>IF(Table1[[#This Row],[Etikett - B1 - Recyceltes Material Anteil (in %)]]="","",Table1[[#This Row],[Etikett - B1 - Recyceltes Material Anteil (in %)]])</f>
        <v/>
      </c>
      <c r="NU67" s="812" t="str">
        <f>IF(Table1[[#This Row],[Etikett - B1 - Beschichtung]]="","",VLOOKUP(Table1[[#This Row],[Etikett - B1 - Beschichtung]],'DD FD'!AE:AF,2,FALSE))</f>
        <v/>
      </c>
      <c r="NV67" s="815" t="str">
        <f>IF(Table1[[#This Row],[Etikett - B1 - Beschichtung Anteil (in %)]]="","",Table1[[#This Row],[Etikett - B1 - Beschichtung Anteil (in %)]])</f>
        <v/>
      </c>
      <c r="NW67" s="811" t="str">
        <f>IF(Table1[[#This Row],[Etikett - B2 - Art]]="","",VLOOKUP(Table1[[#This Row],[Etikett - B2 - Art]],'DD FD'!F:G,2,FALSE))</f>
        <v/>
      </c>
      <c r="NX67" s="812" t="str">
        <f>IF(Table1[[#This Row],[Etikett - B2 - Fraktion]]="","",VLOOKUP(Table1[[#This Row],[Etikett - B2 - Fraktion]],'DD FD'!H:J,3,FALSE))</f>
        <v/>
      </c>
      <c r="NY67" s="809" t="str">
        <f>IF(Table1[[#This Row],[Etikett - B2 - Gewicht (in G)]]="","",Table1[[#This Row],[Etikett - B2 - Gewicht (in G)]])</f>
        <v/>
      </c>
      <c r="NZ67" s="809" t="str">
        <f>IF(Table1[[#This Row],[Etikett - B2 - Lizenzierungs-pflichtig? (X=Ja)]]="","",Table1[[#This Row],[Etikett - B2 - Lizenzierungs-pflichtig? (X=Ja)]])</f>
        <v/>
      </c>
      <c r="OA67" s="809" t="str">
        <f>IF(Table1[[#This Row],[Etikett - B2 - Trennbar vom Hauptkörper? (X=Ja)]]="","",Table1[[#This Row],[Etikett - B2 - Trennbar vom Hauptkörper? (X=Ja)]])</f>
        <v/>
      </c>
      <c r="OB67" s="812" t="str">
        <f>IF(Table1[[#This Row],[Etikett - B2 - Virgin Material]]="","",VLOOKUP(Table1[[#This Row],[Etikett - B2 - Virgin Material]],'DD FD'!AJ:AK,2,FALSE))</f>
        <v/>
      </c>
      <c r="OC67" s="813" t="str">
        <f>IF(Table1[[#This Row],[Etikett - B2 - Virgin Material Anteil (in %)]]="","",Table1[[#This Row],[Etikett - B2 - Virgin Material Anteil (in %)]])</f>
        <v/>
      </c>
      <c r="OD67" s="812" t="str">
        <f>IF(Table1[[#This Row],[Etikett - B2 - Recyceltes Material]]="","",VLOOKUP(Table1[[#This Row],[Etikett - B2 - Recyceltes Material]],'DD FD'!AL:AM,2,FALSE))</f>
        <v/>
      </c>
      <c r="OE67" s="813" t="str">
        <f>IF(Table1[[#This Row],[Etikett - B2 - Recyceltes Material Anteil (in %)]]="","",Table1[[#This Row],[Etikett - B2 - Recyceltes Material Anteil (in %)]])</f>
        <v/>
      </c>
      <c r="OF67" s="812" t="str">
        <f>IF(Table1[[#This Row],[Etikett - B2 - Beschichtung]]="","",VLOOKUP(Table1[[#This Row],[Etikett - B2 - Beschichtung]],'DD FD'!AE:AF,2,FALSE))</f>
        <v/>
      </c>
      <c r="OG67" s="815" t="str">
        <f>IF(Table1[[#This Row],[Etikett - B2 - Beschichtung Anteil (in %)]]="","",Table1[[#This Row],[Etikett - B2 - Beschichtung Anteil (in %)]])</f>
        <v/>
      </c>
      <c r="OH67" s="811" t="str">
        <f>IF(Table1[[#This Row],[Etikett - B3 - Art]]="","",VLOOKUP(Table1[[#This Row],[Etikett - B3 - Art]],'DD FD'!F:G,2,FALSE))</f>
        <v/>
      </c>
      <c r="OI67" s="812" t="str">
        <f>IF(Table1[[#This Row],[Etikett - B3 - Fraktion]]="","",VLOOKUP(Table1[[#This Row],[Etikett - B3 - Fraktion]],'DD FD'!H:J,3,FALSE))</f>
        <v/>
      </c>
      <c r="OJ67" s="809" t="str">
        <f>IF(Table1[[#This Row],[Etikett - B3 - Gewicht (in G)]]="","",Table1[[#This Row],[Etikett - B3 - Gewicht (in G)]])</f>
        <v/>
      </c>
      <c r="OK67" s="809" t="str">
        <f>IF(Table1[[#This Row],[Etikett - B3 - Lizenzierungs-pflichtig? (X=Ja)]]="","",Table1[[#This Row],[Etikett - B3 - Lizenzierungs-pflichtig? (X=Ja)]])</f>
        <v/>
      </c>
      <c r="OL67" s="809" t="str">
        <f>IF(Table1[[#This Row],[Etikett - B3 - Trennbar vom Hauptkörper? (X=Ja)]]="","",Table1[[#This Row],[Etikett - B3 - Trennbar vom Hauptkörper? (X=Ja)]])</f>
        <v/>
      </c>
      <c r="OM67" s="812" t="str">
        <f>IF(Table1[[#This Row],[Etikett - B3 - Virgin Material]]="","",VLOOKUP(Table1[[#This Row],[Etikett - B3 - Virgin Material]],'DD FD'!AJ:AK,2,FALSE))</f>
        <v/>
      </c>
      <c r="ON67" s="813" t="str">
        <f>IF(Table1[[#This Row],[Etikett - B3 - Virgin Material Anteil (in %)]]="","",Table1[[#This Row],[Etikett - B3 - Virgin Material Anteil (in %)]])</f>
        <v/>
      </c>
      <c r="OO67" s="812" t="str">
        <f>IF(Table1[[#This Row],[Etikett - B3 - Recyceltes Material]]="","",VLOOKUP(Table1[[#This Row],[Etikett - B3 - Recyceltes Material]],'DD FD'!AL:AM,2,FALSE))</f>
        <v/>
      </c>
      <c r="OP67" s="813" t="str">
        <f>IF(Table1[[#This Row],[Etikett - B3 - Recyceltes Material Anteil (in %)]]="","",Table1[[#This Row],[Etikett - B3 - Recyceltes Material Anteil (in %)]])</f>
        <v/>
      </c>
      <c r="OQ67" s="812" t="str">
        <f>IF(Table1[[#This Row],[Etikett - B3 - Beschichtung]]="","",VLOOKUP(Table1[[#This Row],[Etikett - B3 - Beschichtung]],'DD FD'!AE:AF,2,FALSE))</f>
        <v/>
      </c>
      <c r="OR67" s="861" t="str">
        <f>IF(Table1[[#This Row],[Etikett - B3 - Beschichtung Anteil (in %)]]="","",Table1[[#This Row],[Etikett - B3 - Beschichtung Anteil (in %)]])</f>
        <v/>
      </c>
      <c r="OS67" s="866">
        <f>ROUNDUP(SUM(
IF(AND(LB67='DD FD'!$J$7,LD67='DD FD'!$AI$3),LC67,0),
IF(AND(LL67='DD FD'!$J$7,LN67='DD FD'!$AI$3),LM67,0),
IF(AND(LV67='DD FD'!$J$7,LX67='DD FD'!$AI$3),LW67,0),
IF(AND(MF67='DD FD'!$J$7,MH67='DD FD'!$AI$3),MG67,0),
IF(AND(MQ67='DD FD'!$J$7,MS67='DD FD'!$AI$3),MR67,0),
IF(AND(NB67='DD FD'!$J$7,ND67='DD FD'!$AI$3),NC67,0),
IF(AND(NM67='DD FD'!$J$7,NO67='DD FD'!$AI$3),NN67,0),
IF(AND(NX67='DD FD'!$J$7,NZ67='DD FD'!$AI$3),NY67,0),
IF(AND(OI67='DD FD'!$J$7,OK67='DD FD'!$AI$3),OJ67,0),
),2)</f>
        <v>0</v>
      </c>
      <c r="OT67" s="865">
        <f>ROUNDUP(SUM(
IF(AND(LB67='DD FD'!$J$6,LD67='DD FD'!$AI$3),LC67,0),
IF(AND(LL67='DD FD'!$J$6,LN67='DD FD'!$AI$3),LM67,0),
IF(AND(LV67='DD FD'!$J$6,LX67='DD FD'!$AI$3),LW67,0),
IF(AND(MF67='DD FD'!$J$6,MH67='DD FD'!$AI$3),MG67,0),
IF(AND(MQ67='DD FD'!$J$6,MS67='DD FD'!$AI$3),MR67,0),
IF(AND(NB67='DD FD'!$J$6,ND67='DD FD'!$AI$3),NC67,0),
IF(AND(NM67='DD FD'!$J$6,NO67='DD FD'!$AI$3),NN67,0),
IF(AND(NX67='DD FD'!$J$6,NZ67='DD FD'!$AI$3),NY67,0),
IF(AND(OI67='DD FD'!$J$6,OK67='DD FD'!$AI$3),OJ67,0),
),2)</f>
        <v>0</v>
      </c>
      <c r="OU67" s="865">
        <f>ROUNDUP(SUM(
IF(AND(LB67='DD FD'!$J$10,LD67='DD FD'!$AI$3),LC67,0),
IF(AND(LL67='DD FD'!$J$10,LN67='DD FD'!$AI$3),LM67,0),
IF(AND(LV67='DD FD'!$J$10,LX67='DD FD'!$AI$3),LW67,0),
IF(AND(MF67='DD FD'!$J$10,MH67='DD FD'!$AI$3),MG67,0),
IF(AND(MQ67='DD FD'!$J$10,MS67='DD FD'!$AI$3),MR67,0),
IF(AND(NB67='DD FD'!$J$10,ND67='DD FD'!$AI$3),NC67,0),
IF(AND(NM67='DD FD'!$J$10,NO67='DD FD'!$AI$3),NN67,0),
IF(AND(NX67='DD FD'!$J$10,NZ67='DD FD'!$AI$3),NY67,0),
IF(AND(OI67='DD FD'!$J$10,OK67='DD FD'!$AI$3),OJ67,0),
),2)</f>
        <v>0</v>
      </c>
      <c r="OV67" s="865">
        <f>ROUNDUP(SUM(
IF(AND(LB67='DD FD'!$J$8,LD67='DD FD'!$AI$3),LC67,0),
IF(AND(LL67='DD FD'!$J$8,LN67='DD FD'!$AI$3),LM67,0),
IF(AND(LV67='DD FD'!$J$8,LX67='DD FD'!$AI$3),LW67,0),
IF(AND(MF67='DD FD'!$J$8,MH67='DD FD'!$AI$3),MG67,0),
IF(AND(MQ67='DD FD'!$J$8,MS67='DD FD'!$AI$3),MR67,0),
IF(AND(NB67='DD FD'!$J$8,ND67='DD FD'!$AI$3),NC67,0),
IF(AND(NM67='DD FD'!$J$8,NO67='DD FD'!$AI$3),NN67,0),
IF(AND(NX67='DD FD'!$J$8,NZ67='DD FD'!$AI$3),NY67,0),
IF(AND(OI67='DD FD'!$J$8,OK67='DD FD'!$AI$3),OJ67,0),
),2)</f>
        <v>0</v>
      </c>
      <c r="OW67" s="865">
        <f>ROUNDUP(SUM(
IF(AND(LB67='DD FD'!$J$5,LD67='DD FD'!$AI$3),LC67,0),
IF(AND(LL67='DD FD'!$J$5,LN67='DD FD'!$AI$3),LM67,0),
IF(AND(LV67='DD FD'!$J$5,LX67='DD FD'!$AI$3),LW67,0),
IF(AND(MF67='DD FD'!$J$5,MH67='DD FD'!$AI$3),MG67,0),
IF(AND(MQ67='DD FD'!$J$5,MS67='DD FD'!$AI$3),MR67,0),
IF(AND(NB67='DD FD'!$J$5,ND67='DD FD'!$AI$3),NC67,0),
IF(AND(NM67='DD FD'!$J$5,NO67='DD FD'!$AI$3),NN67,0),
IF(AND(NX67='DD FD'!$J$5,NZ67='DD FD'!$AI$3),NY67,0),
IF(AND(OI67='DD FD'!$J$5,OK67='DD FD'!$AI$3),OJ67,0),
),2)</f>
        <v>0</v>
      </c>
      <c r="OX67" s="865">
        <f>ROUNDUP(SUM(
IF(AND(LB67='DD FD'!$J$9,LD67='DD FD'!$AI$3),LC67,0),
IF(AND(LL67='DD FD'!$J$9,LN67='DD FD'!$AI$3),LM67,0),
IF(AND(LV67='DD FD'!$J$9,LX67='DD FD'!$AI$3),LW67,0),
IF(AND(MF67='DD FD'!$J$9,MH67='DD FD'!$AI$3),MG67,0),
IF(AND(MQ67='DD FD'!$J$9,MS67='DD FD'!$AI$3),MR67,0),
IF(AND(NB67='DD FD'!$J$9,ND67='DD FD'!$AI$3),NC67,0),
IF(AND(NM67='DD FD'!$J$9,NO67='DD FD'!$AI$3),NN67,0),
IF(AND(NX67='DD FD'!$J$9,NZ67='DD FD'!$AI$3),NY67,0),
IF(AND(OI67='DD FD'!$J$9,OK67='DD FD'!$AI$3),OJ67,0),
),2)</f>
        <v>0</v>
      </c>
      <c r="OY67" s="865">
        <f>ROUNDUP(SUM(
IF(AND(LB67='DD FD'!$J$4,LD67='DD FD'!$AI$3),LC67,0),
IF(AND(LL67='DD FD'!$J$4,LN67='DD FD'!$AI$3),LM67,0),
IF(AND(LV67='DD FD'!$J$4,LX67='DD FD'!$AI$3),LW67,0),
IF(AND(MF67='DD FD'!$J$4,MH67='DD FD'!$AI$3),MG67,0),
IF(AND(MQ67='DD FD'!$J$4,MS67='DD FD'!$AI$3),MR67,0),
IF(AND(NB67='DD FD'!$J$4,ND67='DD FD'!$AI$3),NC67,0),
IF(AND(NM67='DD FD'!$J$4,NO67='DD FD'!$AI$3),NN67,0),
IF(AND(NX67='DD FD'!$J$4,NZ67='DD FD'!$AI$3),NY67,0),
IF(AND(OI67='DD FD'!$J$4,OK67='DD FD'!$AI$3),OJ67,0),
),2)</f>
        <v>0</v>
      </c>
      <c r="OZ67" s="867">
        <f>ROUNDUP(SUM(
IF(AND(LB67='DD FD'!$J$11,LD67='DD FD'!$AI$3),LC67,0),
IF(AND(LL67='DD FD'!$J$11,LN67='DD FD'!$AI$3),LM67,0),
IF(AND(LV67='DD FD'!$J$11,LX67='DD FD'!$AI$3),LW67,0),
IF(AND(MF67='DD FD'!$J$11,MH67='DD FD'!$AI$3),MG67,0),
IF(AND(MQ67='DD FD'!$J$11,MS67='DD FD'!$AI$3),MR67,0),
IF(AND(NB67='DD FD'!$J$11,ND67='DD FD'!$AI$3),NC67,0),
IF(AND(NM67='DD FD'!$J$11,NO67='DD FD'!$AI$3),NN67,0),
IF(AND(NX67='DD FD'!$J$11,NZ67='DD FD'!$AI$3),NY67,0),
IF(AND(OI67='DD FD'!$J$11,OK67='DD FD'!$AI$3),OJ67,0),
),2)</f>
        <v>0</v>
      </c>
    </row>
    <row r="68" spans="1:416">
      <c r="A68" s="663"/>
      <c r="B68" s="182"/>
      <c r="C68" s="282"/>
      <c r="D68" s="282"/>
      <c r="E68" s="183"/>
      <c r="F68" s="355"/>
      <c r="G68" s="359"/>
      <c r="H68" s="664"/>
      <c r="I68" s="173"/>
      <c r="J68" s="161" t="str">
        <f t="shared" si="0"/>
        <v/>
      </c>
      <c r="K68" s="633" t="str">
        <f t="shared" si="17"/>
        <v/>
      </c>
      <c r="L68" s="636"/>
      <c r="M68" s="124" t="str">
        <f t="shared" si="18"/>
        <v/>
      </c>
      <c r="N68" s="125" t="str">
        <f t="shared" si="1"/>
        <v/>
      </c>
      <c r="O68" s="175"/>
      <c r="P68" s="175"/>
      <c r="Q68" s="126" t="str">
        <f t="shared" si="19"/>
        <v/>
      </c>
      <c r="R68" s="184"/>
      <c r="S68" s="184"/>
      <c r="T68" s="182"/>
      <c r="U68" s="182"/>
      <c r="V68" s="182"/>
      <c r="W68" s="358"/>
      <c r="X68" s="182"/>
      <c r="Y68" s="183"/>
      <c r="Z68" s="123"/>
      <c r="AA68" s="176"/>
      <c r="AB68" s="176"/>
      <c r="AC68" s="176"/>
      <c r="AD68" s="176"/>
      <c r="AE68" s="176"/>
      <c r="AF68" s="176"/>
      <c r="AG68" s="127" t="str">
        <f t="shared" si="20"/>
        <v/>
      </c>
      <c r="AH68" s="127" t="str">
        <f t="shared" si="21"/>
        <v/>
      </c>
      <c r="AI68" s="370"/>
      <c r="AJ68" s="635"/>
      <c r="AK68" s="619" t="str">
        <f t="shared" si="22"/>
        <v/>
      </c>
      <c r="AL68" s="124" t="str">
        <f t="shared" si="2"/>
        <v/>
      </c>
      <c r="AM68" s="124" t="str">
        <f t="shared" si="3"/>
        <v/>
      </c>
      <c r="AN68" s="124" t="str">
        <f t="shared" si="4"/>
        <v/>
      </c>
      <c r="AO68" s="124" t="str">
        <f t="shared" si="5"/>
        <v/>
      </c>
      <c r="AP68" s="184"/>
      <c r="AQ68" s="182"/>
      <c r="AR68" s="182"/>
      <c r="AS68" s="182"/>
      <c r="AT68" s="182"/>
      <c r="AU68" s="127" t="str">
        <f t="shared" si="6"/>
        <v/>
      </c>
      <c r="AV68" s="354"/>
      <c r="AW68" s="127" t="str">
        <f t="shared" si="7"/>
        <v/>
      </c>
      <c r="AX68" s="144" t="str">
        <f t="shared" si="8"/>
        <v/>
      </c>
      <c r="AY68" s="182"/>
      <c r="AZ68" s="23"/>
      <c r="BA68" s="23"/>
      <c r="BB68" s="183"/>
      <c r="BC68" s="622"/>
      <c r="BD68" s="649" t="str">
        <f t="shared" si="23"/>
        <v/>
      </c>
      <c r="BE68" s="354"/>
      <c r="BF68" s="192" t="str">
        <f t="shared" si="24"/>
        <v/>
      </c>
      <c r="BG68" s="159"/>
      <c r="BH68" s="159"/>
      <c r="BI68" s="182"/>
      <c r="BJ68" s="194"/>
      <c r="BK68" s="194"/>
      <c r="BL68" s="194"/>
      <c r="BM68" s="127" t="str">
        <f t="shared" si="9"/>
        <v/>
      </c>
      <c r="BN68" s="194"/>
      <c r="BO68" s="178" t="str">
        <f t="shared" si="10"/>
        <v/>
      </c>
      <c r="BP68" s="191"/>
      <c r="BQ68" s="182"/>
      <c r="BR68" s="23"/>
      <c r="BS68" s="23"/>
      <c r="BT68" s="23"/>
      <c r="BU68" s="651"/>
      <c r="BV68" s="647"/>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633" t="str">
        <f t="shared" si="25"/>
        <v/>
      </c>
      <c r="DY68" s="736"/>
      <c r="DZ68" s="334"/>
      <c r="EA68" s="736"/>
      <c r="EB68" s="197"/>
      <c r="EC68" s="194"/>
      <c r="ED68" s="197"/>
      <c r="EE68" s="197"/>
      <c r="EF68" s="194"/>
      <c r="EG68" s="194"/>
      <c r="EH68" s="194"/>
      <c r="EI68" s="123" t="str">
        <f t="shared" si="11"/>
        <v/>
      </c>
      <c r="EJ68" s="194"/>
      <c r="EK68" s="620" t="str">
        <f t="shared" si="12"/>
        <v/>
      </c>
      <c r="EL68" s="756"/>
      <c r="EM68" s="620" t="str">
        <f t="shared" si="26"/>
        <v/>
      </c>
      <c r="EN68" s="733"/>
      <c r="EO68" s="163"/>
      <c r="EP68" s="163"/>
      <c r="EQ68" s="163"/>
      <c r="ER68" s="163"/>
      <c r="ES68" s="163"/>
      <c r="ET68" s="163"/>
      <c r="EU68" s="163"/>
      <c r="EV68" s="163"/>
      <c r="EW68" s="163"/>
      <c r="EX68" s="163"/>
      <c r="EY68" s="163"/>
      <c r="EZ68" s="163"/>
      <c r="FA68" s="163"/>
      <c r="FB68" s="163"/>
      <c r="FC68" s="742"/>
      <c r="FD68" s="648" t="str">
        <f t="shared" si="13"/>
        <v/>
      </c>
      <c r="FE68" s="183"/>
      <c r="FF68" s="201"/>
      <c r="FG68" s="201"/>
      <c r="FH68" s="201"/>
      <c r="FI68" s="201"/>
      <c r="FJ68" s="201"/>
      <c r="FK68" s="201"/>
      <c r="FL68" s="182"/>
      <c r="FM68" s="182"/>
      <c r="FN68" s="334"/>
      <c r="FO68" s="123" t="str">
        <f t="shared" si="14"/>
        <v/>
      </c>
      <c r="FP68" s="889" t="str">
        <f>IF(Table1[[#This Row],[Baumwollanteil (in %)]]&lt;&gt;"","05","")</f>
        <v/>
      </c>
      <c r="FQ68" s="999"/>
      <c r="FR68" s="179" t="str">
        <f t="shared" si="15"/>
        <v/>
      </c>
      <c r="FS68" s="175"/>
      <c r="FT68" s="175"/>
      <c r="FU68" s="175"/>
      <c r="FV68" s="745" t="str">
        <f t="shared" si="16"/>
        <v/>
      </c>
      <c r="FZ68" s="24"/>
      <c r="GA68" s="24"/>
      <c r="GC68" s="1010" t="str">
        <f>IF(Table1[[#This Row],[Global Trade Item Number (GTIN)]]="","",Table1[[#This Row],[Global Trade Item Number (GTIN)]])</f>
        <v/>
      </c>
      <c r="GD68" s="790" t="str">
        <f>IF(Table1[[#This Row],[WAWI-Nr./ Kreditoren-Nummer
(ASDV)]]&lt;&gt;"",Table1[[#This Row],[WAWI-Nr./ Kreditoren-Nummer
(ASDV)]],"")</f>
        <v/>
      </c>
      <c r="GE68" s="190"/>
      <c r="GF68" s="790" t="str">
        <f>IF(Table1[[#This Row],[Gültig ab (Datum)]]&lt;&gt;"","31.12.9999","")</f>
        <v/>
      </c>
      <c r="GG68" s="190"/>
      <c r="GH68" s="190"/>
      <c r="GI68" s="616"/>
      <c r="GJ68" s="765"/>
      <c r="GK68" s="763"/>
      <c r="GL68" s="617"/>
      <c r="GM68" s="617"/>
      <c r="GN68" s="617"/>
      <c r="GO68" s="617"/>
      <c r="GP68" s="617"/>
      <c r="GQ68" s="775"/>
      <c r="GR68" s="771"/>
      <c r="GS68" s="159"/>
      <c r="GT68" s="610"/>
      <c r="GU68" s="610"/>
      <c r="GV68" s="610"/>
      <c r="GW68" s="610"/>
      <c r="GX68" s="610"/>
      <c r="GY68" s="610"/>
      <c r="GZ68" s="610"/>
      <c r="HA68" s="610"/>
      <c r="HB68" s="771"/>
      <c r="HC68" s="610"/>
      <c r="HD68" s="610"/>
      <c r="HE68" s="610"/>
      <c r="HF68" s="610"/>
      <c r="HG68" s="610"/>
      <c r="HH68" s="610"/>
      <c r="HI68" s="610"/>
      <c r="HJ68" s="610"/>
      <c r="HK68" s="610"/>
      <c r="HL68" s="771"/>
      <c r="HM68" s="610"/>
      <c r="HN68" s="610"/>
      <c r="HO68" s="610"/>
      <c r="HP68" s="610"/>
      <c r="HQ68" s="610"/>
      <c r="HR68" s="610"/>
      <c r="HS68" s="610"/>
      <c r="HT68" s="610"/>
      <c r="HU68" s="610"/>
      <c r="HV68" s="771"/>
      <c r="HW68" s="610"/>
      <c r="HX68" s="610"/>
      <c r="HY68" s="610"/>
      <c r="HZ68" s="610"/>
      <c r="IA68" s="610"/>
      <c r="IB68" s="610"/>
      <c r="IC68" s="610"/>
      <c r="ID68" s="610"/>
      <c r="IE68" s="610"/>
      <c r="IF68" s="610"/>
      <c r="IG68" s="771"/>
      <c r="IH68" s="610"/>
      <c r="II68" s="610"/>
      <c r="IJ68" s="610"/>
      <c r="IK68" s="610"/>
      <c r="IL68" s="610"/>
      <c r="IM68" s="610"/>
      <c r="IN68" s="610"/>
      <c r="IO68" s="610"/>
      <c r="IP68" s="610"/>
      <c r="IQ68" s="610"/>
      <c r="IR68" s="771"/>
      <c r="IS68" s="610"/>
      <c r="IT68" s="610"/>
      <c r="IU68" s="610"/>
      <c r="IV68" s="610"/>
      <c r="IW68" s="610"/>
      <c r="IX68" s="610"/>
      <c r="IY68" s="610"/>
      <c r="IZ68" s="610"/>
      <c r="JA68" s="610"/>
      <c r="JB68" s="610"/>
      <c r="JC68" s="771"/>
      <c r="JD68" s="610"/>
      <c r="JE68" s="610"/>
      <c r="JF68" s="610"/>
      <c r="JG68" s="610"/>
      <c r="JH68" s="610"/>
      <c r="JI68" s="610"/>
      <c r="JJ68" s="610"/>
      <c r="JK68" s="610"/>
      <c r="JL68" s="610"/>
      <c r="JM68" s="827"/>
      <c r="JN68" s="771"/>
      <c r="JO68" s="610"/>
      <c r="JP68" s="610"/>
      <c r="JQ68" s="610"/>
      <c r="JR68" s="610"/>
      <c r="JS68" s="610"/>
      <c r="JT68" s="610"/>
      <c r="JU68" s="610"/>
      <c r="JV68" s="610"/>
      <c r="JW68" s="610"/>
      <c r="JX68" s="610"/>
      <c r="JY68" s="771"/>
      <c r="JZ68" s="610"/>
      <c r="KA68" s="610"/>
      <c r="KB68" s="610"/>
      <c r="KC68" s="610"/>
      <c r="KD68" s="610"/>
      <c r="KE68" s="610"/>
      <c r="KF68" s="610"/>
      <c r="KG68" s="610"/>
      <c r="KH68" s="610"/>
      <c r="KI68" s="610"/>
      <c r="KL68" s="803" t="str">
        <f>IF(Table1[[#This Row],[GTIN]]&lt;&gt;"",Table1[[#This Row],[GTIN]],"")</f>
        <v/>
      </c>
      <c r="KM68" s="804" t="str">
        <f>Table1[[#This Row],[Kreditor]]</f>
        <v/>
      </c>
      <c r="KN68" s="805" t="str">
        <f>IF(Table1[[#This Row],[Gültig ab (Datum)]]&lt;&gt;"",Table1[[#This Row],[Gültig ab (Datum)]],"")</f>
        <v/>
      </c>
      <c r="KO68" s="805" t="str">
        <f>Table1[[#This Row],[Gültig bis]]</f>
        <v/>
      </c>
      <c r="KP68" s="818" t="str">
        <f>IF(Table1[[#This Row],[Artikel verpackt? 
(X=Ja)]]="","",Table1[[#This Row],[Artikel verpackt? 
(X=Ja)]])</f>
        <v/>
      </c>
      <c r="KQ68" s="806" t="str">
        <f>IF(Table1[[#This Row],[Verpackung recyclingfähig?
(X=Ja)]]="","",Table1[[#This Row],[Verpackung recyclingfähig?
(X=Ja)]])</f>
        <v/>
      </c>
      <c r="KR68" s="807"/>
      <c r="KS68" s="808"/>
      <c r="KT68" s="809"/>
      <c r="KU68" s="809"/>
      <c r="KV68" s="809"/>
      <c r="KW68" s="809"/>
      <c r="KX68" s="809"/>
      <c r="KY68" s="809"/>
      <c r="KZ68" s="810"/>
      <c r="LA68" s="811" t="str">
        <f>IF(Table1[[#This Row],[Hauptkörper - B1 - Art]]="","",VLOOKUP(Table1[[#This Row],[Hauptkörper - B1 - Art]],'DD FD'!B:C,2,FALSE))</f>
        <v/>
      </c>
      <c r="LB68" s="812" t="str">
        <f>IF(Table1[[#This Row],[Hauptkörper - B1 - Fraktion]]="","",VLOOKUP(Table1[[#This Row],[Hauptkörper - B1 - Fraktion]],'DD FD'!H:J,3,FALSE))</f>
        <v/>
      </c>
      <c r="LC68" s="809" t="str">
        <f>IF(Table1[[#This Row],[Hauptkörper - B1 - Gewicht
(in G)]]="","",Table1[[#This Row],[Hauptkörper - B1 - Gewicht
(in G)]])</f>
        <v/>
      </c>
      <c r="LD68" s="809" t="str">
        <f>IF(Table1[[#This Row],[Hauptkörper - B1 - Lizenzierungs-pflichtig? (X=Ja)]]="","",Table1[[#This Row],[Hauptkörper - B1 - Lizenzierungs-pflichtig? (X=Ja)]])</f>
        <v/>
      </c>
      <c r="LE68" s="812" t="str">
        <f>IF(Table1[[#This Row],[Hauptkörper - B1 - Virgin Material]]="","",VLOOKUP(Table1[[#This Row],[Hauptkörper - B1 - Virgin Material]],'DD FD'!AJ:AK,2,FALSE))</f>
        <v/>
      </c>
      <c r="LF68" s="813" t="str">
        <f>IF(Table1[[#This Row],[Hauptkörper - B1 - Virgin Material Anteil (in %)]]="","",Table1[[#This Row],[Hauptkörper - B1 - Virgin Material Anteil (in %)]])</f>
        <v/>
      </c>
      <c r="LG68" s="812" t="str">
        <f>IF(Table1[[#This Row],[Hauptkörper - B1 - Recyceltes Material]]="","",VLOOKUP(Table1[[#This Row],[Hauptkörper - B1 - Recyceltes Material]],'DD FD'!AL:AM,2,FALSE))</f>
        <v/>
      </c>
      <c r="LH68" s="813" t="str">
        <f>IF(Table1[[#This Row],[Hauptkörper - B1 - Recyceltes Material Anteil (in %)]]="","",Table1[[#This Row],[Hauptkörper - B1 - Recyceltes Material Anteil (in %)]])</f>
        <v/>
      </c>
      <c r="LI68" s="814" t="str">
        <f>IF(Table1[[#This Row],[Hauptkörper - B1 - Beschichtung]]="","",VLOOKUP(Table1[[#This Row],[Hauptkörper - B1 - Beschichtung]],'DD FD'!AE:AF,2,FALSE))</f>
        <v/>
      </c>
      <c r="LJ68" s="815" t="str">
        <f>IF(Table1[[#This Row],[Hauptkörper - B1 - Beschichtung Anteil (in %)]]="","",Table1[[#This Row],[Hauptkörper - B1 - Beschichtung Anteil (in %)]])</f>
        <v/>
      </c>
      <c r="LK68" s="811" t="str">
        <f>IF(Table1[[#This Row],[Hauptkörper - B2 - Art]]="","",VLOOKUP(Table1[[#This Row],[Hauptkörper - B2 - Art]],'DD FD'!B:C,2,FALSE))</f>
        <v/>
      </c>
      <c r="LL68" s="812" t="str">
        <f>IF(Table1[[#This Row],[Hauptkörper - B2 - Fraktion]]="","",VLOOKUP(Table1[[#This Row],[Hauptkörper - B2 - Fraktion]],'DD FD'!H:J,3,FALSE))</f>
        <v/>
      </c>
      <c r="LM68" s="809" t="str">
        <f>IF(Table1[[#This Row],[Hauptkörper - B2 - Gewicht
(in G)]]="","",Table1[[#This Row],[Hauptkörper - B2 - Gewicht
(in G)]])</f>
        <v/>
      </c>
      <c r="LN68" s="809" t="str">
        <f>IF(Table1[[#This Row],[Hauptkörper - B2 - Lizenzierungs-pflichtig? (X=Ja)]]="","",Table1[[#This Row],[Hauptkörper - B2 - Lizenzierungs-pflichtig? (X=Ja)]])</f>
        <v/>
      </c>
      <c r="LO68" s="812" t="str">
        <f>IF(Table1[[#This Row],[Hauptkörper - B2 - Virgin Material]]="","",VLOOKUP(Table1[[#This Row],[Hauptkörper - B2 - Virgin Material]],'DD FD'!AJ:AK,2,FALSE))</f>
        <v/>
      </c>
      <c r="LP68" s="813" t="str">
        <f>IF(Table1[[#This Row],[Hauptkörper - B2 - Virgin Material Anteil (in %)]]="","",Table1[[#This Row],[Hauptkörper - B2 - Virgin Material Anteil (in %)]])</f>
        <v/>
      </c>
      <c r="LQ68" s="812" t="str">
        <f>IF(Table1[[#This Row],[Hauptkörper - B2 - Recyceltes Material]]="","",VLOOKUP(Table1[[#This Row],[Hauptkörper - B2 - Recyceltes Material]],'DD FD'!AL:AM,2,FALSE))</f>
        <v/>
      </c>
      <c r="LR68" s="813" t="str">
        <f>IF(Table1[[#This Row],[Hauptkörper - B2 - Recyceltes Material Anteil (in %)]]="","",Table1[[#This Row],[Hauptkörper - B2 - Recyceltes Material Anteil (in %)]])</f>
        <v/>
      </c>
      <c r="LS68" s="812" t="str">
        <f>IF(Table1[[#This Row],[Hauptkörper - B2 - Beschichtung]]="","",VLOOKUP(Table1[[#This Row],[Hauptkörper - B2 - Beschichtung]],'DD FD'!AE:AF,2,FALSE))</f>
        <v/>
      </c>
      <c r="LT68" s="815" t="str">
        <f>IF(Table1[[#This Row],[Hauptkörper - B2 - Beschichtung Anteil (in %)]]="","",Table1[[#This Row],[Hauptkörper - B2 - Beschichtung Anteil (in %)]])</f>
        <v/>
      </c>
      <c r="LU68" s="811" t="str">
        <f>IF(Table1[[#This Row],[Hauptkörper - B3 - Art]]="","",VLOOKUP(Table1[[#This Row],[Hauptkörper - B3 - Art]],'DD FD'!B:C,2,FALSE))</f>
        <v/>
      </c>
      <c r="LV68" s="812" t="str">
        <f>IF(Table1[[#This Row],[Hauptkörper - B3 - Fraktion]]="","",VLOOKUP(Table1[[#This Row],[Hauptkörper - B3 - Fraktion]],'DD FD'!H:J,3,FALSE))</f>
        <v/>
      </c>
      <c r="LW68" s="809" t="str">
        <f>IF(Table1[[#This Row],[Hauptkörper - B3 - Gewicht
(in G)]]="","",Table1[[#This Row],[Hauptkörper - B3 - Gewicht
(in G)]])</f>
        <v/>
      </c>
      <c r="LX68" s="809" t="str">
        <f>IF(Table1[[#This Row],[Hauptkörper - B3 - Lizenzierungs-pflichtig? (X=Ja)]]="","",Table1[[#This Row],[Hauptkörper - B3 - Lizenzierungs-pflichtig? (X=Ja)]])</f>
        <v/>
      </c>
      <c r="LY68" s="812" t="str">
        <f>IF(Table1[[#This Row],[Hauptkörper - B3 - Virgin Material]]="","",VLOOKUP(Table1[[#This Row],[Hauptkörper - B3 - Virgin Material]],'DD FD'!AJ:AK,2,FALSE))</f>
        <v/>
      </c>
      <c r="LZ68" s="813" t="str">
        <f>IF(Table1[[#This Row],[Hauptkörper - B3 - Virgin Material Anteil (in %)]]="","",Table1[[#This Row],[Hauptkörper - B3 - Virgin Material Anteil (in %)]])</f>
        <v/>
      </c>
      <c r="MA68" s="812" t="str">
        <f>IF(Table1[[#This Row],[Hauptkörper - B3 - Recyceltes Material]]="","",VLOOKUP(Table1[[#This Row],[Hauptkörper - B3 - Recyceltes Material]],'DD FD'!AL:AM,2,FALSE))</f>
        <v/>
      </c>
      <c r="MB68" s="813" t="str">
        <f>IF(Table1[[#This Row],[Hauptkörper - B3 - Recyceltes Material Anteil (in %)]]="","",Table1[[#This Row],[Hauptkörper - B3 - Recyceltes Material Anteil (in %)]])</f>
        <v/>
      </c>
      <c r="MC68" s="812" t="str">
        <f>IF(Table1[[#This Row],[Hauptkörper - B3 - Beschichtung]]="","",VLOOKUP(Table1[[#This Row],[Hauptkörper - B3 - Beschichtung]],'DD FD'!AE:AF,2,FALSE))</f>
        <v/>
      </c>
      <c r="MD68" s="815" t="str">
        <f>IF(Table1[[#This Row],[Hauptkörper - B3 - Beschichtung Anteil (in %)]]="","",Table1[[#This Row],[Hauptkörper - B3 - Beschichtung Anteil (in %)]])</f>
        <v/>
      </c>
      <c r="ME68" s="811" t="str">
        <f>IF(Table1[[#This Row],[Verschluss - B1 - Art]]="","",VLOOKUP(Table1[[#This Row],[Verschluss - B1 - Art]],'DD FD'!D:E,2,FALSE))</f>
        <v/>
      </c>
      <c r="MF68" s="812" t="str">
        <f>IF(Table1[[#This Row],[Verschluss - B1 - Fraktion]]="","",VLOOKUP(Table1[[#This Row],[Verschluss - B1 - Fraktion]],'DD FD'!H:J,3,FALSE))</f>
        <v/>
      </c>
      <c r="MG68" s="809" t="str">
        <f>IF(Table1[[#This Row],[Verschluss - B1 - Gewicht (in G)]]="","",Table1[[#This Row],[Verschluss - B1 - Gewicht (in G)]])</f>
        <v/>
      </c>
      <c r="MH68" s="809" t="str">
        <f>IF(Table1[[#This Row],[Verschluss - B1 - Lizenzierungs-pflichtig? (X=Ja)]]="","",Table1[[#This Row],[Verschluss - B1 - Lizenzierungs-pflichtig? (X=Ja)]])</f>
        <v/>
      </c>
      <c r="MI68" s="809" t="str">
        <f>IF(Table1[[#This Row],[Verschluss - B1 - Trennbar vom Hauptkörper? (X=Ja)]]="","",Table1[[#This Row],[Verschluss - B1 - Trennbar vom Hauptkörper? (X=Ja)]])</f>
        <v/>
      </c>
      <c r="MJ68" s="812" t="str">
        <f>IF(Table1[[#This Row],[Verschluss - B1 - Virgin Material]]="","",VLOOKUP(Table1[[#This Row],[Verschluss - B1 - Virgin Material]],'DD FD'!AJ:AK,2,FALSE))</f>
        <v/>
      </c>
      <c r="MK68" s="813" t="str">
        <f>IF(Table1[[#This Row],[Verschluss - B1 - Virgin Material Anteil (in %)]]="","",Table1[[#This Row],[Verschluss - B1 - Virgin Material Anteil (in %)]])</f>
        <v/>
      </c>
      <c r="ML68" s="812" t="str">
        <f>IF(Table1[[#This Row],[Verschluss - B1 - Recyceltes Material]]="","",VLOOKUP(Table1[[#This Row],[Verschluss - B1 - Recyceltes Material]],'DD FD'!AL:AM,2,FALSE))</f>
        <v/>
      </c>
      <c r="MM68" s="813" t="str">
        <f>IF(Table1[[#This Row],[Verschluss - B1 - Recyceltes Material Anteil (in %)]]="","",Table1[[#This Row],[Verschluss - B1 - Recyceltes Material Anteil (in %)]])</f>
        <v/>
      </c>
      <c r="MN68" s="812" t="str">
        <f>IF(Table1[[#This Row],[Verschluss - B1 - Beschichtung]]="","",VLOOKUP(Table1[[#This Row],[Verschluss - B1 - Beschichtung]],'DD FD'!AE:AF,2,FALSE))</f>
        <v/>
      </c>
      <c r="MO68" s="815" t="str">
        <f>IF(Table1[[#This Row],[Verschluss - B1 - Beschichtung Anteil (in %)]]="","",Table1[[#This Row],[Verschluss - B1 - Beschichtung Anteil (in %)]])</f>
        <v/>
      </c>
      <c r="MP68" s="811" t="str">
        <f>IF(Table1[[#This Row],[Verschluss - B2 - Art]]="","",VLOOKUP(Table1[[#This Row],[Verschluss - B2 - Art]],'DD FD'!D:E,2,FALSE))</f>
        <v/>
      </c>
      <c r="MQ68" s="812" t="str">
        <f>IF(Table1[[#This Row],[Verschluss - B2 - Fraktion]]="","",VLOOKUP(Table1[[#This Row],[Verschluss - B2 - Fraktion]],'DD FD'!H:J,3,FALSE))</f>
        <v/>
      </c>
      <c r="MR68" s="809" t="str">
        <f>IF(Table1[[#This Row],[Verschluss - B2 - Gewicht (in G)]]="","",Table1[[#This Row],[Verschluss - B2 - Gewicht (in G)]])</f>
        <v/>
      </c>
      <c r="MS68" s="809" t="str">
        <f>IF(Table1[[#This Row],[Verschluss - B2 - Lizenzierungs-pflichtig? (X=Ja)]]="","",Table1[[#This Row],[Verschluss - B2 - Lizenzierungs-pflichtig? (X=Ja)]])</f>
        <v/>
      </c>
      <c r="MT68" s="809" t="str">
        <f>IF(Table1[[#This Row],[Verschluss - B2 - Trennbar vom Hauptkörper? (X=Ja)]]="","",Table1[[#This Row],[Verschluss - B2 - Trennbar vom Hauptkörper? (X=Ja)]])</f>
        <v/>
      </c>
      <c r="MU68" s="812" t="str">
        <f>IF(Table1[[#This Row],[Verschluss - B2 - Virgin Material]]="","",VLOOKUP(Table1[[#This Row],[Verschluss - B2 - Virgin Material]],'DD FD'!AJ:AK,2,FALSE))</f>
        <v/>
      </c>
      <c r="MV68" s="813" t="str">
        <f>IF(Table1[[#This Row],[Verschluss - B2 - Virgin Material Anteil (in %)]]="","",Table1[[#This Row],[Verschluss - B2 - Virgin Material Anteil (in %)]])</f>
        <v/>
      </c>
      <c r="MW68" s="812" t="str">
        <f>IF(Table1[[#This Row],[Verschluss - B2 - Recyceltes Material]]="","",VLOOKUP(Table1[[#This Row],[Verschluss - B2 - Recyceltes Material]],'DD FD'!AL:AM,2,FALSE))</f>
        <v/>
      </c>
      <c r="MX68" s="813" t="str">
        <f>IF(Table1[[#This Row],[Verschluss - B2 - Recyceltes Material Anteil (in %)]]="","",Table1[[#This Row],[Verschluss - B2 - Recyceltes Material Anteil (in %)]])</f>
        <v/>
      </c>
      <c r="MY68" s="812" t="str">
        <f>IF(Table1[[#This Row],[Verschluss - B2 - Beschichtung]]="","",VLOOKUP(Table1[[#This Row],[Verschluss - B2 - Beschichtung]],'DD FD'!AE:AF,2,FALSE))</f>
        <v/>
      </c>
      <c r="MZ68" s="815" t="str">
        <f>IF(Table1[[#This Row],[Verschluss - B2 - Beschichtung Anteil (in %)]]="","",Table1[[#This Row],[Verschluss - B2 - Beschichtung Anteil (in %)]])</f>
        <v/>
      </c>
      <c r="NA68" s="811" t="str">
        <f>IF(Table1[[#This Row],[Verschluss - B3 - Art]]="","",VLOOKUP(Table1[[#This Row],[Verschluss - B3 - Art]],'DD FD'!D:E,2,FALSE))</f>
        <v/>
      </c>
      <c r="NB68" s="812" t="str">
        <f>IF(Table1[[#This Row],[Verschluss - B3 - Fraktion]]="","",VLOOKUP(Table1[[#This Row],[Verschluss - B3 - Fraktion]],'DD FD'!H:J,3,FALSE))</f>
        <v/>
      </c>
      <c r="NC68" s="809" t="str">
        <f>IF(Table1[[#This Row],[Verschluss - B3 - Gewicht (in G)]]="","",Table1[[#This Row],[Verschluss - B3 - Gewicht (in G)]])</f>
        <v/>
      </c>
      <c r="ND68" s="809" t="str">
        <f>IF(Table1[[#This Row],[Verschluss - B3 - Lizenzierungs-pflichtig? (X=Ja)]]="","",Table1[[#This Row],[Verschluss - B3 - Lizenzierungs-pflichtig? (X=Ja)]])</f>
        <v/>
      </c>
      <c r="NE68" s="809" t="str">
        <f>IF(Table1[[#This Row],[Verschluss - B3 - Trennbar vom Hauptkörper? (X=Ja)]]="","",Table1[[#This Row],[Verschluss - B3 - Trennbar vom Hauptkörper? (X=Ja)]])</f>
        <v/>
      </c>
      <c r="NF68" s="812" t="str">
        <f>IF(Table1[[#This Row],[Verschluss - B3 - Virgin Material]]="","",VLOOKUP(Table1[[#This Row],[Verschluss - B3 - Virgin Material]],'DD FD'!AJ:AK,2,FALSE))</f>
        <v/>
      </c>
      <c r="NG68" s="813" t="str">
        <f>IF(Table1[[#This Row],[Verschluss - B3 - Virgin Material Anteil (in %)]]="","",Table1[[#This Row],[Verschluss - B3 - Virgin Material Anteil (in %)]])</f>
        <v/>
      </c>
      <c r="NH68" s="812" t="str">
        <f>IF(Table1[[#This Row],[Verschluss - B3 - Recyceltes Material]]="","",VLOOKUP(Table1[[#This Row],[Verschluss - B3 - Recyceltes Material]],'DD FD'!AL:AM,2,FALSE))</f>
        <v/>
      </c>
      <c r="NI68" s="813" t="str">
        <f>IF(Table1[[#This Row],[Verschluss - B3 - Recyceltes Material Anteil (in %)]]="","",Table1[[#This Row],[Verschluss - B3 - Recyceltes Material Anteil (in %)]])</f>
        <v/>
      </c>
      <c r="NJ68" s="812" t="str">
        <f>IF(Table1[[#This Row],[Verschluss - B3 - Beschichtung]]="","",VLOOKUP(Table1[[#This Row],[Verschluss - B3 - Beschichtung]],'DD FD'!AE:AF,2,FALSE))</f>
        <v/>
      </c>
      <c r="NK68" s="815" t="str">
        <f>IF(Table1[[#This Row],[Verschluss - B3 - Beschichtung Anteil (in %)]]="","",Table1[[#This Row],[Verschluss - B3 - Beschichtung Anteil (in %)]])</f>
        <v/>
      </c>
      <c r="NL68" s="811" t="str">
        <f>IF(Table1[[#This Row],[Etikett - B1 - Art]]="","",VLOOKUP(Table1[[#This Row],[Etikett - B1 - Art]],'DD FD'!F:G,2,FALSE))</f>
        <v/>
      </c>
      <c r="NM68" s="812" t="str">
        <f>IF(Table1[[#This Row],[Etikett - B1 - Fraktion]]="","",VLOOKUP(Table1[[#This Row],[Etikett - B1 - Fraktion]],'DD FD'!H:J,3,FALSE))</f>
        <v/>
      </c>
      <c r="NN68" s="809" t="str">
        <f>IF(Table1[[#This Row],[Etikett - B1 - Gewicht (in G)]]="","",Table1[[#This Row],[Etikett - B1 - Gewicht (in G)]])</f>
        <v/>
      </c>
      <c r="NO68" s="809" t="str">
        <f>IF(Table1[[#This Row],[Etikett - B1 - Lizenzierungs-pflichtig? (X=Ja)]]="","",Table1[[#This Row],[Etikett - B1 - Lizenzierungs-pflichtig? (X=Ja)]])</f>
        <v/>
      </c>
      <c r="NP68" s="809" t="str">
        <f>IF(Table1[[#This Row],[Etikett - B1 - Trennbar vom Hauptkörper? (X=Ja)]]="","",Table1[[#This Row],[Etikett - B1 - Trennbar vom Hauptkörper? (X=Ja)]])</f>
        <v/>
      </c>
      <c r="NQ68" s="812" t="str">
        <f>IF(Table1[[#This Row],[Etikett - B1 - Virgin Material]]="","",VLOOKUP(Table1[[#This Row],[Etikett - B1 - Virgin Material]],'DD FD'!AJ:AK,2,FALSE))</f>
        <v/>
      </c>
      <c r="NR68" s="813" t="str">
        <f>IF(Table1[[#This Row],[Etikett - B1 - Virgin Material Anteil (in %)]]="","",Table1[[#This Row],[Etikett - B1 - Virgin Material Anteil (in %)]])</f>
        <v/>
      </c>
      <c r="NS68" s="812" t="str">
        <f>IF(Table1[[#This Row],[Etikett - B1 - Recyceltes Material]]="","",VLOOKUP(Table1[[#This Row],[Etikett - B1 - Recyceltes Material]],'DD FD'!AL:AM,2,FALSE))</f>
        <v/>
      </c>
      <c r="NT68" s="813" t="str">
        <f>IF(Table1[[#This Row],[Etikett - B1 - Recyceltes Material Anteil (in %)]]="","",Table1[[#This Row],[Etikett - B1 - Recyceltes Material Anteil (in %)]])</f>
        <v/>
      </c>
      <c r="NU68" s="812" t="str">
        <f>IF(Table1[[#This Row],[Etikett - B1 - Beschichtung]]="","",VLOOKUP(Table1[[#This Row],[Etikett - B1 - Beschichtung]],'DD FD'!AE:AF,2,FALSE))</f>
        <v/>
      </c>
      <c r="NV68" s="815" t="str">
        <f>IF(Table1[[#This Row],[Etikett - B1 - Beschichtung Anteil (in %)]]="","",Table1[[#This Row],[Etikett - B1 - Beschichtung Anteil (in %)]])</f>
        <v/>
      </c>
      <c r="NW68" s="811" t="str">
        <f>IF(Table1[[#This Row],[Etikett - B2 - Art]]="","",VLOOKUP(Table1[[#This Row],[Etikett - B2 - Art]],'DD FD'!F:G,2,FALSE))</f>
        <v/>
      </c>
      <c r="NX68" s="812" t="str">
        <f>IF(Table1[[#This Row],[Etikett - B2 - Fraktion]]="","",VLOOKUP(Table1[[#This Row],[Etikett - B2 - Fraktion]],'DD FD'!H:J,3,FALSE))</f>
        <v/>
      </c>
      <c r="NY68" s="809" t="str">
        <f>IF(Table1[[#This Row],[Etikett - B2 - Gewicht (in G)]]="","",Table1[[#This Row],[Etikett - B2 - Gewicht (in G)]])</f>
        <v/>
      </c>
      <c r="NZ68" s="809" t="str">
        <f>IF(Table1[[#This Row],[Etikett - B2 - Lizenzierungs-pflichtig? (X=Ja)]]="","",Table1[[#This Row],[Etikett - B2 - Lizenzierungs-pflichtig? (X=Ja)]])</f>
        <v/>
      </c>
      <c r="OA68" s="809" t="str">
        <f>IF(Table1[[#This Row],[Etikett - B2 - Trennbar vom Hauptkörper? (X=Ja)]]="","",Table1[[#This Row],[Etikett - B2 - Trennbar vom Hauptkörper? (X=Ja)]])</f>
        <v/>
      </c>
      <c r="OB68" s="812" t="str">
        <f>IF(Table1[[#This Row],[Etikett - B2 - Virgin Material]]="","",VLOOKUP(Table1[[#This Row],[Etikett - B2 - Virgin Material]],'DD FD'!AJ:AK,2,FALSE))</f>
        <v/>
      </c>
      <c r="OC68" s="813" t="str">
        <f>IF(Table1[[#This Row],[Etikett - B2 - Virgin Material Anteil (in %)]]="","",Table1[[#This Row],[Etikett - B2 - Virgin Material Anteil (in %)]])</f>
        <v/>
      </c>
      <c r="OD68" s="812" t="str">
        <f>IF(Table1[[#This Row],[Etikett - B2 - Recyceltes Material]]="","",VLOOKUP(Table1[[#This Row],[Etikett - B2 - Recyceltes Material]],'DD FD'!AL:AM,2,FALSE))</f>
        <v/>
      </c>
      <c r="OE68" s="813" t="str">
        <f>IF(Table1[[#This Row],[Etikett - B2 - Recyceltes Material Anteil (in %)]]="","",Table1[[#This Row],[Etikett - B2 - Recyceltes Material Anteil (in %)]])</f>
        <v/>
      </c>
      <c r="OF68" s="812" t="str">
        <f>IF(Table1[[#This Row],[Etikett - B2 - Beschichtung]]="","",VLOOKUP(Table1[[#This Row],[Etikett - B2 - Beschichtung]],'DD FD'!AE:AF,2,FALSE))</f>
        <v/>
      </c>
      <c r="OG68" s="815" t="str">
        <f>IF(Table1[[#This Row],[Etikett - B2 - Beschichtung Anteil (in %)]]="","",Table1[[#This Row],[Etikett - B2 - Beschichtung Anteil (in %)]])</f>
        <v/>
      </c>
      <c r="OH68" s="811" t="str">
        <f>IF(Table1[[#This Row],[Etikett - B3 - Art]]="","",VLOOKUP(Table1[[#This Row],[Etikett - B3 - Art]],'DD FD'!F:G,2,FALSE))</f>
        <v/>
      </c>
      <c r="OI68" s="812" t="str">
        <f>IF(Table1[[#This Row],[Etikett - B3 - Fraktion]]="","",VLOOKUP(Table1[[#This Row],[Etikett - B3 - Fraktion]],'DD FD'!H:J,3,FALSE))</f>
        <v/>
      </c>
      <c r="OJ68" s="809" t="str">
        <f>IF(Table1[[#This Row],[Etikett - B3 - Gewicht (in G)]]="","",Table1[[#This Row],[Etikett - B3 - Gewicht (in G)]])</f>
        <v/>
      </c>
      <c r="OK68" s="809" t="str">
        <f>IF(Table1[[#This Row],[Etikett - B3 - Lizenzierungs-pflichtig? (X=Ja)]]="","",Table1[[#This Row],[Etikett - B3 - Lizenzierungs-pflichtig? (X=Ja)]])</f>
        <v/>
      </c>
      <c r="OL68" s="809" t="str">
        <f>IF(Table1[[#This Row],[Etikett - B3 - Trennbar vom Hauptkörper? (X=Ja)]]="","",Table1[[#This Row],[Etikett - B3 - Trennbar vom Hauptkörper? (X=Ja)]])</f>
        <v/>
      </c>
      <c r="OM68" s="812" t="str">
        <f>IF(Table1[[#This Row],[Etikett - B3 - Virgin Material]]="","",VLOOKUP(Table1[[#This Row],[Etikett - B3 - Virgin Material]],'DD FD'!AJ:AK,2,FALSE))</f>
        <v/>
      </c>
      <c r="ON68" s="813" t="str">
        <f>IF(Table1[[#This Row],[Etikett - B3 - Virgin Material Anteil (in %)]]="","",Table1[[#This Row],[Etikett - B3 - Virgin Material Anteil (in %)]])</f>
        <v/>
      </c>
      <c r="OO68" s="812" t="str">
        <f>IF(Table1[[#This Row],[Etikett - B3 - Recyceltes Material]]="","",VLOOKUP(Table1[[#This Row],[Etikett - B3 - Recyceltes Material]],'DD FD'!AL:AM,2,FALSE))</f>
        <v/>
      </c>
      <c r="OP68" s="813" t="str">
        <f>IF(Table1[[#This Row],[Etikett - B3 - Recyceltes Material Anteil (in %)]]="","",Table1[[#This Row],[Etikett - B3 - Recyceltes Material Anteil (in %)]])</f>
        <v/>
      </c>
      <c r="OQ68" s="812" t="str">
        <f>IF(Table1[[#This Row],[Etikett - B3 - Beschichtung]]="","",VLOOKUP(Table1[[#This Row],[Etikett - B3 - Beschichtung]],'DD FD'!AE:AF,2,FALSE))</f>
        <v/>
      </c>
      <c r="OR68" s="861" t="str">
        <f>IF(Table1[[#This Row],[Etikett - B3 - Beschichtung Anteil (in %)]]="","",Table1[[#This Row],[Etikett - B3 - Beschichtung Anteil (in %)]])</f>
        <v/>
      </c>
      <c r="OS68" s="866">
        <f>ROUNDUP(SUM(
IF(AND(LB68='DD FD'!$J$7,LD68='DD FD'!$AI$3),LC68,0),
IF(AND(LL68='DD FD'!$J$7,LN68='DD FD'!$AI$3),LM68,0),
IF(AND(LV68='DD FD'!$J$7,LX68='DD FD'!$AI$3),LW68,0),
IF(AND(MF68='DD FD'!$J$7,MH68='DD FD'!$AI$3),MG68,0),
IF(AND(MQ68='DD FD'!$J$7,MS68='DD FD'!$AI$3),MR68,0),
IF(AND(NB68='DD FD'!$J$7,ND68='DD FD'!$AI$3),NC68,0),
IF(AND(NM68='DD FD'!$J$7,NO68='DD FD'!$AI$3),NN68,0),
IF(AND(NX68='DD FD'!$J$7,NZ68='DD FD'!$AI$3),NY68,0),
IF(AND(OI68='DD FD'!$J$7,OK68='DD FD'!$AI$3),OJ68,0),
),2)</f>
        <v>0</v>
      </c>
      <c r="OT68" s="865">
        <f>ROUNDUP(SUM(
IF(AND(LB68='DD FD'!$J$6,LD68='DD FD'!$AI$3),LC68,0),
IF(AND(LL68='DD FD'!$J$6,LN68='DD FD'!$AI$3),LM68,0),
IF(AND(LV68='DD FD'!$J$6,LX68='DD FD'!$AI$3),LW68,0),
IF(AND(MF68='DD FD'!$J$6,MH68='DD FD'!$AI$3),MG68,0),
IF(AND(MQ68='DD FD'!$J$6,MS68='DD FD'!$AI$3),MR68,0),
IF(AND(NB68='DD FD'!$J$6,ND68='DD FD'!$AI$3),NC68,0),
IF(AND(NM68='DD FD'!$J$6,NO68='DD FD'!$AI$3),NN68,0),
IF(AND(NX68='DD FD'!$J$6,NZ68='DD FD'!$AI$3),NY68,0),
IF(AND(OI68='DD FD'!$J$6,OK68='DD FD'!$AI$3),OJ68,0),
),2)</f>
        <v>0</v>
      </c>
      <c r="OU68" s="865">
        <f>ROUNDUP(SUM(
IF(AND(LB68='DD FD'!$J$10,LD68='DD FD'!$AI$3),LC68,0),
IF(AND(LL68='DD FD'!$J$10,LN68='DD FD'!$AI$3),LM68,0),
IF(AND(LV68='DD FD'!$J$10,LX68='DD FD'!$AI$3),LW68,0),
IF(AND(MF68='DD FD'!$J$10,MH68='DD FD'!$AI$3),MG68,0),
IF(AND(MQ68='DD FD'!$J$10,MS68='DD FD'!$AI$3),MR68,0),
IF(AND(NB68='DD FD'!$J$10,ND68='DD FD'!$AI$3),NC68,0),
IF(AND(NM68='DD FD'!$J$10,NO68='DD FD'!$AI$3),NN68,0),
IF(AND(NX68='DD FD'!$J$10,NZ68='DD FD'!$AI$3),NY68,0),
IF(AND(OI68='DD FD'!$J$10,OK68='DD FD'!$AI$3),OJ68,0),
),2)</f>
        <v>0</v>
      </c>
      <c r="OV68" s="865">
        <f>ROUNDUP(SUM(
IF(AND(LB68='DD FD'!$J$8,LD68='DD FD'!$AI$3),LC68,0),
IF(AND(LL68='DD FD'!$J$8,LN68='DD FD'!$AI$3),LM68,0),
IF(AND(LV68='DD FD'!$J$8,LX68='DD FD'!$AI$3),LW68,0),
IF(AND(MF68='DD FD'!$J$8,MH68='DD FD'!$AI$3),MG68,0),
IF(AND(MQ68='DD FD'!$J$8,MS68='DD FD'!$AI$3),MR68,0),
IF(AND(NB68='DD FD'!$J$8,ND68='DD FD'!$AI$3),NC68,0),
IF(AND(NM68='DD FD'!$J$8,NO68='DD FD'!$AI$3),NN68,0),
IF(AND(NX68='DD FD'!$J$8,NZ68='DD FD'!$AI$3),NY68,0),
IF(AND(OI68='DD FD'!$J$8,OK68='DD FD'!$AI$3),OJ68,0),
),2)</f>
        <v>0</v>
      </c>
      <c r="OW68" s="865">
        <f>ROUNDUP(SUM(
IF(AND(LB68='DD FD'!$J$5,LD68='DD FD'!$AI$3),LC68,0),
IF(AND(LL68='DD FD'!$J$5,LN68='DD FD'!$AI$3),LM68,0),
IF(AND(LV68='DD FD'!$J$5,LX68='DD FD'!$AI$3),LW68,0),
IF(AND(MF68='DD FD'!$J$5,MH68='DD FD'!$AI$3),MG68,0),
IF(AND(MQ68='DD FD'!$J$5,MS68='DD FD'!$AI$3),MR68,0),
IF(AND(NB68='DD FD'!$J$5,ND68='DD FD'!$AI$3),NC68,0),
IF(AND(NM68='DD FD'!$J$5,NO68='DD FD'!$AI$3),NN68,0),
IF(AND(NX68='DD FD'!$J$5,NZ68='DD FD'!$AI$3),NY68,0),
IF(AND(OI68='DD FD'!$J$5,OK68='DD FD'!$AI$3),OJ68,0),
),2)</f>
        <v>0</v>
      </c>
      <c r="OX68" s="865">
        <f>ROUNDUP(SUM(
IF(AND(LB68='DD FD'!$J$9,LD68='DD FD'!$AI$3),LC68,0),
IF(AND(LL68='DD FD'!$J$9,LN68='DD FD'!$AI$3),LM68,0),
IF(AND(LV68='DD FD'!$J$9,LX68='DD FD'!$AI$3),LW68,0),
IF(AND(MF68='DD FD'!$J$9,MH68='DD FD'!$AI$3),MG68,0),
IF(AND(MQ68='DD FD'!$J$9,MS68='DD FD'!$AI$3),MR68,0),
IF(AND(NB68='DD FD'!$J$9,ND68='DD FD'!$AI$3),NC68,0),
IF(AND(NM68='DD FD'!$J$9,NO68='DD FD'!$AI$3),NN68,0),
IF(AND(NX68='DD FD'!$J$9,NZ68='DD FD'!$AI$3),NY68,0),
IF(AND(OI68='DD FD'!$J$9,OK68='DD FD'!$AI$3),OJ68,0),
),2)</f>
        <v>0</v>
      </c>
      <c r="OY68" s="865">
        <f>ROUNDUP(SUM(
IF(AND(LB68='DD FD'!$J$4,LD68='DD FD'!$AI$3),LC68,0),
IF(AND(LL68='DD FD'!$J$4,LN68='DD FD'!$AI$3),LM68,0),
IF(AND(LV68='DD FD'!$J$4,LX68='DD FD'!$AI$3),LW68,0),
IF(AND(MF68='DD FD'!$J$4,MH68='DD FD'!$AI$3),MG68,0),
IF(AND(MQ68='DD FD'!$J$4,MS68='DD FD'!$AI$3),MR68,0),
IF(AND(NB68='DD FD'!$J$4,ND68='DD FD'!$AI$3),NC68,0),
IF(AND(NM68='DD FD'!$J$4,NO68='DD FD'!$AI$3),NN68,0),
IF(AND(NX68='DD FD'!$J$4,NZ68='DD FD'!$AI$3),NY68,0),
IF(AND(OI68='DD FD'!$J$4,OK68='DD FD'!$AI$3),OJ68,0),
),2)</f>
        <v>0</v>
      </c>
      <c r="OZ68" s="867">
        <f>ROUNDUP(SUM(
IF(AND(LB68='DD FD'!$J$11,LD68='DD FD'!$AI$3),LC68,0),
IF(AND(LL68='DD FD'!$J$11,LN68='DD FD'!$AI$3),LM68,0),
IF(AND(LV68='DD FD'!$J$11,LX68='DD FD'!$AI$3),LW68,0),
IF(AND(MF68='DD FD'!$J$11,MH68='DD FD'!$AI$3),MG68,0),
IF(AND(MQ68='DD FD'!$J$11,MS68='DD FD'!$AI$3),MR68,0),
IF(AND(NB68='DD FD'!$J$11,ND68='DD FD'!$AI$3),NC68,0),
IF(AND(NM68='DD FD'!$J$11,NO68='DD FD'!$AI$3),NN68,0),
IF(AND(NX68='DD FD'!$J$11,NZ68='DD FD'!$AI$3),NY68,0),
IF(AND(OI68='DD FD'!$J$11,OK68='DD FD'!$AI$3),OJ68,0),
),2)</f>
        <v>0</v>
      </c>
    </row>
    <row r="69" spans="1:416">
      <c r="A69" s="663"/>
      <c r="B69" s="182"/>
      <c r="C69" s="282"/>
      <c r="D69" s="282"/>
      <c r="E69" s="183"/>
      <c r="F69" s="355"/>
      <c r="G69" s="359"/>
      <c r="H69" s="664"/>
      <c r="I69" s="173"/>
      <c r="J69" s="161" t="str">
        <f t="shared" ref="J69:J132" si="27">IF(B69&lt;&gt;"",IF(AND(E69="",A69=""),"30",IF(AND(E69="",A69="x"),"10",IF(E69&lt;&gt;"",""))),"")</f>
        <v/>
      </c>
      <c r="K69" s="633" t="str">
        <f t="shared" si="17"/>
        <v/>
      </c>
      <c r="L69" s="636"/>
      <c r="M69" s="124" t="str">
        <f t="shared" si="18"/>
        <v/>
      </c>
      <c r="N69" s="125" t="str">
        <f t="shared" ref="N69:N132" si="28">IF(B69&lt;&gt;"",IF(AND(E69="",A69=""),"00",IF(AND(E69="",A69="x"),"12",IF(E69&lt;&gt;"",""))),"")</f>
        <v/>
      </c>
      <c r="O69" s="175"/>
      <c r="P69" s="175"/>
      <c r="Q69" s="126" t="str">
        <f t="shared" si="19"/>
        <v/>
      </c>
      <c r="R69" s="184"/>
      <c r="S69" s="184"/>
      <c r="T69" s="182"/>
      <c r="U69" s="182"/>
      <c r="V69" s="182"/>
      <c r="W69" s="358"/>
      <c r="X69" s="182"/>
      <c r="Y69" s="183"/>
      <c r="Z69" s="123"/>
      <c r="AA69" s="176"/>
      <c r="AB69" s="176"/>
      <c r="AC69" s="176"/>
      <c r="AD69" s="176"/>
      <c r="AE69" s="176"/>
      <c r="AF69" s="176"/>
      <c r="AG69" s="127" t="str">
        <f t="shared" si="20"/>
        <v/>
      </c>
      <c r="AH69" s="127" t="str">
        <f t="shared" si="21"/>
        <v/>
      </c>
      <c r="AI69" s="370"/>
      <c r="AJ69" s="635"/>
      <c r="AK69" s="619" t="str">
        <f t="shared" si="22"/>
        <v/>
      </c>
      <c r="AL69" s="124" t="str">
        <f t="shared" ref="AL69:AL132" si="29">IF(J69&lt;&gt;"","ST","")</f>
        <v/>
      </c>
      <c r="AM69" s="124" t="str">
        <f t="shared" ref="AM69:AM132" si="30">IF(J69&lt;&gt;"","1","")</f>
        <v/>
      </c>
      <c r="AN69" s="124" t="str">
        <f t="shared" ref="AN69:AN132" si="31">IF(L69&lt;&gt;"","ST","")</f>
        <v/>
      </c>
      <c r="AO69" s="124" t="str">
        <f t="shared" ref="AO69:AO132" si="32">IF(L69&lt;&gt;"","x","")</f>
        <v/>
      </c>
      <c r="AP69" s="184"/>
      <c r="AQ69" s="182"/>
      <c r="AR69" s="182"/>
      <c r="AS69" s="182"/>
      <c r="AT69" s="182"/>
      <c r="AU69" s="127" t="str">
        <f t="shared" ref="AU69:AU132" si="33">IF(J69&lt;&gt;"",$AU$4,"")</f>
        <v/>
      </c>
      <c r="AV69" s="354"/>
      <c r="AW69" s="127" t="str">
        <f t="shared" ref="AW69:AW132" si="34">IF(J69&lt;&gt;"",$AW$4,"")</f>
        <v/>
      </c>
      <c r="AX69" s="144" t="str">
        <f t="shared" ref="AX69:AX132" si="35">IF(D69="","",D69)</f>
        <v/>
      </c>
      <c r="AY69" s="182"/>
      <c r="AZ69" s="23"/>
      <c r="BA69" s="23"/>
      <c r="BB69" s="183"/>
      <c r="BC69" s="622"/>
      <c r="BD69" s="649" t="str">
        <f t="shared" si="23"/>
        <v/>
      </c>
      <c r="BE69" s="354"/>
      <c r="BF69" s="192" t="str">
        <f t="shared" si="24"/>
        <v/>
      </c>
      <c r="BG69" s="159"/>
      <c r="BH69" s="159"/>
      <c r="BI69" s="182"/>
      <c r="BJ69" s="194"/>
      <c r="BK69" s="194"/>
      <c r="BL69" s="194"/>
      <c r="BM69" s="127" t="str">
        <f t="shared" ref="BM69:BM132" si="36">IF(J69&lt;&gt;"",IF($BM$4="","MM",$BM$4),"")</f>
        <v/>
      </c>
      <c r="BN69" s="194"/>
      <c r="BO69" s="178" t="str">
        <f t="shared" ref="BO69:BO132" si="37">IF(J69&lt;&gt;"",IF($BO$4="","G",$BO$4),"")</f>
        <v/>
      </c>
      <c r="BP69" s="191"/>
      <c r="BQ69" s="182"/>
      <c r="BR69" s="23"/>
      <c r="BS69" s="23"/>
      <c r="BT69" s="23"/>
      <c r="BU69" s="651"/>
      <c r="BV69" s="647"/>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633" t="str">
        <f t="shared" si="25"/>
        <v/>
      </c>
      <c r="DY69" s="736"/>
      <c r="DZ69" s="334"/>
      <c r="EA69" s="736"/>
      <c r="EB69" s="197"/>
      <c r="EC69" s="194"/>
      <c r="ED69" s="197"/>
      <c r="EE69" s="197"/>
      <c r="EF69" s="194"/>
      <c r="EG69" s="194"/>
      <c r="EH69" s="194"/>
      <c r="EI69" s="123" t="str">
        <f t="shared" ref="EI69:EI132" si="38">IF(J69&lt;&gt;"",IF($EI$4="","MM",$EI$4),"")</f>
        <v/>
      </c>
      <c r="EJ69" s="194"/>
      <c r="EK69" s="620" t="str">
        <f t="shared" ref="EK69:EK132" si="39">IF(J69&lt;&gt;"",IF($EK$4="","G",$EK$4),"")</f>
        <v/>
      </c>
      <c r="EL69" s="756"/>
      <c r="EM69" s="620" t="str">
        <f t="shared" si="26"/>
        <v/>
      </c>
      <c r="EN69" s="733"/>
      <c r="EO69" s="163"/>
      <c r="EP69" s="163"/>
      <c r="EQ69" s="163"/>
      <c r="ER69" s="163"/>
      <c r="ES69" s="163"/>
      <c r="ET69" s="163"/>
      <c r="EU69" s="163"/>
      <c r="EV69" s="163"/>
      <c r="EW69" s="163"/>
      <c r="EX69" s="163"/>
      <c r="EY69" s="163"/>
      <c r="EZ69" s="163"/>
      <c r="FA69" s="163"/>
      <c r="FB69" s="163"/>
      <c r="FC69" s="742"/>
      <c r="FD69" s="648" t="str">
        <f t="shared" ref="FD69:FD132" si="40">IF(B69&lt;&gt;"",$FD$4,"")</f>
        <v/>
      </c>
      <c r="FE69" s="183"/>
      <c r="FF69" s="201"/>
      <c r="FG69" s="201"/>
      <c r="FH69" s="201"/>
      <c r="FI69" s="201"/>
      <c r="FJ69" s="201"/>
      <c r="FK69" s="201"/>
      <c r="FL69" s="182"/>
      <c r="FM69" s="182"/>
      <c r="FN69" s="334"/>
      <c r="FO69" s="123" t="str">
        <f t="shared" ref="FO69:FO132" si="41">IF(AND(B69&lt;&gt;"",$FO$4&lt;&gt;";;;;;"),$FO$4,"")</f>
        <v/>
      </c>
      <c r="FP69" s="889" t="str">
        <f>IF(Table1[[#This Row],[Baumwollanteil (in %)]]&lt;&gt;"","05","")</f>
        <v/>
      </c>
      <c r="FQ69" s="999"/>
      <c r="FR69" s="179" t="str">
        <f t="shared" ref="FR69:FR132" si="42">IF(J69&lt;&gt;"","ST","")</f>
        <v/>
      </c>
      <c r="FS69" s="175"/>
      <c r="FT69" s="175"/>
      <c r="FU69" s="175"/>
      <c r="FV69" s="745" t="str">
        <f t="shared" ref="FV69:FV132" si="43">IF(J69&lt;&gt;"",F69,"")</f>
        <v/>
      </c>
      <c r="FZ69" s="24"/>
      <c r="GA69" s="24"/>
      <c r="GC69" s="1010" t="str">
        <f>IF(Table1[[#This Row],[Global Trade Item Number (GTIN)]]="","",Table1[[#This Row],[Global Trade Item Number (GTIN)]])</f>
        <v/>
      </c>
      <c r="GD69" s="790" t="str">
        <f>IF(Table1[[#This Row],[WAWI-Nr./ Kreditoren-Nummer
(ASDV)]]&lt;&gt;"",Table1[[#This Row],[WAWI-Nr./ Kreditoren-Nummer
(ASDV)]],"")</f>
        <v/>
      </c>
      <c r="GE69" s="190"/>
      <c r="GF69" s="790" t="str">
        <f>IF(Table1[[#This Row],[Gültig ab (Datum)]]&lt;&gt;"","31.12.9999","")</f>
        <v/>
      </c>
      <c r="GG69" s="190"/>
      <c r="GH69" s="190"/>
      <c r="GI69" s="616"/>
      <c r="GJ69" s="765"/>
      <c r="GK69" s="763"/>
      <c r="GL69" s="617"/>
      <c r="GM69" s="617"/>
      <c r="GN69" s="617"/>
      <c r="GO69" s="617"/>
      <c r="GP69" s="617"/>
      <c r="GQ69" s="775"/>
      <c r="GR69" s="771"/>
      <c r="GS69" s="159"/>
      <c r="GT69" s="610"/>
      <c r="GU69" s="610"/>
      <c r="GV69" s="610"/>
      <c r="GW69" s="610"/>
      <c r="GX69" s="610"/>
      <c r="GY69" s="610"/>
      <c r="GZ69" s="610"/>
      <c r="HA69" s="610"/>
      <c r="HB69" s="771"/>
      <c r="HC69" s="610"/>
      <c r="HD69" s="610"/>
      <c r="HE69" s="610"/>
      <c r="HF69" s="610"/>
      <c r="HG69" s="610"/>
      <c r="HH69" s="610"/>
      <c r="HI69" s="610"/>
      <c r="HJ69" s="610"/>
      <c r="HK69" s="610"/>
      <c r="HL69" s="771"/>
      <c r="HM69" s="610"/>
      <c r="HN69" s="610"/>
      <c r="HO69" s="610"/>
      <c r="HP69" s="610"/>
      <c r="HQ69" s="610"/>
      <c r="HR69" s="610"/>
      <c r="HS69" s="610"/>
      <c r="HT69" s="610"/>
      <c r="HU69" s="610"/>
      <c r="HV69" s="771"/>
      <c r="HW69" s="610"/>
      <c r="HX69" s="610"/>
      <c r="HY69" s="610"/>
      <c r="HZ69" s="610"/>
      <c r="IA69" s="610"/>
      <c r="IB69" s="610"/>
      <c r="IC69" s="610"/>
      <c r="ID69" s="610"/>
      <c r="IE69" s="610"/>
      <c r="IF69" s="610"/>
      <c r="IG69" s="771"/>
      <c r="IH69" s="610"/>
      <c r="II69" s="610"/>
      <c r="IJ69" s="610"/>
      <c r="IK69" s="610"/>
      <c r="IL69" s="610"/>
      <c r="IM69" s="610"/>
      <c r="IN69" s="610"/>
      <c r="IO69" s="610"/>
      <c r="IP69" s="610"/>
      <c r="IQ69" s="610"/>
      <c r="IR69" s="771"/>
      <c r="IS69" s="610"/>
      <c r="IT69" s="610"/>
      <c r="IU69" s="610"/>
      <c r="IV69" s="610"/>
      <c r="IW69" s="610"/>
      <c r="IX69" s="610"/>
      <c r="IY69" s="610"/>
      <c r="IZ69" s="610"/>
      <c r="JA69" s="610"/>
      <c r="JB69" s="610"/>
      <c r="JC69" s="771"/>
      <c r="JD69" s="610"/>
      <c r="JE69" s="610"/>
      <c r="JF69" s="610"/>
      <c r="JG69" s="610"/>
      <c r="JH69" s="610"/>
      <c r="JI69" s="610"/>
      <c r="JJ69" s="610"/>
      <c r="JK69" s="610"/>
      <c r="JL69" s="610"/>
      <c r="JM69" s="827"/>
      <c r="JN69" s="771"/>
      <c r="JO69" s="610"/>
      <c r="JP69" s="610"/>
      <c r="JQ69" s="610"/>
      <c r="JR69" s="610"/>
      <c r="JS69" s="610"/>
      <c r="JT69" s="610"/>
      <c r="JU69" s="610"/>
      <c r="JV69" s="610"/>
      <c r="JW69" s="610"/>
      <c r="JX69" s="610"/>
      <c r="JY69" s="771"/>
      <c r="JZ69" s="610"/>
      <c r="KA69" s="610"/>
      <c r="KB69" s="610"/>
      <c r="KC69" s="610"/>
      <c r="KD69" s="610"/>
      <c r="KE69" s="610"/>
      <c r="KF69" s="610"/>
      <c r="KG69" s="610"/>
      <c r="KH69" s="610"/>
      <c r="KI69" s="610"/>
      <c r="KL69" s="803" t="str">
        <f>IF(Table1[[#This Row],[GTIN]]&lt;&gt;"",Table1[[#This Row],[GTIN]],"")</f>
        <v/>
      </c>
      <c r="KM69" s="804" t="str">
        <f>Table1[[#This Row],[Kreditor]]</f>
        <v/>
      </c>
      <c r="KN69" s="805" t="str">
        <f>IF(Table1[[#This Row],[Gültig ab (Datum)]]&lt;&gt;"",Table1[[#This Row],[Gültig ab (Datum)]],"")</f>
        <v/>
      </c>
      <c r="KO69" s="805" t="str">
        <f>Table1[[#This Row],[Gültig bis]]</f>
        <v/>
      </c>
      <c r="KP69" s="818" t="str">
        <f>IF(Table1[[#This Row],[Artikel verpackt? 
(X=Ja)]]="","",Table1[[#This Row],[Artikel verpackt? 
(X=Ja)]])</f>
        <v/>
      </c>
      <c r="KQ69" s="806" t="str">
        <f>IF(Table1[[#This Row],[Verpackung recyclingfähig?
(X=Ja)]]="","",Table1[[#This Row],[Verpackung recyclingfähig?
(X=Ja)]])</f>
        <v/>
      </c>
      <c r="KR69" s="807"/>
      <c r="KS69" s="808"/>
      <c r="KT69" s="809"/>
      <c r="KU69" s="809"/>
      <c r="KV69" s="809"/>
      <c r="KW69" s="809"/>
      <c r="KX69" s="809"/>
      <c r="KY69" s="809"/>
      <c r="KZ69" s="810"/>
      <c r="LA69" s="811" t="str">
        <f>IF(Table1[[#This Row],[Hauptkörper - B1 - Art]]="","",VLOOKUP(Table1[[#This Row],[Hauptkörper - B1 - Art]],'DD FD'!B:C,2,FALSE))</f>
        <v/>
      </c>
      <c r="LB69" s="812" t="str">
        <f>IF(Table1[[#This Row],[Hauptkörper - B1 - Fraktion]]="","",VLOOKUP(Table1[[#This Row],[Hauptkörper - B1 - Fraktion]],'DD FD'!H:J,3,FALSE))</f>
        <v/>
      </c>
      <c r="LC69" s="809" t="str">
        <f>IF(Table1[[#This Row],[Hauptkörper - B1 - Gewicht
(in G)]]="","",Table1[[#This Row],[Hauptkörper - B1 - Gewicht
(in G)]])</f>
        <v/>
      </c>
      <c r="LD69" s="809" t="str">
        <f>IF(Table1[[#This Row],[Hauptkörper - B1 - Lizenzierungs-pflichtig? (X=Ja)]]="","",Table1[[#This Row],[Hauptkörper - B1 - Lizenzierungs-pflichtig? (X=Ja)]])</f>
        <v/>
      </c>
      <c r="LE69" s="812" t="str">
        <f>IF(Table1[[#This Row],[Hauptkörper - B1 - Virgin Material]]="","",VLOOKUP(Table1[[#This Row],[Hauptkörper - B1 - Virgin Material]],'DD FD'!AJ:AK,2,FALSE))</f>
        <v/>
      </c>
      <c r="LF69" s="813" t="str">
        <f>IF(Table1[[#This Row],[Hauptkörper - B1 - Virgin Material Anteil (in %)]]="","",Table1[[#This Row],[Hauptkörper - B1 - Virgin Material Anteil (in %)]])</f>
        <v/>
      </c>
      <c r="LG69" s="812" t="str">
        <f>IF(Table1[[#This Row],[Hauptkörper - B1 - Recyceltes Material]]="","",VLOOKUP(Table1[[#This Row],[Hauptkörper - B1 - Recyceltes Material]],'DD FD'!AL:AM,2,FALSE))</f>
        <v/>
      </c>
      <c r="LH69" s="813" t="str">
        <f>IF(Table1[[#This Row],[Hauptkörper - B1 - Recyceltes Material Anteil (in %)]]="","",Table1[[#This Row],[Hauptkörper - B1 - Recyceltes Material Anteil (in %)]])</f>
        <v/>
      </c>
      <c r="LI69" s="814" t="str">
        <f>IF(Table1[[#This Row],[Hauptkörper - B1 - Beschichtung]]="","",VLOOKUP(Table1[[#This Row],[Hauptkörper - B1 - Beschichtung]],'DD FD'!AE:AF,2,FALSE))</f>
        <v/>
      </c>
      <c r="LJ69" s="815" t="str">
        <f>IF(Table1[[#This Row],[Hauptkörper - B1 - Beschichtung Anteil (in %)]]="","",Table1[[#This Row],[Hauptkörper - B1 - Beschichtung Anteil (in %)]])</f>
        <v/>
      </c>
      <c r="LK69" s="811" t="str">
        <f>IF(Table1[[#This Row],[Hauptkörper - B2 - Art]]="","",VLOOKUP(Table1[[#This Row],[Hauptkörper - B2 - Art]],'DD FD'!B:C,2,FALSE))</f>
        <v/>
      </c>
      <c r="LL69" s="812" t="str">
        <f>IF(Table1[[#This Row],[Hauptkörper - B2 - Fraktion]]="","",VLOOKUP(Table1[[#This Row],[Hauptkörper - B2 - Fraktion]],'DD FD'!H:J,3,FALSE))</f>
        <v/>
      </c>
      <c r="LM69" s="809" t="str">
        <f>IF(Table1[[#This Row],[Hauptkörper - B2 - Gewicht
(in G)]]="","",Table1[[#This Row],[Hauptkörper - B2 - Gewicht
(in G)]])</f>
        <v/>
      </c>
      <c r="LN69" s="809" t="str">
        <f>IF(Table1[[#This Row],[Hauptkörper - B2 - Lizenzierungs-pflichtig? (X=Ja)]]="","",Table1[[#This Row],[Hauptkörper - B2 - Lizenzierungs-pflichtig? (X=Ja)]])</f>
        <v/>
      </c>
      <c r="LO69" s="812" t="str">
        <f>IF(Table1[[#This Row],[Hauptkörper - B2 - Virgin Material]]="","",VLOOKUP(Table1[[#This Row],[Hauptkörper - B2 - Virgin Material]],'DD FD'!AJ:AK,2,FALSE))</f>
        <v/>
      </c>
      <c r="LP69" s="813" t="str">
        <f>IF(Table1[[#This Row],[Hauptkörper - B2 - Virgin Material Anteil (in %)]]="","",Table1[[#This Row],[Hauptkörper - B2 - Virgin Material Anteil (in %)]])</f>
        <v/>
      </c>
      <c r="LQ69" s="812" t="str">
        <f>IF(Table1[[#This Row],[Hauptkörper - B2 - Recyceltes Material]]="","",VLOOKUP(Table1[[#This Row],[Hauptkörper - B2 - Recyceltes Material]],'DD FD'!AL:AM,2,FALSE))</f>
        <v/>
      </c>
      <c r="LR69" s="813" t="str">
        <f>IF(Table1[[#This Row],[Hauptkörper - B2 - Recyceltes Material Anteil (in %)]]="","",Table1[[#This Row],[Hauptkörper - B2 - Recyceltes Material Anteil (in %)]])</f>
        <v/>
      </c>
      <c r="LS69" s="812" t="str">
        <f>IF(Table1[[#This Row],[Hauptkörper - B2 - Beschichtung]]="","",VLOOKUP(Table1[[#This Row],[Hauptkörper - B2 - Beschichtung]],'DD FD'!AE:AF,2,FALSE))</f>
        <v/>
      </c>
      <c r="LT69" s="815" t="str">
        <f>IF(Table1[[#This Row],[Hauptkörper - B2 - Beschichtung Anteil (in %)]]="","",Table1[[#This Row],[Hauptkörper - B2 - Beschichtung Anteil (in %)]])</f>
        <v/>
      </c>
      <c r="LU69" s="811" t="str">
        <f>IF(Table1[[#This Row],[Hauptkörper - B3 - Art]]="","",VLOOKUP(Table1[[#This Row],[Hauptkörper - B3 - Art]],'DD FD'!B:C,2,FALSE))</f>
        <v/>
      </c>
      <c r="LV69" s="812" t="str">
        <f>IF(Table1[[#This Row],[Hauptkörper - B3 - Fraktion]]="","",VLOOKUP(Table1[[#This Row],[Hauptkörper - B3 - Fraktion]],'DD FD'!H:J,3,FALSE))</f>
        <v/>
      </c>
      <c r="LW69" s="809" t="str">
        <f>IF(Table1[[#This Row],[Hauptkörper - B3 - Gewicht
(in G)]]="","",Table1[[#This Row],[Hauptkörper - B3 - Gewicht
(in G)]])</f>
        <v/>
      </c>
      <c r="LX69" s="809" t="str">
        <f>IF(Table1[[#This Row],[Hauptkörper - B3 - Lizenzierungs-pflichtig? (X=Ja)]]="","",Table1[[#This Row],[Hauptkörper - B3 - Lizenzierungs-pflichtig? (X=Ja)]])</f>
        <v/>
      </c>
      <c r="LY69" s="812" t="str">
        <f>IF(Table1[[#This Row],[Hauptkörper - B3 - Virgin Material]]="","",VLOOKUP(Table1[[#This Row],[Hauptkörper - B3 - Virgin Material]],'DD FD'!AJ:AK,2,FALSE))</f>
        <v/>
      </c>
      <c r="LZ69" s="813" t="str">
        <f>IF(Table1[[#This Row],[Hauptkörper - B3 - Virgin Material Anteil (in %)]]="","",Table1[[#This Row],[Hauptkörper - B3 - Virgin Material Anteil (in %)]])</f>
        <v/>
      </c>
      <c r="MA69" s="812" t="str">
        <f>IF(Table1[[#This Row],[Hauptkörper - B3 - Recyceltes Material]]="","",VLOOKUP(Table1[[#This Row],[Hauptkörper - B3 - Recyceltes Material]],'DD FD'!AL:AM,2,FALSE))</f>
        <v/>
      </c>
      <c r="MB69" s="813" t="str">
        <f>IF(Table1[[#This Row],[Hauptkörper - B3 - Recyceltes Material Anteil (in %)]]="","",Table1[[#This Row],[Hauptkörper - B3 - Recyceltes Material Anteil (in %)]])</f>
        <v/>
      </c>
      <c r="MC69" s="812" t="str">
        <f>IF(Table1[[#This Row],[Hauptkörper - B3 - Beschichtung]]="","",VLOOKUP(Table1[[#This Row],[Hauptkörper - B3 - Beschichtung]],'DD FD'!AE:AF,2,FALSE))</f>
        <v/>
      </c>
      <c r="MD69" s="815" t="str">
        <f>IF(Table1[[#This Row],[Hauptkörper - B3 - Beschichtung Anteil (in %)]]="","",Table1[[#This Row],[Hauptkörper - B3 - Beschichtung Anteil (in %)]])</f>
        <v/>
      </c>
      <c r="ME69" s="811" t="str">
        <f>IF(Table1[[#This Row],[Verschluss - B1 - Art]]="","",VLOOKUP(Table1[[#This Row],[Verschluss - B1 - Art]],'DD FD'!D:E,2,FALSE))</f>
        <v/>
      </c>
      <c r="MF69" s="812" t="str">
        <f>IF(Table1[[#This Row],[Verschluss - B1 - Fraktion]]="","",VLOOKUP(Table1[[#This Row],[Verschluss - B1 - Fraktion]],'DD FD'!H:J,3,FALSE))</f>
        <v/>
      </c>
      <c r="MG69" s="809" t="str">
        <f>IF(Table1[[#This Row],[Verschluss - B1 - Gewicht (in G)]]="","",Table1[[#This Row],[Verschluss - B1 - Gewicht (in G)]])</f>
        <v/>
      </c>
      <c r="MH69" s="809" t="str">
        <f>IF(Table1[[#This Row],[Verschluss - B1 - Lizenzierungs-pflichtig? (X=Ja)]]="","",Table1[[#This Row],[Verschluss - B1 - Lizenzierungs-pflichtig? (X=Ja)]])</f>
        <v/>
      </c>
      <c r="MI69" s="809" t="str">
        <f>IF(Table1[[#This Row],[Verschluss - B1 - Trennbar vom Hauptkörper? (X=Ja)]]="","",Table1[[#This Row],[Verschluss - B1 - Trennbar vom Hauptkörper? (X=Ja)]])</f>
        <v/>
      </c>
      <c r="MJ69" s="812" t="str">
        <f>IF(Table1[[#This Row],[Verschluss - B1 - Virgin Material]]="","",VLOOKUP(Table1[[#This Row],[Verschluss - B1 - Virgin Material]],'DD FD'!AJ:AK,2,FALSE))</f>
        <v/>
      </c>
      <c r="MK69" s="813" t="str">
        <f>IF(Table1[[#This Row],[Verschluss - B1 - Virgin Material Anteil (in %)]]="","",Table1[[#This Row],[Verschluss - B1 - Virgin Material Anteil (in %)]])</f>
        <v/>
      </c>
      <c r="ML69" s="812" t="str">
        <f>IF(Table1[[#This Row],[Verschluss - B1 - Recyceltes Material]]="","",VLOOKUP(Table1[[#This Row],[Verschluss - B1 - Recyceltes Material]],'DD FD'!AL:AM,2,FALSE))</f>
        <v/>
      </c>
      <c r="MM69" s="813" t="str">
        <f>IF(Table1[[#This Row],[Verschluss - B1 - Recyceltes Material Anteil (in %)]]="","",Table1[[#This Row],[Verschluss - B1 - Recyceltes Material Anteil (in %)]])</f>
        <v/>
      </c>
      <c r="MN69" s="812" t="str">
        <f>IF(Table1[[#This Row],[Verschluss - B1 - Beschichtung]]="","",VLOOKUP(Table1[[#This Row],[Verschluss - B1 - Beschichtung]],'DD FD'!AE:AF,2,FALSE))</f>
        <v/>
      </c>
      <c r="MO69" s="815" t="str">
        <f>IF(Table1[[#This Row],[Verschluss - B1 - Beschichtung Anteil (in %)]]="","",Table1[[#This Row],[Verschluss - B1 - Beschichtung Anteil (in %)]])</f>
        <v/>
      </c>
      <c r="MP69" s="811" t="str">
        <f>IF(Table1[[#This Row],[Verschluss - B2 - Art]]="","",VLOOKUP(Table1[[#This Row],[Verschluss - B2 - Art]],'DD FD'!D:E,2,FALSE))</f>
        <v/>
      </c>
      <c r="MQ69" s="812" t="str">
        <f>IF(Table1[[#This Row],[Verschluss - B2 - Fraktion]]="","",VLOOKUP(Table1[[#This Row],[Verschluss - B2 - Fraktion]],'DD FD'!H:J,3,FALSE))</f>
        <v/>
      </c>
      <c r="MR69" s="809" t="str">
        <f>IF(Table1[[#This Row],[Verschluss - B2 - Gewicht (in G)]]="","",Table1[[#This Row],[Verschluss - B2 - Gewicht (in G)]])</f>
        <v/>
      </c>
      <c r="MS69" s="809" t="str">
        <f>IF(Table1[[#This Row],[Verschluss - B2 - Lizenzierungs-pflichtig? (X=Ja)]]="","",Table1[[#This Row],[Verschluss - B2 - Lizenzierungs-pflichtig? (X=Ja)]])</f>
        <v/>
      </c>
      <c r="MT69" s="809" t="str">
        <f>IF(Table1[[#This Row],[Verschluss - B2 - Trennbar vom Hauptkörper? (X=Ja)]]="","",Table1[[#This Row],[Verschluss - B2 - Trennbar vom Hauptkörper? (X=Ja)]])</f>
        <v/>
      </c>
      <c r="MU69" s="812" t="str">
        <f>IF(Table1[[#This Row],[Verschluss - B2 - Virgin Material]]="","",VLOOKUP(Table1[[#This Row],[Verschluss - B2 - Virgin Material]],'DD FD'!AJ:AK,2,FALSE))</f>
        <v/>
      </c>
      <c r="MV69" s="813" t="str">
        <f>IF(Table1[[#This Row],[Verschluss - B2 - Virgin Material Anteil (in %)]]="","",Table1[[#This Row],[Verschluss - B2 - Virgin Material Anteil (in %)]])</f>
        <v/>
      </c>
      <c r="MW69" s="812" t="str">
        <f>IF(Table1[[#This Row],[Verschluss - B2 - Recyceltes Material]]="","",VLOOKUP(Table1[[#This Row],[Verschluss - B2 - Recyceltes Material]],'DD FD'!AL:AM,2,FALSE))</f>
        <v/>
      </c>
      <c r="MX69" s="813" t="str">
        <f>IF(Table1[[#This Row],[Verschluss - B2 - Recyceltes Material Anteil (in %)]]="","",Table1[[#This Row],[Verschluss - B2 - Recyceltes Material Anteil (in %)]])</f>
        <v/>
      </c>
      <c r="MY69" s="812" t="str">
        <f>IF(Table1[[#This Row],[Verschluss - B2 - Beschichtung]]="","",VLOOKUP(Table1[[#This Row],[Verschluss - B2 - Beschichtung]],'DD FD'!AE:AF,2,FALSE))</f>
        <v/>
      </c>
      <c r="MZ69" s="815" t="str">
        <f>IF(Table1[[#This Row],[Verschluss - B2 - Beschichtung Anteil (in %)]]="","",Table1[[#This Row],[Verschluss - B2 - Beschichtung Anteil (in %)]])</f>
        <v/>
      </c>
      <c r="NA69" s="811" t="str">
        <f>IF(Table1[[#This Row],[Verschluss - B3 - Art]]="","",VLOOKUP(Table1[[#This Row],[Verschluss - B3 - Art]],'DD FD'!D:E,2,FALSE))</f>
        <v/>
      </c>
      <c r="NB69" s="812" t="str">
        <f>IF(Table1[[#This Row],[Verschluss - B3 - Fraktion]]="","",VLOOKUP(Table1[[#This Row],[Verschluss - B3 - Fraktion]],'DD FD'!H:J,3,FALSE))</f>
        <v/>
      </c>
      <c r="NC69" s="809" t="str">
        <f>IF(Table1[[#This Row],[Verschluss - B3 - Gewicht (in G)]]="","",Table1[[#This Row],[Verschluss - B3 - Gewicht (in G)]])</f>
        <v/>
      </c>
      <c r="ND69" s="809" t="str">
        <f>IF(Table1[[#This Row],[Verschluss - B3 - Lizenzierungs-pflichtig? (X=Ja)]]="","",Table1[[#This Row],[Verschluss - B3 - Lizenzierungs-pflichtig? (X=Ja)]])</f>
        <v/>
      </c>
      <c r="NE69" s="809" t="str">
        <f>IF(Table1[[#This Row],[Verschluss - B3 - Trennbar vom Hauptkörper? (X=Ja)]]="","",Table1[[#This Row],[Verschluss - B3 - Trennbar vom Hauptkörper? (X=Ja)]])</f>
        <v/>
      </c>
      <c r="NF69" s="812" t="str">
        <f>IF(Table1[[#This Row],[Verschluss - B3 - Virgin Material]]="","",VLOOKUP(Table1[[#This Row],[Verschluss - B3 - Virgin Material]],'DD FD'!AJ:AK,2,FALSE))</f>
        <v/>
      </c>
      <c r="NG69" s="813" t="str">
        <f>IF(Table1[[#This Row],[Verschluss - B3 - Virgin Material Anteil (in %)]]="","",Table1[[#This Row],[Verschluss - B3 - Virgin Material Anteil (in %)]])</f>
        <v/>
      </c>
      <c r="NH69" s="812" t="str">
        <f>IF(Table1[[#This Row],[Verschluss - B3 - Recyceltes Material]]="","",VLOOKUP(Table1[[#This Row],[Verschluss - B3 - Recyceltes Material]],'DD FD'!AL:AM,2,FALSE))</f>
        <v/>
      </c>
      <c r="NI69" s="813" t="str">
        <f>IF(Table1[[#This Row],[Verschluss - B3 - Recyceltes Material Anteil (in %)]]="","",Table1[[#This Row],[Verschluss - B3 - Recyceltes Material Anteil (in %)]])</f>
        <v/>
      </c>
      <c r="NJ69" s="812" t="str">
        <f>IF(Table1[[#This Row],[Verschluss - B3 - Beschichtung]]="","",VLOOKUP(Table1[[#This Row],[Verschluss - B3 - Beschichtung]],'DD FD'!AE:AF,2,FALSE))</f>
        <v/>
      </c>
      <c r="NK69" s="815" t="str">
        <f>IF(Table1[[#This Row],[Verschluss - B3 - Beschichtung Anteil (in %)]]="","",Table1[[#This Row],[Verschluss - B3 - Beschichtung Anteil (in %)]])</f>
        <v/>
      </c>
      <c r="NL69" s="811" t="str">
        <f>IF(Table1[[#This Row],[Etikett - B1 - Art]]="","",VLOOKUP(Table1[[#This Row],[Etikett - B1 - Art]],'DD FD'!F:G,2,FALSE))</f>
        <v/>
      </c>
      <c r="NM69" s="812" t="str">
        <f>IF(Table1[[#This Row],[Etikett - B1 - Fraktion]]="","",VLOOKUP(Table1[[#This Row],[Etikett - B1 - Fraktion]],'DD FD'!H:J,3,FALSE))</f>
        <v/>
      </c>
      <c r="NN69" s="809" t="str">
        <f>IF(Table1[[#This Row],[Etikett - B1 - Gewicht (in G)]]="","",Table1[[#This Row],[Etikett - B1 - Gewicht (in G)]])</f>
        <v/>
      </c>
      <c r="NO69" s="809" t="str">
        <f>IF(Table1[[#This Row],[Etikett - B1 - Lizenzierungs-pflichtig? (X=Ja)]]="","",Table1[[#This Row],[Etikett - B1 - Lizenzierungs-pflichtig? (X=Ja)]])</f>
        <v/>
      </c>
      <c r="NP69" s="809" t="str">
        <f>IF(Table1[[#This Row],[Etikett - B1 - Trennbar vom Hauptkörper? (X=Ja)]]="","",Table1[[#This Row],[Etikett - B1 - Trennbar vom Hauptkörper? (X=Ja)]])</f>
        <v/>
      </c>
      <c r="NQ69" s="812" t="str">
        <f>IF(Table1[[#This Row],[Etikett - B1 - Virgin Material]]="","",VLOOKUP(Table1[[#This Row],[Etikett - B1 - Virgin Material]],'DD FD'!AJ:AK,2,FALSE))</f>
        <v/>
      </c>
      <c r="NR69" s="813" t="str">
        <f>IF(Table1[[#This Row],[Etikett - B1 - Virgin Material Anteil (in %)]]="","",Table1[[#This Row],[Etikett - B1 - Virgin Material Anteil (in %)]])</f>
        <v/>
      </c>
      <c r="NS69" s="812" t="str">
        <f>IF(Table1[[#This Row],[Etikett - B1 - Recyceltes Material]]="","",VLOOKUP(Table1[[#This Row],[Etikett - B1 - Recyceltes Material]],'DD FD'!AL:AM,2,FALSE))</f>
        <v/>
      </c>
      <c r="NT69" s="813" t="str">
        <f>IF(Table1[[#This Row],[Etikett - B1 - Recyceltes Material Anteil (in %)]]="","",Table1[[#This Row],[Etikett - B1 - Recyceltes Material Anteil (in %)]])</f>
        <v/>
      </c>
      <c r="NU69" s="812" t="str">
        <f>IF(Table1[[#This Row],[Etikett - B1 - Beschichtung]]="","",VLOOKUP(Table1[[#This Row],[Etikett - B1 - Beschichtung]],'DD FD'!AE:AF,2,FALSE))</f>
        <v/>
      </c>
      <c r="NV69" s="815" t="str">
        <f>IF(Table1[[#This Row],[Etikett - B1 - Beschichtung Anteil (in %)]]="","",Table1[[#This Row],[Etikett - B1 - Beschichtung Anteil (in %)]])</f>
        <v/>
      </c>
      <c r="NW69" s="811" t="str">
        <f>IF(Table1[[#This Row],[Etikett - B2 - Art]]="","",VLOOKUP(Table1[[#This Row],[Etikett - B2 - Art]],'DD FD'!F:G,2,FALSE))</f>
        <v/>
      </c>
      <c r="NX69" s="812" t="str">
        <f>IF(Table1[[#This Row],[Etikett - B2 - Fraktion]]="","",VLOOKUP(Table1[[#This Row],[Etikett - B2 - Fraktion]],'DD FD'!H:J,3,FALSE))</f>
        <v/>
      </c>
      <c r="NY69" s="809" t="str">
        <f>IF(Table1[[#This Row],[Etikett - B2 - Gewicht (in G)]]="","",Table1[[#This Row],[Etikett - B2 - Gewicht (in G)]])</f>
        <v/>
      </c>
      <c r="NZ69" s="809" t="str">
        <f>IF(Table1[[#This Row],[Etikett - B2 - Lizenzierungs-pflichtig? (X=Ja)]]="","",Table1[[#This Row],[Etikett - B2 - Lizenzierungs-pflichtig? (X=Ja)]])</f>
        <v/>
      </c>
      <c r="OA69" s="809" t="str">
        <f>IF(Table1[[#This Row],[Etikett - B2 - Trennbar vom Hauptkörper? (X=Ja)]]="","",Table1[[#This Row],[Etikett - B2 - Trennbar vom Hauptkörper? (X=Ja)]])</f>
        <v/>
      </c>
      <c r="OB69" s="812" t="str">
        <f>IF(Table1[[#This Row],[Etikett - B2 - Virgin Material]]="","",VLOOKUP(Table1[[#This Row],[Etikett - B2 - Virgin Material]],'DD FD'!AJ:AK,2,FALSE))</f>
        <v/>
      </c>
      <c r="OC69" s="813" t="str">
        <f>IF(Table1[[#This Row],[Etikett - B2 - Virgin Material Anteil (in %)]]="","",Table1[[#This Row],[Etikett - B2 - Virgin Material Anteil (in %)]])</f>
        <v/>
      </c>
      <c r="OD69" s="812" t="str">
        <f>IF(Table1[[#This Row],[Etikett - B2 - Recyceltes Material]]="","",VLOOKUP(Table1[[#This Row],[Etikett - B2 - Recyceltes Material]],'DD FD'!AL:AM,2,FALSE))</f>
        <v/>
      </c>
      <c r="OE69" s="813" t="str">
        <f>IF(Table1[[#This Row],[Etikett - B2 - Recyceltes Material Anteil (in %)]]="","",Table1[[#This Row],[Etikett - B2 - Recyceltes Material Anteil (in %)]])</f>
        <v/>
      </c>
      <c r="OF69" s="812" t="str">
        <f>IF(Table1[[#This Row],[Etikett - B2 - Beschichtung]]="","",VLOOKUP(Table1[[#This Row],[Etikett - B2 - Beschichtung]],'DD FD'!AE:AF,2,FALSE))</f>
        <v/>
      </c>
      <c r="OG69" s="815" t="str">
        <f>IF(Table1[[#This Row],[Etikett - B2 - Beschichtung Anteil (in %)]]="","",Table1[[#This Row],[Etikett - B2 - Beschichtung Anteil (in %)]])</f>
        <v/>
      </c>
      <c r="OH69" s="811" t="str">
        <f>IF(Table1[[#This Row],[Etikett - B3 - Art]]="","",VLOOKUP(Table1[[#This Row],[Etikett - B3 - Art]],'DD FD'!F:G,2,FALSE))</f>
        <v/>
      </c>
      <c r="OI69" s="812" t="str">
        <f>IF(Table1[[#This Row],[Etikett - B3 - Fraktion]]="","",VLOOKUP(Table1[[#This Row],[Etikett - B3 - Fraktion]],'DD FD'!H:J,3,FALSE))</f>
        <v/>
      </c>
      <c r="OJ69" s="809" t="str">
        <f>IF(Table1[[#This Row],[Etikett - B3 - Gewicht (in G)]]="","",Table1[[#This Row],[Etikett - B3 - Gewicht (in G)]])</f>
        <v/>
      </c>
      <c r="OK69" s="809" t="str">
        <f>IF(Table1[[#This Row],[Etikett - B3 - Lizenzierungs-pflichtig? (X=Ja)]]="","",Table1[[#This Row],[Etikett - B3 - Lizenzierungs-pflichtig? (X=Ja)]])</f>
        <v/>
      </c>
      <c r="OL69" s="809" t="str">
        <f>IF(Table1[[#This Row],[Etikett - B3 - Trennbar vom Hauptkörper? (X=Ja)]]="","",Table1[[#This Row],[Etikett - B3 - Trennbar vom Hauptkörper? (X=Ja)]])</f>
        <v/>
      </c>
      <c r="OM69" s="812" t="str">
        <f>IF(Table1[[#This Row],[Etikett - B3 - Virgin Material]]="","",VLOOKUP(Table1[[#This Row],[Etikett - B3 - Virgin Material]],'DD FD'!AJ:AK,2,FALSE))</f>
        <v/>
      </c>
      <c r="ON69" s="813" t="str">
        <f>IF(Table1[[#This Row],[Etikett - B3 - Virgin Material Anteil (in %)]]="","",Table1[[#This Row],[Etikett - B3 - Virgin Material Anteil (in %)]])</f>
        <v/>
      </c>
      <c r="OO69" s="812" t="str">
        <f>IF(Table1[[#This Row],[Etikett - B3 - Recyceltes Material]]="","",VLOOKUP(Table1[[#This Row],[Etikett - B3 - Recyceltes Material]],'DD FD'!AL:AM,2,FALSE))</f>
        <v/>
      </c>
      <c r="OP69" s="813" t="str">
        <f>IF(Table1[[#This Row],[Etikett - B3 - Recyceltes Material Anteil (in %)]]="","",Table1[[#This Row],[Etikett - B3 - Recyceltes Material Anteil (in %)]])</f>
        <v/>
      </c>
      <c r="OQ69" s="812" t="str">
        <f>IF(Table1[[#This Row],[Etikett - B3 - Beschichtung]]="","",VLOOKUP(Table1[[#This Row],[Etikett - B3 - Beschichtung]],'DD FD'!AE:AF,2,FALSE))</f>
        <v/>
      </c>
      <c r="OR69" s="861" t="str">
        <f>IF(Table1[[#This Row],[Etikett - B3 - Beschichtung Anteil (in %)]]="","",Table1[[#This Row],[Etikett - B3 - Beschichtung Anteil (in %)]])</f>
        <v/>
      </c>
      <c r="OS69" s="866">
        <f>ROUNDUP(SUM(
IF(AND(LB69='DD FD'!$J$7,LD69='DD FD'!$AI$3),LC69,0),
IF(AND(LL69='DD FD'!$J$7,LN69='DD FD'!$AI$3),LM69,0),
IF(AND(LV69='DD FD'!$J$7,LX69='DD FD'!$AI$3),LW69,0),
IF(AND(MF69='DD FD'!$J$7,MH69='DD FD'!$AI$3),MG69,0),
IF(AND(MQ69='DD FD'!$J$7,MS69='DD FD'!$AI$3),MR69,0),
IF(AND(NB69='DD FD'!$J$7,ND69='DD FD'!$AI$3),NC69,0),
IF(AND(NM69='DD FD'!$J$7,NO69='DD FD'!$AI$3),NN69,0),
IF(AND(NX69='DD FD'!$J$7,NZ69='DD FD'!$AI$3),NY69,0),
IF(AND(OI69='DD FD'!$J$7,OK69='DD FD'!$AI$3),OJ69,0),
),2)</f>
        <v>0</v>
      </c>
      <c r="OT69" s="865">
        <f>ROUNDUP(SUM(
IF(AND(LB69='DD FD'!$J$6,LD69='DD FD'!$AI$3),LC69,0),
IF(AND(LL69='DD FD'!$J$6,LN69='DD FD'!$AI$3),LM69,0),
IF(AND(LV69='DD FD'!$J$6,LX69='DD FD'!$AI$3),LW69,0),
IF(AND(MF69='DD FD'!$J$6,MH69='DD FD'!$AI$3),MG69,0),
IF(AND(MQ69='DD FD'!$J$6,MS69='DD FD'!$AI$3),MR69,0),
IF(AND(NB69='DD FD'!$J$6,ND69='DD FD'!$AI$3),NC69,0),
IF(AND(NM69='DD FD'!$J$6,NO69='DD FD'!$AI$3),NN69,0),
IF(AND(NX69='DD FD'!$J$6,NZ69='DD FD'!$AI$3),NY69,0),
IF(AND(OI69='DD FD'!$J$6,OK69='DD FD'!$AI$3),OJ69,0),
),2)</f>
        <v>0</v>
      </c>
      <c r="OU69" s="865">
        <f>ROUNDUP(SUM(
IF(AND(LB69='DD FD'!$J$10,LD69='DD FD'!$AI$3),LC69,0),
IF(AND(LL69='DD FD'!$J$10,LN69='DD FD'!$AI$3),LM69,0),
IF(AND(LV69='DD FD'!$J$10,LX69='DD FD'!$AI$3),LW69,0),
IF(AND(MF69='DD FD'!$J$10,MH69='DD FD'!$AI$3),MG69,0),
IF(AND(MQ69='DD FD'!$J$10,MS69='DD FD'!$AI$3),MR69,0),
IF(AND(NB69='DD FD'!$J$10,ND69='DD FD'!$AI$3),NC69,0),
IF(AND(NM69='DD FD'!$J$10,NO69='DD FD'!$AI$3),NN69,0),
IF(AND(NX69='DD FD'!$J$10,NZ69='DD FD'!$AI$3),NY69,0),
IF(AND(OI69='DD FD'!$J$10,OK69='DD FD'!$AI$3),OJ69,0),
),2)</f>
        <v>0</v>
      </c>
      <c r="OV69" s="865">
        <f>ROUNDUP(SUM(
IF(AND(LB69='DD FD'!$J$8,LD69='DD FD'!$AI$3),LC69,0),
IF(AND(LL69='DD FD'!$J$8,LN69='DD FD'!$AI$3),LM69,0),
IF(AND(LV69='DD FD'!$J$8,LX69='DD FD'!$AI$3),LW69,0),
IF(AND(MF69='DD FD'!$J$8,MH69='DD FD'!$AI$3),MG69,0),
IF(AND(MQ69='DD FD'!$J$8,MS69='DD FD'!$AI$3),MR69,0),
IF(AND(NB69='DD FD'!$J$8,ND69='DD FD'!$AI$3),NC69,0),
IF(AND(NM69='DD FD'!$J$8,NO69='DD FD'!$AI$3),NN69,0),
IF(AND(NX69='DD FD'!$J$8,NZ69='DD FD'!$AI$3),NY69,0),
IF(AND(OI69='DD FD'!$J$8,OK69='DD FD'!$AI$3),OJ69,0),
),2)</f>
        <v>0</v>
      </c>
      <c r="OW69" s="865">
        <f>ROUNDUP(SUM(
IF(AND(LB69='DD FD'!$J$5,LD69='DD FD'!$AI$3),LC69,0),
IF(AND(LL69='DD FD'!$J$5,LN69='DD FD'!$AI$3),LM69,0),
IF(AND(LV69='DD FD'!$J$5,LX69='DD FD'!$AI$3),LW69,0),
IF(AND(MF69='DD FD'!$J$5,MH69='DD FD'!$AI$3),MG69,0),
IF(AND(MQ69='DD FD'!$J$5,MS69='DD FD'!$AI$3),MR69,0),
IF(AND(NB69='DD FD'!$J$5,ND69='DD FD'!$AI$3),NC69,0),
IF(AND(NM69='DD FD'!$J$5,NO69='DD FD'!$AI$3),NN69,0),
IF(AND(NX69='DD FD'!$J$5,NZ69='DD FD'!$AI$3),NY69,0),
IF(AND(OI69='DD FD'!$J$5,OK69='DD FD'!$AI$3),OJ69,0),
),2)</f>
        <v>0</v>
      </c>
      <c r="OX69" s="865">
        <f>ROUNDUP(SUM(
IF(AND(LB69='DD FD'!$J$9,LD69='DD FD'!$AI$3),LC69,0),
IF(AND(LL69='DD FD'!$J$9,LN69='DD FD'!$AI$3),LM69,0),
IF(AND(LV69='DD FD'!$J$9,LX69='DD FD'!$AI$3),LW69,0),
IF(AND(MF69='DD FD'!$J$9,MH69='DD FD'!$AI$3),MG69,0),
IF(AND(MQ69='DD FD'!$J$9,MS69='DD FD'!$AI$3),MR69,0),
IF(AND(NB69='DD FD'!$J$9,ND69='DD FD'!$AI$3),NC69,0),
IF(AND(NM69='DD FD'!$J$9,NO69='DD FD'!$AI$3),NN69,0),
IF(AND(NX69='DD FD'!$J$9,NZ69='DD FD'!$AI$3),NY69,0),
IF(AND(OI69='DD FD'!$J$9,OK69='DD FD'!$AI$3),OJ69,0),
),2)</f>
        <v>0</v>
      </c>
      <c r="OY69" s="865">
        <f>ROUNDUP(SUM(
IF(AND(LB69='DD FD'!$J$4,LD69='DD FD'!$AI$3),LC69,0),
IF(AND(LL69='DD FD'!$J$4,LN69='DD FD'!$AI$3),LM69,0),
IF(AND(LV69='DD FD'!$J$4,LX69='DD FD'!$AI$3),LW69,0),
IF(AND(MF69='DD FD'!$J$4,MH69='DD FD'!$AI$3),MG69,0),
IF(AND(MQ69='DD FD'!$J$4,MS69='DD FD'!$AI$3),MR69,0),
IF(AND(NB69='DD FD'!$J$4,ND69='DD FD'!$AI$3),NC69,0),
IF(AND(NM69='DD FD'!$J$4,NO69='DD FD'!$AI$3),NN69,0),
IF(AND(NX69='DD FD'!$J$4,NZ69='DD FD'!$AI$3),NY69,0),
IF(AND(OI69='DD FD'!$J$4,OK69='DD FD'!$AI$3),OJ69,0),
),2)</f>
        <v>0</v>
      </c>
      <c r="OZ69" s="867">
        <f>ROUNDUP(SUM(
IF(AND(LB69='DD FD'!$J$11,LD69='DD FD'!$AI$3),LC69,0),
IF(AND(LL69='DD FD'!$J$11,LN69='DD FD'!$AI$3),LM69,0),
IF(AND(LV69='DD FD'!$J$11,LX69='DD FD'!$AI$3),LW69,0),
IF(AND(MF69='DD FD'!$J$11,MH69='DD FD'!$AI$3),MG69,0),
IF(AND(MQ69='DD FD'!$J$11,MS69='DD FD'!$AI$3),MR69,0),
IF(AND(NB69='DD FD'!$J$11,ND69='DD FD'!$AI$3),NC69,0),
IF(AND(NM69='DD FD'!$J$11,NO69='DD FD'!$AI$3),NN69,0),
IF(AND(NX69='DD FD'!$J$11,NZ69='DD FD'!$AI$3),NY69,0),
IF(AND(OI69='DD FD'!$J$11,OK69='DD FD'!$AI$3),OJ69,0),
),2)</f>
        <v>0</v>
      </c>
    </row>
    <row r="70" spans="1:416">
      <c r="A70" s="663"/>
      <c r="B70" s="182"/>
      <c r="C70" s="282"/>
      <c r="D70" s="282"/>
      <c r="E70" s="183"/>
      <c r="F70" s="355"/>
      <c r="G70" s="359"/>
      <c r="H70" s="664"/>
      <c r="I70" s="173"/>
      <c r="J70" s="161" t="str">
        <f t="shared" si="27"/>
        <v/>
      </c>
      <c r="K70" s="633" t="str">
        <f t="shared" ref="K70:K133" si="44">IF(J70="30","x","")</f>
        <v/>
      </c>
      <c r="L70" s="636"/>
      <c r="M70" s="124" t="str">
        <f t="shared" ref="M70:M133" si="45">IF(J70&lt;&gt;"","ZIDE","")</f>
        <v/>
      </c>
      <c r="N70" s="125" t="str">
        <f t="shared" si="28"/>
        <v/>
      </c>
      <c r="O70" s="175"/>
      <c r="P70" s="175"/>
      <c r="Q70" s="126" t="str">
        <f t="shared" ref="Q70:Q133" si="46">IF(J70&lt;&gt;"",$Q$4,"")</f>
        <v/>
      </c>
      <c r="R70" s="184"/>
      <c r="S70" s="184"/>
      <c r="T70" s="182"/>
      <c r="U70" s="182"/>
      <c r="V70" s="182"/>
      <c r="W70" s="358"/>
      <c r="X70" s="182"/>
      <c r="Y70" s="183"/>
      <c r="Z70" s="123"/>
      <c r="AA70" s="176"/>
      <c r="AB70" s="176"/>
      <c r="AC70" s="176"/>
      <c r="AD70" s="176"/>
      <c r="AE70" s="176"/>
      <c r="AF70" s="176"/>
      <c r="AG70" s="127" t="str">
        <f t="shared" ref="AG70:AG133" si="47">IF(J70&lt;&gt;"",$AG$4,"")</f>
        <v/>
      </c>
      <c r="AH70" s="127" t="str">
        <f t="shared" ref="AH70:AH133" si="48">IF(J70&lt;&gt;"",$AH$4,"")</f>
        <v/>
      </c>
      <c r="AI70" s="370"/>
      <c r="AJ70" s="635"/>
      <c r="AK70" s="619" t="str">
        <f t="shared" ref="AK70:AK133" si="49">IF(J70&lt;&gt;"","ST","")</f>
        <v/>
      </c>
      <c r="AL70" s="124" t="str">
        <f t="shared" si="29"/>
        <v/>
      </c>
      <c r="AM70" s="124" t="str">
        <f t="shared" si="30"/>
        <v/>
      </c>
      <c r="AN70" s="124" t="str">
        <f t="shared" si="31"/>
        <v/>
      </c>
      <c r="AO70" s="124" t="str">
        <f t="shared" si="32"/>
        <v/>
      </c>
      <c r="AP70" s="184"/>
      <c r="AQ70" s="182"/>
      <c r="AR70" s="182"/>
      <c r="AS70" s="182"/>
      <c r="AT70" s="182"/>
      <c r="AU70" s="127" t="str">
        <f t="shared" si="33"/>
        <v/>
      </c>
      <c r="AV70" s="354"/>
      <c r="AW70" s="127" t="str">
        <f t="shared" si="34"/>
        <v/>
      </c>
      <c r="AX70" s="144" t="str">
        <f t="shared" si="35"/>
        <v/>
      </c>
      <c r="AY70" s="182"/>
      <c r="AZ70" s="23"/>
      <c r="BA70" s="23"/>
      <c r="BB70" s="183"/>
      <c r="BC70" s="622"/>
      <c r="BD70" s="649" t="str">
        <f t="shared" ref="BD70:BD133" si="50">IF(BE70&lt;&gt;"","K01","")</f>
        <v/>
      </c>
      <c r="BE70" s="354"/>
      <c r="BF70" s="192" t="str">
        <f t="shared" ref="BF70:BF133" si="51">IF(BE70&lt;&gt;"","ST","")</f>
        <v/>
      </c>
      <c r="BG70" s="159"/>
      <c r="BH70" s="159"/>
      <c r="BI70" s="182"/>
      <c r="BJ70" s="194"/>
      <c r="BK70" s="194"/>
      <c r="BL70" s="194"/>
      <c r="BM70" s="127" t="str">
        <f t="shared" si="36"/>
        <v/>
      </c>
      <c r="BN70" s="194"/>
      <c r="BO70" s="178" t="str">
        <f t="shared" si="37"/>
        <v/>
      </c>
      <c r="BP70" s="191"/>
      <c r="BQ70" s="182"/>
      <c r="BR70" s="23"/>
      <c r="BS70" s="23"/>
      <c r="BT70" s="23"/>
      <c r="BU70" s="651"/>
      <c r="BV70" s="647"/>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633" t="str">
        <f t="shared" ref="DX70:DX133" si="52">IF(DY70&lt;&gt;"","P01","")</f>
        <v/>
      </c>
      <c r="DY70" s="736"/>
      <c r="DZ70" s="334"/>
      <c r="EA70" s="736"/>
      <c r="EB70" s="197"/>
      <c r="EC70" s="194"/>
      <c r="ED70" s="197"/>
      <c r="EE70" s="197"/>
      <c r="EF70" s="194"/>
      <c r="EG70" s="194"/>
      <c r="EH70" s="194"/>
      <c r="EI70" s="123" t="str">
        <f t="shared" si="38"/>
        <v/>
      </c>
      <c r="EJ70" s="194"/>
      <c r="EK70" s="620" t="str">
        <f t="shared" si="39"/>
        <v/>
      </c>
      <c r="EL70" s="756"/>
      <c r="EM70" s="620" t="str">
        <f t="shared" ref="EM70:EM133" si="53">IF(DY70&lt;&gt;"","ZD","")</f>
        <v/>
      </c>
      <c r="EN70" s="733"/>
      <c r="EO70" s="163"/>
      <c r="EP70" s="163"/>
      <c r="EQ70" s="163"/>
      <c r="ER70" s="163"/>
      <c r="ES70" s="163"/>
      <c r="ET70" s="163"/>
      <c r="EU70" s="163"/>
      <c r="EV70" s="163"/>
      <c r="EW70" s="163"/>
      <c r="EX70" s="163"/>
      <c r="EY70" s="163"/>
      <c r="EZ70" s="163"/>
      <c r="FA70" s="163"/>
      <c r="FB70" s="163"/>
      <c r="FC70" s="742"/>
      <c r="FD70" s="648" t="str">
        <f t="shared" si="40"/>
        <v/>
      </c>
      <c r="FE70" s="183"/>
      <c r="FF70" s="201"/>
      <c r="FG70" s="201"/>
      <c r="FH70" s="201"/>
      <c r="FI70" s="201"/>
      <c r="FJ70" s="201"/>
      <c r="FK70" s="201"/>
      <c r="FL70" s="182"/>
      <c r="FM70" s="182"/>
      <c r="FN70" s="334"/>
      <c r="FO70" s="123" t="str">
        <f t="shared" si="41"/>
        <v/>
      </c>
      <c r="FP70" s="889" t="str">
        <f>IF(Table1[[#This Row],[Baumwollanteil (in %)]]&lt;&gt;"","05","")</f>
        <v/>
      </c>
      <c r="FQ70" s="999"/>
      <c r="FR70" s="179" t="str">
        <f t="shared" si="42"/>
        <v/>
      </c>
      <c r="FS70" s="175"/>
      <c r="FT70" s="175"/>
      <c r="FU70" s="175"/>
      <c r="FV70" s="745" t="str">
        <f t="shared" si="43"/>
        <v/>
      </c>
      <c r="FZ70" s="24"/>
      <c r="GA70" s="24"/>
      <c r="GC70" s="1010" t="str">
        <f>IF(Table1[[#This Row],[Global Trade Item Number (GTIN)]]="","",Table1[[#This Row],[Global Trade Item Number (GTIN)]])</f>
        <v/>
      </c>
      <c r="GD70" s="790" t="str">
        <f>IF(Table1[[#This Row],[WAWI-Nr./ Kreditoren-Nummer
(ASDV)]]&lt;&gt;"",Table1[[#This Row],[WAWI-Nr./ Kreditoren-Nummer
(ASDV)]],"")</f>
        <v/>
      </c>
      <c r="GE70" s="190"/>
      <c r="GF70" s="790" t="str">
        <f>IF(Table1[[#This Row],[Gültig ab (Datum)]]&lt;&gt;"","31.12.9999","")</f>
        <v/>
      </c>
      <c r="GG70" s="190"/>
      <c r="GH70" s="190"/>
      <c r="GI70" s="616"/>
      <c r="GJ70" s="765"/>
      <c r="GK70" s="763"/>
      <c r="GL70" s="617"/>
      <c r="GM70" s="617"/>
      <c r="GN70" s="617"/>
      <c r="GO70" s="617"/>
      <c r="GP70" s="617"/>
      <c r="GQ70" s="775"/>
      <c r="GR70" s="771"/>
      <c r="GS70" s="159"/>
      <c r="GT70" s="610"/>
      <c r="GU70" s="610"/>
      <c r="GV70" s="610"/>
      <c r="GW70" s="610"/>
      <c r="GX70" s="610"/>
      <c r="GY70" s="610"/>
      <c r="GZ70" s="610"/>
      <c r="HA70" s="610"/>
      <c r="HB70" s="771"/>
      <c r="HC70" s="610"/>
      <c r="HD70" s="610"/>
      <c r="HE70" s="610"/>
      <c r="HF70" s="610"/>
      <c r="HG70" s="610"/>
      <c r="HH70" s="610"/>
      <c r="HI70" s="610"/>
      <c r="HJ70" s="610"/>
      <c r="HK70" s="610"/>
      <c r="HL70" s="771"/>
      <c r="HM70" s="610"/>
      <c r="HN70" s="610"/>
      <c r="HO70" s="610"/>
      <c r="HP70" s="610"/>
      <c r="HQ70" s="610"/>
      <c r="HR70" s="610"/>
      <c r="HS70" s="610"/>
      <c r="HT70" s="610"/>
      <c r="HU70" s="610"/>
      <c r="HV70" s="771"/>
      <c r="HW70" s="610"/>
      <c r="HX70" s="610"/>
      <c r="HY70" s="610"/>
      <c r="HZ70" s="610"/>
      <c r="IA70" s="610"/>
      <c r="IB70" s="610"/>
      <c r="IC70" s="610"/>
      <c r="ID70" s="610"/>
      <c r="IE70" s="610"/>
      <c r="IF70" s="610"/>
      <c r="IG70" s="771"/>
      <c r="IH70" s="610"/>
      <c r="II70" s="610"/>
      <c r="IJ70" s="610"/>
      <c r="IK70" s="610"/>
      <c r="IL70" s="610"/>
      <c r="IM70" s="610"/>
      <c r="IN70" s="610"/>
      <c r="IO70" s="610"/>
      <c r="IP70" s="610"/>
      <c r="IQ70" s="610"/>
      <c r="IR70" s="771"/>
      <c r="IS70" s="610"/>
      <c r="IT70" s="610"/>
      <c r="IU70" s="610"/>
      <c r="IV70" s="610"/>
      <c r="IW70" s="610"/>
      <c r="IX70" s="610"/>
      <c r="IY70" s="610"/>
      <c r="IZ70" s="610"/>
      <c r="JA70" s="610"/>
      <c r="JB70" s="610"/>
      <c r="JC70" s="771"/>
      <c r="JD70" s="610"/>
      <c r="JE70" s="610"/>
      <c r="JF70" s="610"/>
      <c r="JG70" s="610"/>
      <c r="JH70" s="610"/>
      <c r="JI70" s="610"/>
      <c r="JJ70" s="610"/>
      <c r="JK70" s="610"/>
      <c r="JL70" s="610"/>
      <c r="JM70" s="827"/>
      <c r="JN70" s="771"/>
      <c r="JO70" s="610"/>
      <c r="JP70" s="610"/>
      <c r="JQ70" s="610"/>
      <c r="JR70" s="610"/>
      <c r="JS70" s="610"/>
      <c r="JT70" s="610"/>
      <c r="JU70" s="610"/>
      <c r="JV70" s="610"/>
      <c r="JW70" s="610"/>
      <c r="JX70" s="610"/>
      <c r="JY70" s="771"/>
      <c r="JZ70" s="610"/>
      <c r="KA70" s="610"/>
      <c r="KB70" s="610"/>
      <c r="KC70" s="610"/>
      <c r="KD70" s="610"/>
      <c r="KE70" s="610"/>
      <c r="KF70" s="610"/>
      <c r="KG70" s="610"/>
      <c r="KH70" s="610"/>
      <c r="KI70" s="610"/>
      <c r="KL70" s="803" t="str">
        <f>IF(Table1[[#This Row],[GTIN]]&lt;&gt;"",Table1[[#This Row],[GTIN]],"")</f>
        <v/>
      </c>
      <c r="KM70" s="804" t="str">
        <f>Table1[[#This Row],[Kreditor]]</f>
        <v/>
      </c>
      <c r="KN70" s="805" t="str">
        <f>IF(Table1[[#This Row],[Gültig ab (Datum)]]&lt;&gt;"",Table1[[#This Row],[Gültig ab (Datum)]],"")</f>
        <v/>
      </c>
      <c r="KO70" s="805" t="str">
        <f>Table1[[#This Row],[Gültig bis]]</f>
        <v/>
      </c>
      <c r="KP70" s="818" t="str">
        <f>IF(Table1[[#This Row],[Artikel verpackt? 
(X=Ja)]]="","",Table1[[#This Row],[Artikel verpackt? 
(X=Ja)]])</f>
        <v/>
      </c>
      <c r="KQ70" s="806" t="str">
        <f>IF(Table1[[#This Row],[Verpackung recyclingfähig?
(X=Ja)]]="","",Table1[[#This Row],[Verpackung recyclingfähig?
(X=Ja)]])</f>
        <v/>
      </c>
      <c r="KR70" s="807"/>
      <c r="KS70" s="808"/>
      <c r="KT70" s="809"/>
      <c r="KU70" s="809"/>
      <c r="KV70" s="809"/>
      <c r="KW70" s="809"/>
      <c r="KX70" s="809"/>
      <c r="KY70" s="809"/>
      <c r="KZ70" s="810"/>
      <c r="LA70" s="811" t="str">
        <f>IF(Table1[[#This Row],[Hauptkörper - B1 - Art]]="","",VLOOKUP(Table1[[#This Row],[Hauptkörper - B1 - Art]],'DD FD'!B:C,2,FALSE))</f>
        <v/>
      </c>
      <c r="LB70" s="812" t="str">
        <f>IF(Table1[[#This Row],[Hauptkörper - B1 - Fraktion]]="","",VLOOKUP(Table1[[#This Row],[Hauptkörper - B1 - Fraktion]],'DD FD'!H:J,3,FALSE))</f>
        <v/>
      </c>
      <c r="LC70" s="809" t="str">
        <f>IF(Table1[[#This Row],[Hauptkörper - B1 - Gewicht
(in G)]]="","",Table1[[#This Row],[Hauptkörper - B1 - Gewicht
(in G)]])</f>
        <v/>
      </c>
      <c r="LD70" s="809" t="str">
        <f>IF(Table1[[#This Row],[Hauptkörper - B1 - Lizenzierungs-pflichtig? (X=Ja)]]="","",Table1[[#This Row],[Hauptkörper - B1 - Lizenzierungs-pflichtig? (X=Ja)]])</f>
        <v/>
      </c>
      <c r="LE70" s="812" t="str">
        <f>IF(Table1[[#This Row],[Hauptkörper - B1 - Virgin Material]]="","",VLOOKUP(Table1[[#This Row],[Hauptkörper - B1 - Virgin Material]],'DD FD'!AJ:AK,2,FALSE))</f>
        <v/>
      </c>
      <c r="LF70" s="813" t="str">
        <f>IF(Table1[[#This Row],[Hauptkörper - B1 - Virgin Material Anteil (in %)]]="","",Table1[[#This Row],[Hauptkörper - B1 - Virgin Material Anteil (in %)]])</f>
        <v/>
      </c>
      <c r="LG70" s="812" t="str">
        <f>IF(Table1[[#This Row],[Hauptkörper - B1 - Recyceltes Material]]="","",VLOOKUP(Table1[[#This Row],[Hauptkörper - B1 - Recyceltes Material]],'DD FD'!AL:AM,2,FALSE))</f>
        <v/>
      </c>
      <c r="LH70" s="813" t="str">
        <f>IF(Table1[[#This Row],[Hauptkörper - B1 - Recyceltes Material Anteil (in %)]]="","",Table1[[#This Row],[Hauptkörper - B1 - Recyceltes Material Anteil (in %)]])</f>
        <v/>
      </c>
      <c r="LI70" s="814" t="str">
        <f>IF(Table1[[#This Row],[Hauptkörper - B1 - Beschichtung]]="","",VLOOKUP(Table1[[#This Row],[Hauptkörper - B1 - Beschichtung]],'DD FD'!AE:AF,2,FALSE))</f>
        <v/>
      </c>
      <c r="LJ70" s="815" t="str">
        <f>IF(Table1[[#This Row],[Hauptkörper - B1 - Beschichtung Anteil (in %)]]="","",Table1[[#This Row],[Hauptkörper - B1 - Beschichtung Anteil (in %)]])</f>
        <v/>
      </c>
      <c r="LK70" s="811" t="str">
        <f>IF(Table1[[#This Row],[Hauptkörper - B2 - Art]]="","",VLOOKUP(Table1[[#This Row],[Hauptkörper - B2 - Art]],'DD FD'!B:C,2,FALSE))</f>
        <v/>
      </c>
      <c r="LL70" s="812" t="str">
        <f>IF(Table1[[#This Row],[Hauptkörper - B2 - Fraktion]]="","",VLOOKUP(Table1[[#This Row],[Hauptkörper - B2 - Fraktion]],'DD FD'!H:J,3,FALSE))</f>
        <v/>
      </c>
      <c r="LM70" s="809" t="str">
        <f>IF(Table1[[#This Row],[Hauptkörper - B2 - Gewicht
(in G)]]="","",Table1[[#This Row],[Hauptkörper - B2 - Gewicht
(in G)]])</f>
        <v/>
      </c>
      <c r="LN70" s="809" t="str">
        <f>IF(Table1[[#This Row],[Hauptkörper - B2 - Lizenzierungs-pflichtig? (X=Ja)]]="","",Table1[[#This Row],[Hauptkörper - B2 - Lizenzierungs-pflichtig? (X=Ja)]])</f>
        <v/>
      </c>
      <c r="LO70" s="812" t="str">
        <f>IF(Table1[[#This Row],[Hauptkörper - B2 - Virgin Material]]="","",VLOOKUP(Table1[[#This Row],[Hauptkörper - B2 - Virgin Material]],'DD FD'!AJ:AK,2,FALSE))</f>
        <v/>
      </c>
      <c r="LP70" s="813" t="str">
        <f>IF(Table1[[#This Row],[Hauptkörper - B2 - Virgin Material Anteil (in %)]]="","",Table1[[#This Row],[Hauptkörper - B2 - Virgin Material Anteil (in %)]])</f>
        <v/>
      </c>
      <c r="LQ70" s="812" t="str">
        <f>IF(Table1[[#This Row],[Hauptkörper - B2 - Recyceltes Material]]="","",VLOOKUP(Table1[[#This Row],[Hauptkörper - B2 - Recyceltes Material]],'DD FD'!AL:AM,2,FALSE))</f>
        <v/>
      </c>
      <c r="LR70" s="813" t="str">
        <f>IF(Table1[[#This Row],[Hauptkörper - B2 - Recyceltes Material Anteil (in %)]]="","",Table1[[#This Row],[Hauptkörper - B2 - Recyceltes Material Anteil (in %)]])</f>
        <v/>
      </c>
      <c r="LS70" s="812" t="str">
        <f>IF(Table1[[#This Row],[Hauptkörper - B2 - Beschichtung]]="","",VLOOKUP(Table1[[#This Row],[Hauptkörper - B2 - Beschichtung]],'DD FD'!AE:AF,2,FALSE))</f>
        <v/>
      </c>
      <c r="LT70" s="815" t="str">
        <f>IF(Table1[[#This Row],[Hauptkörper - B2 - Beschichtung Anteil (in %)]]="","",Table1[[#This Row],[Hauptkörper - B2 - Beschichtung Anteil (in %)]])</f>
        <v/>
      </c>
      <c r="LU70" s="811" t="str">
        <f>IF(Table1[[#This Row],[Hauptkörper - B3 - Art]]="","",VLOOKUP(Table1[[#This Row],[Hauptkörper - B3 - Art]],'DD FD'!B:C,2,FALSE))</f>
        <v/>
      </c>
      <c r="LV70" s="812" t="str">
        <f>IF(Table1[[#This Row],[Hauptkörper - B3 - Fraktion]]="","",VLOOKUP(Table1[[#This Row],[Hauptkörper - B3 - Fraktion]],'DD FD'!H:J,3,FALSE))</f>
        <v/>
      </c>
      <c r="LW70" s="809" t="str">
        <f>IF(Table1[[#This Row],[Hauptkörper - B3 - Gewicht
(in G)]]="","",Table1[[#This Row],[Hauptkörper - B3 - Gewicht
(in G)]])</f>
        <v/>
      </c>
      <c r="LX70" s="809" t="str">
        <f>IF(Table1[[#This Row],[Hauptkörper - B3 - Lizenzierungs-pflichtig? (X=Ja)]]="","",Table1[[#This Row],[Hauptkörper - B3 - Lizenzierungs-pflichtig? (X=Ja)]])</f>
        <v/>
      </c>
      <c r="LY70" s="812" t="str">
        <f>IF(Table1[[#This Row],[Hauptkörper - B3 - Virgin Material]]="","",VLOOKUP(Table1[[#This Row],[Hauptkörper - B3 - Virgin Material]],'DD FD'!AJ:AK,2,FALSE))</f>
        <v/>
      </c>
      <c r="LZ70" s="813" t="str">
        <f>IF(Table1[[#This Row],[Hauptkörper - B3 - Virgin Material Anteil (in %)]]="","",Table1[[#This Row],[Hauptkörper - B3 - Virgin Material Anteil (in %)]])</f>
        <v/>
      </c>
      <c r="MA70" s="812" t="str">
        <f>IF(Table1[[#This Row],[Hauptkörper - B3 - Recyceltes Material]]="","",VLOOKUP(Table1[[#This Row],[Hauptkörper - B3 - Recyceltes Material]],'DD FD'!AL:AM,2,FALSE))</f>
        <v/>
      </c>
      <c r="MB70" s="813" t="str">
        <f>IF(Table1[[#This Row],[Hauptkörper - B3 - Recyceltes Material Anteil (in %)]]="","",Table1[[#This Row],[Hauptkörper - B3 - Recyceltes Material Anteil (in %)]])</f>
        <v/>
      </c>
      <c r="MC70" s="812" t="str">
        <f>IF(Table1[[#This Row],[Hauptkörper - B3 - Beschichtung]]="","",VLOOKUP(Table1[[#This Row],[Hauptkörper - B3 - Beschichtung]],'DD FD'!AE:AF,2,FALSE))</f>
        <v/>
      </c>
      <c r="MD70" s="815" t="str">
        <f>IF(Table1[[#This Row],[Hauptkörper - B3 - Beschichtung Anteil (in %)]]="","",Table1[[#This Row],[Hauptkörper - B3 - Beschichtung Anteil (in %)]])</f>
        <v/>
      </c>
      <c r="ME70" s="811" t="str">
        <f>IF(Table1[[#This Row],[Verschluss - B1 - Art]]="","",VLOOKUP(Table1[[#This Row],[Verschluss - B1 - Art]],'DD FD'!D:E,2,FALSE))</f>
        <v/>
      </c>
      <c r="MF70" s="812" t="str">
        <f>IF(Table1[[#This Row],[Verschluss - B1 - Fraktion]]="","",VLOOKUP(Table1[[#This Row],[Verschluss - B1 - Fraktion]],'DD FD'!H:J,3,FALSE))</f>
        <v/>
      </c>
      <c r="MG70" s="809" t="str">
        <f>IF(Table1[[#This Row],[Verschluss - B1 - Gewicht (in G)]]="","",Table1[[#This Row],[Verschluss - B1 - Gewicht (in G)]])</f>
        <v/>
      </c>
      <c r="MH70" s="809" t="str">
        <f>IF(Table1[[#This Row],[Verschluss - B1 - Lizenzierungs-pflichtig? (X=Ja)]]="","",Table1[[#This Row],[Verschluss - B1 - Lizenzierungs-pflichtig? (X=Ja)]])</f>
        <v/>
      </c>
      <c r="MI70" s="809" t="str">
        <f>IF(Table1[[#This Row],[Verschluss - B1 - Trennbar vom Hauptkörper? (X=Ja)]]="","",Table1[[#This Row],[Verschluss - B1 - Trennbar vom Hauptkörper? (X=Ja)]])</f>
        <v/>
      </c>
      <c r="MJ70" s="812" t="str">
        <f>IF(Table1[[#This Row],[Verschluss - B1 - Virgin Material]]="","",VLOOKUP(Table1[[#This Row],[Verschluss - B1 - Virgin Material]],'DD FD'!AJ:AK,2,FALSE))</f>
        <v/>
      </c>
      <c r="MK70" s="813" t="str">
        <f>IF(Table1[[#This Row],[Verschluss - B1 - Virgin Material Anteil (in %)]]="","",Table1[[#This Row],[Verschluss - B1 - Virgin Material Anteil (in %)]])</f>
        <v/>
      </c>
      <c r="ML70" s="812" t="str">
        <f>IF(Table1[[#This Row],[Verschluss - B1 - Recyceltes Material]]="","",VLOOKUP(Table1[[#This Row],[Verschluss - B1 - Recyceltes Material]],'DD FD'!AL:AM,2,FALSE))</f>
        <v/>
      </c>
      <c r="MM70" s="813" t="str">
        <f>IF(Table1[[#This Row],[Verschluss - B1 - Recyceltes Material Anteil (in %)]]="","",Table1[[#This Row],[Verschluss - B1 - Recyceltes Material Anteil (in %)]])</f>
        <v/>
      </c>
      <c r="MN70" s="812" t="str">
        <f>IF(Table1[[#This Row],[Verschluss - B1 - Beschichtung]]="","",VLOOKUP(Table1[[#This Row],[Verschluss - B1 - Beschichtung]],'DD FD'!AE:AF,2,FALSE))</f>
        <v/>
      </c>
      <c r="MO70" s="815" t="str">
        <f>IF(Table1[[#This Row],[Verschluss - B1 - Beschichtung Anteil (in %)]]="","",Table1[[#This Row],[Verschluss - B1 - Beschichtung Anteil (in %)]])</f>
        <v/>
      </c>
      <c r="MP70" s="811" t="str">
        <f>IF(Table1[[#This Row],[Verschluss - B2 - Art]]="","",VLOOKUP(Table1[[#This Row],[Verschluss - B2 - Art]],'DD FD'!D:E,2,FALSE))</f>
        <v/>
      </c>
      <c r="MQ70" s="812" t="str">
        <f>IF(Table1[[#This Row],[Verschluss - B2 - Fraktion]]="","",VLOOKUP(Table1[[#This Row],[Verschluss - B2 - Fraktion]],'DD FD'!H:J,3,FALSE))</f>
        <v/>
      </c>
      <c r="MR70" s="809" t="str">
        <f>IF(Table1[[#This Row],[Verschluss - B2 - Gewicht (in G)]]="","",Table1[[#This Row],[Verschluss - B2 - Gewicht (in G)]])</f>
        <v/>
      </c>
      <c r="MS70" s="809" t="str">
        <f>IF(Table1[[#This Row],[Verschluss - B2 - Lizenzierungs-pflichtig? (X=Ja)]]="","",Table1[[#This Row],[Verschluss - B2 - Lizenzierungs-pflichtig? (X=Ja)]])</f>
        <v/>
      </c>
      <c r="MT70" s="809" t="str">
        <f>IF(Table1[[#This Row],[Verschluss - B2 - Trennbar vom Hauptkörper? (X=Ja)]]="","",Table1[[#This Row],[Verschluss - B2 - Trennbar vom Hauptkörper? (X=Ja)]])</f>
        <v/>
      </c>
      <c r="MU70" s="812" t="str">
        <f>IF(Table1[[#This Row],[Verschluss - B2 - Virgin Material]]="","",VLOOKUP(Table1[[#This Row],[Verschluss - B2 - Virgin Material]],'DD FD'!AJ:AK,2,FALSE))</f>
        <v/>
      </c>
      <c r="MV70" s="813" t="str">
        <f>IF(Table1[[#This Row],[Verschluss - B2 - Virgin Material Anteil (in %)]]="","",Table1[[#This Row],[Verschluss - B2 - Virgin Material Anteil (in %)]])</f>
        <v/>
      </c>
      <c r="MW70" s="812" t="str">
        <f>IF(Table1[[#This Row],[Verschluss - B2 - Recyceltes Material]]="","",VLOOKUP(Table1[[#This Row],[Verschluss - B2 - Recyceltes Material]],'DD FD'!AL:AM,2,FALSE))</f>
        <v/>
      </c>
      <c r="MX70" s="813" t="str">
        <f>IF(Table1[[#This Row],[Verschluss - B2 - Recyceltes Material Anteil (in %)]]="","",Table1[[#This Row],[Verschluss - B2 - Recyceltes Material Anteil (in %)]])</f>
        <v/>
      </c>
      <c r="MY70" s="812" t="str">
        <f>IF(Table1[[#This Row],[Verschluss - B2 - Beschichtung]]="","",VLOOKUP(Table1[[#This Row],[Verschluss - B2 - Beschichtung]],'DD FD'!AE:AF,2,FALSE))</f>
        <v/>
      </c>
      <c r="MZ70" s="815" t="str">
        <f>IF(Table1[[#This Row],[Verschluss - B2 - Beschichtung Anteil (in %)]]="","",Table1[[#This Row],[Verschluss - B2 - Beschichtung Anteil (in %)]])</f>
        <v/>
      </c>
      <c r="NA70" s="811" t="str">
        <f>IF(Table1[[#This Row],[Verschluss - B3 - Art]]="","",VLOOKUP(Table1[[#This Row],[Verschluss - B3 - Art]],'DD FD'!D:E,2,FALSE))</f>
        <v/>
      </c>
      <c r="NB70" s="812" t="str">
        <f>IF(Table1[[#This Row],[Verschluss - B3 - Fraktion]]="","",VLOOKUP(Table1[[#This Row],[Verschluss - B3 - Fraktion]],'DD FD'!H:J,3,FALSE))</f>
        <v/>
      </c>
      <c r="NC70" s="809" t="str">
        <f>IF(Table1[[#This Row],[Verschluss - B3 - Gewicht (in G)]]="","",Table1[[#This Row],[Verschluss - B3 - Gewicht (in G)]])</f>
        <v/>
      </c>
      <c r="ND70" s="809" t="str">
        <f>IF(Table1[[#This Row],[Verschluss - B3 - Lizenzierungs-pflichtig? (X=Ja)]]="","",Table1[[#This Row],[Verschluss - B3 - Lizenzierungs-pflichtig? (X=Ja)]])</f>
        <v/>
      </c>
      <c r="NE70" s="809" t="str">
        <f>IF(Table1[[#This Row],[Verschluss - B3 - Trennbar vom Hauptkörper? (X=Ja)]]="","",Table1[[#This Row],[Verschluss - B3 - Trennbar vom Hauptkörper? (X=Ja)]])</f>
        <v/>
      </c>
      <c r="NF70" s="812" t="str">
        <f>IF(Table1[[#This Row],[Verschluss - B3 - Virgin Material]]="","",VLOOKUP(Table1[[#This Row],[Verschluss - B3 - Virgin Material]],'DD FD'!AJ:AK,2,FALSE))</f>
        <v/>
      </c>
      <c r="NG70" s="813" t="str">
        <f>IF(Table1[[#This Row],[Verschluss - B3 - Virgin Material Anteil (in %)]]="","",Table1[[#This Row],[Verschluss - B3 - Virgin Material Anteil (in %)]])</f>
        <v/>
      </c>
      <c r="NH70" s="812" t="str">
        <f>IF(Table1[[#This Row],[Verschluss - B3 - Recyceltes Material]]="","",VLOOKUP(Table1[[#This Row],[Verschluss - B3 - Recyceltes Material]],'DD FD'!AL:AM,2,FALSE))</f>
        <v/>
      </c>
      <c r="NI70" s="813" t="str">
        <f>IF(Table1[[#This Row],[Verschluss - B3 - Recyceltes Material Anteil (in %)]]="","",Table1[[#This Row],[Verschluss - B3 - Recyceltes Material Anteil (in %)]])</f>
        <v/>
      </c>
      <c r="NJ70" s="812" t="str">
        <f>IF(Table1[[#This Row],[Verschluss - B3 - Beschichtung]]="","",VLOOKUP(Table1[[#This Row],[Verschluss - B3 - Beschichtung]],'DD FD'!AE:AF,2,FALSE))</f>
        <v/>
      </c>
      <c r="NK70" s="815" t="str">
        <f>IF(Table1[[#This Row],[Verschluss - B3 - Beschichtung Anteil (in %)]]="","",Table1[[#This Row],[Verschluss - B3 - Beschichtung Anteil (in %)]])</f>
        <v/>
      </c>
      <c r="NL70" s="811" t="str">
        <f>IF(Table1[[#This Row],[Etikett - B1 - Art]]="","",VLOOKUP(Table1[[#This Row],[Etikett - B1 - Art]],'DD FD'!F:G,2,FALSE))</f>
        <v/>
      </c>
      <c r="NM70" s="812" t="str">
        <f>IF(Table1[[#This Row],[Etikett - B1 - Fraktion]]="","",VLOOKUP(Table1[[#This Row],[Etikett - B1 - Fraktion]],'DD FD'!H:J,3,FALSE))</f>
        <v/>
      </c>
      <c r="NN70" s="809" t="str">
        <f>IF(Table1[[#This Row],[Etikett - B1 - Gewicht (in G)]]="","",Table1[[#This Row],[Etikett - B1 - Gewicht (in G)]])</f>
        <v/>
      </c>
      <c r="NO70" s="809" t="str">
        <f>IF(Table1[[#This Row],[Etikett - B1 - Lizenzierungs-pflichtig? (X=Ja)]]="","",Table1[[#This Row],[Etikett - B1 - Lizenzierungs-pflichtig? (X=Ja)]])</f>
        <v/>
      </c>
      <c r="NP70" s="809" t="str">
        <f>IF(Table1[[#This Row],[Etikett - B1 - Trennbar vom Hauptkörper? (X=Ja)]]="","",Table1[[#This Row],[Etikett - B1 - Trennbar vom Hauptkörper? (X=Ja)]])</f>
        <v/>
      </c>
      <c r="NQ70" s="812" t="str">
        <f>IF(Table1[[#This Row],[Etikett - B1 - Virgin Material]]="","",VLOOKUP(Table1[[#This Row],[Etikett - B1 - Virgin Material]],'DD FD'!AJ:AK,2,FALSE))</f>
        <v/>
      </c>
      <c r="NR70" s="813" t="str">
        <f>IF(Table1[[#This Row],[Etikett - B1 - Virgin Material Anteil (in %)]]="","",Table1[[#This Row],[Etikett - B1 - Virgin Material Anteil (in %)]])</f>
        <v/>
      </c>
      <c r="NS70" s="812" t="str">
        <f>IF(Table1[[#This Row],[Etikett - B1 - Recyceltes Material]]="","",VLOOKUP(Table1[[#This Row],[Etikett - B1 - Recyceltes Material]],'DD FD'!AL:AM,2,FALSE))</f>
        <v/>
      </c>
      <c r="NT70" s="813" t="str">
        <f>IF(Table1[[#This Row],[Etikett - B1 - Recyceltes Material Anteil (in %)]]="","",Table1[[#This Row],[Etikett - B1 - Recyceltes Material Anteil (in %)]])</f>
        <v/>
      </c>
      <c r="NU70" s="812" t="str">
        <f>IF(Table1[[#This Row],[Etikett - B1 - Beschichtung]]="","",VLOOKUP(Table1[[#This Row],[Etikett - B1 - Beschichtung]],'DD FD'!AE:AF,2,FALSE))</f>
        <v/>
      </c>
      <c r="NV70" s="815" t="str">
        <f>IF(Table1[[#This Row],[Etikett - B1 - Beschichtung Anteil (in %)]]="","",Table1[[#This Row],[Etikett - B1 - Beschichtung Anteil (in %)]])</f>
        <v/>
      </c>
      <c r="NW70" s="811" t="str">
        <f>IF(Table1[[#This Row],[Etikett - B2 - Art]]="","",VLOOKUP(Table1[[#This Row],[Etikett - B2 - Art]],'DD FD'!F:G,2,FALSE))</f>
        <v/>
      </c>
      <c r="NX70" s="812" t="str">
        <f>IF(Table1[[#This Row],[Etikett - B2 - Fraktion]]="","",VLOOKUP(Table1[[#This Row],[Etikett - B2 - Fraktion]],'DD FD'!H:J,3,FALSE))</f>
        <v/>
      </c>
      <c r="NY70" s="809" t="str">
        <f>IF(Table1[[#This Row],[Etikett - B2 - Gewicht (in G)]]="","",Table1[[#This Row],[Etikett - B2 - Gewicht (in G)]])</f>
        <v/>
      </c>
      <c r="NZ70" s="809" t="str">
        <f>IF(Table1[[#This Row],[Etikett - B2 - Lizenzierungs-pflichtig? (X=Ja)]]="","",Table1[[#This Row],[Etikett - B2 - Lizenzierungs-pflichtig? (X=Ja)]])</f>
        <v/>
      </c>
      <c r="OA70" s="809" t="str">
        <f>IF(Table1[[#This Row],[Etikett - B2 - Trennbar vom Hauptkörper? (X=Ja)]]="","",Table1[[#This Row],[Etikett - B2 - Trennbar vom Hauptkörper? (X=Ja)]])</f>
        <v/>
      </c>
      <c r="OB70" s="812" t="str">
        <f>IF(Table1[[#This Row],[Etikett - B2 - Virgin Material]]="","",VLOOKUP(Table1[[#This Row],[Etikett - B2 - Virgin Material]],'DD FD'!AJ:AK,2,FALSE))</f>
        <v/>
      </c>
      <c r="OC70" s="813" t="str">
        <f>IF(Table1[[#This Row],[Etikett - B2 - Virgin Material Anteil (in %)]]="","",Table1[[#This Row],[Etikett - B2 - Virgin Material Anteil (in %)]])</f>
        <v/>
      </c>
      <c r="OD70" s="812" t="str">
        <f>IF(Table1[[#This Row],[Etikett - B2 - Recyceltes Material]]="","",VLOOKUP(Table1[[#This Row],[Etikett - B2 - Recyceltes Material]],'DD FD'!AL:AM,2,FALSE))</f>
        <v/>
      </c>
      <c r="OE70" s="813" t="str">
        <f>IF(Table1[[#This Row],[Etikett - B2 - Recyceltes Material Anteil (in %)]]="","",Table1[[#This Row],[Etikett - B2 - Recyceltes Material Anteil (in %)]])</f>
        <v/>
      </c>
      <c r="OF70" s="812" t="str">
        <f>IF(Table1[[#This Row],[Etikett - B2 - Beschichtung]]="","",VLOOKUP(Table1[[#This Row],[Etikett - B2 - Beschichtung]],'DD FD'!AE:AF,2,FALSE))</f>
        <v/>
      </c>
      <c r="OG70" s="815" t="str">
        <f>IF(Table1[[#This Row],[Etikett - B2 - Beschichtung Anteil (in %)]]="","",Table1[[#This Row],[Etikett - B2 - Beschichtung Anteil (in %)]])</f>
        <v/>
      </c>
      <c r="OH70" s="811" t="str">
        <f>IF(Table1[[#This Row],[Etikett - B3 - Art]]="","",VLOOKUP(Table1[[#This Row],[Etikett - B3 - Art]],'DD FD'!F:G,2,FALSE))</f>
        <v/>
      </c>
      <c r="OI70" s="812" t="str">
        <f>IF(Table1[[#This Row],[Etikett - B3 - Fraktion]]="","",VLOOKUP(Table1[[#This Row],[Etikett - B3 - Fraktion]],'DD FD'!H:J,3,FALSE))</f>
        <v/>
      </c>
      <c r="OJ70" s="809" t="str">
        <f>IF(Table1[[#This Row],[Etikett - B3 - Gewicht (in G)]]="","",Table1[[#This Row],[Etikett - B3 - Gewicht (in G)]])</f>
        <v/>
      </c>
      <c r="OK70" s="809" t="str">
        <f>IF(Table1[[#This Row],[Etikett - B3 - Lizenzierungs-pflichtig? (X=Ja)]]="","",Table1[[#This Row],[Etikett - B3 - Lizenzierungs-pflichtig? (X=Ja)]])</f>
        <v/>
      </c>
      <c r="OL70" s="809" t="str">
        <f>IF(Table1[[#This Row],[Etikett - B3 - Trennbar vom Hauptkörper? (X=Ja)]]="","",Table1[[#This Row],[Etikett - B3 - Trennbar vom Hauptkörper? (X=Ja)]])</f>
        <v/>
      </c>
      <c r="OM70" s="812" t="str">
        <f>IF(Table1[[#This Row],[Etikett - B3 - Virgin Material]]="","",VLOOKUP(Table1[[#This Row],[Etikett - B3 - Virgin Material]],'DD FD'!AJ:AK,2,FALSE))</f>
        <v/>
      </c>
      <c r="ON70" s="813" t="str">
        <f>IF(Table1[[#This Row],[Etikett - B3 - Virgin Material Anteil (in %)]]="","",Table1[[#This Row],[Etikett - B3 - Virgin Material Anteil (in %)]])</f>
        <v/>
      </c>
      <c r="OO70" s="812" t="str">
        <f>IF(Table1[[#This Row],[Etikett - B3 - Recyceltes Material]]="","",VLOOKUP(Table1[[#This Row],[Etikett - B3 - Recyceltes Material]],'DD FD'!AL:AM,2,FALSE))</f>
        <v/>
      </c>
      <c r="OP70" s="813" t="str">
        <f>IF(Table1[[#This Row],[Etikett - B3 - Recyceltes Material Anteil (in %)]]="","",Table1[[#This Row],[Etikett - B3 - Recyceltes Material Anteil (in %)]])</f>
        <v/>
      </c>
      <c r="OQ70" s="812" t="str">
        <f>IF(Table1[[#This Row],[Etikett - B3 - Beschichtung]]="","",VLOOKUP(Table1[[#This Row],[Etikett - B3 - Beschichtung]],'DD FD'!AE:AF,2,FALSE))</f>
        <v/>
      </c>
      <c r="OR70" s="861" t="str">
        <f>IF(Table1[[#This Row],[Etikett - B3 - Beschichtung Anteil (in %)]]="","",Table1[[#This Row],[Etikett - B3 - Beschichtung Anteil (in %)]])</f>
        <v/>
      </c>
      <c r="OS70" s="866">
        <f>ROUNDUP(SUM(
IF(AND(LB70='DD FD'!$J$7,LD70='DD FD'!$AI$3),LC70,0),
IF(AND(LL70='DD FD'!$J$7,LN70='DD FD'!$AI$3),LM70,0),
IF(AND(LV70='DD FD'!$J$7,LX70='DD FD'!$AI$3),LW70,0),
IF(AND(MF70='DD FD'!$J$7,MH70='DD FD'!$AI$3),MG70,0),
IF(AND(MQ70='DD FD'!$J$7,MS70='DD FD'!$AI$3),MR70,0),
IF(AND(NB70='DD FD'!$J$7,ND70='DD FD'!$AI$3),NC70,0),
IF(AND(NM70='DD FD'!$J$7,NO70='DD FD'!$AI$3),NN70,0),
IF(AND(NX70='DD FD'!$J$7,NZ70='DD FD'!$AI$3),NY70,0),
IF(AND(OI70='DD FD'!$J$7,OK70='DD FD'!$AI$3),OJ70,0),
),2)</f>
        <v>0</v>
      </c>
      <c r="OT70" s="865">
        <f>ROUNDUP(SUM(
IF(AND(LB70='DD FD'!$J$6,LD70='DD FD'!$AI$3),LC70,0),
IF(AND(LL70='DD FD'!$J$6,LN70='DD FD'!$AI$3),LM70,0),
IF(AND(LV70='DD FD'!$J$6,LX70='DD FD'!$AI$3),LW70,0),
IF(AND(MF70='DD FD'!$J$6,MH70='DD FD'!$AI$3),MG70,0),
IF(AND(MQ70='DD FD'!$J$6,MS70='DD FD'!$AI$3),MR70,0),
IF(AND(NB70='DD FD'!$J$6,ND70='DD FD'!$AI$3),NC70,0),
IF(AND(NM70='DD FD'!$J$6,NO70='DD FD'!$AI$3),NN70,0),
IF(AND(NX70='DD FD'!$J$6,NZ70='DD FD'!$AI$3),NY70,0),
IF(AND(OI70='DD FD'!$J$6,OK70='DD FD'!$AI$3),OJ70,0),
),2)</f>
        <v>0</v>
      </c>
      <c r="OU70" s="865">
        <f>ROUNDUP(SUM(
IF(AND(LB70='DD FD'!$J$10,LD70='DD FD'!$AI$3),LC70,0),
IF(AND(LL70='DD FD'!$J$10,LN70='DD FD'!$AI$3),LM70,0),
IF(AND(LV70='DD FD'!$J$10,LX70='DD FD'!$AI$3),LW70,0),
IF(AND(MF70='DD FD'!$J$10,MH70='DD FD'!$AI$3),MG70,0),
IF(AND(MQ70='DD FD'!$J$10,MS70='DD FD'!$AI$3),MR70,0),
IF(AND(NB70='DD FD'!$J$10,ND70='DD FD'!$AI$3),NC70,0),
IF(AND(NM70='DD FD'!$J$10,NO70='DD FD'!$AI$3),NN70,0),
IF(AND(NX70='DD FD'!$J$10,NZ70='DD FD'!$AI$3),NY70,0),
IF(AND(OI70='DD FD'!$J$10,OK70='DD FD'!$AI$3),OJ70,0),
),2)</f>
        <v>0</v>
      </c>
      <c r="OV70" s="865">
        <f>ROUNDUP(SUM(
IF(AND(LB70='DD FD'!$J$8,LD70='DD FD'!$AI$3),LC70,0),
IF(AND(LL70='DD FD'!$J$8,LN70='DD FD'!$AI$3),LM70,0),
IF(AND(LV70='DD FD'!$J$8,LX70='DD FD'!$AI$3),LW70,0),
IF(AND(MF70='DD FD'!$J$8,MH70='DD FD'!$AI$3),MG70,0),
IF(AND(MQ70='DD FD'!$J$8,MS70='DD FD'!$AI$3),MR70,0),
IF(AND(NB70='DD FD'!$J$8,ND70='DD FD'!$AI$3),NC70,0),
IF(AND(NM70='DD FD'!$J$8,NO70='DD FD'!$AI$3),NN70,0),
IF(AND(NX70='DD FD'!$J$8,NZ70='DD FD'!$AI$3),NY70,0),
IF(AND(OI70='DD FD'!$J$8,OK70='DD FD'!$AI$3),OJ70,0),
),2)</f>
        <v>0</v>
      </c>
      <c r="OW70" s="865">
        <f>ROUNDUP(SUM(
IF(AND(LB70='DD FD'!$J$5,LD70='DD FD'!$AI$3),LC70,0),
IF(AND(LL70='DD FD'!$J$5,LN70='DD FD'!$AI$3),LM70,0),
IF(AND(LV70='DD FD'!$J$5,LX70='DD FD'!$AI$3),LW70,0),
IF(AND(MF70='DD FD'!$J$5,MH70='DD FD'!$AI$3),MG70,0),
IF(AND(MQ70='DD FD'!$J$5,MS70='DD FD'!$AI$3),MR70,0),
IF(AND(NB70='DD FD'!$J$5,ND70='DD FD'!$AI$3),NC70,0),
IF(AND(NM70='DD FD'!$J$5,NO70='DD FD'!$AI$3),NN70,0),
IF(AND(NX70='DD FD'!$J$5,NZ70='DD FD'!$AI$3),NY70,0),
IF(AND(OI70='DD FD'!$J$5,OK70='DD FD'!$AI$3),OJ70,0),
),2)</f>
        <v>0</v>
      </c>
      <c r="OX70" s="865">
        <f>ROUNDUP(SUM(
IF(AND(LB70='DD FD'!$J$9,LD70='DD FD'!$AI$3),LC70,0),
IF(AND(LL70='DD FD'!$J$9,LN70='DD FD'!$AI$3),LM70,0),
IF(AND(LV70='DD FD'!$J$9,LX70='DD FD'!$AI$3),LW70,0),
IF(AND(MF70='DD FD'!$J$9,MH70='DD FD'!$AI$3),MG70,0),
IF(AND(MQ70='DD FD'!$J$9,MS70='DD FD'!$AI$3),MR70,0),
IF(AND(NB70='DD FD'!$J$9,ND70='DD FD'!$AI$3),NC70,0),
IF(AND(NM70='DD FD'!$J$9,NO70='DD FD'!$AI$3),NN70,0),
IF(AND(NX70='DD FD'!$J$9,NZ70='DD FD'!$AI$3),NY70,0),
IF(AND(OI70='DD FD'!$J$9,OK70='DD FD'!$AI$3),OJ70,0),
),2)</f>
        <v>0</v>
      </c>
      <c r="OY70" s="865">
        <f>ROUNDUP(SUM(
IF(AND(LB70='DD FD'!$J$4,LD70='DD FD'!$AI$3),LC70,0),
IF(AND(LL70='DD FD'!$J$4,LN70='DD FD'!$AI$3),LM70,0),
IF(AND(LV70='DD FD'!$J$4,LX70='DD FD'!$AI$3),LW70,0),
IF(AND(MF70='DD FD'!$J$4,MH70='DD FD'!$AI$3),MG70,0),
IF(AND(MQ70='DD FD'!$J$4,MS70='DD FD'!$AI$3),MR70,0),
IF(AND(NB70='DD FD'!$J$4,ND70='DD FD'!$AI$3),NC70,0),
IF(AND(NM70='DD FD'!$J$4,NO70='DD FD'!$AI$3),NN70,0),
IF(AND(NX70='DD FD'!$J$4,NZ70='DD FD'!$AI$3),NY70,0),
IF(AND(OI70='DD FD'!$J$4,OK70='DD FD'!$AI$3),OJ70,0),
),2)</f>
        <v>0</v>
      </c>
      <c r="OZ70" s="867">
        <f>ROUNDUP(SUM(
IF(AND(LB70='DD FD'!$J$11,LD70='DD FD'!$AI$3),LC70,0),
IF(AND(LL70='DD FD'!$J$11,LN70='DD FD'!$AI$3),LM70,0),
IF(AND(LV70='DD FD'!$J$11,LX70='DD FD'!$AI$3),LW70,0),
IF(AND(MF70='DD FD'!$J$11,MH70='DD FD'!$AI$3),MG70,0),
IF(AND(MQ70='DD FD'!$J$11,MS70='DD FD'!$AI$3),MR70,0),
IF(AND(NB70='DD FD'!$J$11,ND70='DD FD'!$AI$3),NC70,0),
IF(AND(NM70='DD FD'!$J$11,NO70='DD FD'!$AI$3),NN70,0),
IF(AND(NX70='DD FD'!$J$11,NZ70='DD FD'!$AI$3),NY70,0),
IF(AND(OI70='DD FD'!$J$11,OK70='DD FD'!$AI$3),OJ70,0),
),2)</f>
        <v>0</v>
      </c>
    </row>
    <row r="71" spans="1:416">
      <c r="A71" s="663"/>
      <c r="B71" s="182"/>
      <c r="C71" s="282"/>
      <c r="D71" s="282"/>
      <c r="E71" s="183"/>
      <c r="F71" s="355"/>
      <c r="G71" s="359"/>
      <c r="H71" s="664"/>
      <c r="I71" s="173"/>
      <c r="J71" s="161" t="str">
        <f t="shared" si="27"/>
        <v/>
      </c>
      <c r="K71" s="633" t="str">
        <f t="shared" si="44"/>
        <v/>
      </c>
      <c r="L71" s="636"/>
      <c r="M71" s="124" t="str">
        <f t="shared" si="45"/>
        <v/>
      </c>
      <c r="N71" s="125" t="str">
        <f t="shared" si="28"/>
        <v/>
      </c>
      <c r="O71" s="175"/>
      <c r="P71" s="175"/>
      <c r="Q71" s="126" t="str">
        <f t="shared" si="46"/>
        <v/>
      </c>
      <c r="R71" s="184"/>
      <c r="S71" s="184"/>
      <c r="T71" s="182"/>
      <c r="U71" s="182"/>
      <c r="V71" s="182"/>
      <c r="W71" s="358"/>
      <c r="X71" s="182"/>
      <c r="Y71" s="183"/>
      <c r="Z71" s="123"/>
      <c r="AA71" s="176"/>
      <c r="AB71" s="176"/>
      <c r="AC71" s="176"/>
      <c r="AD71" s="176"/>
      <c r="AE71" s="176"/>
      <c r="AF71" s="176"/>
      <c r="AG71" s="127" t="str">
        <f t="shared" si="47"/>
        <v/>
      </c>
      <c r="AH71" s="127" t="str">
        <f t="shared" si="48"/>
        <v/>
      </c>
      <c r="AI71" s="370"/>
      <c r="AJ71" s="635"/>
      <c r="AK71" s="619" t="str">
        <f t="shared" si="49"/>
        <v/>
      </c>
      <c r="AL71" s="124" t="str">
        <f t="shared" si="29"/>
        <v/>
      </c>
      <c r="AM71" s="124" t="str">
        <f t="shared" si="30"/>
        <v/>
      </c>
      <c r="AN71" s="124" t="str">
        <f t="shared" si="31"/>
        <v/>
      </c>
      <c r="AO71" s="124" t="str">
        <f t="shared" si="32"/>
        <v/>
      </c>
      <c r="AP71" s="184"/>
      <c r="AQ71" s="182"/>
      <c r="AR71" s="182"/>
      <c r="AS71" s="182"/>
      <c r="AT71" s="182"/>
      <c r="AU71" s="127" t="str">
        <f t="shared" si="33"/>
        <v/>
      </c>
      <c r="AV71" s="354"/>
      <c r="AW71" s="127" t="str">
        <f t="shared" si="34"/>
        <v/>
      </c>
      <c r="AX71" s="144" t="str">
        <f t="shared" si="35"/>
        <v/>
      </c>
      <c r="AY71" s="182"/>
      <c r="AZ71" s="23"/>
      <c r="BA71" s="23"/>
      <c r="BB71" s="183"/>
      <c r="BC71" s="622"/>
      <c r="BD71" s="649" t="str">
        <f t="shared" si="50"/>
        <v/>
      </c>
      <c r="BE71" s="354"/>
      <c r="BF71" s="192" t="str">
        <f t="shared" si="51"/>
        <v/>
      </c>
      <c r="BG71" s="159"/>
      <c r="BH71" s="159"/>
      <c r="BI71" s="182"/>
      <c r="BJ71" s="194"/>
      <c r="BK71" s="194"/>
      <c r="BL71" s="194"/>
      <c r="BM71" s="127" t="str">
        <f t="shared" si="36"/>
        <v/>
      </c>
      <c r="BN71" s="194"/>
      <c r="BO71" s="178" t="str">
        <f t="shared" si="37"/>
        <v/>
      </c>
      <c r="BP71" s="191"/>
      <c r="BQ71" s="182"/>
      <c r="BR71" s="23"/>
      <c r="BS71" s="23"/>
      <c r="BT71" s="23"/>
      <c r="BU71" s="651"/>
      <c r="BV71" s="647"/>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633" t="str">
        <f t="shared" si="52"/>
        <v/>
      </c>
      <c r="DY71" s="736"/>
      <c r="DZ71" s="334"/>
      <c r="EA71" s="736"/>
      <c r="EB71" s="197"/>
      <c r="EC71" s="194"/>
      <c r="ED71" s="197"/>
      <c r="EE71" s="197"/>
      <c r="EF71" s="194"/>
      <c r="EG71" s="194"/>
      <c r="EH71" s="194"/>
      <c r="EI71" s="123" t="str">
        <f t="shared" si="38"/>
        <v/>
      </c>
      <c r="EJ71" s="194"/>
      <c r="EK71" s="620" t="str">
        <f t="shared" si="39"/>
        <v/>
      </c>
      <c r="EL71" s="756"/>
      <c r="EM71" s="620" t="str">
        <f t="shared" si="53"/>
        <v/>
      </c>
      <c r="EN71" s="733"/>
      <c r="EO71" s="163"/>
      <c r="EP71" s="163"/>
      <c r="EQ71" s="163"/>
      <c r="ER71" s="163"/>
      <c r="ES71" s="163"/>
      <c r="ET71" s="163"/>
      <c r="EU71" s="163"/>
      <c r="EV71" s="163"/>
      <c r="EW71" s="163"/>
      <c r="EX71" s="163"/>
      <c r="EY71" s="163"/>
      <c r="EZ71" s="163"/>
      <c r="FA71" s="163"/>
      <c r="FB71" s="163"/>
      <c r="FC71" s="742"/>
      <c r="FD71" s="648" t="str">
        <f t="shared" si="40"/>
        <v/>
      </c>
      <c r="FE71" s="183"/>
      <c r="FF71" s="201"/>
      <c r="FG71" s="201"/>
      <c r="FH71" s="201"/>
      <c r="FI71" s="201"/>
      <c r="FJ71" s="201"/>
      <c r="FK71" s="201"/>
      <c r="FL71" s="182"/>
      <c r="FM71" s="182"/>
      <c r="FN71" s="334"/>
      <c r="FO71" s="123" t="str">
        <f t="shared" si="41"/>
        <v/>
      </c>
      <c r="FP71" s="889" t="str">
        <f>IF(Table1[[#This Row],[Baumwollanteil (in %)]]&lt;&gt;"","05","")</f>
        <v/>
      </c>
      <c r="FQ71" s="999"/>
      <c r="FR71" s="179" t="str">
        <f t="shared" si="42"/>
        <v/>
      </c>
      <c r="FS71" s="175"/>
      <c r="FT71" s="175"/>
      <c r="FU71" s="175"/>
      <c r="FV71" s="745" t="str">
        <f t="shared" si="43"/>
        <v/>
      </c>
      <c r="FZ71" s="24"/>
      <c r="GA71" s="24"/>
      <c r="GC71" s="1010" t="str">
        <f>IF(Table1[[#This Row],[Global Trade Item Number (GTIN)]]="","",Table1[[#This Row],[Global Trade Item Number (GTIN)]])</f>
        <v/>
      </c>
      <c r="GD71" s="790" t="str">
        <f>IF(Table1[[#This Row],[WAWI-Nr./ Kreditoren-Nummer
(ASDV)]]&lt;&gt;"",Table1[[#This Row],[WAWI-Nr./ Kreditoren-Nummer
(ASDV)]],"")</f>
        <v/>
      </c>
      <c r="GE71" s="190"/>
      <c r="GF71" s="790" t="str">
        <f>IF(Table1[[#This Row],[Gültig ab (Datum)]]&lt;&gt;"","31.12.9999","")</f>
        <v/>
      </c>
      <c r="GG71" s="190"/>
      <c r="GH71" s="190"/>
      <c r="GI71" s="616"/>
      <c r="GJ71" s="765"/>
      <c r="GK71" s="763"/>
      <c r="GL71" s="617"/>
      <c r="GM71" s="617"/>
      <c r="GN71" s="617"/>
      <c r="GO71" s="617"/>
      <c r="GP71" s="617"/>
      <c r="GQ71" s="775"/>
      <c r="GR71" s="771"/>
      <c r="GS71" s="159"/>
      <c r="GT71" s="610"/>
      <c r="GU71" s="610"/>
      <c r="GV71" s="610"/>
      <c r="GW71" s="610"/>
      <c r="GX71" s="610"/>
      <c r="GY71" s="610"/>
      <c r="GZ71" s="610"/>
      <c r="HA71" s="610"/>
      <c r="HB71" s="771"/>
      <c r="HC71" s="610"/>
      <c r="HD71" s="610"/>
      <c r="HE71" s="610"/>
      <c r="HF71" s="610"/>
      <c r="HG71" s="610"/>
      <c r="HH71" s="610"/>
      <c r="HI71" s="610"/>
      <c r="HJ71" s="610"/>
      <c r="HK71" s="610"/>
      <c r="HL71" s="771"/>
      <c r="HM71" s="610"/>
      <c r="HN71" s="610"/>
      <c r="HO71" s="610"/>
      <c r="HP71" s="610"/>
      <c r="HQ71" s="610"/>
      <c r="HR71" s="610"/>
      <c r="HS71" s="610"/>
      <c r="HT71" s="610"/>
      <c r="HU71" s="610"/>
      <c r="HV71" s="771"/>
      <c r="HW71" s="610"/>
      <c r="HX71" s="610"/>
      <c r="HY71" s="610"/>
      <c r="HZ71" s="610"/>
      <c r="IA71" s="610"/>
      <c r="IB71" s="610"/>
      <c r="IC71" s="610"/>
      <c r="ID71" s="610"/>
      <c r="IE71" s="610"/>
      <c r="IF71" s="610"/>
      <c r="IG71" s="771"/>
      <c r="IH71" s="610"/>
      <c r="II71" s="610"/>
      <c r="IJ71" s="610"/>
      <c r="IK71" s="610"/>
      <c r="IL71" s="610"/>
      <c r="IM71" s="610"/>
      <c r="IN71" s="610"/>
      <c r="IO71" s="610"/>
      <c r="IP71" s="610"/>
      <c r="IQ71" s="610"/>
      <c r="IR71" s="771"/>
      <c r="IS71" s="610"/>
      <c r="IT71" s="610"/>
      <c r="IU71" s="610"/>
      <c r="IV71" s="610"/>
      <c r="IW71" s="610"/>
      <c r="IX71" s="610"/>
      <c r="IY71" s="610"/>
      <c r="IZ71" s="610"/>
      <c r="JA71" s="610"/>
      <c r="JB71" s="610"/>
      <c r="JC71" s="771"/>
      <c r="JD71" s="610"/>
      <c r="JE71" s="610"/>
      <c r="JF71" s="610"/>
      <c r="JG71" s="610"/>
      <c r="JH71" s="610"/>
      <c r="JI71" s="610"/>
      <c r="JJ71" s="610"/>
      <c r="JK71" s="610"/>
      <c r="JL71" s="610"/>
      <c r="JM71" s="827"/>
      <c r="JN71" s="771"/>
      <c r="JO71" s="610"/>
      <c r="JP71" s="610"/>
      <c r="JQ71" s="610"/>
      <c r="JR71" s="610"/>
      <c r="JS71" s="610"/>
      <c r="JT71" s="610"/>
      <c r="JU71" s="610"/>
      <c r="JV71" s="610"/>
      <c r="JW71" s="610"/>
      <c r="JX71" s="610"/>
      <c r="JY71" s="771"/>
      <c r="JZ71" s="610"/>
      <c r="KA71" s="610"/>
      <c r="KB71" s="610"/>
      <c r="KC71" s="610"/>
      <c r="KD71" s="610"/>
      <c r="KE71" s="610"/>
      <c r="KF71" s="610"/>
      <c r="KG71" s="610"/>
      <c r="KH71" s="610"/>
      <c r="KI71" s="610"/>
      <c r="KL71" s="803" t="str">
        <f>IF(Table1[[#This Row],[GTIN]]&lt;&gt;"",Table1[[#This Row],[GTIN]],"")</f>
        <v/>
      </c>
      <c r="KM71" s="804" t="str">
        <f>Table1[[#This Row],[Kreditor]]</f>
        <v/>
      </c>
      <c r="KN71" s="805" t="str">
        <f>IF(Table1[[#This Row],[Gültig ab (Datum)]]&lt;&gt;"",Table1[[#This Row],[Gültig ab (Datum)]],"")</f>
        <v/>
      </c>
      <c r="KO71" s="805" t="str">
        <f>Table1[[#This Row],[Gültig bis]]</f>
        <v/>
      </c>
      <c r="KP71" s="818" t="str">
        <f>IF(Table1[[#This Row],[Artikel verpackt? 
(X=Ja)]]="","",Table1[[#This Row],[Artikel verpackt? 
(X=Ja)]])</f>
        <v/>
      </c>
      <c r="KQ71" s="806" t="str">
        <f>IF(Table1[[#This Row],[Verpackung recyclingfähig?
(X=Ja)]]="","",Table1[[#This Row],[Verpackung recyclingfähig?
(X=Ja)]])</f>
        <v/>
      </c>
      <c r="KR71" s="807"/>
      <c r="KS71" s="808"/>
      <c r="KT71" s="809"/>
      <c r="KU71" s="809"/>
      <c r="KV71" s="809"/>
      <c r="KW71" s="809"/>
      <c r="KX71" s="809"/>
      <c r="KY71" s="809"/>
      <c r="KZ71" s="810"/>
      <c r="LA71" s="811" t="str">
        <f>IF(Table1[[#This Row],[Hauptkörper - B1 - Art]]="","",VLOOKUP(Table1[[#This Row],[Hauptkörper - B1 - Art]],'DD FD'!B:C,2,FALSE))</f>
        <v/>
      </c>
      <c r="LB71" s="812" t="str">
        <f>IF(Table1[[#This Row],[Hauptkörper - B1 - Fraktion]]="","",VLOOKUP(Table1[[#This Row],[Hauptkörper - B1 - Fraktion]],'DD FD'!H:J,3,FALSE))</f>
        <v/>
      </c>
      <c r="LC71" s="809" t="str">
        <f>IF(Table1[[#This Row],[Hauptkörper - B1 - Gewicht
(in G)]]="","",Table1[[#This Row],[Hauptkörper - B1 - Gewicht
(in G)]])</f>
        <v/>
      </c>
      <c r="LD71" s="809" t="str">
        <f>IF(Table1[[#This Row],[Hauptkörper - B1 - Lizenzierungs-pflichtig? (X=Ja)]]="","",Table1[[#This Row],[Hauptkörper - B1 - Lizenzierungs-pflichtig? (X=Ja)]])</f>
        <v/>
      </c>
      <c r="LE71" s="812" t="str">
        <f>IF(Table1[[#This Row],[Hauptkörper - B1 - Virgin Material]]="","",VLOOKUP(Table1[[#This Row],[Hauptkörper - B1 - Virgin Material]],'DD FD'!AJ:AK,2,FALSE))</f>
        <v/>
      </c>
      <c r="LF71" s="813" t="str">
        <f>IF(Table1[[#This Row],[Hauptkörper - B1 - Virgin Material Anteil (in %)]]="","",Table1[[#This Row],[Hauptkörper - B1 - Virgin Material Anteil (in %)]])</f>
        <v/>
      </c>
      <c r="LG71" s="812" t="str">
        <f>IF(Table1[[#This Row],[Hauptkörper - B1 - Recyceltes Material]]="","",VLOOKUP(Table1[[#This Row],[Hauptkörper - B1 - Recyceltes Material]],'DD FD'!AL:AM,2,FALSE))</f>
        <v/>
      </c>
      <c r="LH71" s="813" t="str">
        <f>IF(Table1[[#This Row],[Hauptkörper - B1 - Recyceltes Material Anteil (in %)]]="","",Table1[[#This Row],[Hauptkörper - B1 - Recyceltes Material Anteil (in %)]])</f>
        <v/>
      </c>
      <c r="LI71" s="814" t="str">
        <f>IF(Table1[[#This Row],[Hauptkörper - B1 - Beschichtung]]="","",VLOOKUP(Table1[[#This Row],[Hauptkörper - B1 - Beschichtung]],'DD FD'!AE:AF,2,FALSE))</f>
        <v/>
      </c>
      <c r="LJ71" s="815" t="str">
        <f>IF(Table1[[#This Row],[Hauptkörper - B1 - Beschichtung Anteil (in %)]]="","",Table1[[#This Row],[Hauptkörper - B1 - Beschichtung Anteil (in %)]])</f>
        <v/>
      </c>
      <c r="LK71" s="811" t="str">
        <f>IF(Table1[[#This Row],[Hauptkörper - B2 - Art]]="","",VLOOKUP(Table1[[#This Row],[Hauptkörper - B2 - Art]],'DD FD'!B:C,2,FALSE))</f>
        <v/>
      </c>
      <c r="LL71" s="812" t="str">
        <f>IF(Table1[[#This Row],[Hauptkörper - B2 - Fraktion]]="","",VLOOKUP(Table1[[#This Row],[Hauptkörper - B2 - Fraktion]],'DD FD'!H:J,3,FALSE))</f>
        <v/>
      </c>
      <c r="LM71" s="809" t="str">
        <f>IF(Table1[[#This Row],[Hauptkörper - B2 - Gewicht
(in G)]]="","",Table1[[#This Row],[Hauptkörper - B2 - Gewicht
(in G)]])</f>
        <v/>
      </c>
      <c r="LN71" s="809" t="str">
        <f>IF(Table1[[#This Row],[Hauptkörper - B2 - Lizenzierungs-pflichtig? (X=Ja)]]="","",Table1[[#This Row],[Hauptkörper - B2 - Lizenzierungs-pflichtig? (X=Ja)]])</f>
        <v/>
      </c>
      <c r="LO71" s="812" t="str">
        <f>IF(Table1[[#This Row],[Hauptkörper - B2 - Virgin Material]]="","",VLOOKUP(Table1[[#This Row],[Hauptkörper - B2 - Virgin Material]],'DD FD'!AJ:AK,2,FALSE))</f>
        <v/>
      </c>
      <c r="LP71" s="813" t="str">
        <f>IF(Table1[[#This Row],[Hauptkörper - B2 - Virgin Material Anteil (in %)]]="","",Table1[[#This Row],[Hauptkörper - B2 - Virgin Material Anteil (in %)]])</f>
        <v/>
      </c>
      <c r="LQ71" s="812" t="str">
        <f>IF(Table1[[#This Row],[Hauptkörper - B2 - Recyceltes Material]]="","",VLOOKUP(Table1[[#This Row],[Hauptkörper - B2 - Recyceltes Material]],'DD FD'!AL:AM,2,FALSE))</f>
        <v/>
      </c>
      <c r="LR71" s="813" t="str">
        <f>IF(Table1[[#This Row],[Hauptkörper - B2 - Recyceltes Material Anteil (in %)]]="","",Table1[[#This Row],[Hauptkörper - B2 - Recyceltes Material Anteil (in %)]])</f>
        <v/>
      </c>
      <c r="LS71" s="812" t="str">
        <f>IF(Table1[[#This Row],[Hauptkörper - B2 - Beschichtung]]="","",VLOOKUP(Table1[[#This Row],[Hauptkörper - B2 - Beschichtung]],'DD FD'!AE:AF,2,FALSE))</f>
        <v/>
      </c>
      <c r="LT71" s="815" t="str">
        <f>IF(Table1[[#This Row],[Hauptkörper - B2 - Beschichtung Anteil (in %)]]="","",Table1[[#This Row],[Hauptkörper - B2 - Beschichtung Anteil (in %)]])</f>
        <v/>
      </c>
      <c r="LU71" s="811" t="str">
        <f>IF(Table1[[#This Row],[Hauptkörper - B3 - Art]]="","",VLOOKUP(Table1[[#This Row],[Hauptkörper - B3 - Art]],'DD FD'!B:C,2,FALSE))</f>
        <v/>
      </c>
      <c r="LV71" s="812" t="str">
        <f>IF(Table1[[#This Row],[Hauptkörper - B3 - Fraktion]]="","",VLOOKUP(Table1[[#This Row],[Hauptkörper - B3 - Fraktion]],'DD FD'!H:J,3,FALSE))</f>
        <v/>
      </c>
      <c r="LW71" s="809" t="str">
        <f>IF(Table1[[#This Row],[Hauptkörper - B3 - Gewicht
(in G)]]="","",Table1[[#This Row],[Hauptkörper - B3 - Gewicht
(in G)]])</f>
        <v/>
      </c>
      <c r="LX71" s="809" t="str">
        <f>IF(Table1[[#This Row],[Hauptkörper - B3 - Lizenzierungs-pflichtig? (X=Ja)]]="","",Table1[[#This Row],[Hauptkörper - B3 - Lizenzierungs-pflichtig? (X=Ja)]])</f>
        <v/>
      </c>
      <c r="LY71" s="812" t="str">
        <f>IF(Table1[[#This Row],[Hauptkörper - B3 - Virgin Material]]="","",VLOOKUP(Table1[[#This Row],[Hauptkörper - B3 - Virgin Material]],'DD FD'!AJ:AK,2,FALSE))</f>
        <v/>
      </c>
      <c r="LZ71" s="813" t="str">
        <f>IF(Table1[[#This Row],[Hauptkörper - B3 - Virgin Material Anteil (in %)]]="","",Table1[[#This Row],[Hauptkörper - B3 - Virgin Material Anteil (in %)]])</f>
        <v/>
      </c>
      <c r="MA71" s="812" t="str">
        <f>IF(Table1[[#This Row],[Hauptkörper - B3 - Recyceltes Material]]="","",VLOOKUP(Table1[[#This Row],[Hauptkörper - B3 - Recyceltes Material]],'DD FD'!AL:AM,2,FALSE))</f>
        <v/>
      </c>
      <c r="MB71" s="813" t="str">
        <f>IF(Table1[[#This Row],[Hauptkörper - B3 - Recyceltes Material Anteil (in %)]]="","",Table1[[#This Row],[Hauptkörper - B3 - Recyceltes Material Anteil (in %)]])</f>
        <v/>
      </c>
      <c r="MC71" s="812" t="str">
        <f>IF(Table1[[#This Row],[Hauptkörper - B3 - Beschichtung]]="","",VLOOKUP(Table1[[#This Row],[Hauptkörper - B3 - Beschichtung]],'DD FD'!AE:AF,2,FALSE))</f>
        <v/>
      </c>
      <c r="MD71" s="815" t="str">
        <f>IF(Table1[[#This Row],[Hauptkörper - B3 - Beschichtung Anteil (in %)]]="","",Table1[[#This Row],[Hauptkörper - B3 - Beschichtung Anteil (in %)]])</f>
        <v/>
      </c>
      <c r="ME71" s="811" t="str">
        <f>IF(Table1[[#This Row],[Verschluss - B1 - Art]]="","",VLOOKUP(Table1[[#This Row],[Verschluss - B1 - Art]],'DD FD'!D:E,2,FALSE))</f>
        <v/>
      </c>
      <c r="MF71" s="812" t="str">
        <f>IF(Table1[[#This Row],[Verschluss - B1 - Fraktion]]="","",VLOOKUP(Table1[[#This Row],[Verschluss - B1 - Fraktion]],'DD FD'!H:J,3,FALSE))</f>
        <v/>
      </c>
      <c r="MG71" s="809" t="str">
        <f>IF(Table1[[#This Row],[Verschluss - B1 - Gewicht (in G)]]="","",Table1[[#This Row],[Verschluss - B1 - Gewicht (in G)]])</f>
        <v/>
      </c>
      <c r="MH71" s="809" t="str">
        <f>IF(Table1[[#This Row],[Verschluss - B1 - Lizenzierungs-pflichtig? (X=Ja)]]="","",Table1[[#This Row],[Verschluss - B1 - Lizenzierungs-pflichtig? (X=Ja)]])</f>
        <v/>
      </c>
      <c r="MI71" s="809" t="str">
        <f>IF(Table1[[#This Row],[Verschluss - B1 - Trennbar vom Hauptkörper? (X=Ja)]]="","",Table1[[#This Row],[Verschluss - B1 - Trennbar vom Hauptkörper? (X=Ja)]])</f>
        <v/>
      </c>
      <c r="MJ71" s="812" t="str">
        <f>IF(Table1[[#This Row],[Verschluss - B1 - Virgin Material]]="","",VLOOKUP(Table1[[#This Row],[Verschluss - B1 - Virgin Material]],'DD FD'!AJ:AK,2,FALSE))</f>
        <v/>
      </c>
      <c r="MK71" s="813" t="str">
        <f>IF(Table1[[#This Row],[Verschluss - B1 - Virgin Material Anteil (in %)]]="","",Table1[[#This Row],[Verschluss - B1 - Virgin Material Anteil (in %)]])</f>
        <v/>
      </c>
      <c r="ML71" s="812" t="str">
        <f>IF(Table1[[#This Row],[Verschluss - B1 - Recyceltes Material]]="","",VLOOKUP(Table1[[#This Row],[Verschluss - B1 - Recyceltes Material]],'DD FD'!AL:AM,2,FALSE))</f>
        <v/>
      </c>
      <c r="MM71" s="813" t="str">
        <f>IF(Table1[[#This Row],[Verschluss - B1 - Recyceltes Material Anteil (in %)]]="","",Table1[[#This Row],[Verschluss - B1 - Recyceltes Material Anteil (in %)]])</f>
        <v/>
      </c>
      <c r="MN71" s="812" t="str">
        <f>IF(Table1[[#This Row],[Verschluss - B1 - Beschichtung]]="","",VLOOKUP(Table1[[#This Row],[Verschluss - B1 - Beschichtung]],'DD FD'!AE:AF,2,FALSE))</f>
        <v/>
      </c>
      <c r="MO71" s="815" t="str">
        <f>IF(Table1[[#This Row],[Verschluss - B1 - Beschichtung Anteil (in %)]]="","",Table1[[#This Row],[Verschluss - B1 - Beschichtung Anteil (in %)]])</f>
        <v/>
      </c>
      <c r="MP71" s="811" t="str">
        <f>IF(Table1[[#This Row],[Verschluss - B2 - Art]]="","",VLOOKUP(Table1[[#This Row],[Verschluss - B2 - Art]],'DD FD'!D:E,2,FALSE))</f>
        <v/>
      </c>
      <c r="MQ71" s="812" t="str">
        <f>IF(Table1[[#This Row],[Verschluss - B2 - Fraktion]]="","",VLOOKUP(Table1[[#This Row],[Verschluss - B2 - Fraktion]],'DD FD'!H:J,3,FALSE))</f>
        <v/>
      </c>
      <c r="MR71" s="809" t="str">
        <f>IF(Table1[[#This Row],[Verschluss - B2 - Gewicht (in G)]]="","",Table1[[#This Row],[Verschluss - B2 - Gewicht (in G)]])</f>
        <v/>
      </c>
      <c r="MS71" s="809" t="str">
        <f>IF(Table1[[#This Row],[Verschluss - B2 - Lizenzierungs-pflichtig? (X=Ja)]]="","",Table1[[#This Row],[Verschluss - B2 - Lizenzierungs-pflichtig? (X=Ja)]])</f>
        <v/>
      </c>
      <c r="MT71" s="809" t="str">
        <f>IF(Table1[[#This Row],[Verschluss - B2 - Trennbar vom Hauptkörper? (X=Ja)]]="","",Table1[[#This Row],[Verschluss - B2 - Trennbar vom Hauptkörper? (X=Ja)]])</f>
        <v/>
      </c>
      <c r="MU71" s="812" t="str">
        <f>IF(Table1[[#This Row],[Verschluss - B2 - Virgin Material]]="","",VLOOKUP(Table1[[#This Row],[Verschluss - B2 - Virgin Material]],'DD FD'!AJ:AK,2,FALSE))</f>
        <v/>
      </c>
      <c r="MV71" s="813" t="str">
        <f>IF(Table1[[#This Row],[Verschluss - B2 - Virgin Material Anteil (in %)]]="","",Table1[[#This Row],[Verschluss - B2 - Virgin Material Anteil (in %)]])</f>
        <v/>
      </c>
      <c r="MW71" s="812" t="str">
        <f>IF(Table1[[#This Row],[Verschluss - B2 - Recyceltes Material]]="","",VLOOKUP(Table1[[#This Row],[Verschluss - B2 - Recyceltes Material]],'DD FD'!AL:AM,2,FALSE))</f>
        <v/>
      </c>
      <c r="MX71" s="813" t="str">
        <f>IF(Table1[[#This Row],[Verschluss - B2 - Recyceltes Material Anteil (in %)]]="","",Table1[[#This Row],[Verschluss - B2 - Recyceltes Material Anteil (in %)]])</f>
        <v/>
      </c>
      <c r="MY71" s="812" t="str">
        <f>IF(Table1[[#This Row],[Verschluss - B2 - Beschichtung]]="","",VLOOKUP(Table1[[#This Row],[Verschluss - B2 - Beschichtung]],'DD FD'!AE:AF,2,FALSE))</f>
        <v/>
      </c>
      <c r="MZ71" s="815" t="str">
        <f>IF(Table1[[#This Row],[Verschluss - B2 - Beschichtung Anteil (in %)]]="","",Table1[[#This Row],[Verschluss - B2 - Beschichtung Anteil (in %)]])</f>
        <v/>
      </c>
      <c r="NA71" s="811" t="str">
        <f>IF(Table1[[#This Row],[Verschluss - B3 - Art]]="","",VLOOKUP(Table1[[#This Row],[Verschluss - B3 - Art]],'DD FD'!D:E,2,FALSE))</f>
        <v/>
      </c>
      <c r="NB71" s="812" t="str">
        <f>IF(Table1[[#This Row],[Verschluss - B3 - Fraktion]]="","",VLOOKUP(Table1[[#This Row],[Verschluss - B3 - Fraktion]],'DD FD'!H:J,3,FALSE))</f>
        <v/>
      </c>
      <c r="NC71" s="809" t="str">
        <f>IF(Table1[[#This Row],[Verschluss - B3 - Gewicht (in G)]]="","",Table1[[#This Row],[Verschluss - B3 - Gewicht (in G)]])</f>
        <v/>
      </c>
      <c r="ND71" s="809" t="str">
        <f>IF(Table1[[#This Row],[Verschluss - B3 - Lizenzierungs-pflichtig? (X=Ja)]]="","",Table1[[#This Row],[Verschluss - B3 - Lizenzierungs-pflichtig? (X=Ja)]])</f>
        <v/>
      </c>
      <c r="NE71" s="809" t="str">
        <f>IF(Table1[[#This Row],[Verschluss - B3 - Trennbar vom Hauptkörper? (X=Ja)]]="","",Table1[[#This Row],[Verschluss - B3 - Trennbar vom Hauptkörper? (X=Ja)]])</f>
        <v/>
      </c>
      <c r="NF71" s="812" t="str">
        <f>IF(Table1[[#This Row],[Verschluss - B3 - Virgin Material]]="","",VLOOKUP(Table1[[#This Row],[Verschluss - B3 - Virgin Material]],'DD FD'!AJ:AK,2,FALSE))</f>
        <v/>
      </c>
      <c r="NG71" s="813" t="str">
        <f>IF(Table1[[#This Row],[Verschluss - B3 - Virgin Material Anteil (in %)]]="","",Table1[[#This Row],[Verschluss - B3 - Virgin Material Anteil (in %)]])</f>
        <v/>
      </c>
      <c r="NH71" s="812" t="str">
        <f>IF(Table1[[#This Row],[Verschluss - B3 - Recyceltes Material]]="","",VLOOKUP(Table1[[#This Row],[Verschluss - B3 - Recyceltes Material]],'DD FD'!AL:AM,2,FALSE))</f>
        <v/>
      </c>
      <c r="NI71" s="813" t="str">
        <f>IF(Table1[[#This Row],[Verschluss - B3 - Recyceltes Material Anteil (in %)]]="","",Table1[[#This Row],[Verschluss - B3 - Recyceltes Material Anteil (in %)]])</f>
        <v/>
      </c>
      <c r="NJ71" s="812" t="str">
        <f>IF(Table1[[#This Row],[Verschluss - B3 - Beschichtung]]="","",VLOOKUP(Table1[[#This Row],[Verschluss - B3 - Beschichtung]],'DD FD'!AE:AF,2,FALSE))</f>
        <v/>
      </c>
      <c r="NK71" s="815" t="str">
        <f>IF(Table1[[#This Row],[Verschluss - B3 - Beschichtung Anteil (in %)]]="","",Table1[[#This Row],[Verschluss - B3 - Beschichtung Anteil (in %)]])</f>
        <v/>
      </c>
      <c r="NL71" s="811" t="str">
        <f>IF(Table1[[#This Row],[Etikett - B1 - Art]]="","",VLOOKUP(Table1[[#This Row],[Etikett - B1 - Art]],'DD FD'!F:G,2,FALSE))</f>
        <v/>
      </c>
      <c r="NM71" s="812" t="str">
        <f>IF(Table1[[#This Row],[Etikett - B1 - Fraktion]]="","",VLOOKUP(Table1[[#This Row],[Etikett - B1 - Fraktion]],'DD FD'!H:J,3,FALSE))</f>
        <v/>
      </c>
      <c r="NN71" s="809" t="str">
        <f>IF(Table1[[#This Row],[Etikett - B1 - Gewicht (in G)]]="","",Table1[[#This Row],[Etikett - B1 - Gewicht (in G)]])</f>
        <v/>
      </c>
      <c r="NO71" s="809" t="str">
        <f>IF(Table1[[#This Row],[Etikett - B1 - Lizenzierungs-pflichtig? (X=Ja)]]="","",Table1[[#This Row],[Etikett - B1 - Lizenzierungs-pflichtig? (X=Ja)]])</f>
        <v/>
      </c>
      <c r="NP71" s="809" t="str">
        <f>IF(Table1[[#This Row],[Etikett - B1 - Trennbar vom Hauptkörper? (X=Ja)]]="","",Table1[[#This Row],[Etikett - B1 - Trennbar vom Hauptkörper? (X=Ja)]])</f>
        <v/>
      </c>
      <c r="NQ71" s="812" t="str">
        <f>IF(Table1[[#This Row],[Etikett - B1 - Virgin Material]]="","",VLOOKUP(Table1[[#This Row],[Etikett - B1 - Virgin Material]],'DD FD'!AJ:AK,2,FALSE))</f>
        <v/>
      </c>
      <c r="NR71" s="813" t="str">
        <f>IF(Table1[[#This Row],[Etikett - B1 - Virgin Material Anteil (in %)]]="","",Table1[[#This Row],[Etikett - B1 - Virgin Material Anteil (in %)]])</f>
        <v/>
      </c>
      <c r="NS71" s="812" t="str">
        <f>IF(Table1[[#This Row],[Etikett - B1 - Recyceltes Material]]="","",VLOOKUP(Table1[[#This Row],[Etikett - B1 - Recyceltes Material]],'DD FD'!AL:AM,2,FALSE))</f>
        <v/>
      </c>
      <c r="NT71" s="813" t="str">
        <f>IF(Table1[[#This Row],[Etikett - B1 - Recyceltes Material Anteil (in %)]]="","",Table1[[#This Row],[Etikett - B1 - Recyceltes Material Anteil (in %)]])</f>
        <v/>
      </c>
      <c r="NU71" s="812" t="str">
        <f>IF(Table1[[#This Row],[Etikett - B1 - Beschichtung]]="","",VLOOKUP(Table1[[#This Row],[Etikett - B1 - Beschichtung]],'DD FD'!AE:AF,2,FALSE))</f>
        <v/>
      </c>
      <c r="NV71" s="815" t="str">
        <f>IF(Table1[[#This Row],[Etikett - B1 - Beschichtung Anteil (in %)]]="","",Table1[[#This Row],[Etikett - B1 - Beschichtung Anteil (in %)]])</f>
        <v/>
      </c>
      <c r="NW71" s="811" t="str">
        <f>IF(Table1[[#This Row],[Etikett - B2 - Art]]="","",VLOOKUP(Table1[[#This Row],[Etikett - B2 - Art]],'DD FD'!F:G,2,FALSE))</f>
        <v/>
      </c>
      <c r="NX71" s="812" t="str">
        <f>IF(Table1[[#This Row],[Etikett - B2 - Fraktion]]="","",VLOOKUP(Table1[[#This Row],[Etikett - B2 - Fraktion]],'DD FD'!H:J,3,FALSE))</f>
        <v/>
      </c>
      <c r="NY71" s="809" t="str">
        <f>IF(Table1[[#This Row],[Etikett - B2 - Gewicht (in G)]]="","",Table1[[#This Row],[Etikett - B2 - Gewicht (in G)]])</f>
        <v/>
      </c>
      <c r="NZ71" s="809" t="str">
        <f>IF(Table1[[#This Row],[Etikett - B2 - Lizenzierungs-pflichtig? (X=Ja)]]="","",Table1[[#This Row],[Etikett - B2 - Lizenzierungs-pflichtig? (X=Ja)]])</f>
        <v/>
      </c>
      <c r="OA71" s="809" t="str">
        <f>IF(Table1[[#This Row],[Etikett - B2 - Trennbar vom Hauptkörper? (X=Ja)]]="","",Table1[[#This Row],[Etikett - B2 - Trennbar vom Hauptkörper? (X=Ja)]])</f>
        <v/>
      </c>
      <c r="OB71" s="812" t="str">
        <f>IF(Table1[[#This Row],[Etikett - B2 - Virgin Material]]="","",VLOOKUP(Table1[[#This Row],[Etikett - B2 - Virgin Material]],'DD FD'!AJ:AK,2,FALSE))</f>
        <v/>
      </c>
      <c r="OC71" s="813" t="str">
        <f>IF(Table1[[#This Row],[Etikett - B2 - Virgin Material Anteil (in %)]]="","",Table1[[#This Row],[Etikett - B2 - Virgin Material Anteil (in %)]])</f>
        <v/>
      </c>
      <c r="OD71" s="812" t="str">
        <f>IF(Table1[[#This Row],[Etikett - B2 - Recyceltes Material]]="","",VLOOKUP(Table1[[#This Row],[Etikett - B2 - Recyceltes Material]],'DD FD'!AL:AM,2,FALSE))</f>
        <v/>
      </c>
      <c r="OE71" s="813" t="str">
        <f>IF(Table1[[#This Row],[Etikett - B2 - Recyceltes Material Anteil (in %)]]="","",Table1[[#This Row],[Etikett - B2 - Recyceltes Material Anteil (in %)]])</f>
        <v/>
      </c>
      <c r="OF71" s="812" t="str">
        <f>IF(Table1[[#This Row],[Etikett - B2 - Beschichtung]]="","",VLOOKUP(Table1[[#This Row],[Etikett - B2 - Beschichtung]],'DD FD'!AE:AF,2,FALSE))</f>
        <v/>
      </c>
      <c r="OG71" s="815" t="str">
        <f>IF(Table1[[#This Row],[Etikett - B2 - Beschichtung Anteil (in %)]]="","",Table1[[#This Row],[Etikett - B2 - Beschichtung Anteil (in %)]])</f>
        <v/>
      </c>
      <c r="OH71" s="811" t="str">
        <f>IF(Table1[[#This Row],[Etikett - B3 - Art]]="","",VLOOKUP(Table1[[#This Row],[Etikett - B3 - Art]],'DD FD'!F:G,2,FALSE))</f>
        <v/>
      </c>
      <c r="OI71" s="812" t="str">
        <f>IF(Table1[[#This Row],[Etikett - B3 - Fraktion]]="","",VLOOKUP(Table1[[#This Row],[Etikett - B3 - Fraktion]],'DD FD'!H:J,3,FALSE))</f>
        <v/>
      </c>
      <c r="OJ71" s="809" t="str">
        <f>IF(Table1[[#This Row],[Etikett - B3 - Gewicht (in G)]]="","",Table1[[#This Row],[Etikett - B3 - Gewicht (in G)]])</f>
        <v/>
      </c>
      <c r="OK71" s="809" t="str">
        <f>IF(Table1[[#This Row],[Etikett - B3 - Lizenzierungs-pflichtig? (X=Ja)]]="","",Table1[[#This Row],[Etikett - B3 - Lizenzierungs-pflichtig? (X=Ja)]])</f>
        <v/>
      </c>
      <c r="OL71" s="809" t="str">
        <f>IF(Table1[[#This Row],[Etikett - B3 - Trennbar vom Hauptkörper? (X=Ja)]]="","",Table1[[#This Row],[Etikett - B3 - Trennbar vom Hauptkörper? (X=Ja)]])</f>
        <v/>
      </c>
      <c r="OM71" s="812" t="str">
        <f>IF(Table1[[#This Row],[Etikett - B3 - Virgin Material]]="","",VLOOKUP(Table1[[#This Row],[Etikett - B3 - Virgin Material]],'DD FD'!AJ:AK,2,FALSE))</f>
        <v/>
      </c>
      <c r="ON71" s="813" t="str">
        <f>IF(Table1[[#This Row],[Etikett - B3 - Virgin Material Anteil (in %)]]="","",Table1[[#This Row],[Etikett - B3 - Virgin Material Anteil (in %)]])</f>
        <v/>
      </c>
      <c r="OO71" s="812" t="str">
        <f>IF(Table1[[#This Row],[Etikett - B3 - Recyceltes Material]]="","",VLOOKUP(Table1[[#This Row],[Etikett - B3 - Recyceltes Material]],'DD FD'!AL:AM,2,FALSE))</f>
        <v/>
      </c>
      <c r="OP71" s="813" t="str">
        <f>IF(Table1[[#This Row],[Etikett - B3 - Recyceltes Material Anteil (in %)]]="","",Table1[[#This Row],[Etikett - B3 - Recyceltes Material Anteil (in %)]])</f>
        <v/>
      </c>
      <c r="OQ71" s="812" t="str">
        <f>IF(Table1[[#This Row],[Etikett - B3 - Beschichtung]]="","",VLOOKUP(Table1[[#This Row],[Etikett - B3 - Beschichtung]],'DD FD'!AE:AF,2,FALSE))</f>
        <v/>
      </c>
      <c r="OR71" s="861" t="str">
        <f>IF(Table1[[#This Row],[Etikett - B3 - Beschichtung Anteil (in %)]]="","",Table1[[#This Row],[Etikett - B3 - Beschichtung Anteil (in %)]])</f>
        <v/>
      </c>
      <c r="OS71" s="866">
        <f>ROUNDUP(SUM(
IF(AND(LB71='DD FD'!$J$7,LD71='DD FD'!$AI$3),LC71,0),
IF(AND(LL71='DD FD'!$J$7,LN71='DD FD'!$AI$3),LM71,0),
IF(AND(LV71='DD FD'!$J$7,LX71='DD FD'!$AI$3),LW71,0),
IF(AND(MF71='DD FD'!$J$7,MH71='DD FD'!$AI$3),MG71,0),
IF(AND(MQ71='DD FD'!$J$7,MS71='DD FD'!$AI$3),MR71,0),
IF(AND(NB71='DD FD'!$J$7,ND71='DD FD'!$AI$3),NC71,0),
IF(AND(NM71='DD FD'!$J$7,NO71='DD FD'!$AI$3),NN71,0),
IF(AND(NX71='DD FD'!$J$7,NZ71='DD FD'!$AI$3),NY71,0),
IF(AND(OI71='DD FD'!$J$7,OK71='DD FD'!$AI$3),OJ71,0),
),2)</f>
        <v>0</v>
      </c>
      <c r="OT71" s="865">
        <f>ROUNDUP(SUM(
IF(AND(LB71='DD FD'!$J$6,LD71='DD FD'!$AI$3),LC71,0),
IF(AND(LL71='DD FD'!$J$6,LN71='DD FD'!$AI$3),LM71,0),
IF(AND(LV71='DD FD'!$J$6,LX71='DD FD'!$AI$3),LW71,0),
IF(AND(MF71='DD FD'!$J$6,MH71='DD FD'!$AI$3),MG71,0),
IF(AND(MQ71='DD FD'!$J$6,MS71='DD FD'!$AI$3),MR71,0),
IF(AND(NB71='DD FD'!$J$6,ND71='DD FD'!$AI$3),NC71,0),
IF(AND(NM71='DD FD'!$J$6,NO71='DD FD'!$AI$3),NN71,0),
IF(AND(NX71='DD FD'!$J$6,NZ71='DD FD'!$AI$3),NY71,0),
IF(AND(OI71='DD FD'!$J$6,OK71='DD FD'!$AI$3),OJ71,0),
),2)</f>
        <v>0</v>
      </c>
      <c r="OU71" s="865">
        <f>ROUNDUP(SUM(
IF(AND(LB71='DD FD'!$J$10,LD71='DD FD'!$AI$3),LC71,0),
IF(AND(LL71='DD FD'!$J$10,LN71='DD FD'!$AI$3),LM71,0),
IF(AND(LV71='DD FD'!$J$10,LX71='DD FD'!$AI$3),LW71,0),
IF(AND(MF71='DD FD'!$J$10,MH71='DD FD'!$AI$3),MG71,0),
IF(AND(MQ71='DD FD'!$J$10,MS71='DD FD'!$AI$3),MR71,0),
IF(AND(NB71='DD FD'!$J$10,ND71='DD FD'!$AI$3),NC71,0),
IF(AND(NM71='DD FD'!$J$10,NO71='DD FD'!$AI$3),NN71,0),
IF(AND(NX71='DD FD'!$J$10,NZ71='DD FD'!$AI$3),NY71,0),
IF(AND(OI71='DD FD'!$J$10,OK71='DD FD'!$AI$3),OJ71,0),
),2)</f>
        <v>0</v>
      </c>
      <c r="OV71" s="865">
        <f>ROUNDUP(SUM(
IF(AND(LB71='DD FD'!$J$8,LD71='DD FD'!$AI$3),LC71,0),
IF(AND(LL71='DD FD'!$J$8,LN71='DD FD'!$AI$3),LM71,0),
IF(AND(LV71='DD FD'!$J$8,LX71='DD FD'!$AI$3),LW71,0),
IF(AND(MF71='DD FD'!$J$8,MH71='DD FD'!$AI$3),MG71,0),
IF(AND(MQ71='DD FD'!$J$8,MS71='DD FD'!$AI$3),MR71,0),
IF(AND(NB71='DD FD'!$J$8,ND71='DD FD'!$AI$3),NC71,0),
IF(AND(NM71='DD FD'!$J$8,NO71='DD FD'!$AI$3),NN71,0),
IF(AND(NX71='DD FD'!$J$8,NZ71='DD FD'!$AI$3),NY71,0),
IF(AND(OI71='DD FD'!$J$8,OK71='DD FD'!$AI$3),OJ71,0),
),2)</f>
        <v>0</v>
      </c>
      <c r="OW71" s="865">
        <f>ROUNDUP(SUM(
IF(AND(LB71='DD FD'!$J$5,LD71='DD FD'!$AI$3),LC71,0),
IF(AND(LL71='DD FD'!$J$5,LN71='DD FD'!$AI$3),LM71,0),
IF(AND(LV71='DD FD'!$J$5,LX71='DD FD'!$AI$3),LW71,0),
IF(AND(MF71='DD FD'!$J$5,MH71='DD FD'!$AI$3),MG71,0),
IF(AND(MQ71='DD FD'!$J$5,MS71='DD FD'!$AI$3),MR71,0),
IF(AND(NB71='DD FD'!$J$5,ND71='DD FD'!$AI$3),NC71,0),
IF(AND(NM71='DD FD'!$J$5,NO71='DD FD'!$AI$3),NN71,0),
IF(AND(NX71='DD FD'!$J$5,NZ71='DD FD'!$AI$3),NY71,0),
IF(AND(OI71='DD FD'!$J$5,OK71='DD FD'!$AI$3),OJ71,0),
),2)</f>
        <v>0</v>
      </c>
      <c r="OX71" s="865">
        <f>ROUNDUP(SUM(
IF(AND(LB71='DD FD'!$J$9,LD71='DD FD'!$AI$3),LC71,0),
IF(AND(LL71='DD FD'!$J$9,LN71='DD FD'!$AI$3),LM71,0),
IF(AND(LV71='DD FD'!$J$9,LX71='DD FD'!$AI$3),LW71,0),
IF(AND(MF71='DD FD'!$J$9,MH71='DD FD'!$AI$3),MG71,0),
IF(AND(MQ71='DD FD'!$J$9,MS71='DD FD'!$AI$3),MR71,0),
IF(AND(NB71='DD FD'!$J$9,ND71='DD FD'!$AI$3),NC71,0),
IF(AND(NM71='DD FD'!$J$9,NO71='DD FD'!$AI$3),NN71,0),
IF(AND(NX71='DD FD'!$J$9,NZ71='DD FD'!$AI$3),NY71,0),
IF(AND(OI71='DD FD'!$J$9,OK71='DD FD'!$AI$3),OJ71,0),
),2)</f>
        <v>0</v>
      </c>
      <c r="OY71" s="865">
        <f>ROUNDUP(SUM(
IF(AND(LB71='DD FD'!$J$4,LD71='DD FD'!$AI$3),LC71,0),
IF(AND(LL71='DD FD'!$J$4,LN71='DD FD'!$AI$3),LM71,0),
IF(AND(LV71='DD FD'!$J$4,LX71='DD FD'!$AI$3),LW71,0),
IF(AND(MF71='DD FD'!$J$4,MH71='DD FD'!$AI$3),MG71,0),
IF(AND(MQ71='DD FD'!$J$4,MS71='DD FD'!$AI$3),MR71,0),
IF(AND(NB71='DD FD'!$J$4,ND71='DD FD'!$AI$3),NC71,0),
IF(AND(NM71='DD FD'!$J$4,NO71='DD FD'!$AI$3),NN71,0),
IF(AND(NX71='DD FD'!$J$4,NZ71='DD FD'!$AI$3),NY71,0),
IF(AND(OI71='DD FD'!$J$4,OK71='DD FD'!$AI$3),OJ71,0),
),2)</f>
        <v>0</v>
      </c>
      <c r="OZ71" s="867">
        <f>ROUNDUP(SUM(
IF(AND(LB71='DD FD'!$J$11,LD71='DD FD'!$AI$3),LC71,0),
IF(AND(LL71='DD FD'!$J$11,LN71='DD FD'!$AI$3),LM71,0),
IF(AND(LV71='DD FD'!$J$11,LX71='DD FD'!$AI$3),LW71,0),
IF(AND(MF71='DD FD'!$J$11,MH71='DD FD'!$AI$3),MG71,0),
IF(AND(MQ71='DD FD'!$J$11,MS71='DD FD'!$AI$3),MR71,0),
IF(AND(NB71='DD FD'!$J$11,ND71='DD FD'!$AI$3),NC71,0),
IF(AND(NM71='DD FD'!$J$11,NO71='DD FD'!$AI$3),NN71,0),
IF(AND(NX71='DD FD'!$J$11,NZ71='DD FD'!$AI$3),NY71,0),
IF(AND(OI71='DD FD'!$J$11,OK71='DD FD'!$AI$3),OJ71,0),
),2)</f>
        <v>0</v>
      </c>
    </row>
    <row r="72" spans="1:416">
      <c r="A72" s="663"/>
      <c r="B72" s="182"/>
      <c r="C72" s="282"/>
      <c r="D72" s="282"/>
      <c r="E72" s="183"/>
      <c r="F72" s="355"/>
      <c r="G72" s="359"/>
      <c r="H72" s="664"/>
      <c r="I72" s="173"/>
      <c r="J72" s="161" t="str">
        <f t="shared" si="27"/>
        <v/>
      </c>
      <c r="K72" s="633" t="str">
        <f t="shared" si="44"/>
        <v/>
      </c>
      <c r="L72" s="636"/>
      <c r="M72" s="124" t="str">
        <f t="shared" si="45"/>
        <v/>
      </c>
      <c r="N72" s="125" t="str">
        <f t="shared" si="28"/>
        <v/>
      </c>
      <c r="O72" s="175"/>
      <c r="P72" s="175"/>
      <c r="Q72" s="126" t="str">
        <f t="shared" si="46"/>
        <v/>
      </c>
      <c r="R72" s="184"/>
      <c r="S72" s="184"/>
      <c r="T72" s="182"/>
      <c r="U72" s="182"/>
      <c r="V72" s="182"/>
      <c r="W72" s="358"/>
      <c r="X72" s="182"/>
      <c r="Y72" s="183"/>
      <c r="Z72" s="123"/>
      <c r="AA72" s="176"/>
      <c r="AB72" s="176"/>
      <c r="AC72" s="176"/>
      <c r="AD72" s="176"/>
      <c r="AE72" s="176"/>
      <c r="AF72" s="176"/>
      <c r="AG72" s="127" t="str">
        <f t="shared" si="47"/>
        <v/>
      </c>
      <c r="AH72" s="127" t="str">
        <f t="shared" si="48"/>
        <v/>
      </c>
      <c r="AI72" s="370"/>
      <c r="AJ72" s="635"/>
      <c r="AK72" s="619" t="str">
        <f t="shared" si="49"/>
        <v/>
      </c>
      <c r="AL72" s="124" t="str">
        <f t="shared" si="29"/>
        <v/>
      </c>
      <c r="AM72" s="124" t="str">
        <f t="shared" si="30"/>
        <v/>
      </c>
      <c r="AN72" s="124" t="str">
        <f t="shared" si="31"/>
        <v/>
      </c>
      <c r="AO72" s="124" t="str">
        <f t="shared" si="32"/>
        <v/>
      </c>
      <c r="AP72" s="184"/>
      <c r="AQ72" s="182"/>
      <c r="AR72" s="182"/>
      <c r="AS72" s="182"/>
      <c r="AT72" s="182"/>
      <c r="AU72" s="127" t="str">
        <f t="shared" si="33"/>
        <v/>
      </c>
      <c r="AV72" s="354"/>
      <c r="AW72" s="127" t="str">
        <f t="shared" si="34"/>
        <v/>
      </c>
      <c r="AX72" s="144" t="str">
        <f t="shared" si="35"/>
        <v/>
      </c>
      <c r="AY72" s="182"/>
      <c r="AZ72" s="23"/>
      <c r="BA72" s="23"/>
      <c r="BB72" s="183"/>
      <c r="BC72" s="622"/>
      <c r="BD72" s="649" t="str">
        <f t="shared" si="50"/>
        <v/>
      </c>
      <c r="BE72" s="354"/>
      <c r="BF72" s="192" t="str">
        <f t="shared" si="51"/>
        <v/>
      </c>
      <c r="BG72" s="159"/>
      <c r="BH72" s="159"/>
      <c r="BI72" s="182"/>
      <c r="BJ72" s="194"/>
      <c r="BK72" s="194"/>
      <c r="BL72" s="194"/>
      <c r="BM72" s="127" t="str">
        <f t="shared" si="36"/>
        <v/>
      </c>
      <c r="BN72" s="194"/>
      <c r="BO72" s="178" t="str">
        <f t="shared" si="37"/>
        <v/>
      </c>
      <c r="BP72" s="191"/>
      <c r="BQ72" s="182"/>
      <c r="BR72" s="23"/>
      <c r="BS72" s="23"/>
      <c r="BT72" s="23"/>
      <c r="BU72" s="651"/>
      <c r="BV72" s="647"/>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633" t="str">
        <f t="shared" si="52"/>
        <v/>
      </c>
      <c r="DY72" s="736"/>
      <c r="DZ72" s="334"/>
      <c r="EA72" s="736"/>
      <c r="EB72" s="197"/>
      <c r="EC72" s="194"/>
      <c r="ED72" s="197"/>
      <c r="EE72" s="197"/>
      <c r="EF72" s="194"/>
      <c r="EG72" s="194"/>
      <c r="EH72" s="194"/>
      <c r="EI72" s="123" t="str">
        <f t="shared" si="38"/>
        <v/>
      </c>
      <c r="EJ72" s="194"/>
      <c r="EK72" s="620" t="str">
        <f t="shared" si="39"/>
        <v/>
      </c>
      <c r="EL72" s="756"/>
      <c r="EM72" s="620" t="str">
        <f t="shared" si="53"/>
        <v/>
      </c>
      <c r="EN72" s="733"/>
      <c r="EO72" s="163"/>
      <c r="EP72" s="163"/>
      <c r="EQ72" s="163"/>
      <c r="ER72" s="163"/>
      <c r="ES72" s="163"/>
      <c r="ET72" s="163"/>
      <c r="EU72" s="163"/>
      <c r="EV72" s="163"/>
      <c r="EW72" s="163"/>
      <c r="EX72" s="163"/>
      <c r="EY72" s="163"/>
      <c r="EZ72" s="163"/>
      <c r="FA72" s="163"/>
      <c r="FB72" s="163"/>
      <c r="FC72" s="742"/>
      <c r="FD72" s="648" t="str">
        <f t="shared" si="40"/>
        <v/>
      </c>
      <c r="FE72" s="183"/>
      <c r="FF72" s="201"/>
      <c r="FG72" s="201"/>
      <c r="FH72" s="201"/>
      <c r="FI72" s="201"/>
      <c r="FJ72" s="201"/>
      <c r="FK72" s="201"/>
      <c r="FL72" s="182"/>
      <c r="FM72" s="182"/>
      <c r="FN72" s="334"/>
      <c r="FO72" s="123" t="str">
        <f t="shared" si="41"/>
        <v/>
      </c>
      <c r="FP72" s="889" t="str">
        <f>IF(Table1[[#This Row],[Baumwollanteil (in %)]]&lt;&gt;"","05","")</f>
        <v/>
      </c>
      <c r="FQ72" s="999"/>
      <c r="FR72" s="179" t="str">
        <f t="shared" si="42"/>
        <v/>
      </c>
      <c r="FS72" s="175"/>
      <c r="FT72" s="175"/>
      <c r="FU72" s="175"/>
      <c r="FV72" s="745" t="str">
        <f t="shared" si="43"/>
        <v/>
      </c>
      <c r="FZ72" s="24"/>
      <c r="GA72" s="24"/>
      <c r="GC72" s="1010" t="str">
        <f>IF(Table1[[#This Row],[Global Trade Item Number (GTIN)]]="","",Table1[[#This Row],[Global Trade Item Number (GTIN)]])</f>
        <v/>
      </c>
      <c r="GD72" s="790" t="str">
        <f>IF(Table1[[#This Row],[WAWI-Nr./ Kreditoren-Nummer
(ASDV)]]&lt;&gt;"",Table1[[#This Row],[WAWI-Nr./ Kreditoren-Nummer
(ASDV)]],"")</f>
        <v/>
      </c>
      <c r="GE72" s="190"/>
      <c r="GF72" s="790" t="str">
        <f>IF(Table1[[#This Row],[Gültig ab (Datum)]]&lt;&gt;"","31.12.9999","")</f>
        <v/>
      </c>
      <c r="GG72" s="190"/>
      <c r="GH72" s="190"/>
      <c r="GI72" s="616"/>
      <c r="GJ72" s="765"/>
      <c r="GK72" s="763"/>
      <c r="GL72" s="617"/>
      <c r="GM72" s="617"/>
      <c r="GN72" s="617"/>
      <c r="GO72" s="617"/>
      <c r="GP72" s="617"/>
      <c r="GQ72" s="775"/>
      <c r="GR72" s="771"/>
      <c r="GS72" s="159"/>
      <c r="GT72" s="610"/>
      <c r="GU72" s="610"/>
      <c r="GV72" s="610"/>
      <c r="GW72" s="610"/>
      <c r="GX72" s="610"/>
      <c r="GY72" s="610"/>
      <c r="GZ72" s="610"/>
      <c r="HA72" s="610"/>
      <c r="HB72" s="771"/>
      <c r="HC72" s="610"/>
      <c r="HD72" s="610"/>
      <c r="HE72" s="610"/>
      <c r="HF72" s="610"/>
      <c r="HG72" s="610"/>
      <c r="HH72" s="610"/>
      <c r="HI72" s="610"/>
      <c r="HJ72" s="610"/>
      <c r="HK72" s="610"/>
      <c r="HL72" s="771"/>
      <c r="HM72" s="610"/>
      <c r="HN72" s="610"/>
      <c r="HO72" s="610"/>
      <c r="HP72" s="610"/>
      <c r="HQ72" s="610"/>
      <c r="HR72" s="610"/>
      <c r="HS72" s="610"/>
      <c r="HT72" s="610"/>
      <c r="HU72" s="610"/>
      <c r="HV72" s="771"/>
      <c r="HW72" s="610"/>
      <c r="HX72" s="610"/>
      <c r="HY72" s="610"/>
      <c r="HZ72" s="610"/>
      <c r="IA72" s="610"/>
      <c r="IB72" s="610"/>
      <c r="IC72" s="610"/>
      <c r="ID72" s="610"/>
      <c r="IE72" s="610"/>
      <c r="IF72" s="610"/>
      <c r="IG72" s="771"/>
      <c r="IH72" s="610"/>
      <c r="II72" s="610"/>
      <c r="IJ72" s="610"/>
      <c r="IK72" s="610"/>
      <c r="IL72" s="610"/>
      <c r="IM72" s="610"/>
      <c r="IN72" s="610"/>
      <c r="IO72" s="610"/>
      <c r="IP72" s="610"/>
      <c r="IQ72" s="610"/>
      <c r="IR72" s="771"/>
      <c r="IS72" s="610"/>
      <c r="IT72" s="610"/>
      <c r="IU72" s="610"/>
      <c r="IV72" s="610"/>
      <c r="IW72" s="610"/>
      <c r="IX72" s="610"/>
      <c r="IY72" s="610"/>
      <c r="IZ72" s="610"/>
      <c r="JA72" s="610"/>
      <c r="JB72" s="610"/>
      <c r="JC72" s="771"/>
      <c r="JD72" s="610"/>
      <c r="JE72" s="610"/>
      <c r="JF72" s="610"/>
      <c r="JG72" s="610"/>
      <c r="JH72" s="610"/>
      <c r="JI72" s="610"/>
      <c r="JJ72" s="610"/>
      <c r="JK72" s="610"/>
      <c r="JL72" s="610"/>
      <c r="JM72" s="827"/>
      <c r="JN72" s="771"/>
      <c r="JO72" s="610"/>
      <c r="JP72" s="610"/>
      <c r="JQ72" s="610"/>
      <c r="JR72" s="610"/>
      <c r="JS72" s="610"/>
      <c r="JT72" s="610"/>
      <c r="JU72" s="610"/>
      <c r="JV72" s="610"/>
      <c r="JW72" s="610"/>
      <c r="JX72" s="610"/>
      <c r="JY72" s="771"/>
      <c r="JZ72" s="610"/>
      <c r="KA72" s="610"/>
      <c r="KB72" s="610"/>
      <c r="KC72" s="610"/>
      <c r="KD72" s="610"/>
      <c r="KE72" s="610"/>
      <c r="KF72" s="610"/>
      <c r="KG72" s="610"/>
      <c r="KH72" s="610"/>
      <c r="KI72" s="610"/>
      <c r="KL72" s="803" t="str">
        <f>IF(Table1[[#This Row],[GTIN]]&lt;&gt;"",Table1[[#This Row],[GTIN]],"")</f>
        <v/>
      </c>
      <c r="KM72" s="804" t="str">
        <f>Table1[[#This Row],[Kreditor]]</f>
        <v/>
      </c>
      <c r="KN72" s="805" t="str">
        <f>IF(Table1[[#This Row],[Gültig ab (Datum)]]&lt;&gt;"",Table1[[#This Row],[Gültig ab (Datum)]],"")</f>
        <v/>
      </c>
      <c r="KO72" s="805" t="str">
        <f>Table1[[#This Row],[Gültig bis]]</f>
        <v/>
      </c>
      <c r="KP72" s="818" t="str">
        <f>IF(Table1[[#This Row],[Artikel verpackt? 
(X=Ja)]]="","",Table1[[#This Row],[Artikel verpackt? 
(X=Ja)]])</f>
        <v/>
      </c>
      <c r="KQ72" s="806" t="str">
        <f>IF(Table1[[#This Row],[Verpackung recyclingfähig?
(X=Ja)]]="","",Table1[[#This Row],[Verpackung recyclingfähig?
(X=Ja)]])</f>
        <v/>
      </c>
      <c r="KR72" s="807"/>
      <c r="KS72" s="808"/>
      <c r="KT72" s="809"/>
      <c r="KU72" s="809"/>
      <c r="KV72" s="809"/>
      <c r="KW72" s="809"/>
      <c r="KX72" s="809"/>
      <c r="KY72" s="809"/>
      <c r="KZ72" s="810"/>
      <c r="LA72" s="811" t="str">
        <f>IF(Table1[[#This Row],[Hauptkörper - B1 - Art]]="","",VLOOKUP(Table1[[#This Row],[Hauptkörper - B1 - Art]],'DD FD'!B:C,2,FALSE))</f>
        <v/>
      </c>
      <c r="LB72" s="812" t="str">
        <f>IF(Table1[[#This Row],[Hauptkörper - B1 - Fraktion]]="","",VLOOKUP(Table1[[#This Row],[Hauptkörper - B1 - Fraktion]],'DD FD'!H:J,3,FALSE))</f>
        <v/>
      </c>
      <c r="LC72" s="809" t="str">
        <f>IF(Table1[[#This Row],[Hauptkörper - B1 - Gewicht
(in G)]]="","",Table1[[#This Row],[Hauptkörper - B1 - Gewicht
(in G)]])</f>
        <v/>
      </c>
      <c r="LD72" s="809" t="str">
        <f>IF(Table1[[#This Row],[Hauptkörper - B1 - Lizenzierungs-pflichtig? (X=Ja)]]="","",Table1[[#This Row],[Hauptkörper - B1 - Lizenzierungs-pflichtig? (X=Ja)]])</f>
        <v/>
      </c>
      <c r="LE72" s="812" t="str">
        <f>IF(Table1[[#This Row],[Hauptkörper - B1 - Virgin Material]]="","",VLOOKUP(Table1[[#This Row],[Hauptkörper - B1 - Virgin Material]],'DD FD'!AJ:AK,2,FALSE))</f>
        <v/>
      </c>
      <c r="LF72" s="813" t="str">
        <f>IF(Table1[[#This Row],[Hauptkörper - B1 - Virgin Material Anteil (in %)]]="","",Table1[[#This Row],[Hauptkörper - B1 - Virgin Material Anteil (in %)]])</f>
        <v/>
      </c>
      <c r="LG72" s="812" t="str">
        <f>IF(Table1[[#This Row],[Hauptkörper - B1 - Recyceltes Material]]="","",VLOOKUP(Table1[[#This Row],[Hauptkörper - B1 - Recyceltes Material]],'DD FD'!AL:AM,2,FALSE))</f>
        <v/>
      </c>
      <c r="LH72" s="813" t="str">
        <f>IF(Table1[[#This Row],[Hauptkörper - B1 - Recyceltes Material Anteil (in %)]]="","",Table1[[#This Row],[Hauptkörper - B1 - Recyceltes Material Anteil (in %)]])</f>
        <v/>
      </c>
      <c r="LI72" s="814" t="str">
        <f>IF(Table1[[#This Row],[Hauptkörper - B1 - Beschichtung]]="","",VLOOKUP(Table1[[#This Row],[Hauptkörper - B1 - Beschichtung]],'DD FD'!AE:AF,2,FALSE))</f>
        <v/>
      </c>
      <c r="LJ72" s="815" t="str">
        <f>IF(Table1[[#This Row],[Hauptkörper - B1 - Beschichtung Anteil (in %)]]="","",Table1[[#This Row],[Hauptkörper - B1 - Beschichtung Anteil (in %)]])</f>
        <v/>
      </c>
      <c r="LK72" s="811" t="str">
        <f>IF(Table1[[#This Row],[Hauptkörper - B2 - Art]]="","",VLOOKUP(Table1[[#This Row],[Hauptkörper - B2 - Art]],'DD FD'!B:C,2,FALSE))</f>
        <v/>
      </c>
      <c r="LL72" s="812" t="str">
        <f>IF(Table1[[#This Row],[Hauptkörper - B2 - Fraktion]]="","",VLOOKUP(Table1[[#This Row],[Hauptkörper - B2 - Fraktion]],'DD FD'!H:J,3,FALSE))</f>
        <v/>
      </c>
      <c r="LM72" s="809" t="str">
        <f>IF(Table1[[#This Row],[Hauptkörper - B2 - Gewicht
(in G)]]="","",Table1[[#This Row],[Hauptkörper - B2 - Gewicht
(in G)]])</f>
        <v/>
      </c>
      <c r="LN72" s="809" t="str">
        <f>IF(Table1[[#This Row],[Hauptkörper - B2 - Lizenzierungs-pflichtig? (X=Ja)]]="","",Table1[[#This Row],[Hauptkörper - B2 - Lizenzierungs-pflichtig? (X=Ja)]])</f>
        <v/>
      </c>
      <c r="LO72" s="812" t="str">
        <f>IF(Table1[[#This Row],[Hauptkörper - B2 - Virgin Material]]="","",VLOOKUP(Table1[[#This Row],[Hauptkörper - B2 - Virgin Material]],'DD FD'!AJ:AK,2,FALSE))</f>
        <v/>
      </c>
      <c r="LP72" s="813" t="str">
        <f>IF(Table1[[#This Row],[Hauptkörper - B2 - Virgin Material Anteil (in %)]]="","",Table1[[#This Row],[Hauptkörper - B2 - Virgin Material Anteil (in %)]])</f>
        <v/>
      </c>
      <c r="LQ72" s="812" t="str">
        <f>IF(Table1[[#This Row],[Hauptkörper - B2 - Recyceltes Material]]="","",VLOOKUP(Table1[[#This Row],[Hauptkörper - B2 - Recyceltes Material]],'DD FD'!AL:AM,2,FALSE))</f>
        <v/>
      </c>
      <c r="LR72" s="813" t="str">
        <f>IF(Table1[[#This Row],[Hauptkörper - B2 - Recyceltes Material Anteil (in %)]]="","",Table1[[#This Row],[Hauptkörper - B2 - Recyceltes Material Anteil (in %)]])</f>
        <v/>
      </c>
      <c r="LS72" s="812" t="str">
        <f>IF(Table1[[#This Row],[Hauptkörper - B2 - Beschichtung]]="","",VLOOKUP(Table1[[#This Row],[Hauptkörper - B2 - Beschichtung]],'DD FD'!AE:AF,2,FALSE))</f>
        <v/>
      </c>
      <c r="LT72" s="815" t="str">
        <f>IF(Table1[[#This Row],[Hauptkörper - B2 - Beschichtung Anteil (in %)]]="","",Table1[[#This Row],[Hauptkörper - B2 - Beschichtung Anteil (in %)]])</f>
        <v/>
      </c>
      <c r="LU72" s="811" t="str">
        <f>IF(Table1[[#This Row],[Hauptkörper - B3 - Art]]="","",VLOOKUP(Table1[[#This Row],[Hauptkörper - B3 - Art]],'DD FD'!B:C,2,FALSE))</f>
        <v/>
      </c>
      <c r="LV72" s="812" t="str">
        <f>IF(Table1[[#This Row],[Hauptkörper - B3 - Fraktion]]="","",VLOOKUP(Table1[[#This Row],[Hauptkörper - B3 - Fraktion]],'DD FD'!H:J,3,FALSE))</f>
        <v/>
      </c>
      <c r="LW72" s="809" t="str">
        <f>IF(Table1[[#This Row],[Hauptkörper - B3 - Gewicht
(in G)]]="","",Table1[[#This Row],[Hauptkörper - B3 - Gewicht
(in G)]])</f>
        <v/>
      </c>
      <c r="LX72" s="809" t="str">
        <f>IF(Table1[[#This Row],[Hauptkörper - B3 - Lizenzierungs-pflichtig? (X=Ja)]]="","",Table1[[#This Row],[Hauptkörper - B3 - Lizenzierungs-pflichtig? (X=Ja)]])</f>
        <v/>
      </c>
      <c r="LY72" s="812" t="str">
        <f>IF(Table1[[#This Row],[Hauptkörper - B3 - Virgin Material]]="","",VLOOKUP(Table1[[#This Row],[Hauptkörper - B3 - Virgin Material]],'DD FD'!AJ:AK,2,FALSE))</f>
        <v/>
      </c>
      <c r="LZ72" s="813" t="str">
        <f>IF(Table1[[#This Row],[Hauptkörper - B3 - Virgin Material Anteil (in %)]]="","",Table1[[#This Row],[Hauptkörper - B3 - Virgin Material Anteil (in %)]])</f>
        <v/>
      </c>
      <c r="MA72" s="812" t="str">
        <f>IF(Table1[[#This Row],[Hauptkörper - B3 - Recyceltes Material]]="","",VLOOKUP(Table1[[#This Row],[Hauptkörper - B3 - Recyceltes Material]],'DD FD'!AL:AM,2,FALSE))</f>
        <v/>
      </c>
      <c r="MB72" s="813" t="str">
        <f>IF(Table1[[#This Row],[Hauptkörper - B3 - Recyceltes Material Anteil (in %)]]="","",Table1[[#This Row],[Hauptkörper - B3 - Recyceltes Material Anteil (in %)]])</f>
        <v/>
      </c>
      <c r="MC72" s="812" t="str">
        <f>IF(Table1[[#This Row],[Hauptkörper - B3 - Beschichtung]]="","",VLOOKUP(Table1[[#This Row],[Hauptkörper - B3 - Beschichtung]],'DD FD'!AE:AF,2,FALSE))</f>
        <v/>
      </c>
      <c r="MD72" s="815" t="str">
        <f>IF(Table1[[#This Row],[Hauptkörper - B3 - Beschichtung Anteil (in %)]]="","",Table1[[#This Row],[Hauptkörper - B3 - Beschichtung Anteil (in %)]])</f>
        <v/>
      </c>
      <c r="ME72" s="811" t="str">
        <f>IF(Table1[[#This Row],[Verschluss - B1 - Art]]="","",VLOOKUP(Table1[[#This Row],[Verschluss - B1 - Art]],'DD FD'!D:E,2,FALSE))</f>
        <v/>
      </c>
      <c r="MF72" s="812" t="str">
        <f>IF(Table1[[#This Row],[Verschluss - B1 - Fraktion]]="","",VLOOKUP(Table1[[#This Row],[Verschluss - B1 - Fraktion]],'DD FD'!H:J,3,FALSE))</f>
        <v/>
      </c>
      <c r="MG72" s="809" t="str">
        <f>IF(Table1[[#This Row],[Verschluss - B1 - Gewicht (in G)]]="","",Table1[[#This Row],[Verschluss - B1 - Gewicht (in G)]])</f>
        <v/>
      </c>
      <c r="MH72" s="809" t="str">
        <f>IF(Table1[[#This Row],[Verschluss - B1 - Lizenzierungs-pflichtig? (X=Ja)]]="","",Table1[[#This Row],[Verschluss - B1 - Lizenzierungs-pflichtig? (X=Ja)]])</f>
        <v/>
      </c>
      <c r="MI72" s="809" t="str">
        <f>IF(Table1[[#This Row],[Verschluss - B1 - Trennbar vom Hauptkörper? (X=Ja)]]="","",Table1[[#This Row],[Verschluss - B1 - Trennbar vom Hauptkörper? (X=Ja)]])</f>
        <v/>
      </c>
      <c r="MJ72" s="812" t="str">
        <f>IF(Table1[[#This Row],[Verschluss - B1 - Virgin Material]]="","",VLOOKUP(Table1[[#This Row],[Verschluss - B1 - Virgin Material]],'DD FD'!AJ:AK,2,FALSE))</f>
        <v/>
      </c>
      <c r="MK72" s="813" t="str">
        <f>IF(Table1[[#This Row],[Verschluss - B1 - Virgin Material Anteil (in %)]]="","",Table1[[#This Row],[Verschluss - B1 - Virgin Material Anteil (in %)]])</f>
        <v/>
      </c>
      <c r="ML72" s="812" t="str">
        <f>IF(Table1[[#This Row],[Verschluss - B1 - Recyceltes Material]]="","",VLOOKUP(Table1[[#This Row],[Verschluss - B1 - Recyceltes Material]],'DD FD'!AL:AM,2,FALSE))</f>
        <v/>
      </c>
      <c r="MM72" s="813" t="str">
        <f>IF(Table1[[#This Row],[Verschluss - B1 - Recyceltes Material Anteil (in %)]]="","",Table1[[#This Row],[Verschluss - B1 - Recyceltes Material Anteil (in %)]])</f>
        <v/>
      </c>
      <c r="MN72" s="812" t="str">
        <f>IF(Table1[[#This Row],[Verschluss - B1 - Beschichtung]]="","",VLOOKUP(Table1[[#This Row],[Verschluss - B1 - Beschichtung]],'DD FD'!AE:AF,2,FALSE))</f>
        <v/>
      </c>
      <c r="MO72" s="815" t="str">
        <f>IF(Table1[[#This Row],[Verschluss - B1 - Beschichtung Anteil (in %)]]="","",Table1[[#This Row],[Verschluss - B1 - Beschichtung Anteil (in %)]])</f>
        <v/>
      </c>
      <c r="MP72" s="811" t="str">
        <f>IF(Table1[[#This Row],[Verschluss - B2 - Art]]="","",VLOOKUP(Table1[[#This Row],[Verschluss - B2 - Art]],'DD FD'!D:E,2,FALSE))</f>
        <v/>
      </c>
      <c r="MQ72" s="812" t="str">
        <f>IF(Table1[[#This Row],[Verschluss - B2 - Fraktion]]="","",VLOOKUP(Table1[[#This Row],[Verschluss - B2 - Fraktion]],'DD FD'!H:J,3,FALSE))</f>
        <v/>
      </c>
      <c r="MR72" s="809" t="str">
        <f>IF(Table1[[#This Row],[Verschluss - B2 - Gewicht (in G)]]="","",Table1[[#This Row],[Verschluss - B2 - Gewicht (in G)]])</f>
        <v/>
      </c>
      <c r="MS72" s="809" t="str">
        <f>IF(Table1[[#This Row],[Verschluss - B2 - Lizenzierungs-pflichtig? (X=Ja)]]="","",Table1[[#This Row],[Verschluss - B2 - Lizenzierungs-pflichtig? (X=Ja)]])</f>
        <v/>
      </c>
      <c r="MT72" s="809" t="str">
        <f>IF(Table1[[#This Row],[Verschluss - B2 - Trennbar vom Hauptkörper? (X=Ja)]]="","",Table1[[#This Row],[Verschluss - B2 - Trennbar vom Hauptkörper? (X=Ja)]])</f>
        <v/>
      </c>
      <c r="MU72" s="812" t="str">
        <f>IF(Table1[[#This Row],[Verschluss - B2 - Virgin Material]]="","",VLOOKUP(Table1[[#This Row],[Verschluss - B2 - Virgin Material]],'DD FD'!AJ:AK,2,FALSE))</f>
        <v/>
      </c>
      <c r="MV72" s="813" t="str">
        <f>IF(Table1[[#This Row],[Verschluss - B2 - Virgin Material Anteil (in %)]]="","",Table1[[#This Row],[Verschluss - B2 - Virgin Material Anteil (in %)]])</f>
        <v/>
      </c>
      <c r="MW72" s="812" t="str">
        <f>IF(Table1[[#This Row],[Verschluss - B2 - Recyceltes Material]]="","",VLOOKUP(Table1[[#This Row],[Verschluss - B2 - Recyceltes Material]],'DD FD'!AL:AM,2,FALSE))</f>
        <v/>
      </c>
      <c r="MX72" s="813" t="str">
        <f>IF(Table1[[#This Row],[Verschluss - B2 - Recyceltes Material Anteil (in %)]]="","",Table1[[#This Row],[Verschluss - B2 - Recyceltes Material Anteil (in %)]])</f>
        <v/>
      </c>
      <c r="MY72" s="812" t="str">
        <f>IF(Table1[[#This Row],[Verschluss - B2 - Beschichtung]]="","",VLOOKUP(Table1[[#This Row],[Verschluss - B2 - Beschichtung]],'DD FD'!AE:AF,2,FALSE))</f>
        <v/>
      </c>
      <c r="MZ72" s="815" t="str">
        <f>IF(Table1[[#This Row],[Verschluss - B2 - Beschichtung Anteil (in %)]]="","",Table1[[#This Row],[Verschluss - B2 - Beschichtung Anteil (in %)]])</f>
        <v/>
      </c>
      <c r="NA72" s="811" t="str">
        <f>IF(Table1[[#This Row],[Verschluss - B3 - Art]]="","",VLOOKUP(Table1[[#This Row],[Verschluss - B3 - Art]],'DD FD'!D:E,2,FALSE))</f>
        <v/>
      </c>
      <c r="NB72" s="812" t="str">
        <f>IF(Table1[[#This Row],[Verschluss - B3 - Fraktion]]="","",VLOOKUP(Table1[[#This Row],[Verschluss - B3 - Fraktion]],'DD FD'!H:J,3,FALSE))</f>
        <v/>
      </c>
      <c r="NC72" s="809" t="str">
        <f>IF(Table1[[#This Row],[Verschluss - B3 - Gewicht (in G)]]="","",Table1[[#This Row],[Verschluss - B3 - Gewicht (in G)]])</f>
        <v/>
      </c>
      <c r="ND72" s="809" t="str">
        <f>IF(Table1[[#This Row],[Verschluss - B3 - Lizenzierungs-pflichtig? (X=Ja)]]="","",Table1[[#This Row],[Verschluss - B3 - Lizenzierungs-pflichtig? (X=Ja)]])</f>
        <v/>
      </c>
      <c r="NE72" s="809" t="str">
        <f>IF(Table1[[#This Row],[Verschluss - B3 - Trennbar vom Hauptkörper? (X=Ja)]]="","",Table1[[#This Row],[Verschluss - B3 - Trennbar vom Hauptkörper? (X=Ja)]])</f>
        <v/>
      </c>
      <c r="NF72" s="812" t="str">
        <f>IF(Table1[[#This Row],[Verschluss - B3 - Virgin Material]]="","",VLOOKUP(Table1[[#This Row],[Verschluss - B3 - Virgin Material]],'DD FD'!AJ:AK,2,FALSE))</f>
        <v/>
      </c>
      <c r="NG72" s="813" t="str">
        <f>IF(Table1[[#This Row],[Verschluss - B3 - Virgin Material Anteil (in %)]]="","",Table1[[#This Row],[Verschluss - B3 - Virgin Material Anteil (in %)]])</f>
        <v/>
      </c>
      <c r="NH72" s="812" t="str">
        <f>IF(Table1[[#This Row],[Verschluss - B3 - Recyceltes Material]]="","",VLOOKUP(Table1[[#This Row],[Verschluss - B3 - Recyceltes Material]],'DD FD'!AL:AM,2,FALSE))</f>
        <v/>
      </c>
      <c r="NI72" s="813" t="str">
        <f>IF(Table1[[#This Row],[Verschluss - B3 - Recyceltes Material Anteil (in %)]]="","",Table1[[#This Row],[Verschluss - B3 - Recyceltes Material Anteil (in %)]])</f>
        <v/>
      </c>
      <c r="NJ72" s="812" t="str">
        <f>IF(Table1[[#This Row],[Verschluss - B3 - Beschichtung]]="","",VLOOKUP(Table1[[#This Row],[Verschluss - B3 - Beschichtung]],'DD FD'!AE:AF,2,FALSE))</f>
        <v/>
      </c>
      <c r="NK72" s="815" t="str">
        <f>IF(Table1[[#This Row],[Verschluss - B3 - Beschichtung Anteil (in %)]]="","",Table1[[#This Row],[Verschluss - B3 - Beschichtung Anteil (in %)]])</f>
        <v/>
      </c>
      <c r="NL72" s="811" t="str">
        <f>IF(Table1[[#This Row],[Etikett - B1 - Art]]="","",VLOOKUP(Table1[[#This Row],[Etikett - B1 - Art]],'DD FD'!F:G,2,FALSE))</f>
        <v/>
      </c>
      <c r="NM72" s="812" t="str">
        <f>IF(Table1[[#This Row],[Etikett - B1 - Fraktion]]="","",VLOOKUP(Table1[[#This Row],[Etikett - B1 - Fraktion]],'DD FD'!H:J,3,FALSE))</f>
        <v/>
      </c>
      <c r="NN72" s="809" t="str">
        <f>IF(Table1[[#This Row],[Etikett - B1 - Gewicht (in G)]]="","",Table1[[#This Row],[Etikett - B1 - Gewicht (in G)]])</f>
        <v/>
      </c>
      <c r="NO72" s="809" t="str">
        <f>IF(Table1[[#This Row],[Etikett - B1 - Lizenzierungs-pflichtig? (X=Ja)]]="","",Table1[[#This Row],[Etikett - B1 - Lizenzierungs-pflichtig? (X=Ja)]])</f>
        <v/>
      </c>
      <c r="NP72" s="809" t="str">
        <f>IF(Table1[[#This Row],[Etikett - B1 - Trennbar vom Hauptkörper? (X=Ja)]]="","",Table1[[#This Row],[Etikett - B1 - Trennbar vom Hauptkörper? (X=Ja)]])</f>
        <v/>
      </c>
      <c r="NQ72" s="812" t="str">
        <f>IF(Table1[[#This Row],[Etikett - B1 - Virgin Material]]="","",VLOOKUP(Table1[[#This Row],[Etikett - B1 - Virgin Material]],'DD FD'!AJ:AK,2,FALSE))</f>
        <v/>
      </c>
      <c r="NR72" s="813" t="str">
        <f>IF(Table1[[#This Row],[Etikett - B1 - Virgin Material Anteil (in %)]]="","",Table1[[#This Row],[Etikett - B1 - Virgin Material Anteil (in %)]])</f>
        <v/>
      </c>
      <c r="NS72" s="812" t="str">
        <f>IF(Table1[[#This Row],[Etikett - B1 - Recyceltes Material]]="","",VLOOKUP(Table1[[#This Row],[Etikett - B1 - Recyceltes Material]],'DD FD'!AL:AM,2,FALSE))</f>
        <v/>
      </c>
      <c r="NT72" s="813" t="str">
        <f>IF(Table1[[#This Row],[Etikett - B1 - Recyceltes Material Anteil (in %)]]="","",Table1[[#This Row],[Etikett - B1 - Recyceltes Material Anteil (in %)]])</f>
        <v/>
      </c>
      <c r="NU72" s="812" t="str">
        <f>IF(Table1[[#This Row],[Etikett - B1 - Beschichtung]]="","",VLOOKUP(Table1[[#This Row],[Etikett - B1 - Beschichtung]],'DD FD'!AE:AF,2,FALSE))</f>
        <v/>
      </c>
      <c r="NV72" s="815" t="str">
        <f>IF(Table1[[#This Row],[Etikett - B1 - Beschichtung Anteil (in %)]]="","",Table1[[#This Row],[Etikett - B1 - Beschichtung Anteil (in %)]])</f>
        <v/>
      </c>
      <c r="NW72" s="811" t="str">
        <f>IF(Table1[[#This Row],[Etikett - B2 - Art]]="","",VLOOKUP(Table1[[#This Row],[Etikett - B2 - Art]],'DD FD'!F:G,2,FALSE))</f>
        <v/>
      </c>
      <c r="NX72" s="812" t="str">
        <f>IF(Table1[[#This Row],[Etikett - B2 - Fraktion]]="","",VLOOKUP(Table1[[#This Row],[Etikett - B2 - Fraktion]],'DD FD'!H:J,3,FALSE))</f>
        <v/>
      </c>
      <c r="NY72" s="809" t="str">
        <f>IF(Table1[[#This Row],[Etikett - B2 - Gewicht (in G)]]="","",Table1[[#This Row],[Etikett - B2 - Gewicht (in G)]])</f>
        <v/>
      </c>
      <c r="NZ72" s="809" t="str">
        <f>IF(Table1[[#This Row],[Etikett - B2 - Lizenzierungs-pflichtig? (X=Ja)]]="","",Table1[[#This Row],[Etikett - B2 - Lizenzierungs-pflichtig? (X=Ja)]])</f>
        <v/>
      </c>
      <c r="OA72" s="809" t="str">
        <f>IF(Table1[[#This Row],[Etikett - B2 - Trennbar vom Hauptkörper? (X=Ja)]]="","",Table1[[#This Row],[Etikett - B2 - Trennbar vom Hauptkörper? (X=Ja)]])</f>
        <v/>
      </c>
      <c r="OB72" s="812" t="str">
        <f>IF(Table1[[#This Row],[Etikett - B2 - Virgin Material]]="","",VLOOKUP(Table1[[#This Row],[Etikett - B2 - Virgin Material]],'DD FD'!AJ:AK,2,FALSE))</f>
        <v/>
      </c>
      <c r="OC72" s="813" t="str">
        <f>IF(Table1[[#This Row],[Etikett - B2 - Virgin Material Anteil (in %)]]="","",Table1[[#This Row],[Etikett - B2 - Virgin Material Anteil (in %)]])</f>
        <v/>
      </c>
      <c r="OD72" s="812" t="str">
        <f>IF(Table1[[#This Row],[Etikett - B2 - Recyceltes Material]]="","",VLOOKUP(Table1[[#This Row],[Etikett - B2 - Recyceltes Material]],'DD FD'!AL:AM,2,FALSE))</f>
        <v/>
      </c>
      <c r="OE72" s="813" t="str">
        <f>IF(Table1[[#This Row],[Etikett - B2 - Recyceltes Material Anteil (in %)]]="","",Table1[[#This Row],[Etikett - B2 - Recyceltes Material Anteil (in %)]])</f>
        <v/>
      </c>
      <c r="OF72" s="812" t="str">
        <f>IF(Table1[[#This Row],[Etikett - B2 - Beschichtung]]="","",VLOOKUP(Table1[[#This Row],[Etikett - B2 - Beschichtung]],'DD FD'!AE:AF,2,FALSE))</f>
        <v/>
      </c>
      <c r="OG72" s="815" t="str">
        <f>IF(Table1[[#This Row],[Etikett - B2 - Beschichtung Anteil (in %)]]="","",Table1[[#This Row],[Etikett - B2 - Beschichtung Anteil (in %)]])</f>
        <v/>
      </c>
      <c r="OH72" s="811" t="str">
        <f>IF(Table1[[#This Row],[Etikett - B3 - Art]]="","",VLOOKUP(Table1[[#This Row],[Etikett - B3 - Art]],'DD FD'!F:G,2,FALSE))</f>
        <v/>
      </c>
      <c r="OI72" s="812" t="str">
        <f>IF(Table1[[#This Row],[Etikett - B3 - Fraktion]]="","",VLOOKUP(Table1[[#This Row],[Etikett - B3 - Fraktion]],'DD FD'!H:J,3,FALSE))</f>
        <v/>
      </c>
      <c r="OJ72" s="809" t="str">
        <f>IF(Table1[[#This Row],[Etikett - B3 - Gewicht (in G)]]="","",Table1[[#This Row],[Etikett - B3 - Gewicht (in G)]])</f>
        <v/>
      </c>
      <c r="OK72" s="809" t="str">
        <f>IF(Table1[[#This Row],[Etikett - B3 - Lizenzierungs-pflichtig? (X=Ja)]]="","",Table1[[#This Row],[Etikett - B3 - Lizenzierungs-pflichtig? (X=Ja)]])</f>
        <v/>
      </c>
      <c r="OL72" s="809" t="str">
        <f>IF(Table1[[#This Row],[Etikett - B3 - Trennbar vom Hauptkörper? (X=Ja)]]="","",Table1[[#This Row],[Etikett - B3 - Trennbar vom Hauptkörper? (X=Ja)]])</f>
        <v/>
      </c>
      <c r="OM72" s="812" t="str">
        <f>IF(Table1[[#This Row],[Etikett - B3 - Virgin Material]]="","",VLOOKUP(Table1[[#This Row],[Etikett - B3 - Virgin Material]],'DD FD'!AJ:AK,2,FALSE))</f>
        <v/>
      </c>
      <c r="ON72" s="813" t="str">
        <f>IF(Table1[[#This Row],[Etikett - B3 - Virgin Material Anteil (in %)]]="","",Table1[[#This Row],[Etikett - B3 - Virgin Material Anteil (in %)]])</f>
        <v/>
      </c>
      <c r="OO72" s="812" t="str">
        <f>IF(Table1[[#This Row],[Etikett - B3 - Recyceltes Material]]="","",VLOOKUP(Table1[[#This Row],[Etikett - B3 - Recyceltes Material]],'DD FD'!AL:AM,2,FALSE))</f>
        <v/>
      </c>
      <c r="OP72" s="813" t="str">
        <f>IF(Table1[[#This Row],[Etikett - B3 - Recyceltes Material Anteil (in %)]]="","",Table1[[#This Row],[Etikett - B3 - Recyceltes Material Anteil (in %)]])</f>
        <v/>
      </c>
      <c r="OQ72" s="812" t="str">
        <f>IF(Table1[[#This Row],[Etikett - B3 - Beschichtung]]="","",VLOOKUP(Table1[[#This Row],[Etikett - B3 - Beschichtung]],'DD FD'!AE:AF,2,FALSE))</f>
        <v/>
      </c>
      <c r="OR72" s="861" t="str">
        <f>IF(Table1[[#This Row],[Etikett - B3 - Beschichtung Anteil (in %)]]="","",Table1[[#This Row],[Etikett - B3 - Beschichtung Anteil (in %)]])</f>
        <v/>
      </c>
      <c r="OS72" s="866">
        <f>ROUNDUP(SUM(
IF(AND(LB72='DD FD'!$J$7,LD72='DD FD'!$AI$3),LC72,0),
IF(AND(LL72='DD FD'!$J$7,LN72='DD FD'!$AI$3),LM72,0),
IF(AND(LV72='DD FD'!$J$7,LX72='DD FD'!$AI$3),LW72,0),
IF(AND(MF72='DD FD'!$J$7,MH72='DD FD'!$AI$3),MG72,0),
IF(AND(MQ72='DD FD'!$J$7,MS72='DD FD'!$AI$3),MR72,0),
IF(AND(NB72='DD FD'!$J$7,ND72='DD FD'!$AI$3),NC72,0),
IF(AND(NM72='DD FD'!$J$7,NO72='DD FD'!$AI$3),NN72,0),
IF(AND(NX72='DD FD'!$J$7,NZ72='DD FD'!$AI$3),NY72,0),
IF(AND(OI72='DD FD'!$J$7,OK72='DD FD'!$AI$3),OJ72,0),
),2)</f>
        <v>0</v>
      </c>
      <c r="OT72" s="865">
        <f>ROUNDUP(SUM(
IF(AND(LB72='DD FD'!$J$6,LD72='DD FD'!$AI$3),LC72,0),
IF(AND(LL72='DD FD'!$J$6,LN72='DD FD'!$AI$3),LM72,0),
IF(AND(LV72='DD FD'!$J$6,LX72='DD FD'!$AI$3),LW72,0),
IF(AND(MF72='DD FD'!$J$6,MH72='DD FD'!$AI$3),MG72,0),
IF(AND(MQ72='DD FD'!$J$6,MS72='DD FD'!$AI$3),MR72,0),
IF(AND(NB72='DD FD'!$J$6,ND72='DD FD'!$AI$3),NC72,0),
IF(AND(NM72='DD FD'!$J$6,NO72='DD FD'!$AI$3),NN72,0),
IF(AND(NX72='DD FD'!$J$6,NZ72='DD FD'!$AI$3),NY72,0),
IF(AND(OI72='DD FD'!$J$6,OK72='DD FD'!$AI$3),OJ72,0),
),2)</f>
        <v>0</v>
      </c>
      <c r="OU72" s="865">
        <f>ROUNDUP(SUM(
IF(AND(LB72='DD FD'!$J$10,LD72='DD FD'!$AI$3),LC72,0),
IF(AND(LL72='DD FD'!$J$10,LN72='DD FD'!$AI$3),LM72,0),
IF(AND(LV72='DD FD'!$J$10,LX72='DD FD'!$AI$3),LW72,0),
IF(AND(MF72='DD FD'!$J$10,MH72='DD FD'!$AI$3),MG72,0),
IF(AND(MQ72='DD FD'!$J$10,MS72='DD FD'!$AI$3),MR72,0),
IF(AND(NB72='DD FD'!$J$10,ND72='DD FD'!$AI$3),NC72,0),
IF(AND(NM72='DD FD'!$J$10,NO72='DD FD'!$AI$3),NN72,0),
IF(AND(NX72='DD FD'!$J$10,NZ72='DD FD'!$AI$3),NY72,0),
IF(AND(OI72='DD FD'!$J$10,OK72='DD FD'!$AI$3),OJ72,0),
),2)</f>
        <v>0</v>
      </c>
      <c r="OV72" s="865">
        <f>ROUNDUP(SUM(
IF(AND(LB72='DD FD'!$J$8,LD72='DD FD'!$AI$3),LC72,0),
IF(AND(LL72='DD FD'!$J$8,LN72='DD FD'!$AI$3),LM72,0),
IF(AND(LV72='DD FD'!$J$8,LX72='DD FD'!$AI$3),LW72,0),
IF(AND(MF72='DD FD'!$J$8,MH72='DD FD'!$AI$3),MG72,0),
IF(AND(MQ72='DD FD'!$J$8,MS72='DD FD'!$AI$3),MR72,0),
IF(AND(NB72='DD FD'!$J$8,ND72='DD FD'!$AI$3),NC72,0),
IF(AND(NM72='DD FD'!$J$8,NO72='DD FD'!$AI$3),NN72,0),
IF(AND(NX72='DD FD'!$J$8,NZ72='DD FD'!$AI$3),NY72,0),
IF(AND(OI72='DD FD'!$J$8,OK72='DD FD'!$AI$3),OJ72,0),
),2)</f>
        <v>0</v>
      </c>
      <c r="OW72" s="865">
        <f>ROUNDUP(SUM(
IF(AND(LB72='DD FD'!$J$5,LD72='DD FD'!$AI$3),LC72,0),
IF(AND(LL72='DD FD'!$J$5,LN72='DD FD'!$AI$3),LM72,0),
IF(AND(LV72='DD FD'!$J$5,LX72='DD FD'!$AI$3),LW72,0),
IF(AND(MF72='DD FD'!$J$5,MH72='DD FD'!$AI$3),MG72,0),
IF(AND(MQ72='DD FD'!$J$5,MS72='DD FD'!$AI$3),MR72,0),
IF(AND(NB72='DD FD'!$J$5,ND72='DD FD'!$AI$3),NC72,0),
IF(AND(NM72='DD FD'!$J$5,NO72='DD FD'!$AI$3),NN72,0),
IF(AND(NX72='DD FD'!$J$5,NZ72='DD FD'!$AI$3),NY72,0),
IF(AND(OI72='DD FD'!$J$5,OK72='DD FD'!$AI$3),OJ72,0),
),2)</f>
        <v>0</v>
      </c>
      <c r="OX72" s="865">
        <f>ROUNDUP(SUM(
IF(AND(LB72='DD FD'!$J$9,LD72='DD FD'!$AI$3),LC72,0),
IF(AND(LL72='DD FD'!$J$9,LN72='DD FD'!$AI$3),LM72,0),
IF(AND(LV72='DD FD'!$J$9,LX72='DD FD'!$AI$3),LW72,0),
IF(AND(MF72='DD FD'!$J$9,MH72='DD FD'!$AI$3),MG72,0),
IF(AND(MQ72='DD FD'!$J$9,MS72='DD FD'!$AI$3),MR72,0),
IF(AND(NB72='DD FD'!$J$9,ND72='DD FD'!$AI$3),NC72,0),
IF(AND(NM72='DD FD'!$J$9,NO72='DD FD'!$AI$3),NN72,0),
IF(AND(NX72='DD FD'!$J$9,NZ72='DD FD'!$AI$3),NY72,0),
IF(AND(OI72='DD FD'!$J$9,OK72='DD FD'!$AI$3),OJ72,0),
),2)</f>
        <v>0</v>
      </c>
      <c r="OY72" s="865">
        <f>ROUNDUP(SUM(
IF(AND(LB72='DD FD'!$J$4,LD72='DD FD'!$AI$3),LC72,0),
IF(AND(LL72='DD FD'!$J$4,LN72='DD FD'!$AI$3),LM72,0),
IF(AND(LV72='DD FD'!$J$4,LX72='DD FD'!$AI$3),LW72,0),
IF(AND(MF72='DD FD'!$J$4,MH72='DD FD'!$AI$3),MG72,0),
IF(AND(MQ72='DD FD'!$J$4,MS72='DD FD'!$AI$3),MR72,0),
IF(AND(NB72='DD FD'!$J$4,ND72='DD FD'!$AI$3),NC72,0),
IF(AND(NM72='DD FD'!$J$4,NO72='DD FD'!$AI$3),NN72,0),
IF(AND(NX72='DD FD'!$J$4,NZ72='DD FD'!$AI$3),NY72,0),
IF(AND(OI72='DD FD'!$J$4,OK72='DD FD'!$AI$3),OJ72,0),
),2)</f>
        <v>0</v>
      </c>
      <c r="OZ72" s="867">
        <f>ROUNDUP(SUM(
IF(AND(LB72='DD FD'!$J$11,LD72='DD FD'!$AI$3),LC72,0),
IF(AND(LL72='DD FD'!$J$11,LN72='DD FD'!$AI$3),LM72,0),
IF(AND(LV72='DD FD'!$J$11,LX72='DD FD'!$AI$3),LW72,0),
IF(AND(MF72='DD FD'!$J$11,MH72='DD FD'!$AI$3),MG72,0),
IF(AND(MQ72='DD FD'!$J$11,MS72='DD FD'!$AI$3),MR72,0),
IF(AND(NB72='DD FD'!$J$11,ND72='DD FD'!$AI$3),NC72,0),
IF(AND(NM72='DD FD'!$J$11,NO72='DD FD'!$AI$3),NN72,0),
IF(AND(NX72='DD FD'!$J$11,NZ72='DD FD'!$AI$3),NY72,0),
IF(AND(OI72='DD FD'!$J$11,OK72='DD FD'!$AI$3),OJ72,0),
),2)</f>
        <v>0</v>
      </c>
    </row>
    <row r="73" spans="1:416">
      <c r="A73" s="663"/>
      <c r="B73" s="182"/>
      <c r="C73" s="282"/>
      <c r="D73" s="282"/>
      <c r="E73" s="183"/>
      <c r="F73" s="355"/>
      <c r="G73" s="359"/>
      <c r="H73" s="664"/>
      <c r="I73" s="173"/>
      <c r="J73" s="161" t="str">
        <f t="shared" si="27"/>
        <v/>
      </c>
      <c r="K73" s="633" t="str">
        <f t="shared" si="44"/>
        <v/>
      </c>
      <c r="L73" s="636"/>
      <c r="M73" s="124" t="str">
        <f t="shared" si="45"/>
        <v/>
      </c>
      <c r="N73" s="125" t="str">
        <f t="shared" si="28"/>
        <v/>
      </c>
      <c r="O73" s="175"/>
      <c r="P73" s="175"/>
      <c r="Q73" s="126" t="str">
        <f t="shared" si="46"/>
        <v/>
      </c>
      <c r="R73" s="184"/>
      <c r="S73" s="184"/>
      <c r="T73" s="182"/>
      <c r="U73" s="182"/>
      <c r="V73" s="182"/>
      <c r="W73" s="358"/>
      <c r="X73" s="182"/>
      <c r="Y73" s="183"/>
      <c r="Z73" s="123"/>
      <c r="AA73" s="176"/>
      <c r="AB73" s="176"/>
      <c r="AC73" s="176"/>
      <c r="AD73" s="176"/>
      <c r="AE73" s="176"/>
      <c r="AF73" s="176"/>
      <c r="AG73" s="127" t="str">
        <f t="shared" si="47"/>
        <v/>
      </c>
      <c r="AH73" s="127" t="str">
        <f t="shared" si="48"/>
        <v/>
      </c>
      <c r="AI73" s="370"/>
      <c r="AJ73" s="635"/>
      <c r="AK73" s="619" t="str">
        <f t="shared" si="49"/>
        <v/>
      </c>
      <c r="AL73" s="124" t="str">
        <f t="shared" si="29"/>
        <v/>
      </c>
      <c r="AM73" s="124" t="str">
        <f t="shared" si="30"/>
        <v/>
      </c>
      <c r="AN73" s="124" t="str">
        <f t="shared" si="31"/>
        <v/>
      </c>
      <c r="AO73" s="124" t="str">
        <f t="shared" si="32"/>
        <v/>
      </c>
      <c r="AP73" s="184"/>
      <c r="AQ73" s="182"/>
      <c r="AR73" s="182"/>
      <c r="AS73" s="182"/>
      <c r="AT73" s="182"/>
      <c r="AU73" s="127" t="str">
        <f t="shared" si="33"/>
        <v/>
      </c>
      <c r="AV73" s="354"/>
      <c r="AW73" s="127" t="str">
        <f t="shared" si="34"/>
        <v/>
      </c>
      <c r="AX73" s="144" t="str">
        <f t="shared" si="35"/>
        <v/>
      </c>
      <c r="AY73" s="182"/>
      <c r="AZ73" s="23"/>
      <c r="BA73" s="23"/>
      <c r="BB73" s="183"/>
      <c r="BC73" s="622"/>
      <c r="BD73" s="649" t="str">
        <f t="shared" si="50"/>
        <v/>
      </c>
      <c r="BE73" s="354"/>
      <c r="BF73" s="192" t="str">
        <f t="shared" si="51"/>
        <v/>
      </c>
      <c r="BG73" s="159"/>
      <c r="BH73" s="159"/>
      <c r="BI73" s="182"/>
      <c r="BJ73" s="194"/>
      <c r="BK73" s="194"/>
      <c r="BL73" s="194"/>
      <c r="BM73" s="127" t="str">
        <f t="shared" si="36"/>
        <v/>
      </c>
      <c r="BN73" s="194"/>
      <c r="BO73" s="178" t="str">
        <f t="shared" si="37"/>
        <v/>
      </c>
      <c r="BP73" s="191"/>
      <c r="BQ73" s="182"/>
      <c r="BR73" s="23"/>
      <c r="BS73" s="23"/>
      <c r="BT73" s="23"/>
      <c r="BU73" s="651"/>
      <c r="BV73" s="647"/>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633" t="str">
        <f t="shared" si="52"/>
        <v/>
      </c>
      <c r="DY73" s="736"/>
      <c r="DZ73" s="334"/>
      <c r="EA73" s="736"/>
      <c r="EB73" s="197"/>
      <c r="EC73" s="194"/>
      <c r="ED73" s="197"/>
      <c r="EE73" s="197"/>
      <c r="EF73" s="194"/>
      <c r="EG73" s="194"/>
      <c r="EH73" s="194"/>
      <c r="EI73" s="123" t="str">
        <f t="shared" si="38"/>
        <v/>
      </c>
      <c r="EJ73" s="194"/>
      <c r="EK73" s="620" t="str">
        <f t="shared" si="39"/>
        <v/>
      </c>
      <c r="EL73" s="756"/>
      <c r="EM73" s="620" t="str">
        <f t="shared" si="53"/>
        <v/>
      </c>
      <c r="EN73" s="733"/>
      <c r="EO73" s="163"/>
      <c r="EP73" s="163"/>
      <c r="EQ73" s="163"/>
      <c r="ER73" s="163"/>
      <c r="ES73" s="163"/>
      <c r="ET73" s="163"/>
      <c r="EU73" s="163"/>
      <c r="EV73" s="163"/>
      <c r="EW73" s="163"/>
      <c r="EX73" s="163"/>
      <c r="EY73" s="163"/>
      <c r="EZ73" s="163"/>
      <c r="FA73" s="163"/>
      <c r="FB73" s="163"/>
      <c r="FC73" s="742"/>
      <c r="FD73" s="648" t="str">
        <f t="shared" si="40"/>
        <v/>
      </c>
      <c r="FE73" s="183"/>
      <c r="FF73" s="201"/>
      <c r="FG73" s="201"/>
      <c r="FH73" s="201"/>
      <c r="FI73" s="201"/>
      <c r="FJ73" s="201"/>
      <c r="FK73" s="201"/>
      <c r="FL73" s="182"/>
      <c r="FM73" s="182"/>
      <c r="FN73" s="334"/>
      <c r="FO73" s="123" t="str">
        <f t="shared" si="41"/>
        <v/>
      </c>
      <c r="FP73" s="889" t="str">
        <f>IF(Table1[[#This Row],[Baumwollanteil (in %)]]&lt;&gt;"","05","")</f>
        <v/>
      </c>
      <c r="FQ73" s="999"/>
      <c r="FR73" s="179" t="str">
        <f t="shared" si="42"/>
        <v/>
      </c>
      <c r="FS73" s="175"/>
      <c r="FT73" s="175"/>
      <c r="FU73" s="175"/>
      <c r="FV73" s="745" t="str">
        <f t="shared" si="43"/>
        <v/>
      </c>
      <c r="FZ73" s="24"/>
      <c r="GA73" s="24"/>
      <c r="GC73" s="1010" t="str">
        <f>IF(Table1[[#This Row],[Global Trade Item Number (GTIN)]]="","",Table1[[#This Row],[Global Trade Item Number (GTIN)]])</f>
        <v/>
      </c>
      <c r="GD73" s="790" t="str">
        <f>IF(Table1[[#This Row],[WAWI-Nr./ Kreditoren-Nummer
(ASDV)]]&lt;&gt;"",Table1[[#This Row],[WAWI-Nr./ Kreditoren-Nummer
(ASDV)]],"")</f>
        <v/>
      </c>
      <c r="GE73" s="190"/>
      <c r="GF73" s="790" t="str">
        <f>IF(Table1[[#This Row],[Gültig ab (Datum)]]&lt;&gt;"","31.12.9999","")</f>
        <v/>
      </c>
      <c r="GG73" s="190"/>
      <c r="GH73" s="190"/>
      <c r="GI73" s="616"/>
      <c r="GJ73" s="765"/>
      <c r="GK73" s="763"/>
      <c r="GL73" s="617"/>
      <c r="GM73" s="617"/>
      <c r="GN73" s="617"/>
      <c r="GO73" s="617"/>
      <c r="GP73" s="617"/>
      <c r="GQ73" s="775"/>
      <c r="GR73" s="771"/>
      <c r="GS73" s="159"/>
      <c r="GT73" s="610"/>
      <c r="GU73" s="610"/>
      <c r="GV73" s="610"/>
      <c r="GW73" s="610"/>
      <c r="GX73" s="610"/>
      <c r="GY73" s="610"/>
      <c r="GZ73" s="610"/>
      <c r="HA73" s="610"/>
      <c r="HB73" s="771"/>
      <c r="HC73" s="610"/>
      <c r="HD73" s="610"/>
      <c r="HE73" s="610"/>
      <c r="HF73" s="610"/>
      <c r="HG73" s="610"/>
      <c r="HH73" s="610"/>
      <c r="HI73" s="610"/>
      <c r="HJ73" s="610"/>
      <c r="HK73" s="610"/>
      <c r="HL73" s="771"/>
      <c r="HM73" s="610"/>
      <c r="HN73" s="610"/>
      <c r="HO73" s="610"/>
      <c r="HP73" s="610"/>
      <c r="HQ73" s="610"/>
      <c r="HR73" s="610"/>
      <c r="HS73" s="610"/>
      <c r="HT73" s="610"/>
      <c r="HU73" s="610"/>
      <c r="HV73" s="771"/>
      <c r="HW73" s="610"/>
      <c r="HX73" s="610"/>
      <c r="HY73" s="610"/>
      <c r="HZ73" s="610"/>
      <c r="IA73" s="610"/>
      <c r="IB73" s="610"/>
      <c r="IC73" s="610"/>
      <c r="ID73" s="610"/>
      <c r="IE73" s="610"/>
      <c r="IF73" s="610"/>
      <c r="IG73" s="771"/>
      <c r="IH73" s="610"/>
      <c r="II73" s="610"/>
      <c r="IJ73" s="610"/>
      <c r="IK73" s="610"/>
      <c r="IL73" s="610"/>
      <c r="IM73" s="610"/>
      <c r="IN73" s="610"/>
      <c r="IO73" s="610"/>
      <c r="IP73" s="610"/>
      <c r="IQ73" s="610"/>
      <c r="IR73" s="771"/>
      <c r="IS73" s="610"/>
      <c r="IT73" s="610"/>
      <c r="IU73" s="610"/>
      <c r="IV73" s="610"/>
      <c r="IW73" s="610"/>
      <c r="IX73" s="610"/>
      <c r="IY73" s="610"/>
      <c r="IZ73" s="610"/>
      <c r="JA73" s="610"/>
      <c r="JB73" s="610"/>
      <c r="JC73" s="771"/>
      <c r="JD73" s="610"/>
      <c r="JE73" s="610"/>
      <c r="JF73" s="610"/>
      <c r="JG73" s="610"/>
      <c r="JH73" s="610"/>
      <c r="JI73" s="610"/>
      <c r="JJ73" s="610"/>
      <c r="JK73" s="610"/>
      <c r="JL73" s="610"/>
      <c r="JM73" s="827"/>
      <c r="JN73" s="771"/>
      <c r="JO73" s="610"/>
      <c r="JP73" s="610"/>
      <c r="JQ73" s="610"/>
      <c r="JR73" s="610"/>
      <c r="JS73" s="610"/>
      <c r="JT73" s="610"/>
      <c r="JU73" s="610"/>
      <c r="JV73" s="610"/>
      <c r="JW73" s="610"/>
      <c r="JX73" s="610"/>
      <c r="JY73" s="771"/>
      <c r="JZ73" s="610"/>
      <c r="KA73" s="610"/>
      <c r="KB73" s="610"/>
      <c r="KC73" s="610"/>
      <c r="KD73" s="610"/>
      <c r="KE73" s="610"/>
      <c r="KF73" s="610"/>
      <c r="KG73" s="610"/>
      <c r="KH73" s="610"/>
      <c r="KI73" s="610"/>
      <c r="KL73" s="803" t="str">
        <f>IF(Table1[[#This Row],[GTIN]]&lt;&gt;"",Table1[[#This Row],[GTIN]],"")</f>
        <v/>
      </c>
      <c r="KM73" s="804" t="str">
        <f>Table1[[#This Row],[Kreditor]]</f>
        <v/>
      </c>
      <c r="KN73" s="805" t="str">
        <f>IF(Table1[[#This Row],[Gültig ab (Datum)]]&lt;&gt;"",Table1[[#This Row],[Gültig ab (Datum)]],"")</f>
        <v/>
      </c>
      <c r="KO73" s="805" t="str">
        <f>Table1[[#This Row],[Gültig bis]]</f>
        <v/>
      </c>
      <c r="KP73" s="818" t="str">
        <f>IF(Table1[[#This Row],[Artikel verpackt? 
(X=Ja)]]="","",Table1[[#This Row],[Artikel verpackt? 
(X=Ja)]])</f>
        <v/>
      </c>
      <c r="KQ73" s="806" t="str">
        <f>IF(Table1[[#This Row],[Verpackung recyclingfähig?
(X=Ja)]]="","",Table1[[#This Row],[Verpackung recyclingfähig?
(X=Ja)]])</f>
        <v/>
      </c>
      <c r="KR73" s="807"/>
      <c r="KS73" s="808"/>
      <c r="KT73" s="809"/>
      <c r="KU73" s="809"/>
      <c r="KV73" s="809"/>
      <c r="KW73" s="809"/>
      <c r="KX73" s="809"/>
      <c r="KY73" s="809"/>
      <c r="KZ73" s="810"/>
      <c r="LA73" s="811" t="str">
        <f>IF(Table1[[#This Row],[Hauptkörper - B1 - Art]]="","",VLOOKUP(Table1[[#This Row],[Hauptkörper - B1 - Art]],'DD FD'!B:C,2,FALSE))</f>
        <v/>
      </c>
      <c r="LB73" s="812" t="str">
        <f>IF(Table1[[#This Row],[Hauptkörper - B1 - Fraktion]]="","",VLOOKUP(Table1[[#This Row],[Hauptkörper - B1 - Fraktion]],'DD FD'!H:J,3,FALSE))</f>
        <v/>
      </c>
      <c r="LC73" s="809" t="str">
        <f>IF(Table1[[#This Row],[Hauptkörper - B1 - Gewicht
(in G)]]="","",Table1[[#This Row],[Hauptkörper - B1 - Gewicht
(in G)]])</f>
        <v/>
      </c>
      <c r="LD73" s="809" t="str">
        <f>IF(Table1[[#This Row],[Hauptkörper - B1 - Lizenzierungs-pflichtig? (X=Ja)]]="","",Table1[[#This Row],[Hauptkörper - B1 - Lizenzierungs-pflichtig? (X=Ja)]])</f>
        <v/>
      </c>
      <c r="LE73" s="812" t="str">
        <f>IF(Table1[[#This Row],[Hauptkörper - B1 - Virgin Material]]="","",VLOOKUP(Table1[[#This Row],[Hauptkörper - B1 - Virgin Material]],'DD FD'!AJ:AK,2,FALSE))</f>
        <v/>
      </c>
      <c r="LF73" s="813" t="str">
        <f>IF(Table1[[#This Row],[Hauptkörper - B1 - Virgin Material Anteil (in %)]]="","",Table1[[#This Row],[Hauptkörper - B1 - Virgin Material Anteil (in %)]])</f>
        <v/>
      </c>
      <c r="LG73" s="812" t="str">
        <f>IF(Table1[[#This Row],[Hauptkörper - B1 - Recyceltes Material]]="","",VLOOKUP(Table1[[#This Row],[Hauptkörper - B1 - Recyceltes Material]],'DD FD'!AL:AM,2,FALSE))</f>
        <v/>
      </c>
      <c r="LH73" s="813" t="str">
        <f>IF(Table1[[#This Row],[Hauptkörper - B1 - Recyceltes Material Anteil (in %)]]="","",Table1[[#This Row],[Hauptkörper - B1 - Recyceltes Material Anteil (in %)]])</f>
        <v/>
      </c>
      <c r="LI73" s="814" t="str">
        <f>IF(Table1[[#This Row],[Hauptkörper - B1 - Beschichtung]]="","",VLOOKUP(Table1[[#This Row],[Hauptkörper - B1 - Beschichtung]],'DD FD'!AE:AF,2,FALSE))</f>
        <v/>
      </c>
      <c r="LJ73" s="815" t="str">
        <f>IF(Table1[[#This Row],[Hauptkörper - B1 - Beschichtung Anteil (in %)]]="","",Table1[[#This Row],[Hauptkörper - B1 - Beschichtung Anteil (in %)]])</f>
        <v/>
      </c>
      <c r="LK73" s="811" t="str">
        <f>IF(Table1[[#This Row],[Hauptkörper - B2 - Art]]="","",VLOOKUP(Table1[[#This Row],[Hauptkörper - B2 - Art]],'DD FD'!B:C,2,FALSE))</f>
        <v/>
      </c>
      <c r="LL73" s="812" t="str">
        <f>IF(Table1[[#This Row],[Hauptkörper - B2 - Fraktion]]="","",VLOOKUP(Table1[[#This Row],[Hauptkörper - B2 - Fraktion]],'DD FD'!H:J,3,FALSE))</f>
        <v/>
      </c>
      <c r="LM73" s="809" t="str">
        <f>IF(Table1[[#This Row],[Hauptkörper - B2 - Gewicht
(in G)]]="","",Table1[[#This Row],[Hauptkörper - B2 - Gewicht
(in G)]])</f>
        <v/>
      </c>
      <c r="LN73" s="809" t="str">
        <f>IF(Table1[[#This Row],[Hauptkörper - B2 - Lizenzierungs-pflichtig? (X=Ja)]]="","",Table1[[#This Row],[Hauptkörper - B2 - Lizenzierungs-pflichtig? (X=Ja)]])</f>
        <v/>
      </c>
      <c r="LO73" s="812" t="str">
        <f>IF(Table1[[#This Row],[Hauptkörper - B2 - Virgin Material]]="","",VLOOKUP(Table1[[#This Row],[Hauptkörper - B2 - Virgin Material]],'DD FD'!AJ:AK,2,FALSE))</f>
        <v/>
      </c>
      <c r="LP73" s="813" t="str">
        <f>IF(Table1[[#This Row],[Hauptkörper - B2 - Virgin Material Anteil (in %)]]="","",Table1[[#This Row],[Hauptkörper - B2 - Virgin Material Anteil (in %)]])</f>
        <v/>
      </c>
      <c r="LQ73" s="812" t="str">
        <f>IF(Table1[[#This Row],[Hauptkörper - B2 - Recyceltes Material]]="","",VLOOKUP(Table1[[#This Row],[Hauptkörper - B2 - Recyceltes Material]],'DD FD'!AL:AM,2,FALSE))</f>
        <v/>
      </c>
      <c r="LR73" s="813" t="str">
        <f>IF(Table1[[#This Row],[Hauptkörper - B2 - Recyceltes Material Anteil (in %)]]="","",Table1[[#This Row],[Hauptkörper - B2 - Recyceltes Material Anteil (in %)]])</f>
        <v/>
      </c>
      <c r="LS73" s="812" t="str">
        <f>IF(Table1[[#This Row],[Hauptkörper - B2 - Beschichtung]]="","",VLOOKUP(Table1[[#This Row],[Hauptkörper - B2 - Beschichtung]],'DD FD'!AE:AF,2,FALSE))</f>
        <v/>
      </c>
      <c r="LT73" s="815" t="str">
        <f>IF(Table1[[#This Row],[Hauptkörper - B2 - Beschichtung Anteil (in %)]]="","",Table1[[#This Row],[Hauptkörper - B2 - Beschichtung Anteil (in %)]])</f>
        <v/>
      </c>
      <c r="LU73" s="811" t="str">
        <f>IF(Table1[[#This Row],[Hauptkörper - B3 - Art]]="","",VLOOKUP(Table1[[#This Row],[Hauptkörper - B3 - Art]],'DD FD'!B:C,2,FALSE))</f>
        <v/>
      </c>
      <c r="LV73" s="812" t="str">
        <f>IF(Table1[[#This Row],[Hauptkörper - B3 - Fraktion]]="","",VLOOKUP(Table1[[#This Row],[Hauptkörper - B3 - Fraktion]],'DD FD'!H:J,3,FALSE))</f>
        <v/>
      </c>
      <c r="LW73" s="809" t="str">
        <f>IF(Table1[[#This Row],[Hauptkörper - B3 - Gewicht
(in G)]]="","",Table1[[#This Row],[Hauptkörper - B3 - Gewicht
(in G)]])</f>
        <v/>
      </c>
      <c r="LX73" s="809" t="str">
        <f>IF(Table1[[#This Row],[Hauptkörper - B3 - Lizenzierungs-pflichtig? (X=Ja)]]="","",Table1[[#This Row],[Hauptkörper - B3 - Lizenzierungs-pflichtig? (X=Ja)]])</f>
        <v/>
      </c>
      <c r="LY73" s="812" t="str">
        <f>IF(Table1[[#This Row],[Hauptkörper - B3 - Virgin Material]]="","",VLOOKUP(Table1[[#This Row],[Hauptkörper - B3 - Virgin Material]],'DD FD'!AJ:AK,2,FALSE))</f>
        <v/>
      </c>
      <c r="LZ73" s="813" t="str">
        <f>IF(Table1[[#This Row],[Hauptkörper - B3 - Virgin Material Anteil (in %)]]="","",Table1[[#This Row],[Hauptkörper - B3 - Virgin Material Anteil (in %)]])</f>
        <v/>
      </c>
      <c r="MA73" s="812" t="str">
        <f>IF(Table1[[#This Row],[Hauptkörper - B3 - Recyceltes Material]]="","",VLOOKUP(Table1[[#This Row],[Hauptkörper - B3 - Recyceltes Material]],'DD FD'!AL:AM,2,FALSE))</f>
        <v/>
      </c>
      <c r="MB73" s="813" t="str">
        <f>IF(Table1[[#This Row],[Hauptkörper - B3 - Recyceltes Material Anteil (in %)]]="","",Table1[[#This Row],[Hauptkörper - B3 - Recyceltes Material Anteil (in %)]])</f>
        <v/>
      </c>
      <c r="MC73" s="812" t="str">
        <f>IF(Table1[[#This Row],[Hauptkörper - B3 - Beschichtung]]="","",VLOOKUP(Table1[[#This Row],[Hauptkörper - B3 - Beschichtung]],'DD FD'!AE:AF,2,FALSE))</f>
        <v/>
      </c>
      <c r="MD73" s="815" t="str">
        <f>IF(Table1[[#This Row],[Hauptkörper - B3 - Beschichtung Anteil (in %)]]="","",Table1[[#This Row],[Hauptkörper - B3 - Beschichtung Anteil (in %)]])</f>
        <v/>
      </c>
      <c r="ME73" s="811" t="str">
        <f>IF(Table1[[#This Row],[Verschluss - B1 - Art]]="","",VLOOKUP(Table1[[#This Row],[Verschluss - B1 - Art]],'DD FD'!D:E,2,FALSE))</f>
        <v/>
      </c>
      <c r="MF73" s="812" t="str">
        <f>IF(Table1[[#This Row],[Verschluss - B1 - Fraktion]]="","",VLOOKUP(Table1[[#This Row],[Verschluss - B1 - Fraktion]],'DD FD'!H:J,3,FALSE))</f>
        <v/>
      </c>
      <c r="MG73" s="809" t="str">
        <f>IF(Table1[[#This Row],[Verschluss - B1 - Gewicht (in G)]]="","",Table1[[#This Row],[Verschluss - B1 - Gewicht (in G)]])</f>
        <v/>
      </c>
      <c r="MH73" s="809" t="str">
        <f>IF(Table1[[#This Row],[Verschluss - B1 - Lizenzierungs-pflichtig? (X=Ja)]]="","",Table1[[#This Row],[Verschluss - B1 - Lizenzierungs-pflichtig? (X=Ja)]])</f>
        <v/>
      </c>
      <c r="MI73" s="809" t="str">
        <f>IF(Table1[[#This Row],[Verschluss - B1 - Trennbar vom Hauptkörper? (X=Ja)]]="","",Table1[[#This Row],[Verschluss - B1 - Trennbar vom Hauptkörper? (X=Ja)]])</f>
        <v/>
      </c>
      <c r="MJ73" s="812" t="str">
        <f>IF(Table1[[#This Row],[Verschluss - B1 - Virgin Material]]="","",VLOOKUP(Table1[[#This Row],[Verschluss - B1 - Virgin Material]],'DD FD'!AJ:AK,2,FALSE))</f>
        <v/>
      </c>
      <c r="MK73" s="813" t="str">
        <f>IF(Table1[[#This Row],[Verschluss - B1 - Virgin Material Anteil (in %)]]="","",Table1[[#This Row],[Verschluss - B1 - Virgin Material Anteil (in %)]])</f>
        <v/>
      </c>
      <c r="ML73" s="812" t="str">
        <f>IF(Table1[[#This Row],[Verschluss - B1 - Recyceltes Material]]="","",VLOOKUP(Table1[[#This Row],[Verschluss - B1 - Recyceltes Material]],'DD FD'!AL:AM,2,FALSE))</f>
        <v/>
      </c>
      <c r="MM73" s="813" t="str">
        <f>IF(Table1[[#This Row],[Verschluss - B1 - Recyceltes Material Anteil (in %)]]="","",Table1[[#This Row],[Verschluss - B1 - Recyceltes Material Anteil (in %)]])</f>
        <v/>
      </c>
      <c r="MN73" s="812" t="str">
        <f>IF(Table1[[#This Row],[Verschluss - B1 - Beschichtung]]="","",VLOOKUP(Table1[[#This Row],[Verschluss - B1 - Beschichtung]],'DD FD'!AE:AF,2,FALSE))</f>
        <v/>
      </c>
      <c r="MO73" s="815" t="str">
        <f>IF(Table1[[#This Row],[Verschluss - B1 - Beschichtung Anteil (in %)]]="","",Table1[[#This Row],[Verschluss - B1 - Beschichtung Anteil (in %)]])</f>
        <v/>
      </c>
      <c r="MP73" s="811" t="str">
        <f>IF(Table1[[#This Row],[Verschluss - B2 - Art]]="","",VLOOKUP(Table1[[#This Row],[Verschluss - B2 - Art]],'DD FD'!D:E,2,FALSE))</f>
        <v/>
      </c>
      <c r="MQ73" s="812" t="str">
        <f>IF(Table1[[#This Row],[Verschluss - B2 - Fraktion]]="","",VLOOKUP(Table1[[#This Row],[Verschluss - B2 - Fraktion]],'DD FD'!H:J,3,FALSE))</f>
        <v/>
      </c>
      <c r="MR73" s="809" t="str">
        <f>IF(Table1[[#This Row],[Verschluss - B2 - Gewicht (in G)]]="","",Table1[[#This Row],[Verschluss - B2 - Gewicht (in G)]])</f>
        <v/>
      </c>
      <c r="MS73" s="809" t="str">
        <f>IF(Table1[[#This Row],[Verschluss - B2 - Lizenzierungs-pflichtig? (X=Ja)]]="","",Table1[[#This Row],[Verschluss - B2 - Lizenzierungs-pflichtig? (X=Ja)]])</f>
        <v/>
      </c>
      <c r="MT73" s="809" t="str">
        <f>IF(Table1[[#This Row],[Verschluss - B2 - Trennbar vom Hauptkörper? (X=Ja)]]="","",Table1[[#This Row],[Verschluss - B2 - Trennbar vom Hauptkörper? (X=Ja)]])</f>
        <v/>
      </c>
      <c r="MU73" s="812" t="str">
        <f>IF(Table1[[#This Row],[Verschluss - B2 - Virgin Material]]="","",VLOOKUP(Table1[[#This Row],[Verschluss - B2 - Virgin Material]],'DD FD'!AJ:AK,2,FALSE))</f>
        <v/>
      </c>
      <c r="MV73" s="813" t="str">
        <f>IF(Table1[[#This Row],[Verschluss - B2 - Virgin Material Anteil (in %)]]="","",Table1[[#This Row],[Verschluss - B2 - Virgin Material Anteil (in %)]])</f>
        <v/>
      </c>
      <c r="MW73" s="812" t="str">
        <f>IF(Table1[[#This Row],[Verschluss - B2 - Recyceltes Material]]="","",VLOOKUP(Table1[[#This Row],[Verschluss - B2 - Recyceltes Material]],'DD FD'!AL:AM,2,FALSE))</f>
        <v/>
      </c>
      <c r="MX73" s="813" t="str">
        <f>IF(Table1[[#This Row],[Verschluss - B2 - Recyceltes Material Anteil (in %)]]="","",Table1[[#This Row],[Verschluss - B2 - Recyceltes Material Anteil (in %)]])</f>
        <v/>
      </c>
      <c r="MY73" s="812" t="str">
        <f>IF(Table1[[#This Row],[Verschluss - B2 - Beschichtung]]="","",VLOOKUP(Table1[[#This Row],[Verschluss - B2 - Beschichtung]],'DD FD'!AE:AF,2,FALSE))</f>
        <v/>
      </c>
      <c r="MZ73" s="815" t="str">
        <f>IF(Table1[[#This Row],[Verschluss - B2 - Beschichtung Anteil (in %)]]="","",Table1[[#This Row],[Verschluss - B2 - Beschichtung Anteil (in %)]])</f>
        <v/>
      </c>
      <c r="NA73" s="811" t="str">
        <f>IF(Table1[[#This Row],[Verschluss - B3 - Art]]="","",VLOOKUP(Table1[[#This Row],[Verschluss - B3 - Art]],'DD FD'!D:E,2,FALSE))</f>
        <v/>
      </c>
      <c r="NB73" s="812" t="str">
        <f>IF(Table1[[#This Row],[Verschluss - B3 - Fraktion]]="","",VLOOKUP(Table1[[#This Row],[Verschluss - B3 - Fraktion]],'DD FD'!H:J,3,FALSE))</f>
        <v/>
      </c>
      <c r="NC73" s="809" t="str">
        <f>IF(Table1[[#This Row],[Verschluss - B3 - Gewicht (in G)]]="","",Table1[[#This Row],[Verschluss - B3 - Gewicht (in G)]])</f>
        <v/>
      </c>
      <c r="ND73" s="809" t="str">
        <f>IF(Table1[[#This Row],[Verschluss - B3 - Lizenzierungs-pflichtig? (X=Ja)]]="","",Table1[[#This Row],[Verschluss - B3 - Lizenzierungs-pflichtig? (X=Ja)]])</f>
        <v/>
      </c>
      <c r="NE73" s="809" t="str">
        <f>IF(Table1[[#This Row],[Verschluss - B3 - Trennbar vom Hauptkörper? (X=Ja)]]="","",Table1[[#This Row],[Verschluss - B3 - Trennbar vom Hauptkörper? (X=Ja)]])</f>
        <v/>
      </c>
      <c r="NF73" s="812" t="str">
        <f>IF(Table1[[#This Row],[Verschluss - B3 - Virgin Material]]="","",VLOOKUP(Table1[[#This Row],[Verschluss - B3 - Virgin Material]],'DD FD'!AJ:AK,2,FALSE))</f>
        <v/>
      </c>
      <c r="NG73" s="813" t="str">
        <f>IF(Table1[[#This Row],[Verschluss - B3 - Virgin Material Anteil (in %)]]="","",Table1[[#This Row],[Verschluss - B3 - Virgin Material Anteil (in %)]])</f>
        <v/>
      </c>
      <c r="NH73" s="812" t="str">
        <f>IF(Table1[[#This Row],[Verschluss - B3 - Recyceltes Material]]="","",VLOOKUP(Table1[[#This Row],[Verschluss - B3 - Recyceltes Material]],'DD FD'!AL:AM,2,FALSE))</f>
        <v/>
      </c>
      <c r="NI73" s="813" t="str">
        <f>IF(Table1[[#This Row],[Verschluss - B3 - Recyceltes Material Anteil (in %)]]="","",Table1[[#This Row],[Verschluss - B3 - Recyceltes Material Anteil (in %)]])</f>
        <v/>
      </c>
      <c r="NJ73" s="812" t="str">
        <f>IF(Table1[[#This Row],[Verschluss - B3 - Beschichtung]]="","",VLOOKUP(Table1[[#This Row],[Verschluss - B3 - Beschichtung]],'DD FD'!AE:AF,2,FALSE))</f>
        <v/>
      </c>
      <c r="NK73" s="815" t="str">
        <f>IF(Table1[[#This Row],[Verschluss - B3 - Beschichtung Anteil (in %)]]="","",Table1[[#This Row],[Verschluss - B3 - Beschichtung Anteil (in %)]])</f>
        <v/>
      </c>
      <c r="NL73" s="811" t="str">
        <f>IF(Table1[[#This Row],[Etikett - B1 - Art]]="","",VLOOKUP(Table1[[#This Row],[Etikett - B1 - Art]],'DD FD'!F:G,2,FALSE))</f>
        <v/>
      </c>
      <c r="NM73" s="812" t="str">
        <f>IF(Table1[[#This Row],[Etikett - B1 - Fraktion]]="","",VLOOKUP(Table1[[#This Row],[Etikett - B1 - Fraktion]],'DD FD'!H:J,3,FALSE))</f>
        <v/>
      </c>
      <c r="NN73" s="809" t="str">
        <f>IF(Table1[[#This Row],[Etikett - B1 - Gewicht (in G)]]="","",Table1[[#This Row],[Etikett - B1 - Gewicht (in G)]])</f>
        <v/>
      </c>
      <c r="NO73" s="809" t="str">
        <f>IF(Table1[[#This Row],[Etikett - B1 - Lizenzierungs-pflichtig? (X=Ja)]]="","",Table1[[#This Row],[Etikett - B1 - Lizenzierungs-pflichtig? (X=Ja)]])</f>
        <v/>
      </c>
      <c r="NP73" s="809" t="str">
        <f>IF(Table1[[#This Row],[Etikett - B1 - Trennbar vom Hauptkörper? (X=Ja)]]="","",Table1[[#This Row],[Etikett - B1 - Trennbar vom Hauptkörper? (X=Ja)]])</f>
        <v/>
      </c>
      <c r="NQ73" s="812" t="str">
        <f>IF(Table1[[#This Row],[Etikett - B1 - Virgin Material]]="","",VLOOKUP(Table1[[#This Row],[Etikett - B1 - Virgin Material]],'DD FD'!AJ:AK,2,FALSE))</f>
        <v/>
      </c>
      <c r="NR73" s="813" t="str">
        <f>IF(Table1[[#This Row],[Etikett - B1 - Virgin Material Anteil (in %)]]="","",Table1[[#This Row],[Etikett - B1 - Virgin Material Anteil (in %)]])</f>
        <v/>
      </c>
      <c r="NS73" s="812" t="str">
        <f>IF(Table1[[#This Row],[Etikett - B1 - Recyceltes Material]]="","",VLOOKUP(Table1[[#This Row],[Etikett - B1 - Recyceltes Material]],'DD FD'!AL:AM,2,FALSE))</f>
        <v/>
      </c>
      <c r="NT73" s="813" t="str">
        <f>IF(Table1[[#This Row],[Etikett - B1 - Recyceltes Material Anteil (in %)]]="","",Table1[[#This Row],[Etikett - B1 - Recyceltes Material Anteil (in %)]])</f>
        <v/>
      </c>
      <c r="NU73" s="812" t="str">
        <f>IF(Table1[[#This Row],[Etikett - B1 - Beschichtung]]="","",VLOOKUP(Table1[[#This Row],[Etikett - B1 - Beschichtung]],'DD FD'!AE:AF,2,FALSE))</f>
        <v/>
      </c>
      <c r="NV73" s="815" t="str">
        <f>IF(Table1[[#This Row],[Etikett - B1 - Beschichtung Anteil (in %)]]="","",Table1[[#This Row],[Etikett - B1 - Beschichtung Anteil (in %)]])</f>
        <v/>
      </c>
      <c r="NW73" s="811" t="str">
        <f>IF(Table1[[#This Row],[Etikett - B2 - Art]]="","",VLOOKUP(Table1[[#This Row],[Etikett - B2 - Art]],'DD FD'!F:G,2,FALSE))</f>
        <v/>
      </c>
      <c r="NX73" s="812" t="str">
        <f>IF(Table1[[#This Row],[Etikett - B2 - Fraktion]]="","",VLOOKUP(Table1[[#This Row],[Etikett - B2 - Fraktion]],'DD FD'!H:J,3,FALSE))</f>
        <v/>
      </c>
      <c r="NY73" s="809" t="str">
        <f>IF(Table1[[#This Row],[Etikett - B2 - Gewicht (in G)]]="","",Table1[[#This Row],[Etikett - B2 - Gewicht (in G)]])</f>
        <v/>
      </c>
      <c r="NZ73" s="809" t="str">
        <f>IF(Table1[[#This Row],[Etikett - B2 - Lizenzierungs-pflichtig? (X=Ja)]]="","",Table1[[#This Row],[Etikett - B2 - Lizenzierungs-pflichtig? (X=Ja)]])</f>
        <v/>
      </c>
      <c r="OA73" s="809" t="str">
        <f>IF(Table1[[#This Row],[Etikett - B2 - Trennbar vom Hauptkörper? (X=Ja)]]="","",Table1[[#This Row],[Etikett - B2 - Trennbar vom Hauptkörper? (X=Ja)]])</f>
        <v/>
      </c>
      <c r="OB73" s="812" t="str">
        <f>IF(Table1[[#This Row],[Etikett - B2 - Virgin Material]]="","",VLOOKUP(Table1[[#This Row],[Etikett - B2 - Virgin Material]],'DD FD'!AJ:AK,2,FALSE))</f>
        <v/>
      </c>
      <c r="OC73" s="813" t="str">
        <f>IF(Table1[[#This Row],[Etikett - B2 - Virgin Material Anteil (in %)]]="","",Table1[[#This Row],[Etikett - B2 - Virgin Material Anteil (in %)]])</f>
        <v/>
      </c>
      <c r="OD73" s="812" t="str">
        <f>IF(Table1[[#This Row],[Etikett - B2 - Recyceltes Material]]="","",VLOOKUP(Table1[[#This Row],[Etikett - B2 - Recyceltes Material]],'DD FD'!AL:AM,2,FALSE))</f>
        <v/>
      </c>
      <c r="OE73" s="813" t="str">
        <f>IF(Table1[[#This Row],[Etikett - B2 - Recyceltes Material Anteil (in %)]]="","",Table1[[#This Row],[Etikett - B2 - Recyceltes Material Anteil (in %)]])</f>
        <v/>
      </c>
      <c r="OF73" s="812" t="str">
        <f>IF(Table1[[#This Row],[Etikett - B2 - Beschichtung]]="","",VLOOKUP(Table1[[#This Row],[Etikett - B2 - Beschichtung]],'DD FD'!AE:AF,2,FALSE))</f>
        <v/>
      </c>
      <c r="OG73" s="815" t="str">
        <f>IF(Table1[[#This Row],[Etikett - B2 - Beschichtung Anteil (in %)]]="","",Table1[[#This Row],[Etikett - B2 - Beschichtung Anteil (in %)]])</f>
        <v/>
      </c>
      <c r="OH73" s="811" t="str">
        <f>IF(Table1[[#This Row],[Etikett - B3 - Art]]="","",VLOOKUP(Table1[[#This Row],[Etikett - B3 - Art]],'DD FD'!F:G,2,FALSE))</f>
        <v/>
      </c>
      <c r="OI73" s="812" t="str">
        <f>IF(Table1[[#This Row],[Etikett - B3 - Fraktion]]="","",VLOOKUP(Table1[[#This Row],[Etikett - B3 - Fraktion]],'DD FD'!H:J,3,FALSE))</f>
        <v/>
      </c>
      <c r="OJ73" s="809" t="str">
        <f>IF(Table1[[#This Row],[Etikett - B3 - Gewicht (in G)]]="","",Table1[[#This Row],[Etikett - B3 - Gewicht (in G)]])</f>
        <v/>
      </c>
      <c r="OK73" s="809" t="str">
        <f>IF(Table1[[#This Row],[Etikett - B3 - Lizenzierungs-pflichtig? (X=Ja)]]="","",Table1[[#This Row],[Etikett - B3 - Lizenzierungs-pflichtig? (X=Ja)]])</f>
        <v/>
      </c>
      <c r="OL73" s="809" t="str">
        <f>IF(Table1[[#This Row],[Etikett - B3 - Trennbar vom Hauptkörper? (X=Ja)]]="","",Table1[[#This Row],[Etikett - B3 - Trennbar vom Hauptkörper? (X=Ja)]])</f>
        <v/>
      </c>
      <c r="OM73" s="812" t="str">
        <f>IF(Table1[[#This Row],[Etikett - B3 - Virgin Material]]="","",VLOOKUP(Table1[[#This Row],[Etikett - B3 - Virgin Material]],'DD FD'!AJ:AK,2,FALSE))</f>
        <v/>
      </c>
      <c r="ON73" s="813" t="str">
        <f>IF(Table1[[#This Row],[Etikett - B3 - Virgin Material Anteil (in %)]]="","",Table1[[#This Row],[Etikett - B3 - Virgin Material Anteil (in %)]])</f>
        <v/>
      </c>
      <c r="OO73" s="812" t="str">
        <f>IF(Table1[[#This Row],[Etikett - B3 - Recyceltes Material]]="","",VLOOKUP(Table1[[#This Row],[Etikett - B3 - Recyceltes Material]],'DD FD'!AL:AM,2,FALSE))</f>
        <v/>
      </c>
      <c r="OP73" s="813" t="str">
        <f>IF(Table1[[#This Row],[Etikett - B3 - Recyceltes Material Anteil (in %)]]="","",Table1[[#This Row],[Etikett - B3 - Recyceltes Material Anteil (in %)]])</f>
        <v/>
      </c>
      <c r="OQ73" s="812" t="str">
        <f>IF(Table1[[#This Row],[Etikett - B3 - Beschichtung]]="","",VLOOKUP(Table1[[#This Row],[Etikett - B3 - Beschichtung]],'DD FD'!AE:AF,2,FALSE))</f>
        <v/>
      </c>
      <c r="OR73" s="861" t="str">
        <f>IF(Table1[[#This Row],[Etikett - B3 - Beschichtung Anteil (in %)]]="","",Table1[[#This Row],[Etikett - B3 - Beschichtung Anteil (in %)]])</f>
        <v/>
      </c>
      <c r="OS73" s="866">
        <f>ROUNDUP(SUM(
IF(AND(LB73='DD FD'!$J$7,LD73='DD FD'!$AI$3),LC73,0),
IF(AND(LL73='DD FD'!$J$7,LN73='DD FD'!$AI$3),LM73,0),
IF(AND(LV73='DD FD'!$J$7,LX73='DD FD'!$AI$3),LW73,0),
IF(AND(MF73='DD FD'!$J$7,MH73='DD FD'!$AI$3),MG73,0),
IF(AND(MQ73='DD FD'!$J$7,MS73='DD FD'!$AI$3),MR73,0),
IF(AND(NB73='DD FD'!$J$7,ND73='DD FD'!$AI$3),NC73,0),
IF(AND(NM73='DD FD'!$J$7,NO73='DD FD'!$AI$3),NN73,0),
IF(AND(NX73='DD FD'!$J$7,NZ73='DD FD'!$AI$3),NY73,0),
IF(AND(OI73='DD FD'!$J$7,OK73='DD FD'!$AI$3),OJ73,0),
),2)</f>
        <v>0</v>
      </c>
      <c r="OT73" s="865">
        <f>ROUNDUP(SUM(
IF(AND(LB73='DD FD'!$J$6,LD73='DD FD'!$AI$3),LC73,0),
IF(AND(LL73='DD FD'!$J$6,LN73='DD FD'!$AI$3),LM73,0),
IF(AND(LV73='DD FD'!$J$6,LX73='DD FD'!$AI$3),LW73,0),
IF(AND(MF73='DD FD'!$J$6,MH73='DD FD'!$AI$3),MG73,0),
IF(AND(MQ73='DD FD'!$J$6,MS73='DD FD'!$AI$3),MR73,0),
IF(AND(NB73='DD FD'!$J$6,ND73='DD FD'!$AI$3),NC73,0),
IF(AND(NM73='DD FD'!$J$6,NO73='DD FD'!$AI$3),NN73,0),
IF(AND(NX73='DD FD'!$J$6,NZ73='DD FD'!$AI$3),NY73,0),
IF(AND(OI73='DD FD'!$J$6,OK73='DD FD'!$AI$3),OJ73,0),
),2)</f>
        <v>0</v>
      </c>
      <c r="OU73" s="865">
        <f>ROUNDUP(SUM(
IF(AND(LB73='DD FD'!$J$10,LD73='DD FD'!$AI$3),LC73,0),
IF(AND(LL73='DD FD'!$J$10,LN73='DD FD'!$AI$3),LM73,0),
IF(AND(LV73='DD FD'!$J$10,LX73='DD FD'!$AI$3),LW73,0),
IF(AND(MF73='DD FD'!$J$10,MH73='DD FD'!$AI$3),MG73,0),
IF(AND(MQ73='DD FD'!$J$10,MS73='DD FD'!$AI$3),MR73,0),
IF(AND(NB73='DD FD'!$J$10,ND73='DD FD'!$AI$3),NC73,0),
IF(AND(NM73='DD FD'!$J$10,NO73='DD FD'!$AI$3),NN73,0),
IF(AND(NX73='DD FD'!$J$10,NZ73='DD FD'!$AI$3),NY73,0),
IF(AND(OI73='DD FD'!$J$10,OK73='DD FD'!$AI$3),OJ73,0),
),2)</f>
        <v>0</v>
      </c>
      <c r="OV73" s="865">
        <f>ROUNDUP(SUM(
IF(AND(LB73='DD FD'!$J$8,LD73='DD FD'!$AI$3),LC73,0),
IF(AND(LL73='DD FD'!$J$8,LN73='DD FD'!$AI$3),LM73,0),
IF(AND(LV73='DD FD'!$J$8,LX73='DD FD'!$AI$3),LW73,0),
IF(AND(MF73='DD FD'!$J$8,MH73='DD FD'!$AI$3),MG73,0),
IF(AND(MQ73='DD FD'!$J$8,MS73='DD FD'!$AI$3),MR73,0),
IF(AND(NB73='DD FD'!$J$8,ND73='DD FD'!$AI$3),NC73,0),
IF(AND(NM73='DD FD'!$J$8,NO73='DD FD'!$AI$3),NN73,0),
IF(AND(NX73='DD FD'!$J$8,NZ73='DD FD'!$AI$3),NY73,0),
IF(AND(OI73='DD FD'!$J$8,OK73='DD FD'!$AI$3),OJ73,0),
),2)</f>
        <v>0</v>
      </c>
      <c r="OW73" s="865">
        <f>ROUNDUP(SUM(
IF(AND(LB73='DD FD'!$J$5,LD73='DD FD'!$AI$3),LC73,0),
IF(AND(LL73='DD FD'!$J$5,LN73='DD FD'!$AI$3),LM73,0),
IF(AND(LV73='DD FD'!$J$5,LX73='DD FD'!$AI$3),LW73,0),
IF(AND(MF73='DD FD'!$J$5,MH73='DD FD'!$AI$3),MG73,0),
IF(AND(MQ73='DD FD'!$J$5,MS73='DD FD'!$AI$3),MR73,0),
IF(AND(NB73='DD FD'!$J$5,ND73='DD FD'!$AI$3),NC73,0),
IF(AND(NM73='DD FD'!$J$5,NO73='DD FD'!$AI$3),NN73,0),
IF(AND(NX73='DD FD'!$J$5,NZ73='DD FD'!$AI$3),NY73,0),
IF(AND(OI73='DD FD'!$J$5,OK73='DD FD'!$AI$3),OJ73,0),
),2)</f>
        <v>0</v>
      </c>
      <c r="OX73" s="865">
        <f>ROUNDUP(SUM(
IF(AND(LB73='DD FD'!$J$9,LD73='DD FD'!$AI$3),LC73,0),
IF(AND(LL73='DD FD'!$J$9,LN73='DD FD'!$AI$3),LM73,0),
IF(AND(LV73='DD FD'!$J$9,LX73='DD FD'!$AI$3),LW73,0),
IF(AND(MF73='DD FD'!$J$9,MH73='DD FD'!$AI$3),MG73,0),
IF(AND(MQ73='DD FD'!$J$9,MS73='DD FD'!$AI$3),MR73,0),
IF(AND(NB73='DD FD'!$J$9,ND73='DD FD'!$AI$3),NC73,0),
IF(AND(NM73='DD FD'!$J$9,NO73='DD FD'!$AI$3),NN73,0),
IF(AND(NX73='DD FD'!$J$9,NZ73='DD FD'!$AI$3),NY73,0),
IF(AND(OI73='DD FD'!$J$9,OK73='DD FD'!$AI$3),OJ73,0),
),2)</f>
        <v>0</v>
      </c>
      <c r="OY73" s="865">
        <f>ROUNDUP(SUM(
IF(AND(LB73='DD FD'!$J$4,LD73='DD FD'!$AI$3),LC73,0),
IF(AND(LL73='DD FD'!$J$4,LN73='DD FD'!$AI$3),LM73,0),
IF(AND(LV73='DD FD'!$J$4,LX73='DD FD'!$AI$3),LW73,0),
IF(AND(MF73='DD FD'!$J$4,MH73='DD FD'!$AI$3),MG73,0),
IF(AND(MQ73='DD FD'!$J$4,MS73='DD FD'!$AI$3),MR73,0),
IF(AND(NB73='DD FD'!$J$4,ND73='DD FD'!$AI$3),NC73,0),
IF(AND(NM73='DD FD'!$J$4,NO73='DD FD'!$AI$3),NN73,0),
IF(AND(NX73='DD FD'!$J$4,NZ73='DD FD'!$AI$3),NY73,0),
IF(AND(OI73='DD FD'!$J$4,OK73='DD FD'!$AI$3),OJ73,0),
),2)</f>
        <v>0</v>
      </c>
      <c r="OZ73" s="867">
        <f>ROUNDUP(SUM(
IF(AND(LB73='DD FD'!$J$11,LD73='DD FD'!$AI$3),LC73,0),
IF(AND(LL73='DD FD'!$J$11,LN73='DD FD'!$AI$3),LM73,0),
IF(AND(LV73='DD FD'!$J$11,LX73='DD FD'!$AI$3),LW73,0),
IF(AND(MF73='DD FD'!$J$11,MH73='DD FD'!$AI$3),MG73,0),
IF(AND(MQ73='DD FD'!$J$11,MS73='DD FD'!$AI$3),MR73,0),
IF(AND(NB73='DD FD'!$J$11,ND73='DD FD'!$AI$3),NC73,0),
IF(AND(NM73='DD FD'!$J$11,NO73='DD FD'!$AI$3),NN73,0),
IF(AND(NX73='DD FD'!$J$11,NZ73='DD FD'!$AI$3),NY73,0),
IF(AND(OI73='DD FD'!$J$11,OK73='DD FD'!$AI$3),OJ73,0),
),2)</f>
        <v>0</v>
      </c>
    </row>
    <row r="74" spans="1:416">
      <c r="A74" s="663"/>
      <c r="B74" s="182"/>
      <c r="C74" s="282"/>
      <c r="D74" s="282"/>
      <c r="E74" s="183"/>
      <c r="F74" s="355"/>
      <c r="G74" s="359"/>
      <c r="H74" s="664"/>
      <c r="I74" s="173"/>
      <c r="J74" s="161" t="str">
        <f t="shared" si="27"/>
        <v/>
      </c>
      <c r="K74" s="633" t="str">
        <f t="shared" si="44"/>
        <v/>
      </c>
      <c r="L74" s="636"/>
      <c r="M74" s="124" t="str">
        <f t="shared" si="45"/>
        <v/>
      </c>
      <c r="N74" s="125" t="str">
        <f t="shared" si="28"/>
        <v/>
      </c>
      <c r="O74" s="175"/>
      <c r="P74" s="175"/>
      <c r="Q74" s="126" t="str">
        <f t="shared" si="46"/>
        <v/>
      </c>
      <c r="R74" s="184"/>
      <c r="S74" s="184"/>
      <c r="T74" s="182"/>
      <c r="U74" s="182"/>
      <c r="V74" s="182"/>
      <c r="W74" s="358"/>
      <c r="X74" s="182"/>
      <c r="Y74" s="183"/>
      <c r="Z74" s="123"/>
      <c r="AA74" s="176"/>
      <c r="AB74" s="176"/>
      <c r="AC74" s="176"/>
      <c r="AD74" s="176"/>
      <c r="AE74" s="176"/>
      <c r="AF74" s="176"/>
      <c r="AG74" s="127" t="str">
        <f t="shared" si="47"/>
        <v/>
      </c>
      <c r="AH74" s="127" t="str">
        <f t="shared" si="48"/>
        <v/>
      </c>
      <c r="AI74" s="370"/>
      <c r="AJ74" s="635"/>
      <c r="AK74" s="619" t="str">
        <f t="shared" si="49"/>
        <v/>
      </c>
      <c r="AL74" s="124" t="str">
        <f t="shared" si="29"/>
        <v/>
      </c>
      <c r="AM74" s="124" t="str">
        <f t="shared" si="30"/>
        <v/>
      </c>
      <c r="AN74" s="124" t="str">
        <f t="shared" si="31"/>
        <v/>
      </c>
      <c r="AO74" s="124" t="str">
        <f t="shared" si="32"/>
        <v/>
      </c>
      <c r="AP74" s="184"/>
      <c r="AQ74" s="182"/>
      <c r="AR74" s="182"/>
      <c r="AS74" s="182"/>
      <c r="AT74" s="182"/>
      <c r="AU74" s="127" t="str">
        <f t="shared" si="33"/>
        <v/>
      </c>
      <c r="AV74" s="354"/>
      <c r="AW74" s="127" t="str">
        <f t="shared" si="34"/>
        <v/>
      </c>
      <c r="AX74" s="144" t="str">
        <f t="shared" si="35"/>
        <v/>
      </c>
      <c r="AY74" s="182"/>
      <c r="AZ74" s="23"/>
      <c r="BA74" s="23"/>
      <c r="BB74" s="183"/>
      <c r="BC74" s="622"/>
      <c r="BD74" s="649" t="str">
        <f t="shared" si="50"/>
        <v/>
      </c>
      <c r="BE74" s="354"/>
      <c r="BF74" s="192" t="str">
        <f t="shared" si="51"/>
        <v/>
      </c>
      <c r="BG74" s="159"/>
      <c r="BH74" s="159"/>
      <c r="BI74" s="182"/>
      <c r="BJ74" s="194"/>
      <c r="BK74" s="194"/>
      <c r="BL74" s="194"/>
      <c r="BM74" s="127" t="str">
        <f t="shared" si="36"/>
        <v/>
      </c>
      <c r="BN74" s="194"/>
      <c r="BO74" s="178" t="str">
        <f t="shared" si="37"/>
        <v/>
      </c>
      <c r="BP74" s="191"/>
      <c r="BQ74" s="182"/>
      <c r="BR74" s="23"/>
      <c r="BS74" s="23"/>
      <c r="BT74" s="23"/>
      <c r="BU74" s="651"/>
      <c r="BV74" s="647"/>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633" t="str">
        <f t="shared" si="52"/>
        <v/>
      </c>
      <c r="DY74" s="736"/>
      <c r="DZ74" s="334"/>
      <c r="EA74" s="736"/>
      <c r="EB74" s="197"/>
      <c r="EC74" s="194"/>
      <c r="ED74" s="197"/>
      <c r="EE74" s="197"/>
      <c r="EF74" s="194"/>
      <c r="EG74" s="194"/>
      <c r="EH74" s="194"/>
      <c r="EI74" s="123" t="str">
        <f t="shared" si="38"/>
        <v/>
      </c>
      <c r="EJ74" s="194"/>
      <c r="EK74" s="620" t="str">
        <f t="shared" si="39"/>
        <v/>
      </c>
      <c r="EL74" s="756"/>
      <c r="EM74" s="620" t="str">
        <f t="shared" si="53"/>
        <v/>
      </c>
      <c r="EN74" s="733"/>
      <c r="EO74" s="163"/>
      <c r="EP74" s="163"/>
      <c r="EQ74" s="163"/>
      <c r="ER74" s="163"/>
      <c r="ES74" s="163"/>
      <c r="ET74" s="163"/>
      <c r="EU74" s="163"/>
      <c r="EV74" s="163"/>
      <c r="EW74" s="163"/>
      <c r="EX74" s="163"/>
      <c r="EY74" s="163"/>
      <c r="EZ74" s="163"/>
      <c r="FA74" s="163"/>
      <c r="FB74" s="163"/>
      <c r="FC74" s="742"/>
      <c r="FD74" s="648" t="str">
        <f t="shared" si="40"/>
        <v/>
      </c>
      <c r="FE74" s="183"/>
      <c r="FF74" s="201"/>
      <c r="FG74" s="201"/>
      <c r="FH74" s="201"/>
      <c r="FI74" s="201"/>
      <c r="FJ74" s="201"/>
      <c r="FK74" s="201"/>
      <c r="FL74" s="182"/>
      <c r="FM74" s="182"/>
      <c r="FN74" s="334"/>
      <c r="FO74" s="123" t="str">
        <f t="shared" si="41"/>
        <v/>
      </c>
      <c r="FP74" s="889" t="str">
        <f>IF(Table1[[#This Row],[Baumwollanteil (in %)]]&lt;&gt;"","05","")</f>
        <v/>
      </c>
      <c r="FQ74" s="999"/>
      <c r="FR74" s="179" t="str">
        <f t="shared" si="42"/>
        <v/>
      </c>
      <c r="FS74" s="175"/>
      <c r="FT74" s="175"/>
      <c r="FU74" s="175"/>
      <c r="FV74" s="745" t="str">
        <f t="shared" si="43"/>
        <v/>
      </c>
      <c r="FZ74" s="24"/>
      <c r="GA74" s="24"/>
      <c r="GC74" s="1010" t="str">
        <f>IF(Table1[[#This Row],[Global Trade Item Number (GTIN)]]="","",Table1[[#This Row],[Global Trade Item Number (GTIN)]])</f>
        <v/>
      </c>
      <c r="GD74" s="790" t="str">
        <f>IF(Table1[[#This Row],[WAWI-Nr./ Kreditoren-Nummer
(ASDV)]]&lt;&gt;"",Table1[[#This Row],[WAWI-Nr./ Kreditoren-Nummer
(ASDV)]],"")</f>
        <v/>
      </c>
      <c r="GE74" s="190"/>
      <c r="GF74" s="790" t="str">
        <f>IF(Table1[[#This Row],[Gültig ab (Datum)]]&lt;&gt;"","31.12.9999","")</f>
        <v/>
      </c>
      <c r="GG74" s="190"/>
      <c r="GH74" s="190"/>
      <c r="GI74" s="616"/>
      <c r="GJ74" s="765"/>
      <c r="GK74" s="763"/>
      <c r="GL74" s="617"/>
      <c r="GM74" s="617"/>
      <c r="GN74" s="617"/>
      <c r="GO74" s="617"/>
      <c r="GP74" s="617"/>
      <c r="GQ74" s="775"/>
      <c r="GR74" s="771"/>
      <c r="GS74" s="159"/>
      <c r="GT74" s="610"/>
      <c r="GU74" s="610"/>
      <c r="GV74" s="610"/>
      <c r="GW74" s="610"/>
      <c r="GX74" s="610"/>
      <c r="GY74" s="610"/>
      <c r="GZ74" s="610"/>
      <c r="HA74" s="610"/>
      <c r="HB74" s="771"/>
      <c r="HC74" s="610"/>
      <c r="HD74" s="610"/>
      <c r="HE74" s="610"/>
      <c r="HF74" s="610"/>
      <c r="HG74" s="610"/>
      <c r="HH74" s="610"/>
      <c r="HI74" s="610"/>
      <c r="HJ74" s="610"/>
      <c r="HK74" s="610"/>
      <c r="HL74" s="771"/>
      <c r="HM74" s="610"/>
      <c r="HN74" s="610"/>
      <c r="HO74" s="610"/>
      <c r="HP74" s="610"/>
      <c r="HQ74" s="610"/>
      <c r="HR74" s="610"/>
      <c r="HS74" s="610"/>
      <c r="HT74" s="610"/>
      <c r="HU74" s="610"/>
      <c r="HV74" s="771"/>
      <c r="HW74" s="610"/>
      <c r="HX74" s="610"/>
      <c r="HY74" s="610"/>
      <c r="HZ74" s="610"/>
      <c r="IA74" s="610"/>
      <c r="IB74" s="610"/>
      <c r="IC74" s="610"/>
      <c r="ID74" s="610"/>
      <c r="IE74" s="610"/>
      <c r="IF74" s="610"/>
      <c r="IG74" s="771"/>
      <c r="IH74" s="610"/>
      <c r="II74" s="610"/>
      <c r="IJ74" s="610"/>
      <c r="IK74" s="610"/>
      <c r="IL74" s="610"/>
      <c r="IM74" s="610"/>
      <c r="IN74" s="610"/>
      <c r="IO74" s="610"/>
      <c r="IP74" s="610"/>
      <c r="IQ74" s="610"/>
      <c r="IR74" s="771"/>
      <c r="IS74" s="610"/>
      <c r="IT74" s="610"/>
      <c r="IU74" s="610"/>
      <c r="IV74" s="610"/>
      <c r="IW74" s="610"/>
      <c r="IX74" s="610"/>
      <c r="IY74" s="610"/>
      <c r="IZ74" s="610"/>
      <c r="JA74" s="610"/>
      <c r="JB74" s="610"/>
      <c r="JC74" s="771"/>
      <c r="JD74" s="610"/>
      <c r="JE74" s="610"/>
      <c r="JF74" s="610"/>
      <c r="JG74" s="610"/>
      <c r="JH74" s="610"/>
      <c r="JI74" s="610"/>
      <c r="JJ74" s="610"/>
      <c r="JK74" s="610"/>
      <c r="JL74" s="610"/>
      <c r="JM74" s="827"/>
      <c r="JN74" s="771"/>
      <c r="JO74" s="610"/>
      <c r="JP74" s="610"/>
      <c r="JQ74" s="610"/>
      <c r="JR74" s="610"/>
      <c r="JS74" s="610"/>
      <c r="JT74" s="610"/>
      <c r="JU74" s="610"/>
      <c r="JV74" s="610"/>
      <c r="JW74" s="610"/>
      <c r="JX74" s="610"/>
      <c r="JY74" s="771"/>
      <c r="JZ74" s="610"/>
      <c r="KA74" s="610"/>
      <c r="KB74" s="610"/>
      <c r="KC74" s="610"/>
      <c r="KD74" s="610"/>
      <c r="KE74" s="610"/>
      <c r="KF74" s="610"/>
      <c r="KG74" s="610"/>
      <c r="KH74" s="610"/>
      <c r="KI74" s="610"/>
      <c r="KL74" s="803" t="str">
        <f>IF(Table1[[#This Row],[GTIN]]&lt;&gt;"",Table1[[#This Row],[GTIN]],"")</f>
        <v/>
      </c>
      <c r="KM74" s="804" t="str">
        <f>Table1[[#This Row],[Kreditor]]</f>
        <v/>
      </c>
      <c r="KN74" s="805" t="str">
        <f>IF(Table1[[#This Row],[Gültig ab (Datum)]]&lt;&gt;"",Table1[[#This Row],[Gültig ab (Datum)]],"")</f>
        <v/>
      </c>
      <c r="KO74" s="805" t="str">
        <f>Table1[[#This Row],[Gültig bis]]</f>
        <v/>
      </c>
      <c r="KP74" s="818" t="str">
        <f>IF(Table1[[#This Row],[Artikel verpackt? 
(X=Ja)]]="","",Table1[[#This Row],[Artikel verpackt? 
(X=Ja)]])</f>
        <v/>
      </c>
      <c r="KQ74" s="806" t="str">
        <f>IF(Table1[[#This Row],[Verpackung recyclingfähig?
(X=Ja)]]="","",Table1[[#This Row],[Verpackung recyclingfähig?
(X=Ja)]])</f>
        <v/>
      </c>
      <c r="KR74" s="807"/>
      <c r="KS74" s="808"/>
      <c r="KT74" s="809"/>
      <c r="KU74" s="809"/>
      <c r="KV74" s="809"/>
      <c r="KW74" s="809"/>
      <c r="KX74" s="809"/>
      <c r="KY74" s="809"/>
      <c r="KZ74" s="810"/>
      <c r="LA74" s="811" t="str">
        <f>IF(Table1[[#This Row],[Hauptkörper - B1 - Art]]="","",VLOOKUP(Table1[[#This Row],[Hauptkörper - B1 - Art]],'DD FD'!B:C,2,FALSE))</f>
        <v/>
      </c>
      <c r="LB74" s="812" t="str">
        <f>IF(Table1[[#This Row],[Hauptkörper - B1 - Fraktion]]="","",VLOOKUP(Table1[[#This Row],[Hauptkörper - B1 - Fraktion]],'DD FD'!H:J,3,FALSE))</f>
        <v/>
      </c>
      <c r="LC74" s="809" t="str">
        <f>IF(Table1[[#This Row],[Hauptkörper - B1 - Gewicht
(in G)]]="","",Table1[[#This Row],[Hauptkörper - B1 - Gewicht
(in G)]])</f>
        <v/>
      </c>
      <c r="LD74" s="809" t="str">
        <f>IF(Table1[[#This Row],[Hauptkörper - B1 - Lizenzierungs-pflichtig? (X=Ja)]]="","",Table1[[#This Row],[Hauptkörper - B1 - Lizenzierungs-pflichtig? (X=Ja)]])</f>
        <v/>
      </c>
      <c r="LE74" s="812" t="str">
        <f>IF(Table1[[#This Row],[Hauptkörper - B1 - Virgin Material]]="","",VLOOKUP(Table1[[#This Row],[Hauptkörper - B1 - Virgin Material]],'DD FD'!AJ:AK,2,FALSE))</f>
        <v/>
      </c>
      <c r="LF74" s="813" t="str">
        <f>IF(Table1[[#This Row],[Hauptkörper - B1 - Virgin Material Anteil (in %)]]="","",Table1[[#This Row],[Hauptkörper - B1 - Virgin Material Anteil (in %)]])</f>
        <v/>
      </c>
      <c r="LG74" s="812" t="str">
        <f>IF(Table1[[#This Row],[Hauptkörper - B1 - Recyceltes Material]]="","",VLOOKUP(Table1[[#This Row],[Hauptkörper - B1 - Recyceltes Material]],'DD FD'!AL:AM,2,FALSE))</f>
        <v/>
      </c>
      <c r="LH74" s="813" t="str">
        <f>IF(Table1[[#This Row],[Hauptkörper - B1 - Recyceltes Material Anteil (in %)]]="","",Table1[[#This Row],[Hauptkörper - B1 - Recyceltes Material Anteil (in %)]])</f>
        <v/>
      </c>
      <c r="LI74" s="814" t="str">
        <f>IF(Table1[[#This Row],[Hauptkörper - B1 - Beschichtung]]="","",VLOOKUP(Table1[[#This Row],[Hauptkörper - B1 - Beschichtung]],'DD FD'!AE:AF,2,FALSE))</f>
        <v/>
      </c>
      <c r="LJ74" s="815" t="str">
        <f>IF(Table1[[#This Row],[Hauptkörper - B1 - Beschichtung Anteil (in %)]]="","",Table1[[#This Row],[Hauptkörper - B1 - Beschichtung Anteil (in %)]])</f>
        <v/>
      </c>
      <c r="LK74" s="811" t="str">
        <f>IF(Table1[[#This Row],[Hauptkörper - B2 - Art]]="","",VLOOKUP(Table1[[#This Row],[Hauptkörper - B2 - Art]],'DD FD'!B:C,2,FALSE))</f>
        <v/>
      </c>
      <c r="LL74" s="812" t="str">
        <f>IF(Table1[[#This Row],[Hauptkörper - B2 - Fraktion]]="","",VLOOKUP(Table1[[#This Row],[Hauptkörper - B2 - Fraktion]],'DD FD'!H:J,3,FALSE))</f>
        <v/>
      </c>
      <c r="LM74" s="809" t="str">
        <f>IF(Table1[[#This Row],[Hauptkörper - B2 - Gewicht
(in G)]]="","",Table1[[#This Row],[Hauptkörper - B2 - Gewicht
(in G)]])</f>
        <v/>
      </c>
      <c r="LN74" s="809" t="str">
        <f>IF(Table1[[#This Row],[Hauptkörper - B2 - Lizenzierungs-pflichtig? (X=Ja)]]="","",Table1[[#This Row],[Hauptkörper - B2 - Lizenzierungs-pflichtig? (X=Ja)]])</f>
        <v/>
      </c>
      <c r="LO74" s="812" t="str">
        <f>IF(Table1[[#This Row],[Hauptkörper - B2 - Virgin Material]]="","",VLOOKUP(Table1[[#This Row],[Hauptkörper - B2 - Virgin Material]],'DD FD'!AJ:AK,2,FALSE))</f>
        <v/>
      </c>
      <c r="LP74" s="813" t="str">
        <f>IF(Table1[[#This Row],[Hauptkörper - B2 - Virgin Material Anteil (in %)]]="","",Table1[[#This Row],[Hauptkörper - B2 - Virgin Material Anteil (in %)]])</f>
        <v/>
      </c>
      <c r="LQ74" s="812" t="str">
        <f>IF(Table1[[#This Row],[Hauptkörper - B2 - Recyceltes Material]]="","",VLOOKUP(Table1[[#This Row],[Hauptkörper - B2 - Recyceltes Material]],'DD FD'!AL:AM,2,FALSE))</f>
        <v/>
      </c>
      <c r="LR74" s="813" t="str">
        <f>IF(Table1[[#This Row],[Hauptkörper - B2 - Recyceltes Material Anteil (in %)]]="","",Table1[[#This Row],[Hauptkörper - B2 - Recyceltes Material Anteil (in %)]])</f>
        <v/>
      </c>
      <c r="LS74" s="812" t="str">
        <f>IF(Table1[[#This Row],[Hauptkörper - B2 - Beschichtung]]="","",VLOOKUP(Table1[[#This Row],[Hauptkörper - B2 - Beschichtung]],'DD FD'!AE:AF,2,FALSE))</f>
        <v/>
      </c>
      <c r="LT74" s="815" t="str">
        <f>IF(Table1[[#This Row],[Hauptkörper - B2 - Beschichtung Anteil (in %)]]="","",Table1[[#This Row],[Hauptkörper - B2 - Beschichtung Anteil (in %)]])</f>
        <v/>
      </c>
      <c r="LU74" s="811" t="str">
        <f>IF(Table1[[#This Row],[Hauptkörper - B3 - Art]]="","",VLOOKUP(Table1[[#This Row],[Hauptkörper - B3 - Art]],'DD FD'!B:C,2,FALSE))</f>
        <v/>
      </c>
      <c r="LV74" s="812" t="str">
        <f>IF(Table1[[#This Row],[Hauptkörper - B3 - Fraktion]]="","",VLOOKUP(Table1[[#This Row],[Hauptkörper - B3 - Fraktion]],'DD FD'!H:J,3,FALSE))</f>
        <v/>
      </c>
      <c r="LW74" s="809" t="str">
        <f>IF(Table1[[#This Row],[Hauptkörper - B3 - Gewicht
(in G)]]="","",Table1[[#This Row],[Hauptkörper - B3 - Gewicht
(in G)]])</f>
        <v/>
      </c>
      <c r="LX74" s="809" t="str">
        <f>IF(Table1[[#This Row],[Hauptkörper - B3 - Lizenzierungs-pflichtig? (X=Ja)]]="","",Table1[[#This Row],[Hauptkörper - B3 - Lizenzierungs-pflichtig? (X=Ja)]])</f>
        <v/>
      </c>
      <c r="LY74" s="812" t="str">
        <f>IF(Table1[[#This Row],[Hauptkörper - B3 - Virgin Material]]="","",VLOOKUP(Table1[[#This Row],[Hauptkörper - B3 - Virgin Material]],'DD FD'!AJ:AK,2,FALSE))</f>
        <v/>
      </c>
      <c r="LZ74" s="813" t="str">
        <f>IF(Table1[[#This Row],[Hauptkörper - B3 - Virgin Material Anteil (in %)]]="","",Table1[[#This Row],[Hauptkörper - B3 - Virgin Material Anteil (in %)]])</f>
        <v/>
      </c>
      <c r="MA74" s="812" t="str">
        <f>IF(Table1[[#This Row],[Hauptkörper - B3 - Recyceltes Material]]="","",VLOOKUP(Table1[[#This Row],[Hauptkörper - B3 - Recyceltes Material]],'DD FD'!AL:AM,2,FALSE))</f>
        <v/>
      </c>
      <c r="MB74" s="813" t="str">
        <f>IF(Table1[[#This Row],[Hauptkörper - B3 - Recyceltes Material Anteil (in %)]]="","",Table1[[#This Row],[Hauptkörper - B3 - Recyceltes Material Anteil (in %)]])</f>
        <v/>
      </c>
      <c r="MC74" s="812" t="str">
        <f>IF(Table1[[#This Row],[Hauptkörper - B3 - Beschichtung]]="","",VLOOKUP(Table1[[#This Row],[Hauptkörper - B3 - Beschichtung]],'DD FD'!AE:AF,2,FALSE))</f>
        <v/>
      </c>
      <c r="MD74" s="815" t="str">
        <f>IF(Table1[[#This Row],[Hauptkörper - B3 - Beschichtung Anteil (in %)]]="","",Table1[[#This Row],[Hauptkörper - B3 - Beschichtung Anteil (in %)]])</f>
        <v/>
      </c>
      <c r="ME74" s="811" t="str">
        <f>IF(Table1[[#This Row],[Verschluss - B1 - Art]]="","",VLOOKUP(Table1[[#This Row],[Verschluss - B1 - Art]],'DD FD'!D:E,2,FALSE))</f>
        <v/>
      </c>
      <c r="MF74" s="812" t="str">
        <f>IF(Table1[[#This Row],[Verschluss - B1 - Fraktion]]="","",VLOOKUP(Table1[[#This Row],[Verschluss - B1 - Fraktion]],'DD FD'!H:J,3,FALSE))</f>
        <v/>
      </c>
      <c r="MG74" s="809" t="str">
        <f>IF(Table1[[#This Row],[Verschluss - B1 - Gewicht (in G)]]="","",Table1[[#This Row],[Verschluss - B1 - Gewicht (in G)]])</f>
        <v/>
      </c>
      <c r="MH74" s="809" t="str">
        <f>IF(Table1[[#This Row],[Verschluss - B1 - Lizenzierungs-pflichtig? (X=Ja)]]="","",Table1[[#This Row],[Verschluss - B1 - Lizenzierungs-pflichtig? (X=Ja)]])</f>
        <v/>
      </c>
      <c r="MI74" s="809" t="str">
        <f>IF(Table1[[#This Row],[Verschluss - B1 - Trennbar vom Hauptkörper? (X=Ja)]]="","",Table1[[#This Row],[Verschluss - B1 - Trennbar vom Hauptkörper? (X=Ja)]])</f>
        <v/>
      </c>
      <c r="MJ74" s="812" t="str">
        <f>IF(Table1[[#This Row],[Verschluss - B1 - Virgin Material]]="","",VLOOKUP(Table1[[#This Row],[Verschluss - B1 - Virgin Material]],'DD FD'!AJ:AK,2,FALSE))</f>
        <v/>
      </c>
      <c r="MK74" s="813" t="str">
        <f>IF(Table1[[#This Row],[Verschluss - B1 - Virgin Material Anteil (in %)]]="","",Table1[[#This Row],[Verschluss - B1 - Virgin Material Anteil (in %)]])</f>
        <v/>
      </c>
      <c r="ML74" s="812" t="str">
        <f>IF(Table1[[#This Row],[Verschluss - B1 - Recyceltes Material]]="","",VLOOKUP(Table1[[#This Row],[Verschluss - B1 - Recyceltes Material]],'DD FD'!AL:AM,2,FALSE))</f>
        <v/>
      </c>
      <c r="MM74" s="813" t="str">
        <f>IF(Table1[[#This Row],[Verschluss - B1 - Recyceltes Material Anteil (in %)]]="","",Table1[[#This Row],[Verschluss - B1 - Recyceltes Material Anteil (in %)]])</f>
        <v/>
      </c>
      <c r="MN74" s="812" t="str">
        <f>IF(Table1[[#This Row],[Verschluss - B1 - Beschichtung]]="","",VLOOKUP(Table1[[#This Row],[Verschluss - B1 - Beschichtung]],'DD FD'!AE:AF,2,FALSE))</f>
        <v/>
      </c>
      <c r="MO74" s="815" t="str">
        <f>IF(Table1[[#This Row],[Verschluss - B1 - Beschichtung Anteil (in %)]]="","",Table1[[#This Row],[Verschluss - B1 - Beschichtung Anteil (in %)]])</f>
        <v/>
      </c>
      <c r="MP74" s="811" t="str">
        <f>IF(Table1[[#This Row],[Verschluss - B2 - Art]]="","",VLOOKUP(Table1[[#This Row],[Verschluss - B2 - Art]],'DD FD'!D:E,2,FALSE))</f>
        <v/>
      </c>
      <c r="MQ74" s="812" t="str">
        <f>IF(Table1[[#This Row],[Verschluss - B2 - Fraktion]]="","",VLOOKUP(Table1[[#This Row],[Verschluss - B2 - Fraktion]],'DD FD'!H:J,3,FALSE))</f>
        <v/>
      </c>
      <c r="MR74" s="809" t="str">
        <f>IF(Table1[[#This Row],[Verschluss - B2 - Gewicht (in G)]]="","",Table1[[#This Row],[Verschluss - B2 - Gewicht (in G)]])</f>
        <v/>
      </c>
      <c r="MS74" s="809" t="str">
        <f>IF(Table1[[#This Row],[Verschluss - B2 - Lizenzierungs-pflichtig? (X=Ja)]]="","",Table1[[#This Row],[Verschluss - B2 - Lizenzierungs-pflichtig? (X=Ja)]])</f>
        <v/>
      </c>
      <c r="MT74" s="809" t="str">
        <f>IF(Table1[[#This Row],[Verschluss - B2 - Trennbar vom Hauptkörper? (X=Ja)]]="","",Table1[[#This Row],[Verschluss - B2 - Trennbar vom Hauptkörper? (X=Ja)]])</f>
        <v/>
      </c>
      <c r="MU74" s="812" t="str">
        <f>IF(Table1[[#This Row],[Verschluss - B2 - Virgin Material]]="","",VLOOKUP(Table1[[#This Row],[Verschluss - B2 - Virgin Material]],'DD FD'!AJ:AK,2,FALSE))</f>
        <v/>
      </c>
      <c r="MV74" s="813" t="str">
        <f>IF(Table1[[#This Row],[Verschluss - B2 - Virgin Material Anteil (in %)]]="","",Table1[[#This Row],[Verschluss - B2 - Virgin Material Anteil (in %)]])</f>
        <v/>
      </c>
      <c r="MW74" s="812" t="str">
        <f>IF(Table1[[#This Row],[Verschluss - B2 - Recyceltes Material]]="","",VLOOKUP(Table1[[#This Row],[Verschluss - B2 - Recyceltes Material]],'DD FD'!AL:AM,2,FALSE))</f>
        <v/>
      </c>
      <c r="MX74" s="813" t="str">
        <f>IF(Table1[[#This Row],[Verschluss - B2 - Recyceltes Material Anteil (in %)]]="","",Table1[[#This Row],[Verschluss - B2 - Recyceltes Material Anteil (in %)]])</f>
        <v/>
      </c>
      <c r="MY74" s="812" t="str">
        <f>IF(Table1[[#This Row],[Verschluss - B2 - Beschichtung]]="","",VLOOKUP(Table1[[#This Row],[Verschluss - B2 - Beschichtung]],'DD FD'!AE:AF,2,FALSE))</f>
        <v/>
      </c>
      <c r="MZ74" s="815" t="str">
        <f>IF(Table1[[#This Row],[Verschluss - B2 - Beschichtung Anteil (in %)]]="","",Table1[[#This Row],[Verschluss - B2 - Beschichtung Anteil (in %)]])</f>
        <v/>
      </c>
      <c r="NA74" s="811" t="str">
        <f>IF(Table1[[#This Row],[Verschluss - B3 - Art]]="","",VLOOKUP(Table1[[#This Row],[Verschluss - B3 - Art]],'DD FD'!D:E,2,FALSE))</f>
        <v/>
      </c>
      <c r="NB74" s="812" t="str">
        <f>IF(Table1[[#This Row],[Verschluss - B3 - Fraktion]]="","",VLOOKUP(Table1[[#This Row],[Verschluss - B3 - Fraktion]],'DD FD'!H:J,3,FALSE))</f>
        <v/>
      </c>
      <c r="NC74" s="809" t="str">
        <f>IF(Table1[[#This Row],[Verschluss - B3 - Gewicht (in G)]]="","",Table1[[#This Row],[Verschluss - B3 - Gewicht (in G)]])</f>
        <v/>
      </c>
      <c r="ND74" s="809" t="str">
        <f>IF(Table1[[#This Row],[Verschluss - B3 - Lizenzierungs-pflichtig? (X=Ja)]]="","",Table1[[#This Row],[Verschluss - B3 - Lizenzierungs-pflichtig? (X=Ja)]])</f>
        <v/>
      </c>
      <c r="NE74" s="809" t="str">
        <f>IF(Table1[[#This Row],[Verschluss - B3 - Trennbar vom Hauptkörper? (X=Ja)]]="","",Table1[[#This Row],[Verschluss - B3 - Trennbar vom Hauptkörper? (X=Ja)]])</f>
        <v/>
      </c>
      <c r="NF74" s="812" t="str">
        <f>IF(Table1[[#This Row],[Verschluss - B3 - Virgin Material]]="","",VLOOKUP(Table1[[#This Row],[Verschluss - B3 - Virgin Material]],'DD FD'!AJ:AK,2,FALSE))</f>
        <v/>
      </c>
      <c r="NG74" s="813" t="str">
        <f>IF(Table1[[#This Row],[Verschluss - B3 - Virgin Material Anteil (in %)]]="","",Table1[[#This Row],[Verschluss - B3 - Virgin Material Anteil (in %)]])</f>
        <v/>
      </c>
      <c r="NH74" s="812" t="str">
        <f>IF(Table1[[#This Row],[Verschluss - B3 - Recyceltes Material]]="","",VLOOKUP(Table1[[#This Row],[Verschluss - B3 - Recyceltes Material]],'DD FD'!AL:AM,2,FALSE))</f>
        <v/>
      </c>
      <c r="NI74" s="813" t="str">
        <f>IF(Table1[[#This Row],[Verschluss - B3 - Recyceltes Material Anteil (in %)]]="","",Table1[[#This Row],[Verschluss - B3 - Recyceltes Material Anteil (in %)]])</f>
        <v/>
      </c>
      <c r="NJ74" s="812" t="str">
        <f>IF(Table1[[#This Row],[Verschluss - B3 - Beschichtung]]="","",VLOOKUP(Table1[[#This Row],[Verschluss - B3 - Beschichtung]],'DD FD'!AE:AF,2,FALSE))</f>
        <v/>
      </c>
      <c r="NK74" s="815" t="str">
        <f>IF(Table1[[#This Row],[Verschluss - B3 - Beschichtung Anteil (in %)]]="","",Table1[[#This Row],[Verschluss - B3 - Beschichtung Anteil (in %)]])</f>
        <v/>
      </c>
      <c r="NL74" s="811" t="str">
        <f>IF(Table1[[#This Row],[Etikett - B1 - Art]]="","",VLOOKUP(Table1[[#This Row],[Etikett - B1 - Art]],'DD FD'!F:G,2,FALSE))</f>
        <v/>
      </c>
      <c r="NM74" s="812" t="str">
        <f>IF(Table1[[#This Row],[Etikett - B1 - Fraktion]]="","",VLOOKUP(Table1[[#This Row],[Etikett - B1 - Fraktion]],'DD FD'!H:J,3,FALSE))</f>
        <v/>
      </c>
      <c r="NN74" s="809" t="str">
        <f>IF(Table1[[#This Row],[Etikett - B1 - Gewicht (in G)]]="","",Table1[[#This Row],[Etikett - B1 - Gewicht (in G)]])</f>
        <v/>
      </c>
      <c r="NO74" s="809" t="str">
        <f>IF(Table1[[#This Row],[Etikett - B1 - Lizenzierungs-pflichtig? (X=Ja)]]="","",Table1[[#This Row],[Etikett - B1 - Lizenzierungs-pflichtig? (X=Ja)]])</f>
        <v/>
      </c>
      <c r="NP74" s="809" t="str">
        <f>IF(Table1[[#This Row],[Etikett - B1 - Trennbar vom Hauptkörper? (X=Ja)]]="","",Table1[[#This Row],[Etikett - B1 - Trennbar vom Hauptkörper? (X=Ja)]])</f>
        <v/>
      </c>
      <c r="NQ74" s="812" t="str">
        <f>IF(Table1[[#This Row],[Etikett - B1 - Virgin Material]]="","",VLOOKUP(Table1[[#This Row],[Etikett - B1 - Virgin Material]],'DD FD'!AJ:AK,2,FALSE))</f>
        <v/>
      </c>
      <c r="NR74" s="813" t="str">
        <f>IF(Table1[[#This Row],[Etikett - B1 - Virgin Material Anteil (in %)]]="","",Table1[[#This Row],[Etikett - B1 - Virgin Material Anteil (in %)]])</f>
        <v/>
      </c>
      <c r="NS74" s="812" t="str">
        <f>IF(Table1[[#This Row],[Etikett - B1 - Recyceltes Material]]="","",VLOOKUP(Table1[[#This Row],[Etikett - B1 - Recyceltes Material]],'DD FD'!AL:AM,2,FALSE))</f>
        <v/>
      </c>
      <c r="NT74" s="813" t="str">
        <f>IF(Table1[[#This Row],[Etikett - B1 - Recyceltes Material Anteil (in %)]]="","",Table1[[#This Row],[Etikett - B1 - Recyceltes Material Anteil (in %)]])</f>
        <v/>
      </c>
      <c r="NU74" s="812" t="str">
        <f>IF(Table1[[#This Row],[Etikett - B1 - Beschichtung]]="","",VLOOKUP(Table1[[#This Row],[Etikett - B1 - Beschichtung]],'DD FD'!AE:AF,2,FALSE))</f>
        <v/>
      </c>
      <c r="NV74" s="815" t="str">
        <f>IF(Table1[[#This Row],[Etikett - B1 - Beschichtung Anteil (in %)]]="","",Table1[[#This Row],[Etikett - B1 - Beschichtung Anteil (in %)]])</f>
        <v/>
      </c>
      <c r="NW74" s="811" t="str">
        <f>IF(Table1[[#This Row],[Etikett - B2 - Art]]="","",VLOOKUP(Table1[[#This Row],[Etikett - B2 - Art]],'DD FD'!F:G,2,FALSE))</f>
        <v/>
      </c>
      <c r="NX74" s="812" t="str">
        <f>IF(Table1[[#This Row],[Etikett - B2 - Fraktion]]="","",VLOOKUP(Table1[[#This Row],[Etikett - B2 - Fraktion]],'DD FD'!H:J,3,FALSE))</f>
        <v/>
      </c>
      <c r="NY74" s="809" t="str">
        <f>IF(Table1[[#This Row],[Etikett - B2 - Gewicht (in G)]]="","",Table1[[#This Row],[Etikett - B2 - Gewicht (in G)]])</f>
        <v/>
      </c>
      <c r="NZ74" s="809" t="str">
        <f>IF(Table1[[#This Row],[Etikett - B2 - Lizenzierungs-pflichtig? (X=Ja)]]="","",Table1[[#This Row],[Etikett - B2 - Lizenzierungs-pflichtig? (X=Ja)]])</f>
        <v/>
      </c>
      <c r="OA74" s="809" t="str">
        <f>IF(Table1[[#This Row],[Etikett - B2 - Trennbar vom Hauptkörper? (X=Ja)]]="","",Table1[[#This Row],[Etikett - B2 - Trennbar vom Hauptkörper? (X=Ja)]])</f>
        <v/>
      </c>
      <c r="OB74" s="812" t="str">
        <f>IF(Table1[[#This Row],[Etikett - B2 - Virgin Material]]="","",VLOOKUP(Table1[[#This Row],[Etikett - B2 - Virgin Material]],'DD FD'!AJ:AK,2,FALSE))</f>
        <v/>
      </c>
      <c r="OC74" s="813" t="str">
        <f>IF(Table1[[#This Row],[Etikett - B2 - Virgin Material Anteil (in %)]]="","",Table1[[#This Row],[Etikett - B2 - Virgin Material Anteil (in %)]])</f>
        <v/>
      </c>
      <c r="OD74" s="812" t="str">
        <f>IF(Table1[[#This Row],[Etikett - B2 - Recyceltes Material]]="","",VLOOKUP(Table1[[#This Row],[Etikett - B2 - Recyceltes Material]],'DD FD'!AL:AM,2,FALSE))</f>
        <v/>
      </c>
      <c r="OE74" s="813" t="str">
        <f>IF(Table1[[#This Row],[Etikett - B2 - Recyceltes Material Anteil (in %)]]="","",Table1[[#This Row],[Etikett - B2 - Recyceltes Material Anteil (in %)]])</f>
        <v/>
      </c>
      <c r="OF74" s="812" t="str">
        <f>IF(Table1[[#This Row],[Etikett - B2 - Beschichtung]]="","",VLOOKUP(Table1[[#This Row],[Etikett - B2 - Beschichtung]],'DD FD'!AE:AF,2,FALSE))</f>
        <v/>
      </c>
      <c r="OG74" s="815" t="str">
        <f>IF(Table1[[#This Row],[Etikett - B2 - Beschichtung Anteil (in %)]]="","",Table1[[#This Row],[Etikett - B2 - Beschichtung Anteil (in %)]])</f>
        <v/>
      </c>
      <c r="OH74" s="811" t="str">
        <f>IF(Table1[[#This Row],[Etikett - B3 - Art]]="","",VLOOKUP(Table1[[#This Row],[Etikett - B3 - Art]],'DD FD'!F:G,2,FALSE))</f>
        <v/>
      </c>
      <c r="OI74" s="812" t="str">
        <f>IF(Table1[[#This Row],[Etikett - B3 - Fraktion]]="","",VLOOKUP(Table1[[#This Row],[Etikett - B3 - Fraktion]],'DD FD'!H:J,3,FALSE))</f>
        <v/>
      </c>
      <c r="OJ74" s="809" t="str">
        <f>IF(Table1[[#This Row],[Etikett - B3 - Gewicht (in G)]]="","",Table1[[#This Row],[Etikett - B3 - Gewicht (in G)]])</f>
        <v/>
      </c>
      <c r="OK74" s="809" t="str">
        <f>IF(Table1[[#This Row],[Etikett - B3 - Lizenzierungs-pflichtig? (X=Ja)]]="","",Table1[[#This Row],[Etikett - B3 - Lizenzierungs-pflichtig? (X=Ja)]])</f>
        <v/>
      </c>
      <c r="OL74" s="809" t="str">
        <f>IF(Table1[[#This Row],[Etikett - B3 - Trennbar vom Hauptkörper? (X=Ja)]]="","",Table1[[#This Row],[Etikett - B3 - Trennbar vom Hauptkörper? (X=Ja)]])</f>
        <v/>
      </c>
      <c r="OM74" s="812" t="str">
        <f>IF(Table1[[#This Row],[Etikett - B3 - Virgin Material]]="","",VLOOKUP(Table1[[#This Row],[Etikett - B3 - Virgin Material]],'DD FD'!AJ:AK,2,FALSE))</f>
        <v/>
      </c>
      <c r="ON74" s="813" t="str">
        <f>IF(Table1[[#This Row],[Etikett - B3 - Virgin Material Anteil (in %)]]="","",Table1[[#This Row],[Etikett - B3 - Virgin Material Anteil (in %)]])</f>
        <v/>
      </c>
      <c r="OO74" s="812" t="str">
        <f>IF(Table1[[#This Row],[Etikett - B3 - Recyceltes Material]]="","",VLOOKUP(Table1[[#This Row],[Etikett - B3 - Recyceltes Material]],'DD FD'!AL:AM,2,FALSE))</f>
        <v/>
      </c>
      <c r="OP74" s="813" t="str">
        <f>IF(Table1[[#This Row],[Etikett - B3 - Recyceltes Material Anteil (in %)]]="","",Table1[[#This Row],[Etikett - B3 - Recyceltes Material Anteil (in %)]])</f>
        <v/>
      </c>
      <c r="OQ74" s="812" t="str">
        <f>IF(Table1[[#This Row],[Etikett - B3 - Beschichtung]]="","",VLOOKUP(Table1[[#This Row],[Etikett - B3 - Beschichtung]],'DD FD'!AE:AF,2,FALSE))</f>
        <v/>
      </c>
      <c r="OR74" s="861" t="str">
        <f>IF(Table1[[#This Row],[Etikett - B3 - Beschichtung Anteil (in %)]]="","",Table1[[#This Row],[Etikett - B3 - Beschichtung Anteil (in %)]])</f>
        <v/>
      </c>
      <c r="OS74" s="866">
        <f>ROUNDUP(SUM(
IF(AND(LB74='DD FD'!$J$7,LD74='DD FD'!$AI$3),LC74,0),
IF(AND(LL74='DD FD'!$J$7,LN74='DD FD'!$AI$3),LM74,0),
IF(AND(LV74='DD FD'!$J$7,LX74='DD FD'!$AI$3),LW74,0),
IF(AND(MF74='DD FD'!$J$7,MH74='DD FD'!$AI$3),MG74,0),
IF(AND(MQ74='DD FD'!$J$7,MS74='DD FD'!$AI$3),MR74,0),
IF(AND(NB74='DD FD'!$J$7,ND74='DD FD'!$AI$3),NC74,0),
IF(AND(NM74='DD FD'!$J$7,NO74='DD FD'!$AI$3),NN74,0),
IF(AND(NX74='DD FD'!$J$7,NZ74='DD FD'!$AI$3),NY74,0),
IF(AND(OI74='DD FD'!$J$7,OK74='DD FD'!$AI$3),OJ74,0),
),2)</f>
        <v>0</v>
      </c>
      <c r="OT74" s="865">
        <f>ROUNDUP(SUM(
IF(AND(LB74='DD FD'!$J$6,LD74='DD FD'!$AI$3),LC74,0),
IF(AND(LL74='DD FD'!$J$6,LN74='DD FD'!$AI$3),LM74,0),
IF(AND(LV74='DD FD'!$J$6,LX74='DD FD'!$AI$3),LW74,0),
IF(AND(MF74='DD FD'!$J$6,MH74='DD FD'!$AI$3),MG74,0),
IF(AND(MQ74='DD FD'!$J$6,MS74='DD FD'!$AI$3),MR74,0),
IF(AND(NB74='DD FD'!$J$6,ND74='DD FD'!$AI$3),NC74,0),
IF(AND(NM74='DD FD'!$J$6,NO74='DD FD'!$AI$3),NN74,0),
IF(AND(NX74='DD FD'!$J$6,NZ74='DD FD'!$AI$3),NY74,0),
IF(AND(OI74='DD FD'!$J$6,OK74='DD FD'!$AI$3),OJ74,0),
),2)</f>
        <v>0</v>
      </c>
      <c r="OU74" s="865">
        <f>ROUNDUP(SUM(
IF(AND(LB74='DD FD'!$J$10,LD74='DD FD'!$AI$3),LC74,0),
IF(AND(LL74='DD FD'!$J$10,LN74='DD FD'!$AI$3),LM74,0),
IF(AND(LV74='DD FD'!$J$10,LX74='DD FD'!$AI$3),LW74,0),
IF(AND(MF74='DD FD'!$J$10,MH74='DD FD'!$AI$3),MG74,0),
IF(AND(MQ74='DD FD'!$J$10,MS74='DD FD'!$AI$3),MR74,0),
IF(AND(NB74='DD FD'!$J$10,ND74='DD FD'!$AI$3),NC74,0),
IF(AND(NM74='DD FD'!$J$10,NO74='DD FD'!$AI$3),NN74,0),
IF(AND(NX74='DD FD'!$J$10,NZ74='DD FD'!$AI$3),NY74,0),
IF(AND(OI74='DD FD'!$J$10,OK74='DD FD'!$AI$3),OJ74,0),
),2)</f>
        <v>0</v>
      </c>
      <c r="OV74" s="865">
        <f>ROUNDUP(SUM(
IF(AND(LB74='DD FD'!$J$8,LD74='DD FD'!$AI$3),LC74,0),
IF(AND(LL74='DD FD'!$J$8,LN74='DD FD'!$AI$3),LM74,0),
IF(AND(LV74='DD FD'!$J$8,LX74='DD FD'!$AI$3),LW74,0),
IF(AND(MF74='DD FD'!$J$8,MH74='DD FD'!$AI$3),MG74,0),
IF(AND(MQ74='DD FD'!$J$8,MS74='DD FD'!$AI$3),MR74,0),
IF(AND(NB74='DD FD'!$J$8,ND74='DD FD'!$AI$3),NC74,0),
IF(AND(NM74='DD FD'!$J$8,NO74='DD FD'!$AI$3),NN74,0),
IF(AND(NX74='DD FD'!$J$8,NZ74='DD FD'!$AI$3),NY74,0),
IF(AND(OI74='DD FD'!$J$8,OK74='DD FD'!$AI$3),OJ74,0),
),2)</f>
        <v>0</v>
      </c>
      <c r="OW74" s="865">
        <f>ROUNDUP(SUM(
IF(AND(LB74='DD FD'!$J$5,LD74='DD FD'!$AI$3),LC74,0),
IF(AND(LL74='DD FD'!$J$5,LN74='DD FD'!$AI$3),LM74,0),
IF(AND(LV74='DD FD'!$J$5,LX74='DD FD'!$AI$3),LW74,0),
IF(AND(MF74='DD FD'!$J$5,MH74='DD FD'!$AI$3),MG74,0),
IF(AND(MQ74='DD FD'!$J$5,MS74='DD FD'!$AI$3),MR74,0),
IF(AND(NB74='DD FD'!$J$5,ND74='DD FD'!$AI$3),NC74,0),
IF(AND(NM74='DD FD'!$J$5,NO74='DD FD'!$AI$3),NN74,0),
IF(AND(NX74='DD FD'!$J$5,NZ74='DD FD'!$AI$3),NY74,0),
IF(AND(OI74='DD FD'!$J$5,OK74='DD FD'!$AI$3),OJ74,0),
),2)</f>
        <v>0</v>
      </c>
      <c r="OX74" s="865">
        <f>ROUNDUP(SUM(
IF(AND(LB74='DD FD'!$J$9,LD74='DD FD'!$AI$3),LC74,0),
IF(AND(LL74='DD FD'!$J$9,LN74='DD FD'!$AI$3),LM74,0),
IF(AND(LV74='DD FD'!$J$9,LX74='DD FD'!$AI$3),LW74,0),
IF(AND(MF74='DD FD'!$J$9,MH74='DD FD'!$AI$3),MG74,0),
IF(AND(MQ74='DD FD'!$J$9,MS74='DD FD'!$AI$3),MR74,0),
IF(AND(NB74='DD FD'!$J$9,ND74='DD FD'!$AI$3),NC74,0),
IF(AND(NM74='DD FD'!$J$9,NO74='DD FD'!$AI$3),NN74,0),
IF(AND(NX74='DD FD'!$J$9,NZ74='DD FD'!$AI$3),NY74,0),
IF(AND(OI74='DD FD'!$J$9,OK74='DD FD'!$AI$3),OJ74,0),
),2)</f>
        <v>0</v>
      </c>
      <c r="OY74" s="865">
        <f>ROUNDUP(SUM(
IF(AND(LB74='DD FD'!$J$4,LD74='DD FD'!$AI$3),LC74,0),
IF(AND(LL74='DD FD'!$J$4,LN74='DD FD'!$AI$3),LM74,0),
IF(AND(LV74='DD FD'!$J$4,LX74='DD FD'!$AI$3),LW74,0),
IF(AND(MF74='DD FD'!$J$4,MH74='DD FD'!$AI$3),MG74,0),
IF(AND(MQ74='DD FD'!$J$4,MS74='DD FD'!$AI$3),MR74,0),
IF(AND(NB74='DD FD'!$J$4,ND74='DD FD'!$AI$3),NC74,0),
IF(AND(NM74='DD FD'!$J$4,NO74='DD FD'!$AI$3),NN74,0),
IF(AND(NX74='DD FD'!$J$4,NZ74='DD FD'!$AI$3),NY74,0),
IF(AND(OI74='DD FD'!$J$4,OK74='DD FD'!$AI$3),OJ74,0),
),2)</f>
        <v>0</v>
      </c>
      <c r="OZ74" s="867">
        <f>ROUNDUP(SUM(
IF(AND(LB74='DD FD'!$J$11,LD74='DD FD'!$AI$3),LC74,0),
IF(AND(LL74='DD FD'!$J$11,LN74='DD FD'!$AI$3),LM74,0),
IF(AND(LV74='DD FD'!$J$11,LX74='DD FD'!$AI$3),LW74,0),
IF(AND(MF74='DD FD'!$J$11,MH74='DD FD'!$AI$3),MG74,0),
IF(AND(MQ74='DD FD'!$J$11,MS74='DD FD'!$AI$3),MR74,0),
IF(AND(NB74='DD FD'!$J$11,ND74='DD FD'!$AI$3),NC74,0),
IF(AND(NM74='DD FD'!$J$11,NO74='DD FD'!$AI$3),NN74,0),
IF(AND(NX74='DD FD'!$J$11,NZ74='DD FD'!$AI$3),NY74,0),
IF(AND(OI74='DD FD'!$J$11,OK74='DD FD'!$AI$3),OJ74,0),
),2)</f>
        <v>0</v>
      </c>
    </row>
    <row r="75" spans="1:416">
      <c r="A75" s="663"/>
      <c r="B75" s="182"/>
      <c r="C75" s="282"/>
      <c r="D75" s="282"/>
      <c r="E75" s="183"/>
      <c r="F75" s="355"/>
      <c r="G75" s="359"/>
      <c r="H75" s="664"/>
      <c r="I75" s="173"/>
      <c r="J75" s="161" t="str">
        <f t="shared" si="27"/>
        <v/>
      </c>
      <c r="K75" s="633" t="str">
        <f t="shared" si="44"/>
        <v/>
      </c>
      <c r="L75" s="636"/>
      <c r="M75" s="124" t="str">
        <f t="shared" si="45"/>
        <v/>
      </c>
      <c r="N75" s="125" t="str">
        <f t="shared" si="28"/>
        <v/>
      </c>
      <c r="O75" s="175"/>
      <c r="P75" s="175"/>
      <c r="Q75" s="126" t="str">
        <f t="shared" si="46"/>
        <v/>
      </c>
      <c r="R75" s="184"/>
      <c r="S75" s="184"/>
      <c r="T75" s="182"/>
      <c r="U75" s="182"/>
      <c r="V75" s="182"/>
      <c r="W75" s="358"/>
      <c r="X75" s="182"/>
      <c r="Y75" s="183"/>
      <c r="Z75" s="123"/>
      <c r="AA75" s="176"/>
      <c r="AB75" s="176"/>
      <c r="AC75" s="176"/>
      <c r="AD75" s="176"/>
      <c r="AE75" s="176"/>
      <c r="AF75" s="176"/>
      <c r="AG75" s="127" t="str">
        <f t="shared" si="47"/>
        <v/>
      </c>
      <c r="AH75" s="127" t="str">
        <f t="shared" si="48"/>
        <v/>
      </c>
      <c r="AI75" s="370"/>
      <c r="AJ75" s="635"/>
      <c r="AK75" s="619" t="str">
        <f t="shared" si="49"/>
        <v/>
      </c>
      <c r="AL75" s="124" t="str">
        <f t="shared" si="29"/>
        <v/>
      </c>
      <c r="AM75" s="124" t="str">
        <f t="shared" si="30"/>
        <v/>
      </c>
      <c r="AN75" s="124" t="str">
        <f t="shared" si="31"/>
        <v/>
      </c>
      <c r="AO75" s="124" t="str">
        <f t="shared" si="32"/>
        <v/>
      </c>
      <c r="AP75" s="184"/>
      <c r="AQ75" s="182"/>
      <c r="AR75" s="182"/>
      <c r="AS75" s="182"/>
      <c r="AT75" s="182"/>
      <c r="AU75" s="127" t="str">
        <f t="shared" si="33"/>
        <v/>
      </c>
      <c r="AV75" s="354"/>
      <c r="AW75" s="127" t="str">
        <f t="shared" si="34"/>
        <v/>
      </c>
      <c r="AX75" s="144" t="str">
        <f t="shared" si="35"/>
        <v/>
      </c>
      <c r="AY75" s="182"/>
      <c r="AZ75" s="23"/>
      <c r="BA75" s="23"/>
      <c r="BB75" s="183"/>
      <c r="BC75" s="622"/>
      <c r="BD75" s="649" t="str">
        <f t="shared" si="50"/>
        <v/>
      </c>
      <c r="BE75" s="354"/>
      <c r="BF75" s="192" t="str">
        <f t="shared" si="51"/>
        <v/>
      </c>
      <c r="BG75" s="159"/>
      <c r="BH75" s="159"/>
      <c r="BI75" s="182"/>
      <c r="BJ75" s="194"/>
      <c r="BK75" s="194"/>
      <c r="BL75" s="194"/>
      <c r="BM75" s="127" t="str">
        <f t="shared" si="36"/>
        <v/>
      </c>
      <c r="BN75" s="194"/>
      <c r="BO75" s="178" t="str">
        <f t="shared" si="37"/>
        <v/>
      </c>
      <c r="BP75" s="191"/>
      <c r="BQ75" s="182"/>
      <c r="BR75" s="23"/>
      <c r="BS75" s="23"/>
      <c r="BT75" s="23"/>
      <c r="BU75" s="651"/>
      <c r="BV75" s="647"/>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633" t="str">
        <f t="shared" si="52"/>
        <v/>
      </c>
      <c r="DY75" s="736"/>
      <c r="DZ75" s="334"/>
      <c r="EA75" s="736"/>
      <c r="EB75" s="197"/>
      <c r="EC75" s="194"/>
      <c r="ED75" s="197"/>
      <c r="EE75" s="197"/>
      <c r="EF75" s="194"/>
      <c r="EG75" s="194"/>
      <c r="EH75" s="194"/>
      <c r="EI75" s="123" t="str">
        <f t="shared" si="38"/>
        <v/>
      </c>
      <c r="EJ75" s="194"/>
      <c r="EK75" s="620" t="str">
        <f t="shared" si="39"/>
        <v/>
      </c>
      <c r="EL75" s="756"/>
      <c r="EM75" s="620" t="str">
        <f t="shared" si="53"/>
        <v/>
      </c>
      <c r="EN75" s="733"/>
      <c r="EO75" s="163"/>
      <c r="EP75" s="163"/>
      <c r="EQ75" s="163"/>
      <c r="ER75" s="163"/>
      <c r="ES75" s="163"/>
      <c r="ET75" s="163"/>
      <c r="EU75" s="163"/>
      <c r="EV75" s="163"/>
      <c r="EW75" s="163"/>
      <c r="EX75" s="163"/>
      <c r="EY75" s="163"/>
      <c r="EZ75" s="163"/>
      <c r="FA75" s="163"/>
      <c r="FB75" s="163"/>
      <c r="FC75" s="742"/>
      <c r="FD75" s="648" t="str">
        <f t="shared" si="40"/>
        <v/>
      </c>
      <c r="FE75" s="183"/>
      <c r="FF75" s="201"/>
      <c r="FG75" s="201"/>
      <c r="FH75" s="201"/>
      <c r="FI75" s="201"/>
      <c r="FJ75" s="201"/>
      <c r="FK75" s="201"/>
      <c r="FL75" s="182"/>
      <c r="FM75" s="182"/>
      <c r="FN75" s="334"/>
      <c r="FO75" s="123" t="str">
        <f t="shared" si="41"/>
        <v/>
      </c>
      <c r="FP75" s="889" t="str">
        <f>IF(Table1[[#This Row],[Baumwollanteil (in %)]]&lt;&gt;"","05","")</f>
        <v/>
      </c>
      <c r="FQ75" s="999"/>
      <c r="FR75" s="179" t="str">
        <f t="shared" si="42"/>
        <v/>
      </c>
      <c r="FS75" s="175"/>
      <c r="FT75" s="175"/>
      <c r="FU75" s="175"/>
      <c r="FV75" s="745" t="str">
        <f t="shared" si="43"/>
        <v/>
      </c>
      <c r="FZ75" s="24"/>
      <c r="GA75" s="24"/>
      <c r="GC75" s="1010" t="str">
        <f>IF(Table1[[#This Row],[Global Trade Item Number (GTIN)]]="","",Table1[[#This Row],[Global Trade Item Number (GTIN)]])</f>
        <v/>
      </c>
      <c r="GD75" s="790" t="str">
        <f>IF(Table1[[#This Row],[WAWI-Nr./ Kreditoren-Nummer
(ASDV)]]&lt;&gt;"",Table1[[#This Row],[WAWI-Nr./ Kreditoren-Nummer
(ASDV)]],"")</f>
        <v/>
      </c>
      <c r="GE75" s="190"/>
      <c r="GF75" s="790" t="str">
        <f>IF(Table1[[#This Row],[Gültig ab (Datum)]]&lt;&gt;"","31.12.9999","")</f>
        <v/>
      </c>
      <c r="GG75" s="190"/>
      <c r="GH75" s="190"/>
      <c r="GI75" s="616"/>
      <c r="GJ75" s="765"/>
      <c r="GK75" s="763"/>
      <c r="GL75" s="617"/>
      <c r="GM75" s="617"/>
      <c r="GN75" s="617"/>
      <c r="GO75" s="617"/>
      <c r="GP75" s="617"/>
      <c r="GQ75" s="775"/>
      <c r="GR75" s="771"/>
      <c r="GS75" s="159"/>
      <c r="GT75" s="610"/>
      <c r="GU75" s="610"/>
      <c r="GV75" s="610"/>
      <c r="GW75" s="610"/>
      <c r="GX75" s="610"/>
      <c r="GY75" s="610"/>
      <c r="GZ75" s="610"/>
      <c r="HA75" s="610"/>
      <c r="HB75" s="771"/>
      <c r="HC75" s="610"/>
      <c r="HD75" s="610"/>
      <c r="HE75" s="610"/>
      <c r="HF75" s="610"/>
      <c r="HG75" s="610"/>
      <c r="HH75" s="610"/>
      <c r="HI75" s="610"/>
      <c r="HJ75" s="610"/>
      <c r="HK75" s="610"/>
      <c r="HL75" s="771"/>
      <c r="HM75" s="610"/>
      <c r="HN75" s="610"/>
      <c r="HO75" s="610"/>
      <c r="HP75" s="610"/>
      <c r="HQ75" s="610"/>
      <c r="HR75" s="610"/>
      <c r="HS75" s="610"/>
      <c r="HT75" s="610"/>
      <c r="HU75" s="610"/>
      <c r="HV75" s="771"/>
      <c r="HW75" s="610"/>
      <c r="HX75" s="610"/>
      <c r="HY75" s="610"/>
      <c r="HZ75" s="610"/>
      <c r="IA75" s="610"/>
      <c r="IB75" s="610"/>
      <c r="IC75" s="610"/>
      <c r="ID75" s="610"/>
      <c r="IE75" s="610"/>
      <c r="IF75" s="610"/>
      <c r="IG75" s="771"/>
      <c r="IH75" s="610"/>
      <c r="II75" s="610"/>
      <c r="IJ75" s="610"/>
      <c r="IK75" s="610"/>
      <c r="IL75" s="610"/>
      <c r="IM75" s="610"/>
      <c r="IN75" s="610"/>
      <c r="IO75" s="610"/>
      <c r="IP75" s="610"/>
      <c r="IQ75" s="610"/>
      <c r="IR75" s="771"/>
      <c r="IS75" s="610"/>
      <c r="IT75" s="610"/>
      <c r="IU75" s="610"/>
      <c r="IV75" s="610"/>
      <c r="IW75" s="610"/>
      <c r="IX75" s="610"/>
      <c r="IY75" s="610"/>
      <c r="IZ75" s="610"/>
      <c r="JA75" s="610"/>
      <c r="JB75" s="610"/>
      <c r="JC75" s="771"/>
      <c r="JD75" s="610"/>
      <c r="JE75" s="610"/>
      <c r="JF75" s="610"/>
      <c r="JG75" s="610"/>
      <c r="JH75" s="610"/>
      <c r="JI75" s="610"/>
      <c r="JJ75" s="610"/>
      <c r="JK75" s="610"/>
      <c r="JL75" s="610"/>
      <c r="JM75" s="827"/>
      <c r="JN75" s="771"/>
      <c r="JO75" s="610"/>
      <c r="JP75" s="610"/>
      <c r="JQ75" s="610"/>
      <c r="JR75" s="610"/>
      <c r="JS75" s="610"/>
      <c r="JT75" s="610"/>
      <c r="JU75" s="610"/>
      <c r="JV75" s="610"/>
      <c r="JW75" s="610"/>
      <c r="JX75" s="610"/>
      <c r="JY75" s="771"/>
      <c r="JZ75" s="610"/>
      <c r="KA75" s="610"/>
      <c r="KB75" s="610"/>
      <c r="KC75" s="610"/>
      <c r="KD75" s="610"/>
      <c r="KE75" s="610"/>
      <c r="KF75" s="610"/>
      <c r="KG75" s="610"/>
      <c r="KH75" s="610"/>
      <c r="KI75" s="610"/>
      <c r="KL75" s="803" t="str">
        <f>IF(Table1[[#This Row],[GTIN]]&lt;&gt;"",Table1[[#This Row],[GTIN]],"")</f>
        <v/>
      </c>
      <c r="KM75" s="804" t="str">
        <f>Table1[[#This Row],[Kreditor]]</f>
        <v/>
      </c>
      <c r="KN75" s="805" t="str">
        <f>IF(Table1[[#This Row],[Gültig ab (Datum)]]&lt;&gt;"",Table1[[#This Row],[Gültig ab (Datum)]],"")</f>
        <v/>
      </c>
      <c r="KO75" s="805" t="str">
        <f>Table1[[#This Row],[Gültig bis]]</f>
        <v/>
      </c>
      <c r="KP75" s="818" t="str">
        <f>IF(Table1[[#This Row],[Artikel verpackt? 
(X=Ja)]]="","",Table1[[#This Row],[Artikel verpackt? 
(X=Ja)]])</f>
        <v/>
      </c>
      <c r="KQ75" s="806" t="str">
        <f>IF(Table1[[#This Row],[Verpackung recyclingfähig?
(X=Ja)]]="","",Table1[[#This Row],[Verpackung recyclingfähig?
(X=Ja)]])</f>
        <v/>
      </c>
      <c r="KR75" s="807"/>
      <c r="KS75" s="808"/>
      <c r="KT75" s="809"/>
      <c r="KU75" s="809"/>
      <c r="KV75" s="809"/>
      <c r="KW75" s="809"/>
      <c r="KX75" s="809"/>
      <c r="KY75" s="809"/>
      <c r="KZ75" s="810"/>
      <c r="LA75" s="811" t="str">
        <f>IF(Table1[[#This Row],[Hauptkörper - B1 - Art]]="","",VLOOKUP(Table1[[#This Row],[Hauptkörper - B1 - Art]],'DD FD'!B:C,2,FALSE))</f>
        <v/>
      </c>
      <c r="LB75" s="812" t="str">
        <f>IF(Table1[[#This Row],[Hauptkörper - B1 - Fraktion]]="","",VLOOKUP(Table1[[#This Row],[Hauptkörper - B1 - Fraktion]],'DD FD'!H:J,3,FALSE))</f>
        <v/>
      </c>
      <c r="LC75" s="809" t="str">
        <f>IF(Table1[[#This Row],[Hauptkörper - B1 - Gewicht
(in G)]]="","",Table1[[#This Row],[Hauptkörper - B1 - Gewicht
(in G)]])</f>
        <v/>
      </c>
      <c r="LD75" s="809" t="str">
        <f>IF(Table1[[#This Row],[Hauptkörper - B1 - Lizenzierungs-pflichtig? (X=Ja)]]="","",Table1[[#This Row],[Hauptkörper - B1 - Lizenzierungs-pflichtig? (X=Ja)]])</f>
        <v/>
      </c>
      <c r="LE75" s="812" t="str">
        <f>IF(Table1[[#This Row],[Hauptkörper - B1 - Virgin Material]]="","",VLOOKUP(Table1[[#This Row],[Hauptkörper - B1 - Virgin Material]],'DD FD'!AJ:AK,2,FALSE))</f>
        <v/>
      </c>
      <c r="LF75" s="813" t="str">
        <f>IF(Table1[[#This Row],[Hauptkörper - B1 - Virgin Material Anteil (in %)]]="","",Table1[[#This Row],[Hauptkörper - B1 - Virgin Material Anteil (in %)]])</f>
        <v/>
      </c>
      <c r="LG75" s="812" t="str">
        <f>IF(Table1[[#This Row],[Hauptkörper - B1 - Recyceltes Material]]="","",VLOOKUP(Table1[[#This Row],[Hauptkörper - B1 - Recyceltes Material]],'DD FD'!AL:AM,2,FALSE))</f>
        <v/>
      </c>
      <c r="LH75" s="813" t="str">
        <f>IF(Table1[[#This Row],[Hauptkörper - B1 - Recyceltes Material Anteil (in %)]]="","",Table1[[#This Row],[Hauptkörper - B1 - Recyceltes Material Anteil (in %)]])</f>
        <v/>
      </c>
      <c r="LI75" s="814" t="str">
        <f>IF(Table1[[#This Row],[Hauptkörper - B1 - Beschichtung]]="","",VLOOKUP(Table1[[#This Row],[Hauptkörper - B1 - Beschichtung]],'DD FD'!AE:AF,2,FALSE))</f>
        <v/>
      </c>
      <c r="LJ75" s="815" t="str">
        <f>IF(Table1[[#This Row],[Hauptkörper - B1 - Beschichtung Anteil (in %)]]="","",Table1[[#This Row],[Hauptkörper - B1 - Beschichtung Anteil (in %)]])</f>
        <v/>
      </c>
      <c r="LK75" s="811" t="str">
        <f>IF(Table1[[#This Row],[Hauptkörper - B2 - Art]]="","",VLOOKUP(Table1[[#This Row],[Hauptkörper - B2 - Art]],'DD FD'!B:C,2,FALSE))</f>
        <v/>
      </c>
      <c r="LL75" s="812" t="str">
        <f>IF(Table1[[#This Row],[Hauptkörper - B2 - Fraktion]]="","",VLOOKUP(Table1[[#This Row],[Hauptkörper - B2 - Fraktion]],'DD FD'!H:J,3,FALSE))</f>
        <v/>
      </c>
      <c r="LM75" s="809" t="str">
        <f>IF(Table1[[#This Row],[Hauptkörper - B2 - Gewicht
(in G)]]="","",Table1[[#This Row],[Hauptkörper - B2 - Gewicht
(in G)]])</f>
        <v/>
      </c>
      <c r="LN75" s="809" t="str">
        <f>IF(Table1[[#This Row],[Hauptkörper - B2 - Lizenzierungs-pflichtig? (X=Ja)]]="","",Table1[[#This Row],[Hauptkörper - B2 - Lizenzierungs-pflichtig? (X=Ja)]])</f>
        <v/>
      </c>
      <c r="LO75" s="812" t="str">
        <f>IF(Table1[[#This Row],[Hauptkörper - B2 - Virgin Material]]="","",VLOOKUP(Table1[[#This Row],[Hauptkörper - B2 - Virgin Material]],'DD FD'!AJ:AK,2,FALSE))</f>
        <v/>
      </c>
      <c r="LP75" s="813" t="str">
        <f>IF(Table1[[#This Row],[Hauptkörper - B2 - Virgin Material Anteil (in %)]]="","",Table1[[#This Row],[Hauptkörper - B2 - Virgin Material Anteil (in %)]])</f>
        <v/>
      </c>
      <c r="LQ75" s="812" t="str">
        <f>IF(Table1[[#This Row],[Hauptkörper - B2 - Recyceltes Material]]="","",VLOOKUP(Table1[[#This Row],[Hauptkörper - B2 - Recyceltes Material]],'DD FD'!AL:AM,2,FALSE))</f>
        <v/>
      </c>
      <c r="LR75" s="813" t="str">
        <f>IF(Table1[[#This Row],[Hauptkörper - B2 - Recyceltes Material Anteil (in %)]]="","",Table1[[#This Row],[Hauptkörper - B2 - Recyceltes Material Anteil (in %)]])</f>
        <v/>
      </c>
      <c r="LS75" s="812" t="str">
        <f>IF(Table1[[#This Row],[Hauptkörper - B2 - Beschichtung]]="","",VLOOKUP(Table1[[#This Row],[Hauptkörper - B2 - Beschichtung]],'DD FD'!AE:AF,2,FALSE))</f>
        <v/>
      </c>
      <c r="LT75" s="815" t="str">
        <f>IF(Table1[[#This Row],[Hauptkörper - B2 - Beschichtung Anteil (in %)]]="","",Table1[[#This Row],[Hauptkörper - B2 - Beschichtung Anteil (in %)]])</f>
        <v/>
      </c>
      <c r="LU75" s="811" t="str">
        <f>IF(Table1[[#This Row],[Hauptkörper - B3 - Art]]="","",VLOOKUP(Table1[[#This Row],[Hauptkörper - B3 - Art]],'DD FD'!B:C,2,FALSE))</f>
        <v/>
      </c>
      <c r="LV75" s="812" t="str">
        <f>IF(Table1[[#This Row],[Hauptkörper - B3 - Fraktion]]="","",VLOOKUP(Table1[[#This Row],[Hauptkörper - B3 - Fraktion]],'DD FD'!H:J,3,FALSE))</f>
        <v/>
      </c>
      <c r="LW75" s="809" t="str">
        <f>IF(Table1[[#This Row],[Hauptkörper - B3 - Gewicht
(in G)]]="","",Table1[[#This Row],[Hauptkörper - B3 - Gewicht
(in G)]])</f>
        <v/>
      </c>
      <c r="LX75" s="809" t="str">
        <f>IF(Table1[[#This Row],[Hauptkörper - B3 - Lizenzierungs-pflichtig? (X=Ja)]]="","",Table1[[#This Row],[Hauptkörper - B3 - Lizenzierungs-pflichtig? (X=Ja)]])</f>
        <v/>
      </c>
      <c r="LY75" s="812" t="str">
        <f>IF(Table1[[#This Row],[Hauptkörper - B3 - Virgin Material]]="","",VLOOKUP(Table1[[#This Row],[Hauptkörper - B3 - Virgin Material]],'DD FD'!AJ:AK,2,FALSE))</f>
        <v/>
      </c>
      <c r="LZ75" s="813" t="str">
        <f>IF(Table1[[#This Row],[Hauptkörper - B3 - Virgin Material Anteil (in %)]]="","",Table1[[#This Row],[Hauptkörper - B3 - Virgin Material Anteil (in %)]])</f>
        <v/>
      </c>
      <c r="MA75" s="812" t="str">
        <f>IF(Table1[[#This Row],[Hauptkörper - B3 - Recyceltes Material]]="","",VLOOKUP(Table1[[#This Row],[Hauptkörper - B3 - Recyceltes Material]],'DD FD'!AL:AM,2,FALSE))</f>
        <v/>
      </c>
      <c r="MB75" s="813" t="str">
        <f>IF(Table1[[#This Row],[Hauptkörper - B3 - Recyceltes Material Anteil (in %)]]="","",Table1[[#This Row],[Hauptkörper - B3 - Recyceltes Material Anteil (in %)]])</f>
        <v/>
      </c>
      <c r="MC75" s="812" t="str">
        <f>IF(Table1[[#This Row],[Hauptkörper - B3 - Beschichtung]]="","",VLOOKUP(Table1[[#This Row],[Hauptkörper - B3 - Beschichtung]],'DD FD'!AE:AF,2,FALSE))</f>
        <v/>
      </c>
      <c r="MD75" s="815" t="str">
        <f>IF(Table1[[#This Row],[Hauptkörper - B3 - Beschichtung Anteil (in %)]]="","",Table1[[#This Row],[Hauptkörper - B3 - Beschichtung Anteil (in %)]])</f>
        <v/>
      </c>
      <c r="ME75" s="811" t="str">
        <f>IF(Table1[[#This Row],[Verschluss - B1 - Art]]="","",VLOOKUP(Table1[[#This Row],[Verschluss - B1 - Art]],'DD FD'!D:E,2,FALSE))</f>
        <v/>
      </c>
      <c r="MF75" s="812" t="str">
        <f>IF(Table1[[#This Row],[Verschluss - B1 - Fraktion]]="","",VLOOKUP(Table1[[#This Row],[Verschluss - B1 - Fraktion]],'DD FD'!H:J,3,FALSE))</f>
        <v/>
      </c>
      <c r="MG75" s="809" t="str">
        <f>IF(Table1[[#This Row],[Verschluss - B1 - Gewicht (in G)]]="","",Table1[[#This Row],[Verschluss - B1 - Gewicht (in G)]])</f>
        <v/>
      </c>
      <c r="MH75" s="809" t="str">
        <f>IF(Table1[[#This Row],[Verschluss - B1 - Lizenzierungs-pflichtig? (X=Ja)]]="","",Table1[[#This Row],[Verschluss - B1 - Lizenzierungs-pflichtig? (X=Ja)]])</f>
        <v/>
      </c>
      <c r="MI75" s="809" t="str">
        <f>IF(Table1[[#This Row],[Verschluss - B1 - Trennbar vom Hauptkörper? (X=Ja)]]="","",Table1[[#This Row],[Verschluss - B1 - Trennbar vom Hauptkörper? (X=Ja)]])</f>
        <v/>
      </c>
      <c r="MJ75" s="812" t="str">
        <f>IF(Table1[[#This Row],[Verschluss - B1 - Virgin Material]]="","",VLOOKUP(Table1[[#This Row],[Verschluss - B1 - Virgin Material]],'DD FD'!AJ:AK,2,FALSE))</f>
        <v/>
      </c>
      <c r="MK75" s="813" t="str">
        <f>IF(Table1[[#This Row],[Verschluss - B1 - Virgin Material Anteil (in %)]]="","",Table1[[#This Row],[Verschluss - B1 - Virgin Material Anteil (in %)]])</f>
        <v/>
      </c>
      <c r="ML75" s="812" t="str">
        <f>IF(Table1[[#This Row],[Verschluss - B1 - Recyceltes Material]]="","",VLOOKUP(Table1[[#This Row],[Verschluss - B1 - Recyceltes Material]],'DD FD'!AL:AM,2,FALSE))</f>
        <v/>
      </c>
      <c r="MM75" s="813" t="str">
        <f>IF(Table1[[#This Row],[Verschluss - B1 - Recyceltes Material Anteil (in %)]]="","",Table1[[#This Row],[Verschluss - B1 - Recyceltes Material Anteil (in %)]])</f>
        <v/>
      </c>
      <c r="MN75" s="812" t="str">
        <f>IF(Table1[[#This Row],[Verschluss - B1 - Beschichtung]]="","",VLOOKUP(Table1[[#This Row],[Verschluss - B1 - Beschichtung]],'DD FD'!AE:AF,2,FALSE))</f>
        <v/>
      </c>
      <c r="MO75" s="815" t="str">
        <f>IF(Table1[[#This Row],[Verschluss - B1 - Beschichtung Anteil (in %)]]="","",Table1[[#This Row],[Verschluss - B1 - Beschichtung Anteil (in %)]])</f>
        <v/>
      </c>
      <c r="MP75" s="811" t="str">
        <f>IF(Table1[[#This Row],[Verschluss - B2 - Art]]="","",VLOOKUP(Table1[[#This Row],[Verschluss - B2 - Art]],'DD FD'!D:E,2,FALSE))</f>
        <v/>
      </c>
      <c r="MQ75" s="812" t="str">
        <f>IF(Table1[[#This Row],[Verschluss - B2 - Fraktion]]="","",VLOOKUP(Table1[[#This Row],[Verschluss - B2 - Fraktion]],'DD FD'!H:J,3,FALSE))</f>
        <v/>
      </c>
      <c r="MR75" s="809" t="str">
        <f>IF(Table1[[#This Row],[Verschluss - B2 - Gewicht (in G)]]="","",Table1[[#This Row],[Verschluss - B2 - Gewicht (in G)]])</f>
        <v/>
      </c>
      <c r="MS75" s="809" t="str">
        <f>IF(Table1[[#This Row],[Verschluss - B2 - Lizenzierungs-pflichtig? (X=Ja)]]="","",Table1[[#This Row],[Verschluss - B2 - Lizenzierungs-pflichtig? (X=Ja)]])</f>
        <v/>
      </c>
      <c r="MT75" s="809" t="str">
        <f>IF(Table1[[#This Row],[Verschluss - B2 - Trennbar vom Hauptkörper? (X=Ja)]]="","",Table1[[#This Row],[Verschluss - B2 - Trennbar vom Hauptkörper? (X=Ja)]])</f>
        <v/>
      </c>
      <c r="MU75" s="812" t="str">
        <f>IF(Table1[[#This Row],[Verschluss - B2 - Virgin Material]]="","",VLOOKUP(Table1[[#This Row],[Verschluss - B2 - Virgin Material]],'DD FD'!AJ:AK,2,FALSE))</f>
        <v/>
      </c>
      <c r="MV75" s="813" t="str">
        <f>IF(Table1[[#This Row],[Verschluss - B2 - Virgin Material Anteil (in %)]]="","",Table1[[#This Row],[Verschluss - B2 - Virgin Material Anteil (in %)]])</f>
        <v/>
      </c>
      <c r="MW75" s="812" t="str">
        <f>IF(Table1[[#This Row],[Verschluss - B2 - Recyceltes Material]]="","",VLOOKUP(Table1[[#This Row],[Verschluss - B2 - Recyceltes Material]],'DD FD'!AL:AM,2,FALSE))</f>
        <v/>
      </c>
      <c r="MX75" s="813" t="str">
        <f>IF(Table1[[#This Row],[Verschluss - B2 - Recyceltes Material Anteil (in %)]]="","",Table1[[#This Row],[Verschluss - B2 - Recyceltes Material Anteil (in %)]])</f>
        <v/>
      </c>
      <c r="MY75" s="812" t="str">
        <f>IF(Table1[[#This Row],[Verschluss - B2 - Beschichtung]]="","",VLOOKUP(Table1[[#This Row],[Verschluss - B2 - Beschichtung]],'DD FD'!AE:AF,2,FALSE))</f>
        <v/>
      </c>
      <c r="MZ75" s="815" t="str">
        <f>IF(Table1[[#This Row],[Verschluss - B2 - Beschichtung Anteil (in %)]]="","",Table1[[#This Row],[Verschluss - B2 - Beschichtung Anteil (in %)]])</f>
        <v/>
      </c>
      <c r="NA75" s="811" t="str">
        <f>IF(Table1[[#This Row],[Verschluss - B3 - Art]]="","",VLOOKUP(Table1[[#This Row],[Verschluss - B3 - Art]],'DD FD'!D:E,2,FALSE))</f>
        <v/>
      </c>
      <c r="NB75" s="812" t="str">
        <f>IF(Table1[[#This Row],[Verschluss - B3 - Fraktion]]="","",VLOOKUP(Table1[[#This Row],[Verschluss - B3 - Fraktion]],'DD FD'!H:J,3,FALSE))</f>
        <v/>
      </c>
      <c r="NC75" s="809" t="str">
        <f>IF(Table1[[#This Row],[Verschluss - B3 - Gewicht (in G)]]="","",Table1[[#This Row],[Verschluss - B3 - Gewicht (in G)]])</f>
        <v/>
      </c>
      <c r="ND75" s="809" t="str">
        <f>IF(Table1[[#This Row],[Verschluss - B3 - Lizenzierungs-pflichtig? (X=Ja)]]="","",Table1[[#This Row],[Verschluss - B3 - Lizenzierungs-pflichtig? (X=Ja)]])</f>
        <v/>
      </c>
      <c r="NE75" s="809" t="str">
        <f>IF(Table1[[#This Row],[Verschluss - B3 - Trennbar vom Hauptkörper? (X=Ja)]]="","",Table1[[#This Row],[Verschluss - B3 - Trennbar vom Hauptkörper? (X=Ja)]])</f>
        <v/>
      </c>
      <c r="NF75" s="812" t="str">
        <f>IF(Table1[[#This Row],[Verschluss - B3 - Virgin Material]]="","",VLOOKUP(Table1[[#This Row],[Verschluss - B3 - Virgin Material]],'DD FD'!AJ:AK,2,FALSE))</f>
        <v/>
      </c>
      <c r="NG75" s="813" t="str">
        <f>IF(Table1[[#This Row],[Verschluss - B3 - Virgin Material Anteil (in %)]]="","",Table1[[#This Row],[Verschluss - B3 - Virgin Material Anteil (in %)]])</f>
        <v/>
      </c>
      <c r="NH75" s="812" t="str">
        <f>IF(Table1[[#This Row],[Verschluss - B3 - Recyceltes Material]]="","",VLOOKUP(Table1[[#This Row],[Verschluss - B3 - Recyceltes Material]],'DD FD'!AL:AM,2,FALSE))</f>
        <v/>
      </c>
      <c r="NI75" s="813" t="str">
        <f>IF(Table1[[#This Row],[Verschluss - B3 - Recyceltes Material Anteil (in %)]]="","",Table1[[#This Row],[Verschluss - B3 - Recyceltes Material Anteil (in %)]])</f>
        <v/>
      </c>
      <c r="NJ75" s="812" t="str">
        <f>IF(Table1[[#This Row],[Verschluss - B3 - Beschichtung]]="","",VLOOKUP(Table1[[#This Row],[Verschluss - B3 - Beschichtung]],'DD FD'!AE:AF,2,FALSE))</f>
        <v/>
      </c>
      <c r="NK75" s="815" t="str">
        <f>IF(Table1[[#This Row],[Verschluss - B3 - Beschichtung Anteil (in %)]]="","",Table1[[#This Row],[Verschluss - B3 - Beschichtung Anteil (in %)]])</f>
        <v/>
      </c>
      <c r="NL75" s="811" t="str">
        <f>IF(Table1[[#This Row],[Etikett - B1 - Art]]="","",VLOOKUP(Table1[[#This Row],[Etikett - B1 - Art]],'DD FD'!F:G,2,FALSE))</f>
        <v/>
      </c>
      <c r="NM75" s="812" t="str">
        <f>IF(Table1[[#This Row],[Etikett - B1 - Fraktion]]="","",VLOOKUP(Table1[[#This Row],[Etikett - B1 - Fraktion]],'DD FD'!H:J,3,FALSE))</f>
        <v/>
      </c>
      <c r="NN75" s="809" t="str">
        <f>IF(Table1[[#This Row],[Etikett - B1 - Gewicht (in G)]]="","",Table1[[#This Row],[Etikett - B1 - Gewicht (in G)]])</f>
        <v/>
      </c>
      <c r="NO75" s="809" t="str">
        <f>IF(Table1[[#This Row],[Etikett - B1 - Lizenzierungs-pflichtig? (X=Ja)]]="","",Table1[[#This Row],[Etikett - B1 - Lizenzierungs-pflichtig? (X=Ja)]])</f>
        <v/>
      </c>
      <c r="NP75" s="809" t="str">
        <f>IF(Table1[[#This Row],[Etikett - B1 - Trennbar vom Hauptkörper? (X=Ja)]]="","",Table1[[#This Row],[Etikett - B1 - Trennbar vom Hauptkörper? (X=Ja)]])</f>
        <v/>
      </c>
      <c r="NQ75" s="812" t="str">
        <f>IF(Table1[[#This Row],[Etikett - B1 - Virgin Material]]="","",VLOOKUP(Table1[[#This Row],[Etikett - B1 - Virgin Material]],'DD FD'!AJ:AK,2,FALSE))</f>
        <v/>
      </c>
      <c r="NR75" s="813" t="str">
        <f>IF(Table1[[#This Row],[Etikett - B1 - Virgin Material Anteil (in %)]]="","",Table1[[#This Row],[Etikett - B1 - Virgin Material Anteil (in %)]])</f>
        <v/>
      </c>
      <c r="NS75" s="812" t="str">
        <f>IF(Table1[[#This Row],[Etikett - B1 - Recyceltes Material]]="","",VLOOKUP(Table1[[#This Row],[Etikett - B1 - Recyceltes Material]],'DD FD'!AL:AM,2,FALSE))</f>
        <v/>
      </c>
      <c r="NT75" s="813" t="str">
        <f>IF(Table1[[#This Row],[Etikett - B1 - Recyceltes Material Anteil (in %)]]="","",Table1[[#This Row],[Etikett - B1 - Recyceltes Material Anteil (in %)]])</f>
        <v/>
      </c>
      <c r="NU75" s="812" t="str">
        <f>IF(Table1[[#This Row],[Etikett - B1 - Beschichtung]]="","",VLOOKUP(Table1[[#This Row],[Etikett - B1 - Beschichtung]],'DD FD'!AE:AF,2,FALSE))</f>
        <v/>
      </c>
      <c r="NV75" s="815" t="str">
        <f>IF(Table1[[#This Row],[Etikett - B1 - Beschichtung Anteil (in %)]]="","",Table1[[#This Row],[Etikett - B1 - Beschichtung Anteil (in %)]])</f>
        <v/>
      </c>
      <c r="NW75" s="811" t="str">
        <f>IF(Table1[[#This Row],[Etikett - B2 - Art]]="","",VLOOKUP(Table1[[#This Row],[Etikett - B2 - Art]],'DD FD'!F:G,2,FALSE))</f>
        <v/>
      </c>
      <c r="NX75" s="812" t="str">
        <f>IF(Table1[[#This Row],[Etikett - B2 - Fraktion]]="","",VLOOKUP(Table1[[#This Row],[Etikett - B2 - Fraktion]],'DD FD'!H:J,3,FALSE))</f>
        <v/>
      </c>
      <c r="NY75" s="809" t="str">
        <f>IF(Table1[[#This Row],[Etikett - B2 - Gewicht (in G)]]="","",Table1[[#This Row],[Etikett - B2 - Gewicht (in G)]])</f>
        <v/>
      </c>
      <c r="NZ75" s="809" t="str">
        <f>IF(Table1[[#This Row],[Etikett - B2 - Lizenzierungs-pflichtig? (X=Ja)]]="","",Table1[[#This Row],[Etikett - B2 - Lizenzierungs-pflichtig? (X=Ja)]])</f>
        <v/>
      </c>
      <c r="OA75" s="809" t="str">
        <f>IF(Table1[[#This Row],[Etikett - B2 - Trennbar vom Hauptkörper? (X=Ja)]]="","",Table1[[#This Row],[Etikett - B2 - Trennbar vom Hauptkörper? (X=Ja)]])</f>
        <v/>
      </c>
      <c r="OB75" s="812" t="str">
        <f>IF(Table1[[#This Row],[Etikett - B2 - Virgin Material]]="","",VLOOKUP(Table1[[#This Row],[Etikett - B2 - Virgin Material]],'DD FD'!AJ:AK,2,FALSE))</f>
        <v/>
      </c>
      <c r="OC75" s="813" t="str">
        <f>IF(Table1[[#This Row],[Etikett - B2 - Virgin Material Anteil (in %)]]="","",Table1[[#This Row],[Etikett - B2 - Virgin Material Anteil (in %)]])</f>
        <v/>
      </c>
      <c r="OD75" s="812" t="str">
        <f>IF(Table1[[#This Row],[Etikett - B2 - Recyceltes Material]]="","",VLOOKUP(Table1[[#This Row],[Etikett - B2 - Recyceltes Material]],'DD FD'!AL:AM,2,FALSE))</f>
        <v/>
      </c>
      <c r="OE75" s="813" t="str">
        <f>IF(Table1[[#This Row],[Etikett - B2 - Recyceltes Material Anteil (in %)]]="","",Table1[[#This Row],[Etikett - B2 - Recyceltes Material Anteil (in %)]])</f>
        <v/>
      </c>
      <c r="OF75" s="812" t="str">
        <f>IF(Table1[[#This Row],[Etikett - B2 - Beschichtung]]="","",VLOOKUP(Table1[[#This Row],[Etikett - B2 - Beschichtung]],'DD FD'!AE:AF,2,FALSE))</f>
        <v/>
      </c>
      <c r="OG75" s="815" t="str">
        <f>IF(Table1[[#This Row],[Etikett - B2 - Beschichtung Anteil (in %)]]="","",Table1[[#This Row],[Etikett - B2 - Beschichtung Anteil (in %)]])</f>
        <v/>
      </c>
      <c r="OH75" s="811" t="str">
        <f>IF(Table1[[#This Row],[Etikett - B3 - Art]]="","",VLOOKUP(Table1[[#This Row],[Etikett - B3 - Art]],'DD FD'!F:G,2,FALSE))</f>
        <v/>
      </c>
      <c r="OI75" s="812" t="str">
        <f>IF(Table1[[#This Row],[Etikett - B3 - Fraktion]]="","",VLOOKUP(Table1[[#This Row],[Etikett - B3 - Fraktion]],'DD FD'!H:J,3,FALSE))</f>
        <v/>
      </c>
      <c r="OJ75" s="809" t="str">
        <f>IF(Table1[[#This Row],[Etikett - B3 - Gewicht (in G)]]="","",Table1[[#This Row],[Etikett - B3 - Gewicht (in G)]])</f>
        <v/>
      </c>
      <c r="OK75" s="809" t="str">
        <f>IF(Table1[[#This Row],[Etikett - B3 - Lizenzierungs-pflichtig? (X=Ja)]]="","",Table1[[#This Row],[Etikett - B3 - Lizenzierungs-pflichtig? (X=Ja)]])</f>
        <v/>
      </c>
      <c r="OL75" s="809" t="str">
        <f>IF(Table1[[#This Row],[Etikett - B3 - Trennbar vom Hauptkörper? (X=Ja)]]="","",Table1[[#This Row],[Etikett - B3 - Trennbar vom Hauptkörper? (X=Ja)]])</f>
        <v/>
      </c>
      <c r="OM75" s="812" t="str">
        <f>IF(Table1[[#This Row],[Etikett - B3 - Virgin Material]]="","",VLOOKUP(Table1[[#This Row],[Etikett - B3 - Virgin Material]],'DD FD'!AJ:AK,2,FALSE))</f>
        <v/>
      </c>
      <c r="ON75" s="813" t="str">
        <f>IF(Table1[[#This Row],[Etikett - B3 - Virgin Material Anteil (in %)]]="","",Table1[[#This Row],[Etikett - B3 - Virgin Material Anteil (in %)]])</f>
        <v/>
      </c>
      <c r="OO75" s="812" t="str">
        <f>IF(Table1[[#This Row],[Etikett - B3 - Recyceltes Material]]="","",VLOOKUP(Table1[[#This Row],[Etikett - B3 - Recyceltes Material]],'DD FD'!AL:AM,2,FALSE))</f>
        <v/>
      </c>
      <c r="OP75" s="813" t="str">
        <f>IF(Table1[[#This Row],[Etikett - B3 - Recyceltes Material Anteil (in %)]]="","",Table1[[#This Row],[Etikett - B3 - Recyceltes Material Anteil (in %)]])</f>
        <v/>
      </c>
      <c r="OQ75" s="812" t="str">
        <f>IF(Table1[[#This Row],[Etikett - B3 - Beschichtung]]="","",VLOOKUP(Table1[[#This Row],[Etikett - B3 - Beschichtung]],'DD FD'!AE:AF,2,FALSE))</f>
        <v/>
      </c>
      <c r="OR75" s="861" t="str">
        <f>IF(Table1[[#This Row],[Etikett - B3 - Beschichtung Anteil (in %)]]="","",Table1[[#This Row],[Etikett - B3 - Beschichtung Anteil (in %)]])</f>
        <v/>
      </c>
      <c r="OS75" s="866">
        <f>ROUNDUP(SUM(
IF(AND(LB75='DD FD'!$J$7,LD75='DD FD'!$AI$3),LC75,0),
IF(AND(LL75='DD FD'!$J$7,LN75='DD FD'!$AI$3),LM75,0),
IF(AND(LV75='DD FD'!$J$7,LX75='DD FD'!$AI$3),LW75,0),
IF(AND(MF75='DD FD'!$J$7,MH75='DD FD'!$AI$3),MG75,0),
IF(AND(MQ75='DD FD'!$J$7,MS75='DD FD'!$AI$3),MR75,0),
IF(AND(NB75='DD FD'!$J$7,ND75='DD FD'!$AI$3),NC75,0),
IF(AND(NM75='DD FD'!$J$7,NO75='DD FD'!$AI$3),NN75,0),
IF(AND(NX75='DD FD'!$J$7,NZ75='DD FD'!$AI$3),NY75,0),
IF(AND(OI75='DD FD'!$J$7,OK75='DD FD'!$AI$3),OJ75,0),
),2)</f>
        <v>0</v>
      </c>
      <c r="OT75" s="865">
        <f>ROUNDUP(SUM(
IF(AND(LB75='DD FD'!$J$6,LD75='DD FD'!$AI$3),LC75,0),
IF(AND(LL75='DD FD'!$J$6,LN75='DD FD'!$AI$3),LM75,0),
IF(AND(LV75='DD FD'!$J$6,LX75='DD FD'!$AI$3),LW75,0),
IF(AND(MF75='DD FD'!$J$6,MH75='DD FD'!$AI$3),MG75,0),
IF(AND(MQ75='DD FD'!$J$6,MS75='DD FD'!$AI$3),MR75,0),
IF(AND(NB75='DD FD'!$J$6,ND75='DD FD'!$AI$3),NC75,0),
IF(AND(NM75='DD FD'!$J$6,NO75='DD FD'!$AI$3),NN75,0),
IF(AND(NX75='DD FD'!$J$6,NZ75='DD FD'!$AI$3),NY75,0),
IF(AND(OI75='DD FD'!$J$6,OK75='DD FD'!$AI$3),OJ75,0),
),2)</f>
        <v>0</v>
      </c>
      <c r="OU75" s="865">
        <f>ROUNDUP(SUM(
IF(AND(LB75='DD FD'!$J$10,LD75='DD FD'!$AI$3),LC75,0),
IF(AND(LL75='DD FD'!$J$10,LN75='DD FD'!$AI$3),LM75,0),
IF(AND(LV75='DD FD'!$J$10,LX75='DD FD'!$AI$3),LW75,0),
IF(AND(MF75='DD FD'!$J$10,MH75='DD FD'!$AI$3),MG75,0),
IF(AND(MQ75='DD FD'!$J$10,MS75='DD FD'!$AI$3),MR75,0),
IF(AND(NB75='DD FD'!$J$10,ND75='DD FD'!$AI$3),NC75,0),
IF(AND(NM75='DD FD'!$J$10,NO75='DD FD'!$AI$3),NN75,0),
IF(AND(NX75='DD FD'!$J$10,NZ75='DD FD'!$AI$3),NY75,0),
IF(AND(OI75='DD FD'!$J$10,OK75='DD FD'!$AI$3),OJ75,0),
),2)</f>
        <v>0</v>
      </c>
      <c r="OV75" s="865">
        <f>ROUNDUP(SUM(
IF(AND(LB75='DD FD'!$J$8,LD75='DD FD'!$AI$3),LC75,0),
IF(AND(LL75='DD FD'!$J$8,LN75='DD FD'!$AI$3),LM75,0),
IF(AND(LV75='DD FD'!$J$8,LX75='DD FD'!$AI$3),LW75,0),
IF(AND(MF75='DD FD'!$J$8,MH75='DD FD'!$AI$3),MG75,0),
IF(AND(MQ75='DD FD'!$J$8,MS75='DD FD'!$AI$3),MR75,0),
IF(AND(NB75='DD FD'!$J$8,ND75='DD FD'!$AI$3),NC75,0),
IF(AND(NM75='DD FD'!$J$8,NO75='DD FD'!$AI$3),NN75,0),
IF(AND(NX75='DD FD'!$J$8,NZ75='DD FD'!$AI$3),NY75,0),
IF(AND(OI75='DD FD'!$J$8,OK75='DD FD'!$AI$3),OJ75,0),
),2)</f>
        <v>0</v>
      </c>
      <c r="OW75" s="865">
        <f>ROUNDUP(SUM(
IF(AND(LB75='DD FD'!$J$5,LD75='DD FD'!$AI$3),LC75,0),
IF(AND(LL75='DD FD'!$J$5,LN75='DD FD'!$AI$3),LM75,0),
IF(AND(LV75='DD FD'!$J$5,LX75='DD FD'!$AI$3),LW75,0),
IF(AND(MF75='DD FD'!$J$5,MH75='DD FD'!$AI$3),MG75,0),
IF(AND(MQ75='DD FD'!$J$5,MS75='DD FD'!$AI$3),MR75,0),
IF(AND(NB75='DD FD'!$J$5,ND75='DD FD'!$AI$3),NC75,0),
IF(AND(NM75='DD FD'!$J$5,NO75='DD FD'!$AI$3),NN75,0),
IF(AND(NX75='DD FD'!$J$5,NZ75='DD FD'!$AI$3),NY75,0),
IF(AND(OI75='DD FD'!$J$5,OK75='DD FD'!$AI$3),OJ75,0),
),2)</f>
        <v>0</v>
      </c>
      <c r="OX75" s="865">
        <f>ROUNDUP(SUM(
IF(AND(LB75='DD FD'!$J$9,LD75='DD FD'!$AI$3),LC75,0),
IF(AND(LL75='DD FD'!$J$9,LN75='DD FD'!$AI$3),LM75,0),
IF(AND(LV75='DD FD'!$J$9,LX75='DD FD'!$AI$3),LW75,0),
IF(AND(MF75='DD FD'!$J$9,MH75='DD FD'!$AI$3),MG75,0),
IF(AND(MQ75='DD FD'!$J$9,MS75='DD FD'!$AI$3),MR75,0),
IF(AND(NB75='DD FD'!$J$9,ND75='DD FD'!$AI$3),NC75,0),
IF(AND(NM75='DD FD'!$J$9,NO75='DD FD'!$AI$3),NN75,0),
IF(AND(NX75='DD FD'!$J$9,NZ75='DD FD'!$AI$3),NY75,0),
IF(AND(OI75='DD FD'!$J$9,OK75='DD FD'!$AI$3),OJ75,0),
),2)</f>
        <v>0</v>
      </c>
      <c r="OY75" s="865">
        <f>ROUNDUP(SUM(
IF(AND(LB75='DD FD'!$J$4,LD75='DD FD'!$AI$3),LC75,0),
IF(AND(LL75='DD FD'!$J$4,LN75='DD FD'!$AI$3),LM75,0),
IF(AND(LV75='DD FD'!$J$4,LX75='DD FD'!$AI$3),LW75,0),
IF(AND(MF75='DD FD'!$J$4,MH75='DD FD'!$AI$3),MG75,0),
IF(AND(MQ75='DD FD'!$J$4,MS75='DD FD'!$AI$3),MR75,0),
IF(AND(NB75='DD FD'!$J$4,ND75='DD FD'!$AI$3),NC75,0),
IF(AND(NM75='DD FD'!$J$4,NO75='DD FD'!$AI$3),NN75,0),
IF(AND(NX75='DD FD'!$J$4,NZ75='DD FD'!$AI$3),NY75,0),
IF(AND(OI75='DD FD'!$J$4,OK75='DD FD'!$AI$3),OJ75,0),
),2)</f>
        <v>0</v>
      </c>
      <c r="OZ75" s="867">
        <f>ROUNDUP(SUM(
IF(AND(LB75='DD FD'!$J$11,LD75='DD FD'!$AI$3),LC75,0),
IF(AND(LL75='DD FD'!$J$11,LN75='DD FD'!$AI$3),LM75,0),
IF(AND(LV75='DD FD'!$J$11,LX75='DD FD'!$AI$3),LW75,0),
IF(AND(MF75='DD FD'!$J$11,MH75='DD FD'!$AI$3),MG75,0),
IF(AND(MQ75='DD FD'!$J$11,MS75='DD FD'!$AI$3),MR75,0),
IF(AND(NB75='DD FD'!$J$11,ND75='DD FD'!$AI$3),NC75,0),
IF(AND(NM75='DD FD'!$J$11,NO75='DD FD'!$AI$3),NN75,0),
IF(AND(NX75='DD FD'!$J$11,NZ75='DD FD'!$AI$3),NY75,0),
IF(AND(OI75='DD FD'!$J$11,OK75='DD FD'!$AI$3),OJ75,0),
),2)</f>
        <v>0</v>
      </c>
    </row>
    <row r="76" spans="1:416">
      <c r="A76" s="663"/>
      <c r="B76" s="182"/>
      <c r="C76" s="282"/>
      <c r="D76" s="282"/>
      <c r="E76" s="183"/>
      <c r="F76" s="355"/>
      <c r="G76" s="359"/>
      <c r="H76" s="664"/>
      <c r="I76" s="173"/>
      <c r="J76" s="161" t="str">
        <f t="shared" si="27"/>
        <v/>
      </c>
      <c r="K76" s="633" t="str">
        <f t="shared" si="44"/>
        <v/>
      </c>
      <c r="L76" s="636"/>
      <c r="M76" s="124" t="str">
        <f t="shared" si="45"/>
        <v/>
      </c>
      <c r="N76" s="125" t="str">
        <f t="shared" si="28"/>
        <v/>
      </c>
      <c r="O76" s="175"/>
      <c r="P76" s="175"/>
      <c r="Q76" s="126" t="str">
        <f t="shared" si="46"/>
        <v/>
      </c>
      <c r="R76" s="184"/>
      <c r="S76" s="184"/>
      <c r="T76" s="182"/>
      <c r="U76" s="182"/>
      <c r="V76" s="182"/>
      <c r="W76" s="358"/>
      <c r="X76" s="182"/>
      <c r="Y76" s="183"/>
      <c r="Z76" s="123"/>
      <c r="AA76" s="176"/>
      <c r="AB76" s="176"/>
      <c r="AC76" s="176"/>
      <c r="AD76" s="176"/>
      <c r="AE76" s="176"/>
      <c r="AF76" s="176"/>
      <c r="AG76" s="127" t="str">
        <f t="shared" si="47"/>
        <v/>
      </c>
      <c r="AH76" s="127" t="str">
        <f t="shared" si="48"/>
        <v/>
      </c>
      <c r="AI76" s="370"/>
      <c r="AJ76" s="635"/>
      <c r="AK76" s="619" t="str">
        <f t="shared" si="49"/>
        <v/>
      </c>
      <c r="AL76" s="124" t="str">
        <f t="shared" si="29"/>
        <v/>
      </c>
      <c r="AM76" s="124" t="str">
        <f t="shared" si="30"/>
        <v/>
      </c>
      <c r="AN76" s="124" t="str">
        <f t="shared" si="31"/>
        <v/>
      </c>
      <c r="AO76" s="124" t="str">
        <f t="shared" si="32"/>
        <v/>
      </c>
      <c r="AP76" s="184"/>
      <c r="AQ76" s="182"/>
      <c r="AR76" s="182"/>
      <c r="AS76" s="182"/>
      <c r="AT76" s="182"/>
      <c r="AU76" s="127" t="str">
        <f t="shared" si="33"/>
        <v/>
      </c>
      <c r="AV76" s="354"/>
      <c r="AW76" s="127" t="str">
        <f t="shared" si="34"/>
        <v/>
      </c>
      <c r="AX76" s="144" t="str">
        <f t="shared" si="35"/>
        <v/>
      </c>
      <c r="AY76" s="182"/>
      <c r="AZ76" s="23"/>
      <c r="BA76" s="23"/>
      <c r="BB76" s="183"/>
      <c r="BC76" s="622"/>
      <c r="BD76" s="649" t="str">
        <f t="shared" si="50"/>
        <v/>
      </c>
      <c r="BE76" s="354"/>
      <c r="BF76" s="192" t="str">
        <f t="shared" si="51"/>
        <v/>
      </c>
      <c r="BG76" s="159"/>
      <c r="BH76" s="159"/>
      <c r="BI76" s="182"/>
      <c r="BJ76" s="194"/>
      <c r="BK76" s="194"/>
      <c r="BL76" s="194"/>
      <c r="BM76" s="127" t="str">
        <f t="shared" si="36"/>
        <v/>
      </c>
      <c r="BN76" s="194"/>
      <c r="BO76" s="178" t="str">
        <f t="shared" si="37"/>
        <v/>
      </c>
      <c r="BP76" s="191"/>
      <c r="BQ76" s="182"/>
      <c r="BR76" s="23"/>
      <c r="BS76" s="23"/>
      <c r="BT76" s="23"/>
      <c r="BU76" s="651"/>
      <c r="BV76" s="647"/>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633" t="str">
        <f t="shared" si="52"/>
        <v/>
      </c>
      <c r="DY76" s="736"/>
      <c r="DZ76" s="334"/>
      <c r="EA76" s="736"/>
      <c r="EB76" s="197"/>
      <c r="EC76" s="194"/>
      <c r="ED76" s="197"/>
      <c r="EE76" s="197"/>
      <c r="EF76" s="194"/>
      <c r="EG76" s="194"/>
      <c r="EH76" s="194"/>
      <c r="EI76" s="123" t="str">
        <f t="shared" si="38"/>
        <v/>
      </c>
      <c r="EJ76" s="194"/>
      <c r="EK76" s="620" t="str">
        <f t="shared" si="39"/>
        <v/>
      </c>
      <c r="EL76" s="756"/>
      <c r="EM76" s="620" t="str">
        <f t="shared" si="53"/>
        <v/>
      </c>
      <c r="EN76" s="733"/>
      <c r="EO76" s="163"/>
      <c r="EP76" s="163"/>
      <c r="EQ76" s="163"/>
      <c r="ER76" s="163"/>
      <c r="ES76" s="163"/>
      <c r="ET76" s="163"/>
      <c r="EU76" s="163"/>
      <c r="EV76" s="163"/>
      <c r="EW76" s="163"/>
      <c r="EX76" s="163"/>
      <c r="EY76" s="163"/>
      <c r="EZ76" s="163"/>
      <c r="FA76" s="163"/>
      <c r="FB76" s="163"/>
      <c r="FC76" s="742"/>
      <c r="FD76" s="648" t="str">
        <f t="shared" si="40"/>
        <v/>
      </c>
      <c r="FE76" s="183"/>
      <c r="FF76" s="201"/>
      <c r="FG76" s="201"/>
      <c r="FH76" s="201"/>
      <c r="FI76" s="201"/>
      <c r="FJ76" s="201"/>
      <c r="FK76" s="201"/>
      <c r="FL76" s="182"/>
      <c r="FM76" s="182"/>
      <c r="FN76" s="334"/>
      <c r="FO76" s="123" t="str">
        <f t="shared" si="41"/>
        <v/>
      </c>
      <c r="FP76" s="889" t="str">
        <f>IF(Table1[[#This Row],[Baumwollanteil (in %)]]&lt;&gt;"","05","")</f>
        <v/>
      </c>
      <c r="FQ76" s="999"/>
      <c r="FR76" s="179" t="str">
        <f t="shared" si="42"/>
        <v/>
      </c>
      <c r="FS76" s="175"/>
      <c r="FT76" s="175"/>
      <c r="FU76" s="175"/>
      <c r="FV76" s="745" t="str">
        <f t="shared" si="43"/>
        <v/>
      </c>
      <c r="FZ76" s="24"/>
      <c r="GA76" s="24"/>
      <c r="GC76" s="1010" t="str">
        <f>IF(Table1[[#This Row],[Global Trade Item Number (GTIN)]]="","",Table1[[#This Row],[Global Trade Item Number (GTIN)]])</f>
        <v/>
      </c>
      <c r="GD76" s="790" t="str">
        <f>IF(Table1[[#This Row],[WAWI-Nr./ Kreditoren-Nummer
(ASDV)]]&lt;&gt;"",Table1[[#This Row],[WAWI-Nr./ Kreditoren-Nummer
(ASDV)]],"")</f>
        <v/>
      </c>
      <c r="GE76" s="190"/>
      <c r="GF76" s="790" t="str">
        <f>IF(Table1[[#This Row],[Gültig ab (Datum)]]&lt;&gt;"","31.12.9999","")</f>
        <v/>
      </c>
      <c r="GG76" s="190"/>
      <c r="GH76" s="190"/>
      <c r="GI76" s="616"/>
      <c r="GJ76" s="765"/>
      <c r="GK76" s="763"/>
      <c r="GL76" s="617"/>
      <c r="GM76" s="617"/>
      <c r="GN76" s="617"/>
      <c r="GO76" s="617"/>
      <c r="GP76" s="617"/>
      <c r="GQ76" s="775"/>
      <c r="GR76" s="771"/>
      <c r="GS76" s="159"/>
      <c r="GT76" s="610"/>
      <c r="GU76" s="610"/>
      <c r="GV76" s="610"/>
      <c r="GW76" s="610"/>
      <c r="GX76" s="610"/>
      <c r="GY76" s="610"/>
      <c r="GZ76" s="610"/>
      <c r="HA76" s="610"/>
      <c r="HB76" s="771"/>
      <c r="HC76" s="610"/>
      <c r="HD76" s="610"/>
      <c r="HE76" s="610"/>
      <c r="HF76" s="610"/>
      <c r="HG76" s="610"/>
      <c r="HH76" s="610"/>
      <c r="HI76" s="610"/>
      <c r="HJ76" s="610"/>
      <c r="HK76" s="610"/>
      <c r="HL76" s="771"/>
      <c r="HM76" s="610"/>
      <c r="HN76" s="610"/>
      <c r="HO76" s="610"/>
      <c r="HP76" s="610"/>
      <c r="HQ76" s="610"/>
      <c r="HR76" s="610"/>
      <c r="HS76" s="610"/>
      <c r="HT76" s="610"/>
      <c r="HU76" s="610"/>
      <c r="HV76" s="771"/>
      <c r="HW76" s="610"/>
      <c r="HX76" s="610"/>
      <c r="HY76" s="610"/>
      <c r="HZ76" s="610"/>
      <c r="IA76" s="610"/>
      <c r="IB76" s="610"/>
      <c r="IC76" s="610"/>
      <c r="ID76" s="610"/>
      <c r="IE76" s="610"/>
      <c r="IF76" s="610"/>
      <c r="IG76" s="771"/>
      <c r="IH76" s="610"/>
      <c r="II76" s="610"/>
      <c r="IJ76" s="610"/>
      <c r="IK76" s="610"/>
      <c r="IL76" s="610"/>
      <c r="IM76" s="610"/>
      <c r="IN76" s="610"/>
      <c r="IO76" s="610"/>
      <c r="IP76" s="610"/>
      <c r="IQ76" s="610"/>
      <c r="IR76" s="771"/>
      <c r="IS76" s="610"/>
      <c r="IT76" s="610"/>
      <c r="IU76" s="610"/>
      <c r="IV76" s="610"/>
      <c r="IW76" s="610"/>
      <c r="IX76" s="610"/>
      <c r="IY76" s="610"/>
      <c r="IZ76" s="610"/>
      <c r="JA76" s="610"/>
      <c r="JB76" s="610"/>
      <c r="JC76" s="771"/>
      <c r="JD76" s="610"/>
      <c r="JE76" s="610"/>
      <c r="JF76" s="610"/>
      <c r="JG76" s="610"/>
      <c r="JH76" s="610"/>
      <c r="JI76" s="610"/>
      <c r="JJ76" s="610"/>
      <c r="JK76" s="610"/>
      <c r="JL76" s="610"/>
      <c r="JM76" s="827"/>
      <c r="JN76" s="771"/>
      <c r="JO76" s="610"/>
      <c r="JP76" s="610"/>
      <c r="JQ76" s="610"/>
      <c r="JR76" s="610"/>
      <c r="JS76" s="610"/>
      <c r="JT76" s="610"/>
      <c r="JU76" s="610"/>
      <c r="JV76" s="610"/>
      <c r="JW76" s="610"/>
      <c r="JX76" s="610"/>
      <c r="JY76" s="771"/>
      <c r="JZ76" s="610"/>
      <c r="KA76" s="610"/>
      <c r="KB76" s="610"/>
      <c r="KC76" s="610"/>
      <c r="KD76" s="610"/>
      <c r="KE76" s="610"/>
      <c r="KF76" s="610"/>
      <c r="KG76" s="610"/>
      <c r="KH76" s="610"/>
      <c r="KI76" s="610"/>
      <c r="KL76" s="803" t="str">
        <f>IF(Table1[[#This Row],[GTIN]]&lt;&gt;"",Table1[[#This Row],[GTIN]],"")</f>
        <v/>
      </c>
      <c r="KM76" s="804" t="str">
        <f>Table1[[#This Row],[Kreditor]]</f>
        <v/>
      </c>
      <c r="KN76" s="805" t="str">
        <f>IF(Table1[[#This Row],[Gültig ab (Datum)]]&lt;&gt;"",Table1[[#This Row],[Gültig ab (Datum)]],"")</f>
        <v/>
      </c>
      <c r="KO76" s="805" t="str">
        <f>Table1[[#This Row],[Gültig bis]]</f>
        <v/>
      </c>
      <c r="KP76" s="818" t="str">
        <f>IF(Table1[[#This Row],[Artikel verpackt? 
(X=Ja)]]="","",Table1[[#This Row],[Artikel verpackt? 
(X=Ja)]])</f>
        <v/>
      </c>
      <c r="KQ76" s="806" t="str">
        <f>IF(Table1[[#This Row],[Verpackung recyclingfähig?
(X=Ja)]]="","",Table1[[#This Row],[Verpackung recyclingfähig?
(X=Ja)]])</f>
        <v/>
      </c>
      <c r="KR76" s="807"/>
      <c r="KS76" s="808"/>
      <c r="KT76" s="809"/>
      <c r="KU76" s="809"/>
      <c r="KV76" s="809"/>
      <c r="KW76" s="809"/>
      <c r="KX76" s="809"/>
      <c r="KY76" s="809"/>
      <c r="KZ76" s="810"/>
      <c r="LA76" s="811" t="str">
        <f>IF(Table1[[#This Row],[Hauptkörper - B1 - Art]]="","",VLOOKUP(Table1[[#This Row],[Hauptkörper - B1 - Art]],'DD FD'!B:C,2,FALSE))</f>
        <v/>
      </c>
      <c r="LB76" s="812" t="str">
        <f>IF(Table1[[#This Row],[Hauptkörper - B1 - Fraktion]]="","",VLOOKUP(Table1[[#This Row],[Hauptkörper - B1 - Fraktion]],'DD FD'!H:J,3,FALSE))</f>
        <v/>
      </c>
      <c r="LC76" s="809" t="str">
        <f>IF(Table1[[#This Row],[Hauptkörper - B1 - Gewicht
(in G)]]="","",Table1[[#This Row],[Hauptkörper - B1 - Gewicht
(in G)]])</f>
        <v/>
      </c>
      <c r="LD76" s="809" t="str">
        <f>IF(Table1[[#This Row],[Hauptkörper - B1 - Lizenzierungs-pflichtig? (X=Ja)]]="","",Table1[[#This Row],[Hauptkörper - B1 - Lizenzierungs-pflichtig? (X=Ja)]])</f>
        <v/>
      </c>
      <c r="LE76" s="812" t="str">
        <f>IF(Table1[[#This Row],[Hauptkörper - B1 - Virgin Material]]="","",VLOOKUP(Table1[[#This Row],[Hauptkörper - B1 - Virgin Material]],'DD FD'!AJ:AK,2,FALSE))</f>
        <v/>
      </c>
      <c r="LF76" s="813" t="str">
        <f>IF(Table1[[#This Row],[Hauptkörper - B1 - Virgin Material Anteil (in %)]]="","",Table1[[#This Row],[Hauptkörper - B1 - Virgin Material Anteil (in %)]])</f>
        <v/>
      </c>
      <c r="LG76" s="812" t="str">
        <f>IF(Table1[[#This Row],[Hauptkörper - B1 - Recyceltes Material]]="","",VLOOKUP(Table1[[#This Row],[Hauptkörper - B1 - Recyceltes Material]],'DD FD'!AL:AM,2,FALSE))</f>
        <v/>
      </c>
      <c r="LH76" s="813" t="str">
        <f>IF(Table1[[#This Row],[Hauptkörper - B1 - Recyceltes Material Anteil (in %)]]="","",Table1[[#This Row],[Hauptkörper - B1 - Recyceltes Material Anteil (in %)]])</f>
        <v/>
      </c>
      <c r="LI76" s="814" t="str">
        <f>IF(Table1[[#This Row],[Hauptkörper - B1 - Beschichtung]]="","",VLOOKUP(Table1[[#This Row],[Hauptkörper - B1 - Beschichtung]],'DD FD'!AE:AF,2,FALSE))</f>
        <v/>
      </c>
      <c r="LJ76" s="815" t="str">
        <f>IF(Table1[[#This Row],[Hauptkörper - B1 - Beschichtung Anteil (in %)]]="","",Table1[[#This Row],[Hauptkörper - B1 - Beschichtung Anteil (in %)]])</f>
        <v/>
      </c>
      <c r="LK76" s="811" t="str">
        <f>IF(Table1[[#This Row],[Hauptkörper - B2 - Art]]="","",VLOOKUP(Table1[[#This Row],[Hauptkörper - B2 - Art]],'DD FD'!B:C,2,FALSE))</f>
        <v/>
      </c>
      <c r="LL76" s="812" t="str">
        <f>IF(Table1[[#This Row],[Hauptkörper - B2 - Fraktion]]="","",VLOOKUP(Table1[[#This Row],[Hauptkörper - B2 - Fraktion]],'DD FD'!H:J,3,FALSE))</f>
        <v/>
      </c>
      <c r="LM76" s="809" t="str">
        <f>IF(Table1[[#This Row],[Hauptkörper - B2 - Gewicht
(in G)]]="","",Table1[[#This Row],[Hauptkörper - B2 - Gewicht
(in G)]])</f>
        <v/>
      </c>
      <c r="LN76" s="809" t="str">
        <f>IF(Table1[[#This Row],[Hauptkörper - B2 - Lizenzierungs-pflichtig? (X=Ja)]]="","",Table1[[#This Row],[Hauptkörper - B2 - Lizenzierungs-pflichtig? (X=Ja)]])</f>
        <v/>
      </c>
      <c r="LO76" s="812" t="str">
        <f>IF(Table1[[#This Row],[Hauptkörper - B2 - Virgin Material]]="","",VLOOKUP(Table1[[#This Row],[Hauptkörper - B2 - Virgin Material]],'DD FD'!AJ:AK,2,FALSE))</f>
        <v/>
      </c>
      <c r="LP76" s="813" t="str">
        <f>IF(Table1[[#This Row],[Hauptkörper - B2 - Virgin Material Anteil (in %)]]="","",Table1[[#This Row],[Hauptkörper - B2 - Virgin Material Anteil (in %)]])</f>
        <v/>
      </c>
      <c r="LQ76" s="812" t="str">
        <f>IF(Table1[[#This Row],[Hauptkörper - B2 - Recyceltes Material]]="","",VLOOKUP(Table1[[#This Row],[Hauptkörper - B2 - Recyceltes Material]],'DD FD'!AL:AM,2,FALSE))</f>
        <v/>
      </c>
      <c r="LR76" s="813" t="str">
        <f>IF(Table1[[#This Row],[Hauptkörper - B2 - Recyceltes Material Anteil (in %)]]="","",Table1[[#This Row],[Hauptkörper - B2 - Recyceltes Material Anteil (in %)]])</f>
        <v/>
      </c>
      <c r="LS76" s="812" t="str">
        <f>IF(Table1[[#This Row],[Hauptkörper - B2 - Beschichtung]]="","",VLOOKUP(Table1[[#This Row],[Hauptkörper - B2 - Beschichtung]],'DD FD'!AE:AF,2,FALSE))</f>
        <v/>
      </c>
      <c r="LT76" s="815" t="str">
        <f>IF(Table1[[#This Row],[Hauptkörper - B2 - Beschichtung Anteil (in %)]]="","",Table1[[#This Row],[Hauptkörper - B2 - Beschichtung Anteil (in %)]])</f>
        <v/>
      </c>
      <c r="LU76" s="811" t="str">
        <f>IF(Table1[[#This Row],[Hauptkörper - B3 - Art]]="","",VLOOKUP(Table1[[#This Row],[Hauptkörper - B3 - Art]],'DD FD'!B:C,2,FALSE))</f>
        <v/>
      </c>
      <c r="LV76" s="812" t="str">
        <f>IF(Table1[[#This Row],[Hauptkörper - B3 - Fraktion]]="","",VLOOKUP(Table1[[#This Row],[Hauptkörper - B3 - Fraktion]],'DD FD'!H:J,3,FALSE))</f>
        <v/>
      </c>
      <c r="LW76" s="809" t="str">
        <f>IF(Table1[[#This Row],[Hauptkörper - B3 - Gewicht
(in G)]]="","",Table1[[#This Row],[Hauptkörper - B3 - Gewicht
(in G)]])</f>
        <v/>
      </c>
      <c r="LX76" s="809" t="str">
        <f>IF(Table1[[#This Row],[Hauptkörper - B3 - Lizenzierungs-pflichtig? (X=Ja)]]="","",Table1[[#This Row],[Hauptkörper - B3 - Lizenzierungs-pflichtig? (X=Ja)]])</f>
        <v/>
      </c>
      <c r="LY76" s="812" t="str">
        <f>IF(Table1[[#This Row],[Hauptkörper - B3 - Virgin Material]]="","",VLOOKUP(Table1[[#This Row],[Hauptkörper - B3 - Virgin Material]],'DD FD'!AJ:AK,2,FALSE))</f>
        <v/>
      </c>
      <c r="LZ76" s="813" t="str">
        <f>IF(Table1[[#This Row],[Hauptkörper - B3 - Virgin Material Anteil (in %)]]="","",Table1[[#This Row],[Hauptkörper - B3 - Virgin Material Anteil (in %)]])</f>
        <v/>
      </c>
      <c r="MA76" s="812" t="str">
        <f>IF(Table1[[#This Row],[Hauptkörper - B3 - Recyceltes Material]]="","",VLOOKUP(Table1[[#This Row],[Hauptkörper - B3 - Recyceltes Material]],'DD FD'!AL:AM,2,FALSE))</f>
        <v/>
      </c>
      <c r="MB76" s="813" t="str">
        <f>IF(Table1[[#This Row],[Hauptkörper - B3 - Recyceltes Material Anteil (in %)]]="","",Table1[[#This Row],[Hauptkörper - B3 - Recyceltes Material Anteil (in %)]])</f>
        <v/>
      </c>
      <c r="MC76" s="812" t="str">
        <f>IF(Table1[[#This Row],[Hauptkörper - B3 - Beschichtung]]="","",VLOOKUP(Table1[[#This Row],[Hauptkörper - B3 - Beschichtung]],'DD FD'!AE:AF,2,FALSE))</f>
        <v/>
      </c>
      <c r="MD76" s="815" t="str">
        <f>IF(Table1[[#This Row],[Hauptkörper - B3 - Beschichtung Anteil (in %)]]="","",Table1[[#This Row],[Hauptkörper - B3 - Beschichtung Anteil (in %)]])</f>
        <v/>
      </c>
      <c r="ME76" s="811" t="str">
        <f>IF(Table1[[#This Row],[Verschluss - B1 - Art]]="","",VLOOKUP(Table1[[#This Row],[Verschluss - B1 - Art]],'DD FD'!D:E,2,FALSE))</f>
        <v/>
      </c>
      <c r="MF76" s="812" t="str">
        <f>IF(Table1[[#This Row],[Verschluss - B1 - Fraktion]]="","",VLOOKUP(Table1[[#This Row],[Verschluss - B1 - Fraktion]],'DD FD'!H:J,3,FALSE))</f>
        <v/>
      </c>
      <c r="MG76" s="809" t="str">
        <f>IF(Table1[[#This Row],[Verschluss - B1 - Gewicht (in G)]]="","",Table1[[#This Row],[Verschluss - B1 - Gewicht (in G)]])</f>
        <v/>
      </c>
      <c r="MH76" s="809" t="str">
        <f>IF(Table1[[#This Row],[Verschluss - B1 - Lizenzierungs-pflichtig? (X=Ja)]]="","",Table1[[#This Row],[Verschluss - B1 - Lizenzierungs-pflichtig? (X=Ja)]])</f>
        <v/>
      </c>
      <c r="MI76" s="809" t="str">
        <f>IF(Table1[[#This Row],[Verschluss - B1 - Trennbar vom Hauptkörper? (X=Ja)]]="","",Table1[[#This Row],[Verschluss - B1 - Trennbar vom Hauptkörper? (X=Ja)]])</f>
        <v/>
      </c>
      <c r="MJ76" s="812" t="str">
        <f>IF(Table1[[#This Row],[Verschluss - B1 - Virgin Material]]="","",VLOOKUP(Table1[[#This Row],[Verschluss - B1 - Virgin Material]],'DD FD'!AJ:AK,2,FALSE))</f>
        <v/>
      </c>
      <c r="MK76" s="813" t="str">
        <f>IF(Table1[[#This Row],[Verschluss - B1 - Virgin Material Anteil (in %)]]="","",Table1[[#This Row],[Verschluss - B1 - Virgin Material Anteil (in %)]])</f>
        <v/>
      </c>
      <c r="ML76" s="812" t="str">
        <f>IF(Table1[[#This Row],[Verschluss - B1 - Recyceltes Material]]="","",VLOOKUP(Table1[[#This Row],[Verschluss - B1 - Recyceltes Material]],'DD FD'!AL:AM,2,FALSE))</f>
        <v/>
      </c>
      <c r="MM76" s="813" t="str">
        <f>IF(Table1[[#This Row],[Verschluss - B1 - Recyceltes Material Anteil (in %)]]="","",Table1[[#This Row],[Verschluss - B1 - Recyceltes Material Anteil (in %)]])</f>
        <v/>
      </c>
      <c r="MN76" s="812" t="str">
        <f>IF(Table1[[#This Row],[Verschluss - B1 - Beschichtung]]="","",VLOOKUP(Table1[[#This Row],[Verschluss - B1 - Beschichtung]],'DD FD'!AE:AF,2,FALSE))</f>
        <v/>
      </c>
      <c r="MO76" s="815" t="str">
        <f>IF(Table1[[#This Row],[Verschluss - B1 - Beschichtung Anteil (in %)]]="","",Table1[[#This Row],[Verschluss - B1 - Beschichtung Anteil (in %)]])</f>
        <v/>
      </c>
      <c r="MP76" s="811" t="str">
        <f>IF(Table1[[#This Row],[Verschluss - B2 - Art]]="","",VLOOKUP(Table1[[#This Row],[Verschluss - B2 - Art]],'DD FD'!D:E,2,FALSE))</f>
        <v/>
      </c>
      <c r="MQ76" s="812" t="str">
        <f>IF(Table1[[#This Row],[Verschluss - B2 - Fraktion]]="","",VLOOKUP(Table1[[#This Row],[Verschluss - B2 - Fraktion]],'DD FD'!H:J,3,FALSE))</f>
        <v/>
      </c>
      <c r="MR76" s="809" t="str">
        <f>IF(Table1[[#This Row],[Verschluss - B2 - Gewicht (in G)]]="","",Table1[[#This Row],[Verschluss - B2 - Gewicht (in G)]])</f>
        <v/>
      </c>
      <c r="MS76" s="809" t="str">
        <f>IF(Table1[[#This Row],[Verschluss - B2 - Lizenzierungs-pflichtig? (X=Ja)]]="","",Table1[[#This Row],[Verschluss - B2 - Lizenzierungs-pflichtig? (X=Ja)]])</f>
        <v/>
      </c>
      <c r="MT76" s="809" t="str">
        <f>IF(Table1[[#This Row],[Verschluss - B2 - Trennbar vom Hauptkörper? (X=Ja)]]="","",Table1[[#This Row],[Verschluss - B2 - Trennbar vom Hauptkörper? (X=Ja)]])</f>
        <v/>
      </c>
      <c r="MU76" s="812" t="str">
        <f>IF(Table1[[#This Row],[Verschluss - B2 - Virgin Material]]="","",VLOOKUP(Table1[[#This Row],[Verschluss - B2 - Virgin Material]],'DD FD'!AJ:AK,2,FALSE))</f>
        <v/>
      </c>
      <c r="MV76" s="813" t="str">
        <f>IF(Table1[[#This Row],[Verschluss - B2 - Virgin Material Anteil (in %)]]="","",Table1[[#This Row],[Verschluss - B2 - Virgin Material Anteil (in %)]])</f>
        <v/>
      </c>
      <c r="MW76" s="812" t="str">
        <f>IF(Table1[[#This Row],[Verschluss - B2 - Recyceltes Material]]="","",VLOOKUP(Table1[[#This Row],[Verschluss - B2 - Recyceltes Material]],'DD FD'!AL:AM,2,FALSE))</f>
        <v/>
      </c>
      <c r="MX76" s="813" t="str">
        <f>IF(Table1[[#This Row],[Verschluss - B2 - Recyceltes Material Anteil (in %)]]="","",Table1[[#This Row],[Verschluss - B2 - Recyceltes Material Anteil (in %)]])</f>
        <v/>
      </c>
      <c r="MY76" s="812" t="str">
        <f>IF(Table1[[#This Row],[Verschluss - B2 - Beschichtung]]="","",VLOOKUP(Table1[[#This Row],[Verschluss - B2 - Beschichtung]],'DD FD'!AE:AF,2,FALSE))</f>
        <v/>
      </c>
      <c r="MZ76" s="815" t="str">
        <f>IF(Table1[[#This Row],[Verschluss - B2 - Beschichtung Anteil (in %)]]="","",Table1[[#This Row],[Verschluss - B2 - Beschichtung Anteil (in %)]])</f>
        <v/>
      </c>
      <c r="NA76" s="811" t="str">
        <f>IF(Table1[[#This Row],[Verschluss - B3 - Art]]="","",VLOOKUP(Table1[[#This Row],[Verschluss - B3 - Art]],'DD FD'!D:E,2,FALSE))</f>
        <v/>
      </c>
      <c r="NB76" s="812" t="str">
        <f>IF(Table1[[#This Row],[Verschluss - B3 - Fraktion]]="","",VLOOKUP(Table1[[#This Row],[Verschluss - B3 - Fraktion]],'DD FD'!H:J,3,FALSE))</f>
        <v/>
      </c>
      <c r="NC76" s="809" t="str">
        <f>IF(Table1[[#This Row],[Verschluss - B3 - Gewicht (in G)]]="","",Table1[[#This Row],[Verschluss - B3 - Gewicht (in G)]])</f>
        <v/>
      </c>
      <c r="ND76" s="809" t="str">
        <f>IF(Table1[[#This Row],[Verschluss - B3 - Lizenzierungs-pflichtig? (X=Ja)]]="","",Table1[[#This Row],[Verschluss - B3 - Lizenzierungs-pflichtig? (X=Ja)]])</f>
        <v/>
      </c>
      <c r="NE76" s="809" t="str">
        <f>IF(Table1[[#This Row],[Verschluss - B3 - Trennbar vom Hauptkörper? (X=Ja)]]="","",Table1[[#This Row],[Verschluss - B3 - Trennbar vom Hauptkörper? (X=Ja)]])</f>
        <v/>
      </c>
      <c r="NF76" s="812" t="str">
        <f>IF(Table1[[#This Row],[Verschluss - B3 - Virgin Material]]="","",VLOOKUP(Table1[[#This Row],[Verschluss - B3 - Virgin Material]],'DD FD'!AJ:AK,2,FALSE))</f>
        <v/>
      </c>
      <c r="NG76" s="813" t="str">
        <f>IF(Table1[[#This Row],[Verschluss - B3 - Virgin Material Anteil (in %)]]="","",Table1[[#This Row],[Verschluss - B3 - Virgin Material Anteil (in %)]])</f>
        <v/>
      </c>
      <c r="NH76" s="812" t="str">
        <f>IF(Table1[[#This Row],[Verschluss - B3 - Recyceltes Material]]="","",VLOOKUP(Table1[[#This Row],[Verschluss - B3 - Recyceltes Material]],'DD FD'!AL:AM,2,FALSE))</f>
        <v/>
      </c>
      <c r="NI76" s="813" t="str">
        <f>IF(Table1[[#This Row],[Verschluss - B3 - Recyceltes Material Anteil (in %)]]="","",Table1[[#This Row],[Verschluss - B3 - Recyceltes Material Anteil (in %)]])</f>
        <v/>
      </c>
      <c r="NJ76" s="812" t="str">
        <f>IF(Table1[[#This Row],[Verschluss - B3 - Beschichtung]]="","",VLOOKUP(Table1[[#This Row],[Verschluss - B3 - Beschichtung]],'DD FD'!AE:AF,2,FALSE))</f>
        <v/>
      </c>
      <c r="NK76" s="815" t="str">
        <f>IF(Table1[[#This Row],[Verschluss - B3 - Beschichtung Anteil (in %)]]="","",Table1[[#This Row],[Verschluss - B3 - Beschichtung Anteil (in %)]])</f>
        <v/>
      </c>
      <c r="NL76" s="811" t="str">
        <f>IF(Table1[[#This Row],[Etikett - B1 - Art]]="","",VLOOKUP(Table1[[#This Row],[Etikett - B1 - Art]],'DD FD'!F:G,2,FALSE))</f>
        <v/>
      </c>
      <c r="NM76" s="812" t="str">
        <f>IF(Table1[[#This Row],[Etikett - B1 - Fraktion]]="","",VLOOKUP(Table1[[#This Row],[Etikett - B1 - Fraktion]],'DD FD'!H:J,3,FALSE))</f>
        <v/>
      </c>
      <c r="NN76" s="809" t="str">
        <f>IF(Table1[[#This Row],[Etikett - B1 - Gewicht (in G)]]="","",Table1[[#This Row],[Etikett - B1 - Gewicht (in G)]])</f>
        <v/>
      </c>
      <c r="NO76" s="809" t="str">
        <f>IF(Table1[[#This Row],[Etikett - B1 - Lizenzierungs-pflichtig? (X=Ja)]]="","",Table1[[#This Row],[Etikett - B1 - Lizenzierungs-pflichtig? (X=Ja)]])</f>
        <v/>
      </c>
      <c r="NP76" s="809" t="str">
        <f>IF(Table1[[#This Row],[Etikett - B1 - Trennbar vom Hauptkörper? (X=Ja)]]="","",Table1[[#This Row],[Etikett - B1 - Trennbar vom Hauptkörper? (X=Ja)]])</f>
        <v/>
      </c>
      <c r="NQ76" s="812" t="str">
        <f>IF(Table1[[#This Row],[Etikett - B1 - Virgin Material]]="","",VLOOKUP(Table1[[#This Row],[Etikett - B1 - Virgin Material]],'DD FD'!AJ:AK,2,FALSE))</f>
        <v/>
      </c>
      <c r="NR76" s="813" t="str">
        <f>IF(Table1[[#This Row],[Etikett - B1 - Virgin Material Anteil (in %)]]="","",Table1[[#This Row],[Etikett - B1 - Virgin Material Anteil (in %)]])</f>
        <v/>
      </c>
      <c r="NS76" s="812" t="str">
        <f>IF(Table1[[#This Row],[Etikett - B1 - Recyceltes Material]]="","",VLOOKUP(Table1[[#This Row],[Etikett - B1 - Recyceltes Material]],'DD FD'!AL:AM,2,FALSE))</f>
        <v/>
      </c>
      <c r="NT76" s="813" t="str">
        <f>IF(Table1[[#This Row],[Etikett - B1 - Recyceltes Material Anteil (in %)]]="","",Table1[[#This Row],[Etikett - B1 - Recyceltes Material Anteil (in %)]])</f>
        <v/>
      </c>
      <c r="NU76" s="812" t="str">
        <f>IF(Table1[[#This Row],[Etikett - B1 - Beschichtung]]="","",VLOOKUP(Table1[[#This Row],[Etikett - B1 - Beschichtung]],'DD FD'!AE:AF,2,FALSE))</f>
        <v/>
      </c>
      <c r="NV76" s="815" t="str">
        <f>IF(Table1[[#This Row],[Etikett - B1 - Beschichtung Anteil (in %)]]="","",Table1[[#This Row],[Etikett - B1 - Beschichtung Anteil (in %)]])</f>
        <v/>
      </c>
      <c r="NW76" s="811" t="str">
        <f>IF(Table1[[#This Row],[Etikett - B2 - Art]]="","",VLOOKUP(Table1[[#This Row],[Etikett - B2 - Art]],'DD FD'!F:G,2,FALSE))</f>
        <v/>
      </c>
      <c r="NX76" s="812" t="str">
        <f>IF(Table1[[#This Row],[Etikett - B2 - Fraktion]]="","",VLOOKUP(Table1[[#This Row],[Etikett - B2 - Fraktion]],'DD FD'!H:J,3,FALSE))</f>
        <v/>
      </c>
      <c r="NY76" s="809" t="str">
        <f>IF(Table1[[#This Row],[Etikett - B2 - Gewicht (in G)]]="","",Table1[[#This Row],[Etikett - B2 - Gewicht (in G)]])</f>
        <v/>
      </c>
      <c r="NZ76" s="809" t="str">
        <f>IF(Table1[[#This Row],[Etikett - B2 - Lizenzierungs-pflichtig? (X=Ja)]]="","",Table1[[#This Row],[Etikett - B2 - Lizenzierungs-pflichtig? (X=Ja)]])</f>
        <v/>
      </c>
      <c r="OA76" s="809" t="str">
        <f>IF(Table1[[#This Row],[Etikett - B2 - Trennbar vom Hauptkörper? (X=Ja)]]="","",Table1[[#This Row],[Etikett - B2 - Trennbar vom Hauptkörper? (X=Ja)]])</f>
        <v/>
      </c>
      <c r="OB76" s="812" t="str">
        <f>IF(Table1[[#This Row],[Etikett - B2 - Virgin Material]]="","",VLOOKUP(Table1[[#This Row],[Etikett - B2 - Virgin Material]],'DD FD'!AJ:AK,2,FALSE))</f>
        <v/>
      </c>
      <c r="OC76" s="813" t="str">
        <f>IF(Table1[[#This Row],[Etikett - B2 - Virgin Material Anteil (in %)]]="","",Table1[[#This Row],[Etikett - B2 - Virgin Material Anteil (in %)]])</f>
        <v/>
      </c>
      <c r="OD76" s="812" t="str">
        <f>IF(Table1[[#This Row],[Etikett - B2 - Recyceltes Material]]="","",VLOOKUP(Table1[[#This Row],[Etikett - B2 - Recyceltes Material]],'DD FD'!AL:AM,2,FALSE))</f>
        <v/>
      </c>
      <c r="OE76" s="813" t="str">
        <f>IF(Table1[[#This Row],[Etikett - B2 - Recyceltes Material Anteil (in %)]]="","",Table1[[#This Row],[Etikett - B2 - Recyceltes Material Anteil (in %)]])</f>
        <v/>
      </c>
      <c r="OF76" s="812" t="str">
        <f>IF(Table1[[#This Row],[Etikett - B2 - Beschichtung]]="","",VLOOKUP(Table1[[#This Row],[Etikett - B2 - Beschichtung]],'DD FD'!AE:AF,2,FALSE))</f>
        <v/>
      </c>
      <c r="OG76" s="815" t="str">
        <f>IF(Table1[[#This Row],[Etikett - B2 - Beschichtung Anteil (in %)]]="","",Table1[[#This Row],[Etikett - B2 - Beschichtung Anteil (in %)]])</f>
        <v/>
      </c>
      <c r="OH76" s="811" t="str">
        <f>IF(Table1[[#This Row],[Etikett - B3 - Art]]="","",VLOOKUP(Table1[[#This Row],[Etikett - B3 - Art]],'DD FD'!F:G,2,FALSE))</f>
        <v/>
      </c>
      <c r="OI76" s="812" t="str">
        <f>IF(Table1[[#This Row],[Etikett - B3 - Fraktion]]="","",VLOOKUP(Table1[[#This Row],[Etikett - B3 - Fraktion]],'DD FD'!H:J,3,FALSE))</f>
        <v/>
      </c>
      <c r="OJ76" s="809" t="str">
        <f>IF(Table1[[#This Row],[Etikett - B3 - Gewicht (in G)]]="","",Table1[[#This Row],[Etikett - B3 - Gewicht (in G)]])</f>
        <v/>
      </c>
      <c r="OK76" s="809" t="str">
        <f>IF(Table1[[#This Row],[Etikett - B3 - Lizenzierungs-pflichtig? (X=Ja)]]="","",Table1[[#This Row],[Etikett - B3 - Lizenzierungs-pflichtig? (X=Ja)]])</f>
        <v/>
      </c>
      <c r="OL76" s="809" t="str">
        <f>IF(Table1[[#This Row],[Etikett - B3 - Trennbar vom Hauptkörper? (X=Ja)]]="","",Table1[[#This Row],[Etikett - B3 - Trennbar vom Hauptkörper? (X=Ja)]])</f>
        <v/>
      </c>
      <c r="OM76" s="812" t="str">
        <f>IF(Table1[[#This Row],[Etikett - B3 - Virgin Material]]="","",VLOOKUP(Table1[[#This Row],[Etikett - B3 - Virgin Material]],'DD FD'!AJ:AK,2,FALSE))</f>
        <v/>
      </c>
      <c r="ON76" s="813" t="str">
        <f>IF(Table1[[#This Row],[Etikett - B3 - Virgin Material Anteil (in %)]]="","",Table1[[#This Row],[Etikett - B3 - Virgin Material Anteil (in %)]])</f>
        <v/>
      </c>
      <c r="OO76" s="812" t="str">
        <f>IF(Table1[[#This Row],[Etikett - B3 - Recyceltes Material]]="","",VLOOKUP(Table1[[#This Row],[Etikett - B3 - Recyceltes Material]],'DD FD'!AL:AM,2,FALSE))</f>
        <v/>
      </c>
      <c r="OP76" s="813" t="str">
        <f>IF(Table1[[#This Row],[Etikett - B3 - Recyceltes Material Anteil (in %)]]="","",Table1[[#This Row],[Etikett - B3 - Recyceltes Material Anteil (in %)]])</f>
        <v/>
      </c>
      <c r="OQ76" s="812" t="str">
        <f>IF(Table1[[#This Row],[Etikett - B3 - Beschichtung]]="","",VLOOKUP(Table1[[#This Row],[Etikett - B3 - Beschichtung]],'DD FD'!AE:AF,2,FALSE))</f>
        <v/>
      </c>
      <c r="OR76" s="861" t="str">
        <f>IF(Table1[[#This Row],[Etikett - B3 - Beschichtung Anteil (in %)]]="","",Table1[[#This Row],[Etikett - B3 - Beschichtung Anteil (in %)]])</f>
        <v/>
      </c>
      <c r="OS76" s="866">
        <f>ROUNDUP(SUM(
IF(AND(LB76='DD FD'!$J$7,LD76='DD FD'!$AI$3),LC76,0),
IF(AND(LL76='DD FD'!$J$7,LN76='DD FD'!$AI$3),LM76,0),
IF(AND(LV76='DD FD'!$J$7,LX76='DD FD'!$AI$3),LW76,0),
IF(AND(MF76='DD FD'!$J$7,MH76='DD FD'!$AI$3),MG76,0),
IF(AND(MQ76='DD FD'!$J$7,MS76='DD FD'!$AI$3),MR76,0),
IF(AND(NB76='DD FD'!$J$7,ND76='DD FD'!$AI$3),NC76,0),
IF(AND(NM76='DD FD'!$J$7,NO76='DD FD'!$AI$3),NN76,0),
IF(AND(NX76='DD FD'!$J$7,NZ76='DD FD'!$AI$3),NY76,0),
IF(AND(OI76='DD FD'!$J$7,OK76='DD FD'!$AI$3),OJ76,0),
),2)</f>
        <v>0</v>
      </c>
      <c r="OT76" s="865">
        <f>ROUNDUP(SUM(
IF(AND(LB76='DD FD'!$J$6,LD76='DD FD'!$AI$3),LC76,0),
IF(AND(LL76='DD FD'!$J$6,LN76='DD FD'!$AI$3),LM76,0),
IF(AND(LV76='DD FD'!$J$6,LX76='DD FD'!$AI$3),LW76,0),
IF(AND(MF76='DD FD'!$J$6,MH76='DD FD'!$AI$3),MG76,0),
IF(AND(MQ76='DD FD'!$J$6,MS76='DD FD'!$AI$3),MR76,0),
IF(AND(NB76='DD FD'!$J$6,ND76='DD FD'!$AI$3),NC76,0),
IF(AND(NM76='DD FD'!$J$6,NO76='DD FD'!$AI$3),NN76,0),
IF(AND(NX76='DD FD'!$J$6,NZ76='DD FD'!$AI$3),NY76,0),
IF(AND(OI76='DD FD'!$J$6,OK76='DD FD'!$AI$3),OJ76,0),
),2)</f>
        <v>0</v>
      </c>
      <c r="OU76" s="865">
        <f>ROUNDUP(SUM(
IF(AND(LB76='DD FD'!$J$10,LD76='DD FD'!$AI$3),LC76,0),
IF(AND(LL76='DD FD'!$J$10,LN76='DD FD'!$AI$3),LM76,0),
IF(AND(LV76='DD FD'!$J$10,LX76='DD FD'!$AI$3),LW76,0),
IF(AND(MF76='DD FD'!$J$10,MH76='DD FD'!$AI$3),MG76,0),
IF(AND(MQ76='DD FD'!$J$10,MS76='DD FD'!$AI$3),MR76,0),
IF(AND(NB76='DD FD'!$J$10,ND76='DD FD'!$AI$3),NC76,0),
IF(AND(NM76='DD FD'!$J$10,NO76='DD FD'!$AI$3),NN76,0),
IF(AND(NX76='DD FD'!$J$10,NZ76='DD FD'!$AI$3),NY76,0),
IF(AND(OI76='DD FD'!$J$10,OK76='DD FD'!$AI$3),OJ76,0),
),2)</f>
        <v>0</v>
      </c>
      <c r="OV76" s="865">
        <f>ROUNDUP(SUM(
IF(AND(LB76='DD FD'!$J$8,LD76='DD FD'!$AI$3),LC76,0),
IF(AND(LL76='DD FD'!$J$8,LN76='DD FD'!$AI$3),LM76,0),
IF(AND(LV76='DD FD'!$J$8,LX76='DD FD'!$AI$3),LW76,0),
IF(AND(MF76='DD FD'!$J$8,MH76='DD FD'!$AI$3),MG76,0),
IF(AND(MQ76='DD FD'!$J$8,MS76='DD FD'!$AI$3),MR76,0),
IF(AND(NB76='DD FD'!$J$8,ND76='DD FD'!$AI$3),NC76,0),
IF(AND(NM76='DD FD'!$J$8,NO76='DD FD'!$AI$3),NN76,0),
IF(AND(NX76='DD FD'!$J$8,NZ76='DD FD'!$AI$3),NY76,0),
IF(AND(OI76='DD FD'!$J$8,OK76='DD FD'!$AI$3),OJ76,0),
),2)</f>
        <v>0</v>
      </c>
      <c r="OW76" s="865">
        <f>ROUNDUP(SUM(
IF(AND(LB76='DD FD'!$J$5,LD76='DD FD'!$AI$3),LC76,0),
IF(AND(LL76='DD FD'!$J$5,LN76='DD FD'!$AI$3),LM76,0),
IF(AND(LV76='DD FD'!$J$5,LX76='DD FD'!$AI$3),LW76,0),
IF(AND(MF76='DD FD'!$J$5,MH76='DD FD'!$AI$3),MG76,0),
IF(AND(MQ76='DD FD'!$J$5,MS76='DD FD'!$AI$3),MR76,0),
IF(AND(NB76='DD FD'!$J$5,ND76='DD FD'!$AI$3),NC76,0),
IF(AND(NM76='DD FD'!$J$5,NO76='DD FD'!$AI$3),NN76,0),
IF(AND(NX76='DD FD'!$J$5,NZ76='DD FD'!$AI$3),NY76,0),
IF(AND(OI76='DD FD'!$J$5,OK76='DD FD'!$AI$3),OJ76,0),
),2)</f>
        <v>0</v>
      </c>
      <c r="OX76" s="865">
        <f>ROUNDUP(SUM(
IF(AND(LB76='DD FD'!$J$9,LD76='DD FD'!$AI$3),LC76,0),
IF(AND(LL76='DD FD'!$J$9,LN76='DD FD'!$AI$3),LM76,0),
IF(AND(LV76='DD FD'!$J$9,LX76='DD FD'!$AI$3),LW76,0),
IF(AND(MF76='DD FD'!$J$9,MH76='DD FD'!$AI$3),MG76,0),
IF(AND(MQ76='DD FD'!$J$9,MS76='DD FD'!$AI$3),MR76,0),
IF(AND(NB76='DD FD'!$J$9,ND76='DD FD'!$AI$3),NC76,0),
IF(AND(NM76='DD FD'!$J$9,NO76='DD FD'!$AI$3),NN76,0),
IF(AND(NX76='DD FD'!$J$9,NZ76='DD FD'!$AI$3),NY76,0),
IF(AND(OI76='DD FD'!$J$9,OK76='DD FD'!$AI$3),OJ76,0),
),2)</f>
        <v>0</v>
      </c>
      <c r="OY76" s="865">
        <f>ROUNDUP(SUM(
IF(AND(LB76='DD FD'!$J$4,LD76='DD FD'!$AI$3),LC76,0),
IF(AND(LL76='DD FD'!$J$4,LN76='DD FD'!$AI$3),LM76,0),
IF(AND(LV76='DD FD'!$J$4,LX76='DD FD'!$AI$3),LW76,0),
IF(AND(MF76='DD FD'!$J$4,MH76='DD FD'!$AI$3),MG76,0),
IF(AND(MQ76='DD FD'!$J$4,MS76='DD FD'!$AI$3),MR76,0),
IF(AND(NB76='DD FD'!$J$4,ND76='DD FD'!$AI$3),NC76,0),
IF(AND(NM76='DD FD'!$J$4,NO76='DD FD'!$AI$3),NN76,0),
IF(AND(NX76='DD FD'!$J$4,NZ76='DD FD'!$AI$3),NY76,0),
IF(AND(OI76='DD FD'!$J$4,OK76='DD FD'!$AI$3),OJ76,0),
),2)</f>
        <v>0</v>
      </c>
      <c r="OZ76" s="867">
        <f>ROUNDUP(SUM(
IF(AND(LB76='DD FD'!$J$11,LD76='DD FD'!$AI$3),LC76,0),
IF(AND(LL76='DD FD'!$J$11,LN76='DD FD'!$AI$3),LM76,0),
IF(AND(LV76='DD FD'!$J$11,LX76='DD FD'!$AI$3),LW76,0),
IF(AND(MF76='DD FD'!$J$11,MH76='DD FD'!$AI$3),MG76,0),
IF(AND(MQ76='DD FD'!$J$11,MS76='DD FD'!$AI$3),MR76,0),
IF(AND(NB76='DD FD'!$J$11,ND76='DD FD'!$AI$3),NC76,0),
IF(AND(NM76='DD FD'!$J$11,NO76='DD FD'!$AI$3),NN76,0),
IF(AND(NX76='DD FD'!$J$11,NZ76='DD FD'!$AI$3),NY76,0),
IF(AND(OI76='DD FD'!$J$11,OK76='DD FD'!$AI$3),OJ76,0),
),2)</f>
        <v>0</v>
      </c>
    </row>
    <row r="77" spans="1:416">
      <c r="A77" s="663"/>
      <c r="B77" s="182"/>
      <c r="C77" s="282"/>
      <c r="D77" s="282"/>
      <c r="E77" s="183"/>
      <c r="F77" s="355"/>
      <c r="G77" s="359"/>
      <c r="H77" s="664"/>
      <c r="I77" s="173"/>
      <c r="J77" s="161" t="str">
        <f t="shared" si="27"/>
        <v/>
      </c>
      <c r="K77" s="633" t="str">
        <f t="shared" si="44"/>
        <v/>
      </c>
      <c r="L77" s="636"/>
      <c r="M77" s="124" t="str">
        <f t="shared" si="45"/>
        <v/>
      </c>
      <c r="N77" s="125" t="str">
        <f t="shared" si="28"/>
        <v/>
      </c>
      <c r="O77" s="175"/>
      <c r="P77" s="175"/>
      <c r="Q77" s="126" t="str">
        <f t="shared" si="46"/>
        <v/>
      </c>
      <c r="R77" s="184"/>
      <c r="S77" s="184"/>
      <c r="T77" s="182"/>
      <c r="U77" s="182"/>
      <c r="V77" s="182"/>
      <c r="W77" s="358"/>
      <c r="X77" s="182"/>
      <c r="Y77" s="183"/>
      <c r="Z77" s="123"/>
      <c r="AA77" s="176"/>
      <c r="AB77" s="176"/>
      <c r="AC77" s="176"/>
      <c r="AD77" s="176"/>
      <c r="AE77" s="176"/>
      <c r="AF77" s="176"/>
      <c r="AG77" s="127" t="str">
        <f t="shared" si="47"/>
        <v/>
      </c>
      <c r="AH77" s="127" t="str">
        <f t="shared" si="48"/>
        <v/>
      </c>
      <c r="AI77" s="370"/>
      <c r="AJ77" s="635"/>
      <c r="AK77" s="619" t="str">
        <f t="shared" si="49"/>
        <v/>
      </c>
      <c r="AL77" s="124" t="str">
        <f t="shared" si="29"/>
        <v/>
      </c>
      <c r="AM77" s="124" t="str">
        <f t="shared" si="30"/>
        <v/>
      </c>
      <c r="AN77" s="124" t="str">
        <f t="shared" si="31"/>
        <v/>
      </c>
      <c r="AO77" s="124" t="str">
        <f t="shared" si="32"/>
        <v/>
      </c>
      <c r="AP77" s="184"/>
      <c r="AQ77" s="182"/>
      <c r="AR77" s="182"/>
      <c r="AS77" s="182"/>
      <c r="AT77" s="182"/>
      <c r="AU77" s="127" t="str">
        <f t="shared" si="33"/>
        <v/>
      </c>
      <c r="AV77" s="354"/>
      <c r="AW77" s="127" t="str">
        <f t="shared" si="34"/>
        <v/>
      </c>
      <c r="AX77" s="144" t="str">
        <f t="shared" si="35"/>
        <v/>
      </c>
      <c r="AY77" s="182"/>
      <c r="AZ77" s="23"/>
      <c r="BA77" s="23"/>
      <c r="BB77" s="183"/>
      <c r="BC77" s="622"/>
      <c r="BD77" s="649" t="str">
        <f t="shared" si="50"/>
        <v/>
      </c>
      <c r="BE77" s="354"/>
      <c r="BF77" s="192" t="str">
        <f t="shared" si="51"/>
        <v/>
      </c>
      <c r="BG77" s="159"/>
      <c r="BH77" s="159"/>
      <c r="BI77" s="182"/>
      <c r="BJ77" s="194"/>
      <c r="BK77" s="194"/>
      <c r="BL77" s="194"/>
      <c r="BM77" s="127" t="str">
        <f t="shared" si="36"/>
        <v/>
      </c>
      <c r="BN77" s="194"/>
      <c r="BO77" s="178" t="str">
        <f t="shared" si="37"/>
        <v/>
      </c>
      <c r="BP77" s="191"/>
      <c r="BQ77" s="182"/>
      <c r="BR77" s="23"/>
      <c r="BS77" s="23"/>
      <c r="BT77" s="23"/>
      <c r="BU77" s="651"/>
      <c r="BV77" s="647"/>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633" t="str">
        <f t="shared" si="52"/>
        <v/>
      </c>
      <c r="DY77" s="736"/>
      <c r="DZ77" s="334"/>
      <c r="EA77" s="736"/>
      <c r="EB77" s="197"/>
      <c r="EC77" s="194"/>
      <c r="ED77" s="197"/>
      <c r="EE77" s="197"/>
      <c r="EF77" s="194"/>
      <c r="EG77" s="194"/>
      <c r="EH77" s="194"/>
      <c r="EI77" s="123" t="str">
        <f t="shared" si="38"/>
        <v/>
      </c>
      <c r="EJ77" s="194"/>
      <c r="EK77" s="620" t="str">
        <f t="shared" si="39"/>
        <v/>
      </c>
      <c r="EL77" s="756"/>
      <c r="EM77" s="620" t="str">
        <f t="shared" si="53"/>
        <v/>
      </c>
      <c r="EN77" s="733"/>
      <c r="EO77" s="163"/>
      <c r="EP77" s="163"/>
      <c r="EQ77" s="163"/>
      <c r="ER77" s="163"/>
      <c r="ES77" s="163"/>
      <c r="ET77" s="163"/>
      <c r="EU77" s="163"/>
      <c r="EV77" s="163"/>
      <c r="EW77" s="163"/>
      <c r="EX77" s="163"/>
      <c r="EY77" s="163"/>
      <c r="EZ77" s="163"/>
      <c r="FA77" s="163"/>
      <c r="FB77" s="163"/>
      <c r="FC77" s="742"/>
      <c r="FD77" s="648" t="str">
        <f t="shared" si="40"/>
        <v/>
      </c>
      <c r="FE77" s="183"/>
      <c r="FF77" s="201"/>
      <c r="FG77" s="201"/>
      <c r="FH77" s="201"/>
      <c r="FI77" s="201"/>
      <c r="FJ77" s="201"/>
      <c r="FK77" s="201"/>
      <c r="FL77" s="182"/>
      <c r="FM77" s="182"/>
      <c r="FN77" s="334"/>
      <c r="FO77" s="123" t="str">
        <f t="shared" si="41"/>
        <v/>
      </c>
      <c r="FP77" s="889" t="str">
        <f>IF(Table1[[#This Row],[Baumwollanteil (in %)]]&lt;&gt;"","05","")</f>
        <v/>
      </c>
      <c r="FQ77" s="999"/>
      <c r="FR77" s="179" t="str">
        <f t="shared" si="42"/>
        <v/>
      </c>
      <c r="FS77" s="175"/>
      <c r="FT77" s="175"/>
      <c r="FU77" s="175"/>
      <c r="FV77" s="745" t="str">
        <f t="shared" si="43"/>
        <v/>
      </c>
      <c r="FZ77" s="24"/>
      <c r="GA77" s="24"/>
      <c r="GC77" s="1010" t="str">
        <f>IF(Table1[[#This Row],[Global Trade Item Number (GTIN)]]="","",Table1[[#This Row],[Global Trade Item Number (GTIN)]])</f>
        <v/>
      </c>
      <c r="GD77" s="790" t="str">
        <f>IF(Table1[[#This Row],[WAWI-Nr./ Kreditoren-Nummer
(ASDV)]]&lt;&gt;"",Table1[[#This Row],[WAWI-Nr./ Kreditoren-Nummer
(ASDV)]],"")</f>
        <v/>
      </c>
      <c r="GE77" s="190"/>
      <c r="GF77" s="790" t="str">
        <f>IF(Table1[[#This Row],[Gültig ab (Datum)]]&lt;&gt;"","31.12.9999","")</f>
        <v/>
      </c>
      <c r="GG77" s="190"/>
      <c r="GH77" s="190"/>
      <c r="GI77" s="616"/>
      <c r="GJ77" s="765"/>
      <c r="GK77" s="763"/>
      <c r="GL77" s="617"/>
      <c r="GM77" s="617"/>
      <c r="GN77" s="617"/>
      <c r="GO77" s="617"/>
      <c r="GP77" s="617"/>
      <c r="GQ77" s="775"/>
      <c r="GR77" s="771"/>
      <c r="GS77" s="159"/>
      <c r="GT77" s="610"/>
      <c r="GU77" s="610"/>
      <c r="GV77" s="610"/>
      <c r="GW77" s="610"/>
      <c r="GX77" s="610"/>
      <c r="GY77" s="610"/>
      <c r="GZ77" s="610"/>
      <c r="HA77" s="610"/>
      <c r="HB77" s="771"/>
      <c r="HC77" s="610"/>
      <c r="HD77" s="610"/>
      <c r="HE77" s="610"/>
      <c r="HF77" s="610"/>
      <c r="HG77" s="610"/>
      <c r="HH77" s="610"/>
      <c r="HI77" s="610"/>
      <c r="HJ77" s="610"/>
      <c r="HK77" s="610"/>
      <c r="HL77" s="771"/>
      <c r="HM77" s="610"/>
      <c r="HN77" s="610"/>
      <c r="HO77" s="610"/>
      <c r="HP77" s="610"/>
      <c r="HQ77" s="610"/>
      <c r="HR77" s="610"/>
      <c r="HS77" s="610"/>
      <c r="HT77" s="610"/>
      <c r="HU77" s="610"/>
      <c r="HV77" s="771"/>
      <c r="HW77" s="610"/>
      <c r="HX77" s="610"/>
      <c r="HY77" s="610"/>
      <c r="HZ77" s="610"/>
      <c r="IA77" s="610"/>
      <c r="IB77" s="610"/>
      <c r="IC77" s="610"/>
      <c r="ID77" s="610"/>
      <c r="IE77" s="610"/>
      <c r="IF77" s="610"/>
      <c r="IG77" s="771"/>
      <c r="IH77" s="610"/>
      <c r="II77" s="610"/>
      <c r="IJ77" s="610"/>
      <c r="IK77" s="610"/>
      <c r="IL77" s="610"/>
      <c r="IM77" s="610"/>
      <c r="IN77" s="610"/>
      <c r="IO77" s="610"/>
      <c r="IP77" s="610"/>
      <c r="IQ77" s="610"/>
      <c r="IR77" s="771"/>
      <c r="IS77" s="610"/>
      <c r="IT77" s="610"/>
      <c r="IU77" s="610"/>
      <c r="IV77" s="610"/>
      <c r="IW77" s="610"/>
      <c r="IX77" s="610"/>
      <c r="IY77" s="610"/>
      <c r="IZ77" s="610"/>
      <c r="JA77" s="610"/>
      <c r="JB77" s="610"/>
      <c r="JC77" s="771"/>
      <c r="JD77" s="610"/>
      <c r="JE77" s="610"/>
      <c r="JF77" s="610"/>
      <c r="JG77" s="610"/>
      <c r="JH77" s="610"/>
      <c r="JI77" s="610"/>
      <c r="JJ77" s="610"/>
      <c r="JK77" s="610"/>
      <c r="JL77" s="610"/>
      <c r="JM77" s="827"/>
      <c r="JN77" s="771"/>
      <c r="JO77" s="610"/>
      <c r="JP77" s="610"/>
      <c r="JQ77" s="610"/>
      <c r="JR77" s="610"/>
      <c r="JS77" s="610"/>
      <c r="JT77" s="610"/>
      <c r="JU77" s="610"/>
      <c r="JV77" s="610"/>
      <c r="JW77" s="610"/>
      <c r="JX77" s="610"/>
      <c r="JY77" s="771"/>
      <c r="JZ77" s="610"/>
      <c r="KA77" s="610"/>
      <c r="KB77" s="610"/>
      <c r="KC77" s="610"/>
      <c r="KD77" s="610"/>
      <c r="KE77" s="610"/>
      <c r="KF77" s="610"/>
      <c r="KG77" s="610"/>
      <c r="KH77" s="610"/>
      <c r="KI77" s="610"/>
      <c r="KL77" s="803" t="str">
        <f>IF(Table1[[#This Row],[GTIN]]&lt;&gt;"",Table1[[#This Row],[GTIN]],"")</f>
        <v/>
      </c>
      <c r="KM77" s="804" t="str">
        <f>Table1[[#This Row],[Kreditor]]</f>
        <v/>
      </c>
      <c r="KN77" s="805" t="str">
        <f>IF(Table1[[#This Row],[Gültig ab (Datum)]]&lt;&gt;"",Table1[[#This Row],[Gültig ab (Datum)]],"")</f>
        <v/>
      </c>
      <c r="KO77" s="805" t="str">
        <f>Table1[[#This Row],[Gültig bis]]</f>
        <v/>
      </c>
      <c r="KP77" s="818" t="str">
        <f>IF(Table1[[#This Row],[Artikel verpackt? 
(X=Ja)]]="","",Table1[[#This Row],[Artikel verpackt? 
(X=Ja)]])</f>
        <v/>
      </c>
      <c r="KQ77" s="806" t="str">
        <f>IF(Table1[[#This Row],[Verpackung recyclingfähig?
(X=Ja)]]="","",Table1[[#This Row],[Verpackung recyclingfähig?
(X=Ja)]])</f>
        <v/>
      </c>
      <c r="KR77" s="807"/>
      <c r="KS77" s="808"/>
      <c r="KT77" s="809"/>
      <c r="KU77" s="809"/>
      <c r="KV77" s="809"/>
      <c r="KW77" s="809"/>
      <c r="KX77" s="809"/>
      <c r="KY77" s="809"/>
      <c r="KZ77" s="810"/>
      <c r="LA77" s="811" t="str">
        <f>IF(Table1[[#This Row],[Hauptkörper - B1 - Art]]="","",VLOOKUP(Table1[[#This Row],[Hauptkörper - B1 - Art]],'DD FD'!B:C,2,FALSE))</f>
        <v/>
      </c>
      <c r="LB77" s="812" t="str">
        <f>IF(Table1[[#This Row],[Hauptkörper - B1 - Fraktion]]="","",VLOOKUP(Table1[[#This Row],[Hauptkörper - B1 - Fraktion]],'DD FD'!H:J,3,FALSE))</f>
        <v/>
      </c>
      <c r="LC77" s="809" t="str">
        <f>IF(Table1[[#This Row],[Hauptkörper - B1 - Gewicht
(in G)]]="","",Table1[[#This Row],[Hauptkörper - B1 - Gewicht
(in G)]])</f>
        <v/>
      </c>
      <c r="LD77" s="809" t="str">
        <f>IF(Table1[[#This Row],[Hauptkörper - B1 - Lizenzierungs-pflichtig? (X=Ja)]]="","",Table1[[#This Row],[Hauptkörper - B1 - Lizenzierungs-pflichtig? (X=Ja)]])</f>
        <v/>
      </c>
      <c r="LE77" s="812" t="str">
        <f>IF(Table1[[#This Row],[Hauptkörper - B1 - Virgin Material]]="","",VLOOKUP(Table1[[#This Row],[Hauptkörper - B1 - Virgin Material]],'DD FD'!AJ:AK,2,FALSE))</f>
        <v/>
      </c>
      <c r="LF77" s="813" t="str">
        <f>IF(Table1[[#This Row],[Hauptkörper - B1 - Virgin Material Anteil (in %)]]="","",Table1[[#This Row],[Hauptkörper - B1 - Virgin Material Anteil (in %)]])</f>
        <v/>
      </c>
      <c r="LG77" s="812" t="str">
        <f>IF(Table1[[#This Row],[Hauptkörper - B1 - Recyceltes Material]]="","",VLOOKUP(Table1[[#This Row],[Hauptkörper - B1 - Recyceltes Material]],'DD FD'!AL:AM,2,FALSE))</f>
        <v/>
      </c>
      <c r="LH77" s="813" t="str">
        <f>IF(Table1[[#This Row],[Hauptkörper - B1 - Recyceltes Material Anteil (in %)]]="","",Table1[[#This Row],[Hauptkörper - B1 - Recyceltes Material Anteil (in %)]])</f>
        <v/>
      </c>
      <c r="LI77" s="814" t="str">
        <f>IF(Table1[[#This Row],[Hauptkörper - B1 - Beschichtung]]="","",VLOOKUP(Table1[[#This Row],[Hauptkörper - B1 - Beschichtung]],'DD FD'!AE:AF,2,FALSE))</f>
        <v/>
      </c>
      <c r="LJ77" s="815" t="str">
        <f>IF(Table1[[#This Row],[Hauptkörper - B1 - Beschichtung Anteil (in %)]]="","",Table1[[#This Row],[Hauptkörper - B1 - Beschichtung Anteil (in %)]])</f>
        <v/>
      </c>
      <c r="LK77" s="811" t="str">
        <f>IF(Table1[[#This Row],[Hauptkörper - B2 - Art]]="","",VLOOKUP(Table1[[#This Row],[Hauptkörper - B2 - Art]],'DD FD'!B:C,2,FALSE))</f>
        <v/>
      </c>
      <c r="LL77" s="812" t="str">
        <f>IF(Table1[[#This Row],[Hauptkörper - B2 - Fraktion]]="","",VLOOKUP(Table1[[#This Row],[Hauptkörper - B2 - Fraktion]],'DD FD'!H:J,3,FALSE))</f>
        <v/>
      </c>
      <c r="LM77" s="809" t="str">
        <f>IF(Table1[[#This Row],[Hauptkörper - B2 - Gewicht
(in G)]]="","",Table1[[#This Row],[Hauptkörper - B2 - Gewicht
(in G)]])</f>
        <v/>
      </c>
      <c r="LN77" s="809" t="str">
        <f>IF(Table1[[#This Row],[Hauptkörper - B2 - Lizenzierungs-pflichtig? (X=Ja)]]="","",Table1[[#This Row],[Hauptkörper - B2 - Lizenzierungs-pflichtig? (X=Ja)]])</f>
        <v/>
      </c>
      <c r="LO77" s="812" t="str">
        <f>IF(Table1[[#This Row],[Hauptkörper - B2 - Virgin Material]]="","",VLOOKUP(Table1[[#This Row],[Hauptkörper - B2 - Virgin Material]],'DD FD'!AJ:AK,2,FALSE))</f>
        <v/>
      </c>
      <c r="LP77" s="813" t="str">
        <f>IF(Table1[[#This Row],[Hauptkörper - B2 - Virgin Material Anteil (in %)]]="","",Table1[[#This Row],[Hauptkörper - B2 - Virgin Material Anteil (in %)]])</f>
        <v/>
      </c>
      <c r="LQ77" s="812" t="str">
        <f>IF(Table1[[#This Row],[Hauptkörper - B2 - Recyceltes Material]]="","",VLOOKUP(Table1[[#This Row],[Hauptkörper - B2 - Recyceltes Material]],'DD FD'!AL:AM,2,FALSE))</f>
        <v/>
      </c>
      <c r="LR77" s="813" t="str">
        <f>IF(Table1[[#This Row],[Hauptkörper - B2 - Recyceltes Material Anteil (in %)]]="","",Table1[[#This Row],[Hauptkörper - B2 - Recyceltes Material Anteil (in %)]])</f>
        <v/>
      </c>
      <c r="LS77" s="812" t="str">
        <f>IF(Table1[[#This Row],[Hauptkörper - B2 - Beschichtung]]="","",VLOOKUP(Table1[[#This Row],[Hauptkörper - B2 - Beschichtung]],'DD FD'!AE:AF,2,FALSE))</f>
        <v/>
      </c>
      <c r="LT77" s="815" t="str">
        <f>IF(Table1[[#This Row],[Hauptkörper - B2 - Beschichtung Anteil (in %)]]="","",Table1[[#This Row],[Hauptkörper - B2 - Beschichtung Anteil (in %)]])</f>
        <v/>
      </c>
      <c r="LU77" s="811" t="str">
        <f>IF(Table1[[#This Row],[Hauptkörper - B3 - Art]]="","",VLOOKUP(Table1[[#This Row],[Hauptkörper - B3 - Art]],'DD FD'!B:C,2,FALSE))</f>
        <v/>
      </c>
      <c r="LV77" s="812" t="str">
        <f>IF(Table1[[#This Row],[Hauptkörper - B3 - Fraktion]]="","",VLOOKUP(Table1[[#This Row],[Hauptkörper - B3 - Fraktion]],'DD FD'!H:J,3,FALSE))</f>
        <v/>
      </c>
      <c r="LW77" s="809" t="str">
        <f>IF(Table1[[#This Row],[Hauptkörper - B3 - Gewicht
(in G)]]="","",Table1[[#This Row],[Hauptkörper - B3 - Gewicht
(in G)]])</f>
        <v/>
      </c>
      <c r="LX77" s="809" t="str">
        <f>IF(Table1[[#This Row],[Hauptkörper - B3 - Lizenzierungs-pflichtig? (X=Ja)]]="","",Table1[[#This Row],[Hauptkörper - B3 - Lizenzierungs-pflichtig? (X=Ja)]])</f>
        <v/>
      </c>
      <c r="LY77" s="812" t="str">
        <f>IF(Table1[[#This Row],[Hauptkörper - B3 - Virgin Material]]="","",VLOOKUP(Table1[[#This Row],[Hauptkörper - B3 - Virgin Material]],'DD FD'!AJ:AK,2,FALSE))</f>
        <v/>
      </c>
      <c r="LZ77" s="813" t="str">
        <f>IF(Table1[[#This Row],[Hauptkörper - B3 - Virgin Material Anteil (in %)]]="","",Table1[[#This Row],[Hauptkörper - B3 - Virgin Material Anteil (in %)]])</f>
        <v/>
      </c>
      <c r="MA77" s="812" t="str">
        <f>IF(Table1[[#This Row],[Hauptkörper - B3 - Recyceltes Material]]="","",VLOOKUP(Table1[[#This Row],[Hauptkörper - B3 - Recyceltes Material]],'DD FD'!AL:AM,2,FALSE))</f>
        <v/>
      </c>
      <c r="MB77" s="813" t="str">
        <f>IF(Table1[[#This Row],[Hauptkörper - B3 - Recyceltes Material Anteil (in %)]]="","",Table1[[#This Row],[Hauptkörper - B3 - Recyceltes Material Anteil (in %)]])</f>
        <v/>
      </c>
      <c r="MC77" s="812" t="str">
        <f>IF(Table1[[#This Row],[Hauptkörper - B3 - Beschichtung]]="","",VLOOKUP(Table1[[#This Row],[Hauptkörper - B3 - Beschichtung]],'DD FD'!AE:AF,2,FALSE))</f>
        <v/>
      </c>
      <c r="MD77" s="815" t="str">
        <f>IF(Table1[[#This Row],[Hauptkörper - B3 - Beschichtung Anteil (in %)]]="","",Table1[[#This Row],[Hauptkörper - B3 - Beschichtung Anteil (in %)]])</f>
        <v/>
      </c>
      <c r="ME77" s="811" t="str">
        <f>IF(Table1[[#This Row],[Verschluss - B1 - Art]]="","",VLOOKUP(Table1[[#This Row],[Verschluss - B1 - Art]],'DD FD'!D:E,2,FALSE))</f>
        <v/>
      </c>
      <c r="MF77" s="812" t="str">
        <f>IF(Table1[[#This Row],[Verschluss - B1 - Fraktion]]="","",VLOOKUP(Table1[[#This Row],[Verschluss - B1 - Fraktion]],'DD FD'!H:J,3,FALSE))</f>
        <v/>
      </c>
      <c r="MG77" s="809" t="str">
        <f>IF(Table1[[#This Row],[Verschluss - B1 - Gewicht (in G)]]="","",Table1[[#This Row],[Verschluss - B1 - Gewicht (in G)]])</f>
        <v/>
      </c>
      <c r="MH77" s="809" t="str">
        <f>IF(Table1[[#This Row],[Verschluss - B1 - Lizenzierungs-pflichtig? (X=Ja)]]="","",Table1[[#This Row],[Verschluss - B1 - Lizenzierungs-pflichtig? (X=Ja)]])</f>
        <v/>
      </c>
      <c r="MI77" s="809" t="str">
        <f>IF(Table1[[#This Row],[Verschluss - B1 - Trennbar vom Hauptkörper? (X=Ja)]]="","",Table1[[#This Row],[Verschluss - B1 - Trennbar vom Hauptkörper? (X=Ja)]])</f>
        <v/>
      </c>
      <c r="MJ77" s="812" t="str">
        <f>IF(Table1[[#This Row],[Verschluss - B1 - Virgin Material]]="","",VLOOKUP(Table1[[#This Row],[Verschluss - B1 - Virgin Material]],'DD FD'!AJ:AK,2,FALSE))</f>
        <v/>
      </c>
      <c r="MK77" s="813" t="str">
        <f>IF(Table1[[#This Row],[Verschluss - B1 - Virgin Material Anteil (in %)]]="","",Table1[[#This Row],[Verschluss - B1 - Virgin Material Anteil (in %)]])</f>
        <v/>
      </c>
      <c r="ML77" s="812" t="str">
        <f>IF(Table1[[#This Row],[Verschluss - B1 - Recyceltes Material]]="","",VLOOKUP(Table1[[#This Row],[Verschluss - B1 - Recyceltes Material]],'DD FD'!AL:AM,2,FALSE))</f>
        <v/>
      </c>
      <c r="MM77" s="813" t="str">
        <f>IF(Table1[[#This Row],[Verschluss - B1 - Recyceltes Material Anteil (in %)]]="","",Table1[[#This Row],[Verschluss - B1 - Recyceltes Material Anteil (in %)]])</f>
        <v/>
      </c>
      <c r="MN77" s="812" t="str">
        <f>IF(Table1[[#This Row],[Verschluss - B1 - Beschichtung]]="","",VLOOKUP(Table1[[#This Row],[Verschluss - B1 - Beschichtung]],'DD FD'!AE:AF,2,FALSE))</f>
        <v/>
      </c>
      <c r="MO77" s="815" t="str">
        <f>IF(Table1[[#This Row],[Verschluss - B1 - Beschichtung Anteil (in %)]]="","",Table1[[#This Row],[Verschluss - B1 - Beschichtung Anteil (in %)]])</f>
        <v/>
      </c>
      <c r="MP77" s="811" t="str">
        <f>IF(Table1[[#This Row],[Verschluss - B2 - Art]]="","",VLOOKUP(Table1[[#This Row],[Verschluss - B2 - Art]],'DD FD'!D:E,2,FALSE))</f>
        <v/>
      </c>
      <c r="MQ77" s="812" t="str">
        <f>IF(Table1[[#This Row],[Verschluss - B2 - Fraktion]]="","",VLOOKUP(Table1[[#This Row],[Verschluss - B2 - Fraktion]],'DD FD'!H:J,3,FALSE))</f>
        <v/>
      </c>
      <c r="MR77" s="809" t="str">
        <f>IF(Table1[[#This Row],[Verschluss - B2 - Gewicht (in G)]]="","",Table1[[#This Row],[Verschluss - B2 - Gewicht (in G)]])</f>
        <v/>
      </c>
      <c r="MS77" s="809" t="str">
        <f>IF(Table1[[#This Row],[Verschluss - B2 - Lizenzierungs-pflichtig? (X=Ja)]]="","",Table1[[#This Row],[Verschluss - B2 - Lizenzierungs-pflichtig? (X=Ja)]])</f>
        <v/>
      </c>
      <c r="MT77" s="809" t="str">
        <f>IF(Table1[[#This Row],[Verschluss - B2 - Trennbar vom Hauptkörper? (X=Ja)]]="","",Table1[[#This Row],[Verschluss - B2 - Trennbar vom Hauptkörper? (X=Ja)]])</f>
        <v/>
      </c>
      <c r="MU77" s="812" t="str">
        <f>IF(Table1[[#This Row],[Verschluss - B2 - Virgin Material]]="","",VLOOKUP(Table1[[#This Row],[Verschluss - B2 - Virgin Material]],'DD FD'!AJ:AK,2,FALSE))</f>
        <v/>
      </c>
      <c r="MV77" s="813" t="str">
        <f>IF(Table1[[#This Row],[Verschluss - B2 - Virgin Material Anteil (in %)]]="","",Table1[[#This Row],[Verschluss - B2 - Virgin Material Anteil (in %)]])</f>
        <v/>
      </c>
      <c r="MW77" s="812" t="str">
        <f>IF(Table1[[#This Row],[Verschluss - B2 - Recyceltes Material]]="","",VLOOKUP(Table1[[#This Row],[Verschluss - B2 - Recyceltes Material]],'DD FD'!AL:AM,2,FALSE))</f>
        <v/>
      </c>
      <c r="MX77" s="813" t="str">
        <f>IF(Table1[[#This Row],[Verschluss - B2 - Recyceltes Material Anteil (in %)]]="","",Table1[[#This Row],[Verschluss - B2 - Recyceltes Material Anteil (in %)]])</f>
        <v/>
      </c>
      <c r="MY77" s="812" t="str">
        <f>IF(Table1[[#This Row],[Verschluss - B2 - Beschichtung]]="","",VLOOKUP(Table1[[#This Row],[Verschluss - B2 - Beschichtung]],'DD FD'!AE:AF,2,FALSE))</f>
        <v/>
      </c>
      <c r="MZ77" s="815" t="str">
        <f>IF(Table1[[#This Row],[Verschluss - B2 - Beschichtung Anteil (in %)]]="","",Table1[[#This Row],[Verschluss - B2 - Beschichtung Anteil (in %)]])</f>
        <v/>
      </c>
      <c r="NA77" s="811" t="str">
        <f>IF(Table1[[#This Row],[Verschluss - B3 - Art]]="","",VLOOKUP(Table1[[#This Row],[Verschluss - B3 - Art]],'DD FD'!D:E,2,FALSE))</f>
        <v/>
      </c>
      <c r="NB77" s="812" t="str">
        <f>IF(Table1[[#This Row],[Verschluss - B3 - Fraktion]]="","",VLOOKUP(Table1[[#This Row],[Verschluss - B3 - Fraktion]],'DD FD'!H:J,3,FALSE))</f>
        <v/>
      </c>
      <c r="NC77" s="809" t="str">
        <f>IF(Table1[[#This Row],[Verschluss - B3 - Gewicht (in G)]]="","",Table1[[#This Row],[Verschluss - B3 - Gewicht (in G)]])</f>
        <v/>
      </c>
      <c r="ND77" s="809" t="str">
        <f>IF(Table1[[#This Row],[Verschluss - B3 - Lizenzierungs-pflichtig? (X=Ja)]]="","",Table1[[#This Row],[Verschluss - B3 - Lizenzierungs-pflichtig? (X=Ja)]])</f>
        <v/>
      </c>
      <c r="NE77" s="809" t="str">
        <f>IF(Table1[[#This Row],[Verschluss - B3 - Trennbar vom Hauptkörper? (X=Ja)]]="","",Table1[[#This Row],[Verschluss - B3 - Trennbar vom Hauptkörper? (X=Ja)]])</f>
        <v/>
      </c>
      <c r="NF77" s="812" t="str">
        <f>IF(Table1[[#This Row],[Verschluss - B3 - Virgin Material]]="","",VLOOKUP(Table1[[#This Row],[Verschluss - B3 - Virgin Material]],'DD FD'!AJ:AK,2,FALSE))</f>
        <v/>
      </c>
      <c r="NG77" s="813" t="str">
        <f>IF(Table1[[#This Row],[Verschluss - B3 - Virgin Material Anteil (in %)]]="","",Table1[[#This Row],[Verschluss - B3 - Virgin Material Anteil (in %)]])</f>
        <v/>
      </c>
      <c r="NH77" s="812" t="str">
        <f>IF(Table1[[#This Row],[Verschluss - B3 - Recyceltes Material]]="","",VLOOKUP(Table1[[#This Row],[Verschluss - B3 - Recyceltes Material]],'DD FD'!AL:AM,2,FALSE))</f>
        <v/>
      </c>
      <c r="NI77" s="813" t="str">
        <f>IF(Table1[[#This Row],[Verschluss - B3 - Recyceltes Material Anteil (in %)]]="","",Table1[[#This Row],[Verschluss - B3 - Recyceltes Material Anteil (in %)]])</f>
        <v/>
      </c>
      <c r="NJ77" s="812" t="str">
        <f>IF(Table1[[#This Row],[Verschluss - B3 - Beschichtung]]="","",VLOOKUP(Table1[[#This Row],[Verschluss - B3 - Beschichtung]],'DD FD'!AE:AF,2,FALSE))</f>
        <v/>
      </c>
      <c r="NK77" s="815" t="str">
        <f>IF(Table1[[#This Row],[Verschluss - B3 - Beschichtung Anteil (in %)]]="","",Table1[[#This Row],[Verschluss - B3 - Beschichtung Anteil (in %)]])</f>
        <v/>
      </c>
      <c r="NL77" s="811" t="str">
        <f>IF(Table1[[#This Row],[Etikett - B1 - Art]]="","",VLOOKUP(Table1[[#This Row],[Etikett - B1 - Art]],'DD FD'!F:G,2,FALSE))</f>
        <v/>
      </c>
      <c r="NM77" s="812" t="str">
        <f>IF(Table1[[#This Row],[Etikett - B1 - Fraktion]]="","",VLOOKUP(Table1[[#This Row],[Etikett - B1 - Fraktion]],'DD FD'!H:J,3,FALSE))</f>
        <v/>
      </c>
      <c r="NN77" s="809" t="str">
        <f>IF(Table1[[#This Row],[Etikett - B1 - Gewicht (in G)]]="","",Table1[[#This Row],[Etikett - B1 - Gewicht (in G)]])</f>
        <v/>
      </c>
      <c r="NO77" s="809" t="str">
        <f>IF(Table1[[#This Row],[Etikett - B1 - Lizenzierungs-pflichtig? (X=Ja)]]="","",Table1[[#This Row],[Etikett - B1 - Lizenzierungs-pflichtig? (X=Ja)]])</f>
        <v/>
      </c>
      <c r="NP77" s="809" t="str">
        <f>IF(Table1[[#This Row],[Etikett - B1 - Trennbar vom Hauptkörper? (X=Ja)]]="","",Table1[[#This Row],[Etikett - B1 - Trennbar vom Hauptkörper? (X=Ja)]])</f>
        <v/>
      </c>
      <c r="NQ77" s="812" t="str">
        <f>IF(Table1[[#This Row],[Etikett - B1 - Virgin Material]]="","",VLOOKUP(Table1[[#This Row],[Etikett - B1 - Virgin Material]],'DD FD'!AJ:AK,2,FALSE))</f>
        <v/>
      </c>
      <c r="NR77" s="813" t="str">
        <f>IF(Table1[[#This Row],[Etikett - B1 - Virgin Material Anteil (in %)]]="","",Table1[[#This Row],[Etikett - B1 - Virgin Material Anteil (in %)]])</f>
        <v/>
      </c>
      <c r="NS77" s="812" t="str">
        <f>IF(Table1[[#This Row],[Etikett - B1 - Recyceltes Material]]="","",VLOOKUP(Table1[[#This Row],[Etikett - B1 - Recyceltes Material]],'DD FD'!AL:AM,2,FALSE))</f>
        <v/>
      </c>
      <c r="NT77" s="813" t="str">
        <f>IF(Table1[[#This Row],[Etikett - B1 - Recyceltes Material Anteil (in %)]]="","",Table1[[#This Row],[Etikett - B1 - Recyceltes Material Anteil (in %)]])</f>
        <v/>
      </c>
      <c r="NU77" s="812" t="str">
        <f>IF(Table1[[#This Row],[Etikett - B1 - Beschichtung]]="","",VLOOKUP(Table1[[#This Row],[Etikett - B1 - Beschichtung]],'DD FD'!AE:AF,2,FALSE))</f>
        <v/>
      </c>
      <c r="NV77" s="815" t="str">
        <f>IF(Table1[[#This Row],[Etikett - B1 - Beschichtung Anteil (in %)]]="","",Table1[[#This Row],[Etikett - B1 - Beschichtung Anteil (in %)]])</f>
        <v/>
      </c>
      <c r="NW77" s="811" t="str">
        <f>IF(Table1[[#This Row],[Etikett - B2 - Art]]="","",VLOOKUP(Table1[[#This Row],[Etikett - B2 - Art]],'DD FD'!F:G,2,FALSE))</f>
        <v/>
      </c>
      <c r="NX77" s="812" t="str">
        <f>IF(Table1[[#This Row],[Etikett - B2 - Fraktion]]="","",VLOOKUP(Table1[[#This Row],[Etikett - B2 - Fraktion]],'DD FD'!H:J,3,FALSE))</f>
        <v/>
      </c>
      <c r="NY77" s="809" t="str">
        <f>IF(Table1[[#This Row],[Etikett - B2 - Gewicht (in G)]]="","",Table1[[#This Row],[Etikett - B2 - Gewicht (in G)]])</f>
        <v/>
      </c>
      <c r="NZ77" s="809" t="str">
        <f>IF(Table1[[#This Row],[Etikett - B2 - Lizenzierungs-pflichtig? (X=Ja)]]="","",Table1[[#This Row],[Etikett - B2 - Lizenzierungs-pflichtig? (X=Ja)]])</f>
        <v/>
      </c>
      <c r="OA77" s="809" t="str">
        <f>IF(Table1[[#This Row],[Etikett - B2 - Trennbar vom Hauptkörper? (X=Ja)]]="","",Table1[[#This Row],[Etikett - B2 - Trennbar vom Hauptkörper? (X=Ja)]])</f>
        <v/>
      </c>
      <c r="OB77" s="812" t="str">
        <f>IF(Table1[[#This Row],[Etikett - B2 - Virgin Material]]="","",VLOOKUP(Table1[[#This Row],[Etikett - B2 - Virgin Material]],'DD FD'!AJ:AK,2,FALSE))</f>
        <v/>
      </c>
      <c r="OC77" s="813" t="str">
        <f>IF(Table1[[#This Row],[Etikett - B2 - Virgin Material Anteil (in %)]]="","",Table1[[#This Row],[Etikett - B2 - Virgin Material Anteil (in %)]])</f>
        <v/>
      </c>
      <c r="OD77" s="812" t="str">
        <f>IF(Table1[[#This Row],[Etikett - B2 - Recyceltes Material]]="","",VLOOKUP(Table1[[#This Row],[Etikett - B2 - Recyceltes Material]],'DD FD'!AL:AM,2,FALSE))</f>
        <v/>
      </c>
      <c r="OE77" s="813" t="str">
        <f>IF(Table1[[#This Row],[Etikett - B2 - Recyceltes Material Anteil (in %)]]="","",Table1[[#This Row],[Etikett - B2 - Recyceltes Material Anteil (in %)]])</f>
        <v/>
      </c>
      <c r="OF77" s="812" t="str">
        <f>IF(Table1[[#This Row],[Etikett - B2 - Beschichtung]]="","",VLOOKUP(Table1[[#This Row],[Etikett - B2 - Beschichtung]],'DD FD'!AE:AF,2,FALSE))</f>
        <v/>
      </c>
      <c r="OG77" s="815" t="str">
        <f>IF(Table1[[#This Row],[Etikett - B2 - Beschichtung Anteil (in %)]]="","",Table1[[#This Row],[Etikett - B2 - Beschichtung Anteil (in %)]])</f>
        <v/>
      </c>
      <c r="OH77" s="811" t="str">
        <f>IF(Table1[[#This Row],[Etikett - B3 - Art]]="","",VLOOKUP(Table1[[#This Row],[Etikett - B3 - Art]],'DD FD'!F:G,2,FALSE))</f>
        <v/>
      </c>
      <c r="OI77" s="812" t="str">
        <f>IF(Table1[[#This Row],[Etikett - B3 - Fraktion]]="","",VLOOKUP(Table1[[#This Row],[Etikett - B3 - Fraktion]],'DD FD'!H:J,3,FALSE))</f>
        <v/>
      </c>
      <c r="OJ77" s="809" t="str">
        <f>IF(Table1[[#This Row],[Etikett - B3 - Gewicht (in G)]]="","",Table1[[#This Row],[Etikett - B3 - Gewicht (in G)]])</f>
        <v/>
      </c>
      <c r="OK77" s="809" t="str">
        <f>IF(Table1[[#This Row],[Etikett - B3 - Lizenzierungs-pflichtig? (X=Ja)]]="","",Table1[[#This Row],[Etikett - B3 - Lizenzierungs-pflichtig? (X=Ja)]])</f>
        <v/>
      </c>
      <c r="OL77" s="809" t="str">
        <f>IF(Table1[[#This Row],[Etikett - B3 - Trennbar vom Hauptkörper? (X=Ja)]]="","",Table1[[#This Row],[Etikett - B3 - Trennbar vom Hauptkörper? (X=Ja)]])</f>
        <v/>
      </c>
      <c r="OM77" s="812" t="str">
        <f>IF(Table1[[#This Row],[Etikett - B3 - Virgin Material]]="","",VLOOKUP(Table1[[#This Row],[Etikett - B3 - Virgin Material]],'DD FD'!AJ:AK,2,FALSE))</f>
        <v/>
      </c>
      <c r="ON77" s="813" t="str">
        <f>IF(Table1[[#This Row],[Etikett - B3 - Virgin Material Anteil (in %)]]="","",Table1[[#This Row],[Etikett - B3 - Virgin Material Anteil (in %)]])</f>
        <v/>
      </c>
      <c r="OO77" s="812" t="str">
        <f>IF(Table1[[#This Row],[Etikett - B3 - Recyceltes Material]]="","",VLOOKUP(Table1[[#This Row],[Etikett - B3 - Recyceltes Material]],'DD FD'!AL:AM,2,FALSE))</f>
        <v/>
      </c>
      <c r="OP77" s="813" t="str">
        <f>IF(Table1[[#This Row],[Etikett - B3 - Recyceltes Material Anteil (in %)]]="","",Table1[[#This Row],[Etikett - B3 - Recyceltes Material Anteil (in %)]])</f>
        <v/>
      </c>
      <c r="OQ77" s="812" t="str">
        <f>IF(Table1[[#This Row],[Etikett - B3 - Beschichtung]]="","",VLOOKUP(Table1[[#This Row],[Etikett - B3 - Beschichtung]],'DD FD'!AE:AF,2,FALSE))</f>
        <v/>
      </c>
      <c r="OR77" s="861" t="str">
        <f>IF(Table1[[#This Row],[Etikett - B3 - Beschichtung Anteil (in %)]]="","",Table1[[#This Row],[Etikett - B3 - Beschichtung Anteil (in %)]])</f>
        <v/>
      </c>
      <c r="OS77" s="866">
        <f>ROUNDUP(SUM(
IF(AND(LB77='DD FD'!$J$7,LD77='DD FD'!$AI$3),LC77,0),
IF(AND(LL77='DD FD'!$J$7,LN77='DD FD'!$AI$3),LM77,0),
IF(AND(LV77='DD FD'!$J$7,LX77='DD FD'!$AI$3),LW77,0),
IF(AND(MF77='DD FD'!$J$7,MH77='DD FD'!$AI$3),MG77,0),
IF(AND(MQ77='DD FD'!$J$7,MS77='DD FD'!$AI$3),MR77,0),
IF(AND(NB77='DD FD'!$J$7,ND77='DD FD'!$AI$3),NC77,0),
IF(AND(NM77='DD FD'!$J$7,NO77='DD FD'!$AI$3),NN77,0),
IF(AND(NX77='DD FD'!$J$7,NZ77='DD FD'!$AI$3),NY77,0),
IF(AND(OI77='DD FD'!$J$7,OK77='DD FD'!$AI$3),OJ77,0),
),2)</f>
        <v>0</v>
      </c>
      <c r="OT77" s="865">
        <f>ROUNDUP(SUM(
IF(AND(LB77='DD FD'!$J$6,LD77='DD FD'!$AI$3),LC77,0),
IF(AND(LL77='DD FD'!$J$6,LN77='DD FD'!$AI$3),LM77,0),
IF(AND(LV77='DD FD'!$J$6,LX77='DD FD'!$AI$3),LW77,0),
IF(AND(MF77='DD FD'!$J$6,MH77='DD FD'!$AI$3),MG77,0),
IF(AND(MQ77='DD FD'!$J$6,MS77='DD FD'!$AI$3),MR77,0),
IF(AND(NB77='DD FD'!$J$6,ND77='DD FD'!$AI$3),NC77,0),
IF(AND(NM77='DD FD'!$J$6,NO77='DD FD'!$AI$3),NN77,0),
IF(AND(NX77='DD FD'!$J$6,NZ77='DD FD'!$AI$3),NY77,0),
IF(AND(OI77='DD FD'!$J$6,OK77='DD FD'!$AI$3),OJ77,0),
),2)</f>
        <v>0</v>
      </c>
      <c r="OU77" s="865">
        <f>ROUNDUP(SUM(
IF(AND(LB77='DD FD'!$J$10,LD77='DD FD'!$AI$3),LC77,0),
IF(AND(LL77='DD FD'!$J$10,LN77='DD FD'!$AI$3),LM77,0),
IF(AND(LV77='DD FD'!$J$10,LX77='DD FD'!$AI$3),LW77,0),
IF(AND(MF77='DD FD'!$J$10,MH77='DD FD'!$AI$3),MG77,0),
IF(AND(MQ77='DD FD'!$J$10,MS77='DD FD'!$AI$3),MR77,0),
IF(AND(NB77='DD FD'!$J$10,ND77='DD FD'!$AI$3),NC77,0),
IF(AND(NM77='DD FD'!$J$10,NO77='DD FD'!$AI$3),NN77,0),
IF(AND(NX77='DD FD'!$J$10,NZ77='DD FD'!$AI$3),NY77,0),
IF(AND(OI77='DD FD'!$J$10,OK77='DD FD'!$AI$3),OJ77,0),
),2)</f>
        <v>0</v>
      </c>
      <c r="OV77" s="865">
        <f>ROUNDUP(SUM(
IF(AND(LB77='DD FD'!$J$8,LD77='DD FD'!$AI$3),LC77,0),
IF(AND(LL77='DD FD'!$J$8,LN77='DD FD'!$AI$3),LM77,0),
IF(AND(LV77='DD FD'!$J$8,LX77='DD FD'!$AI$3),LW77,0),
IF(AND(MF77='DD FD'!$J$8,MH77='DD FD'!$AI$3),MG77,0),
IF(AND(MQ77='DD FD'!$J$8,MS77='DD FD'!$AI$3),MR77,0),
IF(AND(NB77='DD FD'!$J$8,ND77='DD FD'!$AI$3),NC77,0),
IF(AND(NM77='DD FD'!$J$8,NO77='DD FD'!$AI$3),NN77,0),
IF(AND(NX77='DD FD'!$J$8,NZ77='DD FD'!$AI$3),NY77,0),
IF(AND(OI77='DD FD'!$J$8,OK77='DD FD'!$AI$3),OJ77,0),
),2)</f>
        <v>0</v>
      </c>
      <c r="OW77" s="865">
        <f>ROUNDUP(SUM(
IF(AND(LB77='DD FD'!$J$5,LD77='DD FD'!$AI$3),LC77,0),
IF(AND(LL77='DD FD'!$J$5,LN77='DD FD'!$AI$3),LM77,0),
IF(AND(LV77='DD FD'!$J$5,LX77='DD FD'!$AI$3),LW77,0),
IF(AND(MF77='DD FD'!$J$5,MH77='DD FD'!$AI$3),MG77,0),
IF(AND(MQ77='DD FD'!$J$5,MS77='DD FD'!$AI$3),MR77,0),
IF(AND(NB77='DD FD'!$J$5,ND77='DD FD'!$AI$3),NC77,0),
IF(AND(NM77='DD FD'!$J$5,NO77='DD FD'!$AI$3),NN77,0),
IF(AND(NX77='DD FD'!$J$5,NZ77='DD FD'!$AI$3),NY77,0),
IF(AND(OI77='DD FD'!$J$5,OK77='DD FD'!$AI$3),OJ77,0),
),2)</f>
        <v>0</v>
      </c>
      <c r="OX77" s="865">
        <f>ROUNDUP(SUM(
IF(AND(LB77='DD FD'!$J$9,LD77='DD FD'!$AI$3),LC77,0),
IF(AND(LL77='DD FD'!$J$9,LN77='DD FD'!$AI$3),LM77,0),
IF(AND(LV77='DD FD'!$J$9,LX77='DD FD'!$AI$3),LW77,0),
IF(AND(MF77='DD FD'!$J$9,MH77='DD FD'!$AI$3),MG77,0),
IF(AND(MQ77='DD FD'!$J$9,MS77='DD FD'!$AI$3),MR77,0),
IF(AND(NB77='DD FD'!$J$9,ND77='DD FD'!$AI$3),NC77,0),
IF(AND(NM77='DD FD'!$J$9,NO77='DD FD'!$AI$3),NN77,0),
IF(AND(NX77='DD FD'!$J$9,NZ77='DD FD'!$AI$3),NY77,0),
IF(AND(OI77='DD FD'!$J$9,OK77='DD FD'!$AI$3),OJ77,0),
),2)</f>
        <v>0</v>
      </c>
      <c r="OY77" s="865">
        <f>ROUNDUP(SUM(
IF(AND(LB77='DD FD'!$J$4,LD77='DD FD'!$AI$3),LC77,0),
IF(AND(LL77='DD FD'!$J$4,LN77='DD FD'!$AI$3),LM77,0),
IF(AND(LV77='DD FD'!$J$4,LX77='DD FD'!$AI$3),LW77,0),
IF(AND(MF77='DD FD'!$J$4,MH77='DD FD'!$AI$3),MG77,0),
IF(AND(MQ77='DD FD'!$J$4,MS77='DD FD'!$AI$3),MR77,0),
IF(AND(NB77='DD FD'!$J$4,ND77='DD FD'!$AI$3),NC77,0),
IF(AND(NM77='DD FD'!$J$4,NO77='DD FD'!$AI$3),NN77,0),
IF(AND(NX77='DD FD'!$J$4,NZ77='DD FD'!$AI$3),NY77,0),
IF(AND(OI77='DD FD'!$J$4,OK77='DD FD'!$AI$3),OJ77,0),
),2)</f>
        <v>0</v>
      </c>
      <c r="OZ77" s="867">
        <f>ROUNDUP(SUM(
IF(AND(LB77='DD FD'!$J$11,LD77='DD FD'!$AI$3),LC77,0),
IF(AND(LL77='DD FD'!$J$11,LN77='DD FD'!$AI$3),LM77,0),
IF(AND(LV77='DD FD'!$J$11,LX77='DD FD'!$AI$3),LW77,0),
IF(AND(MF77='DD FD'!$J$11,MH77='DD FD'!$AI$3),MG77,0),
IF(AND(MQ77='DD FD'!$J$11,MS77='DD FD'!$AI$3),MR77,0),
IF(AND(NB77='DD FD'!$J$11,ND77='DD FD'!$AI$3),NC77,0),
IF(AND(NM77='DD FD'!$J$11,NO77='DD FD'!$AI$3),NN77,0),
IF(AND(NX77='DD FD'!$J$11,NZ77='DD FD'!$AI$3),NY77,0),
IF(AND(OI77='DD FD'!$J$11,OK77='DD FD'!$AI$3),OJ77,0),
),2)</f>
        <v>0</v>
      </c>
    </row>
    <row r="78" spans="1:416">
      <c r="A78" s="663"/>
      <c r="B78" s="182"/>
      <c r="C78" s="282"/>
      <c r="D78" s="282"/>
      <c r="E78" s="183"/>
      <c r="F78" s="355"/>
      <c r="G78" s="359"/>
      <c r="H78" s="664"/>
      <c r="I78" s="173"/>
      <c r="J78" s="161" t="str">
        <f t="shared" si="27"/>
        <v/>
      </c>
      <c r="K78" s="633" t="str">
        <f t="shared" si="44"/>
        <v/>
      </c>
      <c r="L78" s="636"/>
      <c r="M78" s="124" t="str">
        <f t="shared" si="45"/>
        <v/>
      </c>
      <c r="N78" s="125" t="str">
        <f t="shared" si="28"/>
        <v/>
      </c>
      <c r="O78" s="175"/>
      <c r="P78" s="175"/>
      <c r="Q78" s="126" t="str">
        <f t="shared" si="46"/>
        <v/>
      </c>
      <c r="R78" s="184"/>
      <c r="S78" s="184"/>
      <c r="T78" s="182"/>
      <c r="U78" s="182"/>
      <c r="V78" s="182"/>
      <c r="W78" s="358"/>
      <c r="X78" s="182"/>
      <c r="Y78" s="183"/>
      <c r="Z78" s="123"/>
      <c r="AA78" s="176"/>
      <c r="AB78" s="176"/>
      <c r="AC78" s="176"/>
      <c r="AD78" s="176"/>
      <c r="AE78" s="176"/>
      <c r="AF78" s="176"/>
      <c r="AG78" s="127" t="str">
        <f t="shared" si="47"/>
        <v/>
      </c>
      <c r="AH78" s="127" t="str">
        <f t="shared" si="48"/>
        <v/>
      </c>
      <c r="AI78" s="370"/>
      <c r="AJ78" s="635"/>
      <c r="AK78" s="619" t="str">
        <f t="shared" si="49"/>
        <v/>
      </c>
      <c r="AL78" s="124" t="str">
        <f t="shared" si="29"/>
        <v/>
      </c>
      <c r="AM78" s="124" t="str">
        <f t="shared" si="30"/>
        <v/>
      </c>
      <c r="AN78" s="124" t="str">
        <f t="shared" si="31"/>
        <v/>
      </c>
      <c r="AO78" s="124" t="str">
        <f t="shared" si="32"/>
        <v/>
      </c>
      <c r="AP78" s="184"/>
      <c r="AQ78" s="182"/>
      <c r="AR78" s="182"/>
      <c r="AS78" s="182"/>
      <c r="AT78" s="182"/>
      <c r="AU78" s="127" t="str">
        <f t="shared" si="33"/>
        <v/>
      </c>
      <c r="AV78" s="354"/>
      <c r="AW78" s="127" t="str">
        <f t="shared" si="34"/>
        <v/>
      </c>
      <c r="AX78" s="144" t="str">
        <f t="shared" si="35"/>
        <v/>
      </c>
      <c r="AY78" s="182"/>
      <c r="AZ78" s="23"/>
      <c r="BA78" s="23"/>
      <c r="BB78" s="183"/>
      <c r="BC78" s="622"/>
      <c r="BD78" s="649" t="str">
        <f t="shared" si="50"/>
        <v/>
      </c>
      <c r="BE78" s="354"/>
      <c r="BF78" s="192" t="str">
        <f t="shared" si="51"/>
        <v/>
      </c>
      <c r="BG78" s="159"/>
      <c r="BH78" s="159"/>
      <c r="BI78" s="182"/>
      <c r="BJ78" s="194"/>
      <c r="BK78" s="194"/>
      <c r="BL78" s="194"/>
      <c r="BM78" s="127" t="str">
        <f t="shared" si="36"/>
        <v/>
      </c>
      <c r="BN78" s="194"/>
      <c r="BO78" s="178" t="str">
        <f t="shared" si="37"/>
        <v/>
      </c>
      <c r="BP78" s="191"/>
      <c r="BQ78" s="182"/>
      <c r="BR78" s="23"/>
      <c r="BS78" s="23"/>
      <c r="BT78" s="23"/>
      <c r="BU78" s="651"/>
      <c r="BV78" s="647"/>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633" t="str">
        <f t="shared" si="52"/>
        <v/>
      </c>
      <c r="DY78" s="736"/>
      <c r="DZ78" s="334"/>
      <c r="EA78" s="736"/>
      <c r="EB78" s="197"/>
      <c r="EC78" s="194"/>
      <c r="ED78" s="197"/>
      <c r="EE78" s="197"/>
      <c r="EF78" s="194"/>
      <c r="EG78" s="194"/>
      <c r="EH78" s="194"/>
      <c r="EI78" s="123" t="str">
        <f t="shared" si="38"/>
        <v/>
      </c>
      <c r="EJ78" s="194"/>
      <c r="EK78" s="620" t="str">
        <f t="shared" si="39"/>
        <v/>
      </c>
      <c r="EL78" s="756"/>
      <c r="EM78" s="620" t="str">
        <f t="shared" si="53"/>
        <v/>
      </c>
      <c r="EN78" s="733"/>
      <c r="EO78" s="163"/>
      <c r="EP78" s="163"/>
      <c r="EQ78" s="163"/>
      <c r="ER78" s="163"/>
      <c r="ES78" s="163"/>
      <c r="ET78" s="163"/>
      <c r="EU78" s="163"/>
      <c r="EV78" s="163"/>
      <c r="EW78" s="163"/>
      <c r="EX78" s="163"/>
      <c r="EY78" s="163"/>
      <c r="EZ78" s="163"/>
      <c r="FA78" s="163"/>
      <c r="FB78" s="163"/>
      <c r="FC78" s="742"/>
      <c r="FD78" s="648" t="str">
        <f t="shared" si="40"/>
        <v/>
      </c>
      <c r="FE78" s="183"/>
      <c r="FF78" s="201"/>
      <c r="FG78" s="201"/>
      <c r="FH78" s="201"/>
      <c r="FI78" s="201"/>
      <c r="FJ78" s="201"/>
      <c r="FK78" s="201"/>
      <c r="FL78" s="182"/>
      <c r="FM78" s="182"/>
      <c r="FN78" s="334"/>
      <c r="FO78" s="123" t="str">
        <f t="shared" si="41"/>
        <v/>
      </c>
      <c r="FP78" s="889" t="str">
        <f>IF(Table1[[#This Row],[Baumwollanteil (in %)]]&lt;&gt;"","05","")</f>
        <v/>
      </c>
      <c r="FQ78" s="999"/>
      <c r="FR78" s="179" t="str">
        <f t="shared" si="42"/>
        <v/>
      </c>
      <c r="FS78" s="175"/>
      <c r="FT78" s="175"/>
      <c r="FU78" s="175"/>
      <c r="FV78" s="745" t="str">
        <f t="shared" si="43"/>
        <v/>
      </c>
      <c r="FZ78" s="24"/>
      <c r="GA78" s="24"/>
      <c r="GC78" s="1010" t="str">
        <f>IF(Table1[[#This Row],[Global Trade Item Number (GTIN)]]="","",Table1[[#This Row],[Global Trade Item Number (GTIN)]])</f>
        <v/>
      </c>
      <c r="GD78" s="790" t="str">
        <f>IF(Table1[[#This Row],[WAWI-Nr./ Kreditoren-Nummer
(ASDV)]]&lt;&gt;"",Table1[[#This Row],[WAWI-Nr./ Kreditoren-Nummer
(ASDV)]],"")</f>
        <v/>
      </c>
      <c r="GE78" s="190"/>
      <c r="GF78" s="790" t="str">
        <f>IF(Table1[[#This Row],[Gültig ab (Datum)]]&lt;&gt;"","31.12.9999","")</f>
        <v/>
      </c>
      <c r="GG78" s="190"/>
      <c r="GH78" s="190"/>
      <c r="GI78" s="616"/>
      <c r="GJ78" s="765"/>
      <c r="GK78" s="763"/>
      <c r="GL78" s="617"/>
      <c r="GM78" s="617"/>
      <c r="GN78" s="617"/>
      <c r="GO78" s="617"/>
      <c r="GP78" s="617"/>
      <c r="GQ78" s="775"/>
      <c r="GR78" s="771"/>
      <c r="GS78" s="159"/>
      <c r="GT78" s="610"/>
      <c r="GU78" s="610"/>
      <c r="GV78" s="610"/>
      <c r="GW78" s="610"/>
      <c r="GX78" s="610"/>
      <c r="GY78" s="610"/>
      <c r="GZ78" s="610"/>
      <c r="HA78" s="610"/>
      <c r="HB78" s="771"/>
      <c r="HC78" s="610"/>
      <c r="HD78" s="610"/>
      <c r="HE78" s="610"/>
      <c r="HF78" s="610"/>
      <c r="HG78" s="610"/>
      <c r="HH78" s="610"/>
      <c r="HI78" s="610"/>
      <c r="HJ78" s="610"/>
      <c r="HK78" s="610"/>
      <c r="HL78" s="771"/>
      <c r="HM78" s="610"/>
      <c r="HN78" s="610"/>
      <c r="HO78" s="610"/>
      <c r="HP78" s="610"/>
      <c r="HQ78" s="610"/>
      <c r="HR78" s="610"/>
      <c r="HS78" s="610"/>
      <c r="HT78" s="610"/>
      <c r="HU78" s="610"/>
      <c r="HV78" s="771"/>
      <c r="HW78" s="610"/>
      <c r="HX78" s="610"/>
      <c r="HY78" s="610"/>
      <c r="HZ78" s="610"/>
      <c r="IA78" s="610"/>
      <c r="IB78" s="610"/>
      <c r="IC78" s="610"/>
      <c r="ID78" s="610"/>
      <c r="IE78" s="610"/>
      <c r="IF78" s="610"/>
      <c r="IG78" s="771"/>
      <c r="IH78" s="610"/>
      <c r="II78" s="610"/>
      <c r="IJ78" s="610"/>
      <c r="IK78" s="610"/>
      <c r="IL78" s="610"/>
      <c r="IM78" s="610"/>
      <c r="IN78" s="610"/>
      <c r="IO78" s="610"/>
      <c r="IP78" s="610"/>
      <c r="IQ78" s="610"/>
      <c r="IR78" s="771"/>
      <c r="IS78" s="610"/>
      <c r="IT78" s="610"/>
      <c r="IU78" s="610"/>
      <c r="IV78" s="610"/>
      <c r="IW78" s="610"/>
      <c r="IX78" s="610"/>
      <c r="IY78" s="610"/>
      <c r="IZ78" s="610"/>
      <c r="JA78" s="610"/>
      <c r="JB78" s="610"/>
      <c r="JC78" s="771"/>
      <c r="JD78" s="610"/>
      <c r="JE78" s="610"/>
      <c r="JF78" s="610"/>
      <c r="JG78" s="610"/>
      <c r="JH78" s="610"/>
      <c r="JI78" s="610"/>
      <c r="JJ78" s="610"/>
      <c r="JK78" s="610"/>
      <c r="JL78" s="610"/>
      <c r="JM78" s="827"/>
      <c r="JN78" s="771"/>
      <c r="JO78" s="610"/>
      <c r="JP78" s="610"/>
      <c r="JQ78" s="610"/>
      <c r="JR78" s="610"/>
      <c r="JS78" s="610"/>
      <c r="JT78" s="610"/>
      <c r="JU78" s="610"/>
      <c r="JV78" s="610"/>
      <c r="JW78" s="610"/>
      <c r="JX78" s="610"/>
      <c r="JY78" s="771"/>
      <c r="JZ78" s="610"/>
      <c r="KA78" s="610"/>
      <c r="KB78" s="610"/>
      <c r="KC78" s="610"/>
      <c r="KD78" s="610"/>
      <c r="KE78" s="610"/>
      <c r="KF78" s="610"/>
      <c r="KG78" s="610"/>
      <c r="KH78" s="610"/>
      <c r="KI78" s="610"/>
      <c r="KL78" s="803" t="str">
        <f>IF(Table1[[#This Row],[GTIN]]&lt;&gt;"",Table1[[#This Row],[GTIN]],"")</f>
        <v/>
      </c>
      <c r="KM78" s="804" t="str">
        <f>Table1[[#This Row],[Kreditor]]</f>
        <v/>
      </c>
      <c r="KN78" s="805" t="str">
        <f>IF(Table1[[#This Row],[Gültig ab (Datum)]]&lt;&gt;"",Table1[[#This Row],[Gültig ab (Datum)]],"")</f>
        <v/>
      </c>
      <c r="KO78" s="805" t="str">
        <f>Table1[[#This Row],[Gültig bis]]</f>
        <v/>
      </c>
      <c r="KP78" s="818" t="str">
        <f>IF(Table1[[#This Row],[Artikel verpackt? 
(X=Ja)]]="","",Table1[[#This Row],[Artikel verpackt? 
(X=Ja)]])</f>
        <v/>
      </c>
      <c r="KQ78" s="806" t="str">
        <f>IF(Table1[[#This Row],[Verpackung recyclingfähig?
(X=Ja)]]="","",Table1[[#This Row],[Verpackung recyclingfähig?
(X=Ja)]])</f>
        <v/>
      </c>
      <c r="KR78" s="807"/>
      <c r="KS78" s="808"/>
      <c r="KT78" s="809"/>
      <c r="KU78" s="809"/>
      <c r="KV78" s="809"/>
      <c r="KW78" s="809"/>
      <c r="KX78" s="809"/>
      <c r="KY78" s="809"/>
      <c r="KZ78" s="810"/>
      <c r="LA78" s="811" t="str">
        <f>IF(Table1[[#This Row],[Hauptkörper - B1 - Art]]="","",VLOOKUP(Table1[[#This Row],[Hauptkörper - B1 - Art]],'DD FD'!B:C,2,FALSE))</f>
        <v/>
      </c>
      <c r="LB78" s="812" t="str">
        <f>IF(Table1[[#This Row],[Hauptkörper - B1 - Fraktion]]="","",VLOOKUP(Table1[[#This Row],[Hauptkörper - B1 - Fraktion]],'DD FD'!H:J,3,FALSE))</f>
        <v/>
      </c>
      <c r="LC78" s="809" t="str">
        <f>IF(Table1[[#This Row],[Hauptkörper - B1 - Gewicht
(in G)]]="","",Table1[[#This Row],[Hauptkörper - B1 - Gewicht
(in G)]])</f>
        <v/>
      </c>
      <c r="LD78" s="809" t="str">
        <f>IF(Table1[[#This Row],[Hauptkörper - B1 - Lizenzierungs-pflichtig? (X=Ja)]]="","",Table1[[#This Row],[Hauptkörper - B1 - Lizenzierungs-pflichtig? (X=Ja)]])</f>
        <v/>
      </c>
      <c r="LE78" s="812" t="str">
        <f>IF(Table1[[#This Row],[Hauptkörper - B1 - Virgin Material]]="","",VLOOKUP(Table1[[#This Row],[Hauptkörper - B1 - Virgin Material]],'DD FD'!AJ:AK,2,FALSE))</f>
        <v/>
      </c>
      <c r="LF78" s="813" t="str">
        <f>IF(Table1[[#This Row],[Hauptkörper - B1 - Virgin Material Anteil (in %)]]="","",Table1[[#This Row],[Hauptkörper - B1 - Virgin Material Anteil (in %)]])</f>
        <v/>
      </c>
      <c r="LG78" s="812" t="str">
        <f>IF(Table1[[#This Row],[Hauptkörper - B1 - Recyceltes Material]]="","",VLOOKUP(Table1[[#This Row],[Hauptkörper - B1 - Recyceltes Material]],'DD FD'!AL:AM,2,FALSE))</f>
        <v/>
      </c>
      <c r="LH78" s="813" t="str">
        <f>IF(Table1[[#This Row],[Hauptkörper - B1 - Recyceltes Material Anteil (in %)]]="","",Table1[[#This Row],[Hauptkörper - B1 - Recyceltes Material Anteil (in %)]])</f>
        <v/>
      </c>
      <c r="LI78" s="814" t="str">
        <f>IF(Table1[[#This Row],[Hauptkörper - B1 - Beschichtung]]="","",VLOOKUP(Table1[[#This Row],[Hauptkörper - B1 - Beschichtung]],'DD FD'!AE:AF,2,FALSE))</f>
        <v/>
      </c>
      <c r="LJ78" s="815" t="str">
        <f>IF(Table1[[#This Row],[Hauptkörper - B1 - Beschichtung Anteil (in %)]]="","",Table1[[#This Row],[Hauptkörper - B1 - Beschichtung Anteil (in %)]])</f>
        <v/>
      </c>
      <c r="LK78" s="811" t="str">
        <f>IF(Table1[[#This Row],[Hauptkörper - B2 - Art]]="","",VLOOKUP(Table1[[#This Row],[Hauptkörper - B2 - Art]],'DD FD'!B:C,2,FALSE))</f>
        <v/>
      </c>
      <c r="LL78" s="812" t="str">
        <f>IF(Table1[[#This Row],[Hauptkörper - B2 - Fraktion]]="","",VLOOKUP(Table1[[#This Row],[Hauptkörper - B2 - Fraktion]],'DD FD'!H:J,3,FALSE))</f>
        <v/>
      </c>
      <c r="LM78" s="809" t="str">
        <f>IF(Table1[[#This Row],[Hauptkörper - B2 - Gewicht
(in G)]]="","",Table1[[#This Row],[Hauptkörper - B2 - Gewicht
(in G)]])</f>
        <v/>
      </c>
      <c r="LN78" s="809" t="str">
        <f>IF(Table1[[#This Row],[Hauptkörper - B2 - Lizenzierungs-pflichtig? (X=Ja)]]="","",Table1[[#This Row],[Hauptkörper - B2 - Lizenzierungs-pflichtig? (X=Ja)]])</f>
        <v/>
      </c>
      <c r="LO78" s="812" t="str">
        <f>IF(Table1[[#This Row],[Hauptkörper - B2 - Virgin Material]]="","",VLOOKUP(Table1[[#This Row],[Hauptkörper - B2 - Virgin Material]],'DD FD'!AJ:AK,2,FALSE))</f>
        <v/>
      </c>
      <c r="LP78" s="813" t="str">
        <f>IF(Table1[[#This Row],[Hauptkörper - B2 - Virgin Material Anteil (in %)]]="","",Table1[[#This Row],[Hauptkörper - B2 - Virgin Material Anteil (in %)]])</f>
        <v/>
      </c>
      <c r="LQ78" s="812" t="str">
        <f>IF(Table1[[#This Row],[Hauptkörper - B2 - Recyceltes Material]]="","",VLOOKUP(Table1[[#This Row],[Hauptkörper - B2 - Recyceltes Material]],'DD FD'!AL:AM,2,FALSE))</f>
        <v/>
      </c>
      <c r="LR78" s="813" t="str">
        <f>IF(Table1[[#This Row],[Hauptkörper - B2 - Recyceltes Material Anteil (in %)]]="","",Table1[[#This Row],[Hauptkörper - B2 - Recyceltes Material Anteil (in %)]])</f>
        <v/>
      </c>
      <c r="LS78" s="812" t="str">
        <f>IF(Table1[[#This Row],[Hauptkörper - B2 - Beschichtung]]="","",VLOOKUP(Table1[[#This Row],[Hauptkörper - B2 - Beschichtung]],'DD FD'!AE:AF,2,FALSE))</f>
        <v/>
      </c>
      <c r="LT78" s="815" t="str">
        <f>IF(Table1[[#This Row],[Hauptkörper - B2 - Beschichtung Anteil (in %)]]="","",Table1[[#This Row],[Hauptkörper - B2 - Beschichtung Anteil (in %)]])</f>
        <v/>
      </c>
      <c r="LU78" s="811" t="str">
        <f>IF(Table1[[#This Row],[Hauptkörper - B3 - Art]]="","",VLOOKUP(Table1[[#This Row],[Hauptkörper - B3 - Art]],'DD FD'!B:C,2,FALSE))</f>
        <v/>
      </c>
      <c r="LV78" s="812" t="str">
        <f>IF(Table1[[#This Row],[Hauptkörper - B3 - Fraktion]]="","",VLOOKUP(Table1[[#This Row],[Hauptkörper - B3 - Fraktion]],'DD FD'!H:J,3,FALSE))</f>
        <v/>
      </c>
      <c r="LW78" s="809" t="str">
        <f>IF(Table1[[#This Row],[Hauptkörper - B3 - Gewicht
(in G)]]="","",Table1[[#This Row],[Hauptkörper - B3 - Gewicht
(in G)]])</f>
        <v/>
      </c>
      <c r="LX78" s="809" t="str">
        <f>IF(Table1[[#This Row],[Hauptkörper - B3 - Lizenzierungs-pflichtig? (X=Ja)]]="","",Table1[[#This Row],[Hauptkörper - B3 - Lizenzierungs-pflichtig? (X=Ja)]])</f>
        <v/>
      </c>
      <c r="LY78" s="812" t="str">
        <f>IF(Table1[[#This Row],[Hauptkörper - B3 - Virgin Material]]="","",VLOOKUP(Table1[[#This Row],[Hauptkörper - B3 - Virgin Material]],'DD FD'!AJ:AK,2,FALSE))</f>
        <v/>
      </c>
      <c r="LZ78" s="813" t="str">
        <f>IF(Table1[[#This Row],[Hauptkörper - B3 - Virgin Material Anteil (in %)]]="","",Table1[[#This Row],[Hauptkörper - B3 - Virgin Material Anteil (in %)]])</f>
        <v/>
      </c>
      <c r="MA78" s="812" t="str">
        <f>IF(Table1[[#This Row],[Hauptkörper - B3 - Recyceltes Material]]="","",VLOOKUP(Table1[[#This Row],[Hauptkörper - B3 - Recyceltes Material]],'DD FD'!AL:AM,2,FALSE))</f>
        <v/>
      </c>
      <c r="MB78" s="813" t="str">
        <f>IF(Table1[[#This Row],[Hauptkörper - B3 - Recyceltes Material Anteil (in %)]]="","",Table1[[#This Row],[Hauptkörper - B3 - Recyceltes Material Anteil (in %)]])</f>
        <v/>
      </c>
      <c r="MC78" s="812" t="str">
        <f>IF(Table1[[#This Row],[Hauptkörper - B3 - Beschichtung]]="","",VLOOKUP(Table1[[#This Row],[Hauptkörper - B3 - Beschichtung]],'DD FD'!AE:AF,2,FALSE))</f>
        <v/>
      </c>
      <c r="MD78" s="815" t="str">
        <f>IF(Table1[[#This Row],[Hauptkörper - B3 - Beschichtung Anteil (in %)]]="","",Table1[[#This Row],[Hauptkörper - B3 - Beschichtung Anteil (in %)]])</f>
        <v/>
      </c>
      <c r="ME78" s="811" t="str">
        <f>IF(Table1[[#This Row],[Verschluss - B1 - Art]]="","",VLOOKUP(Table1[[#This Row],[Verschluss - B1 - Art]],'DD FD'!D:E,2,FALSE))</f>
        <v/>
      </c>
      <c r="MF78" s="812" t="str">
        <f>IF(Table1[[#This Row],[Verschluss - B1 - Fraktion]]="","",VLOOKUP(Table1[[#This Row],[Verschluss - B1 - Fraktion]],'DD FD'!H:J,3,FALSE))</f>
        <v/>
      </c>
      <c r="MG78" s="809" t="str">
        <f>IF(Table1[[#This Row],[Verschluss - B1 - Gewicht (in G)]]="","",Table1[[#This Row],[Verschluss - B1 - Gewicht (in G)]])</f>
        <v/>
      </c>
      <c r="MH78" s="809" t="str">
        <f>IF(Table1[[#This Row],[Verschluss - B1 - Lizenzierungs-pflichtig? (X=Ja)]]="","",Table1[[#This Row],[Verschluss - B1 - Lizenzierungs-pflichtig? (X=Ja)]])</f>
        <v/>
      </c>
      <c r="MI78" s="809" t="str">
        <f>IF(Table1[[#This Row],[Verschluss - B1 - Trennbar vom Hauptkörper? (X=Ja)]]="","",Table1[[#This Row],[Verschluss - B1 - Trennbar vom Hauptkörper? (X=Ja)]])</f>
        <v/>
      </c>
      <c r="MJ78" s="812" t="str">
        <f>IF(Table1[[#This Row],[Verschluss - B1 - Virgin Material]]="","",VLOOKUP(Table1[[#This Row],[Verschluss - B1 - Virgin Material]],'DD FD'!AJ:AK,2,FALSE))</f>
        <v/>
      </c>
      <c r="MK78" s="813" t="str">
        <f>IF(Table1[[#This Row],[Verschluss - B1 - Virgin Material Anteil (in %)]]="","",Table1[[#This Row],[Verschluss - B1 - Virgin Material Anteil (in %)]])</f>
        <v/>
      </c>
      <c r="ML78" s="812" t="str">
        <f>IF(Table1[[#This Row],[Verschluss - B1 - Recyceltes Material]]="","",VLOOKUP(Table1[[#This Row],[Verschluss - B1 - Recyceltes Material]],'DD FD'!AL:AM,2,FALSE))</f>
        <v/>
      </c>
      <c r="MM78" s="813" t="str">
        <f>IF(Table1[[#This Row],[Verschluss - B1 - Recyceltes Material Anteil (in %)]]="","",Table1[[#This Row],[Verschluss - B1 - Recyceltes Material Anteil (in %)]])</f>
        <v/>
      </c>
      <c r="MN78" s="812" t="str">
        <f>IF(Table1[[#This Row],[Verschluss - B1 - Beschichtung]]="","",VLOOKUP(Table1[[#This Row],[Verschluss - B1 - Beschichtung]],'DD FD'!AE:AF,2,FALSE))</f>
        <v/>
      </c>
      <c r="MO78" s="815" t="str">
        <f>IF(Table1[[#This Row],[Verschluss - B1 - Beschichtung Anteil (in %)]]="","",Table1[[#This Row],[Verschluss - B1 - Beschichtung Anteil (in %)]])</f>
        <v/>
      </c>
      <c r="MP78" s="811" t="str">
        <f>IF(Table1[[#This Row],[Verschluss - B2 - Art]]="","",VLOOKUP(Table1[[#This Row],[Verschluss - B2 - Art]],'DD FD'!D:E,2,FALSE))</f>
        <v/>
      </c>
      <c r="MQ78" s="812" t="str">
        <f>IF(Table1[[#This Row],[Verschluss - B2 - Fraktion]]="","",VLOOKUP(Table1[[#This Row],[Verschluss - B2 - Fraktion]],'DD FD'!H:J,3,FALSE))</f>
        <v/>
      </c>
      <c r="MR78" s="809" t="str">
        <f>IF(Table1[[#This Row],[Verschluss - B2 - Gewicht (in G)]]="","",Table1[[#This Row],[Verschluss - B2 - Gewicht (in G)]])</f>
        <v/>
      </c>
      <c r="MS78" s="809" t="str">
        <f>IF(Table1[[#This Row],[Verschluss - B2 - Lizenzierungs-pflichtig? (X=Ja)]]="","",Table1[[#This Row],[Verschluss - B2 - Lizenzierungs-pflichtig? (X=Ja)]])</f>
        <v/>
      </c>
      <c r="MT78" s="809" t="str">
        <f>IF(Table1[[#This Row],[Verschluss - B2 - Trennbar vom Hauptkörper? (X=Ja)]]="","",Table1[[#This Row],[Verschluss - B2 - Trennbar vom Hauptkörper? (X=Ja)]])</f>
        <v/>
      </c>
      <c r="MU78" s="812" t="str">
        <f>IF(Table1[[#This Row],[Verschluss - B2 - Virgin Material]]="","",VLOOKUP(Table1[[#This Row],[Verschluss - B2 - Virgin Material]],'DD FD'!AJ:AK,2,FALSE))</f>
        <v/>
      </c>
      <c r="MV78" s="813" t="str">
        <f>IF(Table1[[#This Row],[Verschluss - B2 - Virgin Material Anteil (in %)]]="","",Table1[[#This Row],[Verschluss - B2 - Virgin Material Anteil (in %)]])</f>
        <v/>
      </c>
      <c r="MW78" s="812" t="str">
        <f>IF(Table1[[#This Row],[Verschluss - B2 - Recyceltes Material]]="","",VLOOKUP(Table1[[#This Row],[Verschluss - B2 - Recyceltes Material]],'DD FD'!AL:AM,2,FALSE))</f>
        <v/>
      </c>
      <c r="MX78" s="813" t="str">
        <f>IF(Table1[[#This Row],[Verschluss - B2 - Recyceltes Material Anteil (in %)]]="","",Table1[[#This Row],[Verschluss - B2 - Recyceltes Material Anteil (in %)]])</f>
        <v/>
      </c>
      <c r="MY78" s="812" t="str">
        <f>IF(Table1[[#This Row],[Verschluss - B2 - Beschichtung]]="","",VLOOKUP(Table1[[#This Row],[Verschluss - B2 - Beschichtung]],'DD FD'!AE:AF,2,FALSE))</f>
        <v/>
      </c>
      <c r="MZ78" s="815" t="str">
        <f>IF(Table1[[#This Row],[Verschluss - B2 - Beschichtung Anteil (in %)]]="","",Table1[[#This Row],[Verschluss - B2 - Beschichtung Anteil (in %)]])</f>
        <v/>
      </c>
      <c r="NA78" s="811" t="str">
        <f>IF(Table1[[#This Row],[Verschluss - B3 - Art]]="","",VLOOKUP(Table1[[#This Row],[Verschluss - B3 - Art]],'DD FD'!D:E,2,FALSE))</f>
        <v/>
      </c>
      <c r="NB78" s="812" t="str">
        <f>IF(Table1[[#This Row],[Verschluss - B3 - Fraktion]]="","",VLOOKUP(Table1[[#This Row],[Verschluss - B3 - Fraktion]],'DD FD'!H:J,3,FALSE))</f>
        <v/>
      </c>
      <c r="NC78" s="809" t="str">
        <f>IF(Table1[[#This Row],[Verschluss - B3 - Gewicht (in G)]]="","",Table1[[#This Row],[Verschluss - B3 - Gewicht (in G)]])</f>
        <v/>
      </c>
      <c r="ND78" s="809" t="str">
        <f>IF(Table1[[#This Row],[Verschluss - B3 - Lizenzierungs-pflichtig? (X=Ja)]]="","",Table1[[#This Row],[Verschluss - B3 - Lizenzierungs-pflichtig? (X=Ja)]])</f>
        <v/>
      </c>
      <c r="NE78" s="809" t="str">
        <f>IF(Table1[[#This Row],[Verschluss - B3 - Trennbar vom Hauptkörper? (X=Ja)]]="","",Table1[[#This Row],[Verschluss - B3 - Trennbar vom Hauptkörper? (X=Ja)]])</f>
        <v/>
      </c>
      <c r="NF78" s="812" t="str">
        <f>IF(Table1[[#This Row],[Verschluss - B3 - Virgin Material]]="","",VLOOKUP(Table1[[#This Row],[Verschluss - B3 - Virgin Material]],'DD FD'!AJ:AK,2,FALSE))</f>
        <v/>
      </c>
      <c r="NG78" s="813" t="str">
        <f>IF(Table1[[#This Row],[Verschluss - B3 - Virgin Material Anteil (in %)]]="","",Table1[[#This Row],[Verschluss - B3 - Virgin Material Anteil (in %)]])</f>
        <v/>
      </c>
      <c r="NH78" s="812" t="str">
        <f>IF(Table1[[#This Row],[Verschluss - B3 - Recyceltes Material]]="","",VLOOKUP(Table1[[#This Row],[Verschluss - B3 - Recyceltes Material]],'DD FD'!AL:AM,2,FALSE))</f>
        <v/>
      </c>
      <c r="NI78" s="813" t="str">
        <f>IF(Table1[[#This Row],[Verschluss - B3 - Recyceltes Material Anteil (in %)]]="","",Table1[[#This Row],[Verschluss - B3 - Recyceltes Material Anteil (in %)]])</f>
        <v/>
      </c>
      <c r="NJ78" s="812" t="str">
        <f>IF(Table1[[#This Row],[Verschluss - B3 - Beschichtung]]="","",VLOOKUP(Table1[[#This Row],[Verschluss - B3 - Beschichtung]],'DD FD'!AE:AF,2,FALSE))</f>
        <v/>
      </c>
      <c r="NK78" s="815" t="str">
        <f>IF(Table1[[#This Row],[Verschluss - B3 - Beschichtung Anteil (in %)]]="","",Table1[[#This Row],[Verschluss - B3 - Beschichtung Anteil (in %)]])</f>
        <v/>
      </c>
      <c r="NL78" s="811" t="str">
        <f>IF(Table1[[#This Row],[Etikett - B1 - Art]]="","",VLOOKUP(Table1[[#This Row],[Etikett - B1 - Art]],'DD FD'!F:G,2,FALSE))</f>
        <v/>
      </c>
      <c r="NM78" s="812" t="str">
        <f>IF(Table1[[#This Row],[Etikett - B1 - Fraktion]]="","",VLOOKUP(Table1[[#This Row],[Etikett - B1 - Fraktion]],'DD FD'!H:J,3,FALSE))</f>
        <v/>
      </c>
      <c r="NN78" s="809" t="str">
        <f>IF(Table1[[#This Row],[Etikett - B1 - Gewicht (in G)]]="","",Table1[[#This Row],[Etikett - B1 - Gewicht (in G)]])</f>
        <v/>
      </c>
      <c r="NO78" s="809" t="str">
        <f>IF(Table1[[#This Row],[Etikett - B1 - Lizenzierungs-pflichtig? (X=Ja)]]="","",Table1[[#This Row],[Etikett - B1 - Lizenzierungs-pflichtig? (X=Ja)]])</f>
        <v/>
      </c>
      <c r="NP78" s="809" t="str">
        <f>IF(Table1[[#This Row],[Etikett - B1 - Trennbar vom Hauptkörper? (X=Ja)]]="","",Table1[[#This Row],[Etikett - B1 - Trennbar vom Hauptkörper? (X=Ja)]])</f>
        <v/>
      </c>
      <c r="NQ78" s="812" t="str">
        <f>IF(Table1[[#This Row],[Etikett - B1 - Virgin Material]]="","",VLOOKUP(Table1[[#This Row],[Etikett - B1 - Virgin Material]],'DD FD'!AJ:AK,2,FALSE))</f>
        <v/>
      </c>
      <c r="NR78" s="813" t="str">
        <f>IF(Table1[[#This Row],[Etikett - B1 - Virgin Material Anteil (in %)]]="","",Table1[[#This Row],[Etikett - B1 - Virgin Material Anteil (in %)]])</f>
        <v/>
      </c>
      <c r="NS78" s="812" t="str">
        <f>IF(Table1[[#This Row],[Etikett - B1 - Recyceltes Material]]="","",VLOOKUP(Table1[[#This Row],[Etikett - B1 - Recyceltes Material]],'DD FD'!AL:AM,2,FALSE))</f>
        <v/>
      </c>
      <c r="NT78" s="813" t="str">
        <f>IF(Table1[[#This Row],[Etikett - B1 - Recyceltes Material Anteil (in %)]]="","",Table1[[#This Row],[Etikett - B1 - Recyceltes Material Anteil (in %)]])</f>
        <v/>
      </c>
      <c r="NU78" s="812" t="str">
        <f>IF(Table1[[#This Row],[Etikett - B1 - Beschichtung]]="","",VLOOKUP(Table1[[#This Row],[Etikett - B1 - Beschichtung]],'DD FD'!AE:AF,2,FALSE))</f>
        <v/>
      </c>
      <c r="NV78" s="815" t="str">
        <f>IF(Table1[[#This Row],[Etikett - B1 - Beschichtung Anteil (in %)]]="","",Table1[[#This Row],[Etikett - B1 - Beschichtung Anteil (in %)]])</f>
        <v/>
      </c>
      <c r="NW78" s="811" t="str">
        <f>IF(Table1[[#This Row],[Etikett - B2 - Art]]="","",VLOOKUP(Table1[[#This Row],[Etikett - B2 - Art]],'DD FD'!F:G,2,FALSE))</f>
        <v/>
      </c>
      <c r="NX78" s="812" t="str">
        <f>IF(Table1[[#This Row],[Etikett - B2 - Fraktion]]="","",VLOOKUP(Table1[[#This Row],[Etikett - B2 - Fraktion]],'DD FD'!H:J,3,FALSE))</f>
        <v/>
      </c>
      <c r="NY78" s="809" t="str">
        <f>IF(Table1[[#This Row],[Etikett - B2 - Gewicht (in G)]]="","",Table1[[#This Row],[Etikett - B2 - Gewicht (in G)]])</f>
        <v/>
      </c>
      <c r="NZ78" s="809" t="str">
        <f>IF(Table1[[#This Row],[Etikett - B2 - Lizenzierungs-pflichtig? (X=Ja)]]="","",Table1[[#This Row],[Etikett - B2 - Lizenzierungs-pflichtig? (X=Ja)]])</f>
        <v/>
      </c>
      <c r="OA78" s="809" t="str">
        <f>IF(Table1[[#This Row],[Etikett - B2 - Trennbar vom Hauptkörper? (X=Ja)]]="","",Table1[[#This Row],[Etikett - B2 - Trennbar vom Hauptkörper? (X=Ja)]])</f>
        <v/>
      </c>
      <c r="OB78" s="812" t="str">
        <f>IF(Table1[[#This Row],[Etikett - B2 - Virgin Material]]="","",VLOOKUP(Table1[[#This Row],[Etikett - B2 - Virgin Material]],'DD FD'!AJ:AK,2,FALSE))</f>
        <v/>
      </c>
      <c r="OC78" s="813" t="str">
        <f>IF(Table1[[#This Row],[Etikett - B2 - Virgin Material Anteil (in %)]]="","",Table1[[#This Row],[Etikett - B2 - Virgin Material Anteil (in %)]])</f>
        <v/>
      </c>
      <c r="OD78" s="812" t="str">
        <f>IF(Table1[[#This Row],[Etikett - B2 - Recyceltes Material]]="","",VLOOKUP(Table1[[#This Row],[Etikett - B2 - Recyceltes Material]],'DD FD'!AL:AM,2,FALSE))</f>
        <v/>
      </c>
      <c r="OE78" s="813" t="str">
        <f>IF(Table1[[#This Row],[Etikett - B2 - Recyceltes Material Anteil (in %)]]="","",Table1[[#This Row],[Etikett - B2 - Recyceltes Material Anteil (in %)]])</f>
        <v/>
      </c>
      <c r="OF78" s="812" t="str">
        <f>IF(Table1[[#This Row],[Etikett - B2 - Beschichtung]]="","",VLOOKUP(Table1[[#This Row],[Etikett - B2 - Beschichtung]],'DD FD'!AE:AF,2,FALSE))</f>
        <v/>
      </c>
      <c r="OG78" s="815" t="str">
        <f>IF(Table1[[#This Row],[Etikett - B2 - Beschichtung Anteil (in %)]]="","",Table1[[#This Row],[Etikett - B2 - Beschichtung Anteil (in %)]])</f>
        <v/>
      </c>
      <c r="OH78" s="811" t="str">
        <f>IF(Table1[[#This Row],[Etikett - B3 - Art]]="","",VLOOKUP(Table1[[#This Row],[Etikett - B3 - Art]],'DD FD'!F:G,2,FALSE))</f>
        <v/>
      </c>
      <c r="OI78" s="812" t="str">
        <f>IF(Table1[[#This Row],[Etikett - B3 - Fraktion]]="","",VLOOKUP(Table1[[#This Row],[Etikett - B3 - Fraktion]],'DD FD'!H:J,3,FALSE))</f>
        <v/>
      </c>
      <c r="OJ78" s="809" t="str">
        <f>IF(Table1[[#This Row],[Etikett - B3 - Gewicht (in G)]]="","",Table1[[#This Row],[Etikett - B3 - Gewicht (in G)]])</f>
        <v/>
      </c>
      <c r="OK78" s="809" t="str">
        <f>IF(Table1[[#This Row],[Etikett - B3 - Lizenzierungs-pflichtig? (X=Ja)]]="","",Table1[[#This Row],[Etikett - B3 - Lizenzierungs-pflichtig? (X=Ja)]])</f>
        <v/>
      </c>
      <c r="OL78" s="809" t="str">
        <f>IF(Table1[[#This Row],[Etikett - B3 - Trennbar vom Hauptkörper? (X=Ja)]]="","",Table1[[#This Row],[Etikett - B3 - Trennbar vom Hauptkörper? (X=Ja)]])</f>
        <v/>
      </c>
      <c r="OM78" s="812" t="str">
        <f>IF(Table1[[#This Row],[Etikett - B3 - Virgin Material]]="","",VLOOKUP(Table1[[#This Row],[Etikett - B3 - Virgin Material]],'DD FD'!AJ:AK,2,FALSE))</f>
        <v/>
      </c>
      <c r="ON78" s="813" t="str">
        <f>IF(Table1[[#This Row],[Etikett - B3 - Virgin Material Anteil (in %)]]="","",Table1[[#This Row],[Etikett - B3 - Virgin Material Anteil (in %)]])</f>
        <v/>
      </c>
      <c r="OO78" s="812" t="str">
        <f>IF(Table1[[#This Row],[Etikett - B3 - Recyceltes Material]]="","",VLOOKUP(Table1[[#This Row],[Etikett - B3 - Recyceltes Material]],'DD FD'!AL:AM,2,FALSE))</f>
        <v/>
      </c>
      <c r="OP78" s="813" t="str">
        <f>IF(Table1[[#This Row],[Etikett - B3 - Recyceltes Material Anteil (in %)]]="","",Table1[[#This Row],[Etikett - B3 - Recyceltes Material Anteil (in %)]])</f>
        <v/>
      </c>
      <c r="OQ78" s="812" t="str">
        <f>IF(Table1[[#This Row],[Etikett - B3 - Beschichtung]]="","",VLOOKUP(Table1[[#This Row],[Etikett - B3 - Beschichtung]],'DD FD'!AE:AF,2,FALSE))</f>
        <v/>
      </c>
      <c r="OR78" s="861" t="str">
        <f>IF(Table1[[#This Row],[Etikett - B3 - Beschichtung Anteil (in %)]]="","",Table1[[#This Row],[Etikett - B3 - Beschichtung Anteil (in %)]])</f>
        <v/>
      </c>
      <c r="OS78" s="866">
        <f>ROUNDUP(SUM(
IF(AND(LB78='DD FD'!$J$7,LD78='DD FD'!$AI$3),LC78,0),
IF(AND(LL78='DD FD'!$J$7,LN78='DD FD'!$AI$3),LM78,0),
IF(AND(LV78='DD FD'!$J$7,LX78='DD FD'!$AI$3),LW78,0),
IF(AND(MF78='DD FD'!$J$7,MH78='DD FD'!$AI$3),MG78,0),
IF(AND(MQ78='DD FD'!$J$7,MS78='DD FD'!$AI$3),MR78,0),
IF(AND(NB78='DD FD'!$J$7,ND78='DD FD'!$AI$3),NC78,0),
IF(AND(NM78='DD FD'!$J$7,NO78='DD FD'!$AI$3),NN78,0),
IF(AND(NX78='DD FD'!$J$7,NZ78='DD FD'!$AI$3),NY78,0),
IF(AND(OI78='DD FD'!$J$7,OK78='DD FD'!$AI$3),OJ78,0),
),2)</f>
        <v>0</v>
      </c>
      <c r="OT78" s="865">
        <f>ROUNDUP(SUM(
IF(AND(LB78='DD FD'!$J$6,LD78='DD FD'!$AI$3),LC78,0),
IF(AND(LL78='DD FD'!$J$6,LN78='DD FD'!$AI$3),LM78,0),
IF(AND(LV78='DD FD'!$J$6,LX78='DD FD'!$AI$3),LW78,0),
IF(AND(MF78='DD FD'!$J$6,MH78='DD FD'!$AI$3),MG78,0),
IF(AND(MQ78='DD FD'!$J$6,MS78='DD FD'!$AI$3),MR78,0),
IF(AND(NB78='DD FD'!$J$6,ND78='DD FD'!$AI$3),NC78,0),
IF(AND(NM78='DD FD'!$J$6,NO78='DD FD'!$AI$3),NN78,0),
IF(AND(NX78='DD FD'!$J$6,NZ78='DD FD'!$AI$3),NY78,0),
IF(AND(OI78='DD FD'!$J$6,OK78='DD FD'!$AI$3),OJ78,0),
),2)</f>
        <v>0</v>
      </c>
      <c r="OU78" s="865">
        <f>ROUNDUP(SUM(
IF(AND(LB78='DD FD'!$J$10,LD78='DD FD'!$AI$3),LC78,0),
IF(AND(LL78='DD FD'!$J$10,LN78='DD FD'!$AI$3),LM78,0),
IF(AND(LV78='DD FD'!$J$10,LX78='DD FD'!$AI$3),LW78,0),
IF(AND(MF78='DD FD'!$J$10,MH78='DD FD'!$AI$3),MG78,0),
IF(AND(MQ78='DD FD'!$J$10,MS78='DD FD'!$AI$3),MR78,0),
IF(AND(NB78='DD FD'!$J$10,ND78='DD FD'!$AI$3),NC78,0),
IF(AND(NM78='DD FD'!$J$10,NO78='DD FD'!$AI$3),NN78,0),
IF(AND(NX78='DD FD'!$J$10,NZ78='DD FD'!$AI$3),NY78,0),
IF(AND(OI78='DD FD'!$J$10,OK78='DD FD'!$AI$3),OJ78,0),
),2)</f>
        <v>0</v>
      </c>
      <c r="OV78" s="865">
        <f>ROUNDUP(SUM(
IF(AND(LB78='DD FD'!$J$8,LD78='DD FD'!$AI$3),LC78,0),
IF(AND(LL78='DD FD'!$J$8,LN78='DD FD'!$AI$3),LM78,0),
IF(AND(LV78='DD FD'!$J$8,LX78='DD FD'!$AI$3),LW78,0),
IF(AND(MF78='DD FD'!$J$8,MH78='DD FD'!$AI$3),MG78,0),
IF(AND(MQ78='DD FD'!$J$8,MS78='DD FD'!$AI$3),MR78,0),
IF(AND(NB78='DD FD'!$J$8,ND78='DD FD'!$AI$3),NC78,0),
IF(AND(NM78='DD FD'!$J$8,NO78='DD FD'!$AI$3),NN78,0),
IF(AND(NX78='DD FD'!$J$8,NZ78='DD FD'!$AI$3),NY78,0),
IF(AND(OI78='DD FD'!$J$8,OK78='DD FD'!$AI$3),OJ78,0),
),2)</f>
        <v>0</v>
      </c>
      <c r="OW78" s="865">
        <f>ROUNDUP(SUM(
IF(AND(LB78='DD FD'!$J$5,LD78='DD FD'!$AI$3),LC78,0),
IF(AND(LL78='DD FD'!$J$5,LN78='DD FD'!$AI$3),LM78,0),
IF(AND(LV78='DD FD'!$J$5,LX78='DD FD'!$AI$3),LW78,0),
IF(AND(MF78='DD FD'!$J$5,MH78='DD FD'!$AI$3),MG78,0),
IF(AND(MQ78='DD FD'!$J$5,MS78='DD FD'!$AI$3),MR78,0),
IF(AND(NB78='DD FD'!$J$5,ND78='DD FD'!$AI$3),NC78,0),
IF(AND(NM78='DD FD'!$J$5,NO78='DD FD'!$AI$3),NN78,0),
IF(AND(NX78='DD FD'!$J$5,NZ78='DD FD'!$AI$3),NY78,0),
IF(AND(OI78='DD FD'!$J$5,OK78='DD FD'!$AI$3),OJ78,0),
),2)</f>
        <v>0</v>
      </c>
      <c r="OX78" s="865">
        <f>ROUNDUP(SUM(
IF(AND(LB78='DD FD'!$J$9,LD78='DD FD'!$AI$3),LC78,0),
IF(AND(LL78='DD FD'!$J$9,LN78='DD FD'!$AI$3),LM78,0),
IF(AND(LV78='DD FD'!$J$9,LX78='DD FD'!$AI$3),LW78,0),
IF(AND(MF78='DD FD'!$J$9,MH78='DD FD'!$AI$3),MG78,0),
IF(AND(MQ78='DD FD'!$J$9,MS78='DD FD'!$AI$3),MR78,0),
IF(AND(NB78='DD FD'!$J$9,ND78='DD FD'!$AI$3),NC78,0),
IF(AND(NM78='DD FD'!$J$9,NO78='DD FD'!$AI$3),NN78,0),
IF(AND(NX78='DD FD'!$J$9,NZ78='DD FD'!$AI$3),NY78,0),
IF(AND(OI78='DD FD'!$J$9,OK78='DD FD'!$AI$3),OJ78,0),
),2)</f>
        <v>0</v>
      </c>
      <c r="OY78" s="865">
        <f>ROUNDUP(SUM(
IF(AND(LB78='DD FD'!$J$4,LD78='DD FD'!$AI$3),LC78,0),
IF(AND(LL78='DD FD'!$J$4,LN78='DD FD'!$AI$3),LM78,0),
IF(AND(LV78='DD FD'!$J$4,LX78='DD FD'!$AI$3),LW78,0),
IF(AND(MF78='DD FD'!$J$4,MH78='DD FD'!$AI$3),MG78,0),
IF(AND(MQ78='DD FD'!$J$4,MS78='DD FD'!$AI$3),MR78,0),
IF(AND(NB78='DD FD'!$J$4,ND78='DD FD'!$AI$3),NC78,0),
IF(AND(NM78='DD FD'!$J$4,NO78='DD FD'!$AI$3),NN78,0),
IF(AND(NX78='DD FD'!$J$4,NZ78='DD FD'!$AI$3),NY78,0),
IF(AND(OI78='DD FD'!$J$4,OK78='DD FD'!$AI$3),OJ78,0),
),2)</f>
        <v>0</v>
      </c>
      <c r="OZ78" s="867">
        <f>ROUNDUP(SUM(
IF(AND(LB78='DD FD'!$J$11,LD78='DD FD'!$AI$3),LC78,0),
IF(AND(LL78='DD FD'!$J$11,LN78='DD FD'!$AI$3),LM78,0),
IF(AND(LV78='DD FD'!$J$11,LX78='DD FD'!$AI$3),LW78,0),
IF(AND(MF78='DD FD'!$J$11,MH78='DD FD'!$AI$3),MG78,0),
IF(AND(MQ78='DD FD'!$J$11,MS78='DD FD'!$AI$3),MR78,0),
IF(AND(NB78='DD FD'!$J$11,ND78='DD FD'!$AI$3),NC78,0),
IF(AND(NM78='DD FD'!$J$11,NO78='DD FD'!$AI$3),NN78,0),
IF(AND(NX78='DD FD'!$J$11,NZ78='DD FD'!$AI$3),NY78,0),
IF(AND(OI78='DD FD'!$J$11,OK78='DD FD'!$AI$3),OJ78,0),
),2)</f>
        <v>0</v>
      </c>
    </row>
    <row r="79" spans="1:416">
      <c r="A79" s="663"/>
      <c r="B79" s="182"/>
      <c r="C79" s="282"/>
      <c r="D79" s="282"/>
      <c r="E79" s="183"/>
      <c r="F79" s="355"/>
      <c r="G79" s="359"/>
      <c r="H79" s="664"/>
      <c r="I79" s="173"/>
      <c r="J79" s="161" t="str">
        <f t="shared" si="27"/>
        <v/>
      </c>
      <c r="K79" s="633" t="str">
        <f t="shared" si="44"/>
        <v/>
      </c>
      <c r="L79" s="636"/>
      <c r="M79" s="124" t="str">
        <f t="shared" si="45"/>
        <v/>
      </c>
      <c r="N79" s="125" t="str">
        <f t="shared" si="28"/>
        <v/>
      </c>
      <c r="O79" s="175"/>
      <c r="P79" s="175"/>
      <c r="Q79" s="126" t="str">
        <f t="shared" si="46"/>
        <v/>
      </c>
      <c r="R79" s="184"/>
      <c r="S79" s="184"/>
      <c r="T79" s="182"/>
      <c r="U79" s="182"/>
      <c r="V79" s="182"/>
      <c r="W79" s="358"/>
      <c r="X79" s="182"/>
      <c r="Y79" s="183"/>
      <c r="Z79" s="123"/>
      <c r="AA79" s="176"/>
      <c r="AB79" s="176"/>
      <c r="AC79" s="176"/>
      <c r="AD79" s="176"/>
      <c r="AE79" s="176"/>
      <c r="AF79" s="176"/>
      <c r="AG79" s="127" t="str">
        <f t="shared" si="47"/>
        <v/>
      </c>
      <c r="AH79" s="127" t="str">
        <f t="shared" si="48"/>
        <v/>
      </c>
      <c r="AI79" s="370"/>
      <c r="AJ79" s="635"/>
      <c r="AK79" s="619" t="str">
        <f t="shared" si="49"/>
        <v/>
      </c>
      <c r="AL79" s="124" t="str">
        <f t="shared" si="29"/>
        <v/>
      </c>
      <c r="AM79" s="124" t="str">
        <f t="shared" si="30"/>
        <v/>
      </c>
      <c r="AN79" s="124" t="str">
        <f t="shared" si="31"/>
        <v/>
      </c>
      <c r="AO79" s="124" t="str">
        <f t="shared" si="32"/>
        <v/>
      </c>
      <c r="AP79" s="184"/>
      <c r="AQ79" s="182"/>
      <c r="AR79" s="182"/>
      <c r="AS79" s="182"/>
      <c r="AT79" s="182"/>
      <c r="AU79" s="127" t="str">
        <f t="shared" si="33"/>
        <v/>
      </c>
      <c r="AV79" s="354"/>
      <c r="AW79" s="127" t="str">
        <f t="shared" si="34"/>
        <v/>
      </c>
      <c r="AX79" s="144" t="str">
        <f t="shared" si="35"/>
        <v/>
      </c>
      <c r="AY79" s="182"/>
      <c r="AZ79" s="23"/>
      <c r="BA79" s="23"/>
      <c r="BB79" s="183"/>
      <c r="BC79" s="622"/>
      <c r="BD79" s="649" t="str">
        <f t="shared" si="50"/>
        <v/>
      </c>
      <c r="BE79" s="354"/>
      <c r="BF79" s="192" t="str">
        <f t="shared" si="51"/>
        <v/>
      </c>
      <c r="BG79" s="159"/>
      <c r="BH79" s="159"/>
      <c r="BI79" s="182"/>
      <c r="BJ79" s="194"/>
      <c r="BK79" s="194"/>
      <c r="BL79" s="194"/>
      <c r="BM79" s="127" t="str">
        <f t="shared" si="36"/>
        <v/>
      </c>
      <c r="BN79" s="194"/>
      <c r="BO79" s="178" t="str">
        <f t="shared" si="37"/>
        <v/>
      </c>
      <c r="BP79" s="191"/>
      <c r="BQ79" s="182"/>
      <c r="BR79" s="23"/>
      <c r="BS79" s="23"/>
      <c r="BT79" s="23"/>
      <c r="BU79" s="651"/>
      <c r="BV79" s="647"/>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633" t="str">
        <f t="shared" si="52"/>
        <v/>
      </c>
      <c r="DY79" s="736"/>
      <c r="DZ79" s="334"/>
      <c r="EA79" s="736"/>
      <c r="EB79" s="197"/>
      <c r="EC79" s="194"/>
      <c r="ED79" s="197"/>
      <c r="EE79" s="197"/>
      <c r="EF79" s="194"/>
      <c r="EG79" s="194"/>
      <c r="EH79" s="194"/>
      <c r="EI79" s="123" t="str">
        <f t="shared" si="38"/>
        <v/>
      </c>
      <c r="EJ79" s="194"/>
      <c r="EK79" s="620" t="str">
        <f t="shared" si="39"/>
        <v/>
      </c>
      <c r="EL79" s="756"/>
      <c r="EM79" s="620" t="str">
        <f t="shared" si="53"/>
        <v/>
      </c>
      <c r="EN79" s="733"/>
      <c r="EO79" s="163"/>
      <c r="EP79" s="163"/>
      <c r="EQ79" s="163"/>
      <c r="ER79" s="163"/>
      <c r="ES79" s="163"/>
      <c r="ET79" s="163"/>
      <c r="EU79" s="163"/>
      <c r="EV79" s="163"/>
      <c r="EW79" s="163"/>
      <c r="EX79" s="163"/>
      <c r="EY79" s="163"/>
      <c r="EZ79" s="163"/>
      <c r="FA79" s="163"/>
      <c r="FB79" s="163"/>
      <c r="FC79" s="742"/>
      <c r="FD79" s="648" t="str">
        <f t="shared" si="40"/>
        <v/>
      </c>
      <c r="FE79" s="183"/>
      <c r="FF79" s="201"/>
      <c r="FG79" s="201"/>
      <c r="FH79" s="201"/>
      <c r="FI79" s="201"/>
      <c r="FJ79" s="201"/>
      <c r="FK79" s="201"/>
      <c r="FL79" s="182"/>
      <c r="FM79" s="182"/>
      <c r="FN79" s="334"/>
      <c r="FO79" s="123" t="str">
        <f t="shared" si="41"/>
        <v/>
      </c>
      <c r="FP79" s="889" t="str">
        <f>IF(Table1[[#This Row],[Baumwollanteil (in %)]]&lt;&gt;"","05","")</f>
        <v/>
      </c>
      <c r="FQ79" s="999"/>
      <c r="FR79" s="179" t="str">
        <f t="shared" si="42"/>
        <v/>
      </c>
      <c r="FS79" s="175"/>
      <c r="FT79" s="175"/>
      <c r="FU79" s="175"/>
      <c r="FV79" s="745" t="str">
        <f t="shared" si="43"/>
        <v/>
      </c>
      <c r="FZ79" s="24"/>
      <c r="GA79" s="24"/>
      <c r="GC79" s="1010" t="str">
        <f>IF(Table1[[#This Row],[Global Trade Item Number (GTIN)]]="","",Table1[[#This Row],[Global Trade Item Number (GTIN)]])</f>
        <v/>
      </c>
      <c r="GD79" s="790" t="str">
        <f>IF(Table1[[#This Row],[WAWI-Nr./ Kreditoren-Nummer
(ASDV)]]&lt;&gt;"",Table1[[#This Row],[WAWI-Nr./ Kreditoren-Nummer
(ASDV)]],"")</f>
        <v/>
      </c>
      <c r="GE79" s="190"/>
      <c r="GF79" s="790" t="str">
        <f>IF(Table1[[#This Row],[Gültig ab (Datum)]]&lt;&gt;"","31.12.9999","")</f>
        <v/>
      </c>
      <c r="GG79" s="190"/>
      <c r="GH79" s="190"/>
      <c r="GI79" s="616"/>
      <c r="GJ79" s="765"/>
      <c r="GK79" s="763"/>
      <c r="GL79" s="617"/>
      <c r="GM79" s="617"/>
      <c r="GN79" s="617"/>
      <c r="GO79" s="617"/>
      <c r="GP79" s="617"/>
      <c r="GQ79" s="775"/>
      <c r="GR79" s="771"/>
      <c r="GS79" s="159"/>
      <c r="GT79" s="610"/>
      <c r="GU79" s="610"/>
      <c r="GV79" s="610"/>
      <c r="GW79" s="610"/>
      <c r="GX79" s="610"/>
      <c r="GY79" s="610"/>
      <c r="GZ79" s="610"/>
      <c r="HA79" s="610"/>
      <c r="HB79" s="771"/>
      <c r="HC79" s="610"/>
      <c r="HD79" s="610"/>
      <c r="HE79" s="610"/>
      <c r="HF79" s="610"/>
      <c r="HG79" s="610"/>
      <c r="HH79" s="610"/>
      <c r="HI79" s="610"/>
      <c r="HJ79" s="610"/>
      <c r="HK79" s="610"/>
      <c r="HL79" s="771"/>
      <c r="HM79" s="610"/>
      <c r="HN79" s="610"/>
      <c r="HO79" s="610"/>
      <c r="HP79" s="610"/>
      <c r="HQ79" s="610"/>
      <c r="HR79" s="610"/>
      <c r="HS79" s="610"/>
      <c r="HT79" s="610"/>
      <c r="HU79" s="610"/>
      <c r="HV79" s="771"/>
      <c r="HW79" s="610"/>
      <c r="HX79" s="610"/>
      <c r="HY79" s="610"/>
      <c r="HZ79" s="610"/>
      <c r="IA79" s="610"/>
      <c r="IB79" s="610"/>
      <c r="IC79" s="610"/>
      <c r="ID79" s="610"/>
      <c r="IE79" s="610"/>
      <c r="IF79" s="610"/>
      <c r="IG79" s="771"/>
      <c r="IH79" s="610"/>
      <c r="II79" s="610"/>
      <c r="IJ79" s="610"/>
      <c r="IK79" s="610"/>
      <c r="IL79" s="610"/>
      <c r="IM79" s="610"/>
      <c r="IN79" s="610"/>
      <c r="IO79" s="610"/>
      <c r="IP79" s="610"/>
      <c r="IQ79" s="610"/>
      <c r="IR79" s="771"/>
      <c r="IS79" s="610"/>
      <c r="IT79" s="610"/>
      <c r="IU79" s="610"/>
      <c r="IV79" s="610"/>
      <c r="IW79" s="610"/>
      <c r="IX79" s="610"/>
      <c r="IY79" s="610"/>
      <c r="IZ79" s="610"/>
      <c r="JA79" s="610"/>
      <c r="JB79" s="610"/>
      <c r="JC79" s="771"/>
      <c r="JD79" s="610"/>
      <c r="JE79" s="610"/>
      <c r="JF79" s="610"/>
      <c r="JG79" s="610"/>
      <c r="JH79" s="610"/>
      <c r="JI79" s="610"/>
      <c r="JJ79" s="610"/>
      <c r="JK79" s="610"/>
      <c r="JL79" s="610"/>
      <c r="JM79" s="827"/>
      <c r="JN79" s="771"/>
      <c r="JO79" s="610"/>
      <c r="JP79" s="610"/>
      <c r="JQ79" s="610"/>
      <c r="JR79" s="610"/>
      <c r="JS79" s="610"/>
      <c r="JT79" s="610"/>
      <c r="JU79" s="610"/>
      <c r="JV79" s="610"/>
      <c r="JW79" s="610"/>
      <c r="JX79" s="610"/>
      <c r="JY79" s="771"/>
      <c r="JZ79" s="610"/>
      <c r="KA79" s="610"/>
      <c r="KB79" s="610"/>
      <c r="KC79" s="610"/>
      <c r="KD79" s="610"/>
      <c r="KE79" s="610"/>
      <c r="KF79" s="610"/>
      <c r="KG79" s="610"/>
      <c r="KH79" s="610"/>
      <c r="KI79" s="610"/>
      <c r="KL79" s="803" t="str">
        <f>IF(Table1[[#This Row],[GTIN]]&lt;&gt;"",Table1[[#This Row],[GTIN]],"")</f>
        <v/>
      </c>
      <c r="KM79" s="804" t="str">
        <f>Table1[[#This Row],[Kreditor]]</f>
        <v/>
      </c>
      <c r="KN79" s="805" t="str">
        <f>IF(Table1[[#This Row],[Gültig ab (Datum)]]&lt;&gt;"",Table1[[#This Row],[Gültig ab (Datum)]],"")</f>
        <v/>
      </c>
      <c r="KO79" s="805" t="str">
        <f>Table1[[#This Row],[Gültig bis]]</f>
        <v/>
      </c>
      <c r="KP79" s="818" t="str">
        <f>IF(Table1[[#This Row],[Artikel verpackt? 
(X=Ja)]]="","",Table1[[#This Row],[Artikel verpackt? 
(X=Ja)]])</f>
        <v/>
      </c>
      <c r="KQ79" s="806" t="str">
        <f>IF(Table1[[#This Row],[Verpackung recyclingfähig?
(X=Ja)]]="","",Table1[[#This Row],[Verpackung recyclingfähig?
(X=Ja)]])</f>
        <v/>
      </c>
      <c r="KR79" s="807"/>
      <c r="KS79" s="808"/>
      <c r="KT79" s="809"/>
      <c r="KU79" s="809"/>
      <c r="KV79" s="809"/>
      <c r="KW79" s="809"/>
      <c r="KX79" s="809"/>
      <c r="KY79" s="809"/>
      <c r="KZ79" s="810"/>
      <c r="LA79" s="811" t="str">
        <f>IF(Table1[[#This Row],[Hauptkörper - B1 - Art]]="","",VLOOKUP(Table1[[#This Row],[Hauptkörper - B1 - Art]],'DD FD'!B:C,2,FALSE))</f>
        <v/>
      </c>
      <c r="LB79" s="812" t="str">
        <f>IF(Table1[[#This Row],[Hauptkörper - B1 - Fraktion]]="","",VLOOKUP(Table1[[#This Row],[Hauptkörper - B1 - Fraktion]],'DD FD'!H:J,3,FALSE))</f>
        <v/>
      </c>
      <c r="LC79" s="809" t="str">
        <f>IF(Table1[[#This Row],[Hauptkörper - B1 - Gewicht
(in G)]]="","",Table1[[#This Row],[Hauptkörper - B1 - Gewicht
(in G)]])</f>
        <v/>
      </c>
      <c r="LD79" s="809" t="str">
        <f>IF(Table1[[#This Row],[Hauptkörper - B1 - Lizenzierungs-pflichtig? (X=Ja)]]="","",Table1[[#This Row],[Hauptkörper - B1 - Lizenzierungs-pflichtig? (X=Ja)]])</f>
        <v/>
      </c>
      <c r="LE79" s="812" t="str">
        <f>IF(Table1[[#This Row],[Hauptkörper - B1 - Virgin Material]]="","",VLOOKUP(Table1[[#This Row],[Hauptkörper - B1 - Virgin Material]],'DD FD'!AJ:AK,2,FALSE))</f>
        <v/>
      </c>
      <c r="LF79" s="813" t="str">
        <f>IF(Table1[[#This Row],[Hauptkörper - B1 - Virgin Material Anteil (in %)]]="","",Table1[[#This Row],[Hauptkörper - B1 - Virgin Material Anteil (in %)]])</f>
        <v/>
      </c>
      <c r="LG79" s="812" t="str">
        <f>IF(Table1[[#This Row],[Hauptkörper - B1 - Recyceltes Material]]="","",VLOOKUP(Table1[[#This Row],[Hauptkörper - B1 - Recyceltes Material]],'DD FD'!AL:AM,2,FALSE))</f>
        <v/>
      </c>
      <c r="LH79" s="813" t="str">
        <f>IF(Table1[[#This Row],[Hauptkörper - B1 - Recyceltes Material Anteil (in %)]]="","",Table1[[#This Row],[Hauptkörper - B1 - Recyceltes Material Anteil (in %)]])</f>
        <v/>
      </c>
      <c r="LI79" s="814" t="str">
        <f>IF(Table1[[#This Row],[Hauptkörper - B1 - Beschichtung]]="","",VLOOKUP(Table1[[#This Row],[Hauptkörper - B1 - Beschichtung]],'DD FD'!AE:AF,2,FALSE))</f>
        <v/>
      </c>
      <c r="LJ79" s="815" t="str">
        <f>IF(Table1[[#This Row],[Hauptkörper - B1 - Beschichtung Anteil (in %)]]="","",Table1[[#This Row],[Hauptkörper - B1 - Beschichtung Anteil (in %)]])</f>
        <v/>
      </c>
      <c r="LK79" s="811" t="str">
        <f>IF(Table1[[#This Row],[Hauptkörper - B2 - Art]]="","",VLOOKUP(Table1[[#This Row],[Hauptkörper - B2 - Art]],'DD FD'!B:C,2,FALSE))</f>
        <v/>
      </c>
      <c r="LL79" s="812" t="str">
        <f>IF(Table1[[#This Row],[Hauptkörper - B2 - Fraktion]]="","",VLOOKUP(Table1[[#This Row],[Hauptkörper - B2 - Fraktion]],'DD FD'!H:J,3,FALSE))</f>
        <v/>
      </c>
      <c r="LM79" s="809" t="str">
        <f>IF(Table1[[#This Row],[Hauptkörper - B2 - Gewicht
(in G)]]="","",Table1[[#This Row],[Hauptkörper - B2 - Gewicht
(in G)]])</f>
        <v/>
      </c>
      <c r="LN79" s="809" t="str">
        <f>IF(Table1[[#This Row],[Hauptkörper - B2 - Lizenzierungs-pflichtig? (X=Ja)]]="","",Table1[[#This Row],[Hauptkörper - B2 - Lizenzierungs-pflichtig? (X=Ja)]])</f>
        <v/>
      </c>
      <c r="LO79" s="812" t="str">
        <f>IF(Table1[[#This Row],[Hauptkörper - B2 - Virgin Material]]="","",VLOOKUP(Table1[[#This Row],[Hauptkörper - B2 - Virgin Material]],'DD FD'!AJ:AK,2,FALSE))</f>
        <v/>
      </c>
      <c r="LP79" s="813" t="str">
        <f>IF(Table1[[#This Row],[Hauptkörper - B2 - Virgin Material Anteil (in %)]]="","",Table1[[#This Row],[Hauptkörper - B2 - Virgin Material Anteil (in %)]])</f>
        <v/>
      </c>
      <c r="LQ79" s="812" t="str">
        <f>IF(Table1[[#This Row],[Hauptkörper - B2 - Recyceltes Material]]="","",VLOOKUP(Table1[[#This Row],[Hauptkörper - B2 - Recyceltes Material]],'DD FD'!AL:AM,2,FALSE))</f>
        <v/>
      </c>
      <c r="LR79" s="813" t="str">
        <f>IF(Table1[[#This Row],[Hauptkörper - B2 - Recyceltes Material Anteil (in %)]]="","",Table1[[#This Row],[Hauptkörper - B2 - Recyceltes Material Anteil (in %)]])</f>
        <v/>
      </c>
      <c r="LS79" s="812" t="str">
        <f>IF(Table1[[#This Row],[Hauptkörper - B2 - Beschichtung]]="","",VLOOKUP(Table1[[#This Row],[Hauptkörper - B2 - Beschichtung]],'DD FD'!AE:AF,2,FALSE))</f>
        <v/>
      </c>
      <c r="LT79" s="815" t="str">
        <f>IF(Table1[[#This Row],[Hauptkörper - B2 - Beschichtung Anteil (in %)]]="","",Table1[[#This Row],[Hauptkörper - B2 - Beschichtung Anteil (in %)]])</f>
        <v/>
      </c>
      <c r="LU79" s="811" t="str">
        <f>IF(Table1[[#This Row],[Hauptkörper - B3 - Art]]="","",VLOOKUP(Table1[[#This Row],[Hauptkörper - B3 - Art]],'DD FD'!B:C,2,FALSE))</f>
        <v/>
      </c>
      <c r="LV79" s="812" t="str">
        <f>IF(Table1[[#This Row],[Hauptkörper - B3 - Fraktion]]="","",VLOOKUP(Table1[[#This Row],[Hauptkörper - B3 - Fraktion]],'DD FD'!H:J,3,FALSE))</f>
        <v/>
      </c>
      <c r="LW79" s="809" t="str">
        <f>IF(Table1[[#This Row],[Hauptkörper - B3 - Gewicht
(in G)]]="","",Table1[[#This Row],[Hauptkörper - B3 - Gewicht
(in G)]])</f>
        <v/>
      </c>
      <c r="LX79" s="809" t="str">
        <f>IF(Table1[[#This Row],[Hauptkörper - B3 - Lizenzierungs-pflichtig? (X=Ja)]]="","",Table1[[#This Row],[Hauptkörper - B3 - Lizenzierungs-pflichtig? (X=Ja)]])</f>
        <v/>
      </c>
      <c r="LY79" s="812" t="str">
        <f>IF(Table1[[#This Row],[Hauptkörper - B3 - Virgin Material]]="","",VLOOKUP(Table1[[#This Row],[Hauptkörper - B3 - Virgin Material]],'DD FD'!AJ:AK,2,FALSE))</f>
        <v/>
      </c>
      <c r="LZ79" s="813" t="str">
        <f>IF(Table1[[#This Row],[Hauptkörper - B3 - Virgin Material Anteil (in %)]]="","",Table1[[#This Row],[Hauptkörper - B3 - Virgin Material Anteil (in %)]])</f>
        <v/>
      </c>
      <c r="MA79" s="812" t="str">
        <f>IF(Table1[[#This Row],[Hauptkörper - B3 - Recyceltes Material]]="","",VLOOKUP(Table1[[#This Row],[Hauptkörper - B3 - Recyceltes Material]],'DD FD'!AL:AM,2,FALSE))</f>
        <v/>
      </c>
      <c r="MB79" s="813" t="str">
        <f>IF(Table1[[#This Row],[Hauptkörper - B3 - Recyceltes Material Anteil (in %)]]="","",Table1[[#This Row],[Hauptkörper - B3 - Recyceltes Material Anteil (in %)]])</f>
        <v/>
      </c>
      <c r="MC79" s="812" t="str">
        <f>IF(Table1[[#This Row],[Hauptkörper - B3 - Beschichtung]]="","",VLOOKUP(Table1[[#This Row],[Hauptkörper - B3 - Beschichtung]],'DD FD'!AE:AF,2,FALSE))</f>
        <v/>
      </c>
      <c r="MD79" s="815" t="str">
        <f>IF(Table1[[#This Row],[Hauptkörper - B3 - Beschichtung Anteil (in %)]]="","",Table1[[#This Row],[Hauptkörper - B3 - Beschichtung Anteil (in %)]])</f>
        <v/>
      </c>
      <c r="ME79" s="811" t="str">
        <f>IF(Table1[[#This Row],[Verschluss - B1 - Art]]="","",VLOOKUP(Table1[[#This Row],[Verschluss - B1 - Art]],'DD FD'!D:E,2,FALSE))</f>
        <v/>
      </c>
      <c r="MF79" s="812" t="str">
        <f>IF(Table1[[#This Row],[Verschluss - B1 - Fraktion]]="","",VLOOKUP(Table1[[#This Row],[Verschluss - B1 - Fraktion]],'DD FD'!H:J,3,FALSE))</f>
        <v/>
      </c>
      <c r="MG79" s="809" t="str">
        <f>IF(Table1[[#This Row],[Verschluss - B1 - Gewicht (in G)]]="","",Table1[[#This Row],[Verschluss - B1 - Gewicht (in G)]])</f>
        <v/>
      </c>
      <c r="MH79" s="809" t="str">
        <f>IF(Table1[[#This Row],[Verschluss - B1 - Lizenzierungs-pflichtig? (X=Ja)]]="","",Table1[[#This Row],[Verschluss - B1 - Lizenzierungs-pflichtig? (X=Ja)]])</f>
        <v/>
      </c>
      <c r="MI79" s="809" t="str">
        <f>IF(Table1[[#This Row],[Verschluss - B1 - Trennbar vom Hauptkörper? (X=Ja)]]="","",Table1[[#This Row],[Verschluss - B1 - Trennbar vom Hauptkörper? (X=Ja)]])</f>
        <v/>
      </c>
      <c r="MJ79" s="812" t="str">
        <f>IF(Table1[[#This Row],[Verschluss - B1 - Virgin Material]]="","",VLOOKUP(Table1[[#This Row],[Verschluss - B1 - Virgin Material]],'DD FD'!AJ:AK,2,FALSE))</f>
        <v/>
      </c>
      <c r="MK79" s="813" t="str">
        <f>IF(Table1[[#This Row],[Verschluss - B1 - Virgin Material Anteil (in %)]]="","",Table1[[#This Row],[Verschluss - B1 - Virgin Material Anteil (in %)]])</f>
        <v/>
      </c>
      <c r="ML79" s="812" t="str">
        <f>IF(Table1[[#This Row],[Verschluss - B1 - Recyceltes Material]]="","",VLOOKUP(Table1[[#This Row],[Verschluss - B1 - Recyceltes Material]],'DD FD'!AL:AM,2,FALSE))</f>
        <v/>
      </c>
      <c r="MM79" s="813" t="str">
        <f>IF(Table1[[#This Row],[Verschluss - B1 - Recyceltes Material Anteil (in %)]]="","",Table1[[#This Row],[Verschluss - B1 - Recyceltes Material Anteil (in %)]])</f>
        <v/>
      </c>
      <c r="MN79" s="812" t="str">
        <f>IF(Table1[[#This Row],[Verschluss - B1 - Beschichtung]]="","",VLOOKUP(Table1[[#This Row],[Verschluss - B1 - Beschichtung]],'DD FD'!AE:AF,2,FALSE))</f>
        <v/>
      </c>
      <c r="MO79" s="815" t="str">
        <f>IF(Table1[[#This Row],[Verschluss - B1 - Beschichtung Anteil (in %)]]="","",Table1[[#This Row],[Verschluss - B1 - Beschichtung Anteil (in %)]])</f>
        <v/>
      </c>
      <c r="MP79" s="811" t="str">
        <f>IF(Table1[[#This Row],[Verschluss - B2 - Art]]="","",VLOOKUP(Table1[[#This Row],[Verschluss - B2 - Art]],'DD FD'!D:E,2,FALSE))</f>
        <v/>
      </c>
      <c r="MQ79" s="812" t="str">
        <f>IF(Table1[[#This Row],[Verschluss - B2 - Fraktion]]="","",VLOOKUP(Table1[[#This Row],[Verschluss - B2 - Fraktion]],'DD FD'!H:J,3,FALSE))</f>
        <v/>
      </c>
      <c r="MR79" s="809" t="str">
        <f>IF(Table1[[#This Row],[Verschluss - B2 - Gewicht (in G)]]="","",Table1[[#This Row],[Verschluss - B2 - Gewicht (in G)]])</f>
        <v/>
      </c>
      <c r="MS79" s="809" t="str">
        <f>IF(Table1[[#This Row],[Verschluss - B2 - Lizenzierungs-pflichtig? (X=Ja)]]="","",Table1[[#This Row],[Verschluss - B2 - Lizenzierungs-pflichtig? (X=Ja)]])</f>
        <v/>
      </c>
      <c r="MT79" s="809" t="str">
        <f>IF(Table1[[#This Row],[Verschluss - B2 - Trennbar vom Hauptkörper? (X=Ja)]]="","",Table1[[#This Row],[Verschluss - B2 - Trennbar vom Hauptkörper? (X=Ja)]])</f>
        <v/>
      </c>
      <c r="MU79" s="812" t="str">
        <f>IF(Table1[[#This Row],[Verschluss - B2 - Virgin Material]]="","",VLOOKUP(Table1[[#This Row],[Verschluss - B2 - Virgin Material]],'DD FD'!AJ:AK,2,FALSE))</f>
        <v/>
      </c>
      <c r="MV79" s="813" t="str">
        <f>IF(Table1[[#This Row],[Verschluss - B2 - Virgin Material Anteil (in %)]]="","",Table1[[#This Row],[Verschluss - B2 - Virgin Material Anteil (in %)]])</f>
        <v/>
      </c>
      <c r="MW79" s="812" t="str">
        <f>IF(Table1[[#This Row],[Verschluss - B2 - Recyceltes Material]]="","",VLOOKUP(Table1[[#This Row],[Verschluss - B2 - Recyceltes Material]],'DD FD'!AL:AM,2,FALSE))</f>
        <v/>
      </c>
      <c r="MX79" s="813" t="str">
        <f>IF(Table1[[#This Row],[Verschluss - B2 - Recyceltes Material Anteil (in %)]]="","",Table1[[#This Row],[Verschluss - B2 - Recyceltes Material Anteil (in %)]])</f>
        <v/>
      </c>
      <c r="MY79" s="812" t="str">
        <f>IF(Table1[[#This Row],[Verschluss - B2 - Beschichtung]]="","",VLOOKUP(Table1[[#This Row],[Verschluss - B2 - Beschichtung]],'DD FD'!AE:AF,2,FALSE))</f>
        <v/>
      </c>
      <c r="MZ79" s="815" t="str">
        <f>IF(Table1[[#This Row],[Verschluss - B2 - Beschichtung Anteil (in %)]]="","",Table1[[#This Row],[Verschluss - B2 - Beschichtung Anteil (in %)]])</f>
        <v/>
      </c>
      <c r="NA79" s="811" t="str">
        <f>IF(Table1[[#This Row],[Verschluss - B3 - Art]]="","",VLOOKUP(Table1[[#This Row],[Verschluss - B3 - Art]],'DD FD'!D:E,2,FALSE))</f>
        <v/>
      </c>
      <c r="NB79" s="812" t="str">
        <f>IF(Table1[[#This Row],[Verschluss - B3 - Fraktion]]="","",VLOOKUP(Table1[[#This Row],[Verschluss - B3 - Fraktion]],'DD FD'!H:J,3,FALSE))</f>
        <v/>
      </c>
      <c r="NC79" s="809" t="str">
        <f>IF(Table1[[#This Row],[Verschluss - B3 - Gewicht (in G)]]="","",Table1[[#This Row],[Verschluss - B3 - Gewicht (in G)]])</f>
        <v/>
      </c>
      <c r="ND79" s="809" t="str">
        <f>IF(Table1[[#This Row],[Verschluss - B3 - Lizenzierungs-pflichtig? (X=Ja)]]="","",Table1[[#This Row],[Verschluss - B3 - Lizenzierungs-pflichtig? (X=Ja)]])</f>
        <v/>
      </c>
      <c r="NE79" s="809" t="str">
        <f>IF(Table1[[#This Row],[Verschluss - B3 - Trennbar vom Hauptkörper? (X=Ja)]]="","",Table1[[#This Row],[Verschluss - B3 - Trennbar vom Hauptkörper? (X=Ja)]])</f>
        <v/>
      </c>
      <c r="NF79" s="812" t="str">
        <f>IF(Table1[[#This Row],[Verschluss - B3 - Virgin Material]]="","",VLOOKUP(Table1[[#This Row],[Verschluss - B3 - Virgin Material]],'DD FD'!AJ:AK,2,FALSE))</f>
        <v/>
      </c>
      <c r="NG79" s="813" t="str">
        <f>IF(Table1[[#This Row],[Verschluss - B3 - Virgin Material Anteil (in %)]]="","",Table1[[#This Row],[Verschluss - B3 - Virgin Material Anteil (in %)]])</f>
        <v/>
      </c>
      <c r="NH79" s="812" t="str">
        <f>IF(Table1[[#This Row],[Verschluss - B3 - Recyceltes Material]]="","",VLOOKUP(Table1[[#This Row],[Verschluss - B3 - Recyceltes Material]],'DD FD'!AL:AM,2,FALSE))</f>
        <v/>
      </c>
      <c r="NI79" s="813" t="str">
        <f>IF(Table1[[#This Row],[Verschluss - B3 - Recyceltes Material Anteil (in %)]]="","",Table1[[#This Row],[Verschluss - B3 - Recyceltes Material Anteil (in %)]])</f>
        <v/>
      </c>
      <c r="NJ79" s="812" t="str">
        <f>IF(Table1[[#This Row],[Verschluss - B3 - Beschichtung]]="","",VLOOKUP(Table1[[#This Row],[Verschluss - B3 - Beschichtung]],'DD FD'!AE:AF,2,FALSE))</f>
        <v/>
      </c>
      <c r="NK79" s="815" t="str">
        <f>IF(Table1[[#This Row],[Verschluss - B3 - Beschichtung Anteil (in %)]]="","",Table1[[#This Row],[Verschluss - B3 - Beschichtung Anteil (in %)]])</f>
        <v/>
      </c>
      <c r="NL79" s="811" t="str">
        <f>IF(Table1[[#This Row],[Etikett - B1 - Art]]="","",VLOOKUP(Table1[[#This Row],[Etikett - B1 - Art]],'DD FD'!F:G,2,FALSE))</f>
        <v/>
      </c>
      <c r="NM79" s="812" t="str">
        <f>IF(Table1[[#This Row],[Etikett - B1 - Fraktion]]="","",VLOOKUP(Table1[[#This Row],[Etikett - B1 - Fraktion]],'DD FD'!H:J,3,FALSE))</f>
        <v/>
      </c>
      <c r="NN79" s="809" t="str">
        <f>IF(Table1[[#This Row],[Etikett - B1 - Gewicht (in G)]]="","",Table1[[#This Row],[Etikett - B1 - Gewicht (in G)]])</f>
        <v/>
      </c>
      <c r="NO79" s="809" t="str">
        <f>IF(Table1[[#This Row],[Etikett - B1 - Lizenzierungs-pflichtig? (X=Ja)]]="","",Table1[[#This Row],[Etikett - B1 - Lizenzierungs-pflichtig? (X=Ja)]])</f>
        <v/>
      </c>
      <c r="NP79" s="809" t="str">
        <f>IF(Table1[[#This Row],[Etikett - B1 - Trennbar vom Hauptkörper? (X=Ja)]]="","",Table1[[#This Row],[Etikett - B1 - Trennbar vom Hauptkörper? (X=Ja)]])</f>
        <v/>
      </c>
      <c r="NQ79" s="812" t="str">
        <f>IF(Table1[[#This Row],[Etikett - B1 - Virgin Material]]="","",VLOOKUP(Table1[[#This Row],[Etikett - B1 - Virgin Material]],'DD FD'!AJ:AK,2,FALSE))</f>
        <v/>
      </c>
      <c r="NR79" s="813" t="str">
        <f>IF(Table1[[#This Row],[Etikett - B1 - Virgin Material Anteil (in %)]]="","",Table1[[#This Row],[Etikett - B1 - Virgin Material Anteil (in %)]])</f>
        <v/>
      </c>
      <c r="NS79" s="812" t="str">
        <f>IF(Table1[[#This Row],[Etikett - B1 - Recyceltes Material]]="","",VLOOKUP(Table1[[#This Row],[Etikett - B1 - Recyceltes Material]],'DD FD'!AL:AM,2,FALSE))</f>
        <v/>
      </c>
      <c r="NT79" s="813" t="str">
        <f>IF(Table1[[#This Row],[Etikett - B1 - Recyceltes Material Anteil (in %)]]="","",Table1[[#This Row],[Etikett - B1 - Recyceltes Material Anteil (in %)]])</f>
        <v/>
      </c>
      <c r="NU79" s="812" t="str">
        <f>IF(Table1[[#This Row],[Etikett - B1 - Beschichtung]]="","",VLOOKUP(Table1[[#This Row],[Etikett - B1 - Beschichtung]],'DD FD'!AE:AF,2,FALSE))</f>
        <v/>
      </c>
      <c r="NV79" s="815" t="str">
        <f>IF(Table1[[#This Row],[Etikett - B1 - Beschichtung Anteil (in %)]]="","",Table1[[#This Row],[Etikett - B1 - Beschichtung Anteil (in %)]])</f>
        <v/>
      </c>
      <c r="NW79" s="811" t="str">
        <f>IF(Table1[[#This Row],[Etikett - B2 - Art]]="","",VLOOKUP(Table1[[#This Row],[Etikett - B2 - Art]],'DD FD'!F:G,2,FALSE))</f>
        <v/>
      </c>
      <c r="NX79" s="812" t="str">
        <f>IF(Table1[[#This Row],[Etikett - B2 - Fraktion]]="","",VLOOKUP(Table1[[#This Row],[Etikett - B2 - Fraktion]],'DD FD'!H:J,3,FALSE))</f>
        <v/>
      </c>
      <c r="NY79" s="809" t="str">
        <f>IF(Table1[[#This Row],[Etikett - B2 - Gewicht (in G)]]="","",Table1[[#This Row],[Etikett - B2 - Gewicht (in G)]])</f>
        <v/>
      </c>
      <c r="NZ79" s="809" t="str">
        <f>IF(Table1[[#This Row],[Etikett - B2 - Lizenzierungs-pflichtig? (X=Ja)]]="","",Table1[[#This Row],[Etikett - B2 - Lizenzierungs-pflichtig? (X=Ja)]])</f>
        <v/>
      </c>
      <c r="OA79" s="809" t="str">
        <f>IF(Table1[[#This Row],[Etikett - B2 - Trennbar vom Hauptkörper? (X=Ja)]]="","",Table1[[#This Row],[Etikett - B2 - Trennbar vom Hauptkörper? (X=Ja)]])</f>
        <v/>
      </c>
      <c r="OB79" s="812" t="str">
        <f>IF(Table1[[#This Row],[Etikett - B2 - Virgin Material]]="","",VLOOKUP(Table1[[#This Row],[Etikett - B2 - Virgin Material]],'DD FD'!AJ:AK,2,FALSE))</f>
        <v/>
      </c>
      <c r="OC79" s="813" t="str">
        <f>IF(Table1[[#This Row],[Etikett - B2 - Virgin Material Anteil (in %)]]="","",Table1[[#This Row],[Etikett - B2 - Virgin Material Anteil (in %)]])</f>
        <v/>
      </c>
      <c r="OD79" s="812" t="str">
        <f>IF(Table1[[#This Row],[Etikett - B2 - Recyceltes Material]]="","",VLOOKUP(Table1[[#This Row],[Etikett - B2 - Recyceltes Material]],'DD FD'!AL:AM,2,FALSE))</f>
        <v/>
      </c>
      <c r="OE79" s="813" t="str">
        <f>IF(Table1[[#This Row],[Etikett - B2 - Recyceltes Material Anteil (in %)]]="","",Table1[[#This Row],[Etikett - B2 - Recyceltes Material Anteil (in %)]])</f>
        <v/>
      </c>
      <c r="OF79" s="812" t="str">
        <f>IF(Table1[[#This Row],[Etikett - B2 - Beschichtung]]="","",VLOOKUP(Table1[[#This Row],[Etikett - B2 - Beschichtung]],'DD FD'!AE:AF,2,FALSE))</f>
        <v/>
      </c>
      <c r="OG79" s="815" t="str">
        <f>IF(Table1[[#This Row],[Etikett - B2 - Beschichtung Anteil (in %)]]="","",Table1[[#This Row],[Etikett - B2 - Beschichtung Anteil (in %)]])</f>
        <v/>
      </c>
      <c r="OH79" s="811" t="str">
        <f>IF(Table1[[#This Row],[Etikett - B3 - Art]]="","",VLOOKUP(Table1[[#This Row],[Etikett - B3 - Art]],'DD FD'!F:G,2,FALSE))</f>
        <v/>
      </c>
      <c r="OI79" s="812" t="str">
        <f>IF(Table1[[#This Row],[Etikett - B3 - Fraktion]]="","",VLOOKUP(Table1[[#This Row],[Etikett - B3 - Fraktion]],'DD FD'!H:J,3,FALSE))</f>
        <v/>
      </c>
      <c r="OJ79" s="809" t="str">
        <f>IF(Table1[[#This Row],[Etikett - B3 - Gewicht (in G)]]="","",Table1[[#This Row],[Etikett - B3 - Gewicht (in G)]])</f>
        <v/>
      </c>
      <c r="OK79" s="809" t="str">
        <f>IF(Table1[[#This Row],[Etikett - B3 - Lizenzierungs-pflichtig? (X=Ja)]]="","",Table1[[#This Row],[Etikett - B3 - Lizenzierungs-pflichtig? (X=Ja)]])</f>
        <v/>
      </c>
      <c r="OL79" s="809" t="str">
        <f>IF(Table1[[#This Row],[Etikett - B3 - Trennbar vom Hauptkörper? (X=Ja)]]="","",Table1[[#This Row],[Etikett - B3 - Trennbar vom Hauptkörper? (X=Ja)]])</f>
        <v/>
      </c>
      <c r="OM79" s="812" t="str">
        <f>IF(Table1[[#This Row],[Etikett - B3 - Virgin Material]]="","",VLOOKUP(Table1[[#This Row],[Etikett - B3 - Virgin Material]],'DD FD'!AJ:AK,2,FALSE))</f>
        <v/>
      </c>
      <c r="ON79" s="813" t="str">
        <f>IF(Table1[[#This Row],[Etikett - B3 - Virgin Material Anteil (in %)]]="","",Table1[[#This Row],[Etikett - B3 - Virgin Material Anteil (in %)]])</f>
        <v/>
      </c>
      <c r="OO79" s="812" t="str">
        <f>IF(Table1[[#This Row],[Etikett - B3 - Recyceltes Material]]="","",VLOOKUP(Table1[[#This Row],[Etikett - B3 - Recyceltes Material]],'DD FD'!AL:AM,2,FALSE))</f>
        <v/>
      </c>
      <c r="OP79" s="813" t="str">
        <f>IF(Table1[[#This Row],[Etikett - B3 - Recyceltes Material Anteil (in %)]]="","",Table1[[#This Row],[Etikett - B3 - Recyceltes Material Anteil (in %)]])</f>
        <v/>
      </c>
      <c r="OQ79" s="812" t="str">
        <f>IF(Table1[[#This Row],[Etikett - B3 - Beschichtung]]="","",VLOOKUP(Table1[[#This Row],[Etikett - B3 - Beschichtung]],'DD FD'!AE:AF,2,FALSE))</f>
        <v/>
      </c>
      <c r="OR79" s="861" t="str">
        <f>IF(Table1[[#This Row],[Etikett - B3 - Beschichtung Anteil (in %)]]="","",Table1[[#This Row],[Etikett - B3 - Beschichtung Anteil (in %)]])</f>
        <v/>
      </c>
      <c r="OS79" s="866">
        <f>ROUNDUP(SUM(
IF(AND(LB79='DD FD'!$J$7,LD79='DD FD'!$AI$3),LC79,0),
IF(AND(LL79='DD FD'!$J$7,LN79='DD FD'!$AI$3),LM79,0),
IF(AND(LV79='DD FD'!$J$7,LX79='DD FD'!$AI$3),LW79,0),
IF(AND(MF79='DD FD'!$J$7,MH79='DD FD'!$AI$3),MG79,0),
IF(AND(MQ79='DD FD'!$J$7,MS79='DD FD'!$AI$3),MR79,0),
IF(AND(NB79='DD FD'!$J$7,ND79='DD FD'!$AI$3),NC79,0),
IF(AND(NM79='DD FD'!$J$7,NO79='DD FD'!$AI$3),NN79,0),
IF(AND(NX79='DD FD'!$J$7,NZ79='DD FD'!$AI$3),NY79,0),
IF(AND(OI79='DD FD'!$J$7,OK79='DD FD'!$AI$3),OJ79,0),
),2)</f>
        <v>0</v>
      </c>
      <c r="OT79" s="865">
        <f>ROUNDUP(SUM(
IF(AND(LB79='DD FD'!$J$6,LD79='DD FD'!$AI$3),LC79,0),
IF(AND(LL79='DD FD'!$J$6,LN79='DD FD'!$AI$3),LM79,0),
IF(AND(LV79='DD FD'!$J$6,LX79='DD FD'!$AI$3),LW79,0),
IF(AND(MF79='DD FD'!$J$6,MH79='DD FD'!$AI$3),MG79,0),
IF(AND(MQ79='DD FD'!$J$6,MS79='DD FD'!$AI$3),MR79,0),
IF(AND(NB79='DD FD'!$J$6,ND79='DD FD'!$AI$3),NC79,0),
IF(AND(NM79='DD FD'!$J$6,NO79='DD FD'!$AI$3),NN79,0),
IF(AND(NX79='DD FD'!$J$6,NZ79='DD FD'!$AI$3),NY79,0),
IF(AND(OI79='DD FD'!$J$6,OK79='DD FD'!$AI$3),OJ79,0),
),2)</f>
        <v>0</v>
      </c>
      <c r="OU79" s="865">
        <f>ROUNDUP(SUM(
IF(AND(LB79='DD FD'!$J$10,LD79='DD FD'!$AI$3),LC79,0),
IF(AND(LL79='DD FD'!$J$10,LN79='DD FD'!$AI$3),LM79,0),
IF(AND(LV79='DD FD'!$J$10,LX79='DD FD'!$AI$3),LW79,0),
IF(AND(MF79='DD FD'!$J$10,MH79='DD FD'!$AI$3),MG79,0),
IF(AND(MQ79='DD FD'!$J$10,MS79='DD FD'!$AI$3),MR79,0),
IF(AND(NB79='DD FD'!$J$10,ND79='DD FD'!$AI$3),NC79,0),
IF(AND(NM79='DD FD'!$J$10,NO79='DD FD'!$AI$3),NN79,0),
IF(AND(NX79='DD FD'!$J$10,NZ79='DD FD'!$AI$3),NY79,0),
IF(AND(OI79='DD FD'!$J$10,OK79='DD FD'!$AI$3),OJ79,0),
),2)</f>
        <v>0</v>
      </c>
      <c r="OV79" s="865">
        <f>ROUNDUP(SUM(
IF(AND(LB79='DD FD'!$J$8,LD79='DD FD'!$AI$3),LC79,0),
IF(AND(LL79='DD FD'!$J$8,LN79='DD FD'!$AI$3),LM79,0),
IF(AND(LV79='DD FD'!$J$8,LX79='DD FD'!$AI$3),LW79,0),
IF(AND(MF79='DD FD'!$J$8,MH79='DD FD'!$AI$3),MG79,0),
IF(AND(MQ79='DD FD'!$J$8,MS79='DD FD'!$AI$3),MR79,0),
IF(AND(NB79='DD FD'!$J$8,ND79='DD FD'!$AI$3),NC79,0),
IF(AND(NM79='DD FD'!$J$8,NO79='DD FD'!$AI$3),NN79,0),
IF(AND(NX79='DD FD'!$J$8,NZ79='DD FD'!$AI$3),NY79,0),
IF(AND(OI79='DD FD'!$J$8,OK79='DD FD'!$AI$3),OJ79,0),
),2)</f>
        <v>0</v>
      </c>
      <c r="OW79" s="865">
        <f>ROUNDUP(SUM(
IF(AND(LB79='DD FD'!$J$5,LD79='DD FD'!$AI$3),LC79,0),
IF(AND(LL79='DD FD'!$J$5,LN79='DD FD'!$AI$3),LM79,0),
IF(AND(LV79='DD FD'!$J$5,LX79='DD FD'!$AI$3),LW79,0),
IF(AND(MF79='DD FD'!$J$5,MH79='DD FD'!$AI$3),MG79,0),
IF(AND(MQ79='DD FD'!$J$5,MS79='DD FD'!$AI$3),MR79,0),
IF(AND(NB79='DD FD'!$J$5,ND79='DD FD'!$AI$3),NC79,0),
IF(AND(NM79='DD FD'!$J$5,NO79='DD FD'!$AI$3),NN79,0),
IF(AND(NX79='DD FD'!$J$5,NZ79='DD FD'!$AI$3),NY79,0),
IF(AND(OI79='DD FD'!$J$5,OK79='DD FD'!$AI$3),OJ79,0),
),2)</f>
        <v>0</v>
      </c>
      <c r="OX79" s="865">
        <f>ROUNDUP(SUM(
IF(AND(LB79='DD FD'!$J$9,LD79='DD FD'!$AI$3),LC79,0),
IF(AND(LL79='DD FD'!$J$9,LN79='DD FD'!$AI$3),LM79,0),
IF(AND(LV79='DD FD'!$J$9,LX79='DD FD'!$AI$3),LW79,0),
IF(AND(MF79='DD FD'!$J$9,MH79='DD FD'!$AI$3),MG79,0),
IF(AND(MQ79='DD FD'!$J$9,MS79='DD FD'!$AI$3),MR79,0),
IF(AND(NB79='DD FD'!$J$9,ND79='DD FD'!$AI$3),NC79,0),
IF(AND(NM79='DD FD'!$J$9,NO79='DD FD'!$AI$3),NN79,0),
IF(AND(NX79='DD FD'!$J$9,NZ79='DD FD'!$AI$3),NY79,0),
IF(AND(OI79='DD FD'!$J$9,OK79='DD FD'!$AI$3),OJ79,0),
),2)</f>
        <v>0</v>
      </c>
      <c r="OY79" s="865">
        <f>ROUNDUP(SUM(
IF(AND(LB79='DD FD'!$J$4,LD79='DD FD'!$AI$3),LC79,0),
IF(AND(LL79='DD FD'!$J$4,LN79='DD FD'!$AI$3),LM79,0),
IF(AND(LV79='DD FD'!$J$4,LX79='DD FD'!$AI$3),LW79,0),
IF(AND(MF79='DD FD'!$J$4,MH79='DD FD'!$AI$3),MG79,0),
IF(AND(MQ79='DD FD'!$J$4,MS79='DD FD'!$AI$3),MR79,0),
IF(AND(NB79='DD FD'!$J$4,ND79='DD FD'!$AI$3),NC79,0),
IF(AND(NM79='DD FD'!$J$4,NO79='DD FD'!$AI$3),NN79,0),
IF(AND(NX79='DD FD'!$J$4,NZ79='DD FD'!$AI$3),NY79,0),
IF(AND(OI79='DD FD'!$J$4,OK79='DD FD'!$AI$3),OJ79,0),
),2)</f>
        <v>0</v>
      </c>
      <c r="OZ79" s="867">
        <f>ROUNDUP(SUM(
IF(AND(LB79='DD FD'!$J$11,LD79='DD FD'!$AI$3),LC79,0),
IF(AND(LL79='DD FD'!$J$11,LN79='DD FD'!$AI$3),LM79,0),
IF(AND(LV79='DD FD'!$J$11,LX79='DD FD'!$AI$3),LW79,0),
IF(AND(MF79='DD FD'!$J$11,MH79='DD FD'!$AI$3),MG79,0),
IF(AND(MQ79='DD FD'!$J$11,MS79='DD FD'!$AI$3),MR79,0),
IF(AND(NB79='DD FD'!$J$11,ND79='DD FD'!$AI$3),NC79,0),
IF(AND(NM79='DD FD'!$J$11,NO79='DD FD'!$AI$3),NN79,0),
IF(AND(NX79='DD FD'!$J$11,NZ79='DD FD'!$AI$3),NY79,0),
IF(AND(OI79='DD FD'!$J$11,OK79='DD FD'!$AI$3),OJ79,0),
),2)</f>
        <v>0</v>
      </c>
    </row>
    <row r="80" spans="1:416">
      <c r="A80" s="663"/>
      <c r="B80" s="182"/>
      <c r="C80" s="282"/>
      <c r="D80" s="282"/>
      <c r="E80" s="183"/>
      <c r="F80" s="355"/>
      <c r="G80" s="359"/>
      <c r="H80" s="664"/>
      <c r="I80" s="173"/>
      <c r="J80" s="161" t="str">
        <f t="shared" si="27"/>
        <v/>
      </c>
      <c r="K80" s="633" t="str">
        <f t="shared" si="44"/>
        <v/>
      </c>
      <c r="L80" s="636"/>
      <c r="M80" s="124" t="str">
        <f t="shared" si="45"/>
        <v/>
      </c>
      <c r="N80" s="125" t="str">
        <f t="shared" si="28"/>
        <v/>
      </c>
      <c r="O80" s="175"/>
      <c r="P80" s="175"/>
      <c r="Q80" s="126" t="str">
        <f t="shared" si="46"/>
        <v/>
      </c>
      <c r="R80" s="184"/>
      <c r="S80" s="184"/>
      <c r="T80" s="182"/>
      <c r="U80" s="182"/>
      <c r="V80" s="182"/>
      <c r="W80" s="358"/>
      <c r="X80" s="182"/>
      <c r="Y80" s="183"/>
      <c r="Z80" s="123"/>
      <c r="AA80" s="176"/>
      <c r="AB80" s="176"/>
      <c r="AC80" s="176"/>
      <c r="AD80" s="176"/>
      <c r="AE80" s="176"/>
      <c r="AF80" s="176"/>
      <c r="AG80" s="127" t="str">
        <f t="shared" si="47"/>
        <v/>
      </c>
      <c r="AH80" s="127" t="str">
        <f t="shared" si="48"/>
        <v/>
      </c>
      <c r="AI80" s="370"/>
      <c r="AJ80" s="635"/>
      <c r="AK80" s="619" t="str">
        <f t="shared" si="49"/>
        <v/>
      </c>
      <c r="AL80" s="124" t="str">
        <f t="shared" si="29"/>
        <v/>
      </c>
      <c r="AM80" s="124" t="str">
        <f t="shared" si="30"/>
        <v/>
      </c>
      <c r="AN80" s="124" t="str">
        <f t="shared" si="31"/>
        <v/>
      </c>
      <c r="AO80" s="124" t="str">
        <f t="shared" si="32"/>
        <v/>
      </c>
      <c r="AP80" s="184"/>
      <c r="AQ80" s="182"/>
      <c r="AR80" s="182"/>
      <c r="AS80" s="182"/>
      <c r="AT80" s="182"/>
      <c r="AU80" s="127" t="str">
        <f t="shared" si="33"/>
        <v/>
      </c>
      <c r="AV80" s="354"/>
      <c r="AW80" s="127" t="str">
        <f t="shared" si="34"/>
        <v/>
      </c>
      <c r="AX80" s="144" t="str">
        <f t="shared" si="35"/>
        <v/>
      </c>
      <c r="AY80" s="182"/>
      <c r="AZ80" s="23"/>
      <c r="BA80" s="23"/>
      <c r="BB80" s="183"/>
      <c r="BC80" s="622"/>
      <c r="BD80" s="649" t="str">
        <f t="shared" si="50"/>
        <v/>
      </c>
      <c r="BE80" s="354"/>
      <c r="BF80" s="192" t="str">
        <f t="shared" si="51"/>
        <v/>
      </c>
      <c r="BG80" s="159"/>
      <c r="BH80" s="159"/>
      <c r="BI80" s="182"/>
      <c r="BJ80" s="194"/>
      <c r="BK80" s="194"/>
      <c r="BL80" s="194"/>
      <c r="BM80" s="127" t="str">
        <f t="shared" si="36"/>
        <v/>
      </c>
      <c r="BN80" s="194"/>
      <c r="BO80" s="178" t="str">
        <f t="shared" si="37"/>
        <v/>
      </c>
      <c r="BP80" s="191"/>
      <c r="BQ80" s="182"/>
      <c r="BR80" s="23"/>
      <c r="BS80" s="23"/>
      <c r="BT80" s="23"/>
      <c r="BU80" s="651"/>
      <c r="BV80" s="647"/>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633" t="str">
        <f t="shared" si="52"/>
        <v/>
      </c>
      <c r="DY80" s="736"/>
      <c r="DZ80" s="334"/>
      <c r="EA80" s="736"/>
      <c r="EB80" s="197"/>
      <c r="EC80" s="194"/>
      <c r="ED80" s="197"/>
      <c r="EE80" s="197"/>
      <c r="EF80" s="194"/>
      <c r="EG80" s="194"/>
      <c r="EH80" s="194"/>
      <c r="EI80" s="123" t="str">
        <f t="shared" si="38"/>
        <v/>
      </c>
      <c r="EJ80" s="194"/>
      <c r="EK80" s="620" t="str">
        <f t="shared" si="39"/>
        <v/>
      </c>
      <c r="EL80" s="756"/>
      <c r="EM80" s="620" t="str">
        <f t="shared" si="53"/>
        <v/>
      </c>
      <c r="EN80" s="733"/>
      <c r="EO80" s="163"/>
      <c r="EP80" s="163"/>
      <c r="EQ80" s="163"/>
      <c r="ER80" s="163"/>
      <c r="ES80" s="163"/>
      <c r="ET80" s="163"/>
      <c r="EU80" s="163"/>
      <c r="EV80" s="163"/>
      <c r="EW80" s="163"/>
      <c r="EX80" s="163"/>
      <c r="EY80" s="163"/>
      <c r="EZ80" s="163"/>
      <c r="FA80" s="163"/>
      <c r="FB80" s="163"/>
      <c r="FC80" s="742"/>
      <c r="FD80" s="648" t="str">
        <f t="shared" si="40"/>
        <v/>
      </c>
      <c r="FE80" s="183"/>
      <c r="FF80" s="201"/>
      <c r="FG80" s="201"/>
      <c r="FH80" s="201"/>
      <c r="FI80" s="201"/>
      <c r="FJ80" s="201"/>
      <c r="FK80" s="201"/>
      <c r="FL80" s="182"/>
      <c r="FM80" s="182"/>
      <c r="FN80" s="334"/>
      <c r="FO80" s="123" t="str">
        <f t="shared" si="41"/>
        <v/>
      </c>
      <c r="FP80" s="889" t="str">
        <f>IF(Table1[[#This Row],[Baumwollanteil (in %)]]&lt;&gt;"","05","")</f>
        <v/>
      </c>
      <c r="FQ80" s="999"/>
      <c r="FR80" s="179" t="str">
        <f t="shared" si="42"/>
        <v/>
      </c>
      <c r="FS80" s="175"/>
      <c r="FT80" s="175"/>
      <c r="FU80" s="175"/>
      <c r="FV80" s="745" t="str">
        <f t="shared" si="43"/>
        <v/>
      </c>
      <c r="FZ80" s="24"/>
      <c r="GA80" s="24"/>
      <c r="GC80" s="1010" t="str">
        <f>IF(Table1[[#This Row],[Global Trade Item Number (GTIN)]]="","",Table1[[#This Row],[Global Trade Item Number (GTIN)]])</f>
        <v/>
      </c>
      <c r="GD80" s="790" t="str">
        <f>IF(Table1[[#This Row],[WAWI-Nr./ Kreditoren-Nummer
(ASDV)]]&lt;&gt;"",Table1[[#This Row],[WAWI-Nr./ Kreditoren-Nummer
(ASDV)]],"")</f>
        <v/>
      </c>
      <c r="GE80" s="190"/>
      <c r="GF80" s="790" t="str">
        <f>IF(Table1[[#This Row],[Gültig ab (Datum)]]&lt;&gt;"","31.12.9999","")</f>
        <v/>
      </c>
      <c r="GG80" s="190"/>
      <c r="GH80" s="190"/>
      <c r="GI80" s="616"/>
      <c r="GJ80" s="765"/>
      <c r="GK80" s="763"/>
      <c r="GL80" s="617"/>
      <c r="GM80" s="617"/>
      <c r="GN80" s="617"/>
      <c r="GO80" s="617"/>
      <c r="GP80" s="617"/>
      <c r="GQ80" s="775"/>
      <c r="GR80" s="771"/>
      <c r="GS80" s="159"/>
      <c r="GT80" s="610"/>
      <c r="GU80" s="610"/>
      <c r="GV80" s="610"/>
      <c r="GW80" s="610"/>
      <c r="GX80" s="610"/>
      <c r="GY80" s="610"/>
      <c r="GZ80" s="610"/>
      <c r="HA80" s="610"/>
      <c r="HB80" s="771"/>
      <c r="HC80" s="610"/>
      <c r="HD80" s="610"/>
      <c r="HE80" s="610"/>
      <c r="HF80" s="610"/>
      <c r="HG80" s="610"/>
      <c r="HH80" s="610"/>
      <c r="HI80" s="610"/>
      <c r="HJ80" s="610"/>
      <c r="HK80" s="610"/>
      <c r="HL80" s="771"/>
      <c r="HM80" s="610"/>
      <c r="HN80" s="610"/>
      <c r="HO80" s="610"/>
      <c r="HP80" s="610"/>
      <c r="HQ80" s="610"/>
      <c r="HR80" s="610"/>
      <c r="HS80" s="610"/>
      <c r="HT80" s="610"/>
      <c r="HU80" s="610"/>
      <c r="HV80" s="771"/>
      <c r="HW80" s="610"/>
      <c r="HX80" s="610"/>
      <c r="HY80" s="610"/>
      <c r="HZ80" s="610"/>
      <c r="IA80" s="610"/>
      <c r="IB80" s="610"/>
      <c r="IC80" s="610"/>
      <c r="ID80" s="610"/>
      <c r="IE80" s="610"/>
      <c r="IF80" s="610"/>
      <c r="IG80" s="771"/>
      <c r="IH80" s="610"/>
      <c r="II80" s="610"/>
      <c r="IJ80" s="610"/>
      <c r="IK80" s="610"/>
      <c r="IL80" s="610"/>
      <c r="IM80" s="610"/>
      <c r="IN80" s="610"/>
      <c r="IO80" s="610"/>
      <c r="IP80" s="610"/>
      <c r="IQ80" s="610"/>
      <c r="IR80" s="771"/>
      <c r="IS80" s="610"/>
      <c r="IT80" s="610"/>
      <c r="IU80" s="610"/>
      <c r="IV80" s="610"/>
      <c r="IW80" s="610"/>
      <c r="IX80" s="610"/>
      <c r="IY80" s="610"/>
      <c r="IZ80" s="610"/>
      <c r="JA80" s="610"/>
      <c r="JB80" s="610"/>
      <c r="JC80" s="771"/>
      <c r="JD80" s="610"/>
      <c r="JE80" s="610"/>
      <c r="JF80" s="610"/>
      <c r="JG80" s="610"/>
      <c r="JH80" s="610"/>
      <c r="JI80" s="610"/>
      <c r="JJ80" s="610"/>
      <c r="JK80" s="610"/>
      <c r="JL80" s="610"/>
      <c r="JM80" s="827"/>
      <c r="JN80" s="771"/>
      <c r="JO80" s="610"/>
      <c r="JP80" s="610"/>
      <c r="JQ80" s="610"/>
      <c r="JR80" s="610"/>
      <c r="JS80" s="610"/>
      <c r="JT80" s="610"/>
      <c r="JU80" s="610"/>
      <c r="JV80" s="610"/>
      <c r="JW80" s="610"/>
      <c r="JX80" s="610"/>
      <c r="JY80" s="771"/>
      <c r="JZ80" s="610"/>
      <c r="KA80" s="610"/>
      <c r="KB80" s="610"/>
      <c r="KC80" s="610"/>
      <c r="KD80" s="610"/>
      <c r="KE80" s="610"/>
      <c r="KF80" s="610"/>
      <c r="KG80" s="610"/>
      <c r="KH80" s="610"/>
      <c r="KI80" s="610"/>
      <c r="KL80" s="803" t="str">
        <f>IF(Table1[[#This Row],[GTIN]]&lt;&gt;"",Table1[[#This Row],[GTIN]],"")</f>
        <v/>
      </c>
      <c r="KM80" s="804" t="str">
        <f>Table1[[#This Row],[Kreditor]]</f>
        <v/>
      </c>
      <c r="KN80" s="805" t="str">
        <f>IF(Table1[[#This Row],[Gültig ab (Datum)]]&lt;&gt;"",Table1[[#This Row],[Gültig ab (Datum)]],"")</f>
        <v/>
      </c>
      <c r="KO80" s="805" t="str">
        <f>Table1[[#This Row],[Gültig bis]]</f>
        <v/>
      </c>
      <c r="KP80" s="818" t="str">
        <f>IF(Table1[[#This Row],[Artikel verpackt? 
(X=Ja)]]="","",Table1[[#This Row],[Artikel verpackt? 
(X=Ja)]])</f>
        <v/>
      </c>
      <c r="KQ80" s="806" t="str">
        <f>IF(Table1[[#This Row],[Verpackung recyclingfähig?
(X=Ja)]]="","",Table1[[#This Row],[Verpackung recyclingfähig?
(X=Ja)]])</f>
        <v/>
      </c>
      <c r="KR80" s="807"/>
      <c r="KS80" s="808"/>
      <c r="KT80" s="809"/>
      <c r="KU80" s="809"/>
      <c r="KV80" s="809"/>
      <c r="KW80" s="809"/>
      <c r="KX80" s="809"/>
      <c r="KY80" s="809"/>
      <c r="KZ80" s="810"/>
      <c r="LA80" s="811" t="str">
        <f>IF(Table1[[#This Row],[Hauptkörper - B1 - Art]]="","",VLOOKUP(Table1[[#This Row],[Hauptkörper - B1 - Art]],'DD FD'!B:C,2,FALSE))</f>
        <v/>
      </c>
      <c r="LB80" s="812" t="str">
        <f>IF(Table1[[#This Row],[Hauptkörper - B1 - Fraktion]]="","",VLOOKUP(Table1[[#This Row],[Hauptkörper - B1 - Fraktion]],'DD FD'!H:J,3,FALSE))</f>
        <v/>
      </c>
      <c r="LC80" s="809" t="str">
        <f>IF(Table1[[#This Row],[Hauptkörper - B1 - Gewicht
(in G)]]="","",Table1[[#This Row],[Hauptkörper - B1 - Gewicht
(in G)]])</f>
        <v/>
      </c>
      <c r="LD80" s="809" t="str">
        <f>IF(Table1[[#This Row],[Hauptkörper - B1 - Lizenzierungs-pflichtig? (X=Ja)]]="","",Table1[[#This Row],[Hauptkörper - B1 - Lizenzierungs-pflichtig? (X=Ja)]])</f>
        <v/>
      </c>
      <c r="LE80" s="812" t="str">
        <f>IF(Table1[[#This Row],[Hauptkörper - B1 - Virgin Material]]="","",VLOOKUP(Table1[[#This Row],[Hauptkörper - B1 - Virgin Material]],'DD FD'!AJ:AK,2,FALSE))</f>
        <v/>
      </c>
      <c r="LF80" s="813" t="str">
        <f>IF(Table1[[#This Row],[Hauptkörper - B1 - Virgin Material Anteil (in %)]]="","",Table1[[#This Row],[Hauptkörper - B1 - Virgin Material Anteil (in %)]])</f>
        <v/>
      </c>
      <c r="LG80" s="812" t="str">
        <f>IF(Table1[[#This Row],[Hauptkörper - B1 - Recyceltes Material]]="","",VLOOKUP(Table1[[#This Row],[Hauptkörper - B1 - Recyceltes Material]],'DD FD'!AL:AM,2,FALSE))</f>
        <v/>
      </c>
      <c r="LH80" s="813" t="str">
        <f>IF(Table1[[#This Row],[Hauptkörper - B1 - Recyceltes Material Anteil (in %)]]="","",Table1[[#This Row],[Hauptkörper - B1 - Recyceltes Material Anteil (in %)]])</f>
        <v/>
      </c>
      <c r="LI80" s="814" t="str">
        <f>IF(Table1[[#This Row],[Hauptkörper - B1 - Beschichtung]]="","",VLOOKUP(Table1[[#This Row],[Hauptkörper - B1 - Beschichtung]],'DD FD'!AE:AF,2,FALSE))</f>
        <v/>
      </c>
      <c r="LJ80" s="815" t="str">
        <f>IF(Table1[[#This Row],[Hauptkörper - B1 - Beschichtung Anteil (in %)]]="","",Table1[[#This Row],[Hauptkörper - B1 - Beschichtung Anteil (in %)]])</f>
        <v/>
      </c>
      <c r="LK80" s="811" t="str">
        <f>IF(Table1[[#This Row],[Hauptkörper - B2 - Art]]="","",VLOOKUP(Table1[[#This Row],[Hauptkörper - B2 - Art]],'DD FD'!B:C,2,FALSE))</f>
        <v/>
      </c>
      <c r="LL80" s="812" t="str">
        <f>IF(Table1[[#This Row],[Hauptkörper - B2 - Fraktion]]="","",VLOOKUP(Table1[[#This Row],[Hauptkörper - B2 - Fraktion]],'DD FD'!H:J,3,FALSE))</f>
        <v/>
      </c>
      <c r="LM80" s="809" t="str">
        <f>IF(Table1[[#This Row],[Hauptkörper - B2 - Gewicht
(in G)]]="","",Table1[[#This Row],[Hauptkörper - B2 - Gewicht
(in G)]])</f>
        <v/>
      </c>
      <c r="LN80" s="809" t="str">
        <f>IF(Table1[[#This Row],[Hauptkörper - B2 - Lizenzierungs-pflichtig? (X=Ja)]]="","",Table1[[#This Row],[Hauptkörper - B2 - Lizenzierungs-pflichtig? (X=Ja)]])</f>
        <v/>
      </c>
      <c r="LO80" s="812" t="str">
        <f>IF(Table1[[#This Row],[Hauptkörper - B2 - Virgin Material]]="","",VLOOKUP(Table1[[#This Row],[Hauptkörper - B2 - Virgin Material]],'DD FD'!AJ:AK,2,FALSE))</f>
        <v/>
      </c>
      <c r="LP80" s="813" t="str">
        <f>IF(Table1[[#This Row],[Hauptkörper - B2 - Virgin Material Anteil (in %)]]="","",Table1[[#This Row],[Hauptkörper - B2 - Virgin Material Anteil (in %)]])</f>
        <v/>
      </c>
      <c r="LQ80" s="812" t="str">
        <f>IF(Table1[[#This Row],[Hauptkörper - B2 - Recyceltes Material]]="","",VLOOKUP(Table1[[#This Row],[Hauptkörper - B2 - Recyceltes Material]],'DD FD'!AL:AM,2,FALSE))</f>
        <v/>
      </c>
      <c r="LR80" s="813" t="str">
        <f>IF(Table1[[#This Row],[Hauptkörper - B2 - Recyceltes Material Anteil (in %)]]="","",Table1[[#This Row],[Hauptkörper - B2 - Recyceltes Material Anteil (in %)]])</f>
        <v/>
      </c>
      <c r="LS80" s="812" t="str">
        <f>IF(Table1[[#This Row],[Hauptkörper - B2 - Beschichtung]]="","",VLOOKUP(Table1[[#This Row],[Hauptkörper - B2 - Beschichtung]],'DD FD'!AE:AF,2,FALSE))</f>
        <v/>
      </c>
      <c r="LT80" s="815" t="str">
        <f>IF(Table1[[#This Row],[Hauptkörper - B2 - Beschichtung Anteil (in %)]]="","",Table1[[#This Row],[Hauptkörper - B2 - Beschichtung Anteil (in %)]])</f>
        <v/>
      </c>
      <c r="LU80" s="811" t="str">
        <f>IF(Table1[[#This Row],[Hauptkörper - B3 - Art]]="","",VLOOKUP(Table1[[#This Row],[Hauptkörper - B3 - Art]],'DD FD'!B:C,2,FALSE))</f>
        <v/>
      </c>
      <c r="LV80" s="812" t="str">
        <f>IF(Table1[[#This Row],[Hauptkörper - B3 - Fraktion]]="","",VLOOKUP(Table1[[#This Row],[Hauptkörper - B3 - Fraktion]],'DD FD'!H:J,3,FALSE))</f>
        <v/>
      </c>
      <c r="LW80" s="809" t="str">
        <f>IF(Table1[[#This Row],[Hauptkörper - B3 - Gewicht
(in G)]]="","",Table1[[#This Row],[Hauptkörper - B3 - Gewicht
(in G)]])</f>
        <v/>
      </c>
      <c r="LX80" s="809" t="str">
        <f>IF(Table1[[#This Row],[Hauptkörper - B3 - Lizenzierungs-pflichtig? (X=Ja)]]="","",Table1[[#This Row],[Hauptkörper - B3 - Lizenzierungs-pflichtig? (X=Ja)]])</f>
        <v/>
      </c>
      <c r="LY80" s="812" t="str">
        <f>IF(Table1[[#This Row],[Hauptkörper - B3 - Virgin Material]]="","",VLOOKUP(Table1[[#This Row],[Hauptkörper - B3 - Virgin Material]],'DD FD'!AJ:AK,2,FALSE))</f>
        <v/>
      </c>
      <c r="LZ80" s="813" t="str">
        <f>IF(Table1[[#This Row],[Hauptkörper - B3 - Virgin Material Anteil (in %)]]="","",Table1[[#This Row],[Hauptkörper - B3 - Virgin Material Anteil (in %)]])</f>
        <v/>
      </c>
      <c r="MA80" s="812" t="str">
        <f>IF(Table1[[#This Row],[Hauptkörper - B3 - Recyceltes Material]]="","",VLOOKUP(Table1[[#This Row],[Hauptkörper - B3 - Recyceltes Material]],'DD FD'!AL:AM,2,FALSE))</f>
        <v/>
      </c>
      <c r="MB80" s="813" t="str">
        <f>IF(Table1[[#This Row],[Hauptkörper - B3 - Recyceltes Material Anteil (in %)]]="","",Table1[[#This Row],[Hauptkörper - B3 - Recyceltes Material Anteil (in %)]])</f>
        <v/>
      </c>
      <c r="MC80" s="812" t="str">
        <f>IF(Table1[[#This Row],[Hauptkörper - B3 - Beschichtung]]="","",VLOOKUP(Table1[[#This Row],[Hauptkörper - B3 - Beschichtung]],'DD FD'!AE:AF,2,FALSE))</f>
        <v/>
      </c>
      <c r="MD80" s="815" t="str">
        <f>IF(Table1[[#This Row],[Hauptkörper - B3 - Beschichtung Anteil (in %)]]="","",Table1[[#This Row],[Hauptkörper - B3 - Beschichtung Anteil (in %)]])</f>
        <v/>
      </c>
      <c r="ME80" s="811" t="str">
        <f>IF(Table1[[#This Row],[Verschluss - B1 - Art]]="","",VLOOKUP(Table1[[#This Row],[Verschluss - B1 - Art]],'DD FD'!D:E,2,FALSE))</f>
        <v/>
      </c>
      <c r="MF80" s="812" t="str">
        <f>IF(Table1[[#This Row],[Verschluss - B1 - Fraktion]]="","",VLOOKUP(Table1[[#This Row],[Verschluss - B1 - Fraktion]],'DD FD'!H:J,3,FALSE))</f>
        <v/>
      </c>
      <c r="MG80" s="809" t="str">
        <f>IF(Table1[[#This Row],[Verschluss - B1 - Gewicht (in G)]]="","",Table1[[#This Row],[Verschluss - B1 - Gewicht (in G)]])</f>
        <v/>
      </c>
      <c r="MH80" s="809" t="str">
        <f>IF(Table1[[#This Row],[Verschluss - B1 - Lizenzierungs-pflichtig? (X=Ja)]]="","",Table1[[#This Row],[Verschluss - B1 - Lizenzierungs-pflichtig? (X=Ja)]])</f>
        <v/>
      </c>
      <c r="MI80" s="809" t="str">
        <f>IF(Table1[[#This Row],[Verschluss - B1 - Trennbar vom Hauptkörper? (X=Ja)]]="","",Table1[[#This Row],[Verschluss - B1 - Trennbar vom Hauptkörper? (X=Ja)]])</f>
        <v/>
      </c>
      <c r="MJ80" s="812" t="str">
        <f>IF(Table1[[#This Row],[Verschluss - B1 - Virgin Material]]="","",VLOOKUP(Table1[[#This Row],[Verschluss - B1 - Virgin Material]],'DD FD'!AJ:AK,2,FALSE))</f>
        <v/>
      </c>
      <c r="MK80" s="813" t="str">
        <f>IF(Table1[[#This Row],[Verschluss - B1 - Virgin Material Anteil (in %)]]="","",Table1[[#This Row],[Verschluss - B1 - Virgin Material Anteil (in %)]])</f>
        <v/>
      </c>
      <c r="ML80" s="812" t="str">
        <f>IF(Table1[[#This Row],[Verschluss - B1 - Recyceltes Material]]="","",VLOOKUP(Table1[[#This Row],[Verschluss - B1 - Recyceltes Material]],'DD FD'!AL:AM,2,FALSE))</f>
        <v/>
      </c>
      <c r="MM80" s="813" t="str">
        <f>IF(Table1[[#This Row],[Verschluss - B1 - Recyceltes Material Anteil (in %)]]="","",Table1[[#This Row],[Verschluss - B1 - Recyceltes Material Anteil (in %)]])</f>
        <v/>
      </c>
      <c r="MN80" s="812" t="str">
        <f>IF(Table1[[#This Row],[Verschluss - B1 - Beschichtung]]="","",VLOOKUP(Table1[[#This Row],[Verschluss - B1 - Beschichtung]],'DD FD'!AE:AF,2,FALSE))</f>
        <v/>
      </c>
      <c r="MO80" s="815" t="str">
        <f>IF(Table1[[#This Row],[Verschluss - B1 - Beschichtung Anteil (in %)]]="","",Table1[[#This Row],[Verschluss - B1 - Beschichtung Anteil (in %)]])</f>
        <v/>
      </c>
      <c r="MP80" s="811" t="str">
        <f>IF(Table1[[#This Row],[Verschluss - B2 - Art]]="","",VLOOKUP(Table1[[#This Row],[Verschluss - B2 - Art]],'DD FD'!D:E,2,FALSE))</f>
        <v/>
      </c>
      <c r="MQ80" s="812" t="str">
        <f>IF(Table1[[#This Row],[Verschluss - B2 - Fraktion]]="","",VLOOKUP(Table1[[#This Row],[Verschluss - B2 - Fraktion]],'DD FD'!H:J,3,FALSE))</f>
        <v/>
      </c>
      <c r="MR80" s="809" t="str">
        <f>IF(Table1[[#This Row],[Verschluss - B2 - Gewicht (in G)]]="","",Table1[[#This Row],[Verschluss - B2 - Gewicht (in G)]])</f>
        <v/>
      </c>
      <c r="MS80" s="809" t="str">
        <f>IF(Table1[[#This Row],[Verschluss - B2 - Lizenzierungs-pflichtig? (X=Ja)]]="","",Table1[[#This Row],[Verschluss - B2 - Lizenzierungs-pflichtig? (X=Ja)]])</f>
        <v/>
      </c>
      <c r="MT80" s="809" t="str">
        <f>IF(Table1[[#This Row],[Verschluss - B2 - Trennbar vom Hauptkörper? (X=Ja)]]="","",Table1[[#This Row],[Verschluss - B2 - Trennbar vom Hauptkörper? (X=Ja)]])</f>
        <v/>
      </c>
      <c r="MU80" s="812" t="str">
        <f>IF(Table1[[#This Row],[Verschluss - B2 - Virgin Material]]="","",VLOOKUP(Table1[[#This Row],[Verschluss - B2 - Virgin Material]],'DD FD'!AJ:AK,2,FALSE))</f>
        <v/>
      </c>
      <c r="MV80" s="813" t="str">
        <f>IF(Table1[[#This Row],[Verschluss - B2 - Virgin Material Anteil (in %)]]="","",Table1[[#This Row],[Verschluss - B2 - Virgin Material Anteil (in %)]])</f>
        <v/>
      </c>
      <c r="MW80" s="812" t="str">
        <f>IF(Table1[[#This Row],[Verschluss - B2 - Recyceltes Material]]="","",VLOOKUP(Table1[[#This Row],[Verschluss - B2 - Recyceltes Material]],'DD FD'!AL:AM,2,FALSE))</f>
        <v/>
      </c>
      <c r="MX80" s="813" t="str">
        <f>IF(Table1[[#This Row],[Verschluss - B2 - Recyceltes Material Anteil (in %)]]="","",Table1[[#This Row],[Verschluss - B2 - Recyceltes Material Anteil (in %)]])</f>
        <v/>
      </c>
      <c r="MY80" s="812" t="str">
        <f>IF(Table1[[#This Row],[Verschluss - B2 - Beschichtung]]="","",VLOOKUP(Table1[[#This Row],[Verschluss - B2 - Beschichtung]],'DD FD'!AE:AF,2,FALSE))</f>
        <v/>
      </c>
      <c r="MZ80" s="815" t="str">
        <f>IF(Table1[[#This Row],[Verschluss - B2 - Beschichtung Anteil (in %)]]="","",Table1[[#This Row],[Verschluss - B2 - Beschichtung Anteil (in %)]])</f>
        <v/>
      </c>
      <c r="NA80" s="811" t="str">
        <f>IF(Table1[[#This Row],[Verschluss - B3 - Art]]="","",VLOOKUP(Table1[[#This Row],[Verschluss - B3 - Art]],'DD FD'!D:E,2,FALSE))</f>
        <v/>
      </c>
      <c r="NB80" s="812" t="str">
        <f>IF(Table1[[#This Row],[Verschluss - B3 - Fraktion]]="","",VLOOKUP(Table1[[#This Row],[Verschluss - B3 - Fraktion]],'DD FD'!H:J,3,FALSE))</f>
        <v/>
      </c>
      <c r="NC80" s="809" t="str">
        <f>IF(Table1[[#This Row],[Verschluss - B3 - Gewicht (in G)]]="","",Table1[[#This Row],[Verschluss - B3 - Gewicht (in G)]])</f>
        <v/>
      </c>
      <c r="ND80" s="809" t="str">
        <f>IF(Table1[[#This Row],[Verschluss - B3 - Lizenzierungs-pflichtig? (X=Ja)]]="","",Table1[[#This Row],[Verschluss - B3 - Lizenzierungs-pflichtig? (X=Ja)]])</f>
        <v/>
      </c>
      <c r="NE80" s="809" t="str">
        <f>IF(Table1[[#This Row],[Verschluss - B3 - Trennbar vom Hauptkörper? (X=Ja)]]="","",Table1[[#This Row],[Verschluss - B3 - Trennbar vom Hauptkörper? (X=Ja)]])</f>
        <v/>
      </c>
      <c r="NF80" s="812" t="str">
        <f>IF(Table1[[#This Row],[Verschluss - B3 - Virgin Material]]="","",VLOOKUP(Table1[[#This Row],[Verschluss - B3 - Virgin Material]],'DD FD'!AJ:AK,2,FALSE))</f>
        <v/>
      </c>
      <c r="NG80" s="813" t="str">
        <f>IF(Table1[[#This Row],[Verschluss - B3 - Virgin Material Anteil (in %)]]="","",Table1[[#This Row],[Verschluss - B3 - Virgin Material Anteil (in %)]])</f>
        <v/>
      </c>
      <c r="NH80" s="812" t="str">
        <f>IF(Table1[[#This Row],[Verschluss - B3 - Recyceltes Material]]="","",VLOOKUP(Table1[[#This Row],[Verschluss - B3 - Recyceltes Material]],'DD FD'!AL:AM,2,FALSE))</f>
        <v/>
      </c>
      <c r="NI80" s="813" t="str">
        <f>IF(Table1[[#This Row],[Verschluss - B3 - Recyceltes Material Anteil (in %)]]="","",Table1[[#This Row],[Verschluss - B3 - Recyceltes Material Anteil (in %)]])</f>
        <v/>
      </c>
      <c r="NJ80" s="812" t="str">
        <f>IF(Table1[[#This Row],[Verschluss - B3 - Beschichtung]]="","",VLOOKUP(Table1[[#This Row],[Verschluss - B3 - Beschichtung]],'DD FD'!AE:AF,2,FALSE))</f>
        <v/>
      </c>
      <c r="NK80" s="815" t="str">
        <f>IF(Table1[[#This Row],[Verschluss - B3 - Beschichtung Anteil (in %)]]="","",Table1[[#This Row],[Verschluss - B3 - Beschichtung Anteil (in %)]])</f>
        <v/>
      </c>
      <c r="NL80" s="811" t="str">
        <f>IF(Table1[[#This Row],[Etikett - B1 - Art]]="","",VLOOKUP(Table1[[#This Row],[Etikett - B1 - Art]],'DD FD'!F:G,2,FALSE))</f>
        <v/>
      </c>
      <c r="NM80" s="812" t="str">
        <f>IF(Table1[[#This Row],[Etikett - B1 - Fraktion]]="","",VLOOKUP(Table1[[#This Row],[Etikett - B1 - Fraktion]],'DD FD'!H:J,3,FALSE))</f>
        <v/>
      </c>
      <c r="NN80" s="809" t="str">
        <f>IF(Table1[[#This Row],[Etikett - B1 - Gewicht (in G)]]="","",Table1[[#This Row],[Etikett - B1 - Gewicht (in G)]])</f>
        <v/>
      </c>
      <c r="NO80" s="809" t="str">
        <f>IF(Table1[[#This Row],[Etikett - B1 - Lizenzierungs-pflichtig? (X=Ja)]]="","",Table1[[#This Row],[Etikett - B1 - Lizenzierungs-pflichtig? (X=Ja)]])</f>
        <v/>
      </c>
      <c r="NP80" s="809" t="str">
        <f>IF(Table1[[#This Row],[Etikett - B1 - Trennbar vom Hauptkörper? (X=Ja)]]="","",Table1[[#This Row],[Etikett - B1 - Trennbar vom Hauptkörper? (X=Ja)]])</f>
        <v/>
      </c>
      <c r="NQ80" s="812" t="str">
        <f>IF(Table1[[#This Row],[Etikett - B1 - Virgin Material]]="","",VLOOKUP(Table1[[#This Row],[Etikett - B1 - Virgin Material]],'DD FD'!AJ:AK,2,FALSE))</f>
        <v/>
      </c>
      <c r="NR80" s="813" t="str">
        <f>IF(Table1[[#This Row],[Etikett - B1 - Virgin Material Anteil (in %)]]="","",Table1[[#This Row],[Etikett - B1 - Virgin Material Anteil (in %)]])</f>
        <v/>
      </c>
      <c r="NS80" s="812" t="str">
        <f>IF(Table1[[#This Row],[Etikett - B1 - Recyceltes Material]]="","",VLOOKUP(Table1[[#This Row],[Etikett - B1 - Recyceltes Material]],'DD FD'!AL:AM,2,FALSE))</f>
        <v/>
      </c>
      <c r="NT80" s="813" t="str">
        <f>IF(Table1[[#This Row],[Etikett - B1 - Recyceltes Material Anteil (in %)]]="","",Table1[[#This Row],[Etikett - B1 - Recyceltes Material Anteil (in %)]])</f>
        <v/>
      </c>
      <c r="NU80" s="812" t="str">
        <f>IF(Table1[[#This Row],[Etikett - B1 - Beschichtung]]="","",VLOOKUP(Table1[[#This Row],[Etikett - B1 - Beschichtung]],'DD FD'!AE:AF,2,FALSE))</f>
        <v/>
      </c>
      <c r="NV80" s="815" t="str">
        <f>IF(Table1[[#This Row],[Etikett - B1 - Beschichtung Anteil (in %)]]="","",Table1[[#This Row],[Etikett - B1 - Beschichtung Anteil (in %)]])</f>
        <v/>
      </c>
      <c r="NW80" s="811" t="str">
        <f>IF(Table1[[#This Row],[Etikett - B2 - Art]]="","",VLOOKUP(Table1[[#This Row],[Etikett - B2 - Art]],'DD FD'!F:G,2,FALSE))</f>
        <v/>
      </c>
      <c r="NX80" s="812" t="str">
        <f>IF(Table1[[#This Row],[Etikett - B2 - Fraktion]]="","",VLOOKUP(Table1[[#This Row],[Etikett - B2 - Fraktion]],'DD FD'!H:J,3,FALSE))</f>
        <v/>
      </c>
      <c r="NY80" s="809" t="str">
        <f>IF(Table1[[#This Row],[Etikett - B2 - Gewicht (in G)]]="","",Table1[[#This Row],[Etikett - B2 - Gewicht (in G)]])</f>
        <v/>
      </c>
      <c r="NZ80" s="809" t="str">
        <f>IF(Table1[[#This Row],[Etikett - B2 - Lizenzierungs-pflichtig? (X=Ja)]]="","",Table1[[#This Row],[Etikett - B2 - Lizenzierungs-pflichtig? (X=Ja)]])</f>
        <v/>
      </c>
      <c r="OA80" s="809" t="str">
        <f>IF(Table1[[#This Row],[Etikett - B2 - Trennbar vom Hauptkörper? (X=Ja)]]="","",Table1[[#This Row],[Etikett - B2 - Trennbar vom Hauptkörper? (X=Ja)]])</f>
        <v/>
      </c>
      <c r="OB80" s="812" t="str">
        <f>IF(Table1[[#This Row],[Etikett - B2 - Virgin Material]]="","",VLOOKUP(Table1[[#This Row],[Etikett - B2 - Virgin Material]],'DD FD'!AJ:AK,2,FALSE))</f>
        <v/>
      </c>
      <c r="OC80" s="813" t="str">
        <f>IF(Table1[[#This Row],[Etikett - B2 - Virgin Material Anteil (in %)]]="","",Table1[[#This Row],[Etikett - B2 - Virgin Material Anteil (in %)]])</f>
        <v/>
      </c>
      <c r="OD80" s="812" t="str">
        <f>IF(Table1[[#This Row],[Etikett - B2 - Recyceltes Material]]="","",VLOOKUP(Table1[[#This Row],[Etikett - B2 - Recyceltes Material]],'DD FD'!AL:AM,2,FALSE))</f>
        <v/>
      </c>
      <c r="OE80" s="813" t="str">
        <f>IF(Table1[[#This Row],[Etikett - B2 - Recyceltes Material Anteil (in %)]]="","",Table1[[#This Row],[Etikett - B2 - Recyceltes Material Anteil (in %)]])</f>
        <v/>
      </c>
      <c r="OF80" s="812" t="str">
        <f>IF(Table1[[#This Row],[Etikett - B2 - Beschichtung]]="","",VLOOKUP(Table1[[#This Row],[Etikett - B2 - Beschichtung]],'DD FD'!AE:AF,2,FALSE))</f>
        <v/>
      </c>
      <c r="OG80" s="815" t="str">
        <f>IF(Table1[[#This Row],[Etikett - B2 - Beschichtung Anteil (in %)]]="","",Table1[[#This Row],[Etikett - B2 - Beschichtung Anteil (in %)]])</f>
        <v/>
      </c>
      <c r="OH80" s="811" t="str">
        <f>IF(Table1[[#This Row],[Etikett - B3 - Art]]="","",VLOOKUP(Table1[[#This Row],[Etikett - B3 - Art]],'DD FD'!F:G,2,FALSE))</f>
        <v/>
      </c>
      <c r="OI80" s="812" t="str">
        <f>IF(Table1[[#This Row],[Etikett - B3 - Fraktion]]="","",VLOOKUP(Table1[[#This Row],[Etikett - B3 - Fraktion]],'DD FD'!H:J,3,FALSE))</f>
        <v/>
      </c>
      <c r="OJ80" s="809" t="str">
        <f>IF(Table1[[#This Row],[Etikett - B3 - Gewicht (in G)]]="","",Table1[[#This Row],[Etikett - B3 - Gewicht (in G)]])</f>
        <v/>
      </c>
      <c r="OK80" s="809" t="str">
        <f>IF(Table1[[#This Row],[Etikett - B3 - Lizenzierungs-pflichtig? (X=Ja)]]="","",Table1[[#This Row],[Etikett - B3 - Lizenzierungs-pflichtig? (X=Ja)]])</f>
        <v/>
      </c>
      <c r="OL80" s="809" t="str">
        <f>IF(Table1[[#This Row],[Etikett - B3 - Trennbar vom Hauptkörper? (X=Ja)]]="","",Table1[[#This Row],[Etikett - B3 - Trennbar vom Hauptkörper? (X=Ja)]])</f>
        <v/>
      </c>
      <c r="OM80" s="812" t="str">
        <f>IF(Table1[[#This Row],[Etikett - B3 - Virgin Material]]="","",VLOOKUP(Table1[[#This Row],[Etikett - B3 - Virgin Material]],'DD FD'!AJ:AK,2,FALSE))</f>
        <v/>
      </c>
      <c r="ON80" s="813" t="str">
        <f>IF(Table1[[#This Row],[Etikett - B3 - Virgin Material Anteil (in %)]]="","",Table1[[#This Row],[Etikett - B3 - Virgin Material Anteil (in %)]])</f>
        <v/>
      </c>
      <c r="OO80" s="812" t="str">
        <f>IF(Table1[[#This Row],[Etikett - B3 - Recyceltes Material]]="","",VLOOKUP(Table1[[#This Row],[Etikett - B3 - Recyceltes Material]],'DD FD'!AL:AM,2,FALSE))</f>
        <v/>
      </c>
      <c r="OP80" s="813" t="str">
        <f>IF(Table1[[#This Row],[Etikett - B3 - Recyceltes Material Anteil (in %)]]="","",Table1[[#This Row],[Etikett - B3 - Recyceltes Material Anteil (in %)]])</f>
        <v/>
      </c>
      <c r="OQ80" s="812" t="str">
        <f>IF(Table1[[#This Row],[Etikett - B3 - Beschichtung]]="","",VLOOKUP(Table1[[#This Row],[Etikett - B3 - Beschichtung]],'DD FD'!AE:AF,2,FALSE))</f>
        <v/>
      </c>
      <c r="OR80" s="861" t="str">
        <f>IF(Table1[[#This Row],[Etikett - B3 - Beschichtung Anteil (in %)]]="","",Table1[[#This Row],[Etikett - B3 - Beschichtung Anteil (in %)]])</f>
        <v/>
      </c>
      <c r="OS80" s="866">
        <f>ROUNDUP(SUM(
IF(AND(LB80='DD FD'!$J$7,LD80='DD FD'!$AI$3),LC80,0),
IF(AND(LL80='DD FD'!$J$7,LN80='DD FD'!$AI$3),LM80,0),
IF(AND(LV80='DD FD'!$J$7,LX80='DD FD'!$AI$3),LW80,0),
IF(AND(MF80='DD FD'!$J$7,MH80='DD FD'!$AI$3),MG80,0),
IF(AND(MQ80='DD FD'!$J$7,MS80='DD FD'!$AI$3),MR80,0),
IF(AND(NB80='DD FD'!$J$7,ND80='DD FD'!$AI$3),NC80,0),
IF(AND(NM80='DD FD'!$J$7,NO80='DD FD'!$AI$3),NN80,0),
IF(AND(NX80='DD FD'!$J$7,NZ80='DD FD'!$AI$3),NY80,0),
IF(AND(OI80='DD FD'!$J$7,OK80='DD FD'!$AI$3),OJ80,0),
),2)</f>
        <v>0</v>
      </c>
      <c r="OT80" s="865">
        <f>ROUNDUP(SUM(
IF(AND(LB80='DD FD'!$J$6,LD80='DD FD'!$AI$3),LC80,0),
IF(AND(LL80='DD FD'!$J$6,LN80='DD FD'!$AI$3),LM80,0),
IF(AND(LV80='DD FD'!$J$6,LX80='DD FD'!$AI$3),LW80,0),
IF(AND(MF80='DD FD'!$J$6,MH80='DD FD'!$AI$3),MG80,0),
IF(AND(MQ80='DD FD'!$J$6,MS80='DD FD'!$AI$3),MR80,0),
IF(AND(NB80='DD FD'!$J$6,ND80='DD FD'!$AI$3),NC80,0),
IF(AND(NM80='DD FD'!$J$6,NO80='DD FD'!$AI$3),NN80,0),
IF(AND(NX80='DD FD'!$J$6,NZ80='DD FD'!$AI$3),NY80,0),
IF(AND(OI80='DD FD'!$J$6,OK80='DD FD'!$AI$3),OJ80,0),
),2)</f>
        <v>0</v>
      </c>
      <c r="OU80" s="865">
        <f>ROUNDUP(SUM(
IF(AND(LB80='DD FD'!$J$10,LD80='DD FD'!$AI$3),LC80,0),
IF(AND(LL80='DD FD'!$J$10,LN80='DD FD'!$AI$3),LM80,0),
IF(AND(LV80='DD FD'!$J$10,LX80='DD FD'!$AI$3),LW80,0),
IF(AND(MF80='DD FD'!$J$10,MH80='DD FD'!$AI$3),MG80,0),
IF(AND(MQ80='DD FD'!$J$10,MS80='DD FD'!$AI$3),MR80,0),
IF(AND(NB80='DD FD'!$J$10,ND80='DD FD'!$AI$3),NC80,0),
IF(AND(NM80='DD FD'!$J$10,NO80='DD FD'!$AI$3),NN80,0),
IF(AND(NX80='DD FD'!$J$10,NZ80='DD FD'!$AI$3),NY80,0),
IF(AND(OI80='DD FD'!$J$10,OK80='DD FD'!$AI$3),OJ80,0),
),2)</f>
        <v>0</v>
      </c>
      <c r="OV80" s="865">
        <f>ROUNDUP(SUM(
IF(AND(LB80='DD FD'!$J$8,LD80='DD FD'!$AI$3),LC80,0),
IF(AND(LL80='DD FD'!$J$8,LN80='DD FD'!$AI$3),LM80,0),
IF(AND(LV80='DD FD'!$J$8,LX80='DD FD'!$AI$3),LW80,0),
IF(AND(MF80='DD FD'!$J$8,MH80='DD FD'!$AI$3),MG80,0),
IF(AND(MQ80='DD FD'!$J$8,MS80='DD FD'!$AI$3),MR80,0),
IF(AND(NB80='DD FD'!$J$8,ND80='DD FD'!$AI$3),NC80,0),
IF(AND(NM80='DD FD'!$J$8,NO80='DD FD'!$AI$3),NN80,0),
IF(AND(NX80='DD FD'!$J$8,NZ80='DD FD'!$AI$3),NY80,0),
IF(AND(OI80='DD FD'!$J$8,OK80='DD FD'!$AI$3),OJ80,0),
),2)</f>
        <v>0</v>
      </c>
      <c r="OW80" s="865">
        <f>ROUNDUP(SUM(
IF(AND(LB80='DD FD'!$J$5,LD80='DD FD'!$AI$3),LC80,0),
IF(AND(LL80='DD FD'!$J$5,LN80='DD FD'!$AI$3),LM80,0),
IF(AND(LV80='DD FD'!$J$5,LX80='DD FD'!$AI$3),LW80,0),
IF(AND(MF80='DD FD'!$J$5,MH80='DD FD'!$AI$3),MG80,0),
IF(AND(MQ80='DD FD'!$J$5,MS80='DD FD'!$AI$3),MR80,0),
IF(AND(NB80='DD FD'!$J$5,ND80='DD FD'!$AI$3),NC80,0),
IF(AND(NM80='DD FD'!$J$5,NO80='DD FD'!$AI$3),NN80,0),
IF(AND(NX80='DD FD'!$J$5,NZ80='DD FD'!$AI$3),NY80,0),
IF(AND(OI80='DD FD'!$J$5,OK80='DD FD'!$AI$3),OJ80,0),
),2)</f>
        <v>0</v>
      </c>
      <c r="OX80" s="865">
        <f>ROUNDUP(SUM(
IF(AND(LB80='DD FD'!$J$9,LD80='DD FD'!$AI$3),LC80,0),
IF(AND(LL80='DD FD'!$J$9,LN80='DD FD'!$AI$3),LM80,0),
IF(AND(LV80='DD FD'!$J$9,LX80='DD FD'!$AI$3),LW80,0),
IF(AND(MF80='DD FD'!$J$9,MH80='DD FD'!$AI$3),MG80,0),
IF(AND(MQ80='DD FD'!$J$9,MS80='DD FD'!$AI$3),MR80,0),
IF(AND(NB80='DD FD'!$J$9,ND80='DD FD'!$AI$3),NC80,0),
IF(AND(NM80='DD FD'!$J$9,NO80='DD FD'!$AI$3),NN80,0),
IF(AND(NX80='DD FD'!$J$9,NZ80='DD FD'!$AI$3),NY80,0),
IF(AND(OI80='DD FD'!$J$9,OK80='DD FD'!$AI$3),OJ80,0),
),2)</f>
        <v>0</v>
      </c>
      <c r="OY80" s="865">
        <f>ROUNDUP(SUM(
IF(AND(LB80='DD FD'!$J$4,LD80='DD FD'!$AI$3),LC80,0),
IF(AND(LL80='DD FD'!$J$4,LN80='DD FD'!$AI$3),LM80,0),
IF(AND(LV80='DD FD'!$J$4,LX80='DD FD'!$AI$3),LW80,0),
IF(AND(MF80='DD FD'!$J$4,MH80='DD FD'!$AI$3),MG80,0),
IF(AND(MQ80='DD FD'!$J$4,MS80='DD FD'!$AI$3),MR80,0),
IF(AND(NB80='DD FD'!$J$4,ND80='DD FD'!$AI$3),NC80,0),
IF(AND(NM80='DD FD'!$J$4,NO80='DD FD'!$AI$3),NN80,0),
IF(AND(NX80='DD FD'!$J$4,NZ80='DD FD'!$AI$3),NY80,0),
IF(AND(OI80='DD FD'!$J$4,OK80='DD FD'!$AI$3),OJ80,0),
),2)</f>
        <v>0</v>
      </c>
      <c r="OZ80" s="867">
        <f>ROUNDUP(SUM(
IF(AND(LB80='DD FD'!$J$11,LD80='DD FD'!$AI$3),LC80,0),
IF(AND(LL80='DD FD'!$J$11,LN80='DD FD'!$AI$3),LM80,0),
IF(AND(LV80='DD FD'!$J$11,LX80='DD FD'!$AI$3),LW80,0),
IF(AND(MF80='DD FD'!$J$11,MH80='DD FD'!$AI$3),MG80,0),
IF(AND(MQ80='DD FD'!$J$11,MS80='DD FD'!$AI$3),MR80,0),
IF(AND(NB80='DD FD'!$J$11,ND80='DD FD'!$AI$3),NC80,0),
IF(AND(NM80='DD FD'!$J$11,NO80='DD FD'!$AI$3),NN80,0),
IF(AND(NX80='DD FD'!$J$11,NZ80='DD FD'!$AI$3),NY80,0),
IF(AND(OI80='DD FD'!$J$11,OK80='DD FD'!$AI$3),OJ80,0),
),2)</f>
        <v>0</v>
      </c>
    </row>
    <row r="81" spans="1:416">
      <c r="A81" s="663"/>
      <c r="B81" s="182"/>
      <c r="C81" s="282"/>
      <c r="D81" s="282"/>
      <c r="E81" s="183"/>
      <c r="F81" s="355"/>
      <c r="G81" s="359"/>
      <c r="H81" s="664"/>
      <c r="I81" s="173"/>
      <c r="J81" s="161" t="str">
        <f t="shared" si="27"/>
        <v/>
      </c>
      <c r="K81" s="633" t="str">
        <f t="shared" si="44"/>
        <v/>
      </c>
      <c r="L81" s="636"/>
      <c r="M81" s="124" t="str">
        <f t="shared" si="45"/>
        <v/>
      </c>
      <c r="N81" s="125" t="str">
        <f t="shared" si="28"/>
        <v/>
      </c>
      <c r="O81" s="175"/>
      <c r="P81" s="175"/>
      <c r="Q81" s="126" t="str">
        <f t="shared" si="46"/>
        <v/>
      </c>
      <c r="R81" s="184"/>
      <c r="S81" s="184"/>
      <c r="T81" s="182"/>
      <c r="U81" s="182"/>
      <c r="V81" s="182"/>
      <c r="W81" s="358"/>
      <c r="X81" s="182"/>
      <c r="Y81" s="183"/>
      <c r="Z81" s="123"/>
      <c r="AA81" s="176"/>
      <c r="AB81" s="176"/>
      <c r="AC81" s="176"/>
      <c r="AD81" s="176"/>
      <c r="AE81" s="176"/>
      <c r="AF81" s="176"/>
      <c r="AG81" s="127" t="str">
        <f t="shared" si="47"/>
        <v/>
      </c>
      <c r="AH81" s="127" t="str">
        <f t="shared" si="48"/>
        <v/>
      </c>
      <c r="AI81" s="370"/>
      <c r="AJ81" s="635"/>
      <c r="AK81" s="619" t="str">
        <f t="shared" si="49"/>
        <v/>
      </c>
      <c r="AL81" s="124" t="str">
        <f t="shared" si="29"/>
        <v/>
      </c>
      <c r="AM81" s="124" t="str">
        <f t="shared" si="30"/>
        <v/>
      </c>
      <c r="AN81" s="124" t="str">
        <f t="shared" si="31"/>
        <v/>
      </c>
      <c r="AO81" s="124" t="str">
        <f t="shared" si="32"/>
        <v/>
      </c>
      <c r="AP81" s="184"/>
      <c r="AQ81" s="182"/>
      <c r="AR81" s="182"/>
      <c r="AS81" s="182"/>
      <c r="AT81" s="182"/>
      <c r="AU81" s="127" t="str">
        <f t="shared" si="33"/>
        <v/>
      </c>
      <c r="AV81" s="354"/>
      <c r="AW81" s="127" t="str">
        <f t="shared" si="34"/>
        <v/>
      </c>
      <c r="AX81" s="144" t="str">
        <f t="shared" si="35"/>
        <v/>
      </c>
      <c r="AY81" s="182"/>
      <c r="AZ81" s="23"/>
      <c r="BA81" s="23"/>
      <c r="BB81" s="183"/>
      <c r="BC81" s="622"/>
      <c r="BD81" s="649" t="str">
        <f t="shared" si="50"/>
        <v/>
      </c>
      <c r="BE81" s="354"/>
      <c r="BF81" s="192" t="str">
        <f t="shared" si="51"/>
        <v/>
      </c>
      <c r="BG81" s="159"/>
      <c r="BH81" s="159"/>
      <c r="BI81" s="182"/>
      <c r="BJ81" s="194"/>
      <c r="BK81" s="194"/>
      <c r="BL81" s="194"/>
      <c r="BM81" s="127" t="str">
        <f t="shared" si="36"/>
        <v/>
      </c>
      <c r="BN81" s="194"/>
      <c r="BO81" s="178" t="str">
        <f t="shared" si="37"/>
        <v/>
      </c>
      <c r="BP81" s="191"/>
      <c r="BQ81" s="182"/>
      <c r="BR81" s="23"/>
      <c r="BS81" s="23"/>
      <c r="BT81" s="23"/>
      <c r="BU81" s="651"/>
      <c r="BV81" s="647"/>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633" t="str">
        <f t="shared" si="52"/>
        <v/>
      </c>
      <c r="DY81" s="736"/>
      <c r="DZ81" s="334"/>
      <c r="EA81" s="736"/>
      <c r="EB81" s="197"/>
      <c r="EC81" s="194"/>
      <c r="ED81" s="197"/>
      <c r="EE81" s="197"/>
      <c r="EF81" s="194"/>
      <c r="EG81" s="194"/>
      <c r="EH81" s="194"/>
      <c r="EI81" s="123" t="str">
        <f t="shared" si="38"/>
        <v/>
      </c>
      <c r="EJ81" s="194"/>
      <c r="EK81" s="620" t="str">
        <f t="shared" si="39"/>
        <v/>
      </c>
      <c r="EL81" s="756"/>
      <c r="EM81" s="620" t="str">
        <f t="shared" si="53"/>
        <v/>
      </c>
      <c r="EN81" s="733"/>
      <c r="EO81" s="163"/>
      <c r="EP81" s="163"/>
      <c r="EQ81" s="163"/>
      <c r="ER81" s="163"/>
      <c r="ES81" s="163"/>
      <c r="ET81" s="163"/>
      <c r="EU81" s="163"/>
      <c r="EV81" s="163"/>
      <c r="EW81" s="163"/>
      <c r="EX81" s="163"/>
      <c r="EY81" s="163"/>
      <c r="EZ81" s="163"/>
      <c r="FA81" s="163"/>
      <c r="FB81" s="163"/>
      <c r="FC81" s="742"/>
      <c r="FD81" s="648" t="str">
        <f t="shared" si="40"/>
        <v/>
      </c>
      <c r="FE81" s="183"/>
      <c r="FF81" s="201"/>
      <c r="FG81" s="201"/>
      <c r="FH81" s="201"/>
      <c r="FI81" s="201"/>
      <c r="FJ81" s="201"/>
      <c r="FK81" s="201"/>
      <c r="FL81" s="182"/>
      <c r="FM81" s="182"/>
      <c r="FN81" s="334"/>
      <c r="FO81" s="123" t="str">
        <f t="shared" si="41"/>
        <v/>
      </c>
      <c r="FP81" s="889" t="str">
        <f>IF(Table1[[#This Row],[Baumwollanteil (in %)]]&lt;&gt;"","05","")</f>
        <v/>
      </c>
      <c r="FQ81" s="999"/>
      <c r="FR81" s="179" t="str">
        <f t="shared" si="42"/>
        <v/>
      </c>
      <c r="FS81" s="175"/>
      <c r="FT81" s="175"/>
      <c r="FU81" s="175"/>
      <c r="FV81" s="745" t="str">
        <f t="shared" si="43"/>
        <v/>
      </c>
      <c r="FZ81" s="24"/>
      <c r="GA81" s="24"/>
      <c r="GC81" s="1010" t="str">
        <f>IF(Table1[[#This Row],[Global Trade Item Number (GTIN)]]="","",Table1[[#This Row],[Global Trade Item Number (GTIN)]])</f>
        <v/>
      </c>
      <c r="GD81" s="790" t="str">
        <f>IF(Table1[[#This Row],[WAWI-Nr./ Kreditoren-Nummer
(ASDV)]]&lt;&gt;"",Table1[[#This Row],[WAWI-Nr./ Kreditoren-Nummer
(ASDV)]],"")</f>
        <v/>
      </c>
      <c r="GE81" s="190"/>
      <c r="GF81" s="790" t="str">
        <f>IF(Table1[[#This Row],[Gültig ab (Datum)]]&lt;&gt;"","31.12.9999","")</f>
        <v/>
      </c>
      <c r="GG81" s="190"/>
      <c r="GH81" s="190"/>
      <c r="GI81" s="616"/>
      <c r="GJ81" s="765"/>
      <c r="GK81" s="763"/>
      <c r="GL81" s="617"/>
      <c r="GM81" s="617"/>
      <c r="GN81" s="617"/>
      <c r="GO81" s="617"/>
      <c r="GP81" s="617"/>
      <c r="GQ81" s="775"/>
      <c r="GR81" s="771"/>
      <c r="GS81" s="159"/>
      <c r="GT81" s="610"/>
      <c r="GU81" s="610"/>
      <c r="GV81" s="610"/>
      <c r="GW81" s="610"/>
      <c r="GX81" s="610"/>
      <c r="GY81" s="610"/>
      <c r="GZ81" s="610"/>
      <c r="HA81" s="610"/>
      <c r="HB81" s="771"/>
      <c r="HC81" s="610"/>
      <c r="HD81" s="610"/>
      <c r="HE81" s="610"/>
      <c r="HF81" s="610"/>
      <c r="HG81" s="610"/>
      <c r="HH81" s="610"/>
      <c r="HI81" s="610"/>
      <c r="HJ81" s="610"/>
      <c r="HK81" s="610"/>
      <c r="HL81" s="771"/>
      <c r="HM81" s="610"/>
      <c r="HN81" s="610"/>
      <c r="HO81" s="610"/>
      <c r="HP81" s="610"/>
      <c r="HQ81" s="610"/>
      <c r="HR81" s="610"/>
      <c r="HS81" s="610"/>
      <c r="HT81" s="610"/>
      <c r="HU81" s="610"/>
      <c r="HV81" s="771"/>
      <c r="HW81" s="610"/>
      <c r="HX81" s="610"/>
      <c r="HY81" s="610"/>
      <c r="HZ81" s="610"/>
      <c r="IA81" s="610"/>
      <c r="IB81" s="610"/>
      <c r="IC81" s="610"/>
      <c r="ID81" s="610"/>
      <c r="IE81" s="610"/>
      <c r="IF81" s="610"/>
      <c r="IG81" s="771"/>
      <c r="IH81" s="610"/>
      <c r="II81" s="610"/>
      <c r="IJ81" s="610"/>
      <c r="IK81" s="610"/>
      <c r="IL81" s="610"/>
      <c r="IM81" s="610"/>
      <c r="IN81" s="610"/>
      <c r="IO81" s="610"/>
      <c r="IP81" s="610"/>
      <c r="IQ81" s="610"/>
      <c r="IR81" s="771"/>
      <c r="IS81" s="610"/>
      <c r="IT81" s="610"/>
      <c r="IU81" s="610"/>
      <c r="IV81" s="610"/>
      <c r="IW81" s="610"/>
      <c r="IX81" s="610"/>
      <c r="IY81" s="610"/>
      <c r="IZ81" s="610"/>
      <c r="JA81" s="610"/>
      <c r="JB81" s="610"/>
      <c r="JC81" s="771"/>
      <c r="JD81" s="610"/>
      <c r="JE81" s="610"/>
      <c r="JF81" s="610"/>
      <c r="JG81" s="610"/>
      <c r="JH81" s="610"/>
      <c r="JI81" s="610"/>
      <c r="JJ81" s="610"/>
      <c r="JK81" s="610"/>
      <c r="JL81" s="610"/>
      <c r="JM81" s="827"/>
      <c r="JN81" s="771"/>
      <c r="JO81" s="610"/>
      <c r="JP81" s="610"/>
      <c r="JQ81" s="610"/>
      <c r="JR81" s="610"/>
      <c r="JS81" s="610"/>
      <c r="JT81" s="610"/>
      <c r="JU81" s="610"/>
      <c r="JV81" s="610"/>
      <c r="JW81" s="610"/>
      <c r="JX81" s="610"/>
      <c r="JY81" s="771"/>
      <c r="JZ81" s="610"/>
      <c r="KA81" s="610"/>
      <c r="KB81" s="610"/>
      <c r="KC81" s="610"/>
      <c r="KD81" s="610"/>
      <c r="KE81" s="610"/>
      <c r="KF81" s="610"/>
      <c r="KG81" s="610"/>
      <c r="KH81" s="610"/>
      <c r="KI81" s="610"/>
      <c r="KL81" s="803" t="str">
        <f>IF(Table1[[#This Row],[GTIN]]&lt;&gt;"",Table1[[#This Row],[GTIN]],"")</f>
        <v/>
      </c>
      <c r="KM81" s="804" t="str">
        <f>Table1[[#This Row],[Kreditor]]</f>
        <v/>
      </c>
      <c r="KN81" s="805" t="str">
        <f>IF(Table1[[#This Row],[Gültig ab (Datum)]]&lt;&gt;"",Table1[[#This Row],[Gültig ab (Datum)]],"")</f>
        <v/>
      </c>
      <c r="KO81" s="805" t="str">
        <f>Table1[[#This Row],[Gültig bis]]</f>
        <v/>
      </c>
      <c r="KP81" s="818" t="str">
        <f>IF(Table1[[#This Row],[Artikel verpackt? 
(X=Ja)]]="","",Table1[[#This Row],[Artikel verpackt? 
(X=Ja)]])</f>
        <v/>
      </c>
      <c r="KQ81" s="806" t="str">
        <f>IF(Table1[[#This Row],[Verpackung recyclingfähig?
(X=Ja)]]="","",Table1[[#This Row],[Verpackung recyclingfähig?
(X=Ja)]])</f>
        <v/>
      </c>
      <c r="KR81" s="807"/>
      <c r="KS81" s="808"/>
      <c r="KT81" s="809"/>
      <c r="KU81" s="809"/>
      <c r="KV81" s="809"/>
      <c r="KW81" s="809"/>
      <c r="KX81" s="809"/>
      <c r="KY81" s="809"/>
      <c r="KZ81" s="810"/>
      <c r="LA81" s="811" t="str">
        <f>IF(Table1[[#This Row],[Hauptkörper - B1 - Art]]="","",VLOOKUP(Table1[[#This Row],[Hauptkörper - B1 - Art]],'DD FD'!B:C,2,FALSE))</f>
        <v/>
      </c>
      <c r="LB81" s="812" t="str">
        <f>IF(Table1[[#This Row],[Hauptkörper - B1 - Fraktion]]="","",VLOOKUP(Table1[[#This Row],[Hauptkörper - B1 - Fraktion]],'DD FD'!H:J,3,FALSE))</f>
        <v/>
      </c>
      <c r="LC81" s="809" t="str">
        <f>IF(Table1[[#This Row],[Hauptkörper - B1 - Gewicht
(in G)]]="","",Table1[[#This Row],[Hauptkörper - B1 - Gewicht
(in G)]])</f>
        <v/>
      </c>
      <c r="LD81" s="809" t="str">
        <f>IF(Table1[[#This Row],[Hauptkörper - B1 - Lizenzierungs-pflichtig? (X=Ja)]]="","",Table1[[#This Row],[Hauptkörper - B1 - Lizenzierungs-pflichtig? (X=Ja)]])</f>
        <v/>
      </c>
      <c r="LE81" s="812" t="str">
        <f>IF(Table1[[#This Row],[Hauptkörper - B1 - Virgin Material]]="","",VLOOKUP(Table1[[#This Row],[Hauptkörper - B1 - Virgin Material]],'DD FD'!AJ:AK,2,FALSE))</f>
        <v/>
      </c>
      <c r="LF81" s="813" t="str">
        <f>IF(Table1[[#This Row],[Hauptkörper - B1 - Virgin Material Anteil (in %)]]="","",Table1[[#This Row],[Hauptkörper - B1 - Virgin Material Anteil (in %)]])</f>
        <v/>
      </c>
      <c r="LG81" s="812" t="str">
        <f>IF(Table1[[#This Row],[Hauptkörper - B1 - Recyceltes Material]]="","",VLOOKUP(Table1[[#This Row],[Hauptkörper - B1 - Recyceltes Material]],'DD FD'!AL:AM,2,FALSE))</f>
        <v/>
      </c>
      <c r="LH81" s="813" t="str">
        <f>IF(Table1[[#This Row],[Hauptkörper - B1 - Recyceltes Material Anteil (in %)]]="","",Table1[[#This Row],[Hauptkörper - B1 - Recyceltes Material Anteil (in %)]])</f>
        <v/>
      </c>
      <c r="LI81" s="814" t="str">
        <f>IF(Table1[[#This Row],[Hauptkörper - B1 - Beschichtung]]="","",VLOOKUP(Table1[[#This Row],[Hauptkörper - B1 - Beschichtung]],'DD FD'!AE:AF,2,FALSE))</f>
        <v/>
      </c>
      <c r="LJ81" s="815" t="str">
        <f>IF(Table1[[#This Row],[Hauptkörper - B1 - Beschichtung Anteil (in %)]]="","",Table1[[#This Row],[Hauptkörper - B1 - Beschichtung Anteil (in %)]])</f>
        <v/>
      </c>
      <c r="LK81" s="811" t="str">
        <f>IF(Table1[[#This Row],[Hauptkörper - B2 - Art]]="","",VLOOKUP(Table1[[#This Row],[Hauptkörper - B2 - Art]],'DD FD'!B:C,2,FALSE))</f>
        <v/>
      </c>
      <c r="LL81" s="812" t="str">
        <f>IF(Table1[[#This Row],[Hauptkörper - B2 - Fraktion]]="","",VLOOKUP(Table1[[#This Row],[Hauptkörper - B2 - Fraktion]],'DD FD'!H:J,3,FALSE))</f>
        <v/>
      </c>
      <c r="LM81" s="809" t="str">
        <f>IF(Table1[[#This Row],[Hauptkörper - B2 - Gewicht
(in G)]]="","",Table1[[#This Row],[Hauptkörper - B2 - Gewicht
(in G)]])</f>
        <v/>
      </c>
      <c r="LN81" s="809" t="str">
        <f>IF(Table1[[#This Row],[Hauptkörper - B2 - Lizenzierungs-pflichtig? (X=Ja)]]="","",Table1[[#This Row],[Hauptkörper - B2 - Lizenzierungs-pflichtig? (X=Ja)]])</f>
        <v/>
      </c>
      <c r="LO81" s="812" t="str">
        <f>IF(Table1[[#This Row],[Hauptkörper - B2 - Virgin Material]]="","",VLOOKUP(Table1[[#This Row],[Hauptkörper - B2 - Virgin Material]],'DD FD'!AJ:AK,2,FALSE))</f>
        <v/>
      </c>
      <c r="LP81" s="813" t="str">
        <f>IF(Table1[[#This Row],[Hauptkörper - B2 - Virgin Material Anteil (in %)]]="","",Table1[[#This Row],[Hauptkörper - B2 - Virgin Material Anteil (in %)]])</f>
        <v/>
      </c>
      <c r="LQ81" s="812" t="str">
        <f>IF(Table1[[#This Row],[Hauptkörper - B2 - Recyceltes Material]]="","",VLOOKUP(Table1[[#This Row],[Hauptkörper - B2 - Recyceltes Material]],'DD FD'!AL:AM,2,FALSE))</f>
        <v/>
      </c>
      <c r="LR81" s="813" t="str">
        <f>IF(Table1[[#This Row],[Hauptkörper - B2 - Recyceltes Material Anteil (in %)]]="","",Table1[[#This Row],[Hauptkörper - B2 - Recyceltes Material Anteil (in %)]])</f>
        <v/>
      </c>
      <c r="LS81" s="812" t="str">
        <f>IF(Table1[[#This Row],[Hauptkörper - B2 - Beschichtung]]="","",VLOOKUP(Table1[[#This Row],[Hauptkörper - B2 - Beschichtung]],'DD FD'!AE:AF,2,FALSE))</f>
        <v/>
      </c>
      <c r="LT81" s="815" t="str">
        <f>IF(Table1[[#This Row],[Hauptkörper - B2 - Beschichtung Anteil (in %)]]="","",Table1[[#This Row],[Hauptkörper - B2 - Beschichtung Anteil (in %)]])</f>
        <v/>
      </c>
      <c r="LU81" s="811" t="str">
        <f>IF(Table1[[#This Row],[Hauptkörper - B3 - Art]]="","",VLOOKUP(Table1[[#This Row],[Hauptkörper - B3 - Art]],'DD FD'!B:C,2,FALSE))</f>
        <v/>
      </c>
      <c r="LV81" s="812" t="str">
        <f>IF(Table1[[#This Row],[Hauptkörper - B3 - Fraktion]]="","",VLOOKUP(Table1[[#This Row],[Hauptkörper - B3 - Fraktion]],'DD FD'!H:J,3,FALSE))</f>
        <v/>
      </c>
      <c r="LW81" s="809" t="str">
        <f>IF(Table1[[#This Row],[Hauptkörper - B3 - Gewicht
(in G)]]="","",Table1[[#This Row],[Hauptkörper - B3 - Gewicht
(in G)]])</f>
        <v/>
      </c>
      <c r="LX81" s="809" t="str">
        <f>IF(Table1[[#This Row],[Hauptkörper - B3 - Lizenzierungs-pflichtig? (X=Ja)]]="","",Table1[[#This Row],[Hauptkörper - B3 - Lizenzierungs-pflichtig? (X=Ja)]])</f>
        <v/>
      </c>
      <c r="LY81" s="812" t="str">
        <f>IF(Table1[[#This Row],[Hauptkörper - B3 - Virgin Material]]="","",VLOOKUP(Table1[[#This Row],[Hauptkörper - B3 - Virgin Material]],'DD FD'!AJ:AK,2,FALSE))</f>
        <v/>
      </c>
      <c r="LZ81" s="813" t="str">
        <f>IF(Table1[[#This Row],[Hauptkörper - B3 - Virgin Material Anteil (in %)]]="","",Table1[[#This Row],[Hauptkörper - B3 - Virgin Material Anteil (in %)]])</f>
        <v/>
      </c>
      <c r="MA81" s="812" t="str">
        <f>IF(Table1[[#This Row],[Hauptkörper - B3 - Recyceltes Material]]="","",VLOOKUP(Table1[[#This Row],[Hauptkörper - B3 - Recyceltes Material]],'DD FD'!AL:AM,2,FALSE))</f>
        <v/>
      </c>
      <c r="MB81" s="813" t="str">
        <f>IF(Table1[[#This Row],[Hauptkörper - B3 - Recyceltes Material Anteil (in %)]]="","",Table1[[#This Row],[Hauptkörper - B3 - Recyceltes Material Anteil (in %)]])</f>
        <v/>
      </c>
      <c r="MC81" s="812" t="str">
        <f>IF(Table1[[#This Row],[Hauptkörper - B3 - Beschichtung]]="","",VLOOKUP(Table1[[#This Row],[Hauptkörper - B3 - Beschichtung]],'DD FD'!AE:AF,2,FALSE))</f>
        <v/>
      </c>
      <c r="MD81" s="815" t="str">
        <f>IF(Table1[[#This Row],[Hauptkörper - B3 - Beschichtung Anteil (in %)]]="","",Table1[[#This Row],[Hauptkörper - B3 - Beschichtung Anteil (in %)]])</f>
        <v/>
      </c>
      <c r="ME81" s="811" t="str">
        <f>IF(Table1[[#This Row],[Verschluss - B1 - Art]]="","",VLOOKUP(Table1[[#This Row],[Verschluss - B1 - Art]],'DD FD'!D:E,2,FALSE))</f>
        <v/>
      </c>
      <c r="MF81" s="812" t="str">
        <f>IF(Table1[[#This Row],[Verschluss - B1 - Fraktion]]="","",VLOOKUP(Table1[[#This Row],[Verschluss - B1 - Fraktion]],'DD FD'!H:J,3,FALSE))</f>
        <v/>
      </c>
      <c r="MG81" s="809" t="str">
        <f>IF(Table1[[#This Row],[Verschluss - B1 - Gewicht (in G)]]="","",Table1[[#This Row],[Verschluss - B1 - Gewicht (in G)]])</f>
        <v/>
      </c>
      <c r="MH81" s="809" t="str">
        <f>IF(Table1[[#This Row],[Verschluss - B1 - Lizenzierungs-pflichtig? (X=Ja)]]="","",Table1[[#This Row],[Verschluss - B1 - Lizenzierungs-pflichtig? (X=Ja)]])</f>
        <v/>
      </c>
      <c r="MI81" s="809" t="str">
        <f>IF(Table1[[#This Row],[Verschluss - B1 - Trennbar vom Hauptkörper? (X=Ja)]]="","",Table1[[#This Row],[Verschluss - B1 - Trennbar vom Hauptkörper? (X=Ja)]])</f>
        <v/>
      </c>
      <c r="MJ81" s="812" t="str">
        <f>IF(Table1[[#This Row],[Verschluss - B1 - Virgin Material]]="","",VLOOKUP(Table1[[#This Row],[Verschluss - B1 - Virgin Material]],'DD FD'!AJ:AK,2,FALSE))</f>
        <v/>
      </c>
      <c r="MK81" s="813" t="str">
        <f>IF(Table1[[#This Row],[Verschluss - B1 - Virgin Material Anteil (in %)]]="","",Table1[[#This Row],[Verschluss - B1 - Virgin Material Anteil (in %)]])</f>
        <v/>
      </c>
      <c r="ML81" s="812" t="str">
        <f>IF(Table1[[#This Row],[Verschluss - B1 - Recyceltes Material]]="","",VLOOKUP(Table1[[#This Row],[Verschluss - B1 - Recyceltes Material]],'DD FD'!AL:AM,2,FALSE))</f>
        <v/>
      </c>
      <c r="MM81" s="813" t="str">
        <f>IF(Table1[[#This Row],[Verschluss - B1 - Recyceltes Material Anteil (in %)]]="","",Table1[[#This Row],[Verschluss - B1 - Recyceltes Material Anteil (in %)]])</f>
        <v/>
      </c>
      <c r="MN81" s="812" t="str">
        <f>IF(Table1[[#This Row],[Verschluss - B1 - Beschichtung]]="","",VLOOKUP(Table1[[#This Row],[Verschluss - B1 - Beschichtung]],'DD FD'!AE:AF,2,FALSE))</f>
        <v/>
      </c>
      <c r="MO81" s="815" t="str">
        <f>IF(Table1[[#This Row],[Verschluss - B1 - Beschichtung Anteil (in %)]]="","",Table1[[#This Row],[Verschluss - B1 - Beschichtung Anteil (in %)]])</f>
        <v/>
      </c>
      <c r="MP81" s="811" t="str">
        <f>IF(Table1[[#This Row],[Verschluss - B2 - Art]]="","",VLOOKUP(Table1[[#This Row],[Verschluss - B2 - Art]],'DD FD'!D:E,2,FALSE))</f>
        <v/>
      </c>
      <c r="MQ81" s="812" t="str">
        <f>IF(Table1[[#This Row],[Verschluss - B2 - Fraktion]]="","",VLOOKUP(Table1[[#This Row],[Verschluss - B2 - Fraktion]],'DD FD'!H:J,3,FALSE))</f>
        <v/>
      </c>
      <c r="MR81" s="809" t="str">
        <f>IF(Table1[[#This Row],[Verschluss - B2 - Gewicht (in G)]]="","",Table1[[#This Row],[Verschluss - B2 - Gewicht (in G)]])</f>
        <v/>
      </c>
      <c r="MS81" s="809" t="str">
        <f>IF(Table1[[#This Row],[Verschluss - B2 - Lizenzierungs-pflichtig? (X=Ja)]]="","",Table1[[#This Row],[Verschluss - B2 - Lizenzierungs-pflichtig? (X=Ja)]])</f>
        <v/>
      </c>
      <c r="MT81" s="809" t="str">
        <f>IF(Table1[[#This Row],[Verschluss - B2 - Trennbar vom Hauptkörper? (X=Ja)]]="","",Table1[[#This Row],[Verschluss - B2 - Trennbar vom Hauptkörper? (X=Ja)]])</f>
        <v/>
      </c>
      <c r="MU81" s="812" t="str">
        <f>IF(Table1[[#This Row],[Verschluss - B2 - Virgin Material]]="","",VLOOKUP(Table1[[#This Row],[Verschluss - B2 - Virgin Material]],'DD FD'!AJ:AK,2,FALSE))</f>
        <v/>
      </c>
      <c r="MV81" s="813" t="str">
        <f>IF(Table1[[#This Row],[Verschluss - B2 - Virgin Material Anteil (in %)]]="","",Table1[[#This Row],[Verschluss - B2 - Virgin Material Anteil (in %)]])</f>
        <v/>
      </c>
      <c r="MW81" s="812" t="str">
        <f>IF(Table1[[#This Row],[Verschluss - B2 - Recyceltes Material]]="","",VLOOKUP(Table1[[#This Row],[Verschluss - B2 - Recyceltes Material]],'DD FD'!AL:AM,2,FALSE))</f>
        <v/>
      </c>
      <c r="MX81" s="813" t="str">
        <f>IF(Table1[[#This Row],[Verschluss - B2 - Recyceltes Material Anteil (in %)]]="","",Table1[[#This Row],[Verschluss - B2 - Recyceltes Material Anteil (in %)]])</f>
        <v/>
      </c>
      <c r="MY81" s="812" t="str">
        <f>IF(Table1[[#This Row],[Verschluss - B2 - Beschichtung]]="","",VLOOKUP(Table1[[#This Row],[Verschluss - B2 - Beschichtung]],'DD FD'!AE:AF,2,FALSE))</f>
        <v/>
      </c>
      <c r="MZ81" s="815" t="str">
        <f>IF(Table1[[#This Row],[Verschluss - B2 - Beschichtung Anteil (in %)]]="","",Table1[[#This Row],[Verschluss - B2 - Beschichtung Anteil (in %)]])</f>
        <v/>
      </c>
      <c r="NA81" s="811" t="str">
        <f>IF(Table1[[#This Row],[Verschluss - B3 - Art]]="","",VLOOKUP(Table1[[#This Row],[Verschluss - B3 - Art]],'DD FD'!D:E,2,FALSE))</f>
        <v/>
      </c>
      <c r="NB81" s="812" t="str">
        <f>IF(Table1[[#This Row],[Verschluss - B3 - Fraktion]]="","",VLOOKUP(Table1[[#This Row],[Verschluss - B3 - Fraktion]],'DD FD'!H:J,3,FALSE))</f>
        <v/>
      </c>
      <c r="NC81" s="809" t="str">
        <f>IF(Table1[[#This Row],[Verschluss - B3 - Gewicht (in G)]]="","",Table1[[#This Row],[Verschluss - B3 - Gewicht (in G)]])</f>
        <v/>
      </c>
      <c r="ND81" s="809" t="str">
        <f>IF(Table1[[#This Row],[Verschluss - B3 - Lizenzierungs-pflichtig? (X=Ja)]]="","",Table1[[#This Row],[Verschluss - B3 - Lizenzierungs-pflichtig? (X=Ja)]])</f>
        <v/>
      </c>
      <c r="NE81" s="809" t="str">
        <f>IF(Table1[[#This Row],[Verschluss - B3 - Trennbar vom Hauptkörper? (X=Ja)]]="","",Table1[[#This Row],[Verschluss - B3 - Trennbar vom Hauptkörper? (X=Ja)]])</f>
        <v/>
      </c>
      <c r="NF81" s="812" t="str">
        <f>IF(Table1[[#This Row],[Verschluss - B3 - Virgin Material]]="","",VLOOKUP(Table1[[#This Row],[Verschluss - B3 - Virgin Material]],'DD FD'!AJ:AK,2,FALSE))</f>
        <v/>
      </c>
      <c r="NG81" s="813" t="str">
        <f>IF(Table1[[#This Row],[Verschluss - B3 - Virgin Material Anteil (in %)]]="","",Table1[[#This Row],[Verschluss - B3 - Virgin Material Anteil (in %)]])</f>
        <v/>
      </c>
      <c r="NH81" s="812" t="str">
        <f>IF(Table1[[#This Row],[Verschluss - B3 - Recyceltes Material]]="","",VLOOKUP(Table1[[#This Row],[Verschluss - B3 - Recyceltes Material]],'DD FD'!AL:AM,2,FALSE))</f>
        <v/>
      </c>
      <c r="NI81" s="813" t="str">
        <f>IF(Table1[[#This Row],[Verschluss - B3 - Recyceltes Material Anteil (in %)]]="","",Table1[[#This Row],[Verschluss - B3 - Recyceltes Material Anteil (in %)]])</f>
        <v/>
      </c>
      <c r="NJ81" s="812" t="str">
        <f>IF(Table1[[#This Row],[Verschluss - B3 - Beschichtung]]="","",VLOOKUP(Table1[[#This Row],[Verschluss - B3 - Beschichtung]],'DD FD'!AE:AF,2,FALSE))</f>
        <v/>
      </c>
      <c r="NK81" s="815" t="str">
        <f>IF(Table1[[#This Row],[Verschluss - B3 - Beschichtung Anteil (in %)]]="","",Table1[[#This Row],[Verschluss - B3 - Beschichtung Anteil (in %)]])</f>
        <v/>
      </c>
      <c r="NL81" s="811" t="str">
        <f>IF(Table1[[#This Row],[Etikett - B1 - Art]]="","",VLOOKUP(Table1[[#This Row],[Etikett - B1 - Art]],'DD FD'!F:G,2,FALSE))</f>
        <v/>
      </c>
      <c r="NM81" s="812" t="str">
        <f>IF(Table1[[#This Row],[Etikett - B1 - Fraktion]]="","",VLOOKUP(Table1[[#This Row],[Etikett - B1 - Fraktion]],'DD FD'!H:J,3,FALSE))</f>
        <v/>
      </c>
      <c r="NN81" s="809" t="str">
        <f>IF(Table1[[#This Row],[Etikett - B1 - Gewicht (in G)]]="","",Table1[[#This Row],[Etikett - B1 - Gewicht (in G)]])</f>
        <v/>
      </c>
      <c r="NO81" s="809" t="str">
        <f>IF(Table1[[#This Row],[Etikett - B1 - Lizenzierungs-pflichtig? (X=Ja)]]="","",Table1[[#This Row],[Etikett - B1 - Lizenzierungs-pflichtig? (X=Ja)]])</f>
        <v/>
      </c>
      <c r="NP81" s="809" t="str">
        <f>IF(Table1[[#This Row],[Etikett - B1 - Trennbar vom Hauptkörper? (X=Ja)]]="","",Table1[[#This Row],[Etikett - B1 - Trennbar vom Hauptkörper? (X=Ja)]])</f>
        <v/>
      </c>
      <c r="NQ81" s="812" t="str">
        <f>IF(Table1[[#This Row],[Etikett - B1 - Virgin Material]]="","",VLOOKUP(Table1[[#This Row],[Etikett - B1 - Virgin Material]],'DD FD'!AJ:AK,2,FALSE))</f>
        <v/>
      </c>
      <c r="NR81" s="813" t="str">
        <f>IF(Table1[[#This Row],[Etikett - B1 - Virgin Material Anteil (in %)]]="","",Table1[[#This Row],[Etikett - B1 - Virgin Material Anteil (in %)]])</f>
        <v/>
      </c>
      <c r="NS81" s="812" t="str">
        <f>IF(Table1[[#This Row],[Etikett - B1 - Recyceltes Material]]="","",VLOOKUP(Table1[[#This Row],[Etikett - B1 - Recyceltes Material]],'DD FD'!AL:AM,2,FALSE))</f>
        <v/>
      </c>
      <c r="NT81" s="813" t="str">
        <f>IF(Table1[[#This Row],[Etikett - B1 - Recyceltes Material Anteil (in %)]]="","",Table1[[#This Row],[Etikett - B1 - Recyceltes Material Anteil (in %)]])</f>
        <v/>
      </c>
      <c r="NU81" s="812" t="str">
        <f>IF(Table1[[#This Row],[Etikett - B1 - Beschichtung]]="","",VLOOKUP(Table1[[#This Row],[Etikett - B1 - Beschichtung]],'DD FD'!AE:AF,2,FALSE))</f>
        <v/>
      </c>
      <c r="NV81" s="815" t="str">
        <f>IF(Table1[[#This Row],[Etikett - B1 - Beschichtung Anteil (in %)]]="","",Table1[[#This Row],[Etikett - B1 - Beschichtung Anteil (in %)]])</f>
        <v/>
      </c>
      <c r="NW81" s="811" t="str">
        <f>IF(Table1[[#This Row],[Etikett - B2 - Art]]="","",VLOOKUP(Table1[[#This Row],[Etikett - B2 - Art]],'DD FD'!F:G,2,FALSE))</f>
        <v/>
      </c>
      <c r="NX81" s="812" t="str">
        <f>IF(Table1[[#This Row],[Etikett - B2 - Fraktion]]="","",VLOOKUP(Table1[[#This Row],[Etikett - B2 - Fraktion]],'DD FD'!H:J,3,FALSE))</f>
        <v/>
      </c>
      <c r="NY81" s="809" t="str">
        <f>IF(Table1[[#This Row],[Etikett - B2 - Gewicht (in G)]]="","",Table1[[#This Row],[Etikett - B2 - Gewicht (in G)]])</f>
        <v/>
      </c>
      <c r="NZ81" s="809" t="str">
        <f>IF(Table1[[#This Row],[Etikett - B2 - Lizenzierungs-pflichtig? (X=Ja)]]="","",Table1[[#This Row],[Etikett - B2 - Lizenzierungs-pflichtig? (X=Ja)]])</f>
        <v/>
      </c>
      <c r="OA81" s="809" t="str">
        <f>IF(Table1[[#This Row],[Etikett - B2 - Trennbar vom Hauptkörper? (X=Ja)]]="","",Table1[[#This Row],[Etikett - B2 - Trennbar vom Hauptkörper? (X=Ja)]])</f>
        <v/>
      </c>
      <c r="OB81" s="812" t="str">
        <f>IF(Table1[[#This Row],[Etikett - B2 - Virgin Material]]="","",VLOOKUP(Table1[[#This Row],[Etikett - B2 - Virgin Material]],'DD FD'!AJ:AK,2,FALSE))</f>
        <v/>
      </c>
      <c r="OC81" s="813" t="str">
        <f>IF(Table1[[#This Row],[Etikett - B2 - Virgin Material Anteil (in %)]]="","",Table1[[#This Row],[Etikett - B2 - Virgin Material Anteil (in %)]])</f>
        <v/>
      </c>
      <c r="OD81" s="812" t="str">
        <f>IF(Table1[[#This Row],[Etikett - B2 - Recyceltes Material]]="","",VLOOKUP(Table1[[#This Row],[Etikett - B2 - Recyceltes Material]],'DD FD'!AL:AM,2,FALSE))</f>
        <v/>
      </c>
      <c r="OE81" s="813" t="str">
        <f>IF(Table1[[#This Row],[Etikett - B2 - Recyceltes Material Anteil (in %)]]="","",Table1[[#This Row],[Etikett - B2 - Recyceltes Material Anteil (in %)]])</f>
        <v/>
      </c>
      <c r="OF81" s="812" t="str">
        <f>IF(Table1[[#This Row],[Etikett - B2 - Beschichtung]]="","",VLOOKUP(Table1[[#This Row],[Etikett - B2 - Beschichtung]],'DD FD'!AE:AF,2,FALSE))</f>
        <v/>
      </c>
      <c r="OG81" s="815" t="str">
        <f>IF(Table1[[#This Row],[Etikett - B2 - Beschichtung Anteil (in %)]]="","",Table1[[#This Row],[Etikett - B2 - Beschichtung Anteil (in %)]])</f>
        <v/>
      </c>
      <c r="OH81" s="811" t="str">
        <f>IF(Table1[[#This Row],[Etikett - B3 - Art]]="","",VLOOKUP(Table1[[#This Row],[Etikett - B3 - Art]],'DD FD'!F:G,2,FALSE))</f>
        <v/>
      </c>
      <c r="OI81" s="812" t="str">
        <f>IF(Table1[[#This Row],[Etikett - B3 - Fraktion]]="","",VLOOKUP(Table1[[#This Row],[Etikett - B3 - Fraktion]],'DD FD'!H:J,3,FALSE))</f>
        <v/>
      </c>
      <c r="OJ81" s="809" t="str">
        <f>IF(Table1[[#This Row],[Etikett - B3 - Gewicht (in G)]]="","",Table1[[#This Row],[Etikett - B3 - Gewicht (in G)]])</f>
        <v/>
      </c>
      <c r="OK81" s="809" t="str">
        <f>IF(Table1[[#This Row],[Etikett - B3 - Lizenzierungs-pflichtig? (X=Ja)]]="","",Table1[[#This Row],[Etikett - B3 - Lizenzierungs-pflichtig? (X=Ja)]])</f>
        <v/>
      </c>
      <c r="OL81" s="809" t="str">
        <f>IF(Table1[[#This Row],[Etikett - B3 - Trennbar vom Hauptkörper? (X=Ja)]]="","",Table1[[#This Row],[Etikett - B3 - Trennbar vom Hauptkörper? (X=Ja)]])</f>
        <v/>
      </c>
      <c r="OM81" s="812" t="str">
        <f>IF(Table1[[#This Row],[Etikett - B3 - Virgin Material]]="","",VLOOKUP(Table1[[#This Row],[Etikett - B3 - Virgin Material]],'DD FD'!AJ:AK,2,FALSE))</f>
        <v/>
      </c>
      <c r="ON81" s="813" t="str">
        <f>IF(Table1[[#This Row],[Etikett - B3 - Virgin Material Anteil (in %)]]="","",Table1[[#This Row],[Etikett - B3 - Virgin Material Anteil (in %)]])</f>
        <v/>
      </c>
      <c r="OO81" s="812" t="str">
        <f>IF(Table1[[#This Row],[Etikett - B3 - Recyceltes Material]]="","",VLOOKUP(Table1[[#This Row],[Etikett - B3 - Recyceltes Material]],'DD FD'!AL:AM,2,FALSE))</f>
        <v/>
      </c>
      <c r="OP81" s="813" t="str">
        <f>IF(Table1[[#This Row],[Etikett - B3 - Recyceltes Material Anteil (in %)]]="","",Table1[[#This Row],[Etikett - B3 - Recyceltes Material Anteil (in %)]])</f>
        <v/>
      </c>
      <c r="OQ81" s="812" t="str">
        <f>IF(Table1[[#This Row],[Etikett - B3 - Beschichtung]]="","",VLOOKUP(Table1[[#This Row],[Etikett - B3 - Beschichtung]],'DD FD'!AE:AF,2,FALSE))</f>
        <v/>
      </c>
      <c r="OR81" s="861" t="str">
        <f>IF(Table1[[#This Row],[Etikett - B3 - Beschichtung Anteil (in %)]]="","",Table1[[#This Row],[Etikett - B3 - Beschichtung Anteil (in %)]])</f>
        <v/>
      </c>
      <c r="OS81" s="866">
        <f>ROUNDUP(SUM(
IF(AND(LB81='DD FD'!$J$7,LD81='DD FD'!$AI$3),LC81,0),
IF(AND(LL81='DD FD'!$J$7,LN81='DD FD'!$AI$3),LM81,0),
IF(AND(LV81='DD FD'!$J$7,LX81='DD FD'!$AI$3),LW81,0),
IF(AND(MF81='DD FD'!$J$7,MH81='DD FD'!$AI$3),MG81,0),
IF(AND(MQ81='DD FD'!$J$7,MS81='DD FD'!$AI$3),MR81,0),
IF(AND(NB81='DD FD'!$J$7,ND81='DD FD'!$AI$3),NC81,0),
IF(AND(NM81='DD FD'!$J$7,NO81='DD FD'!$AI$3),NN81,0),
IF(AND(NX81='DD FD'!$J$7,NZ81='DD FD'!$AI$3),NY81,0),
IF(AND(OI81='DD FD'!$J$7,OK81='DD FD'!$AI$3),OJ81,0),
),2)</f>
        <v>0</v>
      </c>
      <c r="OT81" s="865">
        <f>ROUNDUP(SUM(
IF(AND(LB81='DD FD'!$J$6,LD81='DD FD'!$AI$3),LC81,0),
IF(AND(LL81='DD FD'!$J$6,LN81='DD FD'!$AI$3),LM81,0),
IF(AND(LV81='DD FD'!$J$6,LX81='DD FD'!$AI$3),LW81,0),
IF(AND(MF81='DD FD'!$J$6,MH81='DD FD'!$AI$3),MG81,0),
IF(AND(MQ81='DD FD'!$J$6,MS81='DD FD'!$AI$3),MR81,0),
IF(AND(NB81='DD FD'!$J$6,ND81='DD FD'!$AI$3),NC81,0),
IF(AND(NM81='DD FD'!$J$6,NO81='DD FD'!$AI$3),NN81,0),
IF(AND(NX81='DD FD'!$J$6,NZ81='DD FD'!$AI$3),NY81,0),
IF(AND(OI81='DD FD'!$J$6,OK81='DD FD'!$AI$3),OJ81,0),
),2)</f>
        <v>0</v>
      </c>
      <c r="OU81" s="865">
        <f>ROUNDUP(SUM(
IF(AND(LB81='DD FD'!$J$10,LD81='DD FD'!$AI$3),LC81,0),
IF(AND(LL81='DD FD'!$J$10,LN81='DD FD'!$AI$3),LM81,0),
IF(AND(LV81='DD FD'!$J$10,LX81='DD FD'!$AI$3),LW81,0),
IF(AND(MF81='DD FD'!$J$10,MH81='DD FD'!$AI$3),MG81,0),
IF(AND(MQ81='DD FD'!$J$10,MS81='DD FD'!$AI$3),MR81,0),
IF(AND(NB81='DD FD'!$J$10,ND81='DD FD'!$AI$3),NC81,0),
IF(AND(NM81='DD FD'!$J$10,NO81='DD FD'!$AI$3),NN81,0),
IF(AND(NX81='DD FD'!$J$10,NZ81='DD FD'!$AI$3),NY81,0),
IF(AND(OI81='DD FD'!$J$10,OK81='DD FD'!$AI$3),OJ81,0),
),2)</f>
        <v>0</v>
      </c>
      <c r="OV81" s="865">
        <f>ROUNDUP(SUM(
IF(AND(LB81='DD FD'!$J$8,LD81='DD FD'!$AI$3),LC81,0),
IF(AND(LL81='DD FD'!$J$8,LN81='DD FD'!$AI$3),LM81,0),
IF(AND(LV81='DD FD'!$J$8,LX81='DD FD'!$AI$3),LW81,0),
IF(AND(MF81='DD FD'!$J$8,MH81='DD FD'!$AI$3),MG81,0),
IF(AND(MQ81='DD FD'!$J$8,MS81='DD FD'!$AI$3),MR81,0),
IF(AND(NB81='DD FD'!$J$8,ND81='DD FD'!$AI$3),NC81,0),
IF(AND(NM81='DD FD'!$J$8,NO81='DD FD'!$AI$3),NN81,0),
IF(AND(NX81='DD FD'!$J$8,NZ81='DD FD'!$AI$3),NY81,0),
IF(AND(OI81='DD FD'!$J$8,OK81='DD FD'!$AI$3),OJ81,0),
),2)</f>
        <v>0</v>
      </c>
      <c r="OW81" s="865">
        <f>ROUNDUP(SUM(
IF(AND(LB81='DD FD'!$J$5,LD81='DD FD'!$AI$3),LC81,0),
IF(AND(LL81='DD FD'!$J$5,LN81='DD FD'!$AI$3),LM81,0),
IF(AND(LV81='DD FD'!$J$5,LX81='DD FD'!$AI$3),LW81,0),
IF(AND(MF81='DD FD'!$J$5,MH81='DD FD'!$AI$3),MG81,0),
IF(AND(MQ81='DD FD'!$J$5,MS81='DD FD'!$AI$3),MR81,0),
IF(AND(NB81='DD FD'!$J$5,ND81='DD FD'!$AI$3),NC81,0),
IF(AND(NM81='DD FD'!$J$5,NO81='DD FD'!$AI$3),NN81,0),
IF(AND(NX81='DD FD'!$J$5,NZ81='DD FD'!$AI$3),NY81,0),
IF(AND(OI81='DD FD'!$J$5,OK81='DD FD'!$AI$3),OJ81,0),
),2)</f>
        <v>0</v>
      </c>
      <c r="OX81" s="865">
        <f>ROUNDUP(SUM(
IF(AND(LB81='DD FD'!$J$9,LD81='DD FD'!$AI$3),LC81,0),
IF(AND(LL81='DD FD'!$J$9,LN81='DD FD'!$AI$3),LM81,0),
IF(AND(LV81='DD FD'!$J$9,LX81='DD FD'!$AI$3),LW81,0),
IF(AND(MF81='DD FD'!$J$9,MH81='DD FD'!$AI$3),MG81,0),
IF(AND(MQ81='DD FD'!$J$9,MS81='DD FD'!$AI$3),MR81,0),
IF(AND(NB81='DD FD'!$J$9,ND81='DD FD'!$AI$3),NC81,0),
IF(AND(NM81='DD FD'!$J$9,NO81='DD FD'!$AI$3),NN81,0),
IF(AND(NX81='DD FD'!$J$9,NZ81='DD FD'!$AI$3),NY81,0),
IF(AND(OI81='DD FD'!$J$9,OK81='DD FD'!$AI$3),OJ81,0),
),2)</f>
        <v>0</v>
      </c>
      <c r="OY81" s="865">
        <f>ROUNDUP(SUM(
IF(AND(LB81='DD FD'!$J$4,LD81='DD FD'!$AI$3),LC81,0),
IF(AND(LL81='DD FD'!$J$4,LN81='DD FD'!$AI$3),LM81,0),
IF(AND(LV81='DD FD'!$J$4,LX81='DD FD'!$AI$3),LW81,0),
IF(AND(MF81='DD FD'!$J$4,MH81='DD FD'!$AI$3),MG81,0),
IF(AND(MQ81='DD FD'!$J$4,MS81='DD FD'!$AI$3),MR81,0),
IF(AND(NB81='DD FD'!$J$4,ND81='DD FD'!$AI$3),NC81,0),
IF(AND(NM81='DD FD'!$J$4,NO81='DD FD'!$AI$3),NN81,0),
IF(AND(NX81='DD FD'!$J$4,NZ81='DD FD'!$AI$3),NY81,0),
IF(AND(OI81='DD FD'!$J$4,OK81='DD FD'!$AI$3),OJ81,0),
),2)</f>
        <v>0</v>
      </c>
      <c r="OZ81" s="867">
        <f>ROUNDUP(SUM(
IF(AND(LB81='DD FD'!$J$11,LD81='DD FD'!$AI$3),LC81,0),
IF(AND(LL81='DD FD'!$J$11,LN81='DD FD'!$AI$3),LM81,0),
IF(AND(LV81='DD FD'!$J$11,LX81='DD FD'!$AI$3),LW81,0),
IF(AND(MF81='DD FD'!$J$11,MH81='DD FD'!$AI$3),MG81,0),
IF(AND(MQ81='DD FD'!$J$11,MS81='DD FD'!$AI$3),MR81,0),
IF(AND(NB81='DD FD'!$J$11,ND81='DD FD'!$AI$3),NC81,0),
IF(AND(NM81='DD FD'!$J$11,NO81='DD FD'!$AI$3),NN81,0),
IF(AND(NX81='DD FD'!$J$11,NZ81='DD FD'!$AI$3),NY81,0),
IF(AND(OI81='DD FD'!$J$11,OK81='DD FD'!$AI$3),OJ81,0),
),2)</f>
        <v>0</v>
      </c>
    </row>
    <row r="82" spans="1:416">
      <c r="A82" s="663"/>
      <c r="B82" s="182"/>
      <c r="C82" s="282"/>
      <c r="D82" s="282"/>
      <c r="E82" s="183"/>
      <c r="F82" s="355"/>
      <c r="G82" s="359"/>
      <c r="H82" s="664"/>
      <c r="I82" s="173"/>
      <c r="J82" s="161" t="str">
        <f t="shared" si="27"/>
        <v/>
      </c>
      <c r="K82" s="633" t="str">
        <f t="shared" si="44"/>
        <v/>
      </c>
      <c r="L82" s="636"/>
      <c r="M82" s="124" t="str">
        <f t="shared" si="45"/>
        <v/>
      </c>
      <c r="N82" s="125" t="str">
        <f t="shared" si="28"/>
        <v/>
      </c>
      <c r="O82" s="175"/>
      <c r="P82" s="175"/>
      <c r="Q82" s="126" t="str">
        <f t="shared" si="46"/>
        <v/>
      </c>
      <c r="R82" s="184"/>
      <c r="S82" s="184"/>
      <c r="T82" s="182"/>
      <c r="U82" s="182"/>
      <c r="V82" s="182"/>
      <c r="W82" s="358"/>
      <c r="X82" s="182"/>
      <c r="Y82" s="183"/>
      <c r="Z82" s="123"/>
      <c r="AA82" s="176"/>
      <c r="AB82" s="176"/>
      <c r="AC82" s="176"/>
      <c r="AD82" s="176"/>
      <c r="AE82" s="176"/>
      <c r="AF82" s="176"/>
      <c r="AG82" s="127" t="str">
        <f t="shared" si="47"/>
        <v/>
      </c>
      <c r="AH82" s="127" t="str">
        <f t="shared" si="48"/>
        <v/>
      </c>
      <c r="AI82" s="370"/>
      <c r="AJ82" s="635"/>
      <c r="AK82" s="619" t="str">
        <f t="shared" si="49"/>
        <v/>
      </c>
      <c r="AL82" s="124" t="str">
        <f t="shared" si="29"/>
        <v/>
      </c>
      <c r="AM82" s="124" t="str">
        <f t="shared" si="30"/>
        <v/>
      </c>
      <c r="AN82" s="124" t="str">
        <f t="shared" si="31"/>
        <v/>
      </c>
      <c r="AO82" s="124" t="str">
        <f t="shared" si="32"/>
        <v/>
      </c>
      <c r="AP82" s="184"/>
      <c r="AQ82" s="182"/>
      <c r="AR82" s="182"/>
      <c r="AS82" s="182"/>
      <c r="AT82" s="182"/>
      <c r="AU82" s="127" t="str">
        <f t="shared" si="33"/>
        <v/>
      </c>
      <c r="AV82" s="354"/>
      <c r="AW82" s="127" t="str">
        <f t="shared" si="34"/>
        <v/>
      </c>
      <c r="AX82" s="144" t="str">
        <f t="shared" si="35"/>
        <v/>
      </c>
      <c r="AY82" s="182"/>
      <c r="AZ82" s="23"/>
      <c r="BA82" s="23"/>
      <c r="BB82" s="183"/>
      <c r="BC82" s="622"/>
      <c r="BD82" s="649" t="str">
        <f t="shared" si="50"/>
        <v/>
      </c>
      <c r="BE82" s="354"/>
      <c r="BF82" s="192" t="str">
        <f t="shared" si="51"/>
        <v/>
      </c>
      <c r="BG82" s="159"/>
      <c r="BH82" s="159"/>
      <c r="BI82" s="182"/>
      <c r="BJ82" s="194"/>
      <c r="BK82" s="194"/>
      <c r="BL82" s="194"/>
      <c r="BM82" s="127" t="str">
        <f t="shared" si="36"/>
        <v/>
      </c>
      <c r="BN82" s="194"/>
      <c r="BO82" s="178" t="str">
        <f t="shared" si="37"/>
        <v/>
      </c>
      <c r="BP82" s="191"/>
      <c r="BQ82" s="182"/>
      <c r="BR82" s="23"/>
      <c r="BS82" s="23"/>
      <c r="BT82" s="23"/>
      <c r="BU82" s="651"/>
      <c r="BV82" s="647"/>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633" t="str">
        <f t="shared" si="52"/>
        <v/>
      </c>
      <c r="DY82" s="736"/>
      <c r="DZ82" s="334"/>
      <c r="EA82" s="736"/>
      <c r="EB82" s="197"/>
      <c r="EC82" s="194"/>
      <c r="ED82" s="197"/>
      <c r="EE82" s="197"/>
      <c r="EF82" s="194"/>
      <c r="EG82" s="194"/>
      <c r="EH82" s="194"/>
      <c r="EI82" s="123" t="str">
        <f t="shared" si="38"/>
        <v/>
      </c>
      <c r="EJ82" s="194"/>
      <c r="EK82" s="620" t="str">
        <f t="shared" si="39"/>
        <v/>
      </c>
      <c r="EL82" s="756"/>
      <c r="EM82" s="620" t="str">
        <f t="shared" si="53"/>
        <v/>
      </c>
      <c r="EN82" s="733"/>
      <c r="EO82" s="163"/>
      <c r="EP82" s="163"/>
      <c r="EQ82" s="163"/>
      <c r="ER82" s="163"/>
      <c r="ES82" s="163"/>
      <c r="ET82" s="163"/>
      <c r="EU82" s="163"/>
      <c r="EV82" s="163"/>
      <c r="EW82" s="163"/>
      <c r="EX82" s="163"/>
      <c r="EY82" s="163"/>
      <c r="EZ82" s="163"/>
      <c r="FA82" s="163"/>
      <c r="FB82" s="163"/>
      <c r="FC82" s="742"/>
      <c r="FD82" s="648" t="str">
        <f t="shared" si="40"/>
        <v/>
      </c>
      <c r="FE82" s="183"/>
      <c r="FF82" s="201"/>
      <c r="FG82" s="201"/>
      <c r="FH82" s="201"/>
      <c r="FI82" s="201"/>
      <c r="FJ82" s="201"/>
      <c r="FK82" s="201"/>
      <c r="FL82" s="182"/>
      <c r="FM82" s="182"/>
      <c r="FN82" s="334"/>
      <c r="FO82" s="123" t="str">
        <f t="shared" si="41"/>
        <v/>
      </c>
      <c r="FP82" s="889" t="str">
        <f>IF(Table1[[#This Row],[Baumwollanteil (in %)]]&lt;&gt;"","05","")</f>
        <v/>
      </c>
      <c r="FQ82" s="999"/>
      <c r="FR82" s="179" t="str">
        <f t="shared" si="42"/>
        <v/>
      </c>
      <c r="FS82" s="175"/>
      <c r="FT82" s="175"/>
      <c r="FU82" s="175"/>
      <c r="FV82" s="745" t="str">
        <f t="shared" si="43"/>
        <v/>
      </c>
      <c r="FZ82" s="24"/>
      <c r="GA82" s="24"/>
      <c r="GC82" s="1010" t="str">
        <f>IF(Table1[[#This Row],[Global Trade Item Number (GTIN)]]="","",Table1[[#This Row],[Global Trade Item Number (GTIN)]])</f>
        <v/>
      </c>
      <c r="GD82" s="790" t="str">
        <f>IF(Table1[[#This Row],[WAWI-Nr./ Kreditoren-Nummer
(ASDV)]]&lt;&gt;"",Table1[[#This Row],[WAWI-Nr./ Kreditoren-Nummer
(ASDV)]],"")</f>
        <v/>
      </c>
      <c r="GE82" s="190"/>
      <c r="GF82" s="790" t="str">
        <f>IF(Table1[[#This Row],[Gültig ab (Datum)]]&lt;&gt;"","31.12.9999","")</f>
        <v/>
      </c>
      <c r="GG82" s="190"/>
      <c r="GH82" s="190"/>
      <c r="GI82" s="616"/>
      <c r="GJ82" s="765"/>
      <c r="GK82" s="763"/>
      <c r="GL82" s="617"/>
      <c r="GM82" s="617"/>
      <c r="GN82" s="617"/>
      <c r="GO82" s="617"/>
      <c r="GP82" s="617"/>
      <c r="GQ82" s="775"/>
      <c r="GR82" s="771"/>
      <c r="GS82" s="159"/>
      <c r="GT82" s="610"/>
      <c r="GU82" s="610"/>
      <c r="GV82" s="610"/>
      <c r="GW82" s="610"/>
      <c r="GX82" s="610"/>
      <c r="GY82" s="610"/>
      <c r="GZ82" s="610"/>
      <c r="HA82" s="610"/>
      <c r="HB82" s="771"/>
      <c r="HC82" s="610"/>
      <c r="HD82" s="610"/>
      <c r="HE82" s="610"/>
      <c r="HF82" s="610"/>
      <c r="HG82" s="610"/>
      <c r="HH82" s="610"/>
      <c r="HI82" s="610"/>
      <c r="HJ82" s="610"/>
      <c r="HK82" s="610"/>
      <c r="HL82" s="771"/>
      <c r="HM82" s="610"/>
      <c r="HN82" s="610"/>
      <c r="HO82" s="610"/>
      <c r="HP82" s="610"/>
      <c r="HQ82" s="610"/>
      <c r="HR82" s="610"/>
      <c r="HS82" s="610"/>
      <c r="HT82" s="610"/>
      <c r="HU82" s="610"/>
      <c r="HV82" s="771"/>
      <c r="HW82" s="610"/>
      <c r="HX82" s="610"/>
      <c r="HY82" s="610"/>
      <c r="HZ82" s="610"/>
      <c r="IA82" s="610"/>
      <c r="IB82" s="610"/>
      <c r="IC82" s="610"/>
      <c r="ID82" s="610"/>
      <c r="IE82" s="610"/>
      <c r="IF82" s="610"/>
      <c r="IG82" s="771"/>
      <c r="IH82" s="610"/>
      <c r="II82" s="610"/>
      <c r="IJ82" s="610"/>
      <c r="IK82" s="610"/>
      <c r="IL82" s="610"/>
      <c r="IM82" s="610"/>
      <c r="IN82" s="610"/>
      <c r="IO82" s="610"/>
      <c r="IP82" s="610"/>
      <c r="IQ82" s="610"/>
      <c r="IR82" s="771"/>
      <c r="IS82" s="610"/>
      <c r="IT82" s="610"/>
      <c r="IU82" s="610"/>
      <c r="IV82" s="610"/>
      <c r="IW82" s="610"/>
      <c r="IX82" s="610"/>
      <c r="IY82" s="610"/>
      <c r="IZ82" s="610"/>
      <c r="JA82" s="610"/>
      <c r="JB82" s="610"/>
      <c r="JC82" s="771"/>
      <c r="JD82" s="610"/>
      <c r="JE82" s="610"/>
      <c r="JF82" s="610"/>
      <c r="JG82" s="610"/>
      <c r="JH82" s="610"/>
      <c r="JI82" s="610"/>
      <c r="JJ82" s="610"/>
      <c r="JK82" s="610"/>
      <c r="JL82" s="610"/>
      <c r="JM82" s="827"/>
      <c r="JN82" s="771"/>
      <c r="JO82" s="610"/>
      <c r="JP82" s="610"/>
      <c r="JQ82" s="610"/>
      <c r="JR82" s="610"/>
      <c r="JS82" s="610"/>
      <c r="JT82" s="610"/>
      <c r="JU82" s="610"/>
      <c r="JV82" s="610"/>
      <c r="JW82" s="610"/>
      <c r="JX82" s="610"/>
      <c r="JY82" s="771"/>
      <c r="JZ82" s="610"/>
      <c r="KA82" s="610"/>
      <c r="KB82" s="610"/>
      <c r="KC82" s="610"/>
      <c r="KD82" s="610"/>
      <c r="KE82" s="610"/>
      <c r="KF82" s="610"/>
      <c r="KG82" s="610"/>
      <c r="KH82" s="610"/>
      <c r="KI82" s="610"/>
      <c r="KL82" s="803" t="str">
        <f>IF(Table1[[#This Row],[GTIN]]&lt;&gt;"",Table1[[#This Row],[GTIN]],"")</f>
        <v/>
      </c>
      <c r="KM82" s="804" t="str">
        <f>Table1[[#This Row],[Kreditor]]</f>
        <v/>
      </c>
      <c r="KN82" s="805" t="str">
        <f>IF(Table1[[#This Row],[Gültig ab (Datum)]]&lt;&gt;"",Table1[[#This Row],[Gültig ab (Datum)]],"")</f>
        <v/>
      </c>
      <c r="KO82" s="805" t="str">
        <f>Table1[[#This Row],[Gültig bis]]</f>
        <v/>
      </c>
      <c r="KP82" s="818" t="str">
        <f>IF(Table1[[#This Row],[Artikel verpackt? 
(X=Ja)]]="","",Table1[[#This Row],[Artikel verpackt? 
(X=Ja)]])</f>
        <v/>
      </c>
      <c r="KQ82" s="806" t="str">
        <f>IF(Table1[[#This Row],[Verpackung recyclingfähig?
(X=Ja)]]="","",Table1[[#This Row],[Verpackung recyclingfähig?
(X=Ja)]])</f>
        <v/>
      </c>
      <c r="KR82" s="807"/>
      <c r="KS82" s="808"/>
      <c r="KT82" s="809"/>
      <c r="KU82" s="809"/>
      <c r="KV82" s="809"/>
      <c r="KW82" s="809"/>
      <c r="KX82" s="809"/>
      <c r="KY82" s="809"/>
      <c r="KZ82" s="810"/>
      <c r="LA82" s="811" t="str">
        <f>IF(Table1[[#This Row],[Hauptkörper - B1 - Art]]="","",VLOOKUP(Table1[[#This Row],[Hauptkörper - B1 - Art]],'DD FD'!B:C,2,FALSE))</f>
        <v/>
      </c>
      <c r="LB82" s="812" t="str">
        <f>IF(Table1[[#This Row],[Hauptkörper - B1 - Fraktion]]="","",VLOOKUP(Table1[[#This Row],[Hauptkörper - B1 - Fraktion]],'DD FD'!H:J,3,FALSE))</f>
        <v/>
      </c>
      <c r="LC82" s="809" t="str">
        <f>IF(Table1[[#This Row],[Hauptkörper - B1 - Gewicht
(in G)]]="","",Table1[[#This Row],[Hauptkörper - B1 - Gewicht
(in G)]])</f>
        <v/>
      </c>
      <c r="LD82" s="809" t="str">
        <f>IF(Table1[[#This Row],[Hauptkörper - B1 - Lizenzierungs-pflichtig? (X=Ja)]]="","",Table1[[#This Row],[Hauptkörper - B1 - Lizenzierungs-pflichtig? (X=Ja)]])</f>
        <v/>
      </c>
      <c r="LE82" s="812" t="str">
        <f>IF(Table1[[#This Row],[Hauptkörper - B1 - Virgin Material]]="","",VLOOKUP(Table1[[#This Row],[Hauptkörper - B1 - Virgin Material]],'DD FD'!AJ:AK,2,FALSE))</f>
        <v/>
      </c>
      <c r="LF82" s="813" t="str">
        <f>IF(Table1[[#This Row],[Hauptkörper - B1 - Virgin Material Anteil (in %)]]="","",Table1[[#This Row],[Hauptkörper - B1 - Virgin Material Anteil (in %)]])</f>
        <v/>
      </c>
      <c r="LG82" s="812" t="str">
        <f>IF(Table1[[#This Row],[Hauptkörper - B1 - Recyceltes Material]]="","",VLOOKUP(Table1[[#This Row],[Hauptkörper - B1 - Recyceltes Material]],'DD FD'!AL:AM,2,FALSE))</f>
        <v/>
      </c>
      <c r="LH82" s="813" t="str">
        <f>IF(Table1[[#This Row],[Hauptkörper - B1 - Recyceltes Material Anteil (in %)]]="","",Table1[[#This Row],[Hauptkörper - B1 - Recyceltes Material Anteil (in %)]])</f>
        <v/>
      </c>
      <c r="LI82" s="814" t="str">
        <f>IF(Table1[[#This Row],[Hauptkörper - B1 - Beschichtung]]="","",VLOOKUP(Table1[[#This Row],[Hauptkörper - B1 - Beschichtung]],'DD FD'!AE:AF,2,FALSE))</f>
        <v/>
      </c>
      <c r="LJ82" s="815" t="str">
        <f>IF(Table1[[#This Row],[Hauptkörper - B1 - Beschichtung Anteil (in %)]]="","",Table1[[#This Row],[Hauptkörper - B1 - Beschichtung Anteil (in %)]])</f>
        <v/>
      </c>
      <c r="LK82" s="811" t="str">
        <f>IF(Table1[[#This Row],[Hauptkörper - B2 - Art]]="","",VLOOKUP(Table1[[#This Row],[Hauptkörper - B2 - Art]],'DD FD'!B:C,2,FALSE))</f>
        <v/>
      </c>
      <c r="LL82" s="812" t="str">
        <f>IF(Table1[[#This Row],[Hauptkörper - B2 - Fraktion]]="","",VLOOKUP(Table1[[#This Row],[Hauptkörper - B2 - Fraktion]],'DD FD'!H:J,3,FALSE))</f>
        <v/>
      </c>
      <c r="LM82" s="809" t="str">
        <f>IF(Table1[[#This Row],[Hauptkörper - B2 - Gewicht
(in G)]]="","",Table1[[#This Row],[Hauptkörper - B2 - Gewicht
(in G)]])</f>
        <v/>
      </c>
      <c r="LN82" s="809" t="str">
        <f>IF(Table1[[#This Row],[Hauptkörper - B2 - Lizenzierungs-pflichtig? (X=Ja)]]="","",Table1[[#This Row],[Hauptkörper - B2 - Lizenzierungs-pflichtig? (X=Ja)]])</f>
        <v/>
      </c>
      <c r="LO82" s="812" t="str">
        <f>IF(Table1[[#This Row],[Hauptkörper - B2 - Virgin Material]]="","",VLOOKUP(Table1[[#This Row],[Hauptkörper - B2 - Virgin Material]],'DD FD'!AJ:AK,2,FALSE))</f>
        <v/>
      </c>
      <c r="LP82" s="813" t="str">
        <f>IF(Table1[[#This Row],[Hauptkörper - B2 - Virgin Material Anteil (in %)]]="","",Table1[[#This Row],[Hauptkörper - B2 - Virgin Material Anteil (in %)]])</f>
        <v/>
      </c>
      <c r="LQ82" s="812" t="str">
        <f>IF(Table1[[#This Row],[Hauptkörper - B2 - Recyceltes Material]]="","",VLOOKUP(Table1[[#This Row],[Hauptkörper - B2 - Recyceltes Material]],'DD FD'!AL:AM,2,FALSE))</f>
        <v/>
      </c>
      <c r="LR82" s="813" t="str">
        <f>IF(Table1[[#This Row],[Hauptkörper - B2 - Recyceltes Material Anteil (in %)]]="","",Table1[[#This Row],[Hauptkörper - B2 - Recyceltes Material Anteil (in %)]])</f>
        <v/>
      </c>
      <c r="LS82" s="812" t="str">
        <f>IF(Table1[[#This Row],[Hauptkörper - B2 - Beschichtung]]="","",VLOOKUP(Table1[[#This Row],[Hauptkörper - B2 - Beschichtung]],'DD FD'!AE:AF,2,FALSE))</f>
        <v/>
      </c>
      <c r="LT82" s="815" t="str">
        <f>IF(Table1[[#This Row],[Hauptkörper - B2 - Beschichtung Anteil (in %)]]="","",Table1[[#This Row],[Hauptkörper - B2 - Beschichtung Anteil (in %)]])</f>
        <v/>
      </c>
      <c r="LU82" s="811" t="str">
        <f>IF(Table1[[#This Row],[Hauptkörper - B3 - Art]]="","",VLOOKUP(Table1[[#This Row],[Hauptkörper - B3 - Art]],'DD FD'!B:C,2,FALSE))</f>
        <v/>
      </c>
      <c r="LV82" s="812" t="str">
        <f>IF(Table1[[#This Row],[Hauptkörper - B3 - Fraktion]]="","",VLOOKUP(Table1[[#This Row],[Hauptkörper - B3 - Fraktion]],'DD FD'!H:J,3,FALSE))</f>
        <v/>
      </c>
      <c r="LW82" s="809" t="str">
        <f>IF(Table1[[#This Row],[Hauptkörper - B3 - Gewicht
(in G)]]="","",Table1[[#This Row],[Hauptkörper - B3 - Gewicht
(in G)]])</f>
        <v/>
      </c>
      <c r="LX82" s="809" t="str">
        <f>IF(Table1[[#This Row],[Hauptkörper - B3 - Lizenzierungs-pflichtig? (X=Ja)]]="","",Table1[[#This Row],[Hauptkörper - B3 - Lizenzierungs-pflichtig? (X=Ja)]])</f>
        <v/>
      </c>
      <c r="LY82" s="812" t="str">
        <f>IF(Table1[[#This Row],[Hauptkörper - B3 - Virgin Material]]="","",VLOOKUP(Table1[[#This Row],[Hauptkörper - B3 - Virgin Material]],'DD FD'!AJ:AK,2,FALSE))</f>
        <v/>
      </c>
      <c r="LZ82" s="813" t="str">
        <f>IF(Table1[[#This Row],[Hauptkörper - B3 - Virgin Material Anteil (in %)]]="","",Table1[[#This Row],[Hauptkörper - B3 - Virgin Material Anteil (in %)]])</f>
        <v/>
      </c>
      <c r="MA82" s="812" t="str">
        <f>IF(Table1[[#This Row],[Hauptkörper - B3 - Recyceltes Material]]="","",VLOOKUP(Table1[[#This Row],[Hauptkörper - B3 - Recyceltes Material]],'DD FD'!AL:AM,2,FALSE))</f>
        <v/>
      </c>
      <c r="MB82" s="813" t="str">
        <f>IF(Table1[[#This Row],[Hauptkörper - B3 - Recyceltes Material Anteil (in %)]]="","",Table1[[#This Row],[Hauptkörper - B3 - Recyceltes Material Anteil (in %)]])</f>
        <v/>
      </c>
      <c r="MC82" s="812" t="str">
        <f>IF(Table1[[#This Row],[Hauptkörper - B3 - Beschichtung]]="","",VLOOKUP(Table1[[#This Row],[Hauptkörper - B3 - Beschichtung]],'DD FD'!AE:AF,2,FALSE))</f>
        <v/>
      </c>
      <c r="MD82" s="815" t="str">
        <f>IF(Table1[[#This Row],[Hauptkörper - B3 - Beschichtung Anteil (in %)]]="","",Table1[[#This Row],[Hauptkörper - B3 - Beschichtung Anteil (in %)]])</f>
        <v/>
      </c>
      <c r="ME82" s="811" t="str">
        <f>IF(Table1[[#This Row],[Verschluss - B1 - Art]]="","",VLOOKUP(Table1[[#This Row],[Verschluss - B1 - Art]],'DD FD'!D:E,2,FALSE))</f>
        <v/>
      </c>
      <c r="MF82" s="812" t="str">
        <f>IF(Table1[[#This Row],[Verschluss - B1 - Fraktion]]="","",VLOOKUP(Table1[[#This Row],[Verschluss - B1 - Fraktion]],'DD FD'!H:J,3,FALSE))</f>
        <v/>
      </c>
      <c r="MG82" s="809" t="str">
        <f>IF(Table1[[#This Row],[Verschluss - B1 - Gewicht (in G)]]="","",Table1[[#This Row],[Verschluss - B1 - Gewicht (in G)]])</f>
        <v/>
      </c>
      <c r="MH82" s="809" t="str">
        <f>IF(Table1[[#This Row],[Verschluss - B1 - Lizenzierungs-pflichtig? (X=Ja)]]="","",Table1[[#This Row],[Verschluss - B1 - Lizenzierungs-pflichtig? (X=Ja)]])</f>
        <v/>
      </c>
      <c r="MI82" s="809" t="str">
        <f>IF(Table1[[#This Row],[Verschluss - B1 - Trennbar vom Hauptkörper? (X=Ja)]]="","",Table1[[#This Row],[Verschluss - B1 - Trennbar vom Hauptkörper? (X=Ja)]])</f>
        <v/>
      </c>
      <c r="MJ82" s="812" t="str">
        <f>IF(Table1[[#This Row],[Verschluss - B1 - Virgin Material]]="","",VLOOKUP(Table1[[#This Row],[Verschluss - B1 - Virgin Material]],'DD FD'!AJ:AK,2,FALSE))</f>
        <v/>
      </c>
      <c r="MK82" s="813" t="str">
        <f>IF(Table1[[#This Row],[Verschluss - B1 - Virgin Material Anteil (in %)]]="","",Table1[[#This Row],[Verschluss - B1 - Virgin Material Anteil (in %)]])</f>
        <v/>
      </c>
      <c r="ML82" s="812" t="str">
        <f>IF(Table1[[#This Row],[Verschluss - B1 - Recyceltes Material]]="","",VLOOKUP(Table1[[#This Row],[Verschluss - B1 - Recyceltes Material]],'DD FD'!AL:AM,2,FALSE))</f>
        <v/>
      </c>
      <c r="MM82" s="813" t="str">
        <f>IF(Table1[[#This Row],[Verschluss - B1 - Recyceltes Material Anteil (in %)]]="","",Table1[[#This Row],[Verschluss - B1 - Recyceltes Material Anteil (in %)]])</f>
        <v/>
      </c>
      <c r="MN82" s="812" t="str">
        <f>IF(Table1[[#This Row],[Verschluss - B1 - Beschichtung]]="","",VLOOKUP(Table1[[#This Row],[Verschluss - B1 - Beschichtung]],'DD FD'!AE:AF,2,FALSE))</f>
        <v/>
      </c>
      <c r="MO82" s="815" t="str">
        <f>IF(Table1[[#This Row],[Verschluss - B1 - Beschichtung Anteil (in %)]]="","",Table1[[#This Row],[Verschluss - B1 - Beschichtung Anteil (in %)]])</f>
        <v/>
      </c>
      <c r="MP82" s="811" t="str">
        <f>IF(Table1[[#This Row],[Verschluss - B2 - Art]]="","",VLOOKUP(Table1[[#This Row],[Verschluss - B2 - Art]],'DD FD'!D:E,2,FALSE))</f>
        <v/>
      </c>
      <c r="MQ82" s="812" t="str">
        <f>IF(Table1[[#This Row],[Verschluss - B2 - Fraktion]]="","",VLOOKUP(Table1[[#This Row],[Verschluss - B2 - Fraktion]],'DD FD'!H:J,3,FALSE))</f>
        <v/>
      </c>
      <c r="MR82" s="809" t="str">
        <f>IF(Table1[[#This Row],[Verschluss - B2 - Gewicht (in G)]]="","",Table1[[#This Row],[Verschluss - B2 - Gewicht (in G)]])</f>
        <v/>
      </c>
      <c r="MS82" s="809" t="str">
        <f>IF(Table1[[#This Row],[Verschluss - B2 - Lizenzierungs-pflichtig? (X=Ja)]]="","",Table1[[#This Row],[Verschluss - B2 - Lizenzierungs-pflichtig? (X=Ja)]])</f>
        <v/>
      </c>
      <c r="MT82" s="809" t="str">
        <f>IF(Table1[[#This Row],[Verschluss - B2 - Trennbar vom Hauptkörper? (X=Ja)]]="","",Table1[[#This Row],[Verschluss - B2 - Trennbar vom Hauptkörper? (X=Ja)]])</f>
        <v/>
      </c>
      <c r="MU82" s="812" t="str">
        <f>IF(Table1[[#This Row],[Verschluss - B2 - Virgin Material]]="","",VLOOKUP(Table1[[#This Row],[Verschluss - B2 - Virgin Material]],'DD FD'!AJ:AK,2,FALSE))</f>
        <v/>
      </c>
      <c r="MV82" s="813" t="str">
        <f>IF(Table1[[#This Row],[Verschluss - B2 - Virgin Material Anteil (in %)]]="","",Table1[[#This Row],[Verschluss - B2 - Virgin Material Anteil (in %)]])</f>
        <v/>
      </c>
      <c r="MW82" s="812" t="str">
        <f>IF(Table1[[#This Row],[Verschluss - B2 - Recyceltes Material]]="","",VLOOKUP(Table1[[#This Row],[Verschluss - B2 - Recyceltes Material]],'DD FD'!AL:AM,2,FALSE))</f>
        <v/>
      </c>
      <c r="MX82" s="813" t="str">
        <f>IF(Table1[[#This Row],[Verschluss - B2 - Recyceltes Material Anteil (in %)]]="","",Table1[[#This Row],[Verschluss - B2 - Recyceltes Material Anteil (in %)]])</f>
        <v/>
      </c>
      <c r="MY82" s="812" t="str">
        <f>IF(Table1[[#This Row],[Verschluss - B2 - Beschichtung]]="","",VLOOKUP(Table1[[#This Row],[Verschluss - B2 - Beschichtung]],'DD FD'!AE:AF,2,FALSE))</f>
        <v/>
      </c>
      <c r="MZ82" s="815" t="str">
        <f>IF(Table1[[#This Row],[Verschluss - B2 - Beschichtung Anteil (in %)]]="","",Table1[[#This Row],[Verschluss - B2 - Beschichtung Anteil (in %)]])</f>
        <v/>
      </c>
      <c r="NA82" s="811" t="str">
        <f>IF(Table1[[#This Row],[Verschluss - B3 - Art]]="","",VLOOKUP(Table1[[#This Row],[Verschluss - B3 - Art]],'DD FD'!D:E,2,FALSE))</f>
        <v/>
      </c>
      <c r="NB82" s="812" t="str">
        <f>IF(Table1[[#This Row],[Verschluss - B3 - Fraktion]]="","",VLOOKUP(Table1[[#This Row],[Verschluss - B3 - Fraktion]],'DD FD'!H:J,3,FALSE))</f>
        <v/>
      </c>
      <c r="NC82" s="809" t="str">
        <f>IF(Table1[[#This Row],[Verschluss - B3 - Gewicht (in G)]]="","",Table1[[#This Row],[Verschluss - B3 - Gewicht (in G)]])</f>
        <v/>
      </c>
      <c r="ND82" s="809" t="str">
        <f>IF(Table1[[#This Row],[Verschluss - B3 - Lizenzierungs-pflichtig? (X=Ja)]]="","",Table1[[#This Row],[Verschluss - B3 - Lizenzierungs-pflichtig? (X=Ja)]])</f>
        <v/>
      </c>
      <c r="NE82" s="809" t="str">
        <f>IF(Table1[[#This Row],[Verschluss - B3 - Trennbar vom Hauptkörper? (X=Ja)]]="","",Table1[[#This Row],[Verschluss - B3 - Trennbar vom Hauptkörper? (X=Ja)]])</f>
        <v/>
      </c>
      <c r="NF82" s="812" t="str">
        <f>IF(Table1[[#This Row],[Verschluss - B3 - Virgin Material]]="","",VLOOKUP(Table1[[#This Row],[Verschluss - B3 - Virgin Material]],'DD FD'!AJ:AK,2,FALSE))</f>
        <v/>
      </c>
      <c r="NG82" s="813" t="str">
        <f>IF(Table1[[#This Row],[Verschluss - B3 - Virgin Material Anteil (in %)]]="","",Table1[[#This Row],[Verschluss - B3 - Virgin Material Anteil (in %)]])</f>
        <v/>
      </c>
      <c r="NH82" s="812" t="str">
        <f>IF(Table1[[#This Row],[Verschluss - B3 - Recyceltes Material]]="","",VLOOKUP(Table1[[#This Row],[Verschluss - B3 - Recyceltes Material]],'DD FD'!AL:AM,2,FALSE))</f>
        <v/>
      </c>
      <c r="NI82" s="813" t="str">
        <f>IF(Table1[[#This Row],[Verschluss - B3 - Recyceltes Material Anteil (in %)]]="","",Table1[[#This Row],[Verschluss - B3 - Recyceltes Material Anteil (in %)]])</f>
        <v/>
      </c>
      <c r="NJ82" s="812" t="str">
        <f>IF(Table1[[#This Row],[Verschluss - B3 - Beschichtung]]="","",VLOOKUP(Table1[[#This Row],[Verschluss - B3 - Beschichtung]],'DD FD'!AE:AF,2,FALSE))</f>
        <v/>
      </c>
      <c r="NK82" s="815" t="str">
        <f>IF(Table1[[#This Row],[Verschluss - B3 - Beschichtung Anteil (in %)]]="","",Table1[[#This Row],[Verschluss - B3 - Beschichtung Anteil (in %)]])</f>
        <v/>
      </c>
      <c r="NL82" s="811" t="str">
        <f>IF(Table1[[#This Row],[Etikett - B1 - Art]]="","",VLOOKUP(Table1[[#This Row],[Etikett - B1 - Art]],'DD FD'!F:G,2,FALSE))</f>
        <v/>
      </c>
      <c r="NM82" s="812" t="str">
        <f>IF(Table1[[#This Row],[Etikett - B1 - Fraktion]]="","",VLOOKUP(Table1[[#This Row],[Etikett - B1 - Fraktion]],'DD FD'!H:J,3,FALSE))</f>
        <v/>
      </c>
      <c r="NN82" s="809" t="str">
        <f>IF(Table1[[#This Row],[Etikett - B1 - Gewicht (in G)]]="","",Table1[[#This Row],[Etikett - B1 - Gewicht (in G)]])</f>
        <v/>
      </c>
      <c r="NO82" s="809" t="str">
        <f>IF(Table1[[#This Row],[Etikett - B1 - Lizenzierungs-pflichtig? (X=Ja)]]="","",Table1[[#This Row],[Etikett - B1 - Lizenzierungs-pflichtig? (X=Ja)]])</f>
        <v/>
      </c>
      <c r="NP82" s="809" t="str">
        <f>IF(Table1[[#This Row],[Etikett - B1 - Trennbar vom Hauptkörper? (X=Ja)]]="","",Table1[[#This Row],[Etikett - B1 - Trennbar vom Hauptkörper? (X=Ja)]])</f>
        <v/>
      </c>
      <c r="NQ82" s="812" t="str">
        <f>IF(Table1[[#This Row],[Etikett - B1 - Virgin Material]]="","",VLOOKUP(Table1[[#This Row],[Etikett - B1 - Virgin Material]],'DD FD'!AJ:AK,2,FALSE))</f>
        <v/>
      </c>
      <c r="NR82" s="813" t="str">
        <f>IF(Table1[[#This Row],[Etikett - B1 - Virgin Material Anteil (in %)]]="","",Table1[[#This Row],[Etikett - B1 - Virgin Material Anteil (in %)]])</f>
        <v/>
      </c>
      <c r="NS82" s="812" t="str">
        <f>IF(Table1[[#This Row],[Etikett - B1 - Recyceltes Material]]="","",VLOOKUP(Table1[[#This Row],[Etikett - B1 - Recyceltes Material]],'DD FD'!AL:AM,2,FALSE))</f>
        <v/>
      </c>
      <c r="NT82" s="813" t="str">
        <f>IF(Table1[[#This Row],[Etikett - B1 - Recyceltes Material Anteil (in %)]]="","",Table1[[#This Row],[Etikett - B1 - Recyceltes Material Anteil (in %)]])</f>
        <v/>
      </c>
      <c r="NU82" s="812" t="str">
        <f>IF(Table1[[#This Row],[Etikett - B1 - Beschichtung]]="","",VLOOKUP(Table1[[#This Row],[Etikett - B1 - Beschichtung]],'DD FD'!AE:AF,2,FALSE))</f>
        <v/>
      </c>
      <c r="NV82" s="815" t="str">
        <f>IF(Table1[[#This Row],[Etikett - B1 - Beschichtung Anteil (in %)]]="","",Table1[[#This Row],[Etikett - B1 - Beschichtung Anteil (in %)]])</f>
        <v/>
      </c>
      <c r="NW82" s="811" t="str">
        <f>IF(Table1[[#This Row],[Etikett - B2 - Art]]="","",VLOOKUP(Table1[[#This Row],[Etikett - B2 - Art]],'DD FD'!F:G,2,FALSE))</f>
        <v/>
      </c>
      <c r="NX82" s="812" t="str">
        <f>IF(Table1[[#This Row],[Etikett - B2 - Fraktion]]="","",VLOOKUP(Table1[[#This Row],[Etikett - B2 - Fraktion]],'DD FD'!H:J,3,FALSE))</f>
        <v/>
      </c>
      <c r="NY82" s="809" t="str">
        <f>IF(Table1[[#This Row],[Etikett - B2 - Gewicht (in G)]]="","",Table1[[#This Row],[Etikett - B2 - Gewicht (in G)]])</f>
        <v/>
      </c>
      <c r="NZ82" s="809" t="str">
        <f>IF(Table1[[#This Row],[Etikett - B2 - Lizenzierungs-pflichtig? (X=Ja)]]="","",Table1[[#This Row],[Etikett - B2 - Lizenzierungs-pflichtig? (X=Ja)]])</f>
        <v/>
      </c>
      <c r="OA82" s="809" t="str">
        <f>IF(Table1[[#This Row],[Etikett - B2 - Trennbar vom Hauptkörper? (X=Ja)]]="","",Table1[[#This Row],[Etikett - B2 - Trennbar vom Hauptkörper? (X=Ja)]])</f>
        <v/>
      </c>
      <c r="OB82" s="812" t="str">
        <f>IF(Table1[[#This Row],[Etikett - B2 - Virgin Material]]="","",VLOOKUP(Table1[[#This Row],[Etikett - B2 - Virgin Material]],'DD FD'!AJ:AK,2,FALSE))</f>
        <v/>
      </c>
      <c r="OC82" s="813" t="str">
        <f>IF(Table1[[#This Row],[Etikett - B2 - Virgin Material Anteil (in %)]]="","",Table1[[#This Row],[Etikett - B2 - Virgin Material Anteil (in %)]])</f>
        <v/>
      </c>
      <c r="OD82" s="812" t="str">
        <f>IF(Table1[[#This Row],[Etikett - B2 - Recyceltes Material]]="","",VLOOKUP(Table1[[#This Row],[Etikett - B2 - Recyceltes Material]],'DD FD'!AL:AM,2,FALSE))</f>
        <v/>
      </c>
      <c r="OE82" s="813" t="str">
        <f>IF(Table1[[#This Row],[Etikett - B2 - Recyceltes Material Anteil (in %)]]="","",Table1[[#This Row],[Etikett - B2 - Recyceltes Material Anteil (in %)]])</f>
        <v/>
      </c>
      <c r="OF82" s="812" t="str">
        <f>IF(Table1[[#This Row],[Etikett - B2 - Beschichtung]]="","",VLOOKUP(Table1[[#This Row],[Etikett - B2 - Beschichtung]],'DD FD'!AE:AF,2,FALSE))</f>
        <v/>
      </c>
      <c r="OG82" s="815" t="str">
        <f>IF(Table1[[#This Row],[Etikett - B2 - Beschichtung Anteil (in %)]]="","",Table1[[#This Row],[Etikett - B2 - Beschichtung Anteil (in %)]])</f>
        <v/>
      </c>
      <c r="OH82" s="811" t="str">
        <f>IF(Table1[[#This Row],[Etikett - B3 - Art]]="","",VLOOKUP(Table1[[#This Row],[Etikett - B3 - Art]],'DD FD'!F:G,2,FALSE))</f>
        <v/>
      </c>
      <c r="OI82" s="812" t="str">
        <f>IF(Table1[[#This Row],[Etikett - B3 - Fraktion]]="","",VLOOKUP(Table1[[#This Row],[Etikett - B3 - Fraktion]],'DD FD'!H:J,3,FALSE))</f>
        <v/>
      </c>
      <c r="OJ82" s="809" t="str">
        <f>IF(Table1[[#This Row],[Etikett - B3 - Gewicht (in G)]]="","",Table1[[#This Row],[Etikett - B3 - Gewicht (in G)]])</f>
        <v/>
      </c>
      <c r="OK82" s="809" t="str">
        <f>IF(Table1[[#This Row],[Etikett - B3 - Lizenzierungs-pflichtig? (X=Ja)]]="","",Table1[[#This Row],[Etikett - B3 - Lizenzierungs-pflichtig? (X=Ja)]])</f>
        <v/>
      </c>
      <c r="OL82" s="809" t="str">
        <f>IF(Table1[[#This Row],[Etikett - B3 - Trennbar vom Hauptkörper? (X=Ja)]]="","",Table1[[#This Row],[Etikett - B3 - Trennbar vom Hauptkörper? (X=Ja)]])</f>
        <v/>
      </c>
      <c r="OM82" s="812" t="str">
        <f>IF(Table1[[#This Row],[Etikett - B3 - Virgin Material]]="","",VLOOKUP(Table1[[#This Row],[Etikett - B3 - Virgin Material]],'DD FD'!AJ:AK,2,FALSE))</f>
        <v/>
      </c>
      <c r="ON82" s="813" t="str">
        <f>IF(Table1[[#This Row],[Etikett - B3 - Virgin Material Anteil (in %)]]="","",Table1[[#This Row],[Etikett - B3 - Virgin Material Anteil (in %)]])</f>
        <v/>
      </c>
      <c r="OO82" s="812" t="str">
        <f>IF(Table1[[#This Row],[Etikett - B3 - Recyceltes Material]]="","",VLOOKUP(Table1[[#This Row],[Etikett - B3 - Recyceltes Material]],'DD FD'!AL:AM,2,FALSE))</f>
        <v/>
      </c>
      <c r="OP82" s="813" t="str">
        <f>IF(Table1[[#This Row],[Etikett - B3 - Recyceltes Material Anteil (in %)]]="","",Table1[[#This Row],[Etikett - B3 - Recyceltes Material Anteil (in %)]])</f>
        <v/>
      </c>
      <c r="OQ82" s="812" t="str">
        <f>IF(Table1[[#This Row],[Etikett - B3 - Beschichtung]]="","",VLOOKUP(Table1[[#This Row],[Etikett - B3 - Beschichtung]],'DD FD'!AE:AF,2,FALSE))</f>
        <v/>
      </c>
      <c r="OR82" s="861" t="str">
        <f>IF(Table1[[#This Row],[Etikett - B3 - Beschichtung Anteil (in %)]]="","",Table1[[#This Row],[Etikett - B3 - Beschichtung Anteil (in %)]])</f>
        <v/>
      </c>
      <c r="OS82" s="866">
        <f>ROUNDUP(SUM(
IF(AND(LB82='DD FD'!$J$7,LD82='DD FD'!$AI$3),LC82,0),
IF(AND(LL82='DD FD'!$J$7,LN82='DD FD'!$AI$3),LM82,0),
IF(AND(LV82='DD FD'!$J$7,LX82='DD FD'!$AI$3),LW82,0),
IF(AND(MF82='DD FD'!$J$7,MH82='DD FD'!$AI$3),MG82,0),
IF(AND(MQ82='DD FD'!$J$7,MS82='DD FD'!$AI$3),MR82,0),
IF(AND(NB82='DD FD'!$J$7,ND82='DD FD'!$AI$3),NC82,0),
IF(AND(NM82='DD FD'!$J$7,NO82='DD FD'!$AI$3),NN82,0),
IF(AND(NX82='DD FD'!$J$7,NZ82='DD FD'!$AI$3),NY82,0),
IF(AND(OI82='DD FD'!$J$7,OK82='DD FD'!$AI$3),OJ82,0),
),2)</f>
        <v>0</v>
      </c>
      <c r="OT82" s="865">
        <f>ROUNDUP(SUM(
IF(AND(LB82='DD FD'!$J$6,LD82='DD FD'!$AI$3),LC82,0),
IF(AND(LL82='DD FD'!$J$6,LN82='DD FD'!$AI$3),LM82,0),
IF(AND(LV82='DD FD'!$J$6,LX82='DD FD'!$AI$3),LW82,0),
IF(AND(MF82='DD FD'!$J$6,MH82='DD FD'!$AI$3),MG82,0),
IF(AND(MQ82='DD FD'!$J$6,MS82='DD FD'!$AI$3),MR82,0),
IF(AND(NB82='DD FD'!$J$6,ND82='DD FD'!$AI$3),NC82,0),
IF(AND(NM82='DD FD'!$J$6,NO82='DD FD'!$AI$3),NN82,0),
IF(AND(NX82='DD FD'!$J$6,NZ82='DD FD'!$AI$3),NY82,0),
IF(AND(OI82='DD FD'!$J$6,OK82='DD FD'!$AI$3),OJ82,0),
),2)</f>
        <v>0</v>
      </c>
      <c r="OU82" s="865">
        <f>ROUNDUP(SUM(
IF(AND(LB82='DD FD'!$J$10,LD82='DD FD'!$AI$3),LC82,0),
IF(AND(LL82='DD FD'!$J$10,LN82='DD FD'!$AI$3),LM82,0),
IF(AND(LV82='DD FD'!$J$10,LX82='DD FD'!$AI$3),LW82,0),
IF(AND(MF82='DD FD'!$J$10,MH82='DD FD'!$AI$3),MG82,0),
IF(AND(MQ82='DD FD'!$J$10,MS82='DD FD'!$AI$3),MR82,0),
IF(AND(NB82='DD FD'!$J$10,ND82='DD FD'!$AI$3),NC82,0),
IF(AND(NM82='DD FD'!$J$10,NO82='DD FD'!$AI$3),NN82,0),
IF(AND(NX82='DD FD'!$J$10,NZ82='DD FD'!$AI$3),NY82,0),
IF(AND(OI82='DD FD'!$J$10,OK82='DD FD'!$AI$3),OJ82,0),
),2)</f>
        <v>0</v>
      </c>
      <c r="OV82" s="865">
        <f>ROUNDUP(SUM(
IF(AND(LB82='DD FD'!$J$8,LD82='DD FD'!$AI$3),LC82,0),
IF(AND(LL82='DD FD'!$J$8,LN82='DD FD'!$AI$3),LM82,0),
IF(AND(LV82='DD FD'!$J$8,LX82='DD FD'!$AI$3),LW82,0),
IF(AND(MF82='DD FD'!$J$8,MH82='DD FD'!$AI$3),MG82,0),
IF(AND(MQ82='DD FD'!$J$8,MS82='DD FD'!$AI$3),MR82,0),
IF(AND(NB82='DD FD'!$J$8,ND82='DD FD'!$AI$3),NC82,0),
IF(AND(NM82='DD FD'!$J$8,NO82='DD FD'!$AI$3),NN82,0),
IF(AND(NX82='DD FD'!$J$8,NZ82='DD FD'!$AI$3),NY82,0),
IF(AND(OI82='DD FD'!$J$8,OK82='DD FD'!$AI$3),OJ82,0),
),2)</f>
        <v>0</v>
      </c>
      <c r="OW82" s="865">
        <f>ROUNDUP(SUM(
IF(AND(LB82='DD FD'!$J$5,LD82='DD FD'!$AI$3),LC82,0),
IF(AND(LL82='DD FD'!$J$5,LN82='DD FD'!$AI$3),LM82,0),
IF(AND(LV82='DD FD'!$J$5,LX82='DD FD'!$AI$3),LW82,0),
IF(AND(MF82='DD FD'!$J$5,MH82='DD FD'!$AI$3),MG82,0),
IF(AND(MQ82='DD FD'!$J$5,MS82='DD FD'!$AI$3),MR82,0),
IF(AND(NB82='DD FD'!$J$5,ND82='DD FD'!$AI$3),NC82,0),
IF(AND(NM82='DD FD'!$J$5,NO82='DD FD'!$AI$3),NN82,0),
IF(AND(NX82='DD FD'!$J$5,NZ82='DD FD'!$AI$3),NY82,0),
IF(AND(OI82='DD FD'!$J$5,OK82='DD FD'!$AI$3),OJ82,0),
),2)</f>
        <v>0</v>
      </c>
      <c r="OX82" s="865">
        <f>ROUNDUP(SUM(
IF(AND(LB82='DD FD'!$J$9,LD82='DD FD'!$AI$3),LC82,0),
IF(AND(LL82='DD FD'!$J$9,LN82='DD FD'!$AI$3),LM82,0),
IF(AND(LV82='DD FD'!$J$9,LX82='DD FD'!$AI$3),LW82,0),
IF(AND(MF82='DD FD'!$J$9,MH82='DD FD'!$AI$3),MG82,0),
IF(AND(MQ82='DD FD'!$J$9,MS82='DD FD'!$AI$3),MR82,0),
IF(AND(NB82='DD FD'!$J$9,ND82='DD FD'!$AI$3),NC82,0),
IF(AND(NM82='DD FD'!$J$9,NO82='DD FD'!$AI$3),NN82,0),
IF(AND(NX82='DD FD'!$J$9,NZ82='DD FD'!$AI$3),NY82,0),
IF(AND(OI82='DD FD'!$J$9,OK82='DD FD'!$AI$3),OJ82,0),
),2)</f>
        <v>0</v>
      </c>
      <c r="OY82" s="865">
        <f>ROUNDUP(SUM(
IF(AND(LB82='DD FD'!$J$4,LD82='DD FD'!$AI$3),LC82,0),
IF(AND(LL82='DD FD'!$J$4,LN82='DD FD'!$AI$3),LM82,0),
IF(AND(LV82='DD FD'!$J$4,LX82='DD FD'!$AI$3),LW82,0),
IF(AND(MF82='DD FD'!$J$4,MH82='DD FD'!$AI$3),MG82,0),
IF(AND(MQ82='DD FD'!$J$4,MS82='DD FD'!$AI$3),MR82,0),
IF(AND(NB82='DD FD'!$J$4,ND82='DD FD'!$AI$3),NC82,0),
IF(AND(NM82='DD FD'!$J$4,NO82='DD FD'!$AI$3),NN82,0),
IF(AND(NX82='DD FD'!$J$4,NZ82='DD FD'!$AI$3),NY82,0),
IF(AND(OI82='DD FD'!$J$4,OK82='DD FD'!$AI$3),OJ82,0),
),2)</f>
        <v>0</v>
      </c>
      <c r="OZ82" s="867">
        <f>ROUNDUP(SUM(
IF(AND(LB82='DD FD'!$J$11,LD82='DD FD'!$AI$3),LC82,0),
IF(AND(LL82='DD FD'!$J$11,LN82='DD FD'!$AI$3),LM82,0),
IF(AND(LV82='DD FD'!$J$11,LX82='DD FD'!$AI$3),LW82,0),
IF(AND(MF82='DD FD'!$J$11,MH82='DD FD'!$AI$3),MG82,0),
IF(AND(MQ82='DD FD'!$J$11,MS82='DD FD'!$AI$3),MR82,0),
IF(AND(NB82='DD FD'!$J$11,ND82='DD FD'!$AI$3),NC82,0),
IF(AND(NM82='DD FD'!$J$11,NO82='DD FD'!$AI$3),NN82,0),
IF(AND(NX82='DD FD'!$J$11,NZ82='DD FD'!$AI$3),NY82,0),
IF(AND(OI82='DD FD'!$J$11,OK82='DD FD'!$AI$3),OJ82,0),
),2)</f>
        <v>0</v>
      </c>
    </row>
    <row r="83" spans="1:416">
      <c r="A83" s="663"/>
      <c r="B83" s="182"/>
      <c r="C83" s="282"/>
      <c r="D83" s="282"/>
      <c r="E83" s="183"/>
      <c r="F83" s="355"/>
      <c r="G83" s="359"/>
      <c r="H83" s="664"/>
      <c r="I83" s="173"/>
      <c r="J83" s="161" t="str">
        <f t="shared" si="27"/>
        <v/>
      </c>
      <c r="K83" s="633" t="str">
        <f t="shared" si="44"/>
        <v/>
      </c>
      <c r="L83" s="636"/>
      <c r="M83" s="124" t="str">
        <f t="shared" si="45"/>
        <v/>
      </c>
      <c r="N83" s="125" t="str">
        <f t="shared" si="28"/>
        <v/>
      </c>
      <c r="O83" s="175"/>
      <c r="P83" s="175"/>
      <c r="Q83" s="126" t="str">
        <f t="shared" si="46"/>
        <v/>
      </c>
      <c r="R83" s="184"/>
      <c r="S83" s="184"/>
      <c r="T83" s="182"/>
      <c r="U83" s="182"/>
      <c r="V83" s="182"/>
      <c r="W83" s="358"/>
      <c r="X83" s="182"/>
      <c r="Y83" s="183"/>
      <c r="Z83" s="123"/>
      <c r="AA83" s="176"/>
      <c r="AB83" s="176"/>
      <c r="AC83" s="176"/>
      <c r="AD83" s="176"/>
      <c r="AE83" s="176"/>
      <c r="AF83" s="176"/>
      <c r="AG83" s="127" t="str">
        <f t="shared" si="47"/>
        <v/>
      </c>
      <c r="AH83" s="127" t="str">
        <f t="shared" si="48"/>
        <v/>
      </c>
      <c r="AI83" s="370"/>
      <c r="AJ83" s="635"/>
      <c r="AK83" s="619" t="str">
        <f t="shared" si="49"/>
        <v/>
      </c>
      <c r="AL83" s="124" t="str">
        <f t="shared" si="29"/>
        <v/>
      </c>
      <c r="AM83" s="124" t="str">
        <f t="shared" si="30"/>
        <v/>
      </c>
      <c r="AN83" s="124" t="str">
        <f t="shared" si="31"/>
        <v/>
      </c>
      <c r="AO83" s="124" t="str">
        <f t="shared" si="32"/>
        <v/>
      </c>
      <c r="AP83" s="184"/>
      <c r="AQ83" s="182"/>
      <c r="AR83" s="182"/>
      <c r="AS83" s="182"/>
      <c r="AT83" s="182"/>
      <c r="AU83" s="127" t="str">
        <f t="shared" si="33"/>
        <v/>
      </c>
      <c r="AV83" s="354"/>
      <c r="AW83" s="127" t="str">
        <f t="shared" si="34"/>
        <v/>
      </c>
      <c r="AX83" s="144" t="str">
        <f t="shared" si="35"/>
        <v/>
      </c>
      <c r="AY83" s="182"/>
      <c r="AZ83" s="23"/>
      <c r="BA83" s="23"/>
      <c r="BB83" s="183"/>
      <c r="BC83" s="622"/>
      <c r="BD83" s="649" t="str">
        <f t="shared" si="50"/>
        <v/>
      </c>
      <c r="BE83" s="354"/>
      <c r="BF83" s="192" t="str">
        <f t="shared" si="51"/>
        <v/>
      </c>
      <c r="BG83" s="159"/>
      <c r="BH83" s="159"/>
      <c r="BI83" s="182"/>
      <c r="BJ83" s="194"/>
      <c r="BK83" s="194"/>
      <c r="BL83" s="194"/>
      <c r="BM83" s="127" t="str">
        <f t="shared" si="36"/>
        <v/>
      </c>
      <c r="BN83" s="194"/>
      <c r="BO83" s="178" t="str">
        <f t="shared" si="37"/>
        <v/>
      </c>
      <c r="BP83" s="191"/>
      <c r="BQ83" s="182"/>
      <c r="BR83" s="23"/>
      <c r="BS83" s="23"/>
      <c r="BT83" s="23"/>
      <c r="BU83" s="651"/>
      <c r="BV83" s="647"/>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633" t="str">
        <f t="shared" si="52"/>
        <v/>
      </c>
      <c r="DY83" s="736"/>
      <c r="DZ83" s="334"/>
      <c r="EA83" s="736"/>
      <c r="EB83" s="197"/>
      <c r="EC83" s="194"/>
      <c r="ED83" s="197"/>
      <c r="EE83" s="197"/>
      <c r="EF83" s="194"/>
      <c r="EG83" s="194"/>
      <c r="EH83" s="194"/>
      <c r="EI83" s="123" t="str">
        <f t="shared" si="38"/>
        <v/>
      </c>
      <c r="EJ83" s="194"/>
      <c r="EK83" s="620" t="str">
        <f t="shared" si="39"/>
        <v/>
      </c>
      <c r="EL83" s="756"/>
      <c r="EM83" s="620" t="str">
        <f t="shared" si="53"/>
        <v/>
      </c>
      <c r="EN83" s="733"/>
      <c r="EO83" s="163"/>
      <c r="EP83" s="163"/>
      <c r="EQ83" s="163"/>
      <c r="ER83" s="163"/>
      <c r="ES83" s="163"/>
      <c r="ET83" s="163"/>
      <c r="EU83" s="163"/>
      <c r="EV83" s="163"/>
      <c r="EW83" s="163"/>
      <c r="EX83" s="163"/>
      <c r="EY83" s="163"/>
      <c r="EZ83" s="163"/>
      <c r="FA83" s="163"/>
      <c r="FB83" s="163"/>
      <c r="FC83" s="742"/>
      <c r="FD83" s="648" t="str">
        <f t="shared" si="40"/>
        <v/>
      </c>
      <c r="FE83" s="183"/>
      <c r="FF83" s="201"/>
      <c r="FG83" s="201"/>
      <c r="FH83" s="201"/>
      <c r="FI83" s="201"/>
      <c r="FJ83" s="201"/>
      <c r="FK83" s="201"/>
      <c r="FL83" s="182"/>
      <c r="FM83" s="182"/>
      <c r="FN83" s="334"/>
      <c r="FO83" s="123" t="str">
        <f t="shared" si="41"/>
        <v/>
      </c>
      <c r="FP83" s="889" t="str">
        <f>IF(Table1[[#This Row],[Baumwollanteil (in %)]]&lt;&gt;"","05","")</f>
        <v/>
      </c>
      <c r="FQ83" s="999"/>
      <c r="FR83" s="179" t="str">
        <f t="shared" si="42"/>
        <v/>
      </c>
      <c r="FS83" s="175"/>
      <c r="FT83" s="175"/>
      <c r="FU83" s="175"/>
      <c r="FV83" s="745" t="str">
        <f t="shared" si="43"/>
        <v/>
      </c>
      <c r="FZ83" s="24"/>
      <c r="GA83" s="24"/>
      <c r="GC83" s="1010" t="str">
        <f>IF(Table1[[#This Row],[Global Trade Item Number (GTIN)]]="","",Table1[[#This Row],[Global Trade Item Number (GTIN)]])</f>
        <v/>
      </c>
      <c r="GD83" s="790" t="str">
        <f>IF(Table1[[#This Row],[WAWI-Nr./ Kreditoren-Nummer
(ASDV)]]&lt;&gt;"",Table1[[#This Row],[WAWI-Nr./ Kreditoren-Nummer
(ASDV)]],"")</f>
        <v/>
      </c>
      <c r="GE83" s="190"/>
      <c r="GF83" s="790" t="str">
        <f>IF(Table1[[#This Row],[Gültig ab (Datum)]]&lt;&gt;"","31.12.9999","")</f>
        <v/>
      </c>
      <c r="GG83" s="190"/>
      <c r="GH83" s="190"/>
      <c r="GI83" s="616"/>
      <c r="GJ83" s="765"/>
      <c r="GK83" s="763"/>
      <c r="GL83" s="617"/>
      <c r="GM83" s="617"/>
      <c r="GN83" s="617"/>
      <c r="GO83" s="617"/>
      <c r="GP83" s="617"/>
      <c r="GQ83" s="775"/>
      <c r="GR83" s="771"/>
      <c r="GS83" s="159"/>
      <c r="GT83" s="610"/>
      <c r="GU83" s="610"/>
      <c r="GV83" s="610"/>
      <c r="GW83" s="610"/>
      <c r="GX83" s="610"/>
      <c r="GY83" s="610"/>
      <c r="GZ83" s="610"/>
      <c r="HA83" s="610"/>
      <c r="HB83" s="771"/>
      <c r="HC83" s="610"/>
      <c r="HD83" s="610"/>
      <c r="HE83" s="610"/>
      <c r="HF83" s="610"/>
      <c r="HG83" s="610"/>
      <c r="HH83" s="610"/>
      <c r="HI83" s="610"/>
      <c r="HJ83" s="610"/>
      <c r="HK83" s="610"/>
      <c r="HL83" s="771"/>
      <c r="HM83" s="610"/>
      <c r="HN83" s="610"/>
      <c r="HO83" s="610"/>
      <c r="HP83" s="610"/>
      <c r="HQ83" s="610"/>
      <c r="HR83" s="610"/>
      <c r="HS83" s="610"/>
      <c r="HT83" s="610"/>
      <c r="HU83" s="610"/>
      <c r="HV83" s="771"/>
      <c r="HW83" s="610"/>
      <c r="HX83" s="610"/>
      <c r="HY83" s="610"/>
      <c r="HZ83" s="610"/>
      <c r="IA83" s="610"/>
      <c r="IB83" s="610"/>
      <c r="IC83" s="610"/>
      <c r="ID83" s="610"/>
      <c r="IE83" s="610"/>
      <c r="IF83" s="610"/>
      <c r="IG83" s="771"/>
      <c r="IH83" s="610"/>
      <c r="II83" s="610"/>
      <c r="IJ83" s="610"/>
      <c r="IK83" s="610"/>
      <c r="IL83" s="610"/>
      <c r="IM83" s="610"/>
      <c r="IN83" s="610"/>
      <c r="IO83" s="610"/>
      <c r="IP83" s="610"/>
      <c r="IQ83" s="610"/>
      <c r="IR83" s="771"/>
      <c r="IS83" s="610"/>
      <c r="IT83" s="610"/>
      <c r="IU83" s="610"/>
      <c r="IV83" s="610"/>
      <c r="IW83" s="610"/>
      <c r="IX83" s="610"/>
      <c r="IY83" s="610"/>
      <c r="IZ83" s="610"/>
      <c r="JA83" s="610"/>
      <c r="JB83" s="610"/>
      <c r="JC83" s="771"/>
      <c r="JD83" s="610"/>
      <c r="JE83" s="610"/>
      <c r="JF83" s="610"/>
      <c r="JG83" s="610"/>
      <c r="JH83" s="610"/>
      <c r="JI83" s="610"/>
      <c r="JJ83" s="610"/>
      <c r="JK83" s="610"/>
      <c r="JL83" s="610"/>
      <c r="JM83" s="827"/>
      <c r="JN83" s="771"/>
      <c r="JO83" s="610"/>
      <c r="JP83" s="610"/>
      <c r="JQ83" s="610"/>
      <c r="JR83" s="610"/>
      <c r="JS83" s="610"/>
      <c r="JT83" s="610"/>
      <c r="JU83" s="610"/>
      <c r="JV83" s="610"/>
      <c r="JW83" s="610"/>
      <c r="JX83" s="610"/>
      <c r="JY83" s="771"/>
      <c r="JZ83" s="610"/>
      <c r="KA83" s="610"/>
      <c r="KB83" s="610"/>
      <c r="KC83" s="610"/>
      <c r="KD83" s="610"/>
      <c r="KE83" s="610"/>
      <c r="KF83" s="610"/>
      <c r="KG83" s="610"/>
      <c r="KH83" s="610"/>
      <c r="KI83" s="610"/>
      <c r="KL83" s="803" t="str">
        <f>IF(Table1[[#This Row],[GTIN]]&lt;&gt;"",Table1[[#This Row],[GTIN]],"")</f>
        <v/>
      </c>
      <c r="KM83" s="804" t="str">
        <f>Table1[[#This Row],[Kreditor]]</f>
        <v/>
      </c>
      <c r="KN83" s="805" t="str">
        <f>IF(Table1[[#This Row],[Gültig ab (Datum)]]&lt;&gt;"",Table1[[#This Row],[Gültig ab (Datum)]],"")</f>
        <v/>
      </c>
      <c r="KO83" s="805" t="str">
        <f>Table1[[#This Row],[Gültig bis]]</f>
        <v/>
      </c>
      <c r="KP83" s="818" t="str">
        <f>IF(Table1[[#This Row],[Artikel verpackt? 
(X=Ja)]]="","",Table1[[#This Row],[Artikel verpackt? 
(X=Ja)]])</f>
        <v/>
      </c>
      <c r="KQ83" s="806" t="str">
        <f>IF(Table1[[#This Row],[Verpackung recyclingfähig?
(X=Ja)]]="","",Table1[[#This Row],[Verpackung recyclingfähig?
(X=Ja)]])</f>
        <v/>
      </c>
      <c r="KR83" s="807"/>
      <c r="KS83" s="808"/>
      <c r="KT83" s="809"/>
      <c r="KU83" s="809"/>
      <c r="KV83" s="809"/>
      <c r="KW83" s="809"/>
      <c r="KX83" s="809"/>
      <c r="KY83" s="809"/>
      <c r="KZ83" s="810"/>
      <c r="LA83" s="811" t="str">
        <f>IF(Table1[[#This Row],[Hauptkörper - B1 - Art]]="","",VLOOKUP(Table1[[#This Row],[Hauptkörper - B1 - Art]],'DD FD'!B:C,2,FALSE))</f>
        <v/>
      </c>
      <c r="LB83" s="812" t="str">
        <f>IF(Table1[[#This Row],[Hauptkörper - B1 - Fraktion]]="","",VLOOKUP(Table1[[#This Row],[Hauptkörper - B1 - Fraktion]],'DD FD'!H:J,3,FALSE))</f>
        <v/>
      </c>
      <c r="LC83" s="809" t="str">
        <f>IF(Table1[[#This Row],[Hauptkörper - B1 - Gewicht
(in G)]]="","",Table1[[#This Row],[Hauptkörper - B1 - Gewicht
(in G)]])</f>
        <v/>
      </c>
      <c r="LD83" s="809" t="str">
        <f>IF(Table1[[#This Row],[Hauptkörper - B1 - Lizenzierungs-pflichtig? (X=Ja)]]="","",Table1[[#This Row],[Hauptkörper - B1 - Lizenzierungs-pflichtig? (X=Ja)]])</f>
        <v/>
      </c>
      <c r="LE83" s="812" t="str">
        <f>IF(Table1[[#This Row],[Hauptkörper - B1 - Virgin Material]]="","",VLOOKUP(Table1[[#This Row],[Hauptkörper - B1 - Virgin Material]],'DD FD'!AJ:AK,2,FALSE))</f>
        <v/>
      </c>
      <c r="LF83" s="813" t="str">
        <f>IF(Table1[[#This Row],[Hauptkörper - B1 - Virgin Material Anteil (in %)]]="","",Table1[[#This Row],[Hauptkörper - B1 - Virgin Material Anteil (in %)]])</f>
        <v/>
      </c>
      <c r="LG83" s="812" t="str">
        <f>IF(Table1[[#This Row],[Hauptkörper - B1 - Recyceltes Material]]="","",VLOOKUP(Table1[[#This Row],[Hauptkörper - B1 - Recyceltes Material]],'DD FD'!AL:AM,2,FALSE))</f>
        <v/>
      </c>
      <c r="LH83" s="813" t="str">
        <f>IF(Table1[[#This Row],[Hauptkörper - B1 - Recyceltes Material Anteil (in %)]]="","",Table1[[#This Row],[Hauptkörper - B1 - Recyceltes Material Anteil (in %)]])</f>
        <v/>
      </c>
      <c r="LI83" s="814" t="str">
        <f>IF(Table1[[#This Row],[Hauptkörper - B1 - Beschichtung]]="","",VLOOKUP(Table1[[#This Row],[Hauptkörper - B1 - Beschichtung]],'DD FD'!AE:AF,2,FALSE))</f>
        <v/>
      </c>
      <c r="LJ83" s="815" t="str">
        <f>IF(Table1[[#This Row],[Hauptkörper - B1 - Beschichtung Anteil (in %)]]="","",Table1[[#This Row],[Hauptkörper - B1 - Beschichtung Anteil (in %)]])</f>
        <v/>
      </c>
      <c r="LK83" s="811" t="str">
        <f>IF(Table1[[#This Row],[Hauptkörper - B2 - Art]]="","",VLOOKUP(Table1[[#This Row],[Hauptkörper - B2 - Art]],'DD FD'!B:C,2,FALSE))</f>
        <v/>
      </c>
      <c r="LL83" s="812" t="str">
        <f>IF(Table1[[#This Row],[Hauptkörper - B2 - Fraktion]]="","",VLOOKUP(Table1[[#This Row],[Hauptkörper - B2 - Fraktion]],'DD FD'!H:J,3,FALSE))</f>
        <v/>
      </c>
      <c r="LM83" s="809" t="str">
        <f>IF(Table1[[#This Row],[Hauptkörper - B2 - Gewicht
(in G)]]="","",Table1[[#This Row],[Hauptkörper - B2 - Gewicht
(in G)]])</f>
        <v/>
      </c>
      <c r="LN83" s="809" t="str">
        <f>IF(Table1[[#This Row],[Hauptkörper - B2 - Lizenzierungs-pflichtig? (X=Ja)]]="","",Table1[[#This Row],[Hauptkörper - B2 - Lizenzierungs-pflichtig? (X=Ja)]])</f>
        <v/>
      </c>
      <c r="LO83" s="812" t="str">
        <f>IF(Table1[[#This Row],[Hauptkörper - B2 - Virgin Material]]="","",VLOOKUP(Table1[[#This Row],[Hauptkörper - B2 - Virgin Material]],'DD FD'!AJ:AK,2,FALSE))</f>
        <v/>
      </c>
      <c r="LP83" s="813" t="str">
        <f>IF(Table1[[#This Row],[Hauptkörper - B2 - Virgin Material Anteil (in %)]]="","",Table1[[#This Row],[Hauptkörper - B2 - Virgin Material Anteil (in %)]])</f>
        <v/>
      </c>
      <c r="LQ83" s="812" t="str">
        <f>IF(Table1[[#This Row],[Hauptkörper - B2 - Recyceltes Material]]="","",VLOOKUP(Table1[[#This Row],[Hauptkörper - B2 - Recyceltes Material]],'DD FD'!AL:AM,2,FALSE))</f>
        <v/>
      </c>
      <c r="LR83" s="813" t="str">
        <f>IF(Table1[[#This Row],[Hauptkörper - B2 - Recyceltes Material Anteil (in %)]]="","",Table1[[#This Row],[Hauptkörper - B2 - Recyceltes Material Anteil (in %)]])</f>
        <v/>
      </c>
      <c r="LS83" s="812" t="str">
        <f>IF(Table1[[#This Row],[Hauptkörper - B2 - Beschichtung]]="","",VLOOKUP(Table1[[#This Row],[Hauptkörper - B2 - Beschichtung]],'DD FD'!AE:AF,2,FALSE))</f>
        <v/>
      </c>
      <c r="LT83" s="815" t="str">
        <f>IF(Table1[[#This Row],[Hauptkörper - B2 - Beschichtung Anteil (in %)]]="","",Table1[[#This Row],[Hauptkörper - B2 - Beschichtung Anteil (in %)]])</f>
        <v/>
      </c>
      <c r="LU83" s="811" t="str">
        <f>IF(Table1[[#This Row],[Hauptkörper - B3 - Art]]="","",VLOOKUP(Table1[[#This Row],[Hauptkörper - B3 - Art]],'DD FD'!B:C,2,FALSE))</f>
        <v/>
      </c>
      <c r="LV83" s="812" t="str">
        <f>IF(Table1[[#This Row],[Hauptkörper - B3 - Fraktion]]="","",VLOOKUP(Table1[[#This Row],[Hauptkörper - B3 - Fraktion]],'DD FD'!H:J,3,FALSE))</f>
        <v/>
      </c>
      <c r="LW83" s="809" t="str">
        <f>IF(Table1[[#This Row],[Hauptkörper - B3 - Gewicht
(in G)]]="","",Table1[[#This Row],[Hauptkörper - B3 - Gewicht
(in G)]])</f>
        <v/>
      </c>
      <c r="LX83" s="809" t="str">
        <f>IF(Table1[[#This Row],[Hauptkörper - B3 - Lizenzierungs-pflichtig? (X=Ja)]]="","",Table1[[#This Row],[Hauptkörper - B3 - Lizenzierungs-pflichtig? (X=Ja)]])</f>
        <v/>
      </c>
      <c r="LY83" s="812" t="str">
        <f>IF(Table1[[#This Row],[Hauptkörper - B3 - Virgin Material]]="","",VLOOKUP(Table1[[#This Row],[Hauptkörper - B3 - Virgin Material]],'DD FD'!AJ:AK,2,FALSE))</f>
        <v/>
      </c>
      <c r="LZ83" s="813" t="str">
        <f>IF(Table1[[#This Row],[Hauptkörper - B3 - Virgin Material Anteil (in %)]]="","",Table1[[#This Row],[Hauptkörper - B3 - Virgin Material Anteil (in %)]])</f>
        <v/>
      </c>
      <c r="MA83" s="812" t="str">
        <f>IF(Table1[[#This Row],[Hauptkörper - B3 - Recyceltes Material]]="","",VLOOKUP(Table1[[#This Row],[Hauptkörper - B3 - Recyceltes Material]],'DD FD'!AL:AM,2,FALSE))</f>
        <v/>
      </c>
      <c r="MB83" s="813" t="str">
        <f>IF(Table1[[#This Row],[Hauptkörper - B3 - Recyceltes Material Anteil (in %)]]="","",Table1[[#This Row],[Hauptkörper - B3 - Recyceltes Material Anteil (in %)]])</f>
        <v/>
      </c>
      <c r="MC83" s="812" t="str">
        <f>IF(Table1[[#This Row],[Hauptkörper - B3 - Beschichtung]]="","",VLOOKUP(Table1[[#This Row],[Hauptkörper - B3 - Beschichtung]],'DD FD'!AE:AF,2,FALSE))</f>
        <v/>
      </c>
      <c r="MD83" s="815" t="str">
        <f>IF(Table1[[#This Row],[Hauptkörper - B3 - Beschichtung Anteil (in %)]]="","",Table1[[#This Row],[Hauptkörper - B3 - Beschichtung Anteil (in %)]])</f>
        <v/>
      </c>
      <c r="ME83" s="811" t="str">
        <f>IF(Table1[[#This Row],[Verschluss - B1 - Art]]="","",VLOOKUP(Table1[[#This Row],[Verschluss - B1 - Art]],'DD FD'!D:E,2,FALSE))</f>
        <v/>
      </c>
      <c r="MF83" s="812" t="str">
        <f>IF(Table1[[#This Row],[Verschluss - B1 - Fraktion]]="","",VLOOKUP(Table1[[#This Row],[Verschluss - B1 - Fraktion]],'DD FD'!H:J,3,FALSE))</f>
        <v/>
      </c>
      <c r="MG83" s="809" t="str">
        <f>IF(Table1[[#This Row],[Verschluss - B1 - Gewicht (in G)]]="","",Table1[[#This Row],[Verschluss - B1 - Gewicht (in G)]])</f>
        <v/>
      </c>
      <c r="MH83" s="809" t="str">
        <f>IF(Table1[[#This Row],[Verschluss - B1 - Lizenzierungs-pflichtig? (X=Ja)]]="","",Table1[[#This Row],[Verschluss - B1 - Lizenzierungs-pflichtig? (X=Ja)]])</f>
        <v/>
      </c>
      <c r="MI83" s="809" t="str">
        <f>IF(Table1[[#This Row],[Verschluss - B1 - Trennbar vom Hauptkörper? (X=Ja)]]="","",Table1[[#This Row],[Verschluss - B1 - Trennbar vom Hauptkörper? (X=Ja)]])</f>
        <v/>
      </c>
      <c r="MJ83" s="812" t="str">
        <f>IF(Table1[[#This Row],[Verschluss - B1 - Virgin Material]]="","",VLOOKUP(Table1[[#This Row],[Verschluss - B1 - Virgin Material]],'DD FD'!AJ:AK,2,FALSE))</f>
        <v/>
      </c>
      <c r="MK83" s="813" t="str">
        <f>IF(Table1[[#This Row],[Verschluss - B1 - Virgin Material Anteil (in %)]]="","",Table1[[#This Row],[Verschluss - B1 - Virgin Material Anteil (in %)]])</f>
        <v/>
      </c>
      <c r="ML83" s="812" t="str">
        <f>IF(Table1[[#This Row],[Verschluss - B1 - Recyceltes Material]]="","",VLOOKUP(Table1[[#This Row],[Verschluss - B1 - Recyceltes Material]],'DD FD'!AL:AM,2,FALSE))</f>
        <v/>
      </c>
      <c r="MM83" s="813" t="str">
        <f>IF(Table1[[#This Row],[Verschluss - B1 - Recyceltes Material Anteil (in %)]]="","",Table1[[#This Row],[Verschluss - B1 - Recyceltes Material Anteil (in %)]])</f>
        <v/>
      </c>
      <c r="MN83" s="812" t="str">
        <f>IF(Table1[[#This Row],[Verschluss - B1 - Beschichtung]]="","",VLOOKUP(Table1[[#This Row],[Verschluss - B1 - Beschichtung]],'DD FD'!AE:AF,2,FALSE))</f>
        <v/>
      </c>
      <c r="MO83" s="815" t="str">
        <f>IF(Table1[[#This Row],[Verschluss - B1 - Beschichtung Anteil (in %)]]="","",Table1[[#This Row],[Verschluss - B1 - Beschichtung Anteil (in %)]])</f>
        <v/>
      </c>
      <c r="MP83" s="811" t="str">
        <f>IF(Table1[[#This Row],[Verschluss - B2 - Art]]="","",VLOOKUP(Table1[[#This Row],[Verschluss - B2 - Art]],'DD FD'!D:E,2,FALSE))</f>
        <v/>
      </c>
      <c r="MQ83" s="812" t="str">
        <f>IF(Table1[[#This Row],[Verschluss - B2 - Fraktion]]="","",VLOOKUP(Table1[[#This Row],[Verschluss - B2 - Fraktion]],'DD FD'!H:J,3,FALSE))</f>
        <v/>
      </c>
      <c r="MR83" s="809" t="str">
        <f>IF(Table1[[#This Row],[Verschluss - B2 - Gewicht (in G)]]="","",Table1[[#This Row],[Verschluss - B2 - Gewicht (in G)]])</f>
        <v/>
      </c>
      <c r="MS83" s="809" t="str">
        <f>IF(Table1[[#This Row],[Verschluss - B2 - Lizenzierungs-pflichtig? (X=Ja)]]="","",Table1[[#This Row],[Verschluss - B2 - Lizenzierungs-pflichtig? (X=Ja)]])</f>
        <v/>
      </c>
      <c r="MT83" s="809" t="str">
        <f>IF(Table1[[#This Row],[Verschluss - B2 - Trennbar vom Hauptkörper? (X=Ja)]]="","",Table1[[#This Row],[Verschluss - B2 - Trennbar vom Hauptkörper? (X=Ja)]])</f>
        <v/>
      </c>
      <c r="MU83" s="812" t="str">
        <f>IF(Table1[[#This Row],[Verschluss - B2 - Virgin Material]]="","",VLOOKUP(Table1[[#This Row],[Verschluss - B2 - Virgin Material]],'DD FD'!AJ:AK,2,FALSE))</f>
        <v/>
      </c>
      <c r="MV83" s="813" t="str">
        <f>IF(Table1[[#This Row],[Verschluss - B2 - Virgin Material Anteil (in %)]]="","",Table1[[#This Row],[Verschluss - B2 - Virgin Material Anteil (in %)]])</f>
        <v/>
      </c>
      <c r="MW83" s="812" t="str">
        <f>IF(Table1[[#This Row],[Verschluss - B2 - Recyceltes Material]]="","",VLOOKUP(Table1[[#This Row],[Verschluss - B2 - Recyceltes Material]],'DD FD'!AL:AM,2,FALSE))</f>
        <v/>
      </c>
      <c r="MX83" s="813" t="str">
        <f>IF(Table1[[#This Row],[Verschluss - B2 - Recyceltes Material Anteil (in %)]]="","",Table1[[#This Row],[Verschluss - B2 - Recyceltes Material Anteil (in %)]])</f>
        <v/>
      </c>
      <c r="MY83" s="812" t="str">
        <f>IF(Table1[[#This Row],[Verschluss - B2 - Beschichtung]]="","",VLOOKUP(Table1[[#This Row],[Verschluss - B2 - Beschichtung]],'DD FD'!AE:AF,2,FALSE))</f>
        <v/>
      </c>
      <c r="MZ83" s="815" t="str">
        <f>IF(Table1[[#This Row],[Verschluss - B2 - Beschichtung Anteil (in %)]]="","",Table1[[#This Row],[Verschluss - B2 - Beschichtung Anteil (in %)]])</f>
        <v/>
      </c>
      <c r="NA83" s="811" t="str">
        <f>IF(Table1[[#This Row],[Verschluss - B3 - Art]]="","",VLOOKUP(Table1[[#This Row],[Verschluss - B3 - Art]],'DD FD'!D:E,2,FALSE))</f>
        <v/>
      </c>
      <c r="NB83" s="812" t="str">
        <f>IF(Table1[[#This Row],[Verschluss - B3 - Fraktion]]="","",VLOOKUP(Table1[[#This Row],[Verschluss - B3 - Fraktion]],'DD FD'!H:J,3,FALSE))</f>
        <v/>
      </c>
      <c r="NC83" s="809" t="str">
        <f>IF(Table1[[#This Row],[Verschluss - B3 - Gewicht (in G)]]="","",Table1[[#This Row],[Verschluss - B3 - Gewicht (in G)]])</f>
        <v/>
      </c>
      <c r="ND83" s="809" t="str">
        <f>IF(Table1[[#This Row],[Verschluss - B3 - Lizenzierungs-pflichtig? (X=Ja)]]="","",Table1[[#This Row],[Verschluss - B3 - Lizenzierungs-pflichtig? (X=Ja)]])</f>
        <v/>
      </c>
      <c r="NE83" s="809" t="str">
        <f>IF(Table1[[#This Row],[Verschluss - B3 - Trennbar vom Hauptkörper? (X=Ja)]]="","",Table1[[#This Row],[Verschluss - B3 - Trennbar vom Hauptkörper? (X=Ja)]])</f>
        <v/>
      </c>
      <c r="NF83" s="812" t="str">
        <f>IF(Table1[[#This Row],[Verschluss - B3 - Virgin Material]]="","",VLOOKUP(Table1[[#This Row],[Verschluss - B3 - Virgin Material]],'DD FD'!AJ:AK,2,FALSE))</f>
        <v/>
      </c>
      <c r="NG83" s="813" t="str">
        <f>IF(Table1[[#This Row],[Verschluss - B3 - Virgin Material Anteil (in %)]]="","",Table1[[#This Row],[Verschluss - B3 - Virgin Material Anteil (in %)]])</f>
        <v/>
      </c>
      <c r="NH83" s="812" t="str">
        <f>IF(Table1[[#This Row],[Verschluss - B3 - Recyceltes Material]]="","",VLOOKUP(Table1[[#This Row],[Verschluss - B3 - Recyceltes Material]],'DD FD'!AL:AM,2,FALSE))</f>
        <v/>
      </c>
      <c r="NI83" s="813" t="str">
        <f>IF(Table1[[#This Row],[Verschluss - B3 - Recyceltes Material Anteil (in %)]]="","",Table1[[#This Row],[Verschluss - B3 - Recyceltes Material Anteil (in %)]])</f>
        <v/>
      </c>
      <c r="NJ83" s="812" t="str">
        <f>IF(Table1[[#This Row],[Verschluss - B3 - Beschichtung]]="","",VLOOKUP(Table1[[#This Row],[Verschluss - B3 - Beschichtung]],'DD FD'!AE:AF,2,FALSE))</f>
        <v/>
      </c>
      <c r="NK83" s="815" t="str">
        <f>IF(Table1[[#This Row],[Verschluss - B3 - Beschichtung Anteil (in %)]]="","",Table1[[#This Row],[Verschluss - B3 - Beschichtung Anteil (in %)]])</f>
        <v/>
      </c>
      <c r="NL83" s="811" t="str">
        <f>IF(Table1[[#This Row],[Etikett - B1 - Art]]="","",VLOOKUP(Table1[[#This Row],[Etikett - B1 - Art]],'DD FD'!F:G,2,FALSE))</f>
        <v/>
      </c>
      <c r="NM83" s="812" t="str">
        <f>IF(Table1[[#This Row],[Etikett - B1 - Fraktion]]="","",VLOOKUP(Table1[[#This Row],[Etikett - B1 - Fraktion]],'DD FD'!H:J,3,FALSE))</f>
        <v/>
      </c>
      <c r="NN83" s="809" t="str">
        <f>IF(Table1[[#This Row],[Etikett - B1 - Gewicht (in G)]]="","",Table1[[#This Row],[Etikett - B1 - Gewicht (in G)]])</f>
        <v/>
      </c>
      <c r="NO83" s="809" t="str">
        <f>IF(Table1[[#This Row],[Etikett - B1 - Lizenzierungs-pflichtig? (X=Ja)]]="","",Table1[[#This Row],[Etikett - B1 - Lizenzierungs-pflichtig? (X=Ja)]])</f>
        <v/>
      </c>
      <c r="NP83" s="809" t="str">
        <f>IF(Table1[[#This Row],[Etikett - B1 - Trennbar vom Hauptkörper? (X=Ja)]]="","",Table1[[#This Row],[Etikett - B1 - Trennbar vom Hauptkörper? (X=Ja)]])</f>
        <v/>
      </c>
      <c r="NQ83" s="812" t="str">
        <f>IF(Table1[[#This Row],[Etikett - B1 - Virgin Material]]="","",VLOOKUP(Table1[[#This Row],[Etikett - B1 - Virgin Material]],'DD FD'!AJ:AK,2,FALSE))</f>
        <v/>
      </c>
      <c r="NR83" s="813" t="str">
        <f>IF(Table1[[#This Row],[Etikett - B1 - Virgin Material Anteil (in %)]]="","",Table1[[#This Row],[Etikett - B1 - Virgin Material Anteil (in %)]])</f>
        <v/>
      </c>
      <c r="NS83" s="812" t="str">
        <f>IF(Table1[[#This Row],[Etikett - B1 - Recyceltes Material]]="","",VLOOKUP(Table1[[#This Row],[Etikett - B1 - Recyceltes Material]],'DD FD'!AL:AM,2,FALSE))</f>
        <v/>
      </c>
      <c r="NT83" s="813" t="str">
        <f>IF(Table1[[#This Row],[Etikett - B1 - Recyceltes Material Anteil (in %)]]="","",Table1[[#This Row],[Etikett - B1 - Recyceltes Material Anteil (in %)]])</f>
        <v/>
      </c>
      <c r="NU83" s="812" t="str">
        <f>IF(Table1[[#This Row],[Etikett - B1 - Beschichtung]]="","",VLOOKUP(Table1[[#This Row],[Etikett - B1 - Beschichtung]],'DD FD'!AE:AF,2,FALSE))</f>
        <v/>
      </c>
      <c r="NV83" s="815" t="str">
        <f>IF(Table1[[#This Row],[Etikett - B1 - Beschichtung Anteil (in %)]]="","",Table1[[#This Row],[Etikett - B1 - Beschichtung Anteil (in %)]])</f>
        <v/>
      </c>
      <c r="NW83" s="811" t="str">
        <f>IF(Table1[[#This Row],[Etikett - B2 - Art]]="","",VLOOKUP(Table1[[#This Row],[Etikett - B2 - Art]],'DD FD'!F:G,2,FALSE))</f>
        <v/>
      </c>
      <c r="NX83" s="812" t="str">
        <f>IF(Table1[[#This Row],[Etikett - B2 - Fraktion]]="","",VLOOKUP(Table1[[#This Row],[Etikett - B2 - Fraktion]],'DD FD'!H:J,3,FALSE))</f>
        <v/>
      </c>
      <c r="NY83" s="809" t="str">
        <f>IF(Table1[[#This Row],[Etikett - B2 - Gewicht (in G)]]="","",Table1[[#This Row],[Etikett - B2 - Gewicht (in G)]])</f>
        <v/>
      </c>
      <c r="NZ83" s="809" t="str">
        <f>IF(Table1[[#This Row],[Etikett - B2 - Lizenzierungs-pflichtig? (X=Ja)]]="","",Table1[[#This Row],[Etikett - B2 - Lizenzierungs-pflichtig? (X=Ja)]])</f>
        <v/>
      </c>
      <c r="OA83" s="809" t="str">
        <f>IF(Table1[[#This Row],[Etikett - B2 - Trennbar vom Hauptkörper? (X=Ja)]]="","",Table1[[#This Row],[Etikett - B2 - Trennbar vom Hauptkörper? (X=Ja)]])</f>
        <v/>
      </c>
      <c r="OB83" s="812" t="str">
        <f>IF(Table1[[#This Row],[Etikett - B2 - Virgin Material]]="","",VLOOKUP(Table1[[#This Row],[Etikett - B2 - Virgin Material]],'DD FD'!AJ:AK,2,FALSE))</f>
        <v/>
      </c>
      <c r="OC83" s="813" t="str">
        <f>IF(Table1[[#This Row],[Etikett - B2 - Virgin Material Anteil (in %)]]="","",Table1[[#This Row],[Etikett - B2 - Virgin Material Anteil (in %)]])</f>
        <v/>
      </c>
      <c r="OD83" s="812" t="str">
        <f>IF(Table1[[#This Row],[Etikett - B2 - Recyceltes Material]]="","",VLOOKUP(Table1[[#This Row],[Etikett - B2 - Recyceltes Material]],'DD FD'!AL:AM,2,FALSE))</f>
        <v/>
      </c>
      <c r="OE83" s="813" t="str">
        <f>IF(Table1[[#This Row],[Etikett - B2 - Recyceltes Material Anteil (in %)]]="","",Table1[[#This Row],[Etikett - B2 - Recyceltes Material Anteil (in %)]])</f>
        <v/>
      </c>
      <c r="OF83" s="812" t="str">
        <f>IF(Table1[[#This Row],[Etikett - B2 - Beschichtung]]="","",VLOOKUP(Table1[[#This Row],[Etikett - B2 - Beschichtung]],'DD FD'!AE:AF,2,FALSE))</f>
        <v/>
      </c>
      <c r="OG83" s="815" t="str">
        <f>IF(Table1[[#This Row],[Etikett - B2 - Beschichtung Anteil (in %)]]="","",Table1[[#This Row],[Etikett - B2 - Beschichtung Anteil (in %)]])</f>
        <v/>
      </c>
      <c r="OH83" s="811" t="str">
        <f>IF(Table1[[#This Row],[Etikett - B3 - Art]]="","",VLOOKUP(Table1[[#This Row],[Etikett - B3 - Art]],'DD FD'!F:G,2,FALSE))</f>
        <v/>
      </c>
      <c r="OI83" s="812" t="str">
        <f>IF(Table1[[#This Row],[Etikett - B3 - Fraktion]]="","",VLOOKUP(Table1[[#This Row],[Etikett - B3 - Fraktion]],'DD FD'!H:J,3,FALSE))</f>
        <v/>
      </c>
      <c r="OJ83" s="809" t="str">
        <f>IF(Table1[[#This Row],[Etikett - B3 - Gewicht (in G)]]="","",Table1[[#This Row],[Etikett - B3 - Gewicht (in G)]])</f>
        <v/>
      </c>
      <c r="OK83" s="809" t="str">
        <f>IF(Table1[[#This Row],[Etikett - B3 - Lizenzierungs-pflichtig? (X=Ja)]]="","",Table1[[#This Row],[Etikett - B3 - Lizenzierungs-pflichtig? (X=Ja)]])</f>
        <v/>
      </c>
      <c r="OL83" s="809" t="str">
        <f>IF(Table1[[#This Row],[Etikett - B3 - Trennbar vom Hauptkörper? (X=Ja)]]="","",Table1[[#This Row],[Etikett - B3 - Trennbar vom Hauptkörper? (X=Ja)]])</f>
        <v/>
      </c>
      <c r="OM83" s="812" t="str">
        <f>IF(Table1[[#This Row],[Etikett - B3 - Virgin Material]]="","",VLOOKUP(Table1[[#This Row],[Etikett - B3 - Virgin Material]],'DD FD'!AJ:AK,2,FALSE))</f>
        <v/>
      </c>
      <c r="ON83" s="813" t="str">
        <f>IF(Table1[[#This Row],[Etikett - B3 - Virgin Material Anteil (in %)]]="","",Table1[[#This Row],[Etikett - B3 - Virgin Material Anteil (in %)]])</f>
        <v/>
      </c>
      <c r="OO83" s="812" t="str">
        <f>IF(Table1[[#This Row],[Etikett - B3 - Recyceltes Material]]="","",VLOOKUP(Table1[[#This Row],[Etikett - B3 - Recyceltes Material]],'DD FD'!AL:AM,2,FALSE))</f>
        <v/>
      </c>
      <c r="OP83" s="813" t="str">
        <f>IF(Table1[[#This Row],[Etikett - B3 - Recyceltes Material Anteil (in %)]]="","",Table1[[#This Row],[Etikett - B3 - Recyceltes Material Anteil (in %)]])</f>
        <v/>
      </c>
      <c r="OQ83" s="812" t="str">
        <f>IF(Table1[[#This Row],[Etikett - B3 - Beschichtung]]="","",VLOOKUP(Table1[[#This Row],[Etikett - B3 - Beschichtung]],'DD FD'!AE:AF,2,FALSE))</f>
        <v/>
      </c>
      <c r="OR83" s="861" t="str">
        <f>IF(Table1[[#This Row],[Etikett - B3 - Beschichtung Anteil (in %)]]="","",Table1[[#This Row],[Etikett - B3 - Beschichtung Anteil (in %)]])</f>
        <v/>
      </c>
      <c r="OS83" s="866">
        <f>ROUNDUP(SUM(
IF(AND(LB83='DD FD'!$J$7,LD83='DD FD'!$AI$3),LC83,0),
IF(AND(LL83='DD FD'!$J$7,LN83='DD FD'!$AI$3),LM83,0),
IF(AND(LV83='DD FD'!$J$7,LX83='DD FD'!$AI$3),LW83,0),
IF(AND(MF83='DD FD'!$J$7,MH83='DD FD'!$AI$3),MG83,0),
IF(AND(MQ83='DD FD'!$J$7,MS83='DD FD'!$AI$3),MR83,0),
IF(AND(NB83='DD FD'!$J$7,ND83='DD FD'!$AI$3),NC83,0),
IF(AND(NM83='DD FD'!$J$7,NO83='DD FD'!$AI$3),NN83,0),
IF(AND(NX83='DD FD'!$J$7,NZ83='DD FD'!$AI$3),NY83,0),
IF(AND(OI83='DD FD'!$J$7,OK83='DD FD'!$AI$3),OJ83,0),
),2)</f>
        <v>0</v>
      </c>
      <c r="OT83" s="865">
        <f>ROUNDUP(SUM(
IF(AND(LB83='DD FD'!$J$6,LD83='DD FD'!$AI$3),LC83,0),
IF(AND(LL83='DD FD'!$J$6,LN83='DD FD'!$AI$3),LM83,0),
IF(AND(LV83='DD FD'!$J$6,LX83='DD FD'!$AI$3),LW83,0),
IF(AND(MF83='DD FD'!$J$6,MH83='DD FD'!$AI$3),MG83,0),
IF(AND(MQ83='DD FD'!$J$6,MS83='DD FD'!$AI$3),MR83,0),
IF(AND(NB83='DD FD'!$J$6,ND83='DD FD'!$AI$3),NC83,0),
IF(AND(NM83='DD FD'!$J$6,NO83='DD FD'!$AI$3),NN83,0),
IF(AND(NX83='DD FD'!$J$6,NZ83='DD FD'!$AI$3),NY83,0),
IF(AND(OI83='DD FD'!$J$6,OK83='DD FD'!$AI$3),OJ83,0),
),2)</f>
        <v>0</v>
      </c>
      <c r="OU83" s="865">
        <f>ROUNDUP(SUM(
IF(AND(LB83='DD FD'!$J$10,LD83='DD FD'!$AI$3),LC83,0),
IF(AND(LL83='DD FD'!$J$10,LN83='DD FD'!$AI$3),LM83,0),
IF(AND(LV83='DD FD'!$J$10,LX83='DD FD'!$AI$3),LW83,0),
IF(AND(MF83='DD FD'!$J$10,MH83='DD FD'!$AI$3),MG83,0),
IF(AND(MQ83='DD FD'!$J$10,MS83='DD FD'!$AI$3),MR83,0),
IF(AND(NB83='DD FD'!$J$10,ND83='DD FD'!$AI$3),NC83,0),
IF(AND(NM83='DD FD'!$J$10,NO83='DD FD'!$AI$3),NN83,0),
IF(AND(NX83='DD FD'!$J$10,NZ83='DD FD'!$AI$3),NY83,0),
IF(AND(OI83='DD FD'!$J$10,OK83='DD FD'!$AI$3),OJ83,0),
),2)</f>
        <v>0</v>
      </c>
      <c r="OV83" s="865">
        <f>ROUNDUP(SUM(
IF(AND(LB83='DD FD'!$J$8,LD83='DD FD'!$AI$3),LC83,0),
IF(AND(LL83='DD FD'!$J$8,LN83='DD FD'!$AI$3),LM83,0),
IF(AND(LV83='DD FD'!$J$8,LX83='DD FD'!$AI$3),LW83,0),
IF(AND(MF83='DD FD'!$J$8,MH83='DD FD'!$AI$3),MG83,0),
IF(AND(MQ83='DD FD'!$J$8,MS83='DD FD'!$AI$3),MR83,0),
IF(AND(NB83='DD FD'!$J$8,ND83='DD FD'!$AI$3),NC83,0),
IF(AND(NM83='DD FD'!$J$8,NO83='DD FD'!$AI$3),NN83,0),
IF(AND(NX83='DD FD'!$J$8,NZ83='DD FD'!$AI$3),NY83,0),
IF(AND(OI83='DD FD'!$J$8,OK83='DD FD'!$AI$3),OJ83,0),
),2)</f>
        <v>0</v>
      </c>
      <c r="OW83" s="865">
        <f>ROUNDUP(SUM(
IF(AND(LB83='DD FD'!$J$5,LD83='DD FD'!$AI$3),LC83,0),
IF(AND(LL83='DD FD'!$J$5,LN83='DD FD'!$AI$3),LM83,0),
IF(AND(LV83='DD FD'!$J$5,LX83='DD FD'!$AI$3),LW83,0),
IF(AND(MF83='DD FD'!$J$5,MH83='DD FD'!$AI$3),MG83,0),
IF(AND(MQ83='DD FD'!$J$5,MS83='DD FD'!$AI$3),MR83,0),
IF(AND(NB83='DD FD'!$J$5,ND83='DD FD'!$AI$3),NC83,0),
IF(AND(NM83='DD FD'!$J$5,NO83='DD FD'!$AI$3),NN83,0),
IF(AND(NX83='DD FD'!$J$5,NZ83='DD FD'!$AI$3),NY83,0),
IF(AND(OI83='DD FD'!$J$5,OK83='DD FD'!$AI$3),OJ83,0),
),2)</f>
        <v>0</v>
      </c>
      <c r="OX83" s="865">
        <f>ROUNDUP(SUM(
IF(AND(LB83='DD FD'!$J$9,LD83='DD FD'!$AI$3),LC83,0),
IF(AND(LL83='DD FD'!$J$9,LN83='DD FD'!$AI$3),LM83,0),
IF(AND(LV83='DD FD'!$J$9,LX83='DD FD'!$AI$3),LW83,0),
IF(AND(MF83='DD FD'!$J$9,MH83='DD FD'!$AI$3),MG83,0),
IF(AND(MQ83='DD FD'!$J$9,MS83='DD FD'!$AI$3),MR83,0),
IF(AND(NB83='DD FD'!$J$9,ND83='DD FD'!$AI$3),NC83,0),
IF(AND(NM83='DD FD'!$J$9,NO83='DD FD'!$AI$3),NN83,0),
IF(AND(NX83='DD FD'!$J$9,NZ83='DD FD'!$AI$3),NY83,0),
IF(AND(OI83='DD FD'!$J$9,OK83='DD FD'!$AI$3),OJ83,0),
),2)</f>
        <v>0</v>
      </c>
      <c r="OY83" s="865">
        <f>ROUNDUP(SUM(
IF(AND(LB83='DD FD'!$J$4,LD83='DD FD'!$AI$3),LC83,0),
IF(AND(LL83='DD FD'!$J$4,LN83='DD FD'!$AI$3),LM83,0),
IF(AND(LV83='DD FD'!$J$4,LX83='DD FD'!$AI$3),LW83,0),
IF(AND(MF83='DD FD'!$J$4,MH83='DD FD'!$AI$3),MG83,0),
IF(AND(MQ83='DD FD'!$J$4,MS83='DD FD'!$AI$3),MR83,0),
IF(AND(NB83='DD FD'!$J$4,ND83='DD FD'!$AI$3),NC83,0),
IF(AND(NM83='DD FD'!$J$4,NO83='DD FD'!$AI$3),NN83,0),
IF(AND(NX83='DD FD'!$J$4,NZ83='DD FD'!$AI$3),NY83,0),
IF(AND(OI83='DD FD'!$J$4,OK83='DD FD'!$AI$3),OJ83,0),
),2)</f>
        <v>0</v>
      </c>
      <c r="OZ83" s="867">
        <f>ROUNDUP(SUM(
IF(AND(LB83='DD FD'!$J$11,LD83='DD FD'!$AI$3),LC83,0),
IF(AND(LL83='DD FD'!$J$11,LN83='DD FD'!$AI$3),LM83,0),
IF(AND(LV83='DD FD'!$J$11,LX83='DD FD'!$AI$3),LW83,0),
IF(AND(MF83='DD FD'!$J$11,MH83='DD FD'!$AI$3),MG83,0),
IF(AND(MQ83='DD FD'!$J$11,MS83='DD FD'!$AI$3),MR83,0),
IF(AND(NB83='DD FD'!$J$11,ND83='DD FD'!$AI$3),NC83,0),
IF(AND(NM83='DD FD'!$J$11,NO83='DD FD'!$AI$3),NN83,0),
IF(AND(NX83='DD FD'!$J$11,NZ83='DD FD'!$AI$3),NY83,0),
IF(AND(OI83='DD FD'!$J$11,OK83='DD FD'!$AI$3),OJ83,0),
),2)</f>
        <v>0</v>
      </c>
    </row>
    <row r="84" spans="1:416">
      <c r="A84" s="663"/>
      <c r="B84" s="182"/>
      <c r="C84" s="282"/>
      <c r="D84" s="282"/>
      <c r="E84" s="183"/>
      <c r="F84" s="355"/>
      <c r="G84" s="359"/>
      <c r="H84" s="664"/>
      <c r="I84" s="173"/>
      <c r="J84" s="161" t="str">
        <f t="shared" si="27"/>
        <v/>
      </c>
      <c r="K84" s="633" t="str">
        <f t="shared" si="44"/>
        <v/>
      </c>
      <c r="L84" s="636"/>
      <c r="M84" s="124" t="str">
        <f t="shared" si="45"/>
        <v/>
      </c>
      <c r="N84" s="125" t="str">
        <f t="shared" si="28"/>
        <v/>
      </c>
      <c r="O84" s="175"/>
      <c r="P84" s="175"/>
      <c r="Q84" s="126" t="str">
        <f t="shared" si="46"/>
        <v/>
      </c>
      <c r="R84" s="184"/>
      <c r="S84" s="184"/>
      <c r="T84" s="182"/>
      <c r="U84" s="182"/>
      <c r="V84" s="182"/>
      <c r="W84" s="358"/>
      <c r="X84" s="182"/>
      <c r="Y84" s="183"/>
      <c r="Z84" s="123"/>
      <c r="AA84" s="176"/>
      <c r="AB84" s="176"/>
      <c r="AC84" s="176"/>
      <c r="AD84" s="176"/>
      <c r="AE84" s="176"/>
      <c r="AF84" s="176"/>
      <c r="AG84" s="127" t="str">
        <f t="shared" si="47"/>
        <v/>
      </c>
      <c r="AH84" s="127" t="str">
        <f t="shared" si="48"/>
        <v/>
      </c>
      <c r="AI84" s="370"/>
      <c r="AJ84" s="635"/>
      <c r="AK84" s="619" t="str">
        <f t="shared" si="49"/>
        <v/>
      </c>
      <c r="AL84" s="124" t="str">
        <f t="shared" si="29"/>
        <v/>
      </c>
      <c r="AM84" s="124" t="str">
        <f t="shared" si="30"/>
        <v/>
      </c>
      <c r="AN84" s="124" t="str">
        <f t="shared" si="31"/>
        <v/>
      </c>
      <c r="AO84" s="124" t="str">
        <f t="shared" si="32"/>
        <v/>
      </c>
      <c r="AP84" s="184"/>
      <c r="AQ84" s="182"/>
      <c r="AR84" s="182"/>
      <c r="AS84" s="182"/>
      <c r="AT84" s="182"/>
      <c r="AU84" s="127" t="str">
        <f t="shared" si="33"/>
        <v/>
      </c>
      <c r="AV84" s="354"/>
      <c r="AW84" s="127" t="str">
        <f t="shared" si="34"/>
        <v/>
      </c>
      <c r="AX84" s="144" t="str">
        <f t="shared" si="35"/>
        <v/>
      </c>
      <c r="AY84" s="182"/>
      <c r="AZ84" s="23"/>
      <c r="BA84" s="23"/>
      <c r="BB84" s="183"/>
      <c r="BC84" s="622"/>
      <c r="BD84" s="649" t="str">
        <f t="shared" si="50"/>
        <v/>
      </c>
      <c r="BE84" s="354"/>
      <c r="BF84" s="192" t="str">
        <f t="shared" si="51"/>
        <v/>
      </c>
      <c r="BG84" s="159"/>
      <c r="BH84" s="159"/>
      <c r="BI84" s="182"/>
      <c r="BJ84" s="194"/>
      <c r="BK84" s="194"/>
      <c r="BL84" s="194"/>
      <c r="BM84" s="127" t="str">
        <f t="shared" si="36"/>
        <v/>
      </c>
      <c r="BN84" s="194"/>
      <c r="BO84" s="178" t="str">
        <f t="shared" si="37"/>
        <v/>
      </c>
      <c r="BP84" s="191"/>
      <c r="BQ84" s="182"/>
      <c r="BR84" s="23"/>
      <c r="BS84" s="23"/>
      <c r="BT84" s="23"/>
      <c r="BU84" s="651"/>
      <c r="BV84" s="647"/>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633" t="str">
        <f t="shared" si="52"/>
        <v/>
      </c>
      <c r="DY84" s="736"/>
      <c r="DZ84" s="334"/>
      <c r="EA84" s="736"/>
      <c r="EB84" s="197"/>
      <c r="EC84" s="194"/>
      <c r="ED84" s="197"/>
      <c r="EE84" s="197"/>
      <c r="EF84" s="194"/>
      <c r="EG84" s="194"/>
      <c r="EH84" s="194"/>
      <c r="EI84" s="123" t="str">
        <f t="shared" si="38"/>
        <v/>
      </c>
      <c r="EJ84" s="194"/>
      <c r="EK84" s="620" t="str">
        <f t="shared" si="39"/>
        <v/>
      </c>
      <c r="EL84" s="756"/>
      <c r="EM84" s="620" t="str">
        <f t="shared" si="53"/>
        <v/>
      </c>
      <c r="EN84" s="733"/>
      <c r="EO84" s="163"/>
      <c r="EP84" s="163"/>
      <c r="EQ84" s="163"/>
      <c r="ER84" s="163"/>
      <c r="ES84" s="163"/>
      <c r="ET84" s="163"/>
      <c r="EU84" s="163"/>
      <c r="EV84" s="163"/>
      <c r="EW84" s="163"/>
      <c r="EX84" s="163"/>
      <c r="EY84" s="163"/>
      <c r="EZ84" s="163"/>
      <c r="FA84" s="163"/>
      <c r="FB84" s="163"/>
      <c r="FC84" s="742"/>
      <c r="FD84" s="648" t="str">
        <f t="shared" si="40"/>
        <v/>
      </c>
      <c r="FE84" s="183"/>
      <c r="FF84" s="201"/>
      <c r="FG84" s="201"/>
      <c r="FH84" s="201"/>
      <c r="FI84" s="201"/>
      <c r="FJ84" s="201"/>
      <c r="FK84" s="201"/>
      <c r="FL84" s="182"/>
      <c r="FM84" s="182"/>
      <c r="FN84" s="334"/>
      <c r="FO84" s="123" t="str">
        <f t="shared" si="41"/>
        <v/>
      </c>
      <c r="FP84" s="889" t="str">
        <f>IF(Table1[[#This Row],[Baumwollanteil (in %)]]&lt;&gt;"","05","")</f>
        <v/>
      </c>
      <c r="FQ84" s="999"/>
      <c r="FR84" s="179" t="str">
        <f t="shared" si="42"/>
        <v/>
      </c>
      <c r="FS84" s="175"/>
      <c r="FT84" s="175"/>
      <c r="FU84" s="175"/>
      <c r="FV84" s="745" t="str">
        <f t="shared" si="43"/>
        <v/>
      </c>
      <c r="FZ84" s="24"/>
      <c r="GA84" s="24"/>
      <c r="GC84" s="1010" t="str">
        <f>IF(Table1[[#This Row],[Global Trade Item Number (GTIN)]]="","",Table1[[#This Row],[Global Trade Item Number (GTIN)]])</f>
        <v/>
      </c>
      <c r="GD84" s="790" t="str">
        <f>IF(Table1[[#This Row],[WAWI-Nr./ Kreditoren-Nummer
(ASDV)]]&lt;&gt;"",Table1[[#This Row],[WAWI-Nr./ Kreditoren-Nummer
(ASDV)]],"")</f>
        <v/>
      </c>
      <c r="GE84" s="190"/>
      <c r="GF84" s="790" t="str">
        <f>IF(Table1[[#This Row],[Gültig ab (Datum)]]&lt;&gt;"","31.12.9999","")</f>
        <v/>
      </c>
      <c r="GG84" s="190"/>
      <c r="GH84" s="190"/>
      <c r="GI84" s="616"/>
      <c r="GJ84" s="765"/>
      <c r="GK84" s="763"/>
      <c r="GL84" s="617"/>
      <c r="GM84" s="617"/>
      <c r="GN84" s="617"/>
      <c r="GO84" s="617"/>
      <c r="GP84" s="617"/>
      <c r="GQ84" s="775"/>
      <c r="GR84" s="771"/>
      <c r="GS84" s="159"/>
      <c r="GT84" s="610"/>
      <c r="GU84" s="610"/>
      <c r="GV84" s="610"/>
      <c r="GW84" s="610"/>
      <c r="GX84" s="610"/>
      <c r="GY84" s="610"/>
      <c r="GZ84" s="610"/>
      <c r="HA84" s="610"/>
      <c r="HB84" s="771"/>
      <c r="HC84" s="610"/>
      <c r="HD84" s="610"/>
      <c r="HE84" s="610"/>
      <c r="HF84" s="610"/>
      <c r="HG84" s="610"/>
      <c r="HH84" s="610"/>
      <c r="HI84" s="610"/>
      <c r="HJ84" s="610"/>
      <c r="HK84" s="610"/>
      <c r="HL84" s="771"/>
      <c r="HM84" s="610"/>
      <c r="HN84" s="610"/>
      <c r="HO84" s="610"/>
      <c r="HP84" s="610"/>
      <c r="HQ84" s="610"/>
      <c r="HR84" s="610"/>
      <c r="HS84" s="610"/>
      <c r="HT84" s="610"/>
      <c r="HU84" s="610"/>
      <c r="HV84" s="771"/>
      <c r="HW84" s="610"/>
      <c r="HX84" s="610"/>
      <c r="HY84" s="610"/>
      <c r="HZ84" s="610"/>
      <c r="IA84" s="610"/>
      <c r="IB84" s="610"/>
      <c r="IC84" s="610"/>
      <c r="ID84" s="610"/>
      <c r="IE84" s="610"/>
      <c r="IF84" s="610"/>
      <c r="IG84" s="771"/>
      <c r="IH84" s="610"/>
      <c r="II84" s="610"/>
      <c r="IJ84" s="610"/>
      <c r="IK84" s="610"/>
      <c r="IL84" s="610"/>
      <c r="IM84" s="610"/>
      <c r="IN84" s="610"/>
      <c r="IO84" s="610"/>
      <c r="IP84" s="610"/>
      <c r="IQ84" s="610"/>
      <c r="IR84" s="771"/>
      <c r="IS84" s="610"/>
      <c r="IT84" s="610"/>
      <c r="IU84" s="610"/>
      <c r="IV84" s="610"/>
      <c r="IW84" s="610"/>
      <c r="IX84" s="610"/>
      <c r="IY84" s="610"/>
      <c r="IZ84" s="610"/>
      <c r="JA84" s="610"/>
      <c r="JB84" s="610"/>
      <c r="JC84" s="771"/>
      <c r="JD84" s="610"/>
      <c r="JE84" s="610"/>
      <c r="JF84" s="610"/>
      <c r="JG84" s="610"/>
      <c r="JH84" s="610"/>
      <c r="JI84" s="610"/>
      <c r="JJ84" s="610"/>
      <c r="JK84" s="610"/>
      <c r="JL84" s="610"/>
      <c r="JM84" s="827"/>
      <c r="JN84" s="771"/>
      <c r="JO84" s="610"/>
      <c r="JP84" s="610"/>
      <c r="JQ84" s="610"/>
      <c r="JR84" s="610"/>
      <c r="JS84" s="610"/>
      <c r="JT84" s="610"/>
      <c r="JU84" s="610"/>
      <c r="JV84" s="610"/>
      <c r="JW84" s="610"/>
      <c r="JX84" s="610"/>
      <c r="JY84" s="771"/>
      <c r="JZ84" s="610"/>
      <c r="KA84" s="610"/>
      <c r="KB84" s="610"/>
      <c r="KC84" s="610"/>
      <c r="KD84" s="610"/>
      <c r="KE84" s="610"/>
      <c r="KF84" s="610"/>
      <c r="KG84" s="610"/>
      <c r="KH84" s="610"/>
      <c r="KI84" s="610"/>
      <c r="KL84" s="803" t="str">
        <f>IF(Table1[[#This Row],[GTIN]]&lt;&gt;"",Table1[[#This Row],[GTIN]],"")</f>
        <v/>
      </c>
      <c r="KM84" s="804" t="str">
        <f>Table1[[#This Row],[Kreditor]]</f>
        <v/>
      </c>
      <c r="KN84" s="805" t="str">
        <f>IF(Table1[[#This Row],[Gültig ab (Datum)]]&lt;&gt;"",Table1[[#This Row],[Gültig ab (Datum)]],"")</f>
        <v/>
      </c>
      <c r="KO84" s="805" t="str">
        <f>Table1[[#This Row],[Gültig bis]]</f>
        <v/>
      </c>
      <c r="KP84" s="818" t="str">
        <f>IF(Table1[[#This Row],[Artikel verpackt? 
(X=Ja)]]="","",Table1[[#This Row],[Artikel verpackt? 
(X=Ja)]])</f>
        <v/>
      </c>
      <c r="KQ84" s="806" t="str">
        <f>IF(Table1[[#This Row],[Verpackung recyclingfähig?
(X=Ja)]]="","",Table1[[#This Row],[Verpackung recyclingfähig?
(X=Ja)]])</f>
        <v/>
      </c>
      <c r="KR84" s="807"/>
      <c r="KS84" s="808"/>
      <c r="KT84" s="809"/>
      <c r="KU84" s="809"/>
      <c r="KV84" s="809"/>
      <c r="KW84" s="809"/>
      <c r="KX84" s="809"/>
      <c r="KY84" s="809"/>
      <c r="KZ84" s="810"/>
      <c r="LA84" s="811" t="str">
        <f>IF(Table1[[#This Row],[Hauptkörper - B1 - Art]]="","",VLOOKUP(Table1[[#This Row],[Hauptkörper - B1 - Art]],'DD FD'!B:C,2,FALSE))</f>
        <v/>
      </c>
      <c r="LB84" s="812" t="str">
        <f>IF(Table1[[#This Row],[Hauptkörper - B1 - Fraktion]]="","",VLOOKUP(Table1[[#This Row],[Hauptkörper - B1 - Fraktion]],'DD FD'!H:J,3,FALSE))</f>
        <v/>
      </c>
      <c r="LC84" s="809" t="str">
        <f>IF(Table1[[#This Row],[Hauptkörper - B1 - Gewicht
(in G)]]="","",Table1[[#This Row],[Hauptkörper - B1 - Gewicht
(in G)]])</f>
        <v/>
      </c>
      <c r="LD84" s="809" t="str">
        <f>IF(Table1[[#This Row],[Hauptkörper - B1 - Lizenzierungs-pflichtig? (X=Ja)]]="","",Table1[[#This Row],[Hauptkörper - B1 - Lizenzierungs-pflichtig? (X=Ja)]])</f>
        <v/>
      </c>
      <c r="LE84" s="812" t="str">
        <f>IF(Table1[[#This Row],[Hauptkörper - B1 - Virgin Material]]="","",VLOOKUP(Table1[[#This Row],[Hauptkörper - B1 - Virgin Material]],'DD FD'!AJ:AK,2,FALSE))</f>
        <v/>
      </c>
      <c r="LF84" s="813" t="str">
        <f>IF(Table1[[#This Row],[Hauptkörper - B1 - Virgin Material Anteil (in %)]]="","",Table1[[#This Row],[Hauptkörper - B1 - Virgin Material Anteil (in %)]])</f>
        <v/>
      </c>
      <c r="LG84" s="812" t="str">
        <f>IF(Table1[[#This Row],[Hauptkörper - B1 - Recyceltes Material]]="","",VLOOKUP(Table1[[#This Row],[Hauptkörper - B1 - Recyceltes Material]],'DD FD'!AL:AM,2,FALSE))</f>
        <v/>
      </c>
      <c r="LH84" s="813" t="str">
        <f>IF(Table1[[#This Row],[Hauptkörper - B1 - Recyceltes Material Anteil (in %)]]="","",Table1[[#This Row],[Hauptkörper - B1 - Recyceltes Material Anteil (in %)]])</f>
        <v/>
      </c>
      <c r="LI84" s="814" t="str">
        <f>IF(Table1[[#This Row],[Hauptkörper - B1 - Beschichtung]]="","",VLOOKUP(Table1[[#This Row],[Hauptkörper - B1 - Beschichtung]],'DD FD'!AE:AF,2,FALSE))</f>
        <v/>
      </c>
      <c r="LJ84" s="815" t="str">
        <f>IF(Table1[[#This Row],[Hauptkörper - B1 - Beschichtung Anteil (in %)]]="","",Table1[[#This Row],[Hauptkörper - B1 - Beschichtung Anteil (in %)]])</f>
        <v/>
      </c>
      <c r="LK84" s="811" t="str">
        <f>IF(Table1[[#This Row],[Hauptkörper - B2 - Art]]="","",VLOOKUP(Table1[[#This Row],[Hauptkörper - B2 - Art]],'DD FD'!B:C,2,FALSE))</f>
        <v/>
      </c>
      <c r="LL84" s="812" t="str">
        <f>IF(Table1[[#This Row],[Hauptkörper - B2 - Fraktion]]="","",VLOOKUP(Table1[[#This Row],[Hauptkörper - B2 - Fraktion]],'DD FD'!H:J,3,FALSE))</f>
        <v/>
      </c>
      <c r="LM84" s="809" t="str">
        <f>IF(Table1[[#This Row],[Hauptkörper - B2 - Gewicht
(in G)]]="","",Table1[[#This Row],[Hauptkörper - B2 - Gewicht
(in G)]])</f>
        <v/>
      </c>
      <c r="LN84" s="809" t="str">
        <f>IF(Table1[[#This Row],[Hauptkörper - B2 - Lizenzierungs-pflichtig? (X=Ja)]]="","",Table1[[#This Row],[Hauptkörper - B2 - Lizenzierungs-pflichtig? (X=Ja)]])</f>
        <v/>
      </c>
      <c r="LO84" s="812" t="str">
        <f>IF(Table1[[#This Row],[Hauptkörper - B2 - Virgin Material]]="","",VLOOKUP(Table1[[#This Row],[Hauptkörper - B2 - Virgin Material]],'DD FD'!AJ:AK,2,FALSE))</f>
        <v/>
      </c>
      <c r="LP84" s="813" t="str">
        <f>IF(Table1[[#This Row],[Hauptkörper - B2 - Virgin Material Anteil (in %)]]="","",Table1[[#This Row],[Hauptkörper - B2 - Virgin Material Anteil (in %)]])</f>
        <v/>
      </c>
      <c r="LQ84" s="812" t="str">
        <f>IF(Table1[[#This Row],[Hauptkörper - B2 - Recyceltes Material]]="","",VLOOKUP(Table1[[#This Row],[Hauptkörper - B2 - Recyceltes Material]],'DD FD'!AL:AM,2,FALSE))</f>
        <v/>
      </c>
      <c r="LR84" s="813" t="str">
        <f>IF(Table1[[#This Row],[Hauptkörper - B2 - Recyceltes Material Anteil (in %)]]="","",Table1[[#This Row],[Hauptkörper - B2 - Recyceltes Material Anteil (in %)]])</f>
        <v/>
      </c>
      <c r="LS84" s="812" t="str">
        <f>IF(Table1[[#This Row],[Hauptkörper - B2 - Beschichtung]]="","",VLOOKUP(Table1[[#This Row],[Hauptkörper - B2 - Beschichtung]],'DD FD'!AE:AF,2,FALSE))</f>
        <v/>
      </c>
      <c r="LT84" s="815" t="str">
        <f>IF(Table1[[#This Row],[Hauptkörper - B2 - Beschichtung Anteil (in %)]]="","",Table1[[#This Row],[Hauptkörper - B2 - Beschichtung Anteil (in %)]])</f>
        <v/>
      </c>
      <c r="LU84" s="811" t="str">
        <f>IF(Table1[[#This Row],[Hauptkörper - B3 - Art]]="","",VLOOKUP(Table1[[#This Row],[Hauptkörper - B3 - Art]],'DD FD'!B:C,2,FALSE))</f>
        <v/>
      </c>
      <c r="LV84" s="812" t="str">
        <f>IF(Table1[[#This Row],[Hauptkörper - B3 - Fraktion]]="","",VLOOKUP(Table1[[#This Row],[Hauptkörper - B3 - Fraktion]],'DD FD'!H:J,3,FALSE))</f>
        <v/>
      </c>
      <c r="LW84" s="809" t="str">
        <f>IF(Table1[[#This Row],[Hauptkörper - B3 - Gewicht
(in G)]]="","",Table1[[#This Row],[Hauptkörper - B3 - Gewicht
(in G)]])</f>
        <v/>
      </c>
      <c r="LX84" s="809" t="str">
        <f>IF(Table1[[#This Row],[Hauptkörper - B3 - Lizenzierungs-pflichtig? (X=Ja)]]="","",Table1[[#This Row],[Hauptkörper - B3 - Lizenzierungs-pflichtig? (X=Ja)]])</f>
        <v/>
      </c>
      <c r="LY84" s="812" t="str">
        <f>IF(Table1[[#This Row],[Hauptkörper - B3 - Virgin Material]]="","",VLOOKUP(Table1[[#This Row],[Hauptkörper - B3 - Virgin Material]],'DD FD'!AJ:AK,2,FALSE))</f>
        <v/>
      </c>
      <c r="LZ84" s="813" t="str">
        <f>IF(Table1[[#This Row],[Hauptkörper - B3 - Virgin Material Anteil (in %)]]="","",Table1[[#This Row],[Hauptkörper - B3 - Virgin Material Anteil (in %)]])</f>
        <v/>
      </c>
      <c r="MA84" s="812" t="str">
        <f>IF(Table1[[#This Row],[Hauptkörper - B3 - Recyceltes Material]]="","",VLOOKUP(Table1[[#This Row],[Hauptkörper - B3 - Recyceltes Material]],'DD FD'!AL:AM,2,FALSE))</f>
        <v/>
      </c>
      <c r="MB84" s="813" t="str">
        <f>IF(Table1[[#This Row],[Hauptkörper - B3 - Recyceltes Material Anteil (in %)]]="","",Table1[[#This Row],[Hauptkörper - B3 - Recyceltes Material Anteil (in %)]])</f>
        <v/>
      </c>
      <c r="MC84" s="812" t="str">
        <f>IF(Table1[[#This Row],[Hauptkörper - B3 - Beschichtung]]="","",VLOOKUP(Table1[[#This Row],[Hauptkörper - B3 - Beschichtung]],'DD FD'!AE:AF,2,FALSE))</f>
        <v/>
      </c>
      <c r="MD84" s="815" t="str">
        <f>IF(Table1[[#This Row],[Hauptkörper - B3 - Beschichtung Anteil (in %)]]="","",Table1[[#This Row],[Hauptkörper - B3 - Beschichtung Anteil (in %)]])</f>
        <v/>
      </c>
      <c r="ME84" s="811" t="str">
        <f>IF(Table1[[#This Row],[Verschluss - B1 - Art]]="","",VLOOKUP(Table1[[#This Row],[Verschluss - B1 - Art]],'DD FD'!D:E,2,FALSE))</f>
        <v/>
      </c>
      <c r="MF84" s="812" t="str">
        <f>IF(Table1[[#This Row],[Verschluss - B1 - Fraktion]]="","",VLOOKUP(Table1[[#This Row],[Verschluss - B1 - Fraktion]],'DD FD'!H:J,3,FALSE))</f>
        <v/>
      </c>
      <c r="MG84" s="809" t="str">
        <f>IF(Table1[[#This Row],[Verschluss - B1 - Gewicht (in G)]]="","",Table1[[#This Row],[Verschluss - B1 - Gewicht (in G)]])</f>
        <v/>
      </c>
      <c r="MH84" s="809" t="str">
        <f>IF(Table1[[#This Row],[Verschluss - B1 - Lizenzierungs-pflichtig? (X=Ja)]]="","",Table1[[#This Row],[Verschluss - B1 - Lizenzierungs-pflichtig? (X=Ja)]])</f>
        <v/>
      </c>
      <c r="MI84" s="809" t="str">
        <f>IF(Table1[[#This Row],[Verschluss - B1 - Trennbar vom Hauptkörper? (X=Ja)]]="","",Table1[[#This Row],[Verschluss - B1 - Trennbar vom Hauptkörper? (X=Ja)]])</f>
        <v/>
      </c>
      <c r="MJ84" s="812" t="str">
        <f>IF(Table1[[#This Row],[Verschluss - B1 - Virgin Material]]="","",VLOOKUP(Table1[[#This Row],[Verschluss - B1 - Virgin Material]],'DD FD'!AJ:AK,2,FALSE))</f>
        <v/>
      </c>
      <c r="MK84" s="813" t="str">
        <f>IF(Table1[[#This Row],[Verschluss - B1 - Virgin Material Anteil (in %)]]="","",Table1[[#This Row],[Verschluss - B1 - Virgin Material Anteil (in %)]])</f>
        <v/>
      </c>
      <c r="ML84" s="812" t="str">
        <f>IF(Table1[[#This Row],[Verschluss - B1 - Recyceltes Material]]="","",VLOOKUP(Table1[[#This Row],[Verschluss - B1 - Recyceltes Material]],'DD FD'!AL:AM,2,FALSE))</f>
        <v/>
      </c>
      <c r="MM84" s="813" t="str">
        <f>IF(Table1[[#This Row],[Verschluss - B1 - Recyceltes Material Anteil (in %)]]="","",Table1[[#This Row],[Verschluss - B1 - Recyceltes Material Anteil (in %)]])</f>
        <v/>
      </c>
      <c r="MN84" s="812" t="str">
        <f>IF(Table1[[#This Row],[Verschluss - B1 - Beschichtung]]="","",VLOOKUP(Table1[[#This Row],[Verschluss - B1 - Beschichtung]],'DD FD'!AE:AF,2,FALSE))</f>
        <v/>
      </c>
      <c r="MO84" s="815" t="str">
        <f>IF(Table1[[#This Row],[Verschluss - B1 - Beschichtung Anteil (in %)]]="","",Table1[[#This Row],[Verschluss - B1 - Beschichtung Anteil (in %)]])</f>
        <v/>
      </c>
      <c r="MP84" s="811" t="str">
        <f>IF(Table1[[#This Row],[Verschluss - B2 - Art]]="","",VLOOKUP(Table1[[#This Row],[Verschluss - B2 - Art]],'DD FD'!D:E,2,FALSE))</f>
        <v/>
      </c>
      <c r="MQ84" s="812" t="str">
        <f>IF(Table1[[#This Row],[Verschluss - B2 - Fraktion]]="","",VLOOKUP(Table1[[#This Row],[Verschluss - B2 - Fraktion]],'DD FD'!H:J,3,FALSE))</f>
        <v/>
      </c>
      <c r="MR84" s="809" t="str">
        <f>IF(Table1[[#This Row],[Verschluss - B2 - Gewicht (in G)]]="","",Table1[[#This Row],[Verschluss - B2 - Gewicht (in G)]])</f>
        <v/>
      </c>
      <c r="MS84" s="809" t="str">
        <f>IF(Table1[[#This Row],[Verschluss - B2 - Lizenzierungs-pflichtig? (X=Ja)]]="","",Table1[[#This Row],[Verschluss - B2 - Lizenzierungs-pflichtig? (X=Ja)]])</f>
        <v/>
      </c>
      <c r="MT84" s="809" t="str">
        <f>IF(Table1[[#This Row],[Verschluss - B2 - Trennbar vom Hauptkörper? (X=Ja)]]="","",Table1[[#This Row],[Verschluss - B2 - Trennbar vom Hauptkörper? (X=Ja)]])</f>
        <v/>
      </c>
      <c r="MU84" s="812" t="str">
        <f>IF(Table1[[#This Row],[Verschluss - B2 - Virgin Material]]="","",VLOOKUP(Table1[[#This Row],[Verschluss - B2 - Virgin Material]],'DD FD'!AJ:AK,2,FALSE))</f>
        <v/>
      </c>
      <c r="MV84" s="813" t="str">
        <f>IF(Table1[[#This Row],[Verschluss - B2 - Virgin Material Anteil (in %)]]="","",Table1[[#This Row],[Verschluss - B2 - Virgin Material Anteil (in %)]])</f>
        <v/>
      </c>
      <c r="MW84" s="812" t="str">
        <f>IF(Table1[[#This Row],[Verschluss - B2 - Recyceltes Material]]="","",VLOOKUP(Table1[[#This Row],[Verschluss - B2 - Recyceltes Material]],'DD FD'!AL:AM,2,FALSE))</f>
        <v/>
      </c>
      <c r="MX84" s="813" t="str">
        <f>IF(Table1[[#This Row],[Verschluss - B2 - Recyceltes Material Anteil (in %)]]="","",Table1[[#This Row],[Verschluss - B2 - Recyceltes Material Anteil (in %)]])</f>
        <v/>
      </c>
      <c r="MY84" s="812" t="str">
        <f>IF(Table1[[#This Row],[Verschluss - B2 - Beschichtung]]="","",VLOOKUP(Table1[[#This Row],[Verschluss - B2 - Beschichtung]],'DD FD'!AE:AF,2,FALSE))</f>
        <v/>
      </c>
      <c r="MZ84" s="815" t="str">
        <f>IF(Table1[[#This Row],[Verschluss - B2 - Beschichtung Anteil (in %)]]="","",Table1[[#This Row],[Verschluss - B2 - Beschichtung Anteil (in %)]])</f>
        <v/>
      </c>
      <c r="NA84" s="811" t="str">
        <f>IF(Table1[[#This Row],[Verschluss - B3 - Art]]="","",VLOOKUP(Table1[[#This Row],[Verschluss - B3 - Art]],'DD FD'!D:E,2,FALSE))</f>
        <v/>
      </c>
      <c r="NB84" s="812" t="str">
        <f>IF(Table1[[#This Row],[Verschluss - B3 - Fraktion]]="","",VLOOKUP(Table1[[#This Row],[Verschluss - B3 - Fraktion]],'DD FD'!H:J,3,FALSE))</f>
        <v/>
      </c>
      <c r="NC84" s="809" t="str">
        <f>IF(Table1[[#This Row],[Verschluss - B3 - Gewicht (in G)]]="","",Table1[[#This Row],[Verschluss - B3 - Gewicht (in G)]])</f>
        <v/>
      </c>
      <c r="ND84" s="809" t="str">
        <f>IF(Table1[[#This Row],[Verschluss - B3 - Lizenzierungs-pflichtig? (X=Ja)]]="","",Table1[[#This Row],[Verschluss - B3 - Lizenzierungs-pflichtig? (X=Ja)]])</f>
        <v/>
      </c>
      <c r="NE84" s="809" t="str">
        <f>IF(Table1[[#This Row],[Verschluss - B3 - Trennbar vom Hauptkörper? (X=Ja)]]="","",Table1[[#This Row],[Verschluss - B3 - Trennbar vom Hauptkörper? (X=Ja)]])</f>
        <v/>
      </c>
      <c r="NF84" s="812" t="str">
        <f>IF(Table1[[#This Row],[Verschluss - B3 - Virgin Material]]="","",VLOOKUP(Table1[[#This Row],[Verschluss - B3 - Virgin Material]],'DD FD'!AJ:AK,2,FALSE))</f>
        <v/>
      </c>
      <c r="NG84" s="813" t="str">
        <f>IF(Table1[[#This Row],[Verschluss - B3 - Virgin Material Anteil (in %)]]="","",Table1[[#This Row],[Verschluss - B3 - Virgin Material Anteil (in %)]])</f>
        <v/>
      </c>
      <c r="NH84" s="812" t="str">
        <f>IF(Table1[[#This Row],[Verschluss - B3 - Recyceltes Material]]="","",VLOOKUP(Table1[[#This Row],[Verschluss - B3 - Recyceltes Material]],'DD FD'!AL:AM,2,FALSE))</f>
        <v/>
      </c>
      <c r="NI84" s="813" t="str">
        <f>IF(Table1[[#This Row],[Verschluss - B3 - Recyceltes Material Anteil (in %)]]="","",Table1[[#This Row],[Verschluss - B3 - Recyceltes Material Anteil (in %)]])</f>
        <v/>
      </c>
      <c r="NJ84" s="812" t="str">
        <f>IF(Table1[[#This Row],[Verschluss - B3 - Beschichtung]]="","",VLOOKUP(Table1[[#This Row],[Verschluss - B3 - Beschichtung]],'DD FD'!AE:AF,2,FALSE))</f>
        <v/>
      </c>
      <c r="NK84" s="815" t="str">
        <f>IF(Table1[[#This Row],[Verschluss - B3 - Beschichtung Anteil (in %)]]="","",Table1[[#This Row],[Verschluss - B3 - Beschichtung Anteil (in %)]])</f>
        <v/>
      </c>
      <c r="NL84" s="811" t="str">
        <f>IF(Table1[[#This Row],[Etikett - B1 - Art]]="","",VLOOKUP(Table1[[#This Row],[Etikett - B1 - Art]],'DD FD'!F:G,2,FALSE))</f>
        <v/>
      </c>
      <c r="NM84" s="812" t="str">
        <f>IF(Table1[[#This Row],[Etikett - B1 - Fraktion]]="","",VLOOKUP(Table1[[#This Row],[Etikett - B1 - Fraktion]],'DD FD'!H:J,3,FALSE))</f>
        <v/>
      </c>
      <c r="NN84" s="809" t="str">
        <f>IF(Table1[[#This Row],[Etikett - B1 - Gewicht (in G)]]="","",Table1[[#This Row],[Etikett - B1 - Gewicht (in G)]])</f>
        <v/>
      </c>
      <c r="NO84" s="809" t="str">
        <f>IF(Table1[[#This Row],[Etikett - B1 - Lizenzierungs-pflichtig? (X=Ja)]]="","",Table1[[#This Row],[Etikett - B1 - Lizenzierungs-pflichtig? (X=Ja)]])</f>
        <v/>
      </c>
      <c r="NP84" s="809" t="str">
        <f>IF(Table1[[#This Row],[Etikett - B1 - Trennbar vom Hauptkörper? (X=Ja)]]="","",Table1[[#This Row],[Etikett - B1 - Trennbar vom Hauptkörper? (X=Ja)]])</f>
        <v/>
      </c>
      <c r="NQ84" s="812" t="str">
        <f>IF(Table1[[#This Row],[Etikett - B1 - Virgin Material]]="","",VLOOKUP(Table1[[#This Row],[Etikett - B1 - Virgin Material]],'DD FD'!AJ:AK,2,FALSE))</f>
        <v/>
      </c>
      <c r="NR84" s="813" t="str">
        <f>IF(Table1[[#This Row],[Etikett - B1 - Virgin Material Anteil (in %)]]="","",Table1[[#This Row],[Etikett - B1 - Virgin Material Anteil (in %)]])</f>
        <v/>
      </c>
      <c r="NS84" s="812" t="str">
        <f>IF(Table1[[#This Row],[Etikett - B1 - Recyceltes Material]]="","",VLOOKUP(Table1[[#This Row],[Etikett - B1 - Recyceltes Material]],'DD FD'!AL:AM,2,FALSE))</f>
        <v/>
      </c>
      <c r="NT84" s="813" t="str">
        <f>IF(Table1[[#This Row],[Etikett - B1 - Recyceltes Material Anteil (in %)]]="","",Table1[[#This Row],[Etikett - B1 - Recyceltes Material Anteil (in %)]])</f>
        <v/>
      </c>
      <c r="NU84" s="812" t="str">
        <f>IF(Table1[[#This Row],[Etikett - B1 - Beschichtung]]="","",VLOOKUP(Table1[[#This Row],[Etikett - B1 - Beschichtung]],'DD FD'!AE:AF,2,FALSE))</f>
        <v/>
      </c>
      <c r="NV84" s="815" t="str">
        <f>IF(Table1[[#This Row],[Etikett - B1 - Beschichtung Anteil (in %)]]="","",Table1[[#This Row],[Etikett - B1 - Beschichtung Anteil (in %)]])</f>
        <v/>
      </c>
      <c r="NW84" s="811" t="str">
        <f>IF(Table1[[#This Row],[Etikett - B2 - Art]]="","",VLOOKUP(Table1[[#This Row],[Etikett - B2 - Art]],'DD FD'!F:G,2,FALSE))</f>
        <v/>
      </c>
      <c r="NX84" s="812" t="str">
        <f>IF(Table1[[#This Row],[Etikett - B2 - Fraktion]]="","",VLOOKUP(Table1[[#This Row],[Etikett - B2 - Fraktion]],'DD FD'!H:J,3,FALSE))</f>
        <v/>
      </c>
      <c r="NY84" s="809" t="str">
        <f>IF(Table1[[#This Row],[Etikett - B2 - Gewicht (in G)]]="","",Table1[[#This Row],[Etikett - B2 - Gewicht (in G)]])</f>
        <v/>
      </c>
      <c r="NZ84" s="809" t="str">
        <f>IF(Table1[[#This Row],[Etikett - B2 - Lizenzierungs-pflichtig? (X=Ja)]]="","",Table1[[#This Row],[Etikett - B2 - Lizenzierungs-pflichtig? (X=Ja)]])</f>
        <v/>
      </c>
      <c r="OA84" s="809" t="str">
        <f>IF(Table1[[#This Row],[Etikett - B2 - Trennbar vom Hauptkörper? (X=Ja)]]="","",Table1[[#This Row],[Etikett - B2 - Trennbar vom Hauptkörper? (X=Ja)]])</f>
        <v/>
      </c>
      <c r="OB84" s="812" t="str">
        <f>IF(Table1[[#This Row],[Etikett - B2 - Virgin Material]]="","",VLOOKUP(Table1[[#This Row],[Etikett - B2 - Virgin Material]],'DD FD'!AJ:AK,2,FALSE))</f>
        <v/>
      </c>
      <c r="OC84" s="813" t="str">
        <f>IF(Table1[[#This Row],[Etikett - B2 - Virgin Material Anteil (in %)]]="","",Table1[[#This Row],[Etikett - B2 - Virgin Material Anteil (in %)]])</f>
        <v/>
      </c>
      <c r="OD84" s="812" t="str">
        <f>IF(Table1[[#This Row],[Etikett - B2 - Recyceltes Material]]="","",VLOOKUP(Table1[[#This Row],[Etikett - B2 - Recyceltes Material]],'DD FD'!AL:AM,2,FALSE))</f>
        <v/>
      </c>
      <c r="OE84" s="813" t="str">
        <f>IF(Table1[[#This Row],[Etikett - B2 - Recyceltes Material Anteil (in %)]]="","",Table1[[#This Row],[Etikett - B2 - Recyceltes Material Anteil (in %)]])</f>
        <v/>
      </c>
      <c r="OF84" s="812" t="str">
        <f>IF(Table1[[#This Row],[Etikett - B2 - Beschichtung]]="","",VLOOKUP(Table1[[#This Row],[Etikett - B2 - Beschichtung]],'DD FD'!AE:AF,2,FALSE))</f>
        <v/>
      </c>
      <c r="OG84" s="815" t="str">
        <f>IF(Table1[[#This Row],[Etikett - B2 - Beschichtung Anteil (in %)]]="","",Table1[[#This Row],[Etikett - B2 - Beschichtung Anteil (in %)]])</f>
        <v/>
      </c>
      <c r="OH84" s="811" t="str">
        <f>IF(Table1[[#This Row],[Etikett - B3 - Art]]="","",VLOOKUP(Table1[[#This Row],[Etikett - B3 - Art]],'DD FD'!F:G,2,FALSE))</f>
        <v/>
      </c>
      <c r="OI84" s="812" t="str">
        <f>IF(Table1[[#This Row],[Etikett - B3 - Fraktion]]="","",VLOOKUP(Table1[[#This Row],[Etikett - B3 - Fraktion]],'DD FD'!H:J,3,FALSE))</f>
        <v/>
      </c>
      <c r="OJ84" s="809" t="str">
        <f>IF(Table1[[#This Row],[Etikett - B3 - Gewicht (in G)]]="","",Table1[[#This Row],[Etikett - B3 - Gewicht (in G)]])</f>
        <v/>
      </c>
      <c r="OK84" s="809" t="str">
        <f>IF(Table1[[#This Row],[Etikett - B3 - Lizenzierungs-pflichtig? (X=Ja)]]="","",Table1[[#This Row],[Etikett - B3 - Lizenzierungs-pflichtig? (X=Ja)]])</f>
        <v/>
      </c>
      <c r="OL84" s="809" t="str">
        <f>IF(Table1[[#This Row],[Etikett - B3 - Trennbar vom Hauptkörper? (X=Ja)]]="","",Table1[[#This Row],[Etikett - B3 - Trennbar vom Hauptkörper? (X=Ja)]])</f>
        <v/>
      </c>
      <c r="OM84" s="812" t="str">
        <f>IF(Table1[[#This Row],[Etikett - B3 - Virgin Material]]="","",VLOOKUP(Table1[[#This Row],[Etikett - B3 - Virgin Material]],'DD FD'!AJ:AK,2,FALSE))</f>
        <v/>
      </c>
      <c r="ON84" s="813" t="str">
        <f>IF(Table1[[#This Row],[Etikett - B3 - Virgin Material Anteil (in %)]]="","",Table1[[#This Row],[Etikett - B3 - Virgin Material Anteil (in %)]])</f>
        <v/>
      </c>
      <c r="OO84" s="812" t="str">
        <f>IF(Table1[[#This Row],[Etikett - B3 - Recyceltes Material]]="","",VLOOKUP(Table1[[#This Row],[Etikett - B3 - Recyceltes Material]],'DD FD'!AL:AM,2,FALSE))</f>
        <v/>
      </c>
      <c r="OP84" s="813" t="str">
        <f>IF(Table1[[#This Row],[Etikett - B3 - Recyceltes Material Anteil (in %)]]="","",Table1[[#This Row],[Etikett - B3 - Recyceltes Material Anteil (in %)]])</f>
        <v/>
      </c>
      <c r="OQ84" s="812" t="str">
        <f>IF(Table1[[#This Row],[Etikett - B3 - Beschichtung]]="","",VLOOKUP(Table1[[#This Row],[Etikett - B3 - Beschichtung]],'DD FD'!AE:AF,2,FALSE))</f>
        <v/>
      </c>
      <c r="OR84" s="861" t="str">
        <f>IF(Table1[[#This Row],[Etikett - B3 - Beschichtung Anteil (in %)]]="","",Table1[[#This Row],[Etikett - B3 - Beschichtung Anteil (in %)]])</f>
        <v/>
      </c>
      <c r="OS84" s="866">
        <f>ROUNDUP(SUM(
IF(AND(LB84='DD FD'!$J$7,LD84='DD FD'!$AI$3),LC84,0),
IF(AND(LL84='DD FD'!$J$7,LN84='DD FD'!$AI$3),LM84,0),
IF(AND(LV84='DD FD'!$J$7,LX84='DD FD'!$AI$3),LW84,0),
IF(AND(MF84='DD FD'!$J$7,MH84='DD FD'!$AI$3),MG84,0),
IF(AND(MQ84='DD FD'!$J$7,MS84='DD FD'!$AI$3),MR84,0),
IF(AND(NB84='DD FD'!$J$7,ND84='DD FD'!$AI$3),NC84,0),
IF(AND(NM84='DD FD'!$J$7,NO84='DD FD'!$AI$3),NN84,0),
IF(AND(NX84='DD FD'!$J$7,NZ84='DD FD'!$AI$3),NY84,0),
IF(AND(OI84='DD FD'!$J$7,OK84='DD FD'!$AI$3),OJ84,0),
),2)</f>
        <v>0</v>
      </c>
      <c r="OT84" s="865">
        <f>ROUNDUP(SUM(
IF(AND(LB84='DD FD'!$J$6,LD84='DD FD'!$AI$3),LC84,0),
IF(AND(LL84='DD FD'!$J$6,LN84='DD FD'!$AI$3),LM84,0),
IF(AND(LV84='DD FD'!$J$6,LX84='DD FD'!$AI$3),LW84,0),
IF(AND(MF84='DD FD'!$J$6,MH84='DD FD'!$AI$3),MG84,0),
IF(AND(MQ84='DD FD'!$J$6,MS84='DD FD'!$AI$3),MR84,0),
IF(AND(NB84='DD FD'!$J$6,ND84='DD FD'!$AI$3),NC84,0),
IF(AND(NM84='DD FD'!$J$6,NO84='DD FD'!$AI$3),NN84,0),
IF(AND(NX84='DD FD'!$J$6,NZ84='DD FD'!$AI$3),NY84,0),
IF(AND(OI84='DD FD'!$J$6,OK84='DD FD'!$AI$3),OJ84,0),
),2)</f>
        <v>0</v>
      </c>
      <c r="OU84" s="865">
        <f>ROUNDUP(SUM(
IF(AND(LB84='DD FD'!$J$10,LD84='DD FD'!$AI$3),LC84,0),
IF(AND(LL84='DD FD'!$J$10,LN84='DD FD'!$AI$3),LM84,0),
IF(AND(LV84='DD FD'!$J$10,LX84='DD FD'!$AI$3),LW84,0),
IF(AND(MF84='DD FD'!$J$10,MH84='DD FD'!$AI$3),MG84,0),
IF(AND(MQ84='DD FD'!$J$10,MS84='DD FD'!$AI$3),MR84,0),
IF(AND(NB84='DD FD'!$J$10,ND84='DD FD'!$AI$3),NC84,0),
IF(AND(NM84='DD FD'!$J$10,NO84='DD FD'!$AI$3),NN84,0),
IF(AND(NX84='DD FD'!$J$10,NZ84='DD FD'!$AI$3),NY84,0),
IF(AND(OI84='DD FD'!$J$10,OK84='DD FD'!$AI$3),OJ84,0),
),2)</f>
        <v>0</v>
      </c>
      <c r="OV84" s="865">
        <f>ROUNDUP(SUM(
IF(AND(LB84='DD FD'!$J$8,LD84='DD FD'!$AI$3),LC84,0),
IF(AND(LL84='DD FD'!$J$8,LN84='DD FD'!$AI$3),LM84,0),
IF(AND(LV84='DD FD'!$J$8,LX84='DD FD'!$AI$3),LW84,0),
IF(AND(MF84='DD FD'!$J$8,MH84='DD FD'!$AI$3),MG84,0),
IF(AND(MQ84='DD FD'!$J$8,MS84='DD FD'!$AI$3),MR84,0),
IF(AND(NB84='DD FD'!$J$8,ND84='DD FD'!$AI$3),NC84,0),
IF(AND(NM84='DD FD'!$J$8,NO84='DD FD'!$AI$3),NN84,0),
IF(AND(NX84='DD FD'!$J$8,NZ84='DD FD'!$AI$3),NY84,0),
IF(AND(OI84='DD FD'!$J$8,OK84='DD FD'!$AI$3),OJ84,0),
),2)</f>
        <v>0</v>
      </c>
      <c r="OW84" s="865">
        <f>ROUNDUP(SUM(
IF(AND(LB84='DD FD'!$J$5,LD84='DD FD'!$AI$3),LC84,0),
IF(AND(LL84='DD FD'!$J$5,LN84='DD FD'!$AI$3),LM84,0),
IF(AND(LV84='DD FD'!$J$5,LX84='DD FD'!$AI$3),LW84,0),
IF(AND(MF84='DD FD'!$J$5,MH84='DD FD'!$AI$3),MG84,0),
IF(AND(MQ84='DD FD'!$J$5,MS84='DD FD'!$AI$3),MR84,0),
IF(AND(NB84='DD FD'!$J$5,ND84='DD FD'!$AI$3),NC84,0),
IF(AND(NM84='DD FD'!$J$5,NO84='DD FD'!$AI$3),NN84,0),
IF(AND(NX84='DD FD'!$J$5,NZ84='DD FD'!$AI$3),NY84,0),
IF(AND(OI84='DD FD'!$J$5,OK84='DD FD'!$AI$3),OJ84,0),
),2)</f>
        <v>0</v>
      </c>
      <c r="OX84" s="865">
        <f>ROUNDUP(SUM(
IF(AND(LB84='DD FD'!$J$9,LD84='DD FD'!$AI$3),LC84,0),
IF(AND(LL84='DD FD'!$J$9,LN84='DD FD'!$AI$3),LM84,0),
IF(AND(LV84='DD FD'!$J$9,LX84='DD FD'!$AI$3),LW84,0),
IF(AND(MF84='DD FD'!$J$9,MH84='DD FD'!$AI$3),MG84,0),
IF(AND(MQ84='DD FD'!$J$9,MS84='DD FD'!$AI$3),MR84,0),
IF(AND(NB84='DD FD'!$J$9,ND84='DD FD'!$AI$3),NC84,0),
IF(AND(NM84='DD FD'!$J$9,NO84='DD FD'!$AI$3),NN84,0),
IF(AND(NX84='DD FD'!$J$9,NZ84='DD FD'!$AI$3),NY84,0),
IF(AND(OI84='DD FD'!$J$9,OK84='DD FD'!$AI$3),OJ84,0),
),2)</f>
        <v>0</v>
      </c>
      <c r="OY84" s="865">
        <f>ROUNDUP(SUM(
IF(AND(LB84='DD FD'!$J$4,LD84='DD FD'!$AI$3),LC84,0),
IF(AND(LL84='DD FD'!$J$4,LN84='DD FD'!$AI$3),LM84,0),
IF(AND(LV84='DD FD'!$J$4,LX84='DD FD'!$AI$3),LW84,0),
IF(AND(MF84='DD FD'!$J$4,MH84='DD FD'!$AI$3),MG84,0),
IF(AND(MQ84='DD FD'!$J$4,MS84='DD FD'!$AI$3),MR84,0),
IF(AND(NB84='DD FD'!$J$4,ND84='DD FD'!$AI$3),NC84,0),
IF(AND(NM84='DD FD'!$J$4,NO84='DD FD'!$AI$3),NN84,0),
IF(AND(NX84='DD FD'!$J$4,NZ84='DD FD'!$AI$3),NY84,0),
IF(AND(OI84='DD FD'!$J$4,OK84='DD FD'!$AI$3),OJ84,0),
),2)</f>
        <v>0</v>
      </c>
      <c r="OZ84" s="867">
        <f>ROUNDUP(SUM(
IF(AND(LB84='DD FD'!$J$11,LD84='DD FD'!$AI$3),LC84,0),
IF(AND(LL84='DD FD'!$J$11,LN84='DD FD'!$AI$3),LM84,0),
IF(AND(LV84='DD FD'!$J$11,LX84='DD FD'!$AI$3),LW84,0),
IF(AND(MF84='DD FD'!$J$11,MH84='DD FD'!$AI$3),MG84,0),
IF(AND(MQ84='DD FD'!$J$11,MS84='DD FD'!$AI$3),MR84,0),
IF(AND(NB84='DD FD'!$J$11,ND84='DD FD'!$AI$3),NC84,0),
IF(AND(NM84='DD FD'!$J$11,NO84='DD FD'!$AI$3),NN84,0),
IF(AND(NX84='DD FD'!$J$11,NZ84='DD FD'!$AI$3),NY84,0),
IF(AND(OI84='DD FD'!$J$11,OK84='DD FD'!$AI$3),OJ84,0),
),2)</f>
        <v>0</v>
      </c>
    </row>
    <row r="85" spans="1:416">
      <c r="A85" s="663"/>
      <c r="B85" s="182"/>
      <c r="C85" s="282"/>
      <c r="D85" s="282"/>
      <c r="E85" s="183"/>
      <c r="F85" s="355"/>
      <c r="G85" s="359"/>
      <c r="H85" s="664"/>
      <c r="I85" s="173"/>
      <c r="J85" s="161" t="str">
        <f t="shared" si="27"/>
        <v/>
      </c>
      <c r="K85" s="633" t="str">
        <f t="shared" si="44"/>
        <v/>
      </c>
      <c r="L85" s="636"/>
      <c r="M85" s="124" t="str">
        <f t="shared" si="45"/>
        <v/>
      </c>
      <c r="N85" s="125" t="str">
        <f t="shared" si="28"/>
        <v/>
      </c>
      <c r="O85" s="175"/>
      <c r="P85" s="175"/>
      <c r="Q85" s="126" t="str">
        <f t="shared" si="46"/>
        <v/>
      </c>
      <c r="R85" s="184"/>
      <c r="S85" s="184"/>
      <c r="T85" s="182"/>
      <c r="U85" s="182"/>
      <c r="V85" s="182"/>
      <c r="W85" s="358"/>
      <c r="X85" s="182"/>
      <c r="Y85" s="183"/>
      <c r="Z85" s="123"/>
      <c r="AA85" s="176"/>
      <c r="AB85" s="176"/>
      <c r="AC85" s="176"/>
      <c r="AD85" s="176"/>
      <c r="AE85" s="176"/>
      <c r="AF85" s="176"/>
      <c r="AG85" s="127" t="str">
        <f t="shared" si="47"/>
        <v/>
      </c>
      <c r="AH85" s="127" t="str">
        <f t="shared" si="48"/>
        <v/>
      </c>
      <c r="AI85" s="370"/>
      <c r="AJ85" s="635"/>
      <c r="AK85" s="619" t="str">
        <f t="shared" si="49"/>
        <v/>
      </c>
      <c r="AL85" s="124" t="str">
        <f t="shared" si="29"/>
        <v/>
      </c>
      <c r="AM85" s="124" t="str">
        <f t="shared" si="30"/>
        <v/>
      </c>
      <c r="AN85" s="124" t="str">
        <f t="shared" si="31"/>
        <v/>
      </c>
      <c r="AO85" s="124" t="str">
        <f t="shared" si="32"/>
        <v/>
      </c>
      <c r="AP85" s="184"/>
      <c r="AQ85" s="182"/>
      <c r="AR85" s="182"/>
      <c r="AS85" s="182"/>
      <c r="AT85" s="182"/>
      <c r="AU85" s="127" t="str">
        <f t="shared" si="33"/>
        <v/>
      </c>
      <c r="AV85" s="354"/>
      <c r="AW85" s="127" t="str">
        <f t="shared" si="34"/>
        <v/>
      </c>
      <c r="AX85" s="144" t="str">
        <f t="shared" si="35"/>
        <v/>
      </c>
      <c r="AY85" s="182"/>
      <c r="AZ85" s="23"/>
      <c r="BA85" s="23"/>
      <c r="BB85" s="183"/>
      <c r="BC85" s="622"/>
      <c r="BD85" s="649" t="str">
        <f t="shared" si="50"/>
        <v/>
      </c>
      <c r="BE85" s="354"/>
      <c r="BF85" s="192" t="str">
        <f t="shared" si="51"/>
        <v/>
      </c>
      <c r="BG85" s="159"/>
      <c r="BH85" s="159"/>
      <c r="BI85" s="182"/>
      <c r="BJ85" s="194"/>
      <c r="BK85" s="194"/>
      <c r="BL85" s="194"/>
      <c r="BM85" s="127" t="str">
        <f t="shared" si="36"/>
        <v/>
      </c>
      <c r="BN85" s="194"/>
      <c r="BO85" s="178" t="str">
        <f t="shared" si="37"/>
        <v/>
      </c>
      <c r="BP85" s="191"/>
      <c r="BQ85" s="182"/>
      <c r="BR85" s="23"/>
      <c r="BS85" s="23"/>
      <c r="BT85" s="23"/>
      <c r="BU85" s="651"/>
      <c r="BV85" s="647"/>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633" t="str">
        <f t="shared" si="52"/>
        <v/>
      </c>
      <c r="DY85" s="736"/>
      <c r="DZ85" s="334"/>
      <c r="EA85" s="736"/>
      <c r="EB85" s="197"/>
      <c r="EC85" s="194"/>
      <c r="ED85" s="197"/>
      <c r="EE85" s="197"/>
      <c r="EF85" s="194"/>
      <c r="EG85" s="194"/>
      <c r="EH85" s="194"/>
      <c r="EI85" s="123" t="str">
        <f t="shared" si="38"/>
        <v/>
      </c>
      <c r="EJ85" s="194"/>
      <c r="EK85" s="620" t="str">
        <f t="shared" si="39"/>
        <v/>
      </c>
      <c r="EL85" s="756"/>
      <c r="EM85" s="620" t="str">
        <f t="shared" si="53"/>
        <v/>
      </c>
      <c r="EN85" s="733"/>
      <c r="EO85" s="163"/>
      <c r="EP85" s="163"/>
      <c r="EQ85" s="163"/>
      <c r="ER85" s="163"/>
      <c r="ES85" s="163"/>
      <c r="ET85" s="163"/>
      <c r="EU85" s="163"/>
      <c r="EV85" s="163"/>
      <c r="EW85" s="163"/>
      <c r="EX85" s="163"/>
      <c r="EY85" s="163"/>
      <c r="EZ85" s="163"/>
      <c r="FA85" s="163"/>
      <c r="FB85" s="163"/>
      <c r="FC85" s="742"/>
      <c r="FD85" s="648" t="str">
        <f t="shared" si="40"/>
        <v/>
      </c>
      <c r="FE85" s="183"/>
      <c r="FF85" s="201"/>
      <c r="FG85" s="201"/>
      <c r="FH85" s="201"/>
      <c r="FI85" s="201"/>
      <c r="FJ85" s="201"/>
      <c r="FK85" s="201"/>
      <c r="FL85" s="182"/>
      <c r="FM85" s="182"/>
      <c r="FN85" s="334"/>
      <c r="FO85" s="123" t="str">
        <f t="shared" si="41"/>
        <v/>
      </c>
      <c r="FP85" s="889" t="str">
        <f>IF(Table1[[#This Row],[Baumwollanteil (in %)]]&lt;&gt;"","05","")</f>
        <v/>
      </c>
      <c r="FQ85" s="999"/>
      <c r="FR85" s="179" t="str">
        <f t="shared" si="42"/>
        <v/>
      </c>
      <c r="FS85" s="175"/>
      <c r="FT85" s="175"/>
      <c r="FU85" s="175"/>
      <c r="FV85" s="745" t="str">
        <f t="shared" si="43"/>
        <v/>
      </c>
      <c r="FZ85" s="24"/>
      <c r="GA85" s="24"/>
      <c r="GC85" s="1010" t="str">
        <f>IF(Table1[[#This Row],[Global Trade Item Number (GTIN)]]="","",Table1[[#This Row],[Global Trade Item Number (GTIN)]])</f>
        <v/>
      </c>
      <c r="GD85" s="790" t="str">
        <f>IF(Table1[[#This Row],[WAWI-Nr./ Kreditoren-Nummer
(ASDV)]]&lt;&gt;"",Table1[[#This Row],[WAWI-Nr./ Kreditoren-Nummer
(ASDV)]],"")</f>
        <v/>
      </c>
      <c r="GE85" s="190"/>
      <c r="GF85" s="790" t="str">
        <f>IF(Table1[[#This Row],[Gültig ab (Datum)]]&lt;&gt;"","31.12.9999","")</f>
        <v/>
      </c>
      <c r="GG85" s="190"/>
      <c r="GH85" s="190"/>
      <c r="GI85" s="616"/>
      <c r="GJ85" s="765"/>
      <c r="GK85" s="763"/>
      <c r="GL85" s="617"/>
      <c r="GM85" s="617"/>
      <c r="GN85" s="617"/>
      <c r="GO85" s="617"/>
      <c r="GP85" s="617"/>
      <c r="GQ85" s="775"/>
      <c r="GR85" s="771"/>
      <c r="GS85" s="159"/>
      <c r="GT85" s="610"/>
      <c r="GU85" s="610"/>
      <c r="GV85" s="610"/>
      <c r="GW85" s="610"/>
      <c r="GX85" s="610"/>
      <c r="GY85" s="610"/>
      <c r="GZ85" s="610"/>
      <c r="HA85" s="610"/>
      <c r="HB85" s="771"/>
      <c r="HC85" s="610"/>
      <c r="HD85" s="610"/>
      <c r="HE85" s="610"/>
      <c r="HF85" s="610"/>
      <c r="HG85" s="610"/>
      <c r="HH85" s="610"/>
      <c r="HI85" s="610"/>
      <c r="HJ85" s="610"/>
      <c r="HK85" s="610"/>
      <c r="HL85" s="771"/>
      <c r="HM85" s="610"/>
      <c r="HN85" s="610"/>
      <c r="HO85" s="610"/>
      <c r="HP85" s="610"/>
      <c r="HQ85" s="610"/>
      <c r="HR85" s="610"/>
      <c r="HS85" s="610"/>
      <c r="HT85" s="610"/>
      <c r="HU85" s="610"/>
      <c r="HV85" s="771"/>
      <c r="HW85" s="610"/>
      <c r="HX85" s="610"/>
      <c r="HY85" s="610"/>
      <c r="HZ85" s="610"/>
      <c r="IA85" s="610"/>
      <c r="IB85" s="610"/>
      <c r="IC85" s="610"/>
      <c r="ID85" s="610"/>
      <c r="IE85" s="610"/>
      <c r="IF85" s="610"/>
      <c r="IG85" s="771"/>
      <c r="IH85" s="610"/>
      <c r="II85" s="610"/>
      <c r="IJ85" s="610"/>
      <c r="IK85" s="610"/>
      <c r="IL85" s="610"/>
      <c r="IM85" s="610"/>
      <c r="IN85" s="610"/>
      <c r="IO85" s="610"/>
      <c r="IP85" s="610"/>
      <c r="IQ85" s="610"/>
      <c r="IR85" s="771"/>
      <c r="IS85" s="610"/>
      <c r="IT85" s="610"/>
      <c r="IU85" s="610"/>
      <c r="IV85" s="610"/>
      <c r="IW85" s="610"/>
      <c r="IX85" s="610"/>
      <c r="IY85" s="610"/>
      <c r="IZ85" s="610"/>
      <c r="JA85" s="610"/>
      <c r="JB85" s="610"/>
      <c r="JC85" s="771"/>
      <c r="JD85" s="610"/>
      <c r="JE85" s="610"/>
      <c r="JF85" s="610"/>
      <c r="JG85" s="610"/>
      <c r="JH85" s="610"/>
      <c r="JI85" s="610"/>
      <c r="JJ85" s="610"/>
      <c r="JK85" s="610"/>
      <c r="JL85" s="610"/>
      <c r="JM85" s="827"/>
      <c r="JN85" s="771"/>
      <c r="JO85" s="610"/>
      <c r="JP85" s="610"/>
      <c r="JQ85" s="610"/>
      <c r="JR85" s="610"/>
      <c r="JS85" s="610"/>
      <c r="JT85" s="610"/>
      <c r="JU85" s="610"/>
      <c r="JV85" s="610"/>
      <c r="JW85" s="610"/>
      <c r="JX85" s="610"/>
      <c r="JY85" s="771"/>
      <c r="JZ85" s="610"/>
      <c r="KA85" s="610"/>
      <c r="KB85" s="610"/>
      <c r="KC85" s="610"/>
      <c r="KD85" s="610"/>
      <c r="KE85" s="610"/>
      <c r="KF85" s="610"/>
      <c r="KG85" s="610"/>
      <c r="KH85" s="610"/>
      <c r="KI85" s="610"/>
      <c r="KL85" s="803" t="str">
        <f>IF(Table1[[#This Row],[GTIN]]&lt;&gt;"",Table1[[#This Row],[GTIN]],"")</f>
        <v/>
      </c>
      <c r="KM85" s="804" t="str">
        <f>Table1[[#This Row],[Kreditor]]</f>
        <v/>
      </c>
      <c r="KN85" s="805" t="str">
        <f>IF(Table1[[#This Row],[Gültig ab (Datum)]]&lt;&gt;"",Table1[[#This Row],[Gültig ab (Datum)]],"")</f>
        <v/>
      </c>
      <c r="KO85" s="805" t="str">
        <f>Table1[[#This Row],[Gültig bis]]</f>
        <v/>
      </c>
      <c r="KP85" s="818" t="str">
        <f>IF(Table1[[#This Row],[Artikel verpackt? 
(X=Ja)]]="","",Table1[[#This Row],[Artikel verpackt? 
(X=Ja)]])</f>
        <v/>
      </c>
      <c r="KQ85" s="806" t="str">
        <f>IF(Table1[[#This Row],[Verpackung recyclingfähig?
(X=Ja)]]="","",Table1[[#This Row],[Verpackung recyclingfähig?
(X=Ja)]])</f>
        <v/>
      </c>
      <c r="KR85" s="807"/>
      <c r="KS85" s="808"/>
      <c r="KT85" s="809"/>
      <c r="KU85" s="809"/>
      <c r="KV85" s="809"/>
      <c r="KW85" s="809"/>
      <c r="KX85" s="809"/>
      <c r="KY85" s="809"/>
      <c r="KZ85" s="810"/>
      <c r="LA85" s="811" t="str">
        <f>IF(Table1[[#This Row],[Hauptkörper - B1 - Art]]="","",VLOOKUP(Table1[[#This Row],[Hauptkörper - B1 - Art]],'DD FD'!B:C,2,FALSE))</f>
        <v/>
      </c>
      <c r="LB85" s="812" t="str">
        <f>IF(Table1[[#This Row],[Hauptkörper - B1 - Fraktion]]="","",VLOOKUP(Table1[[#This Row],[Hauptkörper - B1 - Fraktion]],'DD FD'!H:J,3,FALSE))</f>
        <v/>
      </c>
      <c r="LC85" s="809" t="str">
        <f>IF(Table1[[#This Row],[Hauptkörper - B1 - Gewicht
(in G)]]="","",Table1[[#This Row],[Hauptkörper - B1 - Gewicht
(in G)]])</f>
        <v/>
      </c>
      <c r="LD85" s="809" t="str">
        <f>IF(Table1[[#This Row],[Hauptkörper - B1 - Lizenzierungs-pflichtig? (X=Ja)]]="","",Table1[[#This Row],[Hauptkörper - B1 - Lizenzierungs-pflichtig? (X=Ja)]])</f>
        <v/>
      </c>
      <c r="LE85" s="812" t="str">
        <f>IF(Table1[[#This Row],[Hauptkörper - B1 - Virgin Material]]="","",VLOOKUP(Table1[[#This Row],[Hauptkörper - B1 - Virgin Material]],'DD FD'!AJ:AK,2,FALSE))</f>
        <v/>
      </c>
      <c r="LF85" s="813" t="str">
        <f>IF(Table1[[#This Row],[Hauptkörper - B1 - Virgin Material Anteil (in %)]]="","",Table1[[#This Row],[Hauptkörper - B1 - Virgin Material Anteil (in %)]])</f>
        <v/>
      </c>
      <c r="LG85" s="812" t="str">
        <f>IF(Table1[[#This Row],[Hauptkörper - B1 - Recyceltes Material]]="","",VLOOKUP(Table1[[#This Row],[Hauptkörper - B1 - Recyceltes Material]],'DD FD'!AL:AM,2,FALSE))</f>
        <v/>
      </c>
      <c r="LH85" s="813" t="str">
        <f>IF(Table1[[#This Row],[Hauptkörper - B1 - Recyceltes Material Anteil (in %)]]="","",Table1[[#This Row],[Hauptkörper - B1 - Recyceltes Material Anteil (in %)]])</f>
        <v/>
      </c>
      <c r="LI85" s="814" t="str">
        <f>IF(Table1[[#This Row],[Hauptkörper - B1 - Beschichtung]]="","",VLOOKUP(Table1[[#This Row],[Hauptkörper - B1 - Beschichtung]],'DD FD'!AE:AF,2,FALSE))</f>
        <v/>
      </c>
      <c r="LJ85" s="815" t="str">
        <f>IF(Table1[[#This Row],[Hauptkörper - B1 - Beschichtung Anteil (in %)]]="","",Table1[[#This Row],[Hauptkörper - B1 - Beschichtung Anteil (in %)]])</f>
        <v/>
      </c>
      <c r="LK85" s="811" t="str">
        <f>IF(Table1[[#This Row],[Hauptkörper - B2 - Art]]="","",VLOOKUP(Table1[[#This Row],[Hauptkörper - B2 - Art]],'DD FD'!B:C,2,FALSE))</f>
        <v/>
      </c>
      <c r="LL85" s="812" t="str">
        <f>IF(Table1[[#This Row],[Hauptkörper - B2 - Fraktion]]="","",VLOOKUP(Table1[[#This Row],[Hauptkörper - B2 - Fraktion]],'DD FD'!H:J,3,FALSE))</f>
        <v/>
      </c>
      <c r="LM85" s="809" t="str">
        <f>IF(Table1[[#This Row],[Hauptkörper - B2 - Gewicht
(in G)]]="","",Table1[[#This Row],[Hauptkörper - B2 - Gewicht
(in G)]])</f>
        <v/>
      </c>
      <c r="LN85" s="809" t="str">
        <f>IF(Table1[[#This Row],[Hauptkörper - B2 - Lizenzierungs-pflichtig? (X=Ja)]]="","",Table1[[#This Row],[Hauptkörper - B2 - Lizenzierungs-pflichtig? (X=Ja)]])</f>
        <v/>
      </c>
      <c r="LO85" s="812" t="str">
        <f>IF(Table1[[#This Row],[Hauptkörper - B2 - Virgin Material]]="","",VLOOKUP(Table1[[#This Row],[Hauptkörper - B2 - Virgin Material]],'DD FD'!AJ:AK,2,FALSE))</f>
        <v/>
      </c>
      <c r="LP85" s="813" t="str">
        <f>IF(Table1[[#This Row],[Hauptkörper - B2 - Virgin Material Anteil (in %)]]="","",Table1[[#This Row],[Hauptkörper - B2 - Virgin Material Anteil (in %)]])</f>
        <v/>
      </c>
      <c r="LQ85" s="812" t="str">
        <f>IF(Table1[[#This Row],[Hauptkörper - B2 - Recyceltes Material]]="","",VLOOKUP(Table1[[#This Row],[Hauptkörper - B2 - Recyceltes Material]],'DD FD'!AL:AM,2,FALSE))</f>
        <v/>
      </c>
      <c r="LR85" s="813" t="str">
        <f>IF(Table1[[#This Row],[Hauptkörper - B2 - Recyceltes Material Anteil (in %)]]="","",Table1[[#This Row],[Hauptkörper - B2 - Recyceltes Material Anteil (in %)]])</f>
        <v/>
      </c>
      <c r="LS85" s="812" t="str">
        <f>IF(Table1[[#This Row],[Hauptkörper - B2 - Beschichtung]]="","",VLOOKUP(Table1[[#This Row],[Hauptkörper - B2 - Beschichtung]],'DD FD'!AE:AF,2,FALSE))</f>
        <v/>
      </c>
      <c r="LT85" s="815" t="str">
        <f>IF(Table1[[#This Row],[Hauptkörper - B2 - Beschichtung Anteil (in %)]]="","",Table1[[#This Row],[Hauptkörper - B2 - Beschichtung Anteil (in %)]])</f>
        <v/>
      </c>
      <c r="LU85" s="811" t="str">
        <f>IF(Table1[[#This Row],[Hauptkörper - B3 - Art]]="","",VLOOKUP(Table1[[#This Row],[Hauptkörper - B3 - Art]],'DD FD'!B:C,2,FALSE))</f>
        <v/>
      </c>
      <c r="LV85" s="812" t="str">
        <f>IF(Table1[[#This Row],[Hauptkörper - B3 - Fraktion]]="","",VLOOKUP(Table1[[#This Row],[Hauptkörper - B3 - Fraktion]],'DD FD'!H:J,3,FALSE))</f>
        <v/>
      </c>
      <c r="LW85" s="809" t="str">
        <f>IF(Table1[[#This Row],[Hauptkörper - B3 - Gewicht
(in G)]]="","",Table1[[#This Row],[Hauptkörper - B3 - Gewicht
(in G)]])</f>
        <v/>
      </c>
      <c r="LX85" s="809" t="str">
        <f>IF(Table1[[#This Row],[Hauptkörper - B3 - Lizenzierungs-pflichtig? (X=Ja)]]="","",Table1[[#This Row],[Hauptkörper - B3 - Lizenzierungs-pflichtig? (X=Ja)]])</f>
        <v/>
      </c>
      <c r="LY85" s="812" t="str">
        <f>IF(Table1[[#This Row],[Hauptkörper - B3 - Virgin Material]]="","",VLOOKUP(Table1[[#This Row],[Hauptkörper - B3 - Virgin Material]],'DD FD'!AJ:AK,2,FALSE))</f>
        <v/>
      </c>
      <c r="LZ85" s="813" t="str">
        <f>IF(Table1[[#This Row],[Hauptkörper - B3 - Virgin Material Anteil (in %)]]="","",Table1[[#This Row],[Hauptkörper - B3 - Virgin Material Anteil (in %)]])</f>
        <v/>
      </c>
      <c r="MA85" s="812" t="str">
        <f>IF(Table1[[#This Row],[Hauptkörper - B3 - Recyceltes Material]]="","",VLOOKUP(Table1[[#This Row],[Hauptkörper - B3 - Recyceltes Material]],'DD FD'!AL:AM,2,FALSE))</f>
        <v/>
      </c>
      <c r="MB85" s="813" t="str">
        <f>IF(Table1[[#This Row],[Hauptkörper - B3 - Recyceltes Material Anteil (in %)]]="","",Table1[[#This Row],[Hauptkörper - B3 - Recyceltes Material Anteil (in %)]])</f>
        <v/>
      </c>
      <c r="MC85" s="812" t="str">
        <f>IF(Table1[[#This Row],[Hauptkörper - B3 - Beschichtung]]="","",VLOOKUP(Table1[[#This Row],[Hauptkörper - B3 - Beschichtung]],'DD FD'!AE:AF,2,FALSE))</f>
        <v/>
      </c>
      <c r="MD85" s="815" t="str">
        <f>IF(Table1[[#This Row],[Hauptkörper - B3 - Beschichtung Anteil (in %)]]="","",Table1[[#This Row],[Hauptkörper - B3 - Beschichtung Anteil (in %)]])</f>
        <v/>
      </c>
      <c r="ME85" s="811" t="str">
        <f>IF(Table1[[#This Row],[Verschluss - B1 - Art]]="","",VLOOKUP(Table1[[#This Row],[Verschluss - B1 - Art]],'DD FD'!D:E,2,FALSE))</f>
        <v/>
      </c>
      <c r="MF85" s="812" t="str">
        <f>IF(Table1[[#This Row],[Verschluss - B1 - Fraktion]]="","",VLOOKUP(Table1[[#This Row],[Verschluss - B1 - Fraktion]],'DD FD'!H:J,3,FALSE))</f>
        <v/>
      </c>
      <c r="MG85" s="809" t="str">
        <f>IF(Table1[[#This Row],[Verschluss - B1 - Gewicht (in G)]]="","",Table1[[#This Row],[Verschluss - B1 - Gewicht (in G)]])</f>
        <v/>
      </c>
      <c r="MH85" s="809" t="str">
        <f>IF(Table1[[#This Row],[Verschluss - B1 - Lizenzierungs-pflichtig? (X=Ja)]]="","",Table1[[#This Row],[Verschluss - B1 - Lizenzierungs-pflichtig? (X=Ja)]])</f>
        <v/>
      </c>
      <c r="MI85" s="809" t="str">
        <f>IF(Table1[[#This Row],[Verschluss - B1 - Trennbar vom Hauptkörper? (X=Ja)]]="","",Table1[[#This Row],[Verschluss - B1 - Trennbar vom Hauptkörper? (X=Ja)]])</f>
        <v/>
      </c>
      <c r="MJ85" s="812" t="str">
        <f>IF(Table1[[#This Row],[Verschluss - B1 - Virgin Material]]="","",VLOOKUP(Table1[[#This Row],[Verschluss - B1 - Virgin Material]],'DD FD'!AJ:AK,2,FALSE))</f>
        <v/>
      </c>
      <c r="MK85" s="813" t="str">
        <f>IF(Table1[[#This Row],[Verschluss - B1 - Virgin Material Anteil (in %)]]="","",Table1[[#This Row],[Verschluss - B1 - Virgin Material Anteil (in %)]])</f>
        <v/>
      </c>
      <c r="ML85" s="812" t="str">
        <f>IF(Table1[[#This Row],[Verschluss - B1 - Recyceltes Material]]="","",VLOOKUP(Table1[[#This Row],[Verschluss - B1 - Recyceltes Material]],'DD FD'!AL:AM,2,FALSE))</f>
        <v/>
      </c>
      <c r="MM85" s="813" t="str">
        <f>IF(Table1[[#This Row],[Verschluss - B1 - Recyceltes Material Anteil (in %)]]="","",Table1[[#This Row],[Verschluss - B1 - Recyceltes Material Anteil (in %)]])</f>
        <v/>
      </c>
      <c r="MN85" s="812" t="str">
        <f>IF(Table1[[#This Row],[Verschluss - B1 - Beschichtung]]="","",VLOOKUP(Table1[[#This Row],[Verschluss - B1 - Beschichtung]],'DD FD'!AE:AF,2,FALSE))</f>
        <v/>
      </c>
      <c r="MO85" s="815" t="str">
        <f>IF(Table1[[#This Row],[Verschluss - B1 - Beschichtung Anteil (in %)]]="","",Table1[[#This Row],[Verschluss - B1 - Beschichtung Anteil (in %)]])</f>
        <v/>
      </c>
      <c r="MP85" s="811" t="str">
        <f>IF(Table1[[#This Row],[Verschluss - B2 - Art]]="","",VLOOKUP(Table1[[#This Row],[Verschluss - B2 - Art]],'DD FD'!D:E,2,FALSE))</f>
        <v/>
      </c>
      <c r="MQ85" s="812" t="str">
        <f>IF(Table1[[#This Row],[Verschluss - B2 - Fraktion]]="","",VLOOKUP(Table1[[#This Row],[Verschluss - B2 - Fraktion]],'DD FD'!H:J,3,FALSE))</f>
        <v/>
      </c>
      <c r="MR85" s="809" t="str">
        <f>IF(Table1[[#This Row],[Verschluss - B2 - Gewicht (in G)]]="","",Table1[[#This Row],[Verschluss - B2 - Gewicht (in G)]])</f>
        <v/>
      </c>
      <c r="MS85" s="809" t="str">
        <f>IF(Table1[[#This Row],[Verschluss - B2 - Lizenzierungs-pflichtig? (X=Ja)]]="","",Table1[[#This Row],[Verschluss - B2 - Lizenzierungs-pflichtig? (X=Ja)]])</f>
        <v/>
      </c>
      <c r="MT85" s="809" t="str">
        <f>IF(Table1[[#This Row],[Verschluss - B2 - Trennbar vom Hauptkörper? (X=Ja)]]="","",Table1[[#This Row],[Verschluss - B2 - Trennbar vom Hauptkörper? (X=Ja)]])</f>
        <v/>
      </c>
      <c r="MU85" s="812" t="str">
        <f>IF(Table1[[#This Row],[Verschluss - B2 - Virgin Material]]="","",VLOOKUP(Table1[[#This Row],[Verschluss - B2 - Virgin Material]],'DD FD'!AJ:AK,2,FALSE))</f>
        <v/>
      </c>
      <c r="MV85" s="813" t="str">
        <f>IF(Table1[[#This Row],[Verschluss - B2 - Virgin Material Anteil (in %)]]="","",Table1[[#This Row],[Verschluss - B2 - Virgin Material Anteil (in %)]])</f>
        <v/>
      </c>
      <c r="MW85" s="812" t="str">
        <f>IF(Table1[[#This Row],[Verschluss - B2 - Recyceltes Material]]="","",VLOOKUP(Table1[[#This Row],[Verschluss - B2 - Recyceltes Material]],'DD FD'!AL:AM,2,FALSE))</f>
        <v/>
      </c>
      <c r="MX85" s="813" t="str">
        <f>IF(Table1[[#This Row],[Verschluss - B2 - Recyceltes Material Anteil (in %)]]="","",Table1[[#This Row],[Verschluss - B2 - Recyceltes Material Anteil (in %)]])</f>
        <v/>
      </c>
      <c r="MY85" s="812" t="str">
        <f>IF(Table1[[#This Row],[Verschluss - B2 - Beschichtung]]="","",VLOOKUP(Table1[[#This Row],[Verschluss - B2 - Beschichtung]],'DD FD'!AE:AF,2,FALSE))</f>
        <v/>
      </c>
      <c r="MZ85" s="815" t="str">
        <f>IF(Table1[[#This Row],[Verschluss - B2 - Beschichtung Anteil (in %)]]="","",Table1[[#This Row],[Verschluss - B2 - Beschichtung Anteil (in %)]])</f>
        <v/>
      </c>
      <c r="NA85" s="811" t="str">
        <f>IF(Table1[[#This Row],[Verschluss - B3 - Art]]="","",VLOOKUP(Table1[[#This Row],[Verschluss - B3 - Art]],'DD FD'!D:E,2,FALSE))</f>
        <v/>
      </c>
      <c r="NB85" s="812" t="str">
        <f>IF(Table1[[#This Row],[Verschluss - B3 - Fraktion]]="","",VLOOKUP(Table1[[#This Row],[Verschluss - B3 - Fraktion]],'DD FD'!H:J,3,FALSE))</f>
        <v/>
      </c>
      <c r="NC85" s="809" t="str">
        <f>IF(Table1[[#This Row],[Verschluss - B3 - Gewicht (in G)]]="","",Table1[[#This Row],[Verschluss - B3 - Gewicht (in G)]])</f>
        <v/>
      </c>
      <c r="ND85" s="809" t="str">
        <f>IF(Table1[[#This Row],[Verschluss - B3 - Lizenzierungs-pflichtig? (X=Ja)]]="","",Table1[[#This Row],[Verschluss - B3 - Lizenzierungs-pflichtig? (X=Ja)]])</f>
        <v/>
      </c>
      <c r="NE85" s="809" t="str">
        <f>IF(Table1[[#This Row],[Verschluss - B3 - Trennbar vom Hauptkörper? (X=Ja)]]="","",Table1[[#This Row],[Verschluss - B3 - Trennbar vom Hauptkörper? (X=Ja)]])</f>
        <v/>
      </c>
      <c r="NF85" s="812" t="str">
        <f>IF(Table1[[#This Row],[Verschluss - B3 - Virgin Material]]="","",VLOOKUP(Table1[[#This Row],[Verschluss - B3 - Virgin Material]],'DD FD'!AJ:AK,2,FALSE))</f>
        <v/>
      </c>
      <c r="NG85" s="813" t="str">
        <f>IF(Table1[[#This Row],[Verschluss - B3 - Virgin Material Anteil (in %)]]="","",Table1[[#This Row],[Verschluss - B3 - Virgin Material Anteil (in %)]])</f>
        <v/>
      </c>
      <c r="NH85" s="812" t="str">
        <f>IF(Table1[[#This Row],[Verschluss - B3 - Recyceltes Material]]="","",VLOOKUP(Table1[[#This Row],[Verschluss - B3 - Recyceltes Material]],'DD FD'!AL:AM,2,FALSE))</f>
        <v/>
      </c>
      <c r="NI85" s="813" t="str">
        <f>IF(Table1[[#This Row],[Verschluss - B3 - Recyceltes Material Anteil (in %)]]="","",Table1[[#This Row],[Verschluss - B3 - Recyceltes Material Anteil (in %)]])</f>
        <v/>
      </c>
      <c r="NJ85" s="812" t="str">
        <f>IF(Table1[[#This Row],[Verschluss - B3 - Beschichtung]]="","",VLOOKUP(Table1[[#This Row],[Verschluss - B3 - Beschichtung]],'DD FD'!AE:AF,2,FALSE))</f>
        <v/>
      </c>
      <c r="NK85" s="815" t="str">
        <f>IF(Table1[[#This Row],[Verschluss - B3 - Beschichtung Anteil (in %)]]="","",Table1[[#This Row],[Verschluss - B3 - Beschichtung Anteil (in %)]])</f>
        <v/>
      </c>
      <c r="NL85" s="811" t="str">
        <f>IF(Table1[[#This Row],[Etikett - B1 - Art]]="","",VLOOKUP(Table1[[#This Row],[Etikett - B1 - Art]],'DD FD'!F:G,2,FALSE))</f>
        <v/>
      </c>
      <c r="NM85" s="812" t="str">
        <f>IF(Table1[[#This Row],[Etikett - B1 - Fraktion]]="","",VLOOKUP(Table1[[#This Row],[Etikett - B1 - Fraktion]],'DD FD'!H:J,3,FALSE))</f>
        <v/>
      </c>
      <c r="NN85" s="809" t="str">
        <f>IF(Table1[[#This Row],[Etikett - B1 - Gewicht (in G)]]="","",Table1[[#This Row],[Etikett - B1 - Gewicht (in G)]])</f>
        <v/>
      </c>
      <c r="NO85" s="809" t="str">
        <f>IF(Table1[[#This Row],[Etikett - B1 - Lizenzierungs-pflichtig? (X=Ja)]]="","",Table1[[#This Row],[Etikett - B1 - Lizenzierungs-pflichtig? (X=Ja)]])</f>
        <v/>
      </c>
      <c r="NP85" s="809" t="str">
        <f>IF(Table1[[#This Row],[Etikett - B1 - Trennbar vom Hauptkörper? (X=Ja)]]="","",Table1[[#This Row],[Etikett - B1 - Trennbar vom Hauptkörper? (X=Ja)]])</f>
        <v/>
      </c>
      <c r="NQ85" s="812" t="str">
        <f>IF(Table1[[#This Row],[Etikett - B1 - Virgin Material]]="","",VLOOKUP(Table1[[#This Row],[Etikett - B1 - Virgin Material]],'DD FD'!AJ:AK,2,FALSE))</f>
        <v/>
      </c>
      <c r="NR85" s="813" t="str">
        <f>IF(Table1[[#This Row],[Etikett - B1 - Virgin Material Anteil (in %)]]="","",Table1[[#This Row],[Etikett - B1 - Virgin Material Anteil (in %)]])</f>
        <v/>
      </c>
      <c r="NS85" s="812" t="str">
        <f>IF(Table1[[#This Row],[Etikett - B1 - Recyceltes Material]]="","",VLOOKUP(Table1[[#This Row],[Etikett - B1 - Recyceltes Material]],'DD FD'!AL:AM,2,FALSE))</f>
        <v/>
      </c>
      <c r="NT85" s="813" t="str">
        <f>IF(Table1[[#This Row],[Etikett - B1 - Recyceltes Material Anteil (in %)]]="","",Table1[[#This Row],[Etikett - B1 - Recyceltes Material Anteil (in %)]])</f>
        <v/>
      </c>
      <c r="NU85" s="812" t="str">
        <f>IF(Table1[[#This Row],[Etikett - B1 - Beschichtung]]="","",VLOOKUP(Table1[[#This Row],[Etikett - B1 - Beschichtung]],'DD FD'!AE:AF,2,FALSE))</f>
        <v/>
      </c>
      <c r="NV85" s="815" t="str">
        <f>IF(Table1[[#This Row],[Etikett - B1 - Beschichtung Anteil (in %)]]="","",Table1[[#This Row],[Etikett - B1 - Beschichtung Anteil (in %)]])</f>
        <v/>
      </c>
      <c r="NW85" s="811" t="str">
        <f>IF(Table1[[#This Row],[Etikett - B2 - Art]]="","",VLOOKUP(Table1[[#This Row],[Etikett - B2 - Art]],'DD FD'!F:G,2,FALSE))</f>
        <v/>
      </c>
      <c r="NX85" s="812" t="str">
        <f>IF(Table1[[#This Row],[Etikett - B2 - Fraktion]]="","",VLOOKUP(Table1[[#This Row],[Etikett - B2 - Fraktion]],'DD FD'!H:J,3,FALSE))</f>
        <v/>
      </c>
      <c r="NY85" s="809" t="str">
        <f>IF(Table1[[#This Row],[Etikett - B2 - Gewicht (in G)]]="","",Table1[[#This Row],[Etikett - B2 - Gewicht (in G)]])</f>
        <v/>
      </c>
      <c r="NZ85" s="809" t="str">
        <f>IF(Table1[[#This Row],[Etikett - B2 - Lizenzierungs-pflichtig? (X=Ja)]]="","",Table1[[#This Row],[Etikett - B2 - Lizenzierungs-pflichtig? (X=Ja)]])</f>
        <v/>
      </c>
      <c r="OA85" s="809" t="str">
        <f>IF(Table1[[#This Row],[Etikett - B2 - Trennbar vom Hauptkörper? (X=Ja)]]="","",Table1[[#This Row],[Etikett - B2 - Trennbar vom Hauptkörper? (X=Ja)]])</f>
        <v/>
      </c>
      <c r="OB85" s="812" t="str">
        <f>IF(Table1[[#This Row],[Etikett - B2 - Virgin Material]]="","",VLOOKUP(Table1[[#This Row],[Etikett - B2 - Virgin Material]],'DD FD'!AJ:AK,2,FALSE))</f>
        <v/>
      </c>
      <c r="OC85" s="813" t="str">
        <f>IF(Table1[[#This Row],[Etikett - B2 - Virgin Material Anteil (in %)]]="","",Table1[[#This Row],[Etikett - B2 - Virgin Material Anteil (in %)]])</f>
        <v/>
      </c>
      <c r="OD85" s="812" t="str">
        <f>IF(Table1[[#This Row],[Etikett - B2 - Recyceltes Material]]="","",VLOOKUP(Table1[[#This Row],[Etikett - B2 - Recyceltes Material]],'DD FD'!AL:AM,2,FALSE))</f>
        <v/>
      </c>
      <c r="OE85" s="813" t="str">
        <f>IF(Table1[[#This Row],[Etikett - B2 - Recyceltes Material Anteil (in %)]]="","",Table1[[#This Row],[Etikett - B2 - Recyceltes Material Anteil (in %)]])</f>
        <v/>
      </c>
      <c r="OF85" s="812" t="str">
        <f>IF(Table1[[#This Row],[Etikett - B2 - Beschichtung]]="","",VLOOKUP(Table1[[#This Row],[Etikett - B2 - Beschichtung]],'DD FD'!AE:AF,2,FALSE))</f>
        <v/>
      </c>
      <c r="OG85" s="815" t="str">
        <f>IF(Table1[[#This Row],[Etikett - B2 - Beschichtung Anteil (in %)]]="","",Table1[[#This Row],[Etikett - B2 - Beschichtung Anteil (in %)]])</f>
        <v/>
      </c>
      <c r="OH85" s="811" t="str">
        <f>IF(Table1[[#This Row],[Etikett - B3 - Art]]="","",VLOOKUP(Table1[[#This Row],[Etikett - B3 - Art]],'DD FD'!F:G,2,FALSE))</f>
        <v/>
      </c>
      <c r="OI85" s="812" t="str">
        <f>IF(Table1[[#This Row],[Etikett - B3 - Fraktion]]="","",VLOOKUP(Table1[[#This Row],[Etikett - B3 - Fraktion]],'DD FD'!H:J,3,FALSE))</f>
        <v/>
      </c>
      <c r="OJ85" s="809" t="str">
        <f>IF(Table1[[#This Row],[Etikett - B3 - Gewicht (in G)]]="","",Table1[[#This Row],[Etikett - B3 - Gewicht (in G)]])</f>
        <v/>
      </c>
      <c r="OK85" s="809" t="str">
        <f>IF(Table1[[#This Row],[Etikett - B3 - Lizenzierungs-pflichtig? (X=Ja)]]="","",Table1[[#This Row],[Etikett - B3 - Lizenzierungs-pflichtig? (X=Ja)]])</f>
        <v/>
      </c>
      <c r="OL85" s="809" t="str">
        <f>IF(Table1[[#This Row],[Etikett - B3 - Trennbar vom Hauptkörper? (X=Ja)]]="","",Table1[[#This Row],[Etikett - B3 - Trennbar vom Hauptkörper? (X=Ja)]])</f>
        <v/>
      </c>
      <c r="OM85" s="812" t="str">
        <f>IF(Table1[[#This Row],[Etikett - B3 - Virgin Material]]="","",VLOOKUP(Table1[[#This Row],[Etikett - B3 - Virgin Material]],'DD FD'!AJ:AK,2,FALSE))</f>
        <v/>
      </c>
      <c r="ON85" s="813" t="str">
        <f>IF(Table1[[#This Row],[Etikett - B3 - Virgin Material Anteil (in %)]]="","",Table1[[#This Row],[Etikett - B3 - Virgin Material Anteil (in %)]])</f>
        <v/>
      </c>
      <c r="OO85" s="812" t="str">
        <f>IF(Table1[[#This Row],[Etikett - B3 - Recyceltes Material]]="","",VLOOKUP(Table1[[#This Row],[Etikett - B3 - Recyceltes Material]],'DD FD'!AL:AM,2,FALSE))</f>
        <v/>
      </c>
      <c r="OP85" s="813" t="str">
        <f>IF(Table1[[#This Row],[Etikett - B3 - Recyceltes Material Anteil (in %)]]="","",Table1[[#This Row],[Etikett - B3 - Recyceltes Material Anteil (in %)]])</f>
        <v/>
      </c>
      <c r="OQ85" s="812" t="str">
        <f>IF(Table1[[#This Row],[Etikett - B3 - Beschichtung]]="","",VLOOKUP(Table1[[#This Row],[Etikett - B3 - Beschichtung]],'DD FD'!AE:AF,2,FALSE))</f>
        <v/>
      </c>
      <c r="OR85" s="861" t="str">
        <f>IF(Table1[[#This Row],[Etikett - B3 - Beschichtung Anteil (in %)]]="","",Table1[[#This Row],[Etikett - B3 - Beschichtung Anteil (in %)]])</f>
        <v/>
      </c>
      <c r="OS85" s="866">
        <f>ROUNDUP(SUM(
IF(AND(LB85='DD FD'!$J$7,LD85='DD FD'!$AI$3),LC85,0),
IF(AND(LL85='DD FD'!$J$7,LN85='DD FD'!$AI$3),LM85,0),
IF(AND(LV85='DD FD'!$J$7,LX85='DD FD'!$AI$3),LW85,0),
IF(AND(MF85='DD FD'!$J$7,MH85='DD FD'!$AI$3),MG85,0),
IF(AND(MQ85='DD FD'!$J$7,MS85='DD FD'!$AI$3),MR85,0),
IF(AND(NB85='DD FD'!$J$7,ND85='DD FD'!$AI$3),NC85,0),
IF(AND(NM85='DD FD'!$J$7,NO85='DD FD'!$AI$3),NN85,0),
IF(AND(NX85='DD FD'!$J$7,NZ85='DD FD'!$AI$3),NY85,0),
IF(AND(OI85='DD FD'!$J$7,OK85='DD FD'!$AI$3),OJ85,0),
),2)</f>
        <v>0</v>
      </c>
      <c r="OT85" s="865">
        <f>ROUNDUP(SUM(
IF(AND(LB85='DD FD'!$J$6,LD85='DD FD'!$AI$3),LC85,0),
IF(AND(LL85='DD FD'!$J$6,LN85='DD FD'!$AI$3),LM85,0),
IF(AND(LV85='DD FD'!$J$6,LX85='DD FD'!$AI$3),LW85,0),
IF(AND(MF85='DD FD'!$J$6,MH85='DD FD'!$AI$3),MG85,0),
IF(AND(MQ85='DD FD'!$J$6,MS85='DD FD'!$AI$3),MR85,0),
IF(AND(NB85='DD FD'!$J$6,ND85='DD FD'!$AI$3),NC85,0),
IF(AND(NM85='DD FD'!$J$6,NO85='DD FD'!$AI$3),NN85,0),
IF(AND(NX85='DD FD'!$J$6,NZ85='DD FD'!$AI$3),NY85,0),
IF(AND(OI85='DD FD'!$J$6,OK85='DD FD'!$AI$3),OJ85,0),
),2)</f>
        <v>0</v>
      </c>
      <c r="OU85" s="865">
        <f>ROUNDUP(SUM(
IF(AND(LB85='DD FD'!$J$10,LD85='DD FD'!$AI$3),LC85,0),
IF(AND(LL85='DD FD'!$J$10,LN85='DD FD'!$AI$3),LM85,0),
IF(AND(LV85='DD FD'!$J$10,LX85='DD FD'!$AI$3),LW85,0),
IF(AND(MF85='DD FD'!$J$10,MH85='DD FD'!$AI$3),MG85,0),
IF(AND(MQ85='DD FD'!$J$10,MS85='DD FD'!$AI$3),MR85,0),
IF(AND(NB85='DD FD'!$J$10,ND85='DD FD'!$AI$3),NC85,0),
IF(AND(NM85='DD FD'!$J$10,NO85='DD FD'!$AI$3),NN85,0),
IF(AND(NX85='DD FD'!$J$10,NZ85='DD FD'!$AI$3),NY85,0),
IF(AND(OI85='DD FD'!$J$10,OK85='DD FD'!$AI$3),OJ85,0),
),2)</f>
        <v>0</v>
      </c>
      <c r="OV85" s="865">
        <f>ROUNDUP(SUM(
IF(AND(LB85='DD FD'!$J$8,LD85='DD FD'!$AI$3),LC85,0),
IF(AND(LL85='DD FD'!$J$8,LN85='DD FD'!$AI$3),LM85,0),
IF(AND(LV85='DD FD'!$J$8,LX85='DD FD'!$AI$3),LW85,0),
IF(AND(MF85='DD FD'!$J$8,MH85='DD FD'!$AI$3),MG85,0),
IF(AND(MQ85='DD FD'!$J$8,MS85='DD FD'!$AI$3),MR85,0),
IF(AND(NB85='DD FD'!$J$8,ND85='DD FD'!$AI$3),NC85,0),
IF(AND(NM85='DD FD'!$J$8,NO85='DD FD'!$AI$3),NN85,0),
IF(AND(NX85='DD FD'!$J$8,NZ85='DD FD'!$AI$3),NY85,0),
IF(AND(OI85='DD FD'!$J$8,OK85='DD FD'!$AI$3),OJ85,0),
),2)</f>
        <v>0</v>
      </c>
      <c r="OW85" s="865">
        <f>ROUNDUP(SUM(
IF(AND(LB85='DD FD'!$J$5,LD85='DD FD'!$AI$3),LC85,0),
IF(AND(LL85='DD FD'!$J$5,LN85='DD FD'!$AI$3),LM85,0),
IF(AND(LV85='DD FD'!$J$5,LX85='DD FD'!$AI$3),LW85,0),
IF(AND(MF85='DD FD'!$J$5,MH85='DD FD'!$AI$3),MG85,0),
IF(AND(MQ85='DD FD'!$J$5,MS85='DD FD'!$AI$3),MR85,0),
IF(AND(NB85='DD FD'!$J$5,ND85='DD FD'!$AI$3),NC85,0),
IF(AND(NM85='DD FD'!$J$5,NO85='DD FD'!$AI$3),NN85,0),
IF(AND(NX85='DD FD'!$J$5,NZ85='DD FD'!$AI$3),NY85,0),
IF(AND(OI85='DD FD'!$J$5,OK85='DD FD'!$AI$3),OJ85,0),
),2)</f>
        <v>0</v>
      </c>
      <c r="OX85" s="865">
        <f>ROUNDUP(SUM(
IF(AND(LB85='DD FD'!$J$9,LD85='DD FD'!$AI$3),LC85,0),
IF(AND(LL85='DD FD'!$J$9,LN85='DD FD'!$AI$3),LM85,0),
IF(AND(LV85='DD FD'!$J$9,LX85='DD FD'!$AI$3),LW85,0),
IF(AND(MF85='DD FD'!$J$9,MH85='DD FD'!$AI$3),MG85,0),
IF(AND(MQ85='DD FD'!$J$9,MS85='DD FD'!$AI$3),MR85,0),
IF(AND(NB85='DD FD'!$J$9,ND85='DD FD'!$AI$3),NC85,0),
IF(AND(NM85='DD FD'!$J$9,NO85='DD FD'!$AI$3),NN85,0),
IF(AND(NX85='DD FD'!$J$9,NZ85='DD FD'!$AI$3),NY85,0),
IF(AND(OI85='DD FD'!$J$9,OK85='DD FD'!$AI$3),OJ85,0),
),2)</f>
        <v>0</v>
      </c>
      <c r="OY85" s="865">
        <f>ROUNDUP(SUM(
IF(AND(LB85='DD FD'!$J$4,LD85='DD FD'!$AI$3),LC85,0),
IF(AND(LL85='DD FD'!$J$4,LN85='DD FD'!$AI$3),LM85,0),
IF(AND(LV85='DD FD'!$J$4,LX85='DD FD'!$AI$3),LW85,0),
IF(AND(MF85='DD FD'!$J$4,MH85='DD FD'!$AI$3),MG85,0),
IF(AND(MQ85='DD FD'!$J$4,MS85='DD FD'!$AI$3),MR85,0),
IF(AND(NB85='DD FD'!$J$4,ND85='DD FD'!$AI$3),NC85,0),
IF(AND(NM85='DD FD'!$J$4,NO85='DD FD'!$AI$3),NN85,0),
IF(AND(NX85='DD FD'!$J$4,NZ85='DD FD'!$AI$3),NY85,0),
IF(AND(OI85='DD FD'!$J$4,OK85='DD FD'!$AI$3),OJ85,0),
),2)</f>
        <v>0</v>
      </c>
      <c r="OZ85" s="867">
        <f>ROUNDUP(SUM(
IF(AND(LB85='DD FD'!$J$11,LD85='DD FD'!$AI$3),LC85,0),
IF(AND(LL85='DD FD'!$J$11,LN85='DD FD'!$AI$3),LM85,0),
IF(AND(LV85='DD FD'!$J$11,LX85='DD FD'!$AI$3),LW85,0),
IF(AND(MF85='DD FD'!$J$11,MH85='DD FD'!$AI$3),MG85,0),
IF(AND(MQ85='DD FD'!$J$11,MS85='DD FD'!$AI$3),MR85,0),
IF(AND(NB85='DD FD'!$J$11,ND85='DD FD'!$AI$3),NC85,0),
IF(AND(NM85='DD FD'!$J$11,NO85='DD FD'!$AI$3),NN85,0),
IF(AND(NX85='DD FD'!$J$11,NZ85='DD FD'!$AI$3),NY85,0),
IF(AND(OI85='DD FD'!$J$11,OK85='DD FD'!$AI$3),OJ85,0),
),2)</f>
        <v>0</v>
      </c>
    </row>
    <row r="86" spans="1:416">
      <c r="A86" s="663"/>
      <c r="B86" s="182"/>
      <c r="C86" s="282"/>
      <c r="D86" s="282"/>
      <c r="E86" s="183"/>
      <c r="F86" s="355"/>
      <c r="G86" s="359"/>
      <c r="H86" s="664"/>
      <c r="I86" s="173"/>
      <c r="J86" s="161" t="str">
        <f t="shared" si="27"/>
        <v/>
      </c>
      <c r="K86" s="633" t="str">
        <f t="shared" si="44"/>
        <v/>
      </c>
      <c r="L86" s="636"/>
      <c r="M86" s="124" t="str">
        <f t="shared" si="45"/>
        <v/>
      </c>
      <c r="N86" s="125" t="str">
        <f t="shared" si="28"/>
        <v/>
      </c>
      <c r="O86" s="175"/>
      <c r="P86" s="175"/>
      <c r="Q86" s="126" t="str">
        <f t="shared" si="46"/>
        <v/>
      </c>
      <c r="R86" s="184"/>
      <c r="S86" s="184"/>
      <c r="T86" s="182"/>
      <c r="U86" s="182"/>
      <c r="V86" s="182"/>
      <c r="W86" s="358"/>
      <c r="X86" s="182"/>
      <c r="Y86" s="183"/>
      <c r="Z86" s="123"/>
      <c r="AA86" s="176"/>
      <c r="AB86" s="176"/>
      <c r="AC86" s="176"/>
      <c r="AD86" s="176"/>
      <c r="AE86" s="176"/>
      <c r="AF86" s="176"/>
      <c r="AG86" s="127" t="str">
        <f t="shared" si="47"/>
        <v/>
      </c>
      <c r="AH86" s="127" t="str">
        <f t="shared" si="48"/>
        <v/>
      </c>
      <c r="AI86" s="370"/>
      <c r="AJ86" s="635"/>
      <c r="AK86" s="619" t="str">
        <f t="shared" si="49"/>
        <v/>
      </c>
      <c r="AL86" s="124" t="str">
        <f t="shared" si="29"/>
        <v/>
      </c>
      <c r="AM86" s="124" t="str">
        <f t="shared" si="30"/>
        <v/>
      </c>
      <c r="AN86" s="124" t="str">
        <f t="shared" si="31"/>
        <v/>
      </c>
      <c r="AO86" s="124" t="str">
        <f t="shared" si="32"/>
        <v/>
      </c>
      <c r="AP86" s="184"/>
      <c r="AQ86" s="182"/>
      <c r="AR86" s="182"/>
      <c r="AS86" s="182"/>
      <c r="AT86" s="182"/>
      <c r="AU86" s="127" t="str">
        <f t="shared" si="33"/>
        <v/>
      </c>
      <c r="AV86" s="354"/>
      <c r="AW86" s="127" t="str">
        <f t="shared" si="34"/>
        <v/>
      </c>
      <c r="AX86" s="144" t="str">
        <f t="shared" si="35"/>
        <v/>
      </c>
      <c r="AY86" s="182"/>
      <c r="AZ86" s="23"/>
      <c r="BA86" s="23"/>
      <c r="BB86" s="183"/>
      <c r="BC86" s="622"/>
      <c r="BD86" s="649" t="str">
        <f t="shared" si="50"/>
        <v/>
      </c>
      <c r="BE86" s="354"/>
      <c r="BF86" s="192" t="str">
        <f t="shared" si="51"/>
        <v/>
      </c>
      <c r="BG86" s="159"/>
      <c r="BH86" s="159"/>
      <c r="BI86" s="182"/>
      <c r="BJ86" s="194"/>
      <c r="BK86" s="194"/>
      <c r="BL86" s="194"/>
      <c r="BM86" s="127" t="str">
        <f t="shared" si="36"/>
        <v/>
      </c>
      <c r="BN86" s="194"/>
      <c r="BO86" s="178" t="str">
        <f t="shared" si="37"/>
        <v/>
      </c>
      <c r="BP86" s="191"/>
      <c r="BQ86" s="182"/>
      <c r="BR86" s="23"/>
      <c r="BS86" s="23"/>
      <c r="BT86" s="23"/>
      <c r="BU86" s="651"/>
      <c r="BV86" s="647"/>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633" t="str">
        <f t="shared" si="52"/>
        <v/>
      </c>
      <c r="DY86" s="736"/>
      <c r="DZ86" s="334"/>
      <c r="EA86" s="736"/>
      <c r="EB86" s="197"/>
      <c r="EC86" s="194"/>
      <c r="ED86" s="197"/>
      <c r="EE86" s="197"/>
      <c r="EF86" s="194"/>
      <c r="EG86" s="194"/>
      <c r="EH86" s="194"/>
      <c r="EI86" s="123" t="str">
        <f t="shared" si="38"/>
        <v/>
      </c>
      <c r="EJ86" s="194"/>
      <c r="EK86" s="620" t="str">
        <f t="shared" si="39"/>
        <v/>
      </c>
      <c r="EL86" s="756"/>
      <c r="EM86" s="620" t="str">
        <f t="shared" si="53"/>
        <v/>
      </c>
      <c r="EN86" s="733"/>
      <c r="EO86" s="163"/>
      <c r="EP86" s="163"/>
      <c r="EQ86" s="163"/>
      <c r="ER86" s="163"/>
      <c r="ES86" s="163"/>
      <c r="ET86" s="163"/>
      <c r="EU86" s="163"/>
      <c r="EV86" s="163"/>
      <c r="EW86" s="163"/>
      <c r="EX86" s="163"/>
      <c r="EY86" s="163"/>
      <c r="EZ86" s="163"/>
      <c r="FA86" s="163"/>
      <c r="FB86" s="163"/>
      <c r="FC86" s="742"/>
      <c r="FD86" s="648" t="str">
        <f t="shared" si="40"/>
        <v/>
      </c>
      <c r="FE86" s="183"/>
      <c r="FF86" s="201"/>
      <c r="FG86" s="201"/>
      <c r="FH86" s="201"/>
      <c r="FI86" s="201"/>
      <c r="FJ86" s="201"/>
      <c r="FK86" s="201"/>
      <c r="FL86" s="182"/>
      <c r="FM86" s="182"/>
      <c r="FN86" s="334"/>
      <c r="FO86" s="123" t="str">
        <f t="shared" si="41"/>
        <v/>
      </c>
      <c r="FP86" s="889" t="str">
        <f>IF(Table1[[#This Row],[Baumwollanteil (in %)]]&lt;&gt;"","05","")</f>
        <v/>
      </c>
      <c r="FQ86" s="999"/>
      <c r="FR86" s="179" t="str">
        <f t="shared" si="42"/>
        <v/>
      </c>
      <c r="FS86" s="175"/>
      <c r="FT86" s="175"/>
      <c r="FU86" s="175"/>
      <c r="FV86" s="745" t="str">
        <f t="shared" si="43"/>
        <v/>
      </c>
      <c r="FZ86" s="24"/>
      <c r="GA86" s="24"/>
      <c r="GC86" s="1010" t="str">
        <f>IF(Table1[[#This Row],[Global Trade Item Number (GTIN)]]="","",Table1[[#This Row],[Global Trade Item Number (GTIN)]])</f>
        <v/>
      </c>
      <c r="GD86" s="790" t="str">
        <f>IF(Table1[[#This Row],[WAWI-Nr./ Kreditoren-Nummer
(ASDV)]]&lt;&gt;"",Table1[[#This Row],[WAWI-Nr./ Kreditoren-Nummer
(ASDV)]],"")</f>
        <v/>
      </c>
      <c r="GE86" s="190"/>
      <c r="GF86" s="790" t="str">
        <f>IF(Table1[[#This Row],[Gültig ab (Datum)]]&lt;&gt;"","31.12.9999","")</f>
        <v/>
      </c>
      <c r="GG86" s="190"/>
      <c r="GH86" s="190"/>
      <c r="GI86" s="616"/>
      <c r="GJ86" s="765"/>
      <c r="GK86" s="763"/>
      <c r="GL86" s="617"/>
      <c r="GM86" s="617"/>
      <c r="GN86" s="617"/>
      <c r="GO86" s="617"/>
      <c r="GP86" s="617"/>
      <c r="GQ86" s="775"/>
      <c r="GR86" s="771"/>
      <c r="GS86" s="159"/>
      <c r="GT86" s="610"/>
      <c r="GU86" s="610"/>
      <c r="GV86" s="610"/>
      <c r="GW86" s="610"/>
      <c r="GX86" s="610"/>
      <c r="GY86" s="610"/>
      <c r="GZ86" s="610"/>
      <c r="HA86" s="610"/>
      <c r="HB86" s="771"/>
      <c r="HC86" s="610"/>
      <c r="HD86" s="610"/>
      <c r="HE86" s="610"/>
      <c r="HF86" s="610"/>
      <c r="HG86" s="610"/>
      <c r="HH86" s="610"/>
      <c r="HI86" s="610"/>
      <c r="HJ86" s="610"/>
      <c r="HK86" s="610"/>
      <c r="HL86" s="771"/>
      <c r="HM86" s="610"/>
      <c r="HN86" s="610"/>
      <c r="HO86" s="610"/>
      <c r="HP86" s="610"/>
      <c r="HQ86" s="610"/>
      <c r="HR86" s="610"/>
      <c r="HS86" s="610"/>
      <c r="HT86" s="610"/>
      <c r="HU86" s="610"/>
      <c r="HV86" s="771"/>
      <c r="HW86" s="610"/>
      <c r="HX86" s="610"/>
      <c r="HY86" s="610"/>
      <c r="HZ86" s="610"/>
      <c r="IA86" s="610"/>
      <c r="IB86" s="610"/>
      <c r="IC86" s="610"/>
      <c r="ID86" s="610"/>
      <c r="IE86" s="610"/>
      <c r="IF86" s="610"/>
      <c r="IG86" s="771"/>
      <c r="IH86" s="610"/>
      <c r="II86" s="610"/>
      <c r="IJ86" s="610"/>
      <c r="IK86" s="610"/>
      <c r="IL86" s="610"/>
      <c r="IM86" s="610"/>
      <c r="IN86" s="610"/>
      <c r="IO86" s="610"/>
      <c r="IP86" s="610"/>
      <c r="IQ86" s="610"/>
      <c r="IR86" s="771"/>
      <c r="IS86" s="610"/>
      <c r="IT86" s="610"/>
      <c r="IU86" s="610"/>
      <c r="IV86" s="610"/>
      <c r="IW86" s="610"/>
      <c r="IX86" s="610"/>
      <c r="IY86" s="610"/>
      <c r="IZ86" s="610"/>
      <c r="JA86" s="610"/>
      <c r="JB86" s="610"/>
      <c r="JC86" s="771"/>
      <c r="JD86" s="610"/>
      <c r="JE86" s="610"/>
      <c r="JF86" s="610"/>
      <c r="JG86" s="610"/>
      <c r="JH86" s="610"/>
      <c r="JI86" s="610"/>
      <c r="JJ86" s="610"/>
      <c r="JK86" s="610"/>
      <c r="JL86" s="610"/>
      <c r="JM86" s="827"/>
      <c r="JN86" s="771"/>
      <c r="JO86" s="610"/>
      <c r="JP86" s="610"/>
      <c r="JQ86" s="610"/>
      <c r="JR86" s="610"/>
      <c r="JS86" s="610"/>
      <c r="JT86" s="610"/>
      <c r="JU86" s="610"/>
      <c r="JV86" s="610"/>
      <c r="JW86" s="610"/>
      <c r="JX86" s="610"/>
      <c r="JY86" s="771"/>
      <c r="JZ86" s="610"/>
      <c r="KA86" s="610"/>
      <c r="KB86" s="610"/>
      <c r="KC86" s="610"/>
      <c r="KD86" s="610"/>
      <c r="KE86" s="610"/>
      <c r="KF86" s="610"/>
      <c r="KG86" s="610"/>
      <c r="KH86" s="610"/>
      <c r="KI86" s="610"/>
      <c r="KL86" s="803" t="str">
        <f>IF(Table1[[#This Row],[GTIN]]&lt;&gt;"",Table1[[#This Row],[GTIN]],"")</f>
        <v/>
      </c>
      <c r="KM86" s="804" t="str">
        <f>Table1[[#This Row],[Kreditor]]</f>
        <v/>
      </c>
      <c r="KN86" s="805" t="str">
        <f>IF(Table1[[#This Row],[Gültig ab (Datum)]]&lt;&gt;"",Table1[[#This Row],[Gültig ab (Datum)]],"")</f>
        <v/>
      </c>
      <c r="KO86" s="805" t="str">
        <f>Table1[[#This Row],[Gültig bis]]</f>
        <v/>
      </c>
      <c r="KP86" s="818" t="str">
        <f>IF(Table1[[#This Row],[Artikel verpackt? 
(X=Ja)]]="","",Table1[[#This Row],[Artikel verpackt? 
(X=Ja)]])</f>
        <v/>
      </c>
      <c r="KQ86" s="806" t="str">
        <f>IF(Table1[[#This Row],[Verpackung recyclingfähig?
(X=Ja)]]="","",Table1[[#This Row],[Verpackung recyclingfähig?
(X=Ja)]])</f>
        <v/>
      </c>
      <c r="KR86" s="807"/>
      <c r="KS86" s="808"/>
      <c r="KT86" s="809"/>
      <c r="KU86" s="809"/>
      <c r="KV86" s="809"/>
      <c r="KW86" s="809"/>
      <c r="KX86" s="809"/>
      <c r="KY86" s="809"/>
      <c r="KZ86" s="810"/>
      <c r="LA86" s="811" t="str">
        <f>IF(Table1[[#This Row],[Hauptkörper - B1 - Art]]="","",VLOOKUP(Table1[[#This Row],[Hauptkörper - B1 - Art]],'DD FD'!B:C,2,FALSE))</f>
        <v/>
      </c>
      <c r="LB86" s="812" t="str">
        <f>IF(Table1[[#This Row],[Hauptkörper - B1 - Fraktion]]="","",VLOOKUP(Table1[[#This Row],[Hauptkörper - B1 - Fraktion]],'DD FD'!H:J,3,FALSE))</f>
        <v/>
      </c>
      <c r="LC86" s="809" t="str">
        <f>IF(Table1[[#This Row],[Hauptkörper - B1 - Gewicht
(in G)]]="","",Table1[[#This Row],[Hauptkörper - B1 - Gewicht
(in G)]])</f>
        <v/>
      </c>
      <c r="LD86" s="809" t="str">
        <f>IF(Table1[[#This Row],[Hauptkörper - B1 - Lizenzierungs-pflichtig? (X=Ja)]]="","",Table1[[#This Row],[Hauptkörper - B1 - Lizenzierungs-pflichtig? (X=Ja)]])</f>
        <v/>
      </c>
      <c r="LE86" s="812" t="str">
        <f>IF(Table1[[#This Row],[Hauptkörper - B1 - Virgin Material]]="","",VLOOKUP(Table1[[#This Row],[Hauptkörper - B1 - Virgin Material]],'DD FD'!AJ:AK,2,FALSE))</f>
        <v/>
      </c>
      <c r="LF86" s="813" t="str">
        <f>IF(Table1[[#This Row],[Hauptkörper - B1 - Virgin Material Anteil (in %)]]="","",Table1[[#This Row],[Hauptkörper - B1 - Virgin Material Anteil (in %)]])</f>
        <v/>
      </c>
      <c r="LG86" s="812" t="str">
        <f>IF(Table1[[#This Row],[Hauptkörper - B1 - Recyceltes Material]]="","",VLOOKUP(Table1[[#This Row],[Hauptkörper - B1 - Recyceltes Material]],'DD FD'!AL:AM,2,FALSE))</f>
        <v/>
      </c>
      <c r="LH86" s="813" t="str">
        <f>IF(Table1[[#This Row],[Hauptkörper - B1 - Recyceltes Material Anteil (in %)]]="","",Table1[[#This Row],[Hauptkörper - B1 - Recyceltes Material Anteil (in %)]])</f>
        <v/>
      </c>
      <c r="LI86" s="814" t="str">
        <f>IF(Table1[[#This Row],[Hauptkörper - B1 - Beschichtung]]="","",VLOOKUP(Table1[[#This Row],[Hauptkörper - B1 - Beschichtung]],'DD FD'!AE:AF,2,FALSE))</f>
        <v/>
      </c>
      <c r="LJ86" s="815" t="str">
        <f>IF(Table1[[#This Row],[Hauptkörper - B1 - Beschichtung Anteil (in %)]]="","",Table1[[#This Row],[Hauptkörper - B1 - Beschichtung Anteil (in %)]])</f>
        <v/>
      </c>
      <c r="LK86" s="811" t="str">
        <f>IF(Table1[[#This Row],[Hauptkörper - B2 - Art]]="","",VLOOKUP(Table1[[#This Row],[Hauptkörper - B2 - Art]],'DD FD'!B:C,2,FALSE))</f>
        <v/>
      </c>
      <c r="LL86" s="812" t="str">
        <f>IF(Table1[[#This Row],[Hauptkörper - B2 - Fraktion]]="","",VLOOKUP(Table1[[#This Row],[Hauptkörper - B2 - Fraktion]],'DD FD'!H:J,3,FALSE))</f>
        <v/>
      </c>
      <c r="LM86" s="809" t="str">
        <f>IF(Table1[[#This Row],[Hauptkörper - B2 - Gewicht
(in G)]]="","",Table1[[#This Row],[Hauptkörper - B2 - Gewicht
(in G)]])</f>
        <v/>
      </c>
      <c r="LN86" s="809" t="str">
        <f>IF(Table1[[#This Row],[Hauptkörper - B2 - Lizenzierungs-pflichtig? (X=Ja)]]="","",Table1[[#This Row],[Hauptkörper - B2 - Lizenzierungs-pflichtig? (X=Ja)]])</f>
        <v/>
      </c>
      <c r="LO86" s="812" t="str">
        <f>IF(Table1[[#This Row],[Hauptkörper - B2 - Virgin Material]]="","",VLOOKUP(Table1[[#This Row],[Hauptkörper - B2 - Virgin Material]],'DD FD'!AJ:AK,2,FALSE))</f>
        <v/>
      </c>
      <c r="LP86" s="813" t="str">
        <f>IF(Table1[[#This Row],[Hauptkörper - B2 - Virgin Material Anteil (in %)]]="","",Table1[[#This Row],[Hauptkörper - B2 - Virgin Material Anteil (in %)]])</f>
        <v/>
      </c>
      <c r="LQ86" s="812" t="str">
        <f>IF(Table1[[#This Row],[Hauptkörper - B2 - Recyceltes Material]]="","",VLOOKUP(Table1[[#This Row],[Hauptkörper - B2 - Recyceltes Material]],'DD FD'!AL:AM,2,FALSE))</f>
        <v/>
      </c>
      <c r="LR86" s="813" t="str">
        <f>IF(Table1[[#This Row],[Hauptkörper - B2 - Recyceltes Material Anteil (in %)]]="","",Table1[[#This Row],[Hauptkörper - B2 - Recyceltes Material Anteil (in %)]])</f>
        <v/>
      </c>
      <c r="LS86" s="812" t="str">
        <f>IF(Table1[[#This Row],[Hauptkörper - B2 - Beschichtung]]="","",VLOOKUP(Table1[[#This Row],[Hauptkörper - B2 - Beschichtung]],'DD FD'!AE:AF,2,FALSE))</f>
        <v/>
      </c>
      <c r="LT86" s="815" t="str">
        <f>IF(Table1[[#This Row],[Hauptkörper - B2 - Beschichtung Anteil (in %)]]="","",Table1[[#This Row],[Hauptkörper - B2 - Beschichtung Anteil (in %)]])</f>
        <v/>
      </c>
      <c r="LU86" s="811" t="str">
        <f>IF(Table1[[#This Row],[Hauptkörper - B3 - Art]]="","",VLOOKUP(Table1[[#This Row],[Hauptkörper - B3 - Art]],'DD FD'!B:C,2,FALSE))</f>
        <v/>
      </c>
      <c r="LV86" s="812" t="str">
        <f>IF(Table1[[#This Row],[Hauptkörper - B3 - Fraktion]]="","",VLOOKUP(Table1[[#This Row],[Hauptkörper - B3 - Fraktion]],'DD FD'!H:J,3,FALSE))</f>
        <v/>
      </c>
      <c r="LW86" s="809" t="str">
        <f>IF(Table1[[#This Row],[Hauptkörper - B3 - Gewicht
(in G)]]="","",Table1[[#This Row],[Hauptkörper - B3 - Gewicht
(in G)]])</f>
        <v/>
      </c>
      <c r="LX86" s="809" t="str">
        <f>IF(Table1[[#This Row],[Hauptkörper - B3 - Lizenzierungs-pflichtig? (X=Ja)]]="","",Table1[[#This Row],[Hauptkörper - B3 - Lizenzierungs-pflichtig? (X=Ja)]])</f>
        <v/>
      </c>
      <c r="LY86" s="812" t="str">
        <f>IF(Table1[[#This Row],[Hauptkörper - B3 - Virgin Material]]="","",VLOOKUP(Table1[[#This Row],[Hauptkörper - B3 - Virgin Material]],'DD FD'!AJ:AK,2,FALSE))</f>
        <v/>
      </c>
      <c r="LZ86" s="813" t="str">
        <f>IF(Table1[[#This Row],[Hauptkörper - B3 - Virgin Material Anteil (in %)]]="","",Table1[[#This Row],[Hauptkörper - B3 - Virgin Material Anteil (in %)]])</f>
        <v/>
      </c>
      <c r="MA86" s="812" t="str">
        <f>IF(Table1[[#This Row],[Hauptkörper - B3 - Recyceltes Material]]="","",VLOOKUP(Table1[[#This Row],[Hauptkörper - B3 - Recyceltes Material]],'DD FD'!AL:AM,2,FALSE))</f>
        <v/>
      </c>
      <c r="MB86" s="813" t="str">
        <f>IF(Table1[[#This Row],[Hauptkörper - B3 - Recyceltes Material Anteil (in %)]]="","",Table1[[#This Row],[Hauptkörper - B3 - Recyceltes Material Anteil (in %)]])</f>
        <v/>
      </c>
      <c r="MC86" s="812" t="str">
        <f>IF(Table1[[#This Row],[Hauptkörper - B3 - Beschichtung]]="","",VLOOKUP(Table1[[#This Row],[Hauptkörper - B3 - Beschichtung]],'DD FD'!AE:AF,2,FALSE))</f>
        <v/>
      </c>
      <c r="MD86" s="815" t="str">
        <f>IF(Table1[[#This Row],[Hauptkörper - B3 - Beschichtung Anteil (in %)]]="","",Table1[[#This Row],[Hauptkörper - B3 - Beschichtung Anteil (in %)]])</f>
        <v/>
      </c>
      <c r="ME86" s="811" t="str">
        <f>IF(Table1[[#This Row],[Verschluss - B1 - Art]]="","",VLOOKUP(Table1[[#This Row],[Verschluss - B1 - Art]],'DD FD'!D:E,2,FALSE))</f>
        <v/>
      </c>
      <c r="MF86" s="812" t="str">
        <f>IF(Table1[[#This Row],[Verschluss - B1 - Fraktion]]="","",VLOOKUP(Table1[[#This Row],[Verschluss - B1 - Fraktion]],'DD FD'!H:J,3,FALSE))</f>
        <v/>
      </c>
      <c r="MG86" s="809" t="str">
        <f>IF(Table1[[#This Row],[Verschluss - B1 - Gewicht (in G)]]="","",Table1[[#This Row],[Verschluss - B1 - Gewicht (in G)]])</f>
        <v/>
      </c>
      <c r="MH86" s="809" t="str">
        <f>IF(Table1[[#This Row],[Verschluss - B1 - Lizenzierungs-pflichtig? (X=Ja)]]="","",Table1[[#This Row],[Verschluss - B1 - Lizenzierungs-pflichtig? (X=Ja)]])</f>
        <v/>
      </c>
      <c r="MI86" s="809" t="str">
        <f>IF(Table1[[#This Row],[Verschluss - B1 - Trennbar vom Hauptkörper? (X=Ja)]]="","",Table1[[#This Row],[Verschluss - B1 - Trennbar vom Hauptkörper? (X=Ja)]])</f>
        <v/>
      </c>
      <c r="MJ86" s="812" t="str">
        <f>IF(Table1[[#This Row],[Verschluss - B1 - Virgin Material]]="","",VLOOKUP(Table1[[#This Row],[Verschluss - B1 - Virgin Material]],'DD FD'!AJ:AK,2,FALSE))</f>
        <v/>
      </c>
      <c r="MK86" s="813" t="str">
        <f>IF(Table1[[#This Row],[Verschluss - B1 - Virgin Material Anteil (in %)]]="","",Table1[[#This Row],[Verschluss - B1 - Virgin Material Anteil (in %)]])</f>
        <v/>
      </c>
      <c r="ML86" s="812" t="str">
        <f>IF(Table1[[#This Row],[Verschluss - B1 - Recyceltes Material]]="","",VLOOKUP(Table1[[#This Row],[Verschluss - B1 - Recyceltes Material]],'DD FD'!AL:AM,2,FALSE))</f>
        <v/>
      </c>
      <c r="MM86" s="813" t="str">
        <f>IF(Table1[[#This Row],[Verschluss - B1 - Recyceltes Material Anteil (in %)]]="","",Table1[[#This Row],[Verschluss - B1 - Recyceltes Material Anteil (in %)]])</f>
        <v/>
      </c>
      <c r="MN86" s="812" t="str">
        <f>IF(Table1[[#This Row],[Verschluss - B1 - Beschichtung]]="","",VLOOKUP(Table1[[#This Row],[Verschluss - B1 - Beschichtung]],'DD FD'!AE:AF,2,FALSE))</f>
        <v/>
      </c>
      <c r="MO86" s="815" t="str">
        <f>IF(Table1[[#This Row],[Verschluss - B1 - Beschichtung Anteil (in %)]]="","",Table1[[#This Row],[Verschluss - B1 - Beschichtung Anteil (in %)]])</f>
        <v/>
      </c>
      <c r="MP86" s="811" t="str">
        <f>IF(Table1[[#This Row],[Verschluss - B2 - Art]]="","",VLOOKUP(Table1[[#This Row],[Verschluss - B2 - Art]],'DD FD'!D:E,2,FALSE))</f>
        <v/>
      </c>
      <c r="MQ86" s="812" t="str">
        <f>IF(Table1[[#This Row],[Verschluss - B2 - Fraktion]]="","",VLOOKUP(Table1[[#This Row],[Verschluss - B2 - Fraktion]],'DD FD'!H:J,3,FALSE))</f>
        <v/>
      </c>
      <c r="MR86" s="809" t="str">
        <f>IF(Table1[[#This Row],[Verschluss - B2 - Gewicht (in G)]]="","",Table1[[#This Row],[Verschluss - B2 - Gewicht (in G)]])</f>
        <v/>
      </c>
      <c r="MS86" s="809" t="str">
        <f>IF(Table1[[#This Row],[Verschluss - B2 - Lizenzierungs-pflichtig? (X=Ja)]]="","",Table1[[#This Row],[Verschluss - B2 - Lizenzierungs-pflichtig? (X=Ja)]])</f>
        <v/>
      </c>
      <c r="MT86" s="809" t="str">
        <f>IF(Table1[[#This Row],[Verschluss - B2 - Trennbar vom Hauptkörper? (X=Ja)]]="","",Table1[[#This Row],[Verschluss - B2 - Trennbar vom Hauptkörper? (X=Ja)]])</f>
        <v/>
      </c>
      <c r="MU86" s="812" t="str">
        <f>IF(Table1[[#This Row],[Verschluss - B2 - Virgin Material]]="","",VLOOKUP(Table1[[#This Row],[Verschluss - B2 - Virgin Material]],'DD FD'!AJ:AK,2,FALSE))</f>
        <v/>
      </c>
      <c r="MV86" s="813" t="str">
        <f>IF(Table1[[#This Row],[Verschluss - B2 - Virgin Material Anteil (in %)]]="","",Table1[[#This Row],[Verschluss - B2 - Virgin Material Anteil (in %)]])</f>
        <v/>
      </c>
      <c r="MW86" s="812" t="str">
        <f>IF(Table1[[#This Row],[Verschluss - B2 - Recyceltes Material]]="","",VLOOKUP(Table1[[#This Row],[Verschluss - B2 - Recyceltes Material]],'DD FD'!AL:AM,2,FALSE))</f>
        <v/>
      </c>
      <c r="MX86" s="813" t="str">
        <f>IF(Table1[[#This Row],[Verschluss - B2 - Recyceltes Material Anteil (in %)]]="","",Table1[[#This Row],[Verschluss - B2 - Recyceltes Material Anteil (in %)]])</f>
        <v/>
      </c>
      <c r="MY86" s="812" t="str">
        <f>IF(Table1[[#This Row],[Verschluss - B2 - Beschichtung]]="","",VLOOKUP(Table1[[#This Row],[Verschluss - B2 - Beschichtung]],'DD FD'!AE:AF,2,FALSE))</f>
        <v/>
      </c>
      <c r="MZ86" s="815" t="str">
        <f>IF(Table1[[#This Row],[Verschluss - B2 - Beschichtung Anteil (in %)]]="","",Table1[[#This Row],[Verschluss - B2 - Beschichtung Anteil (in %)]])</f>
        <v/>
      </c>
      <c r="NA86" s="811" t="str">
        <f>IF(Table1[[#This Row],[Verschluss - B3 - Art]]="","",VLOOKUP(Table1[[#This Row],[Verschluss - B3 - Art]],'DD FD'!D:E,2,FALSE))</f>
        <v/>
      </c>
      <c r="NB86" s="812" t="str">
        <f>IF(Table1[[#This Row],[Verschluss - B3 - Fraktion]]="","",VLOOKUP(Table1[[#This Row],[Verschluss - B3 - Fraktion]],'DD FD'!H:J,3,FALSE))</f>
        <v/>
      </c>
      <c r="NC86" s="809" t="str">
        <f>IF(Table1[[#This Row],[Verschluss - B3 - Gewicht (in G)]]="","",Table1[[#This Row],[Verschluss - B3 - Gewicht (in G)]])</f>
        <v/>
      </c>
      <c r="ND86" s="809" t="str">
        <f>IF(Table1[[#This Row],[Verschluss - B3 - Lizenzierungs-pflichtig? (X=Ja)]]="","",Table1[[#This Row],[Verschluss - B3 - Lizenzierungs-pflichtig? (X=Ja)]])</f>
        <v/>
      </c>
      <c r="NE86" s="809" t="str">
        <f>IF(Table1[[#This Row],[Verschluss - B3 - Trennbar vom Hauptkörper? (X=Ja)]]="","",Table1[[#This Row],[Verschluss - B3 - Trennbar vom Hauptkörper? (X=Ja)]])</f>
        <v/>
      </c>
      <c r="NF86" s="812" t="str">
        <f>IF(Table1[[#This Row],[Verschluss - B3 - Virgin Material]]="","",VLOOKUP(Table1[[#This Row],[Verschluss - B3 - Virgin Material]],'DD FD'!AJ:AK,2,FALSE))</f>
        <v/>
      </c>
      <c r="NG86" s="813" t="str">
        <f>IF(Table1[[#This Row],[Verschluss - B3 - Virgin Material Anteil (in %)]]="","",Table1[[#This Row],[Verschluss - B3 - Virgin Material Anteil (in %)]])</f>
        <v/>
      </c>
      <c r="NH86" s="812" t="str">
        <f>IF(Table1[[#This Row],[Verschluss - B3 - Recyceltes Material]]="","",VLOOKUP(Table1[[#This Row],[Verschluss - B3 - Recyceltes Material]],'DD FD'!AL:AM,2,FALSE))</f>
        <v/>
      </c>
      <c r="NI86" s="813" t="str">
        <f>IF(Table1[[#This Row],[Verschluss - B3 - Recyceltes Material Anteil (in %)]]="","",Table1[[#This Row],[Verschluss - B3 - Recyceltes Material Anteil (in %)]])</f>
        <v/>
      </c>
      <c r="NJ86" s="812" t="str">
        <f>IF(Table1[[#This Row],[Verschluss - B3 - Beschichtung]]="","",VLOOKUP(Table1[[#This Row],[Verschluss - B3 - Beschichtung]],'DD FD'!AE:AF,2,FALSE))</f>
        <v/>
      </c>
      <c r="NK86" s="815" t="str">
        <f>IF(Table1[[#This Row],[Verschluss - B3 - Beschichtung Anteil (in %)]]="","",Table1[[#This Row],[Verschluss - B3 - Beschichtung Anteil (in %)]])</f>
        <v/>
      </c>
      <c r="NL86" s="811" t="str">
        <f>IF(Table1[[#This Row],[Etikett - B1 - Art]]="","",VLOOKUP(Table1[[#This Row],[Etikett - B1 - Art]],'DD FD'!F:G,2,FALSE))</f>
        <v/>
      </c>
      <c r="NM86" s="812" t="str">
        <f>IF(Table1[[#This Row],[Etikett - B1 - Fraktion]]="","",VLOOKUP(Table1[[#This Row],[Etikett - B1 - Fraktion]],'DD FD'!H:J,3,FALSE))</f>
        <v/>
      </c>
      <c r="NN86" s="809" t="str">
        <f>IF(Table1[[#This Row],[Etikett - B1 - Gewicht (in G)]]="","",Table1[[#This Row],[Etikett - B1 - Gewicht (in G)]])</f>
        <v/>
      </c>
      <c r="NO86" s="809" t="str">
        <f>IF(Table1[[#This Row],[Etikett - B1 - Lizenzierungs-pflichtig? (X=Ja)]]="","",Table1[[#This Row],[Etikett - B1 - Lizenzierungs-pflichtig? (X=Ja)]])</f>
        <v/>
      </c>
      <c r="NP86" s="809" t="str">
        <f>IF(Table1[[#This Row],[Etikett - B1 - Trennbar vom Hauptkörper? (X=Ja)]]="","",Table1[[#This Row],[Etikett - B1 - Trennbar vom Hauptkörper? (X=Ja)]])</f>
        <v/>
      </c>
      <c r="NQ86" s="812" t="str">
        <f>IF(Table1[[#This Row],[Etikett - B1 - Virgin Material]]="","",VLOOKUP(Table1[[#This Row],[Etikett - B1 - Virgin Material]],'DD FD'!AJ:AK,2,FALSE))</f>
        <v/>
      </c>
      <c r="NR86" s="813" t="str">
        <f>IF(Table1[[#This Row],[Etikett - B1 - Virgin Material Anteil (in %)]]="","",Table1[[#This Row],[Etikett - B1 - Virgin Material Anteil (in %)]])</f>
        <v/>
      </c>
      <c r="NS86" s="812" t="str">
        <f>IF(Table1[[#This Row],[Etikett - B1 - Recyceltes Material]]="","",VLOOKUP(Table1[[#This Row],[Etikett - B1 - Recyceltes Material]],'DD FD'!AL:AM,2,FALSE))</f>
        <v/>
      </c>
      <c r="NT86" s="813" t="str">
        <f>IF(Table1[[#This Row],[Etikett - B1 - Recyceltes Material Anteil (in %)]]="","",Table1[[#This Row],[Etikett - B1 - Recyceltes Material Anteil (in %)]])</f>
        <v/>
      </c>
      <c r="NU86" s="812" t="str">
        <f>IF(Table1[[#This Row],[Etikett - B1 - Beschichtung]]="","",VLOOKUP(Table1[[#This Row],[Etikett - B1 - Beschichtung]],'DD FD'!AE:AF,2,FALSE))</f>
        <v/>
      </c>
      <c r="NV86" s="815" t="str">
        <f>IF(Table1[[#This Row],[Etikett - B1 - Beschichtung Anteil (in %)]]="","",Table1[[#This Row],[Etikett - B1 - Beschichtung Anteil (in %)]])</f>
        <v/>
      </c>
      <c r="NW86" s="811" t="str">
        <f>IF(Table1[[#This Row],[Etikett - B2 - Art]]="","",VLOOKUP(Table1[[#This Row],[Etikett - B2 - Art]],'DD FD'!F:G,2,FALSE))</f>
        <v/>
      </c>
      <c r="NX86" s="812" t="str">
        <f>IF(Table1[[#This Row],[Etikett - B2 - Fraktion]]="","",VLOOKUP(Table1[[#This Row],[Etikett - B2 - Fraktion]],'DD FD'!H:J,3,FALSE))</f>
        <v/>
      </c>
      <c r="NY86" s="809" t="str">
        <f>IF(Table1[[#This Row],[Etikett - B2 - Gewicht (in G)]]="","",Table1[[#This Row],[Etikett - B2 - Gewicht (in G)]])</f>
        <v/>
      </c>
      <c r="NZ86" s="809" t="str">
        <f>IF(Table1[[#This Row],[Etikett - B2 - Lizenzierungs-pflichtig? (X=Ja)]]="","",Table1[[#This Row],[Etikett - B2 - Lizenzierungs-pflichtig? (X=Ja)]])</f>
        <v/>
      </c>
      <c r="OA86" s="809" t="str">
        <f>IF(Table1[[#This Row],[Etikett - B2 - Trennbar vom Hauptkörper? (X=Ja)]]="","",Table1[[#This Row],[Etikett - B2 - Trennbar vom Hauptkörper? (X=Ja)]])</f>
        <v/>
      </c>
      <c r="OB86" s="812" t="str">
        <f>IF(Table1[[#This Row],[Etikett - B2 - Virgin Material]]="","",VLOOKUP(Table1[[#This Row],[Etikett - B2 - Virgin Material]],'DD FD'!AJ:AK,2,FALSE))</f>
        <v/>
      </c>
      <c r="OC86" s="813" t="str">
        <f>IF(Table1[[#This Row],[Etikett - B2 - Virgin Material Anteil (in %)]]="","",Table1[[#This Row],[Etikett - B2 - Virgin Material Anteil (in %)]])</f>
        <v/>
      </c>
      <c r="OD86" s="812" t="str">
        <f>IF(Table1[[#This Row],[Etikett - B2 - Recyceltes Material]]="","",VLOOKUP(Table1[[#This Row],[Etikett - B2 - Recyceltes Material]],'DD FD'!AL:AM,2,FALSE))</f>
        <v/>
      </c>
      <c r="OE86" s="813" t="str">
        <f>IF(Table1[[#This Row],[Etikett - B2 - Recyceltes Material Anteil (in %)]]="","",Table1[[#This Row],[Etikett - B2 - Recyceltes Material Anteil (in %)]])</f>
        <v/>
      </c>
      <c r="OF86" s="812" t="str">
        <f>IF(Table1[[#This Row],[Etikett - B2 - Beschichtung]]="","",VLOOKUP(Table1[[#This Row],[Etikett - B2 - Beschichtung]],'DD FD'!AE:AF,2,FALSE))</f>
        <v/>
      </c>
      <c r="OG86" s="815" t="str">
        <f>IF(Table1[[#This Row],[Etikett - B2 - Beschichtung Anteil (in %)]]="","",Table1[[#This Row],[Etikett - B2 - Beschichtung Anteil (in %)]])</f>
        <v/>
      </c>
      <c r="OH86" s="811" t="str">
        <f>IF(Table1[[#This Row],[Etikett - B3 - Art]]="","",VLOOKUP(Table1[[#This Row],[Etikett - B3 - Art]],'DD FD'!F:G,2,FALSE))</f>
        <v/>
      </c>
      <c r="OI86" s="812" t="str">
        <f>IF(Table1[[#This Row],[Etikett - B3 - Fraktion]]="","",VLOOKUP(Table1[[#This Row],[Etikett - B3 - Fraktion]],'DD FD'!H:J,3,FALSE))</f>
        <v/>
      </c>
      <c r="OJ86" s="809" t="str">
        <f>IF(Table1[[#This Row],[Etikett - B3 - Gewicht (in G)]]="","",Table1[[#This Row],[Etikett - B3 - Gewicht (in G)]])</f>
        <v/>
      </c>
      <c r="OK86" s="809" t="str">
        <f>IF(Table1[[#This Row],[Etikett - B3 - Lizenzierungs-pflichtig? (X=Ja)]]="","",Table1[[#This Row],[Etikett - B3 - Lizenzierungs-pflichtig? (X=Ja)]])</f>
        <v/>
      </c>
      <c r="OL86" s="809" t="str">
        <f>IF(Table1[[#This Row],[Etikett - B3 - Trennbar vom Hauptkörper? (X=Ja)]]="","",Table1[[#This Row],[Etikett - B3 - Trennbar vom Hauptkörper? (X=Ja)]])</f>
        <v/>
      </c>
      <c r="OM86" s="812" t="str">
        <f>IF(Table1[[#This Row],[Etikett - B3 - Virgin Material]]="","",VLOOKUP(Table1[[#This Row],[Etikett - B3 - Virgin Material]],'DD FD'!AJ:AK,2,FALSE))</f>
        <v/>
      </c>
      <c r="ON86" s="813" t="str">
        <f>IF(Table1[[#This Row],[Etikett - B3 - Virgin Material Anteil (in %)]]="","",Table1[[#This Row],[Etikett - B3 - Virgin Material Anteil (in %)]])</f>
        <v/>
      </c>
      <c r="OO86" s="812" t="str">
        <f>IF(Table1[[#This Row],[Etikett - B3 - Recyceltes Material]]="","",VLOOKUP(Table1[[#This Row],[Etikett - B3 - Recyceltes Material]],'DD FD'!AL:AM,2,FALSE))</f>
        <v/>
      </c>
      <c r="OP86" s="813" t="str">
        <f>IF(Table1[[#This Row],[Etikett - B3 - Recyceltes Material Anteil (in %)]]="","",Table1[[#This Row],[Etikett - B3 - Recyceltes Material Anteil (in %)]])</f>
        <v/>
      </c>
      <c r="OQ86" s="812" t="str">
        <f>IF(Table1[[#This Row],[Etikett - B3 - Beschichtung]]="","",VLOOKUP(Table1[[#This Row],[Etikett - B3 - Beschichtung]],'DD FD'!AE:AF,2,FALSE))</f>
        <v/>
      </c>
      <c r="OR86" s="861" t="str">
        <f>IF(Table1[[#This Row],[Etikett - B3 - Beschichtung Anteil (in %)]]="","",Table1[[#This Row],[Etikett - B3 - Beschichtung Anteil (in %)]])</f>
        <v/>
      </c>
      <c r="OS86" s="866">
        <f>ROUNDUP(SUM(
IF(AND(LB86='DD FD'!$J$7,LD86='DD FD'!$AI$3),LC86,0),
IF(AND(LL86='DD FD'!$J$7,LN86='DD FD'!$AI$3),LM86,0),
IF(AND(LV86='DD FD'!$J$7,LX86='DD FD'!$AI$3),LW86,0),
IF(AND(MF86='DD FD'!$J$7,MH86='DD FD'!$AI$3),MG86,0),
IF(AND(MQ86='DD FD'!$J$7,MS86='DD FD'!$AI$3),MR86,0),
IF(AND(NB86='DD FD'!$J$7,ND86='DD FD'!$AI$3),NC86,0),
IF(AND(NM86='DD FD'!$J$7,NO86='DD FD'!$AI$3),NN86,0),
IF(AND(NX86='DD FD'!$J$7,NZ86='DD FD'!$AI$3),NY86,0),
IF(AND(OI86='DD FD'!$J$7,OK86='DD FD'!$AI$3),OJ86,0),
),2)</f>
        <v>0</v>
      </c>
      <c r="OT86" s="865">
        <f>ROUNDUP(SUM(
IF(AND(LB86='DD FD'!$J$6,LD86='DD FD'!$AI$3),LC86,0),
IF(AND(LL86='DD FD'!$J$6,LN86='DD FD'!$AI$3),LM86,0),
IF(AND(LV86='DD FD'!$J$6,LX86='DD FD'!$AI$3),LW86,0),
IF(AND(MF86='DD FD'!$J$6,MH86='DD FD'!$AI$3),MG86,0),
IF(AND(MQ86='DD FD'!$J$6,MS86='DD FD'!$AI$3),MR86,0),
IF(AND(NB86='DD FD'!$J$6,ND86='DD FD'!$AI$3),NC86,0),
IF(AND(NM86='DD FD'!$J$6,NO86='DD FD'!$AI$3),NN86,0),
IF(AND(NX86='DD FD'!$J$6,NZ86='DD FD'!$AI$3),NY86,0),
IF(AND(OI86='DD FD'!$J$6,OK86='DD FD'!$AI$3),OJ86,0),
),2)</f>
        <v>0</v>
      </c>
      <c r="OU86" s="865">
        <f>ROUNDUP(SUM(
IF(AND(LB86='DD FD'!$J$10,LD86='DD FD'!$AI$3),LC86,0),
IF(AND(LL86='DD FD'!$J$10,LN86='DD FD'!$AI$3),LM86,0),
IF(AND(LV86='DD FD'!$J$10,LX86='DD FD'!$AI$3),LW86,0),
IF(AND(MF86='DD FD'!$J$10,MH86='DD FD'!$AI$3),MG86,0),
IF(AND(MQ86='DD FD'!$J$10,MS86='DD FD'!$AI$3),MR86,0),
IF(AND(NB86='DD FD'!$J$10,ND86='DD FD'!$AI$3),NC86,0),
IF(AND(NM86='DD FD'!$J$10,NO86='DD FD'!$AI$3),NN86,0),
IF(AND(NX86='DD FD'!$J$10,NZ86='DD FD'!$AI$3),NY86,0),
IF(AND(OI86='DD FD'!$J$10,OK86='DD FD'!$AI$3),OJ86,0),
),2)</f>
        <v>0</v>
      </c>
      <c r="OV86" s="865">
        <f>ROUNDUP(SUM(
IF(AND(LB86='DD FD'!$J$8,LD86='DD FD'!$AI$3),LC86,0),
IF(AND(LL86='DD FD'!$J$8,LN86='DD FD'!$AI$3),LM86,0),
IF(AND(LV86='DD FD'!$J$8,LX86='DD FD'!$AI$3),LW86,0),
IF(AND(MF86='DD FD'!$J$8,MH86='DD FD'!$AI$3),MG86,0),
IF(AND(MQ86='DD FD'!$J$8,MS86='DD FD'!$AI$3),MR86,0),
IF(AND(NB86='DD FD'!$J$8,ND86='DD FD'!$AI$3),NC86,0),
IF(AND(NM86='DD FD'!$J$8,NO86='DD FD'!$AI$3),NN86,0),
IF(AND(NX86='DD FD'!$J$8,NZ86='DD FD'!$AI$3),NY86,0),
IF(AND(OI86='DD FD'!$J$8,OK86='DD FD'!$AI$3),OJ86,0),
),2)</f>
        <v>0</v>
      </c>
      <c r="OW86" s="865">
        <f>ROUNDUP(SUM(
IF(AND(LB86='DD FD'!$J$5,LD86='DD FD'!$AI$3),LC86,0),
IF(AND(LL86='DD FD'!$J$5,LN86='DD FD'!$AI$3),LM86,0),
IF(AND(LV86='DD FD'!$J$5,LX86='DD FD'!$AI$3),LW86,0),
IF(AND(MF86='DD FD'!$J$5,MH86='DD FD'!$AI$3),MG86,0),
IF(AND(MQ86='DD FD'!$J$5,MS86='DD FD'!$AI$3),MR86,0),
IF(AND(NB86='DD FD'!$J$5,ND86='DD FD'!$AI$3),NC86,0),
IF(AND(NM86='DD FD'!$J$5,NO86='DD FD'!$AI$3),NN86,0),
IF(AND(NX86='DD FD'!$J$5,NZ86='DD FD'!$AI$3),NY86,0),
IF(AND(OI86='DD FD'!$J$5,OK86='DD FD'!$AI$3),OJ86,0),
),2)</f>
        <v>0</v>
      </c>
      <c r="OX86" s="865">
        <f>ROUNDUP(SUM(
IF(AND(LB86='DD FD'!$J$9,LD86='DD FD'!$AI$3),LC86,0),
IF(AND(LL86='DD FD'!$J$9,LN86='DD FD'!$AI$3),LM86,0),
IF(AND(LV86='DD FD'!$J$9,LX86='DD FD'!$AI$3),LW86,0),
IF(AND(MF86='DD FD'!$J$9,MH86='DD FD'!$AI$3),MG86,0),
IF(AND(MQ86='DD FD'!$J$9,MS86='DD FD'!$AI$3),MR86,0),
IF(AND(NB86='DD FD'!$J$9,ND86='DD FD'!$AI$3),NC86,0),
IF(AND(NM86='DD FD'!$J$9,NO86='DD FD'!$AI$3),NN86,0),
IF(AND(NX86='DD FD'!$J$9,NZ86='DD FD'!$AI$3),NY86,0),
IF(AND(OI86='DD FD'!$J$9,OK86='DD FD'!$AI$3),OJ86,0),
),2)</f>
        <v>0</v>
      </c>
      <c r="OY86" s="865">
        <f>ROUNDUP(SUM(
IF(AND(LB86='DD FD'!$J$4,LD86='DD FD'!$AI$3),LC86,0),
IF(AND(LL86='DD FD'!$J$4,LN86='DD FD'!$AI$3),LM86,0),
IF(AND(LV86='DD FD'!$J$4,LX86='DD FD'!$AI$3),LW86,0),
IF(AND(MF86='DD FD'!$J$4,MH86='DD FD'!$AI$3),MG86,0),
IF(AND(MQ86='DD FD'!$J$4,MS86='DD FD'!$AI$3),MR86,0),
IF(AND(NB86='DD FD'!$J$4,ND86='DD FD'!$AI$3),NC86,0),
IF(AND(NM86='DD FD'!$J$4,NO86='DD FD'!$AI$3),NN86,0),
IF(AND(NX86='DD FD'!$J$4,NZ86='DD FD'!$AI$3),NY86,0),
IF(AND(OI86='DD FD'!$J$4,OK86='DD FD'!$AI$3),OJ86,0),
),2)</f>
        <v>0</v>
      </c>
      <c r="OZ86" s="867">
        <f>ROUNDUP(SUM(
IF(AND(LB86='DD FD'!$J$11,LD86='DD FD'!$AI$3),LC86,0),
IF(AND(LL86='DD FD'!$J$11,LN86='DD FD'!$AI$3),LM86,0),
IF(AND(LV86='DD FD'!$J$11,LX86='DD FD'!$AI$3),LW86,0),
IF(AND(MF86='DD FD'!$J$11,MH86='DD FD'!$AI$3),MG86,0),
IF(AND(MQ86='DD FD'!$J$11,MS86='DD FD'!$AI$3),MR86,0),
IF(AND(NB86='DD FD'!$J$11,ND86='DD FD'!$AI$3),NC86,0),
IF(AND(NM86='DD FD'!$J$11,NO86='DD FD'!$AI$3),NN86,0),
IF(AND(NX86='DD FD'!$J$11,NZ86='DD FD'!$AI$3),NY86,0),
IF(AND(OI86='DD FD'!$J$11,OK86='DD FD'!$AI$3),OJ86,0),
),2)</f>
        <v>0</v>
      </c>
    </row>
    <row r="87" spans="1:416">
      <c r="A87" s="663"/>
      <c r="B87" s="182"/>
      <c r="C87" s="282"/>
      <c r="D87" s="282"/>
      <c r="E87" s="183"/>
      <c r="F87" s="355"/>
      <c r="G87" s="359"/>
      <c r="H87" s="664"/>
      <c r="I87" s="173"/>
      <c r="J87" s="161" t="str">
        <f t="shared" si="27"/>
        <v/>
      </c>
      <c r="K87" s="633" t="str">
        <f t="shared" si="44"/>
        <v/>
      </c>
      <c r="L87" s="636"/>
      <c r="M87" s="124" t="str">
        <f t="shared" si="45"/>
        <v/>
      </c>
      <c r="N87" s="125" t="str">
        <f t="shared" si="28"/>
        <v/>
      </c>
      <c r="O87" s="175"/>
      <c r="P87" s="175"/>
      <c r="Q87" s="126" t="str">
        <f t="shared" si="46"/>
        <v/>
      </c>
      <c r="R87" s="184"/>
      <c r="S87" s="184"/>
      <c r="T87" s="182"/>
      <c r="U87" s="182"/>
      <c r="V87" s="182"/>
      <c r="W87" s="358"/>
      <c r="X87" s="182"/>
      <c r="Y87" s="183"/>
      <c r="Z87" s="123"/>
      <c r="AA87" s="176"/>
      <c r="AB87" s="176"/>
      <c r="AC87" s="176"/>
      <c r="AD87" s="176"/>
      <c r="AE87" s="176"/>
      <c r="AF87" s="176"/>
      <c r="AG87" s="127" t="str">
        <f t="shared" si="47"/>
        <v/>
      </c>
      <c r="AH87" s="127" t="str">
        <f t="shared" si="48"/>
        <v/>
      </c>
      <c r="AI87" s="370"/>
      <c r="AJ87" s="635"/>
      <c r="AK87" s="619" t="str">
        <f t="shared" si="49"/>
        <v/>
      </c>
      <c r="AL87" s="124" t="str">
        <f t="shared" si="29"/>
        <v/>
      </c>
      <c r="AM87" s="124" t="str">
        <f t="shared" si="30"/>
        <v/>
      </c>
      <c r="AN87" s="124" t="str">
        <f t="shared" si="31"/>
        <v/>
      </c>
      <c r="AO87" s="124" t="str">
        <f t="shared" si="32"/>
        <v/>
      </c>
      <c r="AP87" s="184"/>
      <c r="AQ87" s="182"/>
      <c r="AR87" s="182"/>
      <c r="AS87" s="182"/>
      <c r="AT87" s="182"/>
      <c r="AU87" s="127" t="str">
        <f t="shared" si="33"/>
        <v/>
      </c>
      <c r="AV87" s="354"/>
      <c r="AW87" s="127" t="str">
        <f t="shared" si="34"/>
        <v/>
      </c>
      <c r="AX87" s="144" t="str">
        <f t="shared" si="35"/>
        <v/>
      </c>
      <c r="AY87" s="182"/>
      <c r="AZ87" s="23"/>
      <c r="BA87" s="23"/>
      <c r="BB87" s="183"/>
      <c r="BC87" s="622"/>
      <c r="BD87" s="649" t="str">
        <f t="shared" si="50"/>
        <v/>
      </c>
      <c r="BE87" s="354"/>
      <c r="BF87" s="192" t="str">
        <f t="shared" si="51"/>
        <v/>
      </c>
      <c r="BG87" s="159"/>
      <c r="BH87" s="159"/>
      <c r="BI87" s="182"/>
      <c r="BJ87" s="194"/>
      <c r="BK87" s="194"/>
      <c r="BL87" s="194"/>
      <c r="BM87" s="127" t="str">
        <f t="shared" si="36"/>
        <v/>
      </c>
      <c r="BN87" s="194"/>
      <c r="BO87" s="178" t="str">
        <f t="shared" si="37"/>
        <v/>
      </c>
      <c r="BP87" s="191"/>
      <c r="BQ87" s="182"/>
      <c r="BR87" s="23"/>
      <c r="BS87" s="23"/>
      <c r="BT87" s="23"/>
      <c r="BU87" s="651"/>
      <c r="BV87" s="647"/>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633" t="str">
        <f t="shared" si="52"/>
        <v/>
      </c>
      <c r="DY87" s="736"/>
      <c r="DZ87" s="334"/>
      <c r="EA87" s="736"/>
      <c r="EB87" s="197"/>
      <c r="EC87" s="194"/>
      <c r="ED87" s="197"/>
      <c r="EE87" s="197"/>
      <c r="EF87" s="194"/>
      <c r="EG87" s="194"/>
      <c r="EH87" s="194"/>
      <c r="EI87" s="123" t="str">
        <f t="shared" si="38"/>
        <v/>
      </c>
      <c r="EJ87" s="194"/>
      <c r="EK87" s="620" t="str">
        <f t="shared" si="39"/>
        <v/>
      </c>
      <c r="EL87" s="756"/>
      <c r="EM87" s="620" t="str">
        <f t="shared" si="53"/>
        <v/>
      </c>
      <c r="EN87" s="733"/>
      <c r="EO87" s="163"/>
      <c r="EP87" s="163"/>
      <c r="EQ87" s="163"/>
      <c r="ER87" s="163"/>
      <c r="ES87" s="163"/>
      <c r="ET87" s="163"/>
      <c r="EU87" s="163"/>
      <c r="EV87" s="163"/>
      <c r="EW87" s="163"/>
      <c r="EX87" s="163"/>
      <c r="EY87" s="163"/>
      <c r="EZ87" s="163"/>
      <c r="FA87" s="163"/>
      <c r="FB87" s="163"/>
      <c r="FC87" s="742"/>
      <c r="FD87" s="648" t="str">
        <f t="shared" si="40"/>
        <v/>
      </c>
      <c r="FE87" s="183"/>
      <c r="FF87" s="201"/>
      <c r="FG87" s="201"/>
      <c r="FH87" s="201"/>
      <c r="FI87" s="201"/>
      <c r="FJ87" s="201"/>
      <c r="FK87" s="201"/>
      <c r="FL87" s="182"/>
      <c r="FM87" s="182"/>
      <c r="FN87" s="334"/>
      <c r="FO87" s="123" t="str">
        <f t="shared" si="41"/>
        <v/>
      </c>
      <c r="FP87" s="889" t="str">
        <f>IF(Table1[[#This Row],[Baumwollanteil (in %)]]&lt;&gt;"","05","")</f>
        <v/>
      </c>
      <c r="FQ87" s="999"/>
      <c r="FR87" s="179" t="str">
        <f t="shared" si="42"/>
        <v/>
      </c>
      <c r="FS87" s="175"/>
      <c r="FT87" s="175"/>
      <c r="FU87" s="175"/>
      <c r="FV87" s="745" t="str">
        <f t="shared" si="43"/>
        <v/>
      </c>
      <c r="FZ87" s="24"/>
      <c r="GA87" s="24"/>
      <c r="GC87" s="1010" t="str">
        <f>IF(Table1[[#This Row],[Global Trade Item Number (GTIN)]]="","",Table1[[#This Row],[Global Trade Item Number (GTIN)]])</f>
        <v/>
      </c>
      <c r="GD87" s="790" t="str">
        <f>IF(Table1[[#This Row],[WAWI-Nr./ Kreditoren-Nummer
(ASDV)]]&lt;&gt;"",Table1[[#This Row],[WAWI-Nr./ Kreditoren-Nummer
(ASDV)]],"")</f>
        <v/>
      </c>
      <c r="GE87" s="190"/>
      <c r="GF87" s="790" t="str">
        <f>IF(Table1[[#This Row],[Gültig ab (Datum)]]&lt;&gt;"","31.12.9999","")</f>
        <v/>
      </c>
      <c r="GG87" s="190"/>
      <c r="GH87" s="190"/>
      <c r="GI87" s="616"/>
      <c r="GJ87" s="765"/>
      <c r="GK87" s="763"/>
      <c r="GL87" s="617"/>
      <c r="GM87" s="617"/>
      <c r="GN87" s="617"/>
      <c r="GO87" s="617"/>
      <c r="GP87" s="617"/>
      <c r="GQ87" s="775"/>
      <c r="GR87" s="771"/>
      <c r="GS87" s="159"/>
      <c r="GT87" s="610"/>
      <c r="GU87" s="610"/>
      <c r="GV87" s="610"/>
      <c r="GW87" s="610"/>
      <c r="GX87" s="610"/>
      <c r="GY87" s="610"/>
      <c r="GZ87" s="610"/>
      <c r="HA87" s="610"/>
      <c r="HB87" s="771"/>
      <c r="HC87" s="610"/>
      <c r="HD87" s="610"/>
      <c r="HE87" s="610"/>
      <c r="HF87" s="610"/>
      <c r="HG87" s="610"/>
      <c r="HH87" s="610"/>
      <c r="HI87" s="610"/>
      <c r="HJ87" s="610"/>
      <c r="HK87" s="610"/>
      <c r="HL87" s="771"/>
      <c r="HM87" s="610"/>
      <c r="HN87" s="610"/>
      <c r="HO87" s="610"/>
      <c r="HP87" s="610"/>
      <c r="HQ87" s="610"/>
      <c r="HR87" s="610"/>
      <c r="HS87" s="610"/>
      <c r="HT87" s="610"/>
      <c r="HU87" s="610"/>
      <c r="HV87" s="771"/>
      <c r="HW87" s="610"/>
      <c r="HX87" s="610"/>
      <c r="HY87" s="610"/>
      <c r="HZ87" s="610"/>
      <c r="IA87" s="610"/>
      <c r="IB87" s="610"/>
      <c r="IC87" s="610"/>
      <c r="ID87" s="610"/>
      <c r="IE87" s="610"/>
      <c r="IF87" s="610"/>
      <c r="IG87" s="771"/>
      <c r="IH87" s="610"/>
      <c r="II87" s="610"/>
      <c r="IJ87" s="610"/>
      <c r="IK87" s="610"/>
      <c r="IL87" s="610"/>
      <c r="IM87" s="610"/>
      <c r="IN87" s="610"/>
      <c r="IO87" s="610"/>
      <c r="IP87" s="610"/>
      <c r="IQ87" s="610"/>
      <c r="IR87" s="771"/>
      <c r="IS87" s="610"/>
      <c r="IT87" s="610"/>
      <c r="IU87" s="610"/>
      <c r="IV87" s="610"/>
      <c r="IW87" s="610"/>
      <c r="IX87" s="610"/>
      <c r="IY87" s="610"/>
      <c r="IZ87" s="610"/>
      <c r="JA87" s="610"/>
      <c r="JB87" s="610"/>
      <c r="JC87" s="771"/>
      <c r="JD87" s="610"/>
      <c r="JE87" s="610"/>
      <c r="JF87" s="610"/>
      <c r="JG87" s="610"/>
      <c r="JH87" s="610"/>
      <c r="JI87" s="610"/>
      <c r="JJ87" s="610"/>
      <c r="JK87" s="610"/>
      <c r="JL87" s="610"/>
      <c r="JM87" s="827"/>
      <c r="JN87" s="771"/>
      <c r="JO87" s="610"/>
      <c r="JP87" s="610"/>
      <c r="JQ87" s="610"/>
      <c r="JR87" s="610"/>
      <c r="JS87" s="610"/>
      <c r="JT87" s="610"/>
      <c r="JU87" s="610"/>
      <c r="JV87" s="610"/>
      <c r="JW87" s="610"/>
      <c r="JX87" s="610"/>
      <c r="JY87" s="771"/>
      <c r="JZ87" s="610"/>
      <c r="KA87" s="610"/>
      <c r="KB87" s="610"/>
      <c r="KC87" s="610"/>
      <c r="KD87" s="610"/>
      <c r="KE87" s="610"/>
      <c r="KF87" s="610"/>
      <c r="KG87" s="610"/>
      <c r="KH87" s="610"/>
      <c r="KI87" s="610"/>
      <c r="KL87" s="803" t="str">
        <f>IF(Table1[[#This Row],[GTIN]]&lt;&gt;"",Table1[[#This Row],[GTIN]],"")</f>
        <v/>
      </c>
      <c r="KM87" s="804" t="str">
        <f>Table1[[#This Row],[Kreditor]]</f>
        <v/>
      </c>
      <c r="KN87" s="805" t="str">
        <f>IF(Table1[[#This Row],[Gültig ab (Datum)]]&lt;&gt;"",Table1[[#This Row],[Gültig ab (Datum)]],"")</f>
        <v/>
      </c>
      <c r="KO87" s="805" t="str">
        <f>Table1[[#This Row],[Gültig bis]]</f>
        <v/>
      </c>
      <c r="KP87" s="818" t="str">
        <f>IF(Table1[[#This Row],[Artikel verpackt? 
(X=Ja)]]="","",Table1[[#This Row],[Artikel verpackt? 
(X=Ja)]])</f>
        <v/>
      </c>
      <c r="KQ87" s="806" t="str">
        <f>IF(Table1[[#This Row],[Verpackung recyclingfähig?
(X=Ja)]]="","",Table1[[#This Row],[Verpackung recyclingfähig?
(X=Ja)]])</f>
        <v/>
      </c>
      <c r="KR87" s="807"/>
      <c r="KS87" s="808"/>
      <c r="KT87" s="809"/>
      <c r="KU87" s="809"/>
      <c r="KV87" s="809"/>
      <c r="KW87" s="809"/>
      <c r="KX87" s="809"/>
      <c r="KY87" s="809"/>
      <c r="KZ87" s="810"/>
      <c r="LA87" s="811" t="str">
        <f>IF(Table1[[#This Row],[Hauptkörper - B1 - Art]]="","",VLOOKUP(Table1[[#This Row],[Hauptkörper - B1 - Art]],'DD FD'!B:C,2,FALSE))</f>
        <v/>
      </c>
      <c r="LB87" s="812" t="str">
        <f>IF(Table1[[#This Row],[Hauptkörper - B1 - Fraktion]]="","",VLOOKUP(Table1[[#This Row],[Hauptkörper - B1 - Fraktion]],'DD FD'!H:J,3,FALSE))</f>
        <v/>
      </c>
      <c r="LC87" s="809" t="str">
        <f>IF(Table1[[#This Row],[Hauptkörper - B1 - Gewicht
(in G)]]="","",Table1[[#This Row],[Hauptkörper - B1 - Gewicht
(in G)]])</f>
        <v/>
      </c>
      <c r="LD87" s="809" t="str">
        <f>IF(Table1[[#This Row],[Hauptkörper - B1 - Lizenzierungs-pflichtig? (X=Ja)]]="","",Table1[[#This Row],[Hauptkörper - B1 - Lizenzierungs-pflichtig? (X=Ja)]])</f>
        <v/>
      </c>
      <c r="LE87" s="812" t="str">
        <f>IF(Table1[[#This Row],[Hauptkörper - B1 - Virgin Material]]="","",VLOOKUP(Table1[[#This Row],[Hauptkörper - B1 - Virgin Material]],'DD FD'!AJ:AK,2,FALSE))</f>
        <v/>
      </c>
      <c r="LF87" s="813" t="str">
        <f>IF(Table1[[#This Row],[Hauptkörper - B1 - Virgin Material Anteil (in %)]]="","",Table1[[#This Row],[Hauptkörper - B1 - Virgin Material Anteil (in %)]])</f>
        <v/>
      </c>
      <c r="LG87" s="812" t="str">
        <f>IF(Table1[[#This Row],[Hauptkörper - B1 - Recyceltes Material]]="","",VLOOKUP(Table1[[#This Row],[Hauptkörper - B1 - Recyceltes Material]],'DD FD'!AL:AM,2,FALSE))</f>
        <v/>
      </c>
      <c r="LH87" s="813" t="str">
        <f>IF(Table1[[#This Row],[Hauptkörper - B1 - Recyceltes Material Anteil (in %)]]="","",Table1[[#This Row],[Hauptkörper - B1 - Recyceltes Material Anteil (in %)]])</f>
        <v/>
      </c>
      <c r="LI87" s="814" t="str">
        <f>IF(Table1[[#This Row],[Hauptkörper - B1 - Beschichtung]]="","",VLOOKUP(Table1[[#This Row],[Hauptkörper - B1 - Beschichtung]],'DD FD'!AE:AF,2,FALSE))</f>
        <v/>
      </c>
      <c r="LJ87" s="815" t="str">
        <f>IF(Table1[[#This Row],[Hauptkörper - B1 - Beschichtung Anteil (in %)]]="","",Table1[[#This Row],[Hauptkörper - B1 - Beschichtung Anteil (in %)]])</f>
        <v/>
      </c>
      <c r="LK87" s="811" t="str">
        <f>IF(Table1[[#This Row],[Hauptkörper - B2 - Art]]="","",VLOOKUP(Table1[[#This Row],[Hauptkörper - B2 - Art]],'DD FD'!B:C,2,FALSE))</f>
        <v/>
      </c>
      <c r="LL87" s="812" t="str">
        <f>IF(Table1[[#This Row],[Hauptkörper - B2 - Fraktion]]="","",VLOOKUP(Table1[[#This Row],[Hauptkörper - B2 - Fraktion]],'DD FD'!H:J,3,FALSE))</f>
        <v/>
      </c>
      <c r="LM87" s="809" t="str">
        <f>IF(Table1[[#This Row],[Hauptkörper - B2 - Gewicht
(in G)]]="","",Table1[[#This Row],[Hauptkörper - B2 - Gewicht
(in G)]])</f>
        <v/>
      </c>
      <c r="LN87" s="809" t="str">
        <f>IF(Table1[[#This Row],[Hauptkörper - B2 - Lizenzierungs-pflichtig? (X=Ja)]]="","",Table1[[#This Row],[Hauptkörper - B2 - Lizenzierungs-pflichtig? (X=Ja)]])</f>
        <v/>
      </c>
      <c r="LO87" s="812" t="str">
        <f>IF(Table1[[#This Row],[Hauptkörper - B2 - Virgin Material]]="","",VLOOKUP(Table1[[#This Row],[Hauptkörper - B2 - Virgin Material]],'DD FD'!AJ:AK,2,FALSE))</f>
        <v/>
      </c>
      <c r="LP87" s="813" t="str">
        <f>IF(Table1[[#This Row],[Hauptkörper - B2 - Virgin Material Anteil (in %)]]="","",Table1[[#This Row],[Hauptkörper - B2 - Virgin Material Anteil (in %)]])</f>
        <v/>
      </c>
      <c r="LQ87" s="812" t="str">
        <f>IF(Table1[[#This Row],[Hauptkörper - B2 - Recyceltes Material]]="","",VLOOKUP(Table1[[#This Row],[Hauptkörper - B2 - Recyceltes Material]],'DD FD'!AL:AM,2,FALSE))</f>
        <v/>
      </c>
      <c r="LR87" s="813" t="str">
        <f>IF(Table1[[#This Row],[Hauptkörper - B2 - Recyceltes Material Anteil (in %)]]="","",Table1[[#This Row],[Hauptkörper - B2 - Recyceltes Material Anteil (in %)]])</f>
        <v/>
      </c>
      <c r="LS87" s="812" t="str">
        <f>IF(Table1[[#This Row],[Hauptkörper - B2 - Beschichtung]]="","",VLOOKUP(Table1[[#This Row],[Hauptkörper - B2 - Beschichtung]],'DD FD'!AE:AF,2,FALSE))</f>
        <v/>
      </c>
      <c r="LT87" s="815" t="str">
        <f>IF(Table1[[#This Row],[Hauptkörper - B2 - Beschichtung Anteil (in %)]]="","",Table1[[#This Row],[Hauptkörper - B2 - Beschichtung Anteil (in %)]])</f>
        <v/>
      </c>
      <c r="LU87" s="811" t="str">
        <f>IF(Table1[[#This Row],[Hauptkörper - B3 - Art]]="","",VLOOKUP(Table1[[#This Row],[Hauptkörper - B3 - Art]],'DD FD'!B:C,2,FALSE))</f>
        <v/>
      </c>
      <c r="LV87" s="812" t="str">
        <f>IF(Table1[[#This Row],[Hauptkörper - B3 - Fraktion]]="","",VLOOKUP(Table1[[#This Row],[Hauptkörper - B3 - Fraktion]],'DD FD'!H:J,3,FALSE))</f>
        <v/>
      </c>
      <c r="LW87" s="809" t="str">
        <f>IF(Table1[[#This Row],[Hauptkörper - B3 - Gewicht
(in G)]]="","",Table1[[#This Row],[Hauptkörper - B3 - Gewicht
(in G)]])</f>
        <v/>
      </c>
      <c r="LX87" s="809" t="str">
        <f>IF(Table1[[#This Row],[Hauptkörper - B3 - Lizenzierungs-pflichtig? (X=Ja)]]="","",Table1[[#This Row],[Hauptkörper - B3 - Lizenzierungs-pflichtig? (X=Ja)]])</f>
        <v/>
      </c>
      <c r="LY87" s="812" t="str">
        <f>IF(Table1[[#This Row],[Hauptkörper - B3 - Virgin Material]]="","",VLOOKUP(Table1[[#This Row],[Hauptkörper - B3 - Virgin Material]],'DD FD'!AJ:AK,2,FALSE))</f>
        <v/>
      </c>
      <c r="LZ87" s="813" t="str">
        <f>IF(Table1[[#This Row],[Hauptkörper - B3 - Virgin Material Anteil (in %)]]="","",Table1[[#This Row],[Hauptkörper - B3 - Virgin Material Anteil (in %)]])</f>
        <v/>
      </c>
      <c r="MA87" s="812" t="str">
        <f>IF(Table1[[#This Row],[Hauptkörper - B3 - Recyceltes Material]]="","",VLOOKUP(Table1[[#This Row],[Hauptkörper - B3 - Recyceltes Material]],'DD FD'!AL:AM,2,FALSE))</f>
        <v/>
      </c>
      <c r="MB87" s="813" t="str">
        <f>IF(Table1[[#This Row],[Hauptkörper - B3 - Recyceltes Material Anteil (in %)]]="","",Table1[[#This Row],[Hauptkörper - B3 - Recyceltes Material Anteil (in %)]])</f>
        <v/>
      </c>
      <c r="MC87" s="812" t="str">
        <f>IF(Table1[[#This Row],[Hauptkörper - B3 - Beschichtung]]="","",VLOOKUP(Table1[[#This Row],[Hauptkörper - B3 - Beschichtung]],'DD FD'!AE:AF,2,FALSE))</f>
        <v/>
      </c>
      <c r="MD87" s="815" t="str">
        <f>IF(Table1[[#This Row],[Hauptkörper - B3 - Beschichtung Anteil (in %)]]="","",Table1[[#This Row],[Hauptkörper - B3 - Beschichtung Anteil (in %)]])</f>
        <v/>
      </c>
      <c r="ME87" s="811" t="str">
        <f>IF(Table1[[#This Row],[Verschluss - B1 - Art]]="","",VLOOKUP(Table1[[#This Row],[Verschluss - B1 - Art]],'DD FD'!D:E,2,FALSE))</f>
        <v/>
      </c>
      <c r="MF87" s="812" t="str">
        <f>IF(Table1[[#This Row],[Verschluss - B1 - Fraktion]]="","",VLOOKUP(Table1[[#This Row],[Verschluss - B1 - Fraktion]],'DD FD'!H:J,3,FALSE))</f>
        <v/>
      </c>
      <c r="MG87" s="809" t="str">
        <f>IF(Table1[[#This Row],[Verschluss - B1 - Gewicht (in G)]]="","",Table1[[#This Row],[Verschluss - B1 - Gewicht (in G)]])</f>
        <v/>
      </c>
      <c r="MH87" s="809" t="str">
        <f>IF(Table1[[#This Row],[Verschluss - B1 - Lizenzierungs-pflichtig? (X=Ja)]]="","",Table1[[#This Row],[Verschluss - B1 - Lizenzierungs-pflichtig? (X=Ja)]])</f>
        <v/>
      </c>
      <c r="MI87" s="809" t="str">
        <f>IF(Table1[[#This Row],[Verschluss - B1 - Trennbar vom Hauptkörper? (X=Ja)]]="","",Table1[[#This Row],[Verschluss - B1 - Trennbar vom Hauptkörper? (X=Ja)]])</f>
        <v/>
      </c>
      <c r="MJ87" s="812" t="str">
        <f>IF(Table1[[#This Row],[Verschluss - B1 - Virgin Material]]="","",VLOOKUP(Table1[[#This Row],[Verschluss - B1 - Virgin Material]],'DD FD'!AJ:AK,2,FALSE))</f>
        <v/>
      </c>
      <c r="MK87" s="813" t="str">
        <f>IF(Table1[[#This Row],[Verschluss - B1 - Virgin Material Anteil (in %)]]="","",Table1[[#This Row],[Verschluss - B1 - Virgin Material Anteil (in %)]])</f>
        <v/>
      </c>
      <c r="ML87" s="812" t="str">
        <f>IF(Table1[[#This Row],[Verschluss - B1 - Recyceltes Material]]="","",VLOOKUP(Table1[[#This Row],[Verschluss - B1 - Recyceltes Material]],'DD FD'!AL:AM,2,FALSE))</f>
        <v/>
      </c>
      <c r="MM87" s="813" t="str">
        <f>IF(Table1[[#This Row],[Verschluss - B1 - Recyceltes Material Anteil (in %)]]="","",Table1[[#This Row],[Verschluss - B1 - Recyceltes Material Anteil (in %)]])</f>
        <v/>
      </c>
      <c r="MN87" s="812" t="str">
        <f>IF(Table1[[#This Row],[Verschluss - B1 - Beschichtung]]="","",VLOOKUP(Table1[[#This Row],[Verschluss - B1 - Beschichtung]],'DD FD'!AE:AF,2,FALSE))</f>
        <v/>
      </c>
      <c r="MO87" s="815" t="str">
        <f>IF(Table1[[#This Row],[Verschluss - B1 - Beschichtung Anteil (in %)]]="","",Table1[[#This Row],[Verschluss - B1 - Beschichtung Anteil (in %)]])</f>
        <v/>
      </c>
      <c r="MP87" s="811" t="str">
        <f>IF(Table1[[#This Row],[Verschluss - B2 - Art]]="","",VLOOKUP(Table1[[#This Row],[Verschluss - B2 - Art]],'DD FD'!D:E,2,FALSE))</f>
        <v/>
      </c>
      <c r="MQ87" s="812" t="str">
        <f>IF(Table1[[#This Row],[Verschluss - B2 - Fraktion]]="","",VLOOKUP(Table1[[#This Row],[Verschluss - B2 - Fraktion]],'DD FD'!H:J,3,FALSE))</f>
        <v/>
      </c>
      <c r="MR87" s="809" t="str">
        <f>IF(Table1[[#This Row],[Verschluss - B2 - Gewicht (in G)]]="","",Table1[[#This Row],[Verschluss - B2 - Gewicht (in G)]])</f>
        <v/>
      </c>
      <c r="MS87" s="809" t="str">
        <f>IF(Table1[[#This Row],[Verschluss - B2 - Lizenzierungs-pflichtig? (X=Ja)]]="","",Table1[[#This Row],[Verschluss - B2 - Lizenzierungs-pflichtig? (X=Ja)]])</f>
        <v/>
      </c>
      <c r="MT87" s="809" t="str">
        <f>IF(Table1[[#This Row],[Verschluss - B2 - Trennbar vom Hauptkörper? (X=Ja)]]="","",Table1[[#This Row],[Verschluss - B2 - Trennbar vom Hauptkörper? (X=Ja)]])</f>
        <v/>
      </c>
      <c r="MU87" s="812" t="str">
        <f>IF(Table1[[#This Row],[Verschluss - B2 - Virgin Material]]="","",VLOOKUP(Table1[[#This Row],[Verschluss - B2 - Virgin Material]],'DD FD'!AJ:AK,2,FALSE))</f>
        <v/>
      </c>
      <c r="MV87" s="813" t="str">
        <f>IF(Table1[[#This Row],[Verschluss - B2 - Virgin Material Anteil (in %)]]="","",Table1[[#This Row],[Verschluss - B2 - Virgin Material Anteil (in %)]])</f>
        <v/>
      </c>
      <c r="MW87" s="812" t="str">
        <f>IF(Table1[[#This Row],[Verschluss - B2 - Recyceltes Material]]="","",VLOOKUP(Table1[[#This Row],[Verschluss - B2 - Recyceltes Material]],'DD FD'!AL:AM,2,FALSE))</f>
        <v/>
      </c>
      <c r="MX87" s="813" t="str">
        <f>IF(Table1[[#This Row],[Verschluss - B2 - Recyceltes Material Anteil (in %)]]="","",Table1[[#This Row],[Verschluss - B2 - Recyceltes Material Anteil (in %)]])</f>
        <v/>
      </c>
      <c r="MY87" s="812" t="str">
        <f>IF(Table1[[#This Row],[Verschluss - B2 - Beschichtung]]="","",VLOOKUP(Table1[[#This Row],[Verschluss - B2 - Beschichtung]],'DD FD'!AE:AF,2,FALSE))</f>
        <v/>
      </c>
      <c r="MZ87" s="815" t="str">
        <f>IF(Table1[[#This Row],[Verschluss - B2 - Beschichtung Anteil (in %)]]="","",Table1[[#This Row],[Verschluss - B2 - Beschichtung Anteil (in %)]])</f>
        <v/>
      </c>
      <c r="NA87" s="811" t="str">
        <f>IF(Table1[[#This Row],[Verschluss - B3 - Art]]="","",VLOOKUP(Table1[[#This Row],[Verschluss - B3 - Art]],'DD FD'!D:E,2,FALSE))</f>
        <v/>
      </c>
      <c r="NB87" s="812" t="str">
        <f>IF(Table1[[#This Row],[Verschluss - B3 - Fraktion]]="","",VLOOKUP(Table1[[#This Row],[Verschluss - B3 - Fraktion]],'DD FD'!H:J,3,FALSE))</f>
        <v/>
      </c>
      <c r="NC87" s="809" t="str">
        <f>IF(Table1[[#This Row],[Verschluss - B3 - Gewicht (in G)]]="","",Table1[[#This Row],[Verschluss - B3 - Gewicht (in G)]])</f>
        <v/>
      </c>
      <c r="ND87" s="809" t="str">
        <f>IF(Table1[[#This Row],[Verschluss - B3 - Lizenzierungs-pflichtig? (X=Ja)]]="","",Table1[[#This Row],[Verschluss - B3 - Lizenzierungs-pflichtig? (X=Ja)]])</f>
        <v/>
      </c>
      <c r="NE87" s="809" t="str">
        <f>IF(Table1[[#This Row],[Verschluss - B3 - Trennbar vom Hauptkörper? (X=Ja)]]="","",Table1[[#This Row],[Verschluss - B3 - Trennbar vom Hauptkörper? (X=Ja)]])</f>
        <v/>
      </c>
      <c r="NF87" s="812" t="str">
        <f>IF(Table1[[#This Row],[Verschluss - B3 - Virgin Material]]="","",VLOOKUP(Table1[[#This Row],[Verschluss - B3 - Virgin Material]],'DD FD'!AJ:AK,2,FALSE))</f>
        <v/>
      </c>
      <c r="NG87" s="813" t="str">
        <f>IF(Table1[[#This Row],[Verschluss - B3 - Virgin Material Anteil (in %)]]="","",Table1[[#This Row],[Verschluss - B3 - Virgin Material Anteil (in %)]])</f>
        <v/>
      </c>
      <c r="NH87" s="812" t="str">
        <f>IF(Table1[[#This Row],[Verschluss - B3 - Recyceltes Material]]="","",VLOOKUP(Table1[[#This Row],[Verschluss - B3 - Recyceltes Material]],'DD FD'!AL:AM,2,FALSE))</f>
        <v/>
      </c>
      <c r="NI87" s="813" t="str">
        <f>IF(Table1[[#This Row],[Verschluss - B3 - Recyceltes Material Anteil (in %)]]="","",Table1[[#This Row],[Verschluss - B3 - Recyceltes Material Anteil (in %)]])</f>
        <v/>
      </c>
      <c r="NJ87" s="812" t="str">
        <f>IF(Table1[[#This Row],[Verschluss - B3 - Beschichtung]]="","",VLOOKUP(Table1[[#This Row],[Verschluss - B3 - Beschichtung]],'DD FD'!AE:AF,2,FALSE))</f>
        <v/>
      </c>
      <c r="NK87" s="815" t="str">
        <f>IF(Table1[[#This Row],[Verschluss - B3 - Beschichtung Anteil (in %)]]="","",Table1[[#This Row],[Verschluss - B3 - Beschichtung Anteil (in %)]])</f>
        <v/>
      </c>
      <c r="NL87" s="811" t="str">
        <f>IF(Table1[[#This Row],[Etikett - B1 - Art]]="","",VLOOKUP(Table1[[#This Row],[Etikett - B1 - Art]],'DD FD'!F:G,2,FALSE))</f>
        <v/>
      </c>
      <c r="NM87" s="812" t="str">
        <f>IF(Table1[[#This Row],[Etikett - B1 - Fraktion]]="","",VLOOKUP(Table1[[#This Row],[Etikett - B1 - Fraktion]],'DD FD'!H:J,3,FALSE))</f>
        <v/>
      </c>
      <c r="NN87" s="809" t="str">
        <f>IF(Table1[[#This Row],[Etikett - B1 - Gewicht (in G)]]="","",Table1[[#This Row],[Etikett - B1 - Gewicht (in G)]])</f>
        <v/>
      </c>
      <c r="NO87" s="809" t="str">
        <f>IF(Table1[[#This Row],[Etikett - B1 - Lizenzierungs-pflichtig? (X=Ja)]]="","",Table1[[#This Row],[Etikett - B1 - Lizenzierungs-pflichtig? (X=Ja)]])</f>
        <v/>
      </c>
      <c r="NP87" s="809" t="str">
        <f>IF(Table1[[#This Row],[Etikett - B1 - Trennbar vom Hauptkörper? (X=Ja)]]="","",Table1[[#This Row],[Etikett - B1 - Trennbar vom Hauptkörper? (X=Ja)]])</f>
        <v/>
      </c>
      <c r="NQ87" s="812" t="str">
        <f>IF(Table1[[#This Row],[Etikett - B1 - Virgin Material]]="","",VLOOKUP(Table1[[#This Row],[Etikett - B1 - Virgin Material]],'DD FD'!AJ:AK,2,FALSE))</f>
        <v/>
      </c>
      <c r="NR87" s="813" t="str">
        <f>IF(Table1[[#This Row],[Etikett - B1 - Virgin Material Anteil (in %)]]="","",Table1[[#This Row],[Etikett - B1 - Virgin Material Anteil (in %)]])</f>
        <v/>
      </c>
      <c r="NS87" s="812" t="str">
        <f>IF(Table1[[#This Row],[Etikett - B1 - Recyceltes Material]]="","",VLOOKUP(Table1[[#This Row],[Etikett - B1 - Recyceltes Material]],'DD FD'!AL:AM,2,FALSE))</f>
        <v/>
      </c>
      <c r="NT87" s="813" t="str">
        <f>IF(Table1[[#This Row],[Etikett - B1 - Recyceltes Material Anteil (in %)]]="","",Table1[[#This Row],[Etikett - B1 - Recyceltes Material Anteil (in %)]])</f>
        <v/>
      </c>
      <c r="NU87" s="812" t="str">
        <f>IF(Table1[[#This Row],[Etikett - B1 - Beschichtung]]="","",VLOOKUP(Table1[[#This Row],[Etikett - B1 - Beschichtung]],'DD FD'!AE:AF,2,FALSE))</f>
        <v/>
      </c>
      <c r="NV87" s="815" t="str">
        <f>IF(Table1[[#This Row],[Etikett - B1 - Beschichtung Anteil (in %)]]="","",Table1[[#This Row],[Etikett - B1 - Beschichtung Anteil (in %)]])</f>
        <v/>
      </c>
      <c r="NW87" s="811" t="str">
        <f>IF(Table1[[#This Row],[Etikett - B2 - Art]]="","",VLOOKUP(Table1[[#This Row],[Etikett - B2 - Art]],'DD FD'!F:G,2,FALSE))</f>
        <v/>
      </c>
      <c r="NX87" s="812" t="str">
        <f>IF(Table1[[#This Row],[Etikett - B2 - Fraktion]]="","",VLOOKUP(Table1[[#This Row],[Etikett - B2 - Fraktion]],'DD FD'!H:J,3,FALSE))</f>
        <v/>
      </c>
      <c r="NY87" s="809" t="str">
        <f>IF(Table1[[#This Row],[Etikett - B2 - Gewicht (in G)]]="","",Table1[[#This Row],[Etikett - B2 - Gewicht (in G)]])</f>
        <v/>
      </c>
      <c r="NZ87" s="809" t="str">
        <f>IF(Table1[[#This Row],[Etikett - B2 - Lizenzierungs-pflichtig? (X=Ja)]]="","",Table1[[#This Row],[Etikett - B2 - Lizenzierungs-pflichtig? (X=Ja)]])</f>
        <v/>
      </c>
      <c r="OA87" s="809" t="str">
        <f>IF(Table1[[#This Row],[Etikett - B2 - Trennbar vom Hauptkörper? (X=Ja)]]="","",Table1[[#This Row],[Etikett - B2 - Trennbar vom Hauptkörper? (X=Ja)]])</f>
        <v/>
      </c>
      <c r="OB87" s="812" t="str">
        <f>IF(Table1[[#This Row],[Etikett - B2 - Virgin Material]]="","",VLOOKUP(Table1[[#This Row],[Etikett - B2 - Virgin Material]],'DD FD'!AJ:AK,2,FALSE))</f>
        <v/>
      </c>
      <c r="OC87" s="813" t="str">
        <f>IF(Table1[[#This Row],[Etikett - B2 - Virgin Material Anteil (in %)]]="","",Table1[[#This Row],[Etikett - B2 - Virgin Material Anteil (in %)]])</f>
        <v/>
      </c>
      <c r="OD87" s="812" t="str">
        <f>IF(Table1[[#This Row],[Etikett - B2 - Recyceltes Material]]="","",VLOOKUP(Table1[[#This Row],[Etikett - B2 - Recyceltes Material]],'DD FD'!AL:AM,2,FALSE))</f>
        <v/>
      </c>
      <c r="OE87" s="813" t="str">
        <f>IF(Table1[[#This Row],[Etikett - B2 - Recyceltes Material Anteil (in %)]]="","",Table1[[#This Row],[Etikett - B2 - Recyceltes Material Anteil (in %)]])</f>
        <v/>
      </c>
      <c r="OF87" s="812" t="str">
        <f>IF(Table1[[#This Row],[Etikett - B2 - Beschichtung]]="","",VLOOKUP(Table1[[#This Row],[Etikett - B2 - Beschichtung]],'DD FD'!AE:AF,2,FALSE))</f>
        <v/>
      </c>
      <c r="OG87" s="815" t="str">
        <f>IF(Table1[[#This Row],[Etikett - B2 - Beschichtung Anteil (in %)]]="","",Table1[[#This Row],[Etikett - B2 - Beschichtung Anteil (in %)]])</f>
        <v/>
      </c>
      <c r="OH87" s="811" t="str">
        <f>IF(Table1[[#This Row],[Etikett - B3 - Art]]="","",VLOOKUP(Table1[[#This Row],[Etikett - B3 - Art]],'DD FD'!F:G,2,FALSE))</f>
        <v/>
      </c>
      <c r="OI87" s="812" t="str">
        <f>IF(Table1[[#This Row],[Etikett - B3 - Fraktion]]="","",VLOOKUP(Table1[[#This Row],[Etikett - B3 - Fraktion]],'DD FD'!H:J,3,FALSE))</f>
        <v/>
      </c>
      <c r="OJ87" s="809" t="str">
        <f>IF(Table1[[#This Row],[Etikett - B3 - Gewicht (in G)]]="","",Table1[[#This Row],[Etikett - B3 - Gewicht (in G)]])</f>
        <v/>
      </c>
      <c r="OK87" s="809" t="str">
        <f>IF(Table1[[#This Row],[Etikett - B3 - Lizenzierungs-pflichtig? (X=Ja)]]="","",Table1[[#This Row],[Etikett - B3 - Lizenzierungs-pflichtig? (X=Ja)]])</f>
        <v/>
      </c>
      <c r="OL87" s="809" t="str">
        <f>IF(Table1[[#This Row],[Etikett - B3 - Trennbar vom Hauptkörper? (X=Ja)]]="","",Table1[[#This Row],[Etikett - B3 - Trennbar vom Hauptkörper? (X=Ja)]])</f>
        <v/>
      </c>
      <c r="OM87" s="812" t="str">
        <f>IF(Table1[[#This Row],[Etikett - B3 - Virgin Material]]="","",VLOOKUP(Table1[[#This Row],[Etikett - B3 - Virgin Material]],'DD FD'!AJ:AK,2,FALSE))</f>
        <v/>
      </c>
      <c r="ON87" s="813" t="str">
        <f>IF(Table1[[#This Row],[Etikett - B3 - Virgin Material Anteil (in %)]]="","",Table1[[#This Row],[Etikett - B3 - Virgin Material Anteil (in %)]])</f>
        <v/>
      </c>
      <c r="OO87" s="812" t="str">
        <f>IF(Table1[[#This Row],[Etikett - B3 - Recyceltes Material]]="","",VLOOKUP(Table1[[#This Row],[Etikett - B3 - Recyceltes Material]],'DD FD'!AL:AM,2,FALSE))</f>
        <v/>
      </c>
      <c r="OP87" s="813" t="str">
        <f>IF(Table1[[#This Row],[Etikett - B3 - Recyceltes Material Anteil (in %)]]="","",Table1[[#This Row],[Etikett - B3 - Recyceltes Material Anteil (in %)]])</f>
        <v/>
      </c>
      <c r="OQ87" s="812" t="str">
        <f>IF(Table1[[#This Row],[Etikett - B3 - Beschichtung]]="","",VLOOKUP(Table1[[#This Row],[Etikett - B3 - Beschichtung]],'DD FD'!AE:AF,2,FALSE))</f>
        <v/>
      </c>
      <c r="OR87" s="861" t="str">
        <f>IF(Table1[[#This Row],[Etikett - B3 - Beschichtung Anteil (in %)]]="","",Table1[[#This Row],[Etikett - B3 - Beschichtung Anteil (in %)]])</f>
        <v/>
      </c>
      <c r="OS87" s="866">
        <f>ROUNDUP(SUM(
IF(AND(LB87='DD FD'!$J$7,LD87='DD FD'!$AI$3),LC87,0),
IF(AND(LL87='DD FD'!$J$7,LN87='DD FD'!$AI$3),LM87,0),
IF(AND(LV87='DD FD'!$J$7,LX87='DD FD'!$AI$3),LW87,0),
IF(AND(MF87='DD FD'!$J$7,MH87='DD FD'!$AI$3),MG87,0),
IF(AND(MQ87='DD FD'!$J$7,MS87='DD FD'!$AI$3),MR87,0),
IF(AND(NB87='DD FD'!$J$7,ND87='DD FD'!$AI$3),NC87,0),
IF(AND(NM87='DD FD'!$J$7,NO87='DD FD'!$AI$3),NN87,0),
IF(AND(NX87='DD FD'!$J$7,NZ87='DD FD'!$AI$3),NY87,0),
IF(AND(OI87='DD FD'!$J$7,OK87='DD FD'!$AI$3),OJ87,0),
),2)</f>
        <v>0</v>
      </c>
      <c r="OT87" s="865">
        <f>ROUNDUP(SUM(
IF(AND(LB87='DD FD'!$J$6,LD87='DD FD'!$AI$3),LC87,0),
IF(AND(LL87='DD FD'!$J$6,LN87='DD FD'!$AI$3),LM87,0),
IF(AND(LV87='DD FD'!$J$6,LX87='DD FD'!$AI$3),LW87,0),
IF(AND(MF87='DD FD'!$J$6,MH87='DD FD'!$AI$3),MG87,0),
IF(AND(MQ87='DD FD'!$J$6,MS87='DD FD'!$AI$3),MR87,0),
IF(AND(NB87='DD FD'!$J$6,ND87='DD FD'!$AI$3),NC87,0),
IF(AND(NM87='DD FD'!$J$6,NO87='DD FD'!$AI$3),NN87,0),
IF(AND(NX87='DD FD'!$J$6,NZ87='DD FD'!$AI$3),NY87,0),
IF(AND(OI87='DD FD'!$J$6,OK87='DD FD'!$AI$3),OJ87,0),
),2)</f>
        <v>0</v>
      </c>
      <c r="OU87" s="865">
        <f>ROUNDUP(SUM(
IF(AND(LB87='DD FD'!$J$10,LD87='DD FD'!$AI$3),LC87,0),
IF(AND(LL87='DD FD'!$J$10,LN87='DD FD'!$AI$3),LM87,0),
IF(AND(LV87='DD FD'!$J$10,LX87='DD FD'!$AI$3),LW87,0),
IF(AND(MF87='DD FD'!$J$10,MH87='DD FD'!$AI$3),MG87,0),
IF(AND(MQ87='DD FD'!$J$10,MS87='DD FD'!$AI$3),MR87,0),
IF(AND(NB87='DD FD'!$J$10,ND87='DD FD'!$AI$3),NC87,0),
IF(AND(NM87='DD FD'!$J$10,NO87='DD FD'!$AI$3),NN87,0),
IF(AND(NX87='DD FD'!$J$10,NZ87='DD FD'!$AI$3),NY87,0),
IF(AND(OI87='DD FD'!$J$10,OK87='DD FD'!$AI$3),OJ87,0),
),2)</f>
        <v>0</v>
      </c>
      <c r="OV87" s="865">
        <f>ROUNDUP(SUM(
IF(AND(LB87='DD FD'!$J$8,LD87='DD FD'!$AI$3),LC87,0),
IF(AND(LL87='DD FD'!$J$8,LN87='DD FD'!$AI$3),LM87,0),
IF(AND(LV87='DD FD'!$J$8,LX87='DD FD'!$AI$3),LW87,0),
IF(AND(MF87='DD FD'!$J$8,MH87='DD FD'!$AI$3),MG87,0),
IF(AND(MQ87='DD FD'!$J$8,MS87='DD FD'!$AI$3),MR87,0),
IF(AND(NB87='DD FD'!$J$8,ND87='DD FD'!$AI$3),NC87,0),
IF(AND(NM87='DD FD'!$J$8,NO87='DD FD'!$AI$3),NN87,0),
IF(AND(NX87='DD FD'!$J$8,NZ87='DD FD'!$AI$3),NY87,0),
IF(AND(OI87='DD FD'!$J$8,OK87='DD FD'!$AI$3),OJ87,0),
),2)</f>
        <v>0</v>
      </c>
      <c r="OW87" s="865">
        <f>ROUNDUP(SUM(
IF(AND(LB87='DD FD'!$J$5,LD87='DD FD'!$AI$3),LC87,0),
IF(AND(LL87='DD FD'!$J$5,LN87='DD FD'!$AI$3),LM87,0),
IF(AND(LV87='DD FD'!$J$5,LX87='DD FD'!$AI$3),LW87,0),
IF(AND(MF87='DD FD'!$J$5,MH87='DD FD'!$AI$3),MG87,0),
IF(AND(MQ87='DD FD'!$J$5,MS87='DD FD'!$AI$3),MR87,0),
IF(AND(NB87='DD FD'!$J$5,ND87='DD FD'!$AI$3),NC87,0),
IF(AND(NM87='DD FD'!$J$5,NO87='DD FD'!$AI$3),NN87,0),
IF(AND(NX87='DD FD'!$J$5,NZ87='DD FD'!$AI$3),NY87,0),
IF(AND(OI87='DD FD'!$J$5,OK87='DD FD'!$AI$3),OJ87,0),
),2)</f>
        <v>0</v>
      </c>
      <c r="OX87" s="865">
        <f>ROUNDUP(SUM(
IF(AND(LB87='DD FD'!$J$9,LD87='DD FD'!$AI$3),LC87,0),
IF(AND(LL87='DD FD'!$J$9,LN87='DD FD'!$AI$3),LM87,0),
IF(AND(LV87='DD FD'!$J$9,LX87='DD FD'!$AI$3),LW87,0),
IF(AND(MF87='DD FD'!$J$9,MH87='DD FD'!$AI$3),MG87,0),
IF(AND(MQ87='DD FD'!$J$9,MS87='DD FD'!$AI$3),MR87,0),
IF(AND(NB87='DD FD'!$J$9,ND87='DD FD'!$AI$3),NC87,0),
IF(AND(NM87='DD FD'!$J$9,NO87='DD FD'!$AI$3),NN87,0),
IF(AND(NX87='DD FD'!$J$9,NZ87='DD FD'!$AI$3),NY87,0),
IF(AND(OI87='DD FD'!$J$9,OK87='DD FD'!$AI$3),OJ87,0),
),2)</f>
        <v>0</v>
      </c>
      <c r="OY87" s="865">
        <f>ROUNDUP(SUM(
IF(AND(LB87='DD FD'!$J$4,LD87='DD FD'!$AI$3),LC87,0),
IF(AND(LL87='DD FD'!$J$4,LN87='DD FD'!$AI$3),LM87,0),
IF(AND(LV87='DD FD'!$J$4,LX87='DD FD'!$AI$3),LW87,0),
IF(AND(MF87='DD FD'!$J$4,MH87='DD FD'!$AI$3),MG87,0),
IF(AND(MQ87='DD FD'!$J$4,MS87='DD FD'!$AI$3),MR87,0),
IF(AND(NB87='DD FD'!$J$4,ND87='DD FD'!$AI$3),NC87,0),
IF(AND(NM87='DD FD'!$J$4,NO87='DD FD'!$AI$3),NN87,0),
IF(AND(NX87='DD FD'!$J$4,NZ87='DD FD'!$AI$3),NY87,0),
IF(AND(OI87='DD FD'!$J$4,OK87='DD FD'!$AI$3),OJ87,0),
),2)</f>
        <v>0</v>
      </c>
      <c r="OZ87" s="867">
        <f>ROUNDUP(SUM(
IF(AND(LB87='DD FD'!$J$11,LD87='DD FD'!$AI$3),LC87,0),
IF(AND(LL87='DD FD'!$J$11,LN87='DD FD'!$AI$3),LM87,0),
IF(AND(LV87='DD FD'!$J$11,LX87='DD FD'!$AI$3),LW87,0),
IF(AND(MF87='DD FD'!$J$11,MH87='DD FD'!$AI$3),MG87,0),
IF(AND(MQ87='DD FD'!$J$11,MS87='DD FD'!$AI$3),MR87,0),
IF(AND(NB87='DD FD'!$J$11,ND87='DD FD'!$AI$3),NC87,0),
IF(AND(NM87='DD FD'!$J$11,NO87='DD FD'!$AI$3),NN87,0),
IF(AND(NX87='DD FD'!$J$11,NZ87='DD FD'!$AI$3),NY87,0),
IF(AND(OI87='DD FD'!$J$11,OK87='DD FD'!$AI$3),OJ87,0),
),2)</f>
        <v>0</v>
      </c>
    </row>
    <row r="88" spans="1:416">
      <c r="A88" s="663"/>
      <c r="B88" s="182"/>
      <c r="C88" s="282"/>
      <c r="D88" s="282"/>
      <c r="E88" s="183"/>
      <c r="F88" s="355"/>
      <c r="G88" s="359"/>
      <c r="H88" s="664"/>
      <c r="I88" s="173"/>
      <c r="J88" s="161" t="str">
        <f t="shared" si="27"/>
        <v/>
      </c>
      <c r="K88" s="633" t="str">
        <f t="shared" si="44"/>
        <v/>
      </c>
      <c r="L88" s="636"/>
      <c r="M88" s="124" t="str">
        <f t="shared" si="45"/>
        <v/>
      </c>
      <c r="N88" s="125" t="str">
        <f t="shared" si="28"/>
        <v/>
      </c>
      <c r="O88" s="175"/>
      <c r="P88" s="175"/>
      <c r="Q88" s="126" t="str">
        <f t="shared" si="46"/>
        <v/>
      </c>
      <c r="R88" s="184"/>
      <c r="S88" s="184"/>
      <c r="T88" s="182"/>
      <c r="U88" s="182"/>
      <c r="V88" s="182"/>
      <c r="W88" s="358"/>
      <c r="X88" s="182"/>
      <c r="Y88" s="183"/>
      <c r="Z88" s="123"/>
      <c r="AA88" s="176"/>
      <c r="AB88" s="176"/>
      <c r="AC88" s="176"/>
      <c r="AD88" s="176"/>
      <c r="AE88" s="176"/>
      <c r="AF88" s="176"/>
      <c r="AG88" s="127" t="str">
        <f t="shared" si="47"/>
        <v/>
      </c>
      <c r="AH88" s="127" t="str">
        <f t="shared" si="48"/>
        <v/>
      </c>
      <c r="AI88" s="370"/>
      <c r="AJ88" s="635"/>
      <c r="AK88" s="619" t="str">
        <f t="shared" si="49"/>
        <v/>
      </c>
      <c r="AL88" s="124" t="str">
        <f t="shared" si="29"/>
        <v/>
      </c>
      <c r="AM88" s="124" t="str">
        <f t="shared" si="30"/>
        <v/>
      </c>
      <c r="AN88" s="124" t="str">
        <f t="shared" si="31"/>
        <v/>
      </c>
      <c r="AO88" s="124" t="str">
        <f t="shared" si="32"/>
        <v/>
      </c>
      <c r="AP88" s="184"/>
      <c r="AQ88" s="182"/>
      <c r="AR88" s="182"/>
      <c r="AS88" s="182"/>
      <c r="AT88" s="182"/>
      <c r="AU88" s="127" t="str">
        <f t="shared" si="33"/>
        <v/>
      </c>
      <c r="AV88" s="354"/>
      <c r="AW88" s="127" t="str">
        <f t="shared" si="34"/>
        <v/>
      </c>
      <c r="AX88" s="144" t="str">
        <f t="shared" si="35"/>
        <v/>
      </c>
      <c r="AY88" s="182"/>
      <c r="AZ88" s="23"/>
      <c r="BA88" s="23"/>
      <c r="BB88" s="183"/>
      <c r="BC88" s="622"/>
      <c r="BD88" s="649" t="str">
        <f t="shared" si="50"/>
        <v/>
      </c>
      <c r="BE88" s="354"/>
      <c r="BF88" s="192" t="str">
        <f t="shared" si="51"/>
        <v/>
      </c>
      <c r="BG88" s="159"/>
      <c r="BH88" s="159"/>
      <c r="BI88" s="182"/>
      <c r="BJ88" s="194"/>
      <c r="BK88" s="194"/>
      <c r="BL88" s="194"/>
      <c r="BM88" s="127" t="str">
        <f t="shared" si="36"/>
        <v/>
      </c>
      <c r="BN88" s="194"/>
      <c r="BO88" s="178" t="str">
        <f t="shared" si="37"/>
        <v/>
      </c>
      <c r="BP88" s="191"/>
      <c r="BQ88" s="182"/>
      <c r="BR88" s="23"/>
      <c r="BS88" s="23"/>
      <c r="BT88" s="23"/>
      <c r="BU88" s="651"/>
      <c r="BV88" s="647"/>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633" t="str">
        <f t="shared" si="52"/>
        <v/>
      </c>
      <c r="DY88" s="736"/>
      <c r="DZ88" s="334"/>
      <c r="EA88" s="736"/>
      <c r="EB88" s="197"/>
      <c r="EC88" s="194"/>
      <c r="ED88" s="197"/>
      <c r="EE88" s="197"/>
      <c r="EF88" s="194"/>
      <c r="EG88" s="194"/>
      <c r="EH88" s="194"/>
      <c r="EI88" s="123" t="str">
        <f t="shared" si="38"/>
        <v/>
      </c>
      <c r="EJ88" s="194"/>
      <c r="EK88" s="620" t="str">
        <f t="shared" si="39"/>
        <v/>
      </c>
      <c r="EL88" s="756"/>
      <c r="EM88" s="620" t="str">
        <f t="shared" si="53"/>
        <v/>
      </c>
      <c r="EN88" s="733"/>
      <c r="EO88" s="163"/>
      <c r="EP88" s="163"/>
      <c r="EQ88" s="163"/>
      <c r="ER88" s="163"/>
      <c r="ES88" s="163"/>
      <c r="ET88" s="163"/>
      <c r="EU88" s="163"/>
      <c r="EV88" s="163"/>
      <c r="EW88" s="163"/>
      <c r="EX88" s="163"/>
      <c r="EY88" s="163"/>
      <c r="EZ88" s="163"/>
      <c r="FA88" s="163"/>
      <c r="FB88" s="163"/>
      <c r="FC88" s="742"/>
      <c r="FD88" s="648" t="str">
        <f t="shared" si="40"/>
        <v/>
      </c>
      <c r="FE88" s="183"/>
      <c r="FF88" s="201"/>
      <c r="FG88" s="201"/>
      <c r="FH88" s="201"/>
      <c r="FI88" s="201"/>
      <c r="FJ88" s="201"/>
      <c r="FK88" s="201"/>
      <c r="FL88" s="182"/>
      <c r="FM88" s="182"/>
      <c r="FN88" s="334"/>
      <c r="FO88" s="123" t="str">
        <f t="shared" si="41"/>
        <v/>
      </c>
      <c r="FP88" s="889" t="str">
        <f>IF(Table1[[#This Row],[Baumwollanteil (in %)]]&lt;&gt;"","05","")</f>
        <v/>
      </c>
      <c r="FQ88" s="999"/>
      <c r="FR88" s="179" t="str">
        <f t="shared" si="42"/>
        <v/>
      </c>
      <c r="FS88" s="175"/>
      <c r="FT88" s="175"/>
      <c r="FU88" s="175"/>
      <c r="FV88" s="745" t="str">
        <f t="shared" si="43"/>
        <v/>
      </c>
      <c r="FZ88" s="24"/>
      <c r="GA88" s="24"/>
      <c r="GC88" s="1010" t="str">
        <f>IF(Table1[[#This Row],[Global Trade Item Number (GTIN)]]="","",Table1[[#This Row],[Global Trade Item Number (GTIN)]])</f>
        <v/>
      </c>
      <c r="GD88" s="790" t="str">
        <f>IF(Table1[[#This Row],[WAWI-Nr./ Kreditoren-Nummer
(ASDV)]]&lt;&gt;"",Table1[[#This Row],[WAWI-Nr./ Kreditoren-Nummer
(ASDV)]],"")</f>
        <v/>
      </c>
      <c r="GE88" s="190"/>
      <c r="GF88" s="790" t="str">
        <f>IF(Table1[[#This Row],[Gültig ab (Datum)]]&lt;&gt;"","31.12.9999","")</f>
        <v/>
      </c>
      <c r="GG88" s="190"/>
      <c r="GH88" s="190"/>
      <c r="GI88" s="616"/>
      <c r="GJ88" s="765"/>
      <c r="GK88" s="763"/>
      <c r="GL88" s="617"/>
      <c r="GM88" s="617"/>
      <c r="GN88" s="617"/>
      <c r="GO88" s="617"/>
      <c r="GP88" s="617"/>
      <c r="GQ88" s="775"/>
      <c r="GR88" s="771"/>
      <c r="GS88" s="159"/>
      <c r="GT88" s="610"/>
      <c r="GU88" s="610"/>
      <c r="GV88" s="610"/>
      <c r="GW88" s="610"/>
      <c r="GX88" s="610"/>
      <c r="GY88" s="610"/>
      <c r="GZ88" s="610"/>
      <c r="HA88" s="610"/>
      <c r="HB88" s="771"/>
      <c r="HC88" s="610"/>
      <c r="HD88" s="610"/>
      <c r="HE88" s="610"/>
      <c r="HF88" s="610"/>
      <c r="HG88" s="610"/>
      <c r="HH88" s="610"/>
      <c r="HI88" s="610"/>
      <c r="HJ88" s="610"/>
      <c r="HK88" s="610"/>
      <c r="HL88" s="771"/>
      <c r="HM88" s="610"/>
      <c r="HN88" s="610"/>
      <c r="HO88" s="610"/>
      <c r="HP88" s="610"/>
      <c r="HQ88" s="610"/>
      <c r="HR88" s="610"/>
      <c r="HS88" s="610"/>
      <c r="HT88" s="610"/>
      <c r="HU88" s="610"/>
      <c r="HV88" s="771"/>
      <c r="HW88" s="610"/>
      <c r="HX88" s="610"/>
      <c r="HY88" s="610"/>
      <c r="HZ88" s="610"/>
      <c r="IA88" s="610"/>
      <c r="IB88" s="610"/>
      <c r="IC88" s="610"/>
      <c r="ID88" s="610"/>
      <c r="IE88" s="610"/>
      <c r="IF88" s="610"/>
      <c r="IG88" s="771"/>
      <c r="IH88" s="610"/>
      <c r="II88" s="610"/>
      <c r="IJ88" s="610"/>
      <c r="IK88" s="610"/>
      <c r="IL88" s="610"/>
      <c r="IM88" s="610"/>
      <c r="IN88" s="610"/>
      <c r="IO88" s="610"/>
      <c r="IP88" s="610"/>
      <c r="IQ88" s="610"/>
      <c r="IR88" s="771"/>
      <c r="IS88" s="610"/>
      <c r="IT88" s="610"/>
      <c r="IU88" s="610"/>
      <c r="IV88" s="610"/>
      <c r="IW88" s="610"/>
      <c r="IX88" s="610"/>
      <c r="IY88" s="610"/>
      <c r="IZ88" s="610"/>
      <c r="JA88" s="610"/>
      <c r="JB88" s="610"/>
      <c r="JC88" s="771"/>
      <c r="JD88" s="610"/>
      <c r="JE88" s="610"/>
      <c r="JF88" s="610"/>
      <c r="JG88" s="610"/>
      <c r="JH88" s="610"/>
      <c r="JI88" s="610"/>
      <c r="JJ88" s="610"/>
      <c r="JK88" s="610"/>
      <c r="JL88" s="610"/>
      <c r="JM88" s="827"/>
      <c r="JN88" s="771"/>
      <c r="JO88" s="610"/>
      <c r="JP88" s="610"/>
      <c r="JQ88" s="610"/>
      <c r="JR88" s="610"/>
      <c r="JS88" s="610"/>
      <c r="JT88" s="610"/>
      <c r="JU88" s="610"/>
      <c r="JV88" s="610"/>
      <c r="JW88" s="610"/>
      <c r="JX88" s="610"/>
      <c r="JY88" s="771"/>
      <c r="JZ88" s="610"/>
      <c r="KA88" s="610"/>
      <c r="KB88" s="610"/>
      <c r="KC88" s="610"/>
      <c r="KD88" s="610"/>
      <c r="KE88" s="610"/>
      <c r="KF88" s="610"/>
      <c r="KG88" s="610"/>
      <c r="KH88" s="610"/>
      <c r="KI88" s="610"/>
      <c r="KL88" s="803" t="str">
        <f>IF(Table1[[#This Row],[GTIN]]&lt;&gt;"",Table1[[#This Row],[GTIN]],"")</f>
        <v/>
      </c>
      <c r="KM88" s="804" t="str">
        <f>Table1[[#This Row],[Kreditor]]</f>
        <v/>
      </c>
      <c r="KN88" s="805" t="str">
        <f>IF(Table1[[#This Row],[Gültig ab (Datum)]]&lt;&gt;"",Table1[[#This Row],[Gültig ab (Datum)]],"")</f>
        <v/>
      </c>
      <c r="KO88" s="805" t="str">
        <f>Table1[[#This Row],[Gültig bis]]</f>
        <v/>
      </c>
      <c r="KP88" s="818" t="str">
        <f>IF(Table1[[#This Row],[Artikel verpackt? 
(X=Ja)]]="","",Table1[[#This Row],[Artikel verpackt? 
(X=Ja)]])</f>
        <v/>
      </c>
      <c r="KQ88" s="806" t="str">
        <f>IF(Table1[[#This Row],[Verpackung recyclingfähig?
(X=Ja)]]="","",Table1[[#This Row],[Verpackung recyclingfähig?
(X=Ja)]])</f>
        <v/>
      </c>
      <c r="KR88" s="807"/>
      <c r="KS88" s="808"/>
      <c r="KT88" s="809"/>
      <c r="KU88" s="809"/>
      <c r="KV88" s="809"/>
      <c r="KW88" s="809"/>
      <c r="KX88" s="809"/>
      <c r="KY88" s="809"/>
      <c r="KZ88" s="810"/>
      <c r="LA88" s="811" t="str">
        <f>IF(Table1[[#This Row],[Hauptkörper - B1 - Art]]="","",VLOOKUP(Table1[[#This Row],[Hauptkörper - B1 - Art]],'DD FD'!B:C,2,FALSE))</f>
        <v/>
      </c>
      <c r="LB88" s="812" t="str">
        <f>IF(Table1[[#This Row],[Hauptkörper - B1 - Fraktion]]="","",VLOOKUP(Table1[[#This Row],[Hauptkörper - B1 - Fraktion]],'DD FD'!H:J,3,FALSE))</f>
        <v/>
      </c>
      <c r="LC88" s="809" t="str">
        <f>IF(Table1[[#This Row],[Hauptkörper - B1 - Gewicht
(in G)]]="","",Table1[[#This Row],[Hauptkörper - B1 - Gewicht
(in G)]])</f>
        <v/>
      </c>
      <c r="LD88" s="809" t="str">
        <f>IF(Table1[[#This Row],[Hauptkörper - B1 - Lizenzierungs-pflichtig? (X=Ja)]]="","",Table1[[#This Row],[Hauptkörper - B1 - Lizenzierungs-pflichtig? (X=Ja)]])</f>
        <v/>
      </c>
      <c r="LE88" s="812" t="str">
        <f>IF(Table1[[#This Row],[Hauptkörper - B1 - Virgin Material]]="","",VLOOKUP(Table1[[#This Row],[Hauptkörper - B1 - Virgin Material]],'DD FD'!AJ:AK,2,FALSE))</f>
        <v/>
      </c>
      <c r="LF88" s="813" t="str">
        <f>IF(Table1[[#This Row],[Hauptkörper - B1 - Virgin Material Anteil (in %)]]="","",Table1[[#This Row],[Hauptkörper - B1 - Virgin Material Anteil (in %)]])</f>
        <v/>
      </c>
      <c r="LG88" s="812" t="str">
        <f>IF(Table1[[#This Row],[Hauptkörper - B1 - Recyceltes Material]]="","",VLOOKUP(Table1[[#This Row],[Hauptkörper - B1 - Recyceltes Material]],'DD FD'!AL:AM,2,FALSE))</f>
        <v/>
      </c>
      <c r="LH88" s="813" t="str">
        <f>IF(Table1[[#This Row],[Hauptkörper - B1 - Recyceltes Material Anteil (in %)]]="","",Table1[[#This Row],[Hauptkörper - B1 - Recyceltes Material Anteil (in %)]])</f>
        <v/>
      </c>
      <c r="LI88" s="814" t="str">
        <f>IF(Table1[[#This Row],[Hauptkörper - B1 - Beschichtung]]="","",VLOOKUP(Table1[[#This Row],[Hauptkörper - B1 - Beschichtung]],'DD FD'!AE:AF,2,FALSE))</f>
        <v/>
      </c>
      <c r="LJ88" s="815" t="str">
        <f>IF(Table1[[#This Row],[Hauptkörper - B1 - Beschichtung Anteil (in %)]]="","",Table1[[#This Row],[Hauptkörper - B1 - Beschichtung Anteil (in %)]])</f>
        <v/>
      </c>
      <c r="LK88" s="811" t="str">
        <f>IF(Table1[[#This Row],[Hauptkörper - B2 - Art]]="","",VLOOKUP(Table1[[#This Row],[Hauptkörper - B2 - Art]],'DD FD'!B:C,2,FALSE))</f>
        <v/>
      </c>
      <c r="LL88" s="812" t="str">
        <f>IF(Table1[[#This Row],[Hauptkörper - B2 - Fraktion]]="","",VLOOKUP(Table1[[#This Row],[Hauptkörper - B2 - Fraktion]],'DD FD'!H:J,3,FALSE))</f>
        <v/>
      </c>
      <c r="LM88" s="809" t="str">
        <f>IF(Table1[[#This Row],[Hauptkörper - B2 - Gewicht
(in G)]]="","",Table1[[#This Row],[Hauptkörper - B2 - Gewicht
(in G)]])</f>
        <v/>
      </c>
      <c r="LN88" s="809" t="str">
        <f>IF(Table1[[#This Row],[Hauptkörper - B2 - Lizenzierungs-pflichtig? (X=Ja)]]="","",Table1[[#This Row],[Hauptkörper - B2 - Lizenzierungs-pflichtig? (X=Ja)]])</f>
        <v/>
      </c>
      <c r="LO88" s="812" t="str">
        <f>IF(Table1[[#This Row],[Hauptkörper - B2 - Virgin Material]]="","",VLOOKUP(Table1[[#This Row],[Hauptkörper - B2 - Virgin Material]],'DD FD'!AJ:AK,2,FALSE))</f>
        <v/>
      </c>
      <c r="LP88" s="813" t="str">
        <f>IF(Table1[[#This Row],[Hauptkörper - B2 - Virgin Material Anteil (in %)]]="","",Table1[[#This Row],[Hauptkörper - B2 - Virgin Material Anteil (in %)]])</f>
        <v/>
      </c>
      <c r="LQ88" s="812" t="str">
        <f>IF(Table1[[#This Row],[Hauptkörper - B2 - Recyceltes Material]]="","",VLOOKUP(Table1[[#This Row],[Hauptkörper - B2 - Recyceltes Material]],'DD FD'!AL:AM,2,FALSE))</f>
        <v/>
      </c>
      <c r="LR88" s="813" t="str">
        <f>IF(Table1[[#This Row],[Hauptkörper - B2 - Recyceltes Material Anteil (in %)]]="","",Table1[[#This Row],[Hauptkörper - B2 - Recyceltes Material Anteil (in %)]])</f>
        <v/>
      </c>
      <c r="LS88" s="812" t="str">
        <f>IF(Table1[[#This Row],[Hauptkörper - B2 - Beschichtung]]="","",VLOOKUP(Table1[[#This Row],[Hauptkörper - B2 - Beschichtung]],'DD FD'!AE:AF,2,FALSE))</f>
        <v/>
      </c>
      <c r="LT88" s="815" t="str">
        <f>IF(Table1[[#This Row],[Hauptkörper - B2 - Beschichtung Anteil (in %)]]="","",Table1[[#This Row],[Hauptkörper - B2 - Beschichtung Anteil (in %)]])</f>
        <v/>
      </c>
      <c r="LU88" s="811" t="str">
        <f>IF(Table1[[#This Row],[Hauptkörper - B3 - Art]]="","",VLOOKUP(Table1[[#This Row],[Hauptkörper - B3 - Art]],'DD FD'!B:C,2,FALSE))</f>
        <v/>
      </c>
      <c r="LV88" s="812" t="str">
        <f>IF(Table1[[#This Row],[Hauptkörper - B3 - Fraktion]]="","",VLOOKUP(Table1[[#This Row],[Hauptkörper - B3 - Fraktion]],'DD FD'!H:J,3,FALSE))</f>
        <v/>
      </c>
      <c r="LW88" s="809" t="str">
        <f>IF(Table1[[#This Row],[Hauptkörper - B3 - Gewicht
(in G)]]="","",Table1[[#This Row],[Hauptkörper - B3 - Gewicht
(in G)]])</f>
        <v/>
      </c>
      <c r="LX88" s="809" t="str">
        <f>IF(Table1[[#This Row],[Hauptkörper - B3 - Lizenzierungs-pflichtig? (X=Ja)]]="","",Table1[[#This Row],[Hauptkörper - B3 - Lizenzierungs-pflichtig? (X=Ja)]])</f>
        <v/>
      </c>
      <c r="LY88" s="812" t="str">
        <f>IF(Table1[[#This Row],[Hauptkörper - B3 - Virgin Material]]="","",VLOOKUP(Table1[[#This Row],[Hauptkörper - B3 - Virgin Material]],'DD FD'!AJ:AK,2,FALSE))</f>
        <v/>
      </c>
      <c r="LZ88" s="813" t="str">
        <f>IF(Table1[[#This Row],[Hauptkörper - B3 - Virgin Material Anteil (in %)]]="","",Table1[[#This Row],[Hauptkörper - B3 - Virgin Material Anteil (in %)]])</f>
        <v/>
      </c>
      <c r="MA88" s="812" t="str">
        <f>IF(Table1[[#This Row],[Hauptkörper - B3 - Recyceltes Material]]="","",VLOOKUP(Table1[[#This Row],[Hauptkörper - B3 - Recyceltes Material]],'DD FD'!AL:AM,2,FALSE))</f>
        <v/>
      </c>
      <c r="MB88" s="813" t="str">
        <f>IF(Table1[[#This Row],[Hauptkörper - B3 - Recyceltes Material Anteil (in %)]]="","",Table1[[#This Row],[Hauptkörper - B3 - Recyceltes Material Anteil (in %)]])</f>
        <v/>
      </c>
      <c r="MC88" s="812" t="str">
        <f>IF(Table1[[#This Row],[Hauptkörper - B3 - Beschichtung]]="","",VLOOKUP(Table1[[#This Row],[Hauptkörper - B3 - Beschichtung]],'DD FD'!AE:AF,2,FALSE))</f>
        <v/>
      </c>
      <c r="MD88" s="815" t="str">
        <f>IF(Table1[[#This Row],[Hauptkörper - B3 - Beschichtung Anteil (in %)]]="","",Table1[[#This Row],[Hauptkörper - B3 - Beschichtung Anteil (in %)]])</f>
        <v/>
      </c>
      <c r="ME88" s="811" t="str">
        <f>IF(Table1[[#This Row],[Verschluss - B1 - Art]]="","",VLOOKUP(Table1[[#This Row],[Verschluss - B1 - Art]],'DD FD'!D:E,2,FALSE))</f>
        <v/>
      </c>
      <c r="MF88" s="812" t="str">
        <f>IF(Table1[[#This Row],[Verschluss - B1 - Fraktion]]="","",VLOOKUP(Table1[[#This Row],[Verschluss - B1 - Fraktion]],'DD FD'!H:J,3,FALSE))</f>
        <v/>
      </c>
      <c r="MG88" s="809" t="str">
        <f>IF(Table1[[#This Row],[Verschluss - B1 - Gewicht (in G)]]="","",Table1[[#This Row],[Verschluss - B1 - Gewicht (in G)]])</f>
        <v/>
      </c>
      <c r="MH88" s="809" t="str">
        <f>IF(Table1[[#This Row],[Verschluss - B1 - Lizenzierungs-pflichtig? (X=Ja)]]="","",Table1[[#This Row],[Verschluss - B1 - Lizenzierungs-pflichtig? (X=Ja)]])</f>
        <v/>
      </c>
      <c r="MI88" s="809" t="str">
        <f>IF(Table1[[#This Row],[Verschluss - B1 - Trennbar vom Hauptkörper? (X=Ja)]]="","",Table1[[#This Row],[Verschluss - B1 - Trennbar vom Hauptkörper? (X=Ja)]])</f>
        <v/>
      </c>
      <c r="MJ88" s="812" t="str">
        <f>IF(Table1[[#This Row],[Verschluss - B1 - Virgin Material]]="","",VLOOKUP(Table1[[#This Row],[Verschluss - B1 - Virgin Material]],'DD FD'!AJ:AK,2,FALSE))</f>
        <v/>
      </c>
      <c r="MK88" s="813" t="str">
        <f>IF(Table1[[#This Row],[Verschluss - B1 - Virgin Material Anteil (in %)]]="","",Table1[[#This Row],[Verschluss - B1 - Virgin Material Anteil (in %)]])</f>
        <v/>
      </c>
      <c r="ML88" s="812" t="str">
        <f>IF(Table1[[#This Row],[Verschluss - B1 - Recyceltes Material]]="","",VLOOKUP(Table1[[#This Row],[Verschluss - B1 - Recyceltes Material]],'DD FD'!AL:AM,2,FALSE))</f>
        <v/>
      </c>
      <c r="MM88" s="813" t="str">
        <f>IF(Table1[[#This Row],[Verschluss - B1 - Recyceltes Material Anteil (in %)]]="","",Table1[[#This Row],[Verschluss - B1 - Recyceltes Material Anteil (in %)]])</f>
        <v/>
      </c>
      <c r="MN88" s="812" t="str">
        <f>IF(Table1[[#This Row],[Verschluss - B1 - Beschichtung]]="","",VLOOKUP(Table1[[#This Row],[Verschluss - B1 - Beschichtung]],'DD FD'!AE:AF,2,FALSE))</f>
        <v/>
      </c>
      <c r="MO88" s="815" t="str">
        <f>IF(Table1[[#This Row],[Verschluss - B1 - Beschichtung Anteil (in %)]]="","",Table1[[#This Row],[Verschluss - B1 - Beschichtung Anteil (in %)]])</f>
        <v/>
      </c>
      <c r="MP88" s="811" t="str">
        <f>IF(Table1[[#This Row],[Verschluss - B2 - Art]]="","",VLOOKUP(Table1[[#This Row],[Verschluss - B2 - Art]],'DD FD'!D:E,2,FALSE))</f>
        <v/>
      </c>
      <c r="MQ88" s="812" t="str">
        <f>IF(Table1[[#This Row],[Verschluss - B2 - Fraktion]]="","",VLOOKUP(Table1[[#This Row],[Verschluss - B2 - Fraktion]],'DD FD'!H:J,3,FALSE))</f>
        <v/>
      </c>
      <c r="MR88" s="809" t="str">
        <f>IF(Table1[[#This Row],[Verschluss - B2 - Gewicht (in G)]]="","",Table1[[#This Row],[Verschluss - B2 - Gewicht (in G)]])</f>
        <v/>
      </c>
      <c r="MS88" s="809" t="str">
        <f>IF(Table1[[#This Row],[Verschluss - B2 - Lizenzierungs-pflichtig? (X=Ja)]]="","",Table1[[#This Row],[Verschluss - B2 - Lizenzierungs-pflichtig? (X=Ja)]])</f>
        <v/>
      </c>
      <c r="MT88" s="809" t="str">
        <f>IF(Table1[[#This Row],[Verschluss - B2 - Trennbar vom Hauptkörper? (X=Ja)]]="","",Table1[[#This Row],[Verschluss - B2 - Trennbar vom Hauptkörper? (X=Ja)]])</f>
        <v/>
      </c>
      <c r="MU88" s="812" t="str">
        <f>IF(Table1[[#This Row],[Verschluss - B2 - Virgin Material]]="","",VLOOKUP(Table1[[#This Row],[Verschluss - B2 - Virgin Material]],'DD FD'!AJ:AK,2,FALSE))</f>
        <v/>
      </c>
      <c r="MV88" s="813" t="str">
        <f>IF(Table1[[#This Row],[Verschluss - B2 - Virgin Material Anteil (in %)]]="","",Table1[[#This Row],[Verschluss - B2 - Virgin Material Anteil (in %)]])</f>
        <v/>
      </c>
      <c r="MW88" s="812" t="str">
        <f>IF(Table1[[#This Row],[Verschluss - B2 - Recyceltes Material]]="","",VLOOKUP(Table1[[#This Row],[Verschluss - B2 - Recyceltes Material]],'DD FD'!AL:AM,2,FALSE))</f>
        <v/>
      </c>
      <c r="MX88" s="813" t="str">
        <f>IF(Table1[[#This Row],[Verschluss - B2 - Recyceltes Material Anteil (in %)]]="","",Table1[[#This Row],[Verschluss - B2 - Recyceltes Material Anteil (in %)]])</f>
        <v/>
      </c>
      <c r="MY88" s="812" t="str">
        <f>IF(Table1[[#This Row],[Verschluss - B2 - Beschichtung]]="","",VLOOKUP(Table1[[#This Row],[Verschluss - B2 - Beschichtung]],'DD FD'!AE:AF,2,FALSE))</f>
        <v/>
      </c>
      <c r="MZ88" s="815" t="str">
        <f>IF(Table1[[#This Row],[Verschluss - B2 - Beschichtung Anteil (in %)]]="","",Table1[[#This Row],[Verschluss - B2 - Beschichtung Anteil (in %)]])</f>
        <v/>
      </c>
      <c r="NA88" s="811" t="str">
        <f>IF(Table1[[#This Row],[Verschluss - B3 - Art]]="","",VLOOKUP(Table1[[#This Row],[Verschluss - B3 - Art]],'DD FD'!D:E,2,FALSE))</f>
        <v/>
      </c>
      <c r="NB88" s="812" t="str">
        <f>IF(Table1[[#This Row],[Verschluss - B3 - Fraktion]]="","",VLOOKUP(Table1[[#This Row],[Verschluss - B3 - Fraktion]],'DD FD'!H:J,3,FALSE))</f>
        <v/>
      </c>
      <c r="NC88" s="809" t="str">
        <f>IF(Table1[[#This Row],[Verschluss - B3 - Gewicht (in G)]]="","",Table1[[#This Row],[Verschluss - B3 - Gewicht (in G)]])</f>
        <v/>
      </c>
      <c r="ND88" s="809" t="str">
        <f>IF(Table1[[#This Row],[Verschluss - B3 - Lizenzierungs-pflichtig? (X=Ja)]]="","",Table1[[#This Row],[Verschluss - B3 - Lizenzierungs-pflichtig? (X=Ja)]])</f>
        <v/>
      </c>
      <c r="NE88" s="809" t="str">
        <f>IF(Table1[[#This Row],[Verschluss - B3 - Trennbar vom Hauptkörper? (X=Ja)]]="","",Table1[[#This Row],[Verschluss - B3 - Trennbar vom Hauptkörper? (X=Ja)]])</f>
        <v/>
      </c>
      <c r="NF88" s="812" t="str">
        <f>IF(Table1[[#This Row],[Verschluss - B3 - Virgin Material]]="","",VLOOKUP(Table1[[#This Row],[Verschluss - B3 - Virgin Material]],'DD FD'!AJ:AK,2,FALSE))</f>
        <v/>
      </c>
      <c r="NG88" s="813" t="str">
        <f>IF(Table1[[#This Row],[Verschluss - B3 - Virgin Material Anteil (in %)]]="","",Table1[[#This Row],[Verschluss - B3 - Virgin Material Anteil (in %)]])</f>
        <v/>
      </c>
      <c r="NH88" s="812" t="str">
        <f>IF(Table1[[#This Row],[Verschluss - B3 - Recyceltes Material]]="","",VLOOKUP(Table1[[#This Row],[Verschluss - B3 - Recyceltes Material]],'DD FD'!AL:AM,2,FALSE))</f>
        <v/>
      </c>
      <c r="NI88" s="813" t="str">
        <f>IF(Table1[[#This Row],[Verschluss - B3 - Recyceltes Material Anteil (in %)]]="","",Table1[[#This Row],[Verschluss - B3 - Recyceltes Material Anteil (in %)]])</f>
        <v/>
      </c>
      <c r="NJ88" s="812" t="str">
        <f>IF(Table1[[#This Row],[Verschluss - B3 - Beschichtung]]="","",VLOOKUP(Table1[[#This Row],[Verschluss - B3 - Beschichtung]],'DD FD'!AE:AF,2,FALSE))</f>
        <v/>
      </c>
      <c r="NK88" s="815" t="str">
        <f>IF(Table1[[#This Row],[Verschluss - B3 - Beschichtung Anteil (in %)]]="","",Table1[[#This Row],[Verschluss - B3 - Beschichtung Anteil (in %)]])</f>
        <v/>
      </c>
      <c r="NL88" s="811" t="str">
        <f>IF(Table1[[#This Row],[Etikett - B1 - Art]]="","",VLOOKUP(Table1[[#This Row],[Etikett - B1 - Art]],'DD FD'!F:G,2,FALSE))</f>
        <v/>
      </c>
      <c r="NM88" s="812" t="str">
        <f>IF(Table1[[#This Row],[Etikett - B1 - Fraktion]]="","",VLOOKUP(Table1[[#This Row],[Etikett - B1 - Fraktion]],'DD FD'!H:J,3,FALSE))</f>
        <v/>
      </c>
      <c r="NN88" s="809" t="str">
        <f>IF(Table1[[#This Row],[Etikett - B1 - Gewicht (in G)]]="","",Table1[[#This Row],[Etikett - B1 - Gewicht (in G)]])</f>
        <v/>
      </c>
      <c r="NO88" s="809" t="str">
        <f>IF(Table1[[#This Row],[Etikett - B1 - Lizenzierungs-pflichtig? (X=Ja)]]="","",Table1[[#This Row],[Etikett - B1 - Lizenzierungs-pflichtig? (X=Ja)]])</f>
        <v/>
      </c>
      <c r="NP88" s="809" t="str">
        <f>IF(Table1[[#This Row],[Etikett - B1 - Trennbar vom Hauptkörper? (X=Ja)]]="","",Table1[[#This Row],[Etikett - B1 - Trennbar vom Hauptkörper? (X=Ja)]])</f>
        <v/>
      </c>
      <c r="NQ88" s="812" t="str">
        <f>IF(Table1[[#This Row],[Etikett - B1 - Virgin Material]]="","",VLOOKUP(Table1[[#This Row],[Etikett - B1 - Virgin Material]],'DD FD'!AJ:AK,2,FALSE))</f>
        <v/>
      </c>
      <c r="NR88" s="813" t="str">
        <f>IF(Table1[[#This Row],[Etikett - B1 - Virgin Material Anteil (in %)]]="","",Table1[[#This Row],[Etikett - B1 - Virgin Material Anteil (in %)]])</f>
        <v/>
      </c>
      <c r="NS88" s="812" t="str">
        <f>IF(Table1[[#This Row],[Etikett - B1 - Recyceltes Material]]="","",VLOOKUP(Table1[[#This Row],[Etikett - B1 - Recyceltes Material]],'DD FD'!AL:AM,2,FALSE))</f>
        <v/>
      </c>
      <c r="NT88" s="813" t="str">
        <f>IF(Table1[[#This Row],[Etikett - B1 - Recyceltes Material Anteil (in %)]]="","",Table1[[#This Row],[Etikett - B1 - Recyceltes Material Anteil (in %)]])</f>
        <v/>
      </c>
      <c r="NU88" s="812" t="str">
        <f>IF(Table1[[#This Row],[Etikett - B1 - Beschichtung]]="","",VLOOKUP(Table1[[#This Row],[Etikett - B1 - Beschichtung]],'DD FD'!AE:AF,2,FALSE))</f>
        <v/>
      </c>
      <c r="NV88" s="815" t="str">
        <f>IF(Table1[[#This Row],[Etikett - B1 - Beschichtung Anteil (in %)]]="","",Table1[[#This Row],[Etikett - B1 - Beschichtung Anteil (in %)]])</f>
        <v/>
      </c>
      <c r="NW88" s="811" t="str">
        <f>IF(Table1[[#This Row],[Etikett - B2 - Art]]="","",VLOOKUP(Table1[[#This Row],[Etikett - B2 - Art]],'DD FD'!F:G,2,FALSE))</f>
        <v/>
      </c>
      <c r="NX88" s="812" t="str">
        <f>IF(Table1[[#This Row],[Etikett - B2 - Fraktion]]="","",VLOOKUP(Table1[[#This Row],[Etikett - B2 - Fraktion]],'DD FD'!H:J,3,FALSE))</f>
        <v/>
      </c>
      <c r="NY88" s="809" t="str">
        <f>IF(Table1[[#This Row],[Etikett - B2 - Gewicht (in G)]]="","",Table1[[#This Row],[Etikett - B2 - Gewicht (in G)]])</f>
        <v/>
      </c>
      <c r="NZ88" s="809" t="str">
        <f>IF(Table1[[#This Row],[Etikett - B2 - Lizenzierungs-pflichtig? (X=Ja)]]="","",Table1[[#This Row],[Etikett - B2 - Lizenzierungs-pflichtig? (X=Ja)]])</f>
        <v/>
      </c>
      <c r="OA88" s="809" t="str">
        <f>IF(Table1[[#This Row],[Etikett - B2 - Trennbar vom Hauptkörper? (X=Ja)]]="","",Table1[[#This Row],[Etikett - B2 - Trennbar vom Hauptkörper? (X=Ja)]])</f>
        <v/>
      </c>
      <c r="OB88" s="812" t="str">
        <f>IF(Table1[[#This Row],[Etikett - B2 - Virgin Material]]="","",VLOOKUP(Table1[[#This Row],[Etikett - B2 - Virgin Material]],'DD FD'!AJ:AK,2,FALSE))</f>
        <v/>
      </c>
      <c r="OC88" s="813" t="str">
        <f>IF(Table1[[#This Row],[Etikett - B2 - Virgin Material Anteil (in %)]]="","",Table1[[#This Row],[Etikett - B2 - Virgin Material Anteil (in %)]])</f>
        <v/>
      </c>
      <c r="OD88" s="812" t="str">
        <f>IF(Table1[[#This Row],[Etikett - B2 - Recyceltes Material]]="","",VLOOKUP(Table1[[#This Row],[Etikett - B2 - Recyceltes Material]],'DD FD'!AL:AM,2,FALSE))</f>
        <v/>
      </c>
      <c r="OE88" s="813" t="str">
        <f>IF(Table1[[#This Row],[Etikett - B2 - Recyceltes Material Anteil (in %)]]="","",Table1[[#This Row],[Etikett - B2 - Recyceltes Material Anteil (in %)]])</f>
        <v/>
      </c>
      <c r="OF88" s="812" t="str">
        <f>IF(Table1[[#This Row],[Etikett - B2 - Beschichtung]]="","",VLOOKUP(Table1[[#This Row],[Etikett - B2 - Beschichtung]],'DD FD'!AE:AF,2,FALSE))</f>
        <v/>
      </c>
      <c r="OG88" s="815" t="str">
        <f>IF(Table1[[#This Row],[Etikett - B2 - Beschichtung Anteil (in %)]]="","",Table1[[#This Row],[Etikett - B2 - Beschichtung Anteil (in %)]])</f>
        <v/>
      </c>
      <c r="OH88" s="811" t="str">
        <f>IF(Table1[[#This Row],[Etikett - B3 - Art]]="","",VLOOKUP(Table1[[#This Row],[Etikett - B3 - Art]],'DD FD'!F:G,2,FALSE))</f>
        <v/>
      </c>
      <c r="OI88" s="812" t="str">
        <f>IF(Table1[[#This Row],[Etikett - B3 - Fraktion]]="","",VLOOKUP(Table1[[#This Row],[Etikett - B3 - Fraktion]],'DD FD'!H:J,3,FALSE))</f>
        <v/>
      </c>
      <c r="OJ88" s="809" t="str">
        <f>IF(Table1[[#This Row],[Etikett - B3 - Gewicht (in G)]]="","",Table1[[#This Row],[Etikett - B3 - Gewicht (in G)]])</f>
        <v/>
      </c>
      <c r="OK88" s="809" t="str">
        <f>IF(Table1[[#This Row],[Etikett - B3 - Lizenzierungs-pflichtig? (X=Ja)]]="","",Table1[[#This Row],[Etikett - B3 - Lizenzierungs-pflichtig? (X=Ja)]])</f>
        <v/>
      </c>
      <c r="OL88" s="809" t="str">
        <f>IF(Table1[[#This Row],[Etikett - B3 - Trennbar vom Hauptkörper? (X=Ja)]]="","",Table1[[#This Row],[Etikett - B3 - Trennbar vom Hauptkörper? (X=Ja)]])</f>
        <v/>
      </c>
      <c r="OM88" s="812" t="str">
        <f>IF(Table1[[#This Row],[Etikett - B3 - Virgin Material]]="","",VLOOKUP(Table1[[#This Row],[Etikett - B3 - Virgin Material]],'DD FD'!AJ:AK,2,FALSE))</f>
        <v/>
      </c>
      <c r="ON88" s="813" t="str">
        <f>IF(Table1[[#This Row],[Etikett - B3 - Virgin Material Anteil (in %)]]="","",Table1[[#This Row],[Etikett - B3 - Virgin Material Anteil (in %)]])</f>
        <v/>
      </c>
      <c r="OO88" s="812" t="str">
        <f>IF(Table1[[#This Row],[Etikett - B3 - Recyceltes Material]]="","",VLOOKUP(Table1[[#This Row],[Etikett - B3 - Recyceltes Material]],'DD FD'!AL:AM,2,FALSE))</f>
        <v/>
      </c>
      <c r="OP88" s="813" t="str">
        <f>IF(Table1[[#This Row],[Etikett - B3 - Recyceltes Material Anteil (in %)]]="","",Table1[[#This Row],[Etikett - B3 - Recyceltes Material Anteil (in %)]])</f>
        <v/>
      </c>
      <c r="OQ88" s="812" t="str">
        <f>IF(Table1[[#This Row],[Etikett - B3 - Beschichtung]]="","",VLOOKUP(Table1[[#This Row],[Etikett - B3 - Beschichtung]],'DD FD'!AE:AF,2,FALSE))</f>
        <v/>
      </c>
      <c r="OR88" s="861" t="str">
        <f>IF(Table1[[#This Row],[Etikett - B3 - Beschichtung Anteil (in %)]]="","",Table1[[#This Row],[Etikett - B3 - Beschichtung Anteil (in %)]])</f>
        <v/>
      </c>
      <c r="OS88" s="866">
        <f>ROUNDUP(SUM(
IF(AND(LB88='DD FD'!$J$7,LD88='DD FD'!$AI$3),LC88,0),
IF(AND(LL88='DD FD'!$J$7,LN88='DD FD'!$AI$3),LM88,0),
IF(AND(LV88='DD FD'!$J$7,LX88='DD FD'!$AI$3),LW88,0),
IF(AND(MF88='DD FD'!$J$7,MH88='DD FD'!$AI$3),MG88,0),
IF(AND(MQ88='DD FD'!$J$7,MS88='DD FD'!$AI$3),MR88,0),
IF(AND(NB88='DD FD'!$J$7,ND88='DD FD'!$AI$3),NC88,0),
IF(AND(NM88='DD FD'!$J$7,NO88='DD FD'!$AI$3),NN88,0),
IF(AND(NX88='DD FD'!$J$7,NZ88='DD FD'!$AI$3),NY88,0),
IF(AND(OI88='DD FD'!$J$7,OK88='DD FD'!$AI$3),OJ88,0),
),2)</f>
        <v>0</v>
      </c>
      <c r="OT88" s="865">
        <f>ROUNDUP(SUM(
IF(AND(LB88='DD FD'!$J$6,LD88='DD FD'!$AI$3),LC88,0),
IF(AND(LL88='DD FD'!$J$6,LN88='DD FD'!$AI$3),LM88,0),
IF(AND(LV88='DD FD'!$J$6,LX88='DD FD'!$AI$3),LW88,0),
IF(AND(MF88='DD FD'!$J$6,MH88='DD FD'!$AI$3),MG88,0),
IF(AND(MQ88='DD FD'!$J$6,MS88='DD FD'!$AI$3),MR88,0),
IF(AND(NB88='DD FD'!$J$6,ND88='DD FD'!$AI$3),NC88,0),
IF(AND(NM88='DD FD'!$J$6,NO88='DD FD'!$AI$3),NN88,0),
IF(AND(NX88='DD FD'!$J$6,NZ88='DD FD'!$AI$3),NY88,0),
IF(AND(OI88='DD FD'!$J$6,OK88='DD FD'!$AI$3),OJ88,0),
),2)</f>
        <v>0</v>
      </c>
      <c r="OU88" s="865">
        <f>ROUNDUP(SUM(
IF(AND(LB88='DD FD'!$J$10,LD88='DD FD'!$AI$3),LC88,0),
IF(AND(LL88='DD FD'!$J$10,LN88='DD FD'!$AI$3),LM88,0),
IF(AND(LV88='DD FD'!$J$10,LX88='DD FD'!$AI$3),LW88,0),
IF(AND(MF88='DD FD'!$J$10,MH88='DD FD'!$AI$3),MG88,0),
IF(AND(MQ88='DD FD'!$J$10,MS88='DD FD'!$AI$3),MR88,0),
IF(AND(NB88='DD FD'!$J$10,ND88='DD FD'!$AI$3),NC88,0),
IF(AND(NM88='DD FD'!$J$10,NO88='DD FD'!$AI$3),NN88,0),
IF(AND(NX88='DD FD'!$J$10,NZ88='DD FD'!$AI$3),NY88,0),
IF(AND(OI88='DD FD'!$J$10,OK88='DD FD'!$AI$3),OJ88,0),
),2)</f>
        <v>0</v>
      </c>
      <c r="OV88" s="865">
        <f>ROUNDUP(SUM(
IF(AND(LB88='DD FD'!$J$8,LD88='DD FD'!$AI$3),LC88,0),
IF(AND(LL88='DD FD'!$J$8,LN88='DD FD'!$AI$3),LM88,0),
IF(AND(LV88='DD FD'!$J$8,LX88='DD FD'!$AI$3),LW88,0),
IF(AND(MF88='DD FD'!$J$8,MH88='DD FD'!$AI$3),MG88,0),
IF(AND(MQ88='DD FD'!$J$8,MS88='DD FD'!$AI$3),MR88,0),
IF(AND(NB88='DD FD'!$J$8,ND88='DD FD'!$AI$3),NC88,0),
IF(AND(NM88='DD FD'!$J$8,NO88='DD FD'!$AI$3),NN88,0),
IF(AND(NX88='DD FD'!$J$8,NZ88='DD FD'!$AI$3),NY88,0),
IF(AND(OI88='DD FD'!$J$8,OK88='DD FD'!$AI$3),OJ88,0),
),2)</f>
        <v>0</v>
      </c>
      <c r="OW88" s="865">
        <f>ROUNDUP(SUM(
IF(AND(LB88='DD FD'!$J$5,LD88='DD FD'!$AI$3),LC88,0),
IF(AND(LL88='DD FD'!$J$5,LN88='DD FD'!$AI$3),LM88,0),
IF(AND(LV88='DD FD'!$J$5,LX88='DD FD'!$AI$3),LW88,0),
IF(AND(MF88='DD FD'!$J$5,MH88='DD FD'!$AI$3),MG88,0),
IF(AND(MQ88='DD FD'!$J$5,MS88='DD FD'!$AI$3),MR88,0),
IF(AND(NB88='DD FD'!$J$5,ND88='DD FD'!$AI$3),NC88,0),
IF(AND(NM88='DD FD'!$J$5,NO88='DD FD'!$AI$3),NN88,0),
IF(AND(NX88='DD FD'!$J$5,NZ88='DD FD'!$AI$3),NY88,0),
IF(AND(OI88='DD FD'!$J$5,OK88='DD FD'!$AI$3),OJ88,0),
),2)</f>
        <v>0</v>
      </c>
      <c r="OX88" s="865">
        <f>ROUNDUP(SUM(
IF(AND(LB88='DD FD'!$J$9,LD88='DD FD'!$AI$3),LC88,0),
IF(AND(LL88='DD FD'!$J$9,LN88='DD FD'!$AI$3),LM88,0),
IF(AND(LV88='DD FD'!$J$9,LX88='DD FD'!$AI$3),LW88,0),
IF(AND(MF88='DD FD'!$J$9,MH88='DD FD'!$AI$3),MG88,0),
IF(AND(MQ88='DD FD'!$J$9,MS88='DD FD'!$AI$3),MR88,0),
IF(AND(NB88='DD FD'!$J$9,ND88='DD FD'!$AI$3),NC88,0),
IF(AND(NM88='DD FD'!$J$9,NO88='DD FD'!$AI$3),NN88,0),
IF(AND(NX88='DD FD'!$J$9,NZ88='DD FD'!$AI$3),NY88,0),
IF(AND(OI88='DD FD'!$J$9,OK88='DD FD'!$AI$3),OJ88,0),
),2)</f>
        <v>0</v>
      </c>
      <c r="OY88" s="865">
        <f>ROUNDUP(SUM(
IF(AND(LB88='DD FD'!$J$4,LD88='DD FD'!$AI$3),LC88,0),
IF(AND(LL88='DD FD'!$J$4,LN88='DD FD'!$AI$3),LM88,0),
IF(AND(LV88='DD FD'!$J$4,LX88='DD FD'!$AI$3),LW88,0),
IF(AND(MF88='DD FD'!$J$4,MH88='DD FD'!$AI$3),MG88,0),
IF(AND(MQ88='DD FD'!$J$4,MS88='DD FD'!$AI$3),MR88,0),
IF(AND(NB88='DD FD'!$J$4,ND88='DD FD'!$AI$3),NC88,0),
IF(AND(NM88='DD FD'!$J$4,NO88='DD FD'!$AI$3),NN88,0),
IF(AND(NX88='DD FD'!$J$4,NZ88='DD FD'!$AI$3),NY88,0),
IF(AND(OI88='DD FD'!$J$4,OK88='DD FD'!$AI$3),OJ88,0),
),2)</f>
        <v>0</v>
      </c>
      <c r="OZ88" s="867">
        <f>ROUNDUP(SUM(
IF(AND(LB88='DD FD'!$J$11,LD88='DD FD'!$AI$3),LC88,0),
IF(AND(LL88='DD FD'!$J$11,LN88='DD FD'!$AI$3),LM88,0),
IF(AND(LV88='DD FD'!$J$11,LX88='DD FD'!$AI$3),LW88,0),
IF(AND(MF88='DD FD'!$J$11,MH88='DD FD'!$AI$3),MG88,0),
IF(AND(MQ88='DD FD'!$J$11,MS88='DD FD'!$AI$3),MR88,0),
IF(AND(NB88='DD FD'!$J$11,ND88='DD FD'!$AI$3),NC88,0),
IF(AND(NM88='DD FD'!$J$11,NO88='DD FD'!$AI$3),NN88,0),
IF(AND(NX88='DD FD'!$J$11,NZ88='DD FD'!$AI$3),NY88,0),
IF(AND(OI88='DD FD'!$J$11,OK88='DD FD'!$AI$3),OJ88,0),
),2)</f>
        <v>0</v>
      </c>
    </row>
    <row r="89" spans="1:416">
      <c r="A89" s="663"/>
      <c r="B89" s="182"/>
      <c r="C89" s="282"/>
      <c r="D89" s="282"/>
      <c r="E89" s="183"/>
      <c r="F89" s="355"/>
      <c r="G89" s="359"/>
      <c r="H89" s="664"/>
      <c r="I89" s="173"/>
      <c r="J89" s="161" t="str">
        <f t="shared" si="27"/>
        <v/>
      </c>
      <c r="K89" s="633" t="str">
        <f t="shared" si="44"/>
        <v/>
      </c>
      <c r="L89" s="636"/>
      <c r="M89" s="124" t="str">
        <f t="shared" si="45"/>
        <v/>
      </c>
      <c r="N89" s="125" t="str">
        <f t="shared" si="28"/>
        <v/>
      </c>
      <c r="O89" s="175"/>
      <c r="P89" s="175"/>
      <c r="Q89" s="126" t="str">
        <f t="shared" si="46"/>
        <v/>
      </c>
      <c r="R89" s="184"/>
      <c r="S89" s="184"/>
      <c r="T89" s="182"/>
      <c r="U89" s="182"/>
      <c r="V89" s="182"/>
      <c r="W89" s="358"/>
      <c r="X89" s="182"/>
      <c r="Y89" s="183"/>
      <c r="Z89" s="123"/>
      <c r="AA89" s="176"/>
      <c r="AB89" s="176"/>
      <c r="AC89" s="176"/>
      <c r="AD89" s="176"/>
      <c r="AE89" s="176"/>
      <c r="AF89" s="176"/>
      <c r="AG89" s="127" t="str">
        <f t="shared" si="47"/>
        <v/>
      </c>
      <c r="AH89" s="127" t="str">
        <f t="shared" si="48"/>
        <v/>
      </c>
      <c r="AI89" s="370"/>
      <c r="AJ89" s="635"/>
      <c r="AK89" s="619" t="str">
        <f t="shared" si="49"/>
        <v/>
      </c>
      <c r="AL89" s="124" t="str">
        <f t="shared" si="29"/>
        <v/>
      </c>
      <c r="AM89" s="124" t="str">
        <f t="shared" si="30"/>
        <v/>
      </c>
      <c r="AN89" s="124" t="str">
        <f t="shared" si="31"/>
        <v/>
      </c>
      <c r="AO89" s="124" t="str">
        <f t="shared" si="32"/>
        <v/>
      </c>
      <c r="AP89" s="184"/>
      <c r="AQ89" s="182"/>
      <c r="AR89" s="182"/>
      <c r="AS89" s="182"/>
      <c r="AT89" s="182"/>
      <c r="AU89" s="127" t="str">
        <f t="shared" si="33"/>
        <v/>
      </c>
      <c r="AV89" s="354"/>
      <c r="AW89" s="127" t="str">
        <f t="shared" si="34"/>
        <v/>
      </c>
      <c r="AX89" s="144" t="str">
        <f t="shared" si="35"/>
        <v/>
      </c>
      <c r="AY89" s="182"/>
      <c r="AZ89" s="23"/>
      <c r="BA89" s="23"/>
      <c r="BB89" s="183"/>
      <c r="BC89" s="622"/>
      <c r="BD89" s="649" t="str">
        <f t="shared" si="50"/>
        <v/>
      </c>
      <c r="BE89" s="354"/>
      <c r="BF89" s="192" t="str">
        <f t="shared" si="51"/>
        <v/>
      </c>
      <c r="BG89" s="159"/>
      <c r="BH89" s="159"/>
      <c r="BI89" s="182"/>
      <c r="BJ89" s="194"/>
      <c r="BK89" s="194"/>
      <c r="BL89" s="194"/>
      <c r="BM89" s="127" t="str">
        <f t="shared" si="36"/>
        <v/>
      </c>
      <c r="BN89" s="194"/>
      <c r="BO89" s="178" t="str">
        <f t="shared" si="37"/>
        <v/>
      </c>
      <c r="BP89" s="191"/>
      <c r="BQ89" s="182"/>
      <c r="BR89" s="23"/>
      <c r="BS89" s="23"/>
      <c r="BT89" s="23"/>
      <c r="BU89" s="651"/>
      <c r="BV89" s="647"/>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633" t="str">
        <f t="shared" si="52"/>
        <v/>
      </c>
      <c r="DY89" s="736"/>
      <c r="DZ89" s="334"/>
      <c r="EA89" s="736"/>
      <c r="EB89" s="197"/>
      <c r="EC89" s="194"/>
      <c r="ED89" s="197"/>
      <c r="EE89" s="197"/>
      <c r="EF89" s="194"/>
      <c r="EG89" s="194"/>
      <c r="EH89" s="194"/>
      <c r="EI89" s="123" t="str">
        <f t="shared" si="38"/>
        <v/>
      </c>
      <c r="EJ89" s="194"/>
      <c r="EK89" s="620" t="str">
        <f t="shared" si="39"/>
        <v/>
      </c>
      <c r="EL89" s="756"/>
      <c r="EM89" s="620" t="str">
        <f t="shared" si="53"/>
        <v/>
      </c>
      <c r="EN89" s="733"/>
      <c r="EO89" s="163"/>
      <c r="EP89" s="163"/>
      <c r="EQ89" s="163"/>
      <c r="ER89" s="163"/>
      <c r="ES89" s="163"/>
      <c r="ET89" s="163"/>
      <c r="EU89" s="163"/>
      <c r="EV89" s="163"/>
      <c r="EW89" s="163"/>
      <c r="EX89" s="163"/>
      <c r="EY89" s="163"/>
      <c r="EZ89" s="163"/>
      <c r="FA89" s="163"/>
      <c r="FB89" s="163"/>
      <c r="FC89" s="742"/>
      <c r="FD89" s="648" t="str">
        <f t="shared" si="40"/>
        <v/>
      </c>
      <c r="FE89" s="183"/>
      <c r="FF89" s="201"/>
      <c r="FG89" s="201"/>
      <c r="FH89" s="201"/>
      <c r="FI89" s="201"/>
      <c r="FJ89" s="201"/>
      <c r="FK89" s="201"/>
      <c r="FL89" s="182"/>
      <c r="FM89" s="182"/>
      <c r="FN89" s="334"/>
      <c r="FO89" s="123" t="str">
        <f t="shared" si="41"/>
        <v/>
      </c>
      <c r="FP89" s="889" t="str">
        <f>IF(Table1[[#This Row],[Baumwollanteil (in %)]]&lt;&gt;"","05","")</f>
        <v/>
      </c>
      <c r="FQ89" s="999"/>
      <c r="FR89" s="179" t="str">
        <f t="shared" si="42"/>
        <v/>
      </c>
      <c r="FS89" s="175"/>
      <c r="FT89" s="175"/>
      <c r="FU89" s="175"/>
      <c r="FV89" s="745" t="str">
        <f t="shared" si="43"/>
        <v/>
      </c>
      <c r="FZ89" s="24"/>
      <c r="GA89" s="24"/>
      <c r="GC89" s="1010" t="str">
        <f>IF(Table1[[#This Row],[Global Trade Item Number (GTIN)]]="","",Table1[[#This Row],[Global Trade Item Number (GTIN)]])</f>
        <v/>
      </c>
      <c r="GD89" s="790" t="str">
        <f>IF(Table1[[#This Row],[WAWI-Nr./ Kreditoren-Nummer
(ASDV)]]&lt;&gt;"",Table1[[#This Row],[WAWI-Nr./ Kreditoren-Nummer
(ASDV)]],"")</f>
        <v/>
      </c>
      <c r="GE89" s="190"/>
      <c r="GF89" s="790" t="str">
        <f>IF(Table1[[#This Row],[Gültig ab (Datum)]]&lt;&gt;"","31.12.9999","")</f>
        <v/>
      </c>
      <c r="GG89" s="190"/>
      <c r="GH89" s="190"/>
      <c r="GI89" s="616"/>
      <c r="GJ89" s="765"/>
      <c r="GK89" s="763"/>
      <c r="GL89" s="617"/>
      <c r="GM89" s="617"/>
      <c r="GN89" s="617"/>
      <c r="GO89" s="617"/>
      <c r="GP89" s="617"/>
      <c r="GQ89" s="775"/>
      <c r="GR89" s="771"/>
      <c r="GS89" s="159"/>
      <c r="GT89" s="610"/>
      <c r="GU89" s="610"/>
      <c r="GV89" s="610"/>
      <c r="GW89" s="610"/>
      <c r="GX89" s="610"/>
      <c r="GY89" s="610"/>
      <c r="GZ89" s="610"/>
      <c r="HA89" s="610"/>
      <c r="HB89" s="771"/>
      <c r="HC89" s="610"/>
      <c r="HD89" s="610"/>
      <c r="HE89" s="610"/>
      <c r="HF89" s="610"/>
      <c r="HG89" s="610"/>
      <c r="HH89" s="610"/>
      <c r="HI89" s="610"/>
      <c r="HJ89" s="610"/>
      <c r="HK89" s="610"/>
      <c r="HL89" s="771"/>
      <c r="HM89" s="610"/>
      <c r="HN89" s="610"/>
      <c r="HO89" s="610"/>
      <c r="HP89" s="610"/>
      <c r="HQ89" s="610"/>
      <c r="HR89" s="610"/>
      <c r="HS89" s="610"/>
      <c r="HT89" s="610"/>
      <c r="HU89" s="610"/>
      <c r="HV89" s="771"/>
      <c r="HW89" s="610"/>
      <c r="HX89" s="610"/>
      <c r="HY89" s="610"/>
      <c r="HZ89" s="610"/>
      <c r="IA89" s="610"/>
      <c r="IB89" s="610"/>
      <c r="IC89" s="610"/>
      <c r="ID89" s="610"/>
      <c r="IE89" s="610"/>
      <c r="IF89" s="610"/>
      <c r="IG89" s="771"/>
      <c r="IH89" s="610"/>
      <c r="II89" s="610"/>
      <c r="IJ89" s="610"/>
      <c r="IK89" s="610"/>
      <c r="IL89" s="610"/>
      <c r="IM89" s="610"/>
      <c r="IN89" s="610"/>
      <c r="IO89" s="610"/>
      <c r="IP89" s="610"/>
      <c r="IQ89" s="610"/>
      <c r="IR89" s="771"/>
      <c r="IS89" s="610"/>
      <c r="IT89" s="610"/>
      <c r="IU89" s="610"/>
      <c r="IV89" s="610"/>
      <c r="IW89" s="610"/>
      <c r="IX89" s="610"/>
      <c r="IY89" s="610"/>
      <c r="IZ89" s="610"/>
      <c r="JA89" s="610"/>
      <c r="JB89" s="610"/>
      <c r="JC89" s="771"/>
      <c r="JD89" s="610"/>
      <c r="JE89" s="610"/>
      <c r="JF89" s="610"/>
      <c r="JG89" s="610"/>
      <c r="JH89" s="610"/>
      <c r="JI89" s="610"/>
      <c r="JJ89" s="610"/>
      <c r="JK89" s="610"/>
      <c r="JL89" s="610"/>
      <c r="JM89" s="827"/>
      <c r="JN89" s="771"/>
      <c r="JO89" s="610"/>
      <c r="JP89" s="610"/>
      <c r="JQ89" s="610"/>
      <c r="JR89" s="610"/>
      <c r="JS89" s="610"/>
      <c r="JT89" s="610"/>
      <c r="JU89" s="610"/>
      <c r="JV89" s="610"/>
      <c r="JW89" s="610"/>
      <c r="JX89" s="610"/>
      <c r="JY89" s="771"/>
      <c r="JZ89" s="610"/>
      <c r="KA89" s="610"/>
      <c r="KB89" s="610"/>
      <c r="KC89" s="610"/>
      <c r="KD89" s="610"/>
      <c r="KE89" s="610"/>
      <c r="KF89" s="610"/>
      <c r="KG89" s="610"/>
      <c r="KH89" s="610"/>
      <c r="KI89" s="610"/>
      <c r="KL89" s="803" t="str">
        <f>IF(Table1[[#This Row],[GTIN]]&lt;&gt;"",Table1[[#This Row],[GTIN]],"")</f>
        <v/>
      </c>
      <c r="KM89" s="804" t="str">
        <f>Table1[[#This Row],[Kreditor]]</f>
        <v/>
      </c>
      <c r="KN89" s="805" t="str">
        <f>IF(Table1[[#This Row],[Gültig ab (Datum)]]&lt;&gt;"",Table1[[#This Row],[Gültig ab (Datum)]],"")</f>
        <v/>
      </c>
      <c r="KO89" s="805" t="str">
        <f>Table1[[#This Row],[Gültig bis]]</f>
        <v/>
      </c>
      <c r="KP89" s="818" t="str">
        <f>IF(Table1[[#This Row],[Artikel verpackt? 
(X=Ja)]]="","",Table1[[#This Row],[Artikel verpackt? 
(X=Ja)]])</f>
        <v/>
      </c>
      <c r="KQ89" s="806" t="str">
        <f>IF(Table1[[#This Row],[Verpackung recyclingfähig?
(X=Ja)]]="","",Table1[[#This Row],[Verpackung recyclingfähig?
(X=Ja)]])</f>
        <v/>
      </c>
      <c r="KR89" s="807"/>
      <c r="KS89" s="808"/>
      <c r="KT89" s="809"/>
      <c r="KU89" s="809"/>
      <c r="KV89" s="809"/>
      <c r="KW89" s="809"/>
      <c r="KX89" s="809"/>
      <c r="KY89" s="809"/>
      <c r="KZ89" s="810"/>
      <c r="LA89" s="811" t="str">
        <f>IF(Table1[[#This Row],[Hauptkörper - B1 - Art]]="","",VLOOKUP(Table1[[#This Row],[Hauptkörper - B1 - Art]],'DD FD'!B:C,2,FALSE))</f>
        <v/>
      </c>
      <c r="LB89" s="812" t="str">
        <f>IF(Table1[[#This Row],[Hauptkörper - B1 - Fraktion]]="","",VLOOKUP(Table1[[#This Row],[Hauptkörper - B1 - Fraktion]],'DD FD'!H:J,3,FALSE))</f>
        <v/>
      </c>
      <c r="LC89" s="809" t="str">
        <f>IF(Table1[[#This Row],[Hauptkörper - B1 - Gewicht
(in G)]]="","",Table1[[#This Row],[Hauptkörper - B1 - Gewicht
(in G)]])</f>
        <v/>
      </c>
      <c r="LD89" s="809" t="str">
        <f>IF(Table1[[#This Row],[Hauptkörper - B1 - Lizenzierungs-pflichtig? (X=Ja)]]="","",Table1[[#This Row],[Hauptkörper - B1 - Lizenzierungs-pflichtig? (X=Ja)]])</f>
        <v/>
      </c>
      <c r="LE89" s="812" t="str">
        <f>IF(Table1[[#This Row],[Hauptkörper - B1 - Virgin Material]]="","",VLOOKUP(Table1[[#This Row],[Hauptkörper - B1 - Virgin Material]],'DD FD'!AJ:AK,2,FALSE))</f>
        <v/>
      </c>
      <c r="LF89" s="813" t="str">
        <f>IF(Table1[[#This Row],[Hauptkörper - B1 - Virgin Material Anteil (in %)]]="","",Table1[[#This Row],[Hauptkörper - B1 - Virgin Material Anteil (in %)]])</f>
        <v/>
      </c>
      <c r="LG89" s="812" t="str">
        <f>IF(Table1[[#This Row],[Hauptkörper - B1 - Recyceltes Material]]="","",VLOOKUP(Table1[[#This Row],[Hauptkörper - B1 - Recyceltes Material]],'DD FD'!AL:AM,2,FALSE))</f>
        <v/>
      </c>
      <c r="LH89" s="813" t="str">
        <f>IF(Table1[[#This Row],[Hauptkörper - B1 - Recyceltes Material Anteil (in %)]]="","",Table1[[#This Row],[Hauptkörper - B1 - Recyceltes Material Anteil (in %)]])</f>
        <v/>
      </c>
      <c r="LI89" s="814" t="str">
        <f>IF(Table1[[#This Row],[Hauptkörper - B1 - Beschichtung]]="","",VLOOKUP(Table1[[#This Row],[Hauptkörper - B1 - Beschichtung]],'DD FD'!AE:AF,2,FALSE))</f>
        <v/>
      </c>
      <c r="LJ89" s="815" t="str">
        <f>IF(Table1[[#This Row],[Hauptkörper - B1 - Beschichtung Anteil (in %)]]="","",Table1[[#This Row],[Hauptkörper - B1 - Beschichtung Anteil (in %)]])</f>
        <v/>
      </c>
      <c r="LK89" s="811" t="str">
        <f>IF(Table1[[#This Row],[Hauptkörper - B2 - Art]]="","",VLOOKUP(Table1[[#This Row],[Hauptkörper - B2 - Art]],'DD FD'!B:C,2,FALSE))</f>
        <v/>
      </c>
      <c r="LL89" s="812" t="str">
        <f>IF(Table1[[#This Row],[Hauptkörper - B2 - Fraktion]]="","",VLOOKUP(Table1[[#This Row],[Hauptkörper - B2 - Fraktion]],'DD FD'!H:J,3,FALSE))</f>
        <v/>
      </c>
      <c r="LM89" s="809" t="str">
        <f>IF(Table1[[#This Row],[Hauptkörper - B2 - Gewicht
(in G)]]="","",Table1[[#This Row],[Hauptkörper - B2 - Gewicht
(in G)]])</f>
        <v/>
      </c>
      <c r="LN89" s="809" t="str">
        <f>IF(Table1[[#This Row],[Hauptkörper - B2 - Lizenzierungs-pflichtig? (X=Ja)]]="","",Table1[[#This Row],[Hauptkörper - B2 - Lizenzierungs-pflichtig? (X=Ja)]])</f>
        <v/>
      </c>
      <c r="LO89" s="812" t="str">
        <f>IF(Table1[[#This Row],[Hauptkörper - B2 - Virgin Material]]="","",VLOOKUP(Table1[[#This Row],[Hauptkörper - B2 - Virgin Material]],'DD FD'!AJ:AK,2,FALSE))</f>
        <v/>
      </c>
      <c r="LP89" s="813" t="str">
        <f>IF(Table1[[#This Row],[Hauptkörper - B2 - Virgin Material Anteil (in %)]]="","",Table1[[#This Row],[Hauptkörper - B2 - Virgin Material Anteil (in %)]])</f>
        <v/>
      </c>
      <c r="LQ89" s="812" t="str">
        <f>IF(Table1[[#This Row],[Hauptkörper - B2 - Recyceltes Material]]="","",VLOOKUP(Table1[[#This Row],[Hauptkörper - B2 - Recyceltes Material]],'DD FD'!AL:AM,2,FALSE))</f>
        <v/>
      </c>
      <c r="LR89" s="813" t="str">
        <f>IF(Table1[[#This Row],[Hauptkörper - B2 - Recyceltes Material Anteil (in %)]]="","",Table1[[#This Row],[Hauptkörper - B2 - Recyceltes Material Anteil (in %)]])</f>
        <v/>
      </c>
      <c r="LS89" s="812" t="str">
        <f>IF(Table1[[#This Row],[Hauptkörper - B2 - Beschichtung]]="","",VLOOKUP(Table1[[#This Row],[Hauptkörper - B2 - Beschichtung]],'DD FD'!AE:AF,2,FALSE))</f>
        <v/>
      </c>
      <c r="LT89" s="815" t="str">
        <f>IF(Table1[[#This Row],[Hauptkörper - B2 - Beschichtung Anteil (in %)]]="","",Table1[[#This Row],[Hauptkörper - B2 - Beschichtung Anteil (in %)]])</f>
        <v/>
      </c>
      <c r="LU89" s="811" t="str">
        <f>IF(Table1[[#This Row],[Hauptkörper - B3 - Art]]="","",VLOOKUP(Table1[[#This Row],[Hauptkörper - B3 - Art]],'DD FD'!B:C,2,FALSE))</f>
        <v/>
      </c>
      <c r="LV89" s="812" t="str">
        <f>IF(Table1[[#This Row],[Hauptkörper - B3 - Fraktion]]="","",VLOOKUP(Table1[[#This Row],[Hauptkörper - B3 - Fraktion]],'DD FD'!H:J,3,FALSE))</f>
        <v/>
      </c>
      <c r="LW89" s="809" t="str">
        <f>IF(Table1[[#This Row],[Hauptkörper - B3 - Gewicht
(in G)]]="","",Table1[[#This Row],[Hauptkörper - B3 - Gewicht
(in G)]])</f>
        <v/>
      </c>
      <c r="LX89" s="809" t="str">
        <f>IF(Table1[[#This Row],[Hauptkörper - B3 - Lizenzierungs-pflichtig? (X=Ja)]]="","",Table1[[#This Row],[Hauptkörper - B3 - Lizenzierungs-pflichtig? (X=Ja)]])</f>
        <v/>
      </c>
      <c r="LY89" s="812" t="str">
        <f>IF(Table1[[#This Row],[Hauptkörper - B3 - Virgin Material]]="","",VLOOKUP(Table1[[#This Row],[Hauptkörper - B3 - Virgin Material]],'DD FD'!AJ:AK,2,FALSE))</f>
        <v/>
      </c>
      <c r="LZ89" s="813" t="str">
        <f>IF(Table1[[#This Row],[Hauptkörper - B3 - Virgin Material Anteil (in %)]]="","",Table1[[#This Row],[Hauptkörper - B3 - Virgin Material Anteil (in %)]])</f>
        <v/>
      </c>
      <c r="MA89" s="812" t="str">
        <f>IF(Table1[[#This Row],[Hauptkörper - B3 - Recyceltes Material]]="","",VLOOKUP(Table1[[#This Row],[Hauptkörper - B3 - Recyceltes Material]],'DD FD'!AL:AM,2,FALSE))</f>
        <v/>
      </c>
      <c r="MB89" s="813" t="str">
        <f>IF(Table1[[#This Row],[Hauptkörper - B3 - Recyceltes Material Anteil (in %)]]="","",Table1[[#This Row],[Hauptkörper - B3 - Recyceltes Material Anteil (in %)]])</f>
        <v/>
      </c>
      <c r="MC89" s="812" t="str">
        <f>IF(Table1[[#This Row],[Hauptkörper - B3 - Beschichtung]]="","",VLOOKUP(Table1[[#This Row],[Hauptkörper - B3 - Beschichtung]],'DD FD'!AE:AF,2,FALSE))</f>
        <v/>
      </c>
      <c r="MD89" s="815" t="str">
        <f>IF(Table1[[#This Row],[Hauptkörper - B3 - Beschichtung Anteil (in %)]]="","",Table1[[#This Row],[Hauptkörper - B3 - Beschichtung Anteil (in %)]])</f>
        <v/>
      </c>
      <c r="ME89" s="811" t="str">
        <f>IF(Table1[[#This Row],[Verschluss - B1 - Art]]="","",VLOOKUP(Table1[[#This Row],[Verschluss - B1 - Art]],'DD FD'!D:E,2,FALSE))</f>
        <v/>
      </c>
      <c r="MF89" s="812" t="str">
        <f>IF(Table1[[#This Row],[Verschluss - B1 - Fraktion]]="","",VLOOKUP(Table1[[#This Row],[Verschluss - B1 - Fraktion]],'DD FD'!H:J,3,FALSE))</f>
        <v/>
      </c>
      <c r="MG89" s="809" t="str">
        <f>IF(Table1[[#This Row],[Verschluss - B1 - Gewicht (in G)]]="","",Table1[[#This Row],[Verschluss - B1 - Gewicht (in G)]])</f>
        <v/>
      </c>
      <c r="MH89" s="809" t="str">
        <f>IF(Table1[[#This Row],[Verschluss - B1 - Lizenzierungs-pflichtig? (X=Ja)]]="","",Table1[[#This Row],[Verschluss - B1 - Lizenzierungs-pflichtig? (X=Ja)]])</f>
        <v/>
      </c>
      <c r="MI89" s="809" t="str">
        <f>IF(Table1[[#This Row],[Verschluss - B1 - Trennbar vom Hauptkörper? (X=Ja)]]="","",Table1[[#This Row],[Verschluss - B1 - Trennbar vom Hauptkörper? (X=Ja)]])</f>
        <v/>
      </c>
      <c r="MJ89" s="812" t="str">
        <f>IF(Table1[[#This Row],[Verschluss - B1 - Virgin Material]]="","",VLOOKUP(Table1[[#This Row],[Verschluss - B1 - Virgin Material]],'DD FD'!AJ:AK,2,FALSE))</f>
        <v/>
      </c>
      <c r="MK89" s="813" t="str">
        <f>IF(Table1[[#This Row],[Verschluss - B1 - Virgin Material Anteil (in %)]]="","",Table1[[#This Row],[Verschluss - B1 - Virgin Material Anteil (in %)]])</f>
        <v/>
      </c>
      <c r="ML89" s="812" t="str">
        <f>IF(Table1[[#This Row],[Verschluss - B1 - Recyceltes Material]]="","",VLOOKUP(Table1[[#This Row],[Verschluss - B1 - Recyceltes Material]],'DD FD'!AL:AM,2,FALSE))</f>
        <v/>
      </c>
      <c r="MM89" s="813" t="str">
        <f>IF(Table1[[#This Row],[Verschluss - B1 - Recyceltes Material Anteil (in %)]]="","",Table1[[#This Row],[Verschluss - B1 - Recyceltes Material Anteil (in %)]])</f>
        <v/>
      </c>
      <c r="MN89" s="812" t="str">
        <f>IF(Table1[[#This Row],[Verschluss - B1 - Beschichtung]]="","",VLOOKUP(Table1[[#This Row],[Verschluss - B1 - Beschichtung]],'DD FD'!AE:AF,2,FALSE))</f>
        <v/>
      </c>
      <c r="MO89" s="815" t="str">
        <f>IF(Table1[[#This Row],[Verschluss - B1 - Beschichtung Anteil (in %)]]="","",Table1[[#This Row],[Verschluss - B1 - Beschichtung Anteil (in %)]])</f>
        <v/>
      </c>
      <c r="MP89" s="811" t="str">
        <f>IF(Table1[[#This Row],[Verschluss - B2 - Art]]="","",VLOOKUP(Table1[[#This Row],[Verschluss - B2 - Art]],'DD FD'!D:E,2,FALSE))</f>
        <v/>
      </c>
      <c r="MQ89" s="812" t="str">
        <f>IF(Table1[[#This Row],[Verschluss - B2 - Fraktion]]="","",VLOOKUP(Table1[[#This Row],[Verschluss - B2 - Fraktion]],'DD FD'!H:J,3,FALSE))</f>
        <v/>
      </c>
      <c r="MR89" s="809" t="str">
        <f>IF(Table1[[#This Row],[Verschluss - B2 - Gewicht (in G)]]="","",Table1[[#This Row],[Verschluss - B2 - Gewicht (in G)]])</f>
        <v/>
      </c>
      <c r="MS89" s="809" t="str">
        <f>IF(Table1[[#This Row],[Verschluss - B2 - Lizenzierungs-pflichtig? (X=Ja)]]="","",Table1[[#This Row],[Verschluss - B2 - Lizenzierungs-pflichtig? (X=Ja)]])</f>
        <v/>
      </c>
      <c r="MT89" s="809" t="str">
        <f>IF(Table1[[#This Row],[Verschluss - B2 - Trennbar vom Hauptkörper? (X=Ja)]]="","",Table1[[#This Row],[Verschluss - B2 - Trennbar vom Hauptkörper? (X=Ja)]])</f>
        <v/>
      </c>
      <c r="MU89" s="812" t="str">
        <f>IF(Table1[[#This Row],[Verschluss - B2 - Virgin Material]]="","",VLOOKUP(Table1[[#This Row],[Verschluss - B2 - Virgin Material]],'DD FD'!AJ:AK,2,FALSE))</f>
        <v/>
      </c>
      <c r="MV89" s="813" t="str">
        <f>IF(Table1[[#This Row],[Verschluss - B2 - Virgin Material Anteil (in %)]]="","",Table1[[#This Row],[Verschluss - B2 - Virgin Material Anteil (in %)]])</f>
        <v/>
      </c>
      <c r="MW89" s="812" t="str">
        <f>IF(Table1[[#This Row],[Verschluss - B2 - Recyceltes Material]]="","",VLOOKUP(Table1[[#This Row],[Verschluss - B2 - Recyceltes Material]],'DD FD'!AL:AM,2,FALSE))</f>
        <v/>
      </c>
      <c r="MX89" s="813" t="str">
        <f>IF(Table1[[#This Row],[Verschluss - B2 - Recyceltes Material Anteil (in %)]]="","",Table1[[#This Row],[Verschluss - B2 - Recyceltes Material Anteil (in %)]])</f>
        <v/>
      </c>
      <c r="MY89" s="812" t="str">
        <f>IF(Table1[[#This Row],[Verschluss - B2 - Beschichtung]]="","",VLOOKUP(Table1[[#This Row],[Verschluss - B2 - Beschichtung]],'DD FD'!AE:AF,2,FALSE))</f>
        <v/>
      </c>
      <c r="MZ89" s="815" t="str">
        <f>IF(Table1[[#This Row],[Verschluss - B2 - Beschichtung Anteil (in %)]]="","",Table1[[#This Row],[Verschluss - B2 - Beschichtung Anteil (in %)]])</f>
        <v/>
      </c>
      <c r="NA89" s="811" t="str">
        <f>IF(Table1[[#This Row],[Verschluss - B3 - Art]]="","",VLOOKUP(Table1[[#This Row],[Verschluss - B3 - Art]],'DD FD'!D:E,2,FALSE))</f>
        <v/>
      </c>
      <c r="NB89" s="812" t="str">
        <f>IF(Table1[[#This Row],[Verschluss - B3 - Fraktion]]="","",VLOOKUP(Table1[[#This Row],[Verschluss - B3 - Fraktion]],'DD FD'!H:J,3,FALSE))</f>
        <v/>
      </c>
      <c r="NC89" s="809" t="str">
        <f>IF(Table1[[#This Row],[Verschluss - B3 - Gewicht (in G)]]="","",Table1[[#This Row],[Verschluss - B3 - Gewicht (in G)]])</f>
        <v/>
      </c>
      <c r="ND89" s="809" t="str">
        <f>IF(Table1[[#This Row],[Verschluss - B3 - Lizenzierungs-pflichtig? (X=Ja)]]="","",Table1[[#This Row],[Verschluss - B3 - Lizenzierungs-pflichtig? (X=Ja)]])</f>
        <v/>
      </c>
      <c r="NE89" s="809" t="str">
        <f>IF(Table1[[#This Row],[Verschluss - B3 - Trennbar vom Hauptkörper? (X=Ja)]]="","",Table1[[#This Row],[Verschluss - B3 - Trennbar vom Hauptkörper? (X=Ja)]])</f>
        <v/>
      </c>
      <c r="NF89" s="812" t="str">
        <f>IF(Table1[[#This Row],[Verschluss - B3 - Virgin Material]]="","",VLOOKUP(Table1[[#This Row],[Verschluss - B3 - Virgin Material]],'DD FD'!AJ:AK,2,FALSE))</f>
        <v/>
      </c>
      <c r="NG89" s="813" t="str">
        <f>IF(Table1[[#This Row],[Verschluss - B3 - Virgin Material Anteil (in %)]]="","",Table1[[#This Row],[Verschluss - B3 - Virgin Material Anteil (in %)]])</f>
        <v/>
      </c>
      <c r="NH89" s="812" t="str">
        <f>IF(Table1[[#This Row],[Verschluss - B3 - Recyceltes Material]]="","",VLOOKUP(Table1[[#This Row],[Verschluss - B3 - Recyceltes Material]],'DD FD'!AL:AM,2,FALSE))</f>
        <v/>
      </c>
      <c r="NI89" s="813" t="str">
        <f>IF(Table1[[#This Row],[Verschluss - B3 - Recyceltes Material Anteil (in %)]]="","",Table1[[#This Row],[Verschluss - B3 - Recyceltes Material Anteil (in %)]])</f>
        <v/>
      </c>
      <c r="NJ89" s="812" t="str">
        <f>IF(Table1[[#This Row],[Verschluss - B3 - Beschichtung]]="","",VLOOKUP(Table1[[#This Row],[Verschluss - B3 - Beschichtung]],'DD FD'!AE:AF,2,FALSE))</f>
        <v/>
      </c>
      <c r="NK89" s="815" t="str">
        <f>IF(Table1[[#This Row],[Verschluss - B3 - Beschichtung Anteil (in %)]]="","",Table1[[#This Row],[Verschluss - B3 - Beschichtung Anteil (in %)]])</f>
        <v/>
      </c>
      <c r="NL89" s="811" t="str">
        <f>IF(Table1[[#This Row],[Etikett - B1 - Art]]="","",VLOOKUP(Table1[[#This Row],[Etikett - B1 - Art]],'DD FD'!F:G,2,FALSE))</f>
        <v/>
      </c>
      <c r="NM89" s="812" t="str">
        <f>IF(Table1[[#This Row],[Etikett - B1 - Fraktion]]="","",VLOOKUP(Table1[[#This Row],[Etikett - B1 - Fraktion]],'DD FD'!H:J,3,FALSE))</f>
        <v/>
      </c>
      <c r="NN89" s="809" t="str">
        <f>IF(Table1[[#This Row],[Etikett - B1 - Gewicht (in G)]]="","",Table1[[#This Row],[Etikett - B1 - Gewicht (in G)]])</f>
        <v/>
      </c>
      <c r="NO89" s="809" t="str">
        <f>IF(Table1[[#This Row],[Etikett - B1 - Lizenzierungs-pflichtig? (X=Ja)]]="","",Table1[[#This Row],[Etikett - B1 - Lizenzierungs-pflichtig? (X=Ja)]])</f>
        <v/>
      </c>
      <c r="NP89" s="809" t="str">
        <f>IF(Table1[[#This Row],[Etikett - B1 - Trennbar vom Hauptkörper? (X=Ja)]]="","",Table1[[#This Row],[Etikett - B1 - Trennbar vom Hauptkörper? (X=Ja)]])</f>
        <v/>
      </c>
      <c r="NQ89" s="812" t="str">
        <f>IF(Table1[[#This Row],[Etikett - B1 - Virgin Material]]="","",VLOOKUP(Table1[[#This Row],[Etikett - B1 - Virgin Material]],'DD FD'!AJ:AK,2,FALSE))</f>
        <v/>
      </c>
      <c r="NR89" s="813" t="str">
        <f>IF(Table1[[#This Row],[Etikett - B1 - Virgin Material Anteil (in %)]]="","",Table1[[#This Row],[Etikett - B1 - Virgin Material Anteil (in %)]])</f>
        <v/>
      </c>
      <c r="NS89" s="812" t="str">
        <f>IF(Table1[[#This Row],[Etikett - B1 - Recyceltes Material]]="","",VLOOKUP(Table1[[#This Row],[Etikett - B1 - Recyceltes Material]],'DD FD'!AL:AM,2,FALSE))</f>
        <v/>
      </c>
      <c r="NT89" s="813" t="str">
        <f>IF(Table1[[#This Row],[Etikett - B1 - Recyceltes Material Anteil (in %)]]="","",Table1[[#This Row],[Etikett - B1 - Recyceltes Material Anteil (in %)]])</f>
        <v/>
      </c>
      <c r="NU89" s="812" t="str">
        <f>IF(Table1[[#This Row],[Etikett - B1 - Beschichtung]]="","",VLOOKUP(Table1[[#This Row],[Etikett - B1 - Beschichtung]],'DD FD'!AE:AF,2,FALSE))</f>
        <v/>
      </c>
      <c r="NV89" s="815" t="str">
        <f>IF(Table1[[#This Row],[Etikett - B1 - Beschichtung Anteil (in %)]]="","",Table1[[#This Row],[Etikett - B1 - Beschichtung Anteil (in %)]])</f>
        <v/>
      </c>
      <c r="NW89" s="811" t="str">
        <f>IF(Table1[[#This Row],[Etikett - B2 - Art]]="","",VLOOKUP(Table1[[#This Row],[Etikett - B2 - Art]],'DD FD'!F:G,2,FALSE))</f>
        <v/>
      </c>
      <c r="NX89" s="812" t="str">
        <f>IF(Table1[[#This Row],[Etikett - B2 - Fraktion]]="","",VLOOKUP(Table1[[#This Row],[Etikett - B2 - Fraktion]],'DD FD'!H:J,3,FALSE))</f>
        <v/>
      </c>
      <c r="NY89" s="809" t="str">
        <f>IF(Table1[[#This Row],[Etikett - B2 - Gewicht (in G)]]="","",Table1[[#This Row],[Etikett - B2 - Gewicht (in G)]])</f>
        <v/>
      </c>
      <c r="NZ89" s="809" t="str">
        <f>IF(Table1[[#This Row],[Etikett - B2 - Lizenzierungs-pflichtig? (X=Ja)]]="","",Table1[[#This Row],[Etikett - B2 - Lizenzierungs-pflichtig? (X=Ja)]])</f>
        <v/>
      </c>
      <c r="OA89" s="809" t="str">
        <f>IF(Table1[[#This Row],[Etikett - B2 - Trennbar vom Hauptkörper? (X=Ja)]]="","",Table1[[#This Row],[Etikett - B2 - Trennbar vom Hauptkörper? (X=Ja)]])</f>
        <v/>
      </c>
      <c r="OB89" s="812" t="str">
        <f>IF(Table1[[#This Row],[Etikett - B2 - Virgin Material]]="","",VLOOKUP(Table1[[#This Row],[Etikett - B2 - Virgin Material]],'DD FD'!AJ:AK,2,FALSE))</f>
        <v/>
      </c>
      <c r="OC89" s="813" t="str">
        <f>IF(Table1[[#This Row],[Etikett - B2 - Virgin Material Anteil (in %)]]="","",Table1[[#This Row],[Etikett - B2 - Virgin Material Anteil (in %)]])</f>
        <v/>
      </c>
      <c r="OD89" s="812" t="str">
        <f>IF(Table1[[#This Row],[Etikett - B2 - Recyceltes Material]]="","",VLOOKUP(Table1[[#This Row],[Etikett - B2 - Recyceltes Material]],'DD FD'!AL:AM,2,FALSE))</f>
        <v/>
      </c>
      <c r="OE89" s="813" t="str">
        <f>IF(Table1[[#This Row],[Etikett - B2 - Recyceltes Material Anteil (in %)]]="","",Table1[[#This Row],[Etikett - B2 - Recyceltes Material Anteil (in %)]])</f>
        <v/>
      </c>
      <c r="OF89" s="812" t="str">
        <f>IF(Table1[[#This Row],[Etikett - B2 - Beschichtung]]="","",VLOOKUP(Table1[[#This Row],[Etikett - B2 - Beschichtung]],'DD FD'!AE:AF,2,FALSE))</f>
        <v/>
      </c>
      <c r="OG89" s="815" t="str">
        <f>IF(Table1[[#This Row],[Etikett - B2 - Beschichtung Anteil (in %)]]="","",Table1[[#This Row],[Etikett - B2 - Beschichtung Anteil (in %)]])</f>
        <v/>
      </c>
      <c r="OH89" s="811" t="str">
        <f>IF(Table1[[#This Row],[Etikett - B3 - Art]]="","",VLOOKUP(Table1[[#This Row],[Etikett - B3 - Art]],'DD FD'!F:G,2,FALSE))</f>
        <v/>
      </c>
      <c r="OI89" s="812" t="str">
        <f>IF(Table1[[#This Row],[Etikett - B3 - Fraktion]]="","",VLOOKUP(Table1[[#This Row],[Etikett - B3 - Fraktion]],'DD FD'!H:J,3,FALSE))</f>
        <v/>
      </c>
      <c r="OJ89" s="809" t="str">
        <f>IF(Table1[[#This Row],[Etikett - B3 - Gewicht (in G)]]="","",Table1[[#This Row],[Etikett - B3 - Gewicht (in G)]])</f>
        <v/>
      </c>
      <c r="OK89" s="809" t="str">
        <f>IF(Table1[[#This Row],[Etikett - B3 - Lizenzierungs-pflichtig? (X=Ja)]]="","",Table1[[#This Row],[Etikett - B3 - Lizenzierungs-pflichtig? (X=Ja)]])</f>
        <v/>
      </c>
      <c r="OL89" s="809" t="str">
        <f>IF(Table1[[#This Row],[Etikett - B3 - Trennbar vom Hauptkörper? (X=Ja)]]="","",Table1[[#This Row],[Etikett - B3 - Trennbar vom Hauptkörper? (X=Ja)]])</f>
        <v/>
      </c>
      <c r="OM89" s="812" t="str">
        <f>IF(Table1[[#This Row],[Etikett - B3 - Virgin Material]]="","",VLOOKUP(Table1[[#This Row],[Etikett - B3 - Virgin Material]],'DD FD'!AJ:AK,2,FALSE))</f>
        <v/>
      </c>
      <c r="ON89" s="813" t="str">
        <f>IF(Table1[[#This Row],[Etikett - B3 - Virgin Material Anteil (in %)]]="","",Table1[[#This Row],[Etikett - B3 - Virgin Material Anteil (in %)]])</f>
        <v/>
      </c>
      <c r="OO89" s="812" t="str">
        <f>IF(Table1[[#This Row],[Etikett - B3 - Recyceltes Material]]="","",VLOOKUP(Table1[[#This Row],[Etikett - B3 - Recyceltes Material]],'DD FD'!AL:AM,2,FALSE))</f>
        <v/>
      </c>
      <c r="OP89" s="813" t="str">
        <f>IF(Table1[[#This Row],[Etikett - B3 - Recyceltes Material Anteil (in %)]]="","",Table1[[#This Row],[Etikett - B3 - Recyceltes Material Anteil (in %)]])</f>
        <v/>
      </c>
      <c r="OQ89" s="812" t="str">
        <f>IF(Table1[[#This Row],[Etikett - B3 - Beschichtung]]="","",VLOOKUP(Table1[[#This Row],[Etikett - B3 - Beschichtung]],'DD FD'!AE:AF,2,FALSE))</f>
        <v/>
      </c>
      <c r="OR89" s="861" t="str">
        <f>IF(Table1[[#This Row],[Etikett - B3 - Beschichtung Anteil (in %)]]="","",Table1[[#This Row],[Etikett - B3 - Beschichtung Anteil (in %)]])</f>
        <v/>
      </c>
      <c r="OS89" s="866">
        <f>ROUNDUP(SUM(
IF(AND(LB89='DD FD'!$J$7,LD89='DD FD'!$AI$3),LC89,0),
IF(AND(LL89='DD FD'!$J$7,LN89='DD FD'!$AI$3),LM89,0),
IF(AND(LV89='DD FD'!$J$7,LX89='DD FD'!$AI$3),LW89,0),
IF(AND(MF89='DD FD'!$J$7,MH89='DD FD'!$AI$3),MG89,0),
IF(AND(MQ89='DD FD'!$J$7,MS89='DD FD'!$AI$3),MR89,0),
IF(AND(NB89='DD FD'!$J$7,ND89='DD FD'!$AI$3),NC89,0),
IF(AND(NM89='DD FD'!$J$7,NO89='DD FD'!$AI$3),NN89,0),
IF(AND(NX89='DD FD'!$J$7,NZ89='DD FD'!$AI$3),NY89,0),
IF(AND(OI89='DD FD'!$J$7,OK89='DD FD'!$AI$3),OJ89,0),
),2)</f>
        <v>0</v>
      </c>
      <c r="OT89" s="865">
        <f>ROUNDUP(SUM(
IF(AND(LB89='DD FD'!$J$6,LD89='DD FD'!$AI$3),LC89,0),
IF(AND(LL89='DD FD'!$J$6,LN89='DD FD'!$AI$3),LM89,0),
IF(AND(LV89='DD FD'!$J$6,LX89='DD FD'!$AI$3),LW89,0),
IF(AND(MF89='DD FD'!$J$6,MH89='DD FD'!$AI$3),MG89,0),
IF(AND(MQ89='DD FD'!$J$6,MS89='DD FD'!$AI$3),MR89,0),
IF(AND(NB89='DD FD'!$J$6,ND89='DD FD'!$AI$3),NC89,0),
IF(AND(NM89='DD FD'!$J$6,NO89='DD FD'!$AI$3),NN89,0),
IF(AND(NX89='DD FD'!$J$6,NZ89='DD FD'!$AI$3),NY89,0),
IF(AND(OI89='DD FD'!$J$6,OK89='DD FD'!$AI$3),OJ89,0),
),2)</f>
        <v>0</v>
      </c>
      <c r="OU89" s="865">
        <f>ROUNDUP(SUM(
IF(AND(LB89='DD FD'!$J$10,LD89='DD FD'!$AI$3),LC89,0),
IF(AND(LL89='DD FD'!$J$10,LN89='DD FD'!$AI$3),LM89,0),
IF(AND(LV89='DD FD'!$J$10,LX89='DD FD'!$AI$3),LW89,0),
IF(AND(MF89='DD FD'!$J$10,MH89='DD FD'!$AI$3),MG89,0),
IF(AND(MQ89='DD FD'!$J$10,MS89='DD FD'!$AI$3),MR89,0),
IF(AND(NB89='DD FD'!$J$10,ND89='DD FD'!$AI$3),NC89,0),
IF(AND(NM89='DD FD'!$J$10,NO89='DD FD'!$AI$3),NN89,0),
IF(AND(NX89='DD FD'!$J$10,NZ89='DD FD'!$AI$3),NY89,0),
IF(AND(OI89='DD FD'!$J$10,OK89='DD FD'!$AI$3),OJ89,0),
),2)</f>
        <v>0</v>
      </c>
      <c r="OV89" s="865">
        <f>ROUNDUP(SUM(
IF(AND(LB89='DD FD'!$J$8,LD89='DD FD'!$AI$3),LC89,0),
IF(AND(LL89='DD FD'!$J$8,LN89='DD FD'!$AI$3),LM89,0),
IF(AND(LV89='DD FD'!$J$8,LX89='DD FD'!$AI$3),LW89,0),
IF(AND(MF89='DD FD'!$J$8,MH89='DD FD'!$AI$3),MG89,0),
IF(AND(MQ89='DD FD'!$J$8,MS89='DD FD'!$AI$3),MR89,0),
IF(AND(NB89='DD FD'!$J$8,ND89='DD FD'!$AI$3),NC89,0),
IF(AND(NM89='DD FD'!$J$8,NO89='DD FD'!$AI$3),NN89,0),
IF(AND(NX89='DD FD'!$J$8,NZ89='DD FD'!$AI$3),NY89,0),
IF(AND(OI89='DD FD'!$J$8,OK89='DD FD'!$AI$3),OJ89,0),
),2)</f>
        <v>0</v>
      </c>
      <c r="OW89" s="865">
        <f>ROUNDUP(SUM(
IF(AND(LB89='DD FD'!$J$5,LD89='DD FD'!$AI$3),LC89,0),
IF(AND(LL89='DD FD'!$J$5,LN89='DD FD'!$AI$3),LM89,0),
IF(AND(LV89='DD FD'!$J$5,LX89='DD FD'!$AI$3),LW89,0),
IF(AND(MF89='DD FD'!$J$5,MH89='DD FD'!$AI$3),MG89,0),
IF(AND(MQ89='DD FD'!$J$5,MS89='DD FD'!$AI$3),MR89,0),
IF(AND(NB89='DD FD'!$J$5,ND89='DD FD'!$AI$3),NC89,0),
IF(AND(NM89='DD FD'!$J$5,NO89='DD FD'!$AI$3),NN89,0),
IF(AND(NX89='DD FD'!$J$5,NZ89='DD FD'!$AI$3),NY89,0),
IF(AND(OI89='DD FD'!$J$5,OK89='DD FD'!$AI$3),OJ89,0),
),2)</f>
        <v>0</v>
      </c>
      <c r="OX89" s="865">
        <f>ROUNDUP(SUM(
IF(AND(LB89='DD FD'!$J$9,LD89='DD FD'!$AI$3),LC89,0),
IF(AND(LL89='DD FD'!$J$9,LN89='DD FD'!$AI$3),LM89,0),
IF(AND(LV89='DD FD'!$J$9,LX89='DD FD'!$AI$3),LW89,0),
IF(AND(MF89='DD FD'!$J$9,MH89='DD FD'!$AI$3),MG89,0),
IF(AND(MQ89='DD FD'!$J$9,MS89='DD FD'!$AI$3),MR89,0),
IF(AND(NB89='DD FD'!$J$9,ND89='DD FD'!$AI$3),NC89,0),
IF(AND(NM89='DD FD'!$J$9,NO89='DD FD'!$AI$3),NN89,0),
IF(AND(NX89='DD FD'!$J$9,NZ89='DD FD'!$AI$3),NY89,0),
IF(AND(OI89='DD FD'!$J$9,OK89='DD FD'!$AI$3),OJ89,0),
),2)</f>
        <v>0</v>
      </c>
      <c r="OY89" s="865">
        <f>ROUNDUP(SUM(
IF(AND(LB89='DD FD'!$J$4,LD89='DD FD'!$AI$3),LC89,0),
IF(AND(LL89='DD FD'!$J$4,LN89='DD FD'!$AI$3),LM89,0),
IF(AND(LV89='DD FD'!$J$4,LX89='DD FD'!$AI$3),LW89,0),
IF(AND(MF89='DD FD'!$J$4,MH89='DD FD'!$AI$3),MG89,0),
IF(AND(MQ89='DD FD'!$J$4,MS89='DD FD'!$AI$3),MR89,0),
IF(AND(NB89='DD FD'!$J$4,ND89='DD FD'!$AI$3),NC89,0),
IF(AND(NM89='DD FD'!$J$4,NO89='DD FD'!$AI$3),NN89,0),
IF(AND(NX89='DD FD'!$J$4,NZ89='DD FD'!$AI$3),NY89,0),
IF(AND(OI89='DD FD'!$J$4,OK89='DD FD'!$AI$3),OJ89,0),
),2)</f>
        <v>0</v>
      </c>
      <c r="OZ89" s="867">
        <f>ROUNDUP(SUM(
IF(AND(LB89='DD FD'!$J$11,LD89='DD FD'!$AI$3),LC89,0),
IF(AND(LL89='DD FD'!$J$11,LN89='DD FD'!$AI$3),LM89,0),
IF(AND(LV89='DD FD'!$J$11,LX89='DD FD'!$AI$3),LW89,0),
IF(AND(MF89='DD FD'!$J$11,MH89='DD FD'!$AI$3),MG89,0),
IF(AND(MQ89='DD FD'!$J$11,MS89='DD FD'!$AI$3),MR89,0),
IF(AND(NB89='DD FD'!$J$11,ND89='DD FD'!$AI$3),NC89,0),
IF(AND(NM89='DD FD'!$J$11,NO89='DD FD'!$AI$3),NN89,0),
IF(AND(NX89='DD FD'!$J$11,NZ89='DD FD'!$AI$3),NY89,0),
IF(AND(OI89='DD FD'!$J$11,OK89='DD FD'!$AI$3),OJ89,0),
),2)</f>
        <v>0</v>
      </c>
    </row>
    <row r="90" spans="1:416">
      <c r="A90" s="663"/>
      <c r="B90" s="182"/>
      <c r="C90" s="282"/>
      <c r="D90" s="282"/>
      <c r="E90" s="183"/>
      <c r="F90" s="355"/>
      <c r="G90" s="359"/>
      <c r="H90" s="664"/>
      <c r="I90" s="173"/>
      <c r="J90" s="161" t="str">
        <f t="shared" si="27"/>
        <v/>
      </c>
      <c r="K90" s="633" t="str">
        <f t="shared" si="44"/>
        <v/>
      </c>
      <c r="L90" s="636"/>
      <c r="M90" s="124" t="str">
        <f t="shared" si="45"/>
        <v/>
      </c>
      <c r="N90" s="125" t="str">
        <f t="shared" si="28"/>
        <v/>
      </c>
      <c r="O90" s="175"/>
      <c r="P90" s="175"/>
      <c r="Q90" s="126" t="str">
        <f t="shared" si="46"/>
        <v/>
      </c>
      <c r="R90" s="184"/>
      <c r="S90" s="184"/>
      <c r="T90" s="182"/>
      <c r="U90" s="182"/>
      <c r="V90" s="182"/>
      <c r="W90" s="358"/>
      <c r="X90" s="182"/>
      <c r="Y90" s="183"/>
      <c r="Z90" s="123"/>
      <c r="AA90" s="176"/>
      <c r="AB90" s="176"/>
      <c r="AC90" s="176"/>
      <c r="AD90" s="176"/>
      <c r="AE90" s="176"/>
      <c r="AF90" s="176"/>
      <c r="AG90" s="127" t="str">
        <f t="shared" si="47"/>
        <v/>
      </c>
      <c r="AH90" s="127" t="str">
        <f t="shared" si="48"/>
        <v/>
      </c>
      <c r="AI90" s="370"/>
      <c r="AJ90" s="635"/>
      <c r="AK90" s="619" t="str">
        <f t="shared" si="49"/>
        <v/>
      </c>
      <c r="AL90" s="124" t="str">
        <f t="shared" si="29"/>
        <v/>
      </c>
      <c r="AM90" s="124" t="str">
        <f t="shared" si="30"/>
        <v/>
      </c>
      <c r="AN90" s="124" t="str">
        <f t="shared" si="31"/>
        <v/>
      </c>
      <c r="AO90" s="124" t="str">
        <f t="shared" si="32"/>
        <v/>
      </c>
      <c r="AP90" s="184"/>
      <c r="AQ90" s="182"/>
      <c r="AR90" s="182"/>
      <c r="AS90" s="182"/>
      <c r="AT90" s="182"/>
      <c r="AU90" s="127" t="str">
        <f t="shared" si="33"/>
        <v/>
      </c>
      <c r="AV90" s="354"/>
      <c r="AW90" s="127" t="str">
        <f t="shared" si="34"/>
        <v/>
      </c>
      <c r="AX90" s="144" t="str">
        <f t="shared" si="35"/>
        <v/>
      </c>
      <c r="AY90" s="182"/>
      <c r="AZ90" s="23"/>
      <c r="BA90" s="23"/>
      <c r="BB90" s="183"/>
      <c r="BC90" s="622"/>
      <c r="BD90" s="649" t="str">
        <f t="shared" si="50"/>
        <v/>
      </c>
      <c r="BE90" s="354"/>
      <c r="BF90" s="192" t="str">
        <f t="shared" si="51"/>
        <v/>
      </c>
      <c r="BG90" s="159"/>
      <c r="BH90" s="159"/>
      <c r="BI90" s="182"/>
      <c r="BJ90" s="194"/>
      <c r="BK90" s="194"/>
      <c r="BL90" s="194"/>
      <c r="BM90" s="127" t="str">
        <f t="shared" si="36"/>
        <v/>
      </c>
      <c r="BN90" s="194"/>
      <c r="BO90" s="178" t="str">
        <f t="shared" si="37"/>
        <v/>
      </c>
      <c r="BP90" s="191"/>
      <c r="BQ90" s="182"/>
      <c r="BR90" s="23"/>
      <c r="BS90" s="23"/>
      <c r="BT90" s="23"/>
      <c r="BU90" s="651"/>
      <c r="BV90" s="647"/>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633" t="str">
        <f t="shared" si="52"/>
        <v/>
      </c>
      <c r="DY90" s="736"/>
      <c r="DZ90" s="334"/>
      <c r="EA90" s="736"/>
      <c r="EB90" s="197"/>
      <c r="EC90" s="194"/>
      <c r="ED90" s="197"/>
      <c r="EE90" s="197"/>
      <c r="EF90" s="194"/>
      <c r="EG90" s="194"/>
      <c r="EH90" s="194"/>
      <c r="EI90" s="123" t="str">
        <f t="shared" si="38"/>
        <v/>
      </c>
      <c r="EJ90" s="194"/>
      <c r="EK90" s="620" t="str">
        <f t="shared" si="39"/>
        <v/>
      </c>
      <c r="EL90" s="756"/>
      <c r="EM90" s="620" t="str">
        <f t="shared" si="53"/>
        <v/>
      </c>
      <c r="EN90" s="733"/>
      <c r="EO90" s="163"/>
      <c r="EP90" s="163"/>
      <c r="EQ90" s="163"/>
      <c r="ER90" s="163"/>
      <c r="ES90" s="163"/>
      <c r="ET90" s="163"/>
      <c r="EU90" s="163"/>
      <c r="EV90" s="163"/>
      <c r="EW90" s="163"/>
      <c r="EX90" s="163"/>
      <c r="EY90" s="163"/>
      <c r="EZ90" s="163"/>
      <c r="FA90" s="163"/>
      <c r="FB90" s="163"/>
      <c r="FC90" s="742"/>
      <c r="FD90" s="648" t="str">
        <f t="shared" si="40"/>
        <v/>
      </c>
      <c r="FE90" s="183"/>
      <c r="FF90" s="201"/>
      <c r="FG90" s="201"/>
      <c r="FH90" s="201"/>
      <c r="FI90" s="201"/>
      <c r="FJ90" s="201"/>
      <c r="FK90" s="201"/>
      <c r="FL90" s="182"/>
      <c r="FM90" s="182"/>
      <c r="FN90" s="334"/>
      <c r="FO90" s="123" t="str">
        <f t="shared" si="41"/>
        <v/>
      </c>
      <c r="FP90" s="889" t="str">
        <f>IF(Table1[[#This Row],[Baumwollanteil (in %)]]&lt;&gt;"","05","")</f>
        <v/>
      </c>
      <c r="FQ90" s="999"/>
      <c r="FR90" s="179" t="str">
        <f t="shared" si="42"/>
        <v/>
      </c>
      <c r="FS90" s="175"/>
      <c r="FT90" s="175"/>
      <c r="FU90" s="175"/>
      <c r="FV90" s="745" t="str">
        <f t="shared" si="43"/>
        <v/>
      </c>
      <c r="FZ90" s="24"/>
      <c r="GA90" s="24"/>
      <c r="GC90" s="1010" t="str">
        <f>IF(Table1[[#This Row],[Global Trade Item Number (GTIN)]]="","",Table1[[#This Row],[Global Trade Item Number (GTIN)]])</f>
        <v/>
      </c>
      <c r="GD90" s="790" t="str">
        <f>IF(Table1[[#This Row],[WAWI-Nr./ Kreditoren-Nummer
(ASDV)]]&lt;&gt;"",Table1[[#This Row],[WAWI-Nr./ Kreditoren-Nummer
(ASDV)]],"")</f>
        <v/>
      </c>
      <c r="GE90" s="190"/>
      <c r="GF90" s="790" t="str">
        <f>IF(Table1[[#This Row],[Gültig ab (Datum)]]&lt;&gt;"","31.12.9999","")</f>
        <v/>
      </c>
      <c r="GG90" s="190"/>
      <c r="GH90" s="190"/>
      <c r="GI90" s="616"/>
      <c r="GJ90" s="765"/>
      <c r="GK90" s="763"/>
      <c r="GL90" s="617"/>
      <c r="GM90" s="617"/>
      <c r="GN90" s="617"/>
      <c r="GO90" s="617"/>
      <c r="GP90" s="617"/>
      <c r="GQ90" s="775"/>
      <c r="GR90" s="771"/>
      <c r="GS90" s="159"/>
      <c r="GT90" s="610"/>
      <c r="GU90" s="610"/>
      <c r="GV90" s="610"/>
      <c r="GW90" s="610"/>
      <c r="GX90" s="610"/>
      <c r="GY90" s="610"/>
      <c r="GZ90" s="610"/>
      <c r="HA90" s="610"/>
      <c r="HB90" s="771"/>
      <c r="HC90" s="610"/>
      <c r="HD90" s="610"/>
      <c r="HE90" s="610"/>
      <c r="HF90" s="610"/>
      <c r="HG90" s="610"/>
      <c r="HH90" s="610"/>
      <c r="HI90" s="610"/>
      <c r="HJ90" s="610"/>
      <c r="HK90" s="610"/>
      <c r="HL90" s="771"/>
      <c r="HM90" s="610"/>
      <c r="HN90" s="610"/>
      <c r="HO90" s="610"/>
      <c r="HP90" s="610"/>
      <c r="HQ90" s="610"/>
      <c r="HR90" s="610"/>
      <c r="HS90" s="610"/>
      <c r="HT90" s="610"/>
      <c r="HU90" s="610"/>
      <c r="HV90" s="771"/>
      <c r="HW90" s="610"/>
      <c r="HX90" s="610"/>
      <c r="HY90" s="610"/>
      <c r="HZ90" s="610"/>
      <c r="IA90" s="610"/>
      <c r="IB90" s="610"/>
      <c r="IC90" s="610"/>
      <c r="ID90" s="610"/>
      <c r="IE90" s="610"/>
      <c r="IF90" s="610"/>
      <c r="IG90" s="771"/>
      <c r="IH90" s="610"/>
      <c r="II90" s="610"/>
      <c r="IJ90" s="610"/>
      <c r="IK90" s="610"/>
      <c r="IL90" s="610"/>
      <c r="IM90" s="610"/>
      <c r="IN90" s="610"/>
      <c r="IO90" s="610"/>
      <c r="IP90" s="610"/>
      <c r="IQ90" s="610"/>
      <c r="IR90" s="771"/>
      <c r="IS90" s="610"/>
      <c r="IT90" s="610"/>
      <c r="IU90" s="610"/>
      <c r="IV90" s="610"/>
      <c r="IW90" s="610"/>
      <c r="IX90" s="610"/>
      <c r="IY90" s="610"/>
      <c r="IZ90" s="610"/>
      <c r="JA90" s="610"/>
      <c r="JB90" s="610"/>
      <c r="JC90" s="771"/>
      <c r="JD90" s="610"/>
      <c r="JE90" s="610"/>
      <c r="JF90" s="610"/>
      <c r="JG90" s="610"/>
      <c r="JH90" s="610"/>
      <c r="JI90" s="610"/>
      <c r="JJ90" s="610"/>
      <c r="JK90" s="610"/>
      <c r="JL90" s="610"/>
      <c r="JM90" s="827"/>
      <c r="JN90" s="771"/>
      <c r="JO90" s="610"/>
      <c r="JP90" s="610"/>
      <c r="JQ90" s="610"/>
      <c r="JR90" s="610"/>
      <c r="JS90" s="610"/>
      <c r="JT90" s="610"/>
      <c r="JU90" s="610"/>
      <c r="JV90" s="610"/>
      <c r="JW90" s="610"/>
      <c r="JX90" s="610"/>
      <c r="JY90" s="771"/>
      <c r="JZ90" s="610"/>
      <c r="KA90" s="610"/>
      <c r="KB90" s="610"/>
      <c r="KC90" s="610"/>
      <c r="KD90" s="610"/>
      <c r="KE90" s="610"/>
      <c r="KF90" s="610"/>
      <c r="KG90" s="610"/>
      <c r="KH90" s="610"/>
      <c r="KI90" s="610"/>
      <c r="KL90" s="803" t="str">
        <f>IF(Table1[[#This Row],[GTIN]]&lt;&gt;"",Table1[[#This Row],[GTIN]],"")</f>
        <v/>
      </c>
      <c r="KM90" s="804" t="str">
        <f>Table1[[#This Row],[Kreditor]]</f>
        <v/>
      </c>
      <c r="KN90" s="805" t="str">
        <f>IF(Table1[[#This Row],[Gültig ab (Datum)]]&lt;&gt;"",Table1[[#This Row],[Gültig ab (Datum)]],"")</f>
        <v/>
      </c>
      <c r="KO90" s="805" t="str">
        <f>Table1[[#This Row],[Gültig bis]]</f>
        <v/>
      </c>
      <c r="KP90" s="818" t="str">
        <f>IF(Table1[[#This Row],[Artikel verpackt? 
(X=Ja)]]="","",Table1[[#This Row],[Artikel verpackt? 
(X=Ja)]])</f>
        <v/>
      </c>
      <c r="KQ90" s="806" t="str">
        <f>IF(Table1[[#This Row],[Verpackung recyclingfähig?
(X=Ja)]]="","",Table1[[#This Row],[Verpackung recyclingfähig?
(X=Ja)]])</f>
        <v/>
      </c>
      <c r="KR90" s="807"/>
      <c r="KS90" s="808"/>
      <c r="KT90" s="809"/>
      <c r="KU90" s="809"/>
      <c r="KV90" s="809"/>
      <c r="KW90" s="809"/>
      <c r="KX90" s="809"/>
      <c r="KY90" s="809"/>
      <c r="KZ90" s="810"/>
      <c r="LA90" s="811" t="str">
        <f>IF(Table1[[#This Row],[Hauptkörper - B1 - Art]]="","",VLOOKUP(Table1[[#This Row],[Hauptkörper - B1 - Art]],'DD FD'!B:C,2,FALSE))</f>
        <v/>
      </c>
      <c r="LB90" s="812" t="str">
        <f>IF(Table1[[#This Row],[Hauptkörper - B1 - Fraktion]]="","",VLOOKUP(Table1[[#This Row],[Hauptkörper - B1 - Fraktion]],'DD FD'!H:J,3,FALSE))</f>
        <v/>
      </c>
      <c r="LC90" s="809" t="str">
        <f>IF(Table1[[#This Row],[Hauptkörper - B1 - Gewicht
(in G)]]="","",Table1[[#This Row],[Hauptkörper - B1 - Gewicht
(in G)]])</f>
        <v/>
      </c>
      <c r="LD90" s="809" t="str">
        <f>IF(Table1[[#This Row],[Hauptkörper - B1 - Lizenzierungs-pflichtig? (X=Ja)]]="","",Table1[[#This Row],[Hauptkörper - B1 - Lizenzierungs-pflichtig? (X=Ja)]])</f>
        <v/>
      </c>
      <c r="LE90" s="812" t="str">
        <f>IF(Table1[[#This Row],[Hauptkörper - B1 - Virgin Material]]="","",VLOOKUP(Table1[[#This Row],[Hauptkörper - B1 - Virgin Material]],'DD FD'!AJ:AK,2,FALSE))</f>
        <v/>
      </c>
      <c r="LF90" s="813" t="str">
        <f>IF(Table1[[#This Row],[Hauptkörper - B1 - Virgin Material Anteil (in %)]]="","",Table1[[#This Row],[Hauptkörper - B1 - Virgin Material Anteil (in %)]])</f>
        <v/>
      </c>
      <c r="LG90" s="812" t="str">
        <f>IF(Table1[[#This Row],[Hauptkörper - B1 - Recyceltes Material]]="","",VLOOKUP(Table1[[#This Row],[Hauptkörper - B1 - Recyceltes Material]],'DD FD'!AL:AM,2,FALSE))</f>
        <v/>
      </c>
      <c r="LH90" s="813" t="str">
        <f>IF(Table1[[#This Row],[Hauptkörper - B1 - Recyceltes Material Anteil (in %)]]="","",Table1[[#This Row],[Hauptkörper - B1 - Recyceltes Material Anteil (in %)]])</f>
        <v/>
      </c>
      <c r="LI90" s="814" t="str">
        <f>IF(Table1[[#This Row],[Hauptkörper - B1 - Beschichtung]]="","",VLOOKUP(Table1[[#This Row],[Hauptkörper - B1 - Beschichtung]],'DD FD'!AE:AF,2,FALSE))</f>
        <v/>
      </c>
      <c r="LJ90" s="815" t="str">
        <f>IF(Table1[[#This Row],[Hauptkörper - B1 - Beschichtung Anteil (in %)]]="","",Table1[[#This Row],[Hauptkörper - B1 - Beschichtung Anteil (in %)]])</f>
        <v/>
      </c>
      <c r="LK90" s="811" t="str">
        <f>IF(Table1[[#This Row],[Hauptkörper - B2 - Art]]="","",VLOOKUP(Table1[[#This Row],[Hauptkörper - B2 - Art]],'DD FD'!B:C,2,FALSE))</f>
        <v/>
      </c>
      <c r="LL90" s="812" t="str">
        <f>IF(Table1[[#This Row],[Hauptkörper - B2 - Fraktion]]="","",VLOOKUP(Table1[[#This Row],[Hauptkörper - B2 - Fraktion]],'DD FD'!H:J,3,FALSE))</f>
        <v/>
      </c>
      <c r="LM90" s="809" t="str">
        <f>IF(Table1[[#This Row],[Hauptkörper - B2 - Gewicht
(in G)]]="","",Table1[[#This Row],[Hauptkörper - B2 - Gewicht
(in G)]])</f>
        <v/>
      </c>
      <c r="LN90" s="809" t="str">
        <f>IF(Table1[[#This Row],[Hauptkörper - B2 - Lizenzierungs-pflichtig? (X=Ja)]]="","",Table1[[#This Row],[Hauptkörper - B2 - Lizenzierungs-pflichtig? (X=Ja)]])</f>
        <v/>
      </c>
      <c r="LO90" s="812" t="str">
        <f>IF(Table1[[#This Row],[Hauptkörper - B2 - Virgin Material]]="","",VLOOKUP(Table1[[#This Row],[Hauptkörper - B2 - Virgin Material]],'DD FD'!AJ:AK,2,FALSE))</f>
        <v/>
      </c>
      <c r="LP90" s="813" t="str">
        <f>IF(Table1[[#This Row],[Hauptkörper - B2 - Virgin Material Anteil (in %)]]="","",Table1[[#This Row],[Hauptkörper - B2 - Virgin Material Anteil (in %)]])</f>
        <v/>
      </c>
      <c r="LQ90" s="812" t="str">
        <f>IF(Table1[[#This Row],[Hauptkörper - B2 - Recyceltes Material]]="","",VLOOKUP(Table1[[#This Row],[Hauptkörper - B2 - Recyceltes Material]],'DD FD'!AL:AM,2,FALSE))</f>
        <v/>
      </c>
      <c r="LR90" s="813" t="str">
        <f>IF(Table1[[#This Row],[Hauptkörper - B2 - Recyceltes Material Anteil (in %)]]="","",Table1[[#This Row],[Hauptkörper - B2 - Recyceltes Material Anteil (in %)]])</f>
        <v/>
      </c>
      <c r="LS90" s="812" t="str">
        <f>IF(Table1[[#This Row],[Hauptkörper - B2 - Beschichtung]]="","",VLOOKUP(Table1[[#This Row],[Hauptkörper - B2 - Beschichtung]],'DD FD'!AE:AF,2,FALSE))</f>
        <v/>
      </c>
      <c r="LT90" s="815" t="str">
        <f>IF(Table1[[#This Row],[Hauptkörper - B2 - Beschichtung Anteil (in %)]]="","",Table1[[#This Row],[Hauptkörper - B2 - Beschichtung Anteil (in %)]])</f>
        <v/>
      </c>
      <c r="LU90" s="811" t="str">
        <f>IF(Table1[[#This Row],[Hauptkörper - B3 - Art]]="","",VLOOKUP(Table1[[#This Row],[Hauptkörper - B3 - Art]],'DD FD'!B:C,2,FALSE))</f>
        <v/>
      </c>
      <c r="LV90" s="812" t="str">
        <f>IF(Table1[[#This Row],[Hauptkörper - B3 - Fraktion]]="","",VLOOKUP(Table1[[#This Row],[Hauptkörper - B3 - Fraktion]],'DD FD'!H:J,3,FALSE))</f>
        <v/>
      </c>
      <c r="LW90" s="809" t="str">
        <f>IF(Table1[[#This Row],[Hauptkörper - B3 - Gewicht
(in G)]]="","",Table1[[#This Row],[Hauptkörper - B3 - Gewicht
(in G)]])</f>
        <v/>
      </c>
      <c r="LX90" s="809" t="str">
        <f>IF(Table1[[#This Row],[Hauptkörper - B3 - Lizenzierungs-pflichtig? (X=Ja)]]="","",Table1[[#This Row],[Hauptkörper - B3 - Lizenzierungs-pflichtig? (X=Ja)]])</f>
        <v/>
      </c>
      <c r="LY90" s="812" t="str">
        <f>IF(Table1[[#This Row],[Hauptkörper - B3 - Virgin Material]]="","",VLOOKUP(Table1[[#This Row],[Hauptkörper - B3 - Virgin Material]],'DD FD'!AJ:AK,2,FALSE))</f>
        <v/>
      </c>
      <c r="LZ90" s="813" t="str">
        <f>IF(Table1[[#This Row],[Hauptkörper - B3 - Virgin Material Anteil (in %)]]="","",Table1[[#This Row],[Hauptkörper - B3 - Virgin Material Anteil (in %)]])</f>
        <v/>
      </c>
      <c r="MA90" s="812" t="str">
        <f>IF(Table1[[#This Row],[Hauptkörper - B3 - Recyceltes Material]]="","",VLOOKUP(Table1[[#This Row],[Hauptkörper - B3 - Recyceltes Material]],'DD FD'!AL:AM,2,FALSE))</f>
        <v/>
      </c>
      <c r="MB90" s="813" t="str">
        <f>IF(Table1[[#This Row],[Hauptkörper - B3 - Recyceltes Material Anteil (in %)]]="","",Table1[[#This Row],[Hauptkörper - B3 - Recyceltes Material Anteil (in %)]])</f>
        <v/>
      </c>
      <c r="MC90" s="812" t="str">
        <f>IF(Table1[[#This Row],[Hauptkörper - B3 - Beschichtung]]="","",VLOOKUP(Table1[[#This Row],[Hauptkörper - B3 - Beschichtung]],'DD FD'!AE:AF,2,FALSE))</f>
        <v/>
      </c>
      <c r="MD90" s="815" t="str">
        <f>IF(Table1[[#This Row],[Hauptkörper - B3 - Beschichtung Anteil (in %)]]="","",Table1[[#This Row],[Hauptkörper - B3 - Beschichtung Anteil (in %)]])</f>
        <v/>
      </c>
      <c r="ME90" s="811" t="str">
        <f>IF(Table1[[#This Row],[Verschluss - B1 - Art]]="","",VLOOKUP(Table1[[#This Row],[Verschluss - B1 - Art]],'DD FD'!D:E,2,FALSE))</f>
        <v/>
      </c>
      <c r="MF90" s="812" t="str">
        <f>IF(Table1[[#This Row],[Verschluss - B1 - Fraktion]]="","",VLOOKUP(Table1[[#This Row],[Verschluss - B1 - Fraktion]],'DD FD'!H:J,3,FALSE))</f>
        <v/>
      </c>
      <c r="MG90" s="809" t="str">
        <f>IF(Table1[[#This Row],[Verschluss - B1 - Gewicht (in G)]]="","",Table1[[#This Row],[Verschluss - B1 - Gewicht (in G)]])</f>
        <v/>
      </c>
      <c r="MH90" s="809" t="str">
        <f>IF(Table1[[#This Row],[Verschluss - B1 - Lizenzierungs-pflichtig? (X=Ja)]]="","",Table1[[#This Row],[Verschluss - B1 - Lizenzierungs-pflichtig? (X=Ja)]])</f>
        <v/>
      </c>
      <c r="MI90" s="809" t="str">
        <f>IF(Table1[[#This Row],[Verschluss - B1 - Trennbar vom Hauptkörper? (X=Ja)]]="","",Table1[[#This Row],[Verschluss - B1 - Trennbar vom Hauptkörper? (X=Ja)]])</f>
        <v/>
      </c>
      <c r="MJ90" s="812" t="str">
        <f>IF(Table1[[#This Row],[Verschluss - B1 - Virgin Material]]="","",VLOOKUP(Table1[[#This Row],[Verschluss - B1 - Virgin Material]],'DD FD'!AJ:AK,2,FALSE))</f>
        <v/>
      </c>
      <c r="MK90" s="813" t="str">
        <f>IF(Table1[[#This Row],[Verschluss - B1 - Virgin Material Anteil (in %)]]="","",Table1[[#This Row],[Verschluss - B1 - Virgin Material Anteil (in %)]])</f>
        <v/>
      </c>
      <c r="ML90" s="812" t="str">
        <f>IF(Table1[[#This Row],[Verschluss - B1 - Recyceltes Material]]="","",VLOOKUP(Table1[[#This Row],[Verschluss - B1 - Recyceltes Material]],'DD FD'!AL:AM,2,FALSE))</f>
        <v/>
      </c>
      <c r="MM90" s="813" t="str">
        <f>IF(Table1[[#This Row],[Verschluss - B1 - Recyceltes Material Anteil (in %)]]="","",Table1[[#This Row],[Verschluss - B1 - Recyceltes Material Anteil (in %)]])</f>
        <v/>
      </c>
      <c r="MN90" s="812" t="str">
        <f>IF(Table1[[#This Row],[Verschluss - B1 - Beschichtung]]="","",VLOOKUP(Table1[[#This Row],[Verschluss - B1 - Beschichtung]],'DD FD'!AE:AF,2,FALSE))</f>
        <v/>
      </c>
      <c r="MO90" s="815" t="str">
        <f>IF(Table1[[#This Row],[Verschluss - B1 - Beschichtung Anteil (in %)]]="","",Table1[[#This Row],[Verschluss - B1 - Beschichtung Anteil (in %)]])</f>
        <v/>
      </c>
      <c r="MP90" s="811" t="str">
        <f>IF(Table1[[#This Row],[Verschluss - B2 - Art]]="","",VLOOKUP(Table1[[#This Row],[Verschluss - B2 - Art]],'DD FD'!D:E,2,FALSE))</f>
        <v/>
      </c>
      <c r="MQ90" s="812" t="str">
        <f>IF(Table1[[#This Row],[Verschluss - B2 - Fraktion]]="","",VLOOKUP(Table1[[#This Row],[Verschluss - B2 - Fraktion]],'DD FD'!H:J,3,FALSE))</f>
        <v/>
      </c>
      <c r="MR90" s="809" t="str">
        <f>IF(Table1[[#This Row],[Verschluss - B2 - Gewicht (in G)]]="","",Table1[[#This Row],[Verschluss - B2 - Gewicht (in G)]])</f>
        <v/>
      </c>
      <c r="MS90" s="809" t="str">
        <f>IF(Table1[[#This Row],[Verschluss - B2 - Lizenzierungs-pflichtig? (X=Ja)]]="","",Table1[[#This Row],[Verschluss - B2 - Lizenzierungs-pflichtig? (X=Ja)]])</f>
        <v/>
      </c>
      <c r="MT90" s="809" t="str">
        <f>IF(Table1[[#This Row],[Verschluss - B2 - Trennbar vom Hauptkörper? (X=Ja)]]="","",Table1[[#This Row],[Verschluss - B2 - Trennbar vom Hauptkörper? (X=Ja)]])</f>
        <v/>
      </c>
      <c r="MU90" s="812" t="str">
        <f>IF(Table1[[#This Row],[Verschluss - B2 - Virgin Material]]="","",VLOOKUP(Table1[[#This Row],[Verschluss - B2 - Virgin Material]],'DD FD'!AJ:AK,2,FALSE))</f>
        <v/>
      </c>
      <c r="MV90" s="813" t="str">
        <f>IF(Table1[[#This Row],[Verschluss - B2 - Virgin Material Anteil (in %)]]="","",Table1[[#This Row],[Verschluss - B2 - Virgin Material Anteil (in %)]])</f>
        <v/>
      </c>
      <c r="MW90" s="812" t="str">
        <f>IF(Table1[[#This Row],[Verschluss - B2 - Recyceltes Material]]="","",VLOOKUP(Table1[[#This Row],[Verschluss - B2 - Recyceltes Material]],'DD FD'!AL:AM,2,FALSE))</f>
        <v/>
      </c>
      <c r="MX90" s="813" t="str">
        <f>IF(Table1[[#This Row],[Verschluss - B2 - Recyceltes Material Anteil (in %)]]="","",Table1[[#This Row],[Verschluss - B2 - Recyceltes Material Anteil (in %)]])</f>
        <v/>
      </c>
      <c r="MY90" s="812" t="str">
        <f>IF(Table1[[#This Row],[Verschluss - B2 - Beschichtung]]="","",VLOOKUP(Table1[[#This Row],[Verschluss - B2 - Beschichtung]],'DD FD'!AE:AF,2,FALSE))</f>
        <v/>
      </c>
      <c r="MZ90" s="815" t="str">
        <f>IF(Table1[[#This Row],[Verschluss - B2 - Beschichtung Anteil (in %)]]="","",Table1[[#This Row],[Verschluss - B2 - Beschichtung Anteil (in %)]])</f>
        <v/>
      </c>
      <c r="NA90" s="811" t="str">
        <f>IF(Table1[[#This Row],[Verschluss - B3 - Art]]="","",VLOOKUP(Table1[[#This Row],[Verschluss - B3 - Art]],'DD FD'!D:E,2,FALSE))</f>
        <v/>
      </c>
      <c r="NB90" s="812" t="str">
        <f>IF(Table1[[#This Row],[Verschluss - B3 - Fraktion]]="","",VLOOKUP(Table1[[#This Row],[Verschluss - B3 - Fraktion]],'DD FD'!H:J,3,FALSE))</f>
        <v/>
      </c>
      <c r="NC90" s="809" t="str">
        <f>IF(Table1[[#This Row],[Verschluss - B3 - Gewicht (in G)]]="","",Table1[[#This Row],[Verschluss - B3 - Gewicht (in G)]])</f>
        <v/>
      </c>
      <c r="ND90" s="809" t="str">
        <f>IF(Table1[[#This Row],[Verschluss - B3 - Lizenzierungs-pflichtig? (X=Ja)]]="","",Table1[[#This Row],[Verschluss - B3 - Lizenzierungs-pflichtig? (X=Ja)]])</f>
        <v/>
      </c>
      <c r="NE90" s="809" t="str">
        <f>IF(Table1[[#This Row],[Verschluss - B3 - Trennbar vom Hauptkörper? (X=Ja)]]="","",Table1[[#This Row],[Verschluss - B3 - Trennbar vom Hauptkörper? (X=Ja)]])</f>
        <v/>
      </c>
      <c r="NF90" s="812" t="str">
        <f>IF(Table1[[#This Row],[Verschluss - B3 - Virgin Material]]="","",VLOOKUP(Table1[[#This Row],[Verschluss - B3 - Virgin Material]],'DD FD'!AJ:AK,2,FALSE))</f>
        <v/>
      </c>
      <c r="NG90" s="813" t="str">
        <f>IF(Table1[[#This Row],[Verschluss - B3 - Virgin Material Anteil (in %)]]="","",Table1[[#This Row],[Verschluss - B3 - Virgin Material Anteil (in %)]])</f>
        <v/>
      </c>
      <c r="NH90" s="812" t="str">
        <f>IF(Table1[[#This Row],[Verschluss - B3 - Recyceltes Material]]="","",VLOOKUP(Table1[[#This Row],[Verschluss - B3 - Recyceltes Material]],'DD FD'!AL:AM,2,FALSE))</f>
        <v/>
      </c>
      <c r="NI90" s="813" t="str">
        <f>IF(Table1[[#This Row],[Verschluss - B3 - Recyceltes Material Anteil (in %)]]="","",Table1[[#This Row],[Verschluss - B3 - Recyceltes Material Anteil (in %)]])</f>
        <v/>
      </c>
      <c r="NJ90" s="812" t="str">
        <f>IF(Table1[[#This Row],[Verschluss - B3 - Beschichtung]]="","",VLOOKUP(Table1[[#This Row],[Verschluss - B3 - Beschichtung]],'DD FD'!AE:AF,2,FALSE))</f>
        <v/>
      </c>
      <c r="NK90" s="815" t="str">
        <f>IF(Table1[[#This Row],[Verschluss - B3 - Beschichtung Anteil (in %)]]="","",Table1[[#This Row],[Verschluss - B3 - Beschichtung Anteil (in %)]])</f>
        <v/>
      </c>
      <c r="NL90" s="811" t="str">
        <f>IF(Table1[[#This Row],[Etikett - B1 - Art]]="","",VLOOKUP(Table1[[#This Row],[Etikett - B1 - Art]],'DD FD'!F:G,2,FALSE))</f>
        <v/>
      </c>
      <c r="NM90" s="812" t="str">
        <f>IF(Table1[[#This Row],[Etikett - B1 - Fraktion]]="","",VLOOKUP(Table1[[#This Row],[Etikett - B1 - Fraktion]],'DD FD'!H:J,3,FALSE))</f>
        <v/>
      </c>
      <c r="NN90" s="809" t="str">
        <f>IF(Table1[[#This Row],[Etikett - B1 - Gewicht (in G)]]="","",Table1[[#This Row],[Etikett - B1 - Gewicht (in G)]])</f>
        <v/>
      </c>
      <c r="NO90" s="809" t="str">
        <f>IF(Table1[[#This Row],[Etikett - B1 - Lizenzierungs-pflichtig? (X=Ja)]]="","",Table1[[#This Row],[Etikett - B1 - Lizenzierungs-pflichtig? (X=Ja)]])</f>
        <v/>
      </c>
      <c r="NP90" s="809" t="str">
        <f>IF(Table1[[#This Row],[Etikett - B1 - Trennbar vom Hauptkörper? (X=Ja)]]="","",Table1[[#This Row],[Etikett - B1 - Trennbar vom Hauptkörper? (X=Ja)]])</f>
        <v/>
      </c>
      <c r="NQ90" s="812" t="str">
        <f>IF(Table1[[#This Row],[Etikett - B1 - Virgin Material]]="","",VLOOKUP(Table1[[#This Row],[Etikett - B1 - Virgin Material]],'DD FD'!AJ:AK,2,FALSE))</f>
        <v/>
      </c>
      <c r="NR90" s="813" t="str">
        <f>IF(Table1[[#This Row],[Etikett - B1 - Virgin Material Anteil (in %)]]="","",Table1[[#This Row],[Etikett - B1 - Virgin Material Anteil (in %)]])</f>
        <v/>
      </c>
      <c r="NS90" s="812" t="str">
        <f>IF(Table1[[#This Row],[Etikett - B1 - Recyceltes Material]]="","",VLOOKUP(Table1[[#This Row],[Etikett - B1 - Recyceltes Material]],'DD FD'!AL:AM,2,FALSE))</f>
        <v/>
      </c>
      <c r="NT90" s="813" t="str">
        <f>IF(Table1[[#This Row],[Etikett - B1 - Recyceltes Material Anteil (in %)]]="","",Table1[[#This Row],[Etikett - B1 - Recyceltes Material Anteil (in %)]])</f>
        <v/>
      </c>
      <c r="NU90" s="812" t="str">
        <f>IF(Table1[[#This Row],[Etikett - B1 - Beschichtung]]="","",VLOOKUP(Table1[[#This Row],[Etikett - B1 - Beschichtung]],'DD FD'!AE:AF,2,FALSE))</f>
        <v/>
      </c>
      <c r="NV90" s="815" t="str">
        <f>IF(Table1[[#This Row],[Etikett - B1 - Beschichtung Anteil (in %)]]="","",Table1[[#This Row],[Etikett - B1 - Beschichtung Anteil (in %)]])</f>
        <v/>
      </c>
      <c r="NW90" s="811" t="str">
        <f>IF(Table1[[#This Row],[Etikett - B2 - Art]]="","",VLOOKUP(Table1[[#This Row],[Etikett - B2 - Art]],'DD FD'!F:G,2,FALSE))</f>
        <v/>
      </c>
      <c r="NX90" s="812" t="str">
        <f>IF(Table1[[#This Row],[Etikett - B2 - Fraktion]]="","",VLOOKUP(Table1[[#This Row],[Etikett - B2 - Fraktion]],'DD FD'!H:J,3,FALSE))</f>
        <v/>
      </c>
      <c r="NY90" s="809" t="str">
        <f>IF(Table1[[#This Row],[Etikett - B2 - Gewicht (in G)]]="","",Table1[[#This Row],[Etikett - B2 - Gewicht (in G)]])</f>
        <v/>
      </c>
      <c r="NZ90" s="809" t="str">
        <f>IF(Table1[[#This Row],[Etikett - B2 - Lizenzierungs-pflichtig? (X=Ja)]]="","",Table1[[#This Row],[Etikett - B2 - Lizenzierungs-pflichtig? (X=Ja)]])</f>
        <v/>
      </c>
      <c r="OA90" s="809" t="str">
        <f>IF(Table1[[#This Row],[Etikett - B2 - Trennbar vom Hauptkörper? (X=Ja)]]="","",Table1[[#This Row],[Etikett - B2 - Trennbar vom Hauptkörper? (X=Ja)]])</f>
        <v/>
      </c>
      <c r="OB90" s="812" t="str">
        <f>IF(Table1[[#This Row],[Etikett - B2 - Virgin Material]]="","",VLOOKUP(Table1[[#This Row],[Etikett - B2 - Virgin Material]],'DD FD'!AJ:AK,2,FALSE))</f>
        <v/>
      </c>
      <c r="OC90" s="813" t="str">
        <f>IF(Table1[[#This Row],[Etikett - B2 - Virgin Material Anteil (in %)]]="","",Table1[[#This Row],[Etikett - B2 - Virgin Material Anteil (in %)]])</f>
        <v/>
      </c>
      <c r="OD90" s="812" t="str">
        <f>IF(Table1[[#This Row],[Etikett - B2 - Recyceltes Material]]="","",VLOOKUP(Table1[[#This Row],[Etikett - B2 - Recyceltes Material]],'DD FD'!AL:AM,2,FALSE))</f>
        <v/>
      </c>
      <c r="OE90" s="813" t="str">
        <f>IF(Table1[[#This Row],[Etikett - B2 - Recyceltes Material Anteil (in %)]]="","",Table1[[#This Row],[Etikett - B2 - Recyceltes Material Anteil (in %)]])</f>
        <v/>
      </c>
      <c r="OF90" s="812" t="str">
        <f>IF(Table1[[#This Row],[Etikett - B2 - Beschichtung]]="","",VLOOKUP(Table1[[#This Row],[Etikett - B2 - Beschichtung]],'DD FD'!AE:AF,2,FALSE))</f>
        <v/>
      </c>
      <c r="OG90" s="815" t="str">
        <f>IF(Table1[[#This Row],[Etikett - B2 - Beschichtung Anteil (in %)]]="","",Table1[[#This Row],[Etikett - B2 - Beschichtung Anteil (in %)]])</f>
        <v/>
      </c>
      <c r="OH90" s="811" t="str">
        <f>IF(Table1[[#This Row],[Etikett - B3 - Art]]="","",VLOOKUP(Table1[[#This Row],[Etikett - B3 - Art]],'DD FD'!F:G,2,FALSE))</f>
        <v/>
      </c>
      <c r="OI90" s="812" t="str">
        <f>IF(Table1[[#This Row],[Etikett - B3 - Fraktion]]="","",VLOOKUP(Table1[[#This Row],[Etikett - B3 - Fraktion]],'DD FD'!H:J,3,FALSE))</f>
        <v/>
      </c>
      <c r="OJ90" s="809" t="str">
        <f>IF(Table1[[#This Row],[Etikett - B3 - Gewicht (in G)]]="","",Table1[[#This Row],[Etikett - B3 - Gewicht (in G)]])</f>
        <v/>
      </c>
      <c r="OK90" s="809" t="str">
        <f>IF(Table1[[#This Row],[Etikett - B3 - Lizenzierungs-pflichtig? (X=Ja)]]="","",Table1[[#This Row],[Etikett - B3 - Lizenzierungs-pflichtig? (X=Ja)]])</f>
        <v/>
      </c>
      <c r="OL90" s="809" t="str">
        <f>IF(Table1[[#This Row],[Etikett - B3 - Trennbar vom Hauptkörper? (X=Ja)]]="","",Table1[[#This Row],[Etikett - B3 - Trennbar vom Hauptkörper? (X=Ja)]])</f>
        <v/>
      </c>
      <c r="OM90" s="812" t="str">
        <f>IF(Table1[[#This Row],[Etikett - B3 - Virgin Material]]="","",VLOOKUP(Table1[[#This Row],[Etikett - B3 - Virgin Material]],'DD FD'!AJ:AK,2,FALSE))</f>
        <v/>
      </c>
      <c r="ON90" s="813" t="str">
        <f>IF(Table1[[#This Row],[Etikett - B3 - Virgin Material Anteil (in %)]]="","",Table1[[#This Row],[Etikett - B3 - Virgin Material Anteil (in %)]])</f>
        <v/>
      </c>
      <c r="OO90" s="812" t="str">
        <f>IF(Table1[[#This Row],[Etikett - B3 - Recyceltes Material]]="","",VLOOKUP(Table1[[#This Row],[Etikett - B3 - Recyceltes Material]],'DD FD'!AL:AM,2,FALSE))</f>
        <v/>
      </c>
      <c r="OP90" s="813" t="str">
        <f>IF(Table1[[#This Row],[Etikett - B3 - Recyceltes Material Anteil (in %)]]="","",Table1[[#This Row],[Etikett - B3 - Recyceltes Material Anteil (in %)]])</f>
        <v/>
      </c>
      <c r="OQ90" s="812" t="str">
        <f>IF(Table1[[#This Row],[Etikett - B3 - Beschichtung]]="","",VLOOKUP(Table1[[#This Row],[Etikett - B3 - Beschichtung]],'DD FD'!AE:AF,2,FALSE))</f>
        <v/>
      </c>
      <c r="OR90" s="861" t="str">
        <f>IF(Table1[[#This Row],[Etikett - B3 - Beschichtung Anteil (in %)]]="","",Table1[[#This Row],[Etikett - B3 - Beschichtung Anteil (in %)]])</f>
        <v/>
      </c>
      <c r="OS90" s="866">
        <f>ROUNDUP(SUM(
IF(AND(LB90='DD FD'!$J$7,LD90='DD FD'!$AI$3),LC90,0),
IF(AND(LL90='DD FD'!$J$7,LN90='DD FD'!$AI$3),LM90,0),
IF(AND(LV90='DD FD'!$J$7,LX90='DD FD'!$AI$3),LW90,0),
IF(AND(MF90='DD FD'!$J$7,MH90='DD FD'!$AI$3),MG90,0),
IF(AND(MQ90='DD FD'!$J$7,MS90='DD FD'!$AI$3),MR90,0),
IF(AND(NB90='DD FD'!$J$7,ND90='DD FD'!$AI$3),NC90,0),
IF(AND(NM90='DD FD'!$J$7,NO90='DD FD'!$AI$3),NN90,0),
IF(AND(NX90='DD FD'!$J$7,NZ90='DD FD'!$AI$3),NY90,0),
IF(AND(OI90='DD FD'!$J$7,OK90='DD FD'!$AI$3),OJ90,0),
),2)</f>
        <v>0</v>
      </c>
      <c r="OT90" s="865">
        <f>ROUNDUP(SUM(
IF(AND(LB90='DD FD'!$J$6,LD90='DD FD'!$AI$3),LC90,0),
IF(AND(LL90='DD FD'!$J$6,LN90='DD FD'!$AI$3),LM90,0),
IF(AND(LV90='DD FD'!$J$6,LX90='DD FD'!$AI$3),LW90,0),
IF(AND(MF90='DD FD'!$J$6,MH90='DD FD'!$AI$3),MG90,0),
IF(AND(MQ90='DD FD'!$J$6,MS90='DD FD'!$AI$3),MR90,0),
IF(AND(NB90='DD FD'!$J$6,ND90='DD FD'!$AI$3),NC90,0),
IF(AND(NM90='DD FD'!$J$6,NO90='DD FD'!$AI$3),NN90,0),
IF(AND(NX90='DD FD'!$J$6,NZ90='DD FD'!$AI$3),NY90,0),
IF(AND(OI90='DD FD'!$J$6,OK90='DD FD'!$AI$3),OJ90,0),
),2)</f>
        <v>0</v>
      </c>
      <c r="OU90" s="865">
        <f>ROUNDUP(SUM(
IF(AND(LB90='DD FD'!$J$10,LD90='DD FD'!$AI$3),LC90,0),
IF(AND(LL90='DD FD'!$J$10,LN90='DD FD'!$AI$3),LM90,0),
IF(AND(LV90='DD FD'!$J$10,LX90='DD FD'!$AI$3),LW90,0),
IF(AND(MF90='DD FD'!$J$10,MH90='DD FD'!$AI$3),MG90,0),
IF(AND(MQ90='DD FD'!$J$10,MS90='DD FD'!$AI$3),MR90,0),
IF(AND(NB90='DD FD'!$J$10,ND90='DD FD'!$AI$3),NC90,0),
IF(AND(NM90='DD FD'!$J$10,NO90='DD FD'!$AI$3),NN90,0),
IF(AND(NX90='DD FD'!$J$10,NZ90='DD FD'!$AI$3),NY90,0),
IF(AND(OI90='DD FD'!$J$10,OK90='DD FD'!$AI$3),OJ90,0),
),2)</f>
        <v>0</v>
      </c>
      <c r="OV90" s="865">
        <f>ROUNDUP(SUM(
IF(AND(LB90='DD FD'!$J$8,LD90='DD FD'!$AI$3),LC90,0),
IF(AND(LL90='DD FD'!$J$8,LN90='DD FD'!$AI$3),LM90,0),
IF(AND(LV90='DD FD'!$J$8,LX90='DD FD'!$AI$3),LW90,0),
IF(AND(MF90='DD FD'!$J$8,MH90='DD FD'!$AI$3),MG90,0),
IF(AND(MQ90='DD FD'!$J$8,MS90='DD FD'!$AI$3),MR90,0),
IF(AND(NB90='DD FD'!$J$8,ND90='DD FD'!$AI$3),NC90,0),
IF(AND(NM90='DD FD'!$J$8,NO90='DD FD'!$AI$3),NN90,0),
IF(AND(NX90='DD FD'!$J$8,NZ90='DD FD'!$AI$3),NY90,0),
IF(AND(OI90='DD FD'!$J$8,OK90='DD FD'!$AI$3),OJ90,0),
),2)</f>
        <v>0</v>
      </c>
      <c r="OW90" s="865">
        <f>ROUNDUP(SUM(
IF(AND(LB90='DD FD'!$J$5,LD90='DD FD'!$AI$3),LC90,0),
IF(AND(LL90='DD FD'!$J$5,LN90='DD FD'!$AI$3),LM90,0),
IF(AND(LV90='DD FD'!$J$5,LX90='DD FD'!$AI$3),LW90,0),
IF(AND(MF90='DD FD'!$J$5,MH90='DD FD'!$AI$3),MG90,0),
IF(AND(MQ90='DD FD'!$J$5,MS90='DD FD'!$AI$3),MR90,0),
IF(AND(NB90='DD FD'!$J$5,ND90='DD FD'!$AI$3),NC90,0),
IF(AND(NM90='DD FD'!$J$5,NO90='DD FD'!$AI$3),NN90,0),
IF(AND(NX90='DD FD'!$J$5,NZ90='DD FD'!$AI$3),NY90,0),
IF(AND(OI90='DD FD'!$J$5,OK90='DD FD'!$AI$3),OJ90,0),
),2)</f>
        <v>0</v>
      </c>
      <c r="OX90" s="865">
        <f>ROUNDUP(SUM(
IF(AND(LB90='DD FD'!$J$9,LD90='DD FD'!$AI$3),LC90,0),
IF(AND(LL90='DD FD'!$J$9,LN90='DD FD'!$AI$3),LM90,0),
IF(AND(LV90='DD FD'!$J$9,LX90='DD FD'!$AI$3),LW90,0),
IF(AND(MF90='DD FD'!$J$9,MH90='DD FD'!$AI$3),MG90,0),
IF(AND(MQ90='DD FD'!$J$9,MS90='DD FD'!$AI$3),MR90,0),
IF(AND(NB90='DD FD'!$J$9,ND90='DD FD'!$AI$3),NC90,0),
IF(AND(NM90='DD FD'!$J$9,NO90='DD FD'!$AI$3),NN90,0),
IF(AND(NX90='DD FD'!$J$9,NZ90='DD FD'!$AI$3),NY90,0),
IF(AND(OI90='DD FD'!$J$9,OK90='DD FD'!$AI$3),OJ90,0),
),2)</f>
        <v>0</v>
      </c>
      <c r="OY90" s="865">
        <f>ROUNDUP(SUM(
IF(AND(LB90='DD FD'!$J$4,LD90='DD FD'!$AI$3),LC90,0),
IF(AND(LL90='DD FD'!$J$4,LN90='DD FD'!$AI$3),LM90,0),
IF(AND(LV90='DD FD'!$J$4,LX90='DD FD'!$AI$3),LW90,0),
IF(AND(MF90='DD FD'!$J$4,MH90='DD FD'!$AI$3),MG90,0),
IF(AND(MQ90='DD FD'!$J$4,MS90='DD FD'!$AI$3),MR90,0),
IF(AND(NB90='DD FD'!$J$4,ND90='DD FD'!$AI$3),NC90,0),
IF(AND(NM90='DD FD'!$J$4,NO90='DD FD'!$AI$3),NN90,0),
IF(AND(NX90='DD FD'!$J$4,NZ90='DD FD'!$AI$3),NY90,0),
IF(AND(OI90='DD FD'!$J$4,OK90='DD FD'!$AI$3),OJ90,0),
),2)</f>
        <v>0</v>
      </c>
      <c r="OZ90" s="867">
        <f>ROUNDUP(SUM(
IF(AND(LB90='DD FD'!$J$11,LD90='DD FD'!$AI$3),LC90,0),
IF(AND(LL90='DD FD'!$J$11,LN90='DD FD'!$AI$3),LM90,0),
IF(AND(LV90='DD FD'!$J$11,LX90='DD FD'!$AI$3),LW90,0),
IF(AND(MF90='DD FD'!$J$11,MH90='DD FD'!$AI$3),MG90,0),
IF(AND(MQ90='DD FD'!$J$11,MS90='DD FD'!$AI$3),MR90,0),
IF(AND(NB90='DD FD'!$J$11,ND90='DD FD'!$AI$3),NC90,0),
IF(AND(NM90='DD FD'!$J$11,NO90='DD FD'!$AI$3),NN90,0),
IF(AND(NX90='DD FD'!$J$11,NZ90='DD FD'!$AI$3),NY90,0),
IF(AND(OI90='DD FD'!$J$11,OK90='DD FD'!$AI$3),OJ90,0),
),2)</f>
        <v>0</v>
      </c>
    </row>
    <row r="91" spans="1:416">
      <c r="A91" s="663"/>
      <c r="B91" s="182"/>
      <c r="C91" s="282"/>
      <c r="D91" s="282"/>
      <c r="E91" s="183"/>
      <c r="F91" s="355"/>
      <c r="G91" s="359"/>
      <c r="H91" s="664"/>
      <c r="I91" s="173"/>
      <c r="J91" s="161" t="str">
        <f t="shared" si="27"/>
        <v/>
      </c>
      <c r="K91" s="633" t="str">
        <f t="shared" si="44"/>
        <v/>
      </c>
      <c r="L91" s="636"/>
      <c r="M91" s="124" t="str">
        <f t="shared" si="45"/>
        <v/>
      </c>
      <c r="N91" s="125" t="str">
        <f t="shared" si="28"/>
        <v/>
      </c>
      <c r="O91" s="175"/>
      <c r="P91" s="175"/>
      <c r="Q91" s="126" t="str">
        <f t="shared" si="46"/>
        <v/>
      </c>
      <c r="R91" s="184"/>
      <c r="S91" s="184"/>
      <c r="T91" s="182"/>
      <c r="U91" s="182"/>
      <c r="V91" s="182"/>
      <c r="W91" s="358"/>
      <c r="X91" s="182"/>
      <c r="Y91" s="183"/>
      <c r="Z91" s="123"/>
      <c r="AA91" s="176"/>
      <c r="AB91" s="176"/>
      <c r="AC91" s="176"/>
      <c r="AD91" s="176"/>
      <c r="AE91" s="176"/>
      <c r="AF91" s="176"/>
      <c r="AG91" s="127" t="str">
        <f t="shared" si="47"/>
        <v/>
      </c>
      <c r="AH91" s="127" t="str">
        <f t="shared" si="48"/>
        <v/>
      </c>
      <c r="AI91" s="370"/>
      <c r="AJ91" s="635"/>
      <c r="AK91" s="619" t="str">
        <f t="shared" si="49"/>
        <v/>
      </c>
      <c r="AL91" s="124" t="str">
        <f t="shared" si="29"/>
        <v/>
      </c>
      <c r="AM91" s="124" t="str">
        <f t="shared" si="30"/>
        <v/>
      </c>
      <c r="AN91" s="124" t="str">
        <f t="shared" si="31"/>
        <v/>
      </c>
      <c r="AO91" s="124" t="str">
        <f t="shared" si="32"/>
        <v/>
      </c>
      <c r="AP91" s="184"/>
      <c r="AQ91" s="182"/>
      <c r="AR91" s="182"/>
      <c r="AS91" s="182"/>
      <c r="AT91" s="182"/>
      <c r="AU91" s="127" t="str">
        <f t="shared" si="33"/>
        <v/>
      </c>
      <c r="AV91" s="354"/>
      <c r="AW91" s="127" t="str">
        <f t="shared" si="34"/>
        <v/>
      </c>
      <c r="AX91" s="144" t="str">
        <f t="shared" si="35"/>
        <v/>
      </c>
      <c r="AY91" s="182"/>
      <c r="AZ91" s="23"/>
      <c r="BA91" s="23"/>
      <c r="BB91" s="183"/>
      <c r="BC91" s="622"/>
      <c r="BD91" s="649" t="str">
        <f t="shared" si="50"/>
        <v/>
      </c>
      <c r="BE91" s="354"/>
      <c r="BF91" s="192" t="str">
        <f t="shared" si="51"/>
        <v/>
      </c>
      <c r="BG91" s="159"/>
      <c r="BH91" s="159"/>
      <c r="BI91" s="182"/>
      <c r="BJ91" s="194"/>
      <c r="BK91" s="194"/>
      <c r="BL91" s="194"/>
      <c r="BM91" s="127" t="str">
        <f t="shared" si="36"/>
        <v/>
      </c>
      <c r="BN91" s="194"/>
      <c r="BO91" s="178" t="str">
        <f t="shared" si="37"/>
        <v/>
      </c>
      <c r="BP91" s="191"/>
      <c r="BQ91" s="182"/>
      <c r="BR91" s="23"/>
      <c r="BS91" s="23"/>
      <c r="BT91" s="23"/>
      <c r="BU91" s="651"/>
      <c r="BV91" s="647"/>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633" t="str">
        <f t="shared" si="52"/>
        <v/>
      </c>
      <c r="DY91" s="736"/>
      <c r="DZ91" s="334"/>
      <c r="EA91" s="736"/>
      <c r="EB91" s="197"/>
      <c r="EC91" s="194"/>
      <c r="ED91" s="197"/>
      <c r="EE91" s="197"/>
      <c r="EF91" s="194"/>
      <c r="EG91" s="194"/>
      <c r="EH91" s="194"/>
      <c r="EI91" s="123" t="str">
        <f t="shared" si="38"/>
        <v/>
      </c>
      <c r="EJ91" s="194"/>
      <c r="EK91" s="620" t="str">
        <f t="shared" si="39"/>
        <v/>
      </c>
      <c r="EL91" s="756"/>
      <c r="EM91" s="620" t="str">
        <f t="shared" si="53"/>
        <v/>
      </c>
      <c r="EN91" s="733"/>
      <c r="EO91" s="163"/>
      <c r="EP91" s="163"/>
      <c r="EQ91" s="163"/>
      <c r="ER91" s="163"/>
      <c r="ES91" s="163"/>
      <c r="ET91" s="163"/>
      <c r="EU91" s="163"/>
      <c r="EV91" s="163"/>
      <c r="EW91" s="163"/>
      <c r="EX91" s="163"/>
      <c r="EY91" s="163"/>
      <c r="EZ91" s="163"/>
      <c r="FA91" s="163"/>
      <c r="FB91" s="163"/>
      <c r="FC91" s="742"/>
      <c r="FD91" s="648" t="str">
        <f t="shared" si="40"/>
        <v/>
      </c>
      <c r="FE91" s="183"/>
      <c r="FF91" s="201"/>
      <c r="FG91" s="201"/>
      <c r="FH91" s="201"/>
      <c r="FI91" s="201"/>
      <c r="FJ91" s="201"/>
      <c r="FK91" s="201"/>
      <c r="FL91" s="182"/>
      <c r="FM91" s="182"/>
      <c r="FN91" s="334"/>
      <c r="FO91" s="123" t="str">
        <f t="shared" si="41"/>
        <v/>
      </c>
      <c r="FP91" s="889" t="str">
        <f>IF(Table1[[#This Row],[Baumwollanteil (in %)]]&lt;&gt;"","05","")</f>
        <v/>
      </c>
      <c r="FQ91" s="999"/>
      <c r="FR91" s="179" t="str">
        <f t="shared" si="42"/>
        <v/>
      </c>
      <c r="FS91" s="175"/>
      <c r="FT91" s="175"/>
      <c r="FU91" s="175"/>
      <c r="FV91" s="745" t="str">
        <f t="shared" si="43"/>
        <v/>
      </c>
      <c r="FZ91" s="24"/>
      <c r="GA91" s="24"/>
      <c r="GC91" s="1010" t="str">
        <f>IF(Table1[[#This Row],[Global Trade Item Number (GTIN)]]="","",Table1[[#This Row],[Global Trade Item Number (GTIN)]])</f>
        <v/>
      </c>
      <c r="GD91" s="790" t="str">
        <f>IF(Table1[[#This Row],[WAWI-Nr./ Kreditoren-Nummer
(ASDV)]]&lt;&gt;"",Table1[[#This Row],[WAWI-Nr./ Kreditoren-Nummer
(ASDV)]],"")</f>
        <v/>
      </c>
      <c r="GE91" s="190"/>
      <c r="GF91" s="790" t="str">
        <f>IF(Table1[[#This Row],[Gültig ab (Datum)]]&lt;&gt;"","31.12.9999","")</f>
        <v/>
      </c>
      <c r="GG91" s="190"/>
      <c r="GH91" s="190"/>
      <c r="GI91" s="616"/>
      <c r="GJ91" s="765"/>
      <c r="GK91" s="763"/>
      <c r="GL91" s="617"/>
      <c r="GM91" s="617"/>
      <c r="GN91" s="617"/>
      <c r="GO91" s="617"/>
      <c r="GP91" s="617"/>
      <c r="GQ91" s="775"/>
      <c r="GR91" s="771"/>
      <c r="GS91" s="159"/>
      <c r="GT91" s="610"/>
      <c r="GU91" s="610"/>
      <c r="GV91" s="610"/>
      <c r="GW91" s="610"/>
      <c r="GX91" s="610"/>
      <c r="GY91" s="610"/>
      <c r="GZ91" s="610"/>
      <c r="HA91" s="610"/>
      <c r="HB91" s="771"/>
      <c r="HC91" s="610"/>
      <c r="HD91" s="610"/>
      <c r="HE91" s="610"/>
      <c r="HF91" s="610"/>
      <c r="HG91" s="610"/>
      <c r="HH91" s="610"/>
      <c r="HI91" s="610"/>
      <c r="HJ91" s="610"/>
      <c r="HK91" s="610"/>
      <c r="HL91" s="771"/>
      <c r="HM91" s="610"/>
      <c r="HN91" s="610"/>
      <c r="HO91" s="610"/>
      <c r="HP91" s="610"/>
      <c r="HQ91" s="610"/>
      <c r="HR91" s="610"/>
      <c r="HS91" s="610"/>
      <c r="HT91" s="610"/>
      <c r="HU91" s="610"/>
      <c r="HV91" s="771"/>
      <c r="HW91" s="610"/>
      <c r="HX91" s="610"/>
      <c r="HY91" s="610"/>
      <c r="HZ91" s="610"/>
      <c r="IA91" s="610"/>
      <c r="IB91" s="610"/>
      <c r="IC91" s="610"/>
      <c r="ID91" s="610"/>
      <c r="IE91" s="610"/>
      <c r="IF91" s="610"/>
      <c r="IG91" s="771"/>
      <c r="IH91" s="610"/>
      <c r="II91" s="610"/>
      <c r="IJ91" s="610"/>
      <c r="IK91" s="610"/>
      <c r="IL91" s="610"/>
      <c r="IM91" s="610"/>
      <c r="IN91" s="610"/>
      <c r="IO91" s="610"/>
      <c r="IP91" s="610"/>
      <c r="IQ91" s="610"/>
      <c r="IR91" s="771"/>
      <c r="IS91" s="610"/>
      <c r="IT91" s="610"/>
      <c r="IU91" s="610"/>
      <c r="IV91" s="610"/>
      <c r="IW91" s="610"/>
      <c r="IX91" s="610"/>
      <c r="IY91" s="610"/>
      <c r="IZ91" s="610"/>
      <c r="JA91" s="610"/>
      <c r="JB91" s="610"/>
      <c r="JC91" s="771"/>
      <c r="JD91" s="610"/>
      <c r="JE91" s="610"/>
      <c r="JF91" s="610"/>
      <c r="JG91" s="610"/>
      <c r="JH91" s="610"/>
      <c r="JI91" s="610"/>
      <c r="JJ91" s="610"/>
      <c r="JK91" s="610"/>
      <c r="JL91" s="610"/>
      <c r="JM91" s="827"/>
      <c r="JN91" s="771"/>
      <c r="JO91" s="610"/>
      <c r="JP91" s="610"/>
      <c r="JQ91" s="610"/>
      <c r="JR91" s="610"/>
      <c r="JS91" s="610"/>
      <c r="JT91" s="610"/>
      <c r="JU91" s="610"/>
      <c r="JV91" s="610"/>
      <c r="JW91" s="610"/>
      <c r="JX91" s="610"/>
      <c r="JY91" s="771"/>
      <c r="JZ91" s="610"/>
      <c r="KA91" s="610"/>
      <c r="KB91" s="610"/>
      <c r="KC91" s="610"/>
      <c r="KD91" s="610"/>
      <c r="KE91" s="610"/>
      <c r="KF91" s="610"/>
      <c r="KG91" s="610"/>
      <c r="KH91" s="610"/>
      <c r="KI91" s="610"/>
      <c r="KL91" s="803" t="str">
        <f>IF(Table1[[#This Row],[GTIN]]&lt;&gt;"",Table1[[#This Row],[GTIN]],"")</f>
        <v/>
      </c>
      <c r="KM91" s="804" t="str">
        <f>Table1[[#This Row],[Kreditor]]</f>
        <v/>
      </c>
      <c r="KN91" s="805" t="str">
        <f>IF(Table1[[#This Row],[Gültig ab (Datum)]]&lt;&gt;"",Table1[[#This Row],[Gültig ab (Datum)]],"")</f>
        <v/>
      </c>
      <c r="KO91" s="805" t="str">
        <f>Table1[[#This Row],[Gültig bis]]</f>
        <v/>
      </c>
      <c r="KP91" s="818" t="str">
        <f>IF(Table1[[#This Row],[Artikel verpackt? 
(X=Ja)]]="","",Table1[[#This Row],[Artikel verpackt? 
(X=Ja)]])</f>
        <v/>
      </c>
      <c r="KQ91" s="806" t="str">
        <f>IF(Table1[[#This Row],[Verpackung recyclingfähig?
(X=Ja)]]="","",Table1[[#This Row],[Verpackung recyclingfähig?
(X=Ja)]])</f>
        <v/>
      </c>
      <c r="KR91" s="807"/>
      <c r="KS91" s="808"/>
      <c r="KT91" s="809"/>
      <c r="KU91" s="809"/>
      <c r="KV91" s="809"/>
      <c r="KW91" s="809"/>
      <c r="KX91" s="809"/>
      <c r="KY91" s="809"/>
      <c r="KZ91" s="810"/>
      <c r="LA91" s="811" t="str">
        <f>IF(Table1[[#This Row],[Hauptkörper - B1 - Art]]="","",VLOOKUP(Table1[[#This Row],[Hauptkörper - B1 - Art]],'DD FD'!B:C,2,FALSE))</f>
        <v/>
      </c>
      <c r="LB91" s="812" t="str">
        <f>IF(Table1[[#This Row],[Hauptkörper - B1 - Fraktion]]="","",VLOOKUP(Table1[[#This Row],[Hauptkörper - B1 - Fraktion]],'DD FD'!H:J,3,FALSE))</f>
        <v/>
      </c>
      <c r="LC91" s="809" t="str">
        <f>IF(Table1[[#This Row],[Hauptkörper - B1 - Gewicht
(in G)]]="","",Table1[[#This Row],[Hauptkörper - B1 - Gewicht
(in G)]])</f>
        <v/>
      </c>
      <c r="LD91" s="809" t="str">
        <f>IF(Table1[[#This Row],[Hauptkörper - B1 - Lizenzierungs-pflichtig? (X=Ja)]]="","",Table1[[#This Row],[Hauptkörper - B1 - Lizenzierungs-pflichtig? (X=Ja)]])</f>
        <v/>
      </c>
      <c r="LE91" s="812" t="str">
        <f>IF(Table1[[#This Row],[Hauptkörper - B1 - Virgin Material]]="","",VLOOKUP(Table1[[#This Row],[Hauptkörper - B1 - Virgin Material]],'DD FD'!AJ:AK,2,FALSE))</f>
        <v/>
      </c>
      <c r="LF91" s="813" t="str">
        <f>IF(Table1[[#This Row],[Hauptkörper - B1 - Virgin Material Anteil (in %)]]="","",Table1[[#This Row],[Hauptkörper - B1 - Virgin Material Anteil (in %)]])</f>
        <v/>
      </c>
      <c r="LG91" s="812" t="str">
        <f>IF(Table1[[#This Row],[Hauptkörper - B1 - Recyceltes Material]]="","",VLOOKUP(Table1[[#This Row],[Hauptkörper - B1 - Recyceltes Material]],'DD FD'!AL:AM,2,FALSE))</f>
        <v/>
      </c>
      <c r="LH91" s="813" t="str">
        <f>IF(Table1[[#This Row],[Hauptkörper - B1 - Recyceltes Material Anteil (in %)]]="","",Table1[[#This Row],[Hauptkörper - B1 - Recyceltes Material Anteil (in %)]])</f>
        <v/>
      </c>
      <c r="LI91" s="814" t="str">
        <f>IF(Table1[[#This Row],[Hauptkörper - B1 - Beschichtung]]="","",VLOOKUP(Table1[[#This Row],[Hauptkörper - B1 - Beschichtung]],'DD FD'!AE:AF,2,FALSE))</f>
        <v/>
      </c>
      <c r="LJ91" s="815" t="str">
        <f>IF(Table1[[#This Row],[Hauptkörper - B1 - Beschichtung Anteil (in %)]]="","",Table1[[#This Row],[Hauptkörper - B1 - Beschichtung Anteil (in %)]])</f>
        <v/>
      </c>
      <c r="LK91" s="811" t="str">
        <f>IF(Table1[[#This Row],[Hauptkörper - B2 - Art]]="","",VLOOKUP(Table1[[#This Row],[Hauptkörper - B2 - Art]],'DD FD'!B:C,2,FALSE))</f>
        <v/>
      </c>
      <c r="LL91" s="812" t="str">
        <f>IF(Table1[[#This Row],[Hauptkörper - B2 - Fraktion]]="","",VLOOKUP(Table1[[#This Row],[Hauptkörper - B2 - Fraktion]],'DD FD'!H:J,3,FALSE))</f>
        <v/>
      </c>
      <c r="LM91" s="809" t="str">
        <f>IF(Table1[[#This Row],[Hauptkörper - B2 - Gewicht
(in G)]]="","",Table1[[#This Row],[Hauptkörper - B2 - Gewicht
(in G)]])</f>
        <v/>
      </c>
      <c r="LN91" s="809" t="str">
        <f>IF(Table1[[#This Row],[Hauptkörper - B2 - Lizenzierungs-pflichtig? (X=Ja)]]="","",Table1[[#This Row],[Hauptkörper - B2 - Lizenzierungs-pflichtig? (X=Ja)]])</f>
        <v/>
      </c>
      <c r="LO91" s="812" t="str">
        <f>IF(Table1[[#This Row],[Hauptkörper - B2 - Virgin Material]]="","",VLOOKUP(Table1[[#This Row],[Hauptkörper - B2 - Virgin Material]],'DD FD'!AJ:AK,2,FALSE))</f>
        <v/>
      </c>
      <c r="LP91" s="813" t="str">
        <f>IF(Table1[[#This Row],[Hauptkörper - B2 - Virgin Material Anteil (in %)]]="","",Table1[[#This Row],[Hauptkörper - B2 - Virgin Material Anteil (in %)]])</f>
        <v/>
      </c>
      <c r="LQ91" s="812" t="str">
        <f>IF(Table1[[#This Row],[Hauptkörper - B2 - Recyceltes Material]]="","",VLOOKUP(Table1[[#This Row],[Hauptkörper - B2 - Recyceltes Material]],'DD FD'!AL:AM,2,FALSE))</f>
        <v/>
      </c>
      <c r="LR91" s="813" t="str">
        <f>IF(Table1[[#This Row],[Hauptkörper - B2 - Recyceltes Material Anteil (in %)]]="","",Table1[[#This Row],[Hauptkörper - B2 - Recyceltes Material Anteil (in %)]])</f>
        <v/>
      </c>
      <c r="LS91" s="812" t="str">
        <f>IF(Table1[[#This Row],[Hauptkörper - B2 - Beschichtung]]="","",VLOOKUP(Table1[[#This Row],[Hauptkörper - B2 - Beschichtung]],'DD FD'!AE:AF,2,FALSE))</f>
        <v/>
      </c>
      <c r="LT91" s="815" t="str">
        <f>IF(Table1[[#This Row],[Hauptkörper - B2 - Beschichtung Anteil (in %)]]="","",Table1[[#This Row],[Hauptkörper - B2 - Beschichtung Anteil (in %)]])</f>
        <v/>
      </c>
      <c r="LU91" s="811" t="str">
        <f>IF(Table1[[#This Row],[Hauptkörper - B3 - Art]]="","",VLOOKUP(Table1[[#This Row],[Hauptkörper - B3 - Art]],'DD FD'!B:C,2,FALSE))</f>
        <v/>
      </c>
      <c r="LV91" s="812" t="str">
        <f>IF(Table1[[#This Row],[Hauptkörper - B3 - Fraktion]]="","",VLOOKUP(Table1[[#This Row],[Hauptkörper - B3 - Fraktion]],'DD FD'!H:J,3,FALSE))</f>
        <v/>
      </c>
      <c r="LW91" s="809" t="str">
        <f>IF(Table1[[#This Row],[Hauptkörper - B3 - Gewicht
(in G)]]="","",Table1[[#This Row],[Hauptkörper - B3 - Gewicht
(in G)]])</f>
        <v/>
      </c>
      <c r="LX91" s="809" t="str">
        <f>IF(Table1[[#This Row],[Hauptkörper - B3 - Lizenzierungs-pflichtig? (X=Ja)]]="","",Table1[[#This Row],[Hauptkörper - B3 - Lizenzierungs-pflichtig? (X=Ja)]])</f>
        <v/>
      </c>
      <c r="LY91" s="812" t="str">
        <f>IF(Table1[[#This Row],[Hauptkörper - B3 - Virgin Material]]="","",VLOOKUP(Table1[[#This Row],[Hauptkörper - B3 - Virgin Material]],'DD FD'!AJ:AK,2,FALSE))</f>
        <v/>
      </c>
      <c r="LZ91" s="813" t="str">
        <f>IF(Table1[[#This Row],[Hauptkörper - B3 - Virgin Material Anteil (in %)]]="","",Table1[[#This Row],[Hauptkörper - B3 - Virgin Material Anteil (in %)]])</f>
        <v/>
      </c>
      <c r="MA91" s="812" t="str">
        <f>IF(Table1[[#This Row],[Hauptkörper - B3 - Recyceltes Material]]="","",VLOOKUP(Table1[[#This Row],[Hauptkörper - B3 - Recyceltes Material]],'DD FD'!AL:AM,2,FALSE))</f>
        <v/>
      </c>
      <c r="MB91" s="813" t="str">
        <f>IF(Table1[[#This Row],[Hauptkörper - B3 - Recyceltes Material Anteil (in %)]]="","",Table1[[#This Row],[Hauptkörper - B3 - Recyceltes Material Anteil (in %)]])</f>
        <v/>
      </c>
      <c r="MC91" s="812" t="str">
        <f>IF(Table1[[#This Row],[Hauptkörper - B3 - Beschichtung]]="","",VLOOKUP(Table1[[#This Row],[Hauptkörper - B3 - Beschichtung]],'DD FD'!AE:AF,2,FALSE))</f>
        <v/>
      </c>
      <c r="MD91" s="815" t="str">
        <f>IF(Table1[[#This Row],[Hauptkörper - B3 - Beschichtung Anteil (in %)]]="","",Table1[[#This Row],[Hauptkörper - B3 - Beschichtung Anteil (in %)]])</f>
        <v/>
      </c>
      <c r="ME91" s="811" t="str">
        <f>IF(Table1[[#This Row],[Verschluss - B1 - Art]]="","",VLOOKUP(Table1[[#This Row],[Verschluss - B1 - Art]],'DD FD'!D:E,2,FALSE))</f>
        <v/>
      </c>
      <c r="MF91" s="812" t="str">
        <f>IF(Table1[[#This Row],[Verschluss - B1 - Fraktion]]="","",VLOOKUP(Table1[[#This Row],[Verschluss - B1 - Fraktion]],'DD FD'!H:J,3,FALSE))</f>
        <v/>
      </c>
      <c r="MG91" s="809" t="str">
        <f>IF(Table1[[#This Row],[Verschluss - B1 - Gewicht (in G)]]="","",Table1[[#This Row],[Verschluss - B1 - Gewicht (in G)]])</f>
        <v/>
      </c>
      <c r="MH91" s="809" t="str">
        <f>IF(Table1[[#This Row],[Verschluss - B1 - Lizenzierungs-pflichtig? (X=Ja)]]="","",Table1[[#This Row],[Verschluss - B1 - Lizenzierungs-pflichtig? (X=Ja)]])</f>
        <v/>
      </c>
      <c r="MI91" s="809" t="str">
        <f>IF(Table1[[#This Row],[Verschluss - B1 - Trennbar vom Hauptkörper? (X=Ja)]]="","",Table1[[#This Row],[Verschluss - B1 - Trennbar vom Hauptkörper? (X=Ja)]])</f>
        <v/>
      </c>
      <c r="MJ91" s="812" t="str">
        <f>IF(Table1[[#This Row],[Verschluss - B1 - Virgin Material]]="","",VLOOKUP(Table1[[#This Row],[Verschluss - B1 - Virgin Material]],'DD FD'!AJ:AK,2,FALSE))</f>
        <v/>
      </c>
      <c r="MK91" s="813" t="str">
        <f>IF(Table1[[#This Row],[Verschluss - B1 - Virgin Material Anteil (in %)]]="","",Table1[[#This Row],[Verschluss - B1 - Virgin Material Anteil (in %)]])</f>
        <v/>
      </c>
      <c r="ML91" s="812" t="str">
        <f>IF(Table1[[#This Row],[Verschluss - B1 - Recyceltes Material]]="","",VLOOKUP(Table1[[#This Row],[Verschluss - B1 - Recyceltes Material]],'DD FD'!AL:AM,2,FALSE))</f>
        <v/>
      </c>
      <c r="MM91" s="813" t="str">
        <f>IF(Table1[[#This Row],[Verschluss - B1 - Recyceltes Material Anteil (in %)]]="","",Table1[[#This Row],[Verschluss - B1 - Recyceltes Material Anteil (in %)]])</f>
        <v/>
      </c>
      <c r="MN91" s="812" t="str">
        <f>IF(Table1[[#This Row],[Verschluss - B1 - Beschichtung]]="","",VLOOKUP(Table1[[#This Row],[Verschluss - B1 - Beschichtung]],'DD FD'!AE:AF,2,FALSE))</f>
        <v/>
      </c>
      <c r="MO91" s="815" t="str">
        <f>IF(Table1[[#This Row],[Verschluss - B1 - Beschichtung Anteil (in %)]]="","",Table1[[#This Row],[Verschluss - B1 - Beschichtung Anteil (in %)]])</f>
        <v/>
      </c>
      <c r="MP91" s="811" t="str">
        <f>IF(Table1[[#This Row],[Verschluss - B2 - Art]]="","",VLOOKUP(Table1[[#This Row],[Verschluss - B2 - Art]],'DD FD'!D:E,2,FALSE))</f>
        <v/>
      </c>
      <c r="MQ91" s="812" t="str">
        <f>IF(Table1[[#This Row],[Verschluss - B2 - Fraktion]]="","",VLOOKUP(Table1[[#This Row],[Verschluss - B2 - Fraktion]],'DD FD'!H:J,3,FALSE))</f>
        <v/>
      </c>
      <c r="MR91" s="809" t="str">
        <f>IF(Table1[[#This Row],[Verschluss - B2 - Gewicht (in G)]]="","",Table1[[#This Row],[Verschluss - B2 - Gewicht (in G)]])</f>
        <v/>
      </c>
      <c r="MS91" s="809" t="str">
        <f>IF(Table1[[#This Row],[Verschluss - B2 - Lizenzierungs-pflichtig? (X=Ja)]]="","",Table1[[#This Row],[Verschluss - B2 - Lizenzierungs-pflichtig? (X=Ja)]])</f>
        <v/>
      </c>
      <c r="MT91" s="809" t="str">
        <f>IF(Table1[[#This Row],[Verschluss - B2 - Trennbar vom Hauptkörper? (X=Ja)]]="","",Table1[[#This Row],[Verschluss - B2 - Trennbar vom Hauptkörper? (X=Ja)]])</f>
        <v/>
      </c>
      <c r="MU91" s="812" t="str">
        <f>IF(Table1[[#This Row],[Verschluss - B2 - Virgin Material]]="","",VLOOKUP(Table1[[#This Row],[Verschluss - B2 - Virgin Material]],'DD FD'!AJ:AK,2,FALSE))</f>
        <v/>
      </c>
      <c r="MV91" s="813" t="str">
        <f>IF(Table1[[#This Row],[Verschluss - B2 - Virgin Material Anteil (in %)]]="","",Table1[[#This Row],[Verschluss - B2 - Virgin Material Anteil (in %)]])</f>
        <v/>
      </c>
      <c r="MW91" s="812" t="str">
        <f>IF(Table1[[#This Row],[Verschluss - B2 - Recyceltes Material]]="","",VLOOKUP(Table1[[#This Row],[Verschluss - B2 - Recyceltes Material]],'DD FD'!AL:AM,2,FALSE))</f>
        <v/>
      </c>
      <c r="MX91" s="813" t="str">
        <f>IF(Table1[[#This Row],[Verschluss - B2 - Recyceltes Material Anteil (in %)]]="","",Table1[[#This Row],[Verschluss - B2 - Recyceltes Material Anteil (in %)]])</f>
        <v/>
      </c>
      <c r="MY91" s="812" t="str">
        <f>IF(Table1[[#This Row],[Verschluss - B2 - Beschichtung]]="","",VLOOKUP(Table1[[#This Row],[Verschluss - B2 - Beschichtung]],'DD FD'!AE:AF,2,FALSE))</f>
        <v/>
      </c>
      <c r="MZ91" s="815" t="str">
        <f>IF(Table1[[#This Row],[Verschluss - B2 - Beschichtung Anteil (in %)]]="","",Table1[[#This Row],[Verschluss - B2 - Beschichtung Anteil (in %)]])</f>
        <v/>
      </c>
      <c r="NA91" s="811" t="str">
        <f>IF(Table1[[#This Row],[Verschluss - B3 - Art]]="","",VLOOKUP(Table1[[#This Row],[Verschluss - B3 - Art]],'DD FD'!D:E,2,FALSE))</f>
        <v/>
      </c>
      <c r="NB91" s="812" t="str">
        <f>IF(Table1[[#This Row],[Verschluss - B3 - Fraktion]]="","",VLOOKUP(Table1[[#This Row],[Verschluss - B3 - Fraktion]],'DD FD'!H:J,3,FALSE))</f>
        <v/>
      </c>
      <c r="NC91" s="809" t="str">
        <f>IF(Table1[[#This Row],[Verschluss - B3 - Gewicht (in G)]]="","",Table1[[#This Row],[Verschluss - B3 - Gewicht (in G)]])</f>
        <v/>
      </c>
      <c r="ND91" s="809" t="str">
        <f>IF(Table1[[#This Row],[Verschluss - B3 - Lizenzierungs-pflichtig? (X=Ja)]]="","",Table1[[#This Row],[Verschluss - B3 - Lizenzierungs-pflichtig? (X=Ja)]])</f>
        <v/>
      </c>
      <c r="NE91" s="809" t="str">
        <f>IF(Table1[[#This Row],[Verschluss - B3 - Trennbar vom Hauptkörper? (X=Ja)]]="","",Table1[[#This Row],[Verschluss - B3 - Trennbar vom Hauptkörper? (X=Ja)]])</f>
        <v/>
      </c>
      <c r="NF91" s="812" t="str">
        <f>IF(Table1[[#This Row],[Verschluss - B3 - Virgin Material]]="","",VLOOKUP(Table1[[#This Row],[Verschluss - B3 - Virgin Material]],'DD FD'!AJ:AK,2,FALSE))</f>
        <v/>
      </c>
      <c r="NG91" s="813" t="str">
        <f>IF(Table1[[#This Row],[Verschluss - B3 - Virgin Material Anteil (in %)]]="","",Table1[[#This Row],[Verschluss - B3 - Virgin Material Anteil (in %)]])</f>
        <v/>
      </c>
      <c r="NH91" s="812" t="str">
        <f>IF(Table1[[#This Row],[Verschluss - B3 - Recyceltes Material]]="","",VLOOKUP(Table1[[#This Row],[Verschluss - B3 - Recyceltes Material]],'DD FD'!AL:AM,2,FALSE))</f>
        <v/>
      </c>
      <c r="NI91" s="813" t="str">
        <f>IF(Table1[[#This Row],[Verschluss - B3 - Recyceltes Material Anteil (in %)]]="","",Table1[[#This Row],[Verschluss - B3 - Recyceltes Material Anteil (in %)]])</f>
        <v/>
      </c>
      <c r="NJ91" s="812" t="str">
        <f>IF(Table1[[#This Row],[Verschluss - B3 - Beschichtung]]="","",VLOOKUP(Table1[[#This Row],[Verschluss - B3 - Beschichtung]],'DD FD'!AE:AF,2,FALSE))</f>
        <v/>
      </c>
      <c r="NK91" s="815" t="str">
        <f>IF(Table1[[#This Row],[Verschluss - B3 - Beschichtung Anteil (in %)]]="","",Table1[[#This Row],[Verschluss - B3 - Beschichtung Anteil (in %)]])</f>
        <v/>
      </c>
      <c r="NL91" s="811" t="str">
        <f>IF(Table1[[#This Row],[Etikett - B1 - Art]]="","",VLOOKUP(Table1[[#This Row],[Etikett - B1 - Art]],'DD FD'!F:G,2,FALSE))</f>
        <v/>
      </c>
      <c r="NM91" s="812" t="str">
        <f>IF(Table1[[#This Row],[Etikett - B1 - Fraktion]]="","",VLOOKUP(Table1[[#This Row],[Etikett - B1 - Fraktion]],'DD FD'!H:J,3,FALSE))</f>
        <v/>
      </c>
      <c r="NN91" s="809" t="str">
        <f>IF(Table1[[#This Row],[Etikett - B1 - Gewicht (in G)]]="","",Table1[[#This Row],[Etikett - B1 - Gewicht (in G)]])</f>
        <v/>
      </c>
      <c r="NO91" s="809" t="str">
        <f>IF(Table1[[#This Row],[Etikett - B1 - Lizenzierungs-pflichtig? (X=Ja)]]="","",Table1[[#This Row],[Etikett - B1 - Lizenzierungs-pflichtig? (X=Ja)]])</f>
        <v/>
      </c>
      <c r="NP91" s="809" t="str">
        <f>IF(Table1[[#This Row],[Etikett - B1 - Trennbar vom Hauptkörper? (X=Ja)]]="","",Table1[[#This Row],[Etikett - B1 - Trennbar vom Hauptkörper? (X=Ja)]])</f>
        <v/>
      </c>
      <c r="NQ91" s="812" t="str">
        <f>IF(Table1[[#This Row],[Etikett - B1 - Virgin Material]]="","",VLOOKUP(Table1[[#This Row],[Etikett - B1 - Virgin Material]],'DD FD'!AJ:AK,2,FALSE))</f>
        <v/>
      </c>
      <c r="NR91" s="813" t="str">
        <f>IF(Table1[[#This Row],[Etikett - B1 - Virgin Material Anteil (in %)]]="","",Table1[[#This Row],[Etikett - B1 - Virgin Material Anteil (in %)]])</f>
        <v/>
      </c>
      <c r="NS91" s="812" t="str">
        <f>IF(Table1[[#This Row],[Etikett - B1 - Recyceltes Material]]="","",VLOOKUP(Table1[[#This Row],[Etikett - B1 - Recyceltes Material]],'DD FD'!AL:AM,2,FALSE))</f>
        <v/>
      </c>
      <c r="NT91" s="813" t="str">
        <f>IF(Table1[[#This Row],[Etikett - B1 - Recyceltes Material Anteil (in %)]]="","",Table1[[#This Row],[Etikett - B1 - Recyceltes Material Anteil (in %)]])</f>
        <v/>
      </c>
      <c r="NU91" s="812" t="str">
        <f>IF(Table1[[#This Row],[Etikett - B1 - Beschichtung]]="","",VLOOKUP(Table1[[#This Row],[Etikett - B1 - Beschichtung]],'DD FD'!AE:AF,2,FALSE))</f>
        <v/>
      </c>
      <c r="NV91" s="815" t="str">
        <f>IF(Table1[[#This Row],[Etikett - B1 - Beschichtung Anteil (in %)]]="","",Table1[[#This Row],[Etikett - B1 - Beschichtung Anteil (in %)]])</f>
        <v/>
      </c>
      <c r="NW91" s="811" t="str">
        <f>IF(Table1[[#This Row],[Etikett - B2 - Art]]="","",VLOOKUP(Table1[[#This Row],[Etikett - B2 - Art]],'DD FD'!F:G,2,FALSE))</f>
        <v/>
      </c>
      <c r="NX91" s="812" t="str">
        <f>IF(Table1[[#This Row],[Etikett - B2 - Fraktion]]="","",VLOOKUP(Table1[[#This Row],[Etikett - B2 - Fraktion]],'DD FD'!H:J,3,FALSE))</f>
        <v/>
      </c>
      <c r="NY91" s="809" t="str">
        <f>IF(Table1[[#This Row],[Etikett - B2 - Gewicht (in G)]]="","",Table1[[#This Row],[Etikett - B2 - Gewicht (in G)]])</f>
        <v/>
      </c>
      <c r="NZ91" s="809" t="str">
        <f>IF(Table1[[#This Row],[Etikett - B2 - Lizenzierungs-pflichtig? (X=Ja)]]="","",Table1[[#This Row],[Etikett - B2 - Lizenzierungs-pflichtig? (X=Ja)]])</f>
        <v/>
      </c>
      <c r="OA91" s="809" t="str">
        <f>IF(Table1[[#This Row],[Etikett - B2 - Trennbar vom Hauptkörper? (X=Ja)]]="","",Table1[[#This Row],[Etikett - B2 - Trennbar vom Hauptkörper? (X=Ja)]])</f>
        <v/>
      </c>
      <c r="OB91" s="812" t="str">
        <f>IF(Table1[[#This Row],[Etikett - B2 - Virgin Material]]="","",VLOOKUP(Table1[[#This Row],[Etikett - B2 - Virgin Material]],'DD FD'!AJ:AK,2,FALSE))</f>
        <v/>
      </c>
      <c r="OC91" s="813" t="str">
        <f>IF(Table1[[#This Row],[Etikett - B2 - Virgin Material Anteil (in %)]]="","",Table1[[#This Row],[Etikett - B2 - Virgin Material Anteil (in %)]])</f>
        <v/>
      </c>
      <c r="OD91" s="812" t="str">
        <f>IF(Table1[[#This Row],[Etikett - B2 - Recyceltes Material]]="","",VLOOKUP(Table1[[#This Row],[Etikett - B2 - Recyceltes Material]],'DD FD'!AL:AM,2,FALSE))</f>
        <v/>
      </c>
      <c r="OE91" s="813" t="str">
        <f>IF(Table1[[#This Row],[Etikett - B2 - Recyceltes Material Anteil (in %)]]="","",Table1[[#This Row],[Etikett - B2 - Recyceltes Material Anteil (in %)]])</f>
        <v/>
      </c>
      <c r="OF91" s="812" t="str">
        <f>IF(Table1[[#This Row],[Etikett - B2 - Beschichtung]]="","",VLOOKUP(Table1[[#This Row],[Etikett - B2 - Beschichtung]],'DD FD'!AE:AF,2,FALSE))</f>
        <v/>
      </c>
      <c r="OG91" s="815" t="str">
        <f>IF(Table1[[#This Row],[Etikett - B2 - Beschichtung Anteil (in %)]]="","",Table1[[#This Row],[Etikett - B2 - Beschichtung Anteil (in %)]])</f>
        <v/>
      </c>
      <c r="OH91" s="811" t="str">
        <f>IF(Table1[[#This Row],[Etikett - B3 - Art]]="","",VLOOKUP(Table1[[#This Row],[Etikett - B3 - Art]],'DD FD'!F:G,2,FALSE))</f>
        <v/>
      </c>
      <c r="OI91" s="812" t="str">
        <f>IF(Table1[[#This Row],[Etikett - B3 - Fraktion]]="","",VLOOKUP(Table1[[#This Row],[Etikett - B3 - Fraktion]],'DD FD'!H:J,3,FALSE))</f>
        <v/>
      </c>
      <c r="OJ91" s="809" t="str">
        <f>IF(Table1[[#This Row],[Etikett - B3 - Gewicht (in G)]]="","",Table1[[#This Row],[Etikett - B3 - Gewicht (in G)]])</f>
        <v/>
      </c>
      <c r="OK91" s="809" t="str">
        <f>IF(Table1[[#This Row],[Etikett - B3 - Lizenzierungs-pflichtig? (X=Ja)]]="","",Table1[[#This Row],[Etikett - B3 - Lizenzierungs-pflichtig? (X=Ja)]])</f>
        <v/>
      </c>
      <c r="OL91" s="809" t="str">
        <f>IF(Table1[[#This Row],[Etikett - B3 - Trennbar vom Hauptkörper? (X=Ja)]]="","",Table1[[#This Row],[Etikett - B3 - Trennbar vom Hauptkörper? (X=Ja)]])</f>
        <v/>
      </c>
      <c r="OM91" s="812" t="str">
        <f>IF(Table1[[#This Row],[Etikett - B3 - Virgin Material]]="","",VLOOKUP(Table1[[#This Row],[Etikett - B3 - Virgin Material]],'DD FD'!AJ:AK,2,FALSE))</f>
        <v/>
      </c>
      <c r="ON91" s="813" t="str">
        <f>IF(Table1[[#This Row],[Etikett - B3 - Virgin Material Anteil (in %)]]="","",Table1[[#This Row],[Etikett - B3 - Virgin Material Anteil (in %)]])</f>
        <v/>
      </c>
      <c r="OO91" s="812" t="str">
        <f>IF(Table1[[#This Row],[Etikett - B3 - Recyceltes Material]]="","",VLOOKUP(Table1[[#This Row],[Etikett - B3 - Recyceltes Material]],'DD FD'!AL:AM,2,FALSE))</f>
        <v/>
      </c>
      <c r="OP91" s="813" t="str">
        <f>IF(Table1[[#This Row],[Etikett - B3 - Recyceltes Material Anteil (in %)]]="","",Table1[[#This Row],[Etikett - B3 - Recyceltes Material Anteil (in %)]])</f>
        <v/>
      </c>
      <c r="OQ91" s="812" t="str">
        <f>IF(Table1[[#This Row],[Etikett - B3 - Beschichtung]]="","",VLOOKUP(Table1[[#This Row],[Etikett - B3 - Beschichtung]],'DD FD'!AE:AF,2,FALSE))</f>
        <v/>
      </c>
      <c r="OR91" s="861" t="str">
        <f>IF(Table1[[#This Row],[Etikett - B3 - Beschichtung Anteil (in %)]]="","",Table1[[#This Row],[Etikett - B3 - Beschichtung Anteil (in %)]])</f>
        <v/>
      </c>
      <c r="OS91" s="866">
        <f>ROUNDUP(SUM(
IF(AND(LB91='DD FD'!$J$7,LD91='DD FD'!$AI$3),LC91,0),
IF(AND(LL91='DD FD'!$J$7,LN91='DD FD'!$AI$3),LM91,0),
IF(AND(LV91='DD FD'!$J$7,LX91='DD FD'!$AI$3),LW91,0),
IF(AND(MF91='DD FD'!$J$7,MH91='DD FD'!$AI$3),MG91,0),
IF(AND(MQ91='DD FD'!$J$7,MS91='DD FD'!$AI$3),MR91,0),
IF(AND(NB91='DD FD'!$J$7,ND91='DD FD'!$AI$3),NC91,0),
IF(AND(NM91='DD FD'!$J$7,NO91='DD FD'!$AI$3),NN91,0),
IF(AND(NX91='DD FD'!$J$7,NZ91='DD FD'!$AI$3),NY91,0),
IF(AND(OI91='DD FD'!$J$7,OK91='DD FD'!$AI$3),OJ91,0),
),2)</f>
        <v>0</v>
      </c>
      <c r="OT91" s="865">
        <f>ROUNDUP(SUM(
IF(AND(LB91='DD FD'!$J$6,LD91='DD FD'!$AI$3),LC91,0),
IF(AND(LL91='DD FD'!$J$6,LN91='DD FD'!$AI$3),LM91,0),
IF(AND(LV91='DD FD'!$J$6,LX91='DD FD'!$AI$3),LW91,0),
IF(AND(MF91='DD FD'!$J$6,MH91='DD FD'!$AI$3),MG91,0),
IF(AND(MQ91='DD FD'!$J$6,MS91='DD FD'!$AI$3),MR91,0),
IF(AND(NB91='DD FD'!$J$6,ND91='DD FD'!$AI$3),NC91,0),
IF(AND(NM91='DD FD'!$J$6,NO91='DD FD'!$AI$3),NN91,0),
IF(AND(NX91='DD FD'!$J$6,NZ91='DD FD'!$AI$3),NY91,0),
IF(AND(OI91='DD FD'!$J$6,OK91='DD FD'!$AI$3),OJ91,0),
),2)</f>
        <v>0</v>
      </c>
      <c r="OU91" s="865">
        <f>ROUNDUP(SUM(
IF(AND(LB91='DD FD'!$J$10,LD91='DD FD'!$AI$3),LC91,0),
IF(AND(LL91='DD FD'!$J$10,LN91='DD FD'!$AI$3),LM91,0),
IF(AND(LV91='DD FD'!$J$10,LX91='DD FD'!$AI$3),LW91,0),
IF(AND(MF91='DD FD'!$J$10,MH91='DD FD'!$AI$3),MG91,0),
IF(AND(MQ91='DD FD'!$J$10,MS91='DD FD'!$AI$3),MR91,0),
IF(AND(NB91='DD FD'!$J$10,ND91='DD FD'!$AI$3),NC91,0),
IF(AND(NM91='DD FD'!$J$10,NO91='DD FD'!$AI$3),NN91,0),
IF(AND(NX91='DD FD'!$J$10,NZ91='DD FD'!$AI$3),NY91,0),
IF(AND(OI91='DD FD'!$J$10,OK91='DD FD'!$AI$3),OJ91,0),
),2)</f>
        <v>0</v>
      </c>
      <c r="OV91" s="865">
        <f>ROUNDUP(SUM(
IF(AND(LB91='DD FD'!$J$8,LD91='DD FD'!$AI$3),LC91,0),
IF(AND(LL91='DD FD'!$J$8,LN91='DD FD'!$AI$3),LM91,0),
IF(AND(LV91='DD FD'!$J$8,LX91='DD FD'!$AI$3),LW91,0),
IF(AND(MF91='DD FD'!$J$8,MH91='DD FD'!$AI$3),MG91,0),
IF(AND(MQ91='DD FD'!$J$8,MS91='DD FD'!$AI$3),MR91,0),
IF(AND(NB91='DD FD'!$J$8,ND91='DD FD'!$AI$3),NC91,0),
IF(AND(NM91='DD FD'!$J$8,NO91='DD FD'!$AI$3),NN91,0),
IF(AND(NX91='DD FD'!$J$8,NZ91='DD FD'!$AI$3),NY91,0),
IF(AND(OI91='DD FD'!$J$8,OK91='DD FD'!$AI$3),OJ91,0),
),2)</f>
        <v>0</v>
      </c>
      <c r="OW91" s="865">
        <f>ROUNDUP(SUM(
IF(AND(LB91='DD FD'!$J$5,LD91='DD FD'!$AI$3),LC91,0),
IF(AND(LL91='DD FD'!$J$5,LN91='DD FD'!$AI$3),LM91,0),
IF(AND(LV91='DD FD'!$J$5,LX91='DD FD'!$AI$3),LW91,0),
IF(AND(MF91='DD FD'!$J$5,MH91='DD FD'!$AI$3),MG91,0),
IF(AND(MQ91='DD FD'!$J$5,MS91='DD FD'!$AI$3),MR91,0),
IF(AND(NB91='DD FD'!$J$5,ND91='DD FD'!$AI$3),NC91,0),
IF(AND(NM91='DD FD'!$J$5,NO91='DD FD'!$AI$3),NN91,0),
IF(AND(NX91='DD FD'!$J$5,NZ91='DD FD'!$AI$3),NY91,0),
IF(AND(OI91='DD FD'!$J$5,OK91='DD FD'!$AI$3),OJ91,0),
),2)</f>
        <v>0</v>
      </c>
      <c r="OX91" s="865">
        <f>ROUNDUP(SUM(
IF(AND(LB91='DD FD'!$J$9,LD91='DD FD'!$AI$3),LC91,0),
IF(AND(LL91='DD FD'!$J$9,LN91='DD FD'!$AI$3),LM91,0),
IF(AND(LV91='DD FD'!$J$9,LX91='DD FD'!$AI$3),LW91,0),
IF(AND(MF91='DD FD'!$J$9,MH91='DD FD'!$AI$3),MG91,0),
IF(AND(MQ91='DD FD'!$J$9,MS91='DD FD'!$AI$3),MR91,0),
IF(AND(NB91='DD FD'!$J$9,ND91='DD FD'!$AI$3),NC91,0),
IF(AND(NM91='DD FD'!$J$9,NO91='DD FD'!$AI$3),NN91,0),
IF(AND(NX91='DD FD'!$J$9,NZ91='DD FD'!$AI$3),NY91,0),
IF(AND(OI91='DD FD'!$J$9,OK91='DD FD'!$AI$3),OJ91,0),
),2)</f>
        <v>0</v>
      </c>
      <c r="OY91" s="865">
        <f>ROUNDUP(SUM(
IF(AND(LB91='DD FD'!$J$4,LD91='DD FD'!$AI$3),LC91,0),
IF(AND(LL91='DD FD'!$J$4,LN91='DD FD'!$AI$3),LM91,0),
IF(AND(LV91='DD FD'!$J$4,LX91='DD FD'!$AI$3),LW91,0),
IF(AND(MF91='DD FD'!$J$4,MH91='DD FD'!$AI$3),MG91,0),
IF(AND(MQ91='DD FD'!$J$4,MS91='DD FD'!$AI$3),MR91,0),
IF(AND(NB91='DD FD'!$J$4,ND91='DD FD'!$AI$3),NC91,0),
IF(AND(NM91='DD FD'!$J$4,NO91='DD FD'!$AI$3),NN91,0),
IF(AND(NX91='DD FD'!$J$4,NZ91='DD FD'!$AI$3),NY91,0),
IF(AND(OI91='DD FD'!$J$4,OK91='DD FD'!$AI$3),OJ91,0),
),2)</f>
        <v>0</v>
      </c>
      <c r="OZ91" s="867">
        <f>ROUNDUP(SUM(
IF(AND(LB91='DD FD'!$J$11,LD91='DD FD'!$AI$3),LC91,0),
IF(AND(LL91='DD FD'!$J$11,LN91='DD FD'!$AI$3),LM91,0),
IF(AND(LV91='DD FD'!$J$11,LX91='DD FD'!$AI$3),LW91,0),
IF(AND(MF91='DD FD'!$J$11,MH91='DD FD'!$AI$3),MG91,0),
IF(AND(MQ91='DD FD'!$J$11,MS91='DD FD'!$AI$3),MR91,0),
IF(AND(NB91='DD FD'!$J$11,ND91='DD FD'!$AI$3),NC91,0),
IF(AND(NM91='DD FD'!$J$11,NO91='DD FD'!$AI$3),NN91,0),
IF(AND(NX91='DD FD'!$J$11,NZ91='DD FD'!$AI$3),NY91,0),
IF(AND(OI91='DD FD'!$J$11,OK91='DD FD'!$AI$3),OJ91,0),
),2)</f>
        <v>0</v>
      </c>
    </row>
    <row r="92" spans="1:416">
      <c r="A92" s="663"/>
      <c r="B92" s="182"/>
      <c r="C92" s="282"/>
      <c r="D92" s="282"/>
      <c r="E92" s="183"/>
      <c r="F92" s="355"/>
      <c r="G92" s="359"/>
      <c r="H92" s="664"/>
      <c r="I92" s="173"/>
      <c r="J92" s="161" t="str">
        <f t="shared" si="27"/>
        <v/>
      </c>
      <c r="K92" s="633" t="str">
        <f t="shared" si="44"/>
        <v/>
      </c>
      <c r="L92" s="636"/>
      <c r="M92" s="124" t="str">
        <f t="shared" si="45"/>
        <v/>
      </c>
      <c r="N92" s="125" t="str">
        <f t="shared" si="28"/>
        <v/>
      </c>
      <c r="O92" s="175"/>
      <c r="P92" s="175"/>
      <c r="Q92" s="126" t="str">
        <f t="shared" si="46"/>
        <v/>
      </c>
      <c r="R92" s="184"/>
      <c r="S92" s="184"/>
      <c r="T92" s="182"/>
      <c r="U92" s="182"/>
      <c r="V92" s="182"/>
      <c r="W92" s="358"/>
      <c r="X92" s="182"/>
      <c r="Y92" s="183"/>
      <c r="Z92" s="123"/>
      <c r="AA92" s="176"/>
      <c r="AB92" s="176"/>
      <c r="AC92" s="176"/>
      <c r="AD92" s="176"/>
      <c r="AE92" s="176"/>
      <c r="AF92" s="176"/>
      <c r="AG92" s="127" t="str">
        <f t="shared" si="47"/>
        <v/>
      </c>
      <c r="AH92" s="127" t="str">
        <f t="shared" si="48"/>
        <v/>
      </c>
      <c r="AI92" s="370"/>
      <c r="AJ92" s="635"/>
      <c r="AK92" s="619" t="str">
        <f t="shared" si="49"/>
        <v/>
      </c>
      <c r="AL92" s="124" t="str">
        <f t="shared" si="29"/>
        <v/>
      </c>
      <c r="AM92" s="124" t="str">
        <f t="shared" si="30"/>
        <v/>
      </c>
      <c r="AN92" s="124" t="str">
        <f t="shared" si="31"/>
        <v/>
      </c>
      <c r="AO92" s="124" t="str">
        <f t="shared" si="32"/>
        <v/>
      </c>
      <c r="AP92" s="184"/>
      <c r="AQ92" s="182"/>
      <c r="AR92" s="182"/>
      <c r="AS92" s="182"/>
      <c r="AT92" s="182"/>
      <c r="AU92" s="127" t="str">
        <f t="shared" si="33"/>
        <v/>
      </c>
      <c r="AV92" s="354"/>
      <c r="AW92" s="127" t="str">
        <f t="shared" si="34"/>
        <v/>
      </c>
      <c r="AX92" s="144" t="str">
        <f t="shared" si="35"/>
        <v/>
      </c>
      <c r="AY92" s="182"/>
      <c r="AZ92" s="23"/>
      <c r="BA92" s="23"/>
      <c r="BB92" s="183"/>
      <c r="BC92" s="622"/>
      <c r="BD92" s="649" t="str">
        <f t="shared" si="50"/>
        <v/>
      </c>
      <c r="BE92" s="354"/>
      <c r="BF92" s="192" t="str">
        <f t="shared" si="51"/>
        <v/>
      </c>
      <c r="BG92" s="159"/>
      <c r="BH92" s="159"/>
      <c r="BI92" s="182"/>
      <c r="BJ92" s="194"/>
      <c r="BK92" s="194"/>
      <c r="BL92" s="194"/>
      <c r="BM92" s="127" t="str">
        <f t="shared" si="36"/>
        <v/>
      </c>
      <c r="BN92" s="194"/>
      <c r="BO92" s="178" t="str">
        <f t="shared" si="37"/>
        <v/>
      </c>
      <c r="BP92" s="191"/>
      <c r="BQ92" s="182"/>
      <c r="BR92" s="23"/>
      <c r="BS92" s="23"/>
      <c r="BT92" s="23"/>
      <c r="BU92" s="651"/>
      <c r="BV92" s="647"/>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633" t="str">
        <f t="shared" si="52"/>
        <v/>
      </c>
      <c r="DY92" s="736"/>
      <c r="DZ92" s="334"/>
      <c r="EA92" s="736"/>
      <c r="EB92" s="197"/>
      <c r="EC92" s="194"/>
      <c r="ED92" s="197"/>
      <c r="EE92" s="197"/>
      <c r="EF92" s="194"/>
      <c r="EG92" s="194"/>
      <c r="EH92" s="194"/>
      <c r="EI92" s="123" t="str">
        <f t="shared" si="38"/>
        <v/>
      </c>
      <c r="EJ92" s="194"/>
      <c r="EK92" s="620" t="str">
        <f t="shared" si="39"/>
        <v/>
      </c>
      <c r="EL92" s="756"/>
      <c r="EM92" s="620" t="str">
        <f t="shared" si="53"/>
        <v/>
      </c>
      <c r="EN92" s="733"/>
      <c r="EO92" s="163"/>
      <c r="EP92" s="163"/>
      <c r="EQ92" s="163"/>
      <c r="ER92" s="163"/>
      <c r="ES92" s="163"/>
      <c r="ET92" s="163"/>
      <c r="EU92" s="163"/>
      <c r="EV92" s="163"/>
      <c r="EW92" s="163"/>
      <c r="EX92" s="163"/>
      <c r="EY92" s="163"/>
      <c r="EZ92" s="163"/>
      <c r="FA92" s="163"/>
      <c r="FB92" s="163"/>
      <c r="FC92" s="742"/>
      <c r="FD92" s="648" t="str">
        <f t="shared" si="40"/>
        <v/>
      </c>
      <c r="FE92" s="183"/>
      <c r="FF92" s="201"/>
      <c r="FG92" s="201"/>
      <c r="FH92" s="201"/>
      <c r="FI92" s="201"/>
      <c r="FJ92" s="201"/>
      <c r="FK92" s="201"/>
      <c r="FL92" s="182"/>
      <c r="FM92" s="182"/>
      <c r="FN92" s="334"/>
      <c r="FO92" s="123" t="str">
        <f t="shared" si="41"/>
        <v/>
      </c>
      <c r="FP92" s="889" t="str">
        <f>IF(Table1[[#This Row],[Baumwollanteil (in %)]]&lt;&gt;"","05","")</f>
        <v/>
      </c>
      <c r="FQ92" s="999"/>
      <c r="FR92" s="179" t="str">
        <f t="shared" si="42"/>
        <v/>
      </c>
      <c r="FS92" s="175"/>
      <c r="FT92" s="175"/>
      <c r="FU92" s="175"/>
      <c r="FV92" s="745" t="str">
        <f t="shared" si="43"/>
        <v/>
      </c>
      <c r="FZ92" s="24"/>
      <c r="GA92" s="24"/>
      <c r="GC92" s="1010" t="str">
        <f>IF(Table1[[#This Row],[Global Trade Item Number (GTIN)]]="","",Table1[[#This Row],[Global Trade Item Number (GTIN)]])</f>
        <v/>
      </c>
      <c r="GD92" s="790" t="str">
        <f>IF(Table1[[#This Row],[WAWI-Nr./ Kreditoren-Nummer
(ASDV)]]&lt;&gt;"",Table1[[#This Row],[WAWI-Nr./ Kreditoren-Nummer
(ASDV)]],"")</f>
        <v/>
      </c>
      <c r="GE92" s="190"/>
      <c r="GF92" s="790" t="str">
        <f>IF(Table1[[#This Row],[Gültig ab (Datum)]]&lt;&gt;"","31.12.9999","")</f>
        <v/>
      </c>
      <c r="GG92" s="190"/>
      <c r="GH92" s="190"/>
      <c r="GI92" s="616"/>
      <c r="GJ92" s="765"/>
      <c r="GK92" s="763"/>
      <c r="GL92" s="617"/>
      <c r="GM92" s="617"/>
      <c r="GN92" s="617"/>
      <c r="GO92" s="617"/>
      <c r="GP92" s="617"/>
      <c r="GQ92" s="775"/>
      <c r="GR92" s="771"/>
      <c r="GS92" s="159"/>
      <c r="GT92" s="610"/>
      <c r="GU92" s="610"/>
      <c r="GV92" s="610"/>
      <c r="GW92" s="610"/>
      <c r="GX92" s="610"/>
      <c r="GY92" s="610"/>
      <c r="GZ92" s="610"/>
      <c r="HA92" s="610"/>
      <c r="HB92" s="771"/>
      <c r="HC92" s="610"/>
      <c r="HD92" s="610"/>
      <c r="HE92" s="610"/>
      <c r="HF92" s="610"/>
      <c r="HG92" s="610"/>
      <c r="HH92" s="610"/>
      <c r="HI92" s="610"/>
      <c r="HJ92" s="610"/>
      <c r="HK92" s="610"/>
      <c r="HL92" s="771"/>
      <c r="HM92" s="610"/>
      <c r="HN92" s="610"/>
      <c r="HO92" s="610"/>
      <c r="HP92" s="610"/>
      <c r="HQ92" s="610"/>
      <c r="HR92" s="610"/>
      <c r="HS92" s="610"/>
      <c r="HT92" s="610"/>
      <c r="HU92" s="610"/>
      <c r="HV92" s="771"/>
      <c r="HW92" s="610"/>
      <c r="HX92" s="610"/>
      <c r="HY92" s="610"/>
      <c r="HZ92" s="610"/>
      <c r="IA92" s="610"/>
      <c r="IB92" s="610"/>
      <c r="IC92" s="610"/>
      <c r="ID92" s="610"/>
      <c r="IE92" s="610"/>
      <c r="IF92" s="610"/>
      <c r="IG92" s="771"/>
      <c r="IH92" s="610"/>
      <c r="II92" s="610"/>
      <c r="IJ92" s="610"/>
      <c r="IK92" s="610"/>
      <c r="IL92" s="610"/>
      <c r="IM92" s="610"/>
      <c r="IN92" s="610"/>
      <c r="IO92" s="610"/>
      <c r="IP92" s="610"/>
      <c r="IQ92" s="610"/>
      <c r="IR92" s="771"/>
      <c r="IS92" s="610"/>
      <c r="IT92" s="610"/>
      <c r="IU92" s="610"/>
      <c r="IV92" s="610"/>
      <c r="IW92" s="610"/>
      <c r="IX92" s="610"/>
      <c r="IY92" s="610"/>
      <c r="IZ92" s="610"/>
      <c r="JA92" s="610"/>
      <c r="JB92" s="610"/>
      <c r="JC92" s="771"/>
      <c r="JD92" s="610"/>
      <c r="JE92" s="610"/>
      <c r="JF92" s="610"/>
      <c r="JG92" s="610"/>
      <c r="JH92" s="610"/>
      <c r="JI92" s="610"/>
      <c r="JJ92" s="610"/>
      <c r="JK92" s="610"/>
      <c r="JL92" s="610"/>
      <c r="JM92" s="827"/>
      <c r="JN92" s="771"/>
      <c r="JO92" s="610"/>
      <c r="JP92" s="610"/>
      <c r="JQ92" s="610"/>
      <c r="JR92" s="610"/>
      <c r="JS92" s="610"/>
      <c r="JT92" s="610"/>
      <c r="JU92" s="610"/>
      <c r="JV92" s="610"/>
      <c r="JW92" s="610"/>
      <c r="JX92" s="610"/>
      <c r="JY92" s="771"/>
      <c r="JZ92" s="610"/>
      <c r="KA92" s="610"/>
      <c r="KB92" s="610"/>
      <c r="KC92" s="610"/>
      <c r="KD92" s="610"/>
      <c r="KE92" s="610"/>
      <c r="KF92" s="610"/>
      <c r="KG92" s="610"/>
      <c r="KH92" s="610"/>
      <c r="KI92" s="610"/>
      <c r="KL92" s="803" t="str">
        <f>IF(Table1[[#This Row],[GTIN]]&lt;&gt;"",Table1[[#This Row],[GTIN]],"")</f>
        <v/>
      </c>
      <c r="KM92" s="804" t="str">
        <f>Table1[[#This Row],[Kreditor]]</f>
        <v/>
      </c>
      <c r="KN92" s="805" t="str">
        <f>IF(Table1[[#This Row],[Gültig ab (Datum)]]&lt;&gt;"",Table1[[#This Row],[Gültig ab (Datum)]],"")</f>
        <v/>
      </c>
      <c r="KO92" s="805" t="str">
        <f>Table1[[#This Row],[Gültig bis]]</f>
        <v/>
      </c>
      <c r="KP92" s="818" t="str">
        <f>IF(Table1[[#This Row],[Artikel verpackt? 
(X=Ja)]]="","",Table1[[#This Row],[Artikel verpackt? 
(X=Ja)]])</f>
        <v/>
      </c>
      <c r="KQ92" s="806" t="str">
        <f>IF(Table1[[#This Row],[Verpackung recyclingfähig?
(X=Ja)]]="","",Table1[[#This Row],[Verpackung recyclingfähig?
(X=Ja)]])</f>
        <v/>
      </c>
      <c r="KR92" s="807"/>
      <c r="KS92" s="808"/>
      <c r="KT92" s="809"/>
      <c r="KU92" s="809"/>
      <c r="KV92" s="809"/>
      <c r="KW92" s="809"/>
      <c r="KX92" s="809"/>
      <c r="KY92" s="809"/>
      <c r="KZ92" s="810"/>
      <c r="LA92" s="811" t="str">
        <f>IF(Table1[[#This Row],[Hauptkörper - B1 - Art]]="","",VLOOKUP(Table1[[#This Row],[Hauptkörper - B1 - Art]],'DD FD'!B:C,2,FALSE))</f>
        <v/>
      </c>
      <c r="LB92" s="812" t="str">
        <f>IF(Table1[[#This Row],[Hauptkörper - B1 - Fraktion]]="","",VLOOKUP(Table1[[#This Row],[Hauptkörper - B1 - Fraktion]],'DD FD'!H:J,3,FALSE))</f>
        <v/>
      </c>
      <c r="LC92" s="809" t="str">
        <f>IF(Table1[[#This Row],[Hauptkörper - B1 - Gewicht
(in G)]]="","",Table1[[#This Row],[Hauptkörper - B1 - Gewicht
(in G)]])</f>
        <v/>
      </c>
      <c r="LD92" s="809" t="str">
        <f>IF(Table1[[#This Row],[Hauptkörper - B1 - Lizenzierungs-pflichtig? (X=Ja)]]="","",Table1[[#This Row],[Hauptkörper - B1 - Lizenzierungs-pflichtig? (X=Ja)]])</f>
        <v/>
      </c>
      <c r="LE92" s="812" t="str">
        <f>IF(Table1[[#This Row],[Hauptkörper - B1 - Virgin Material]]="","",VLOOKUP(Table1[[#This Row],[Hauptkörper - B1 - Virgin Material]],'DD FD'!AJ:AK,2,FALSE))</f>
        <v/>
      </c>
      <c r="LF92" s="813" t="str">
        <f>IF(Table1[[#This Row],[Hauptkörper - B1 - Virgin Material Anteil (in %)]]="","",Table1[[#This Row],[Hauptkörper - B1 - Virgin Material Anteil (in %)]])</f>
        <v/>
      </c>
      <c r="LG92" s="812" t="str">
        <f>IF(Table1[[#This Row],[Hauptkörper - B1 - Recyceltes Material]]="","",VLOOKUP(Table1[[#This Row],[Hauptkörper - B1 - Recyceltes Material]],'DD FD'!AL:AM,2,FALSE))</f>
        <v/>
      </c>
      <c r="LH92" s="813" t="str">
        <f>IF(Table1[[#This Row],[Hauptkörper - B1 - Recyceltes Material Anteil (in %)]]="","",Table1[[#This Row],[Hauptkörper - B1 - Recyceltes Material Anteil (in %)]])</f>
        <v/>
      </c>
      <c r="LI92" s="814" t="str">
        <f>IF(Table1[[#This Row],[Hauptkörper - B1 - Beschichtung]]="","",VLOOKUP(Table1[[#This Row],[Hauptkörper - B1 - Beschichtung]],'DD FD'!AE:AF,2,FALSE))</f>
        <v/>
      </c>
      <c r="LJ92" s="815" t="str">
        <f>IF(Table1[[#This Row],[Hauptkörper - B1 - Beschichtung Anteil (in %)]]="","",Table1[[#This Row],[Hauptkörper - B1 - Beschichtung Anteil (in %)]])</f>
        <v/>
      </c>
      <c r="LK92" s="811" t="str">
        <f>IF(Table1[[#This Row],[Hauptkörper - B2 - Art]]="","",VLOOKUP(Table1[[#This Row],[Hauptkörper - B2 - Art]],'DD FD'!B:C,2,FALSE))</f>
        <v/>
      </c>
      <c r="LL92" s="812" t="str">
        <f>IF(Table1[[#This Row],[Hauptkörper - B2 - Fraktion]]="","",VLOOKUP(Table1[[#This Row],[Hauptkörper - B2 - Fraktion]],'DD FD'!H:J,3,FALSE))</f>
        <v/>
      </c>
      <c r="LM92" s="809" t="str">
        <f>IF(Table1[[#This Row],[Hauptkörper - B2 - Gewicht
(in G)]]="","",Table1[[#This Row],[Hauptkörper - B2 - Gewicht
(in G)]])</f>
        <v/>
      </c>
      <c r="LN92" s="809" t="str">
        <f>IF(Table1[[#This Row],[Hauptkörper - B2 - Lizenzierungs-pflichtig? (X=Ja)]]="","",Table1[[#This Row],[Hauptkörper - B2 - Lizenzierungs-pflichtig? (X=Ja)]])</f>
        <v/>
      </c>
      <c r="LO92" s="812" t="str">
        <f>IF(Table1[[#This Row],[Hauptkörper - B2 - Virgin Material]]="","",VLOOKUP(Table1[[#This Row],[Hauptkörper - B2 - Virgin Material]],'DD FD'!AJ:AK,2,FALSE))</f>
        <v/>
      </c>
      <c r="LP92" s="813" t="str">
        <f>IF(Table1[[#This Row],[Hauptkörper - B2 - Virgin Material Anteil (in %)]]="","",Table1[[#This Row],[Hauptkörper - B2 - Virgin Material Anteil (in %)]])</f>
        <v/>
      </c>
      <c r="LQ92" s="812" t="str">
        <f>IF(Table1[[#This Row],[Hauptkörper - B2 - Recyceltes Material]]="","",VLOOKUP(Table1[[#This Row],[Hauptkörper - B2 - Recyceltes Material]],'DD FD'!AL:AM,2,FALSE))</f>
        <v/>
      </c>
      <c r="LR92" s="813" t="str">
        <f>IF(Table1[[#This Row],[Hauptkörper - B2 - Recyceltes Material Anteil (in %)]]="","",Table1[[#This Row],[Hauptkörper - B2 - Recyceltes Material Anteil (in %)]])</f>
        <v/>
      </c>
      <c r="LS92" s="812" t="str">
        <f>IF(Table1[[#This Row],[Hauptkörper - B2 - Beschichtung]]="","",VLOOKUP(Table1[[#This Row],[Hauptkörper - B2 - Beschichtung]],'DD FD'!AE:AF,2,FALSE))</f>
        <v/>
      </c>
      <c r="LT92" s="815" t="str">
        <f>IF(Table1[[#This Row],[Hauptkörper - B2 - Beschichtung Anteil (in %)]]="","",Table1[[#This Row],[Hauptkörper - B2 - Beschichtung Anteil (in %)]])</f>
        <v/>
      </c>
      <c r="LU92" s="811" t="str">
        <f>IF(Table1[[#This Row],[Hauptkörper - B3 - Art]]="","",VLOOKUP(Table1[[#This Row],[Hauptkörper - B3 - Art]],'DD FD'!B:C,2,FALSE))</f>
        <v/>
      </c>
      <c r="LV92" s="812" t="str">
        <f>IF(Table1[[#This Row],[Hauptkörper - B3 - Fraktion]]="","",VLOOKUP(Table1[[#This Row],[Hauptkörper - B3 - Fraktion]],'DD FD'!H:J,3,FALSE))</f>
        <v/>
      </c>
      <c r="LW92" s="809" t="str">
        <f>IF(Table1[[#This Row],[Hauptkörper - B3 - Gewicht
(in G)]]="","",Table1[[#This Row],[Hauptkörper - B3 - Gewicht
(in G)]])</f>
        <v/>
      </c>
      <c r="LX92" s="809" t="str">
        <f>IF(Table1[[#This Row],[Hauptkörper - B3 - Lizenzierungs-pflichtig? (X=Ja)]]="","",Table1[[#This Row],[Hauptkörper - B3 - Lizenzierungs-pflichtig? (X=Ja)]])</f>
        <v/>
      </c>
      <c r="LY92" s="812" t="str">
        <f>IF(Table1[[#This Row],[Hauptkörper - B3 - Virgin Material]]="","",VLOOKUP(Table1[[#This Row],[Hauptkörper - B3 - Virgin Material]],'DD FD'!AJ:AK,2,FALSE))</f>
        <v/>
      </c>
      <c r="LZ92" s="813" t="str">
        <f>IF(Table1[[#This Row],[Hauptkörper - B3 - Virgin Material Anteil (in %)]]="","",Table1[[#This Row],[Hauptkörper - B3 - Virgin Material Anteil (in %)]])</f>
        <v/>
      </c>
      <c r="MA92" s="812" t="str">
        <f>IF(Table1[[#This Row],[Hauptkörper - B3 - Recyceltes Material]]="","",VLOOKUP(Table1[[#This Row],[Hauptkörper - B3 - Recyceltes Material]],'DD FD'!AL:AM,2,FALSE))</f>
        <v/>
      </c>
      <c r="MB92" s="813" t="str">
        <f>IF(Table1[[#This Row],[Hauptkörper - B3 - Recyceltes Material Anteil (in %)]]="","",Table1[[#This Row],[Hauptkörper - B3 - Recyceltes Material Anteil (in %)]])</f>
        <v/>
      </c>
      <c r="MC92" s="812" t="str">
        <f>IF(Table1[[#This Row],[Hauptkörper - B3 - Beschichtung]]="","",VLOOKUP(Table1[[#This Row],[Hauptkörper - B3 - Beschichtung]],'DD FD'!AE:AF,2,FALSE))</f>
        <v/>
      </c>
      <c r="MD92" s="815" t="str">
        <f>IF(Table1[[#This Row],[Hauptkörper - B3 - Beschichtung Anteil (in %)]]="","",Table1[[#This Row],[Hauptkörper - B3 - Beschichtung Anteil (in %)]])</f>
        <v/>
      </c>
      <c r="ME92" s="811" t="str">
        <f>IF(Table1[[#This Row],[Verschluss - B1 - Art]]="","",VLOOKUP(Table1[[#This Row],[Verschluss - B1 - Art]],'DD FD'!D:E,2,FALSE))</f>
        <v/>
      </c>
      <c r="MF92" s="812" t="str">
        <f>IF(Table1[[#This Row],[Verschluss - B1 - Fraktion]]="","",VLOOKUP(Table1[[#This Row],[Verschluss - B1 - Fraktion]],'DD FD'!H:J,3,FALSE))</f>
        <v/>
      </c>
      <c r="MG92" s="809" t="str">
        <f>IF(Table1[[#This Row],[Verschluss - B1 - Gewicht (in G)]]="","",Table1[[#This Row],[Verschluss - B1 - Gewicht (in G)]])</f>
        <v/>
      </c>
      <c r="MH92" s="809" t="str">
        <f>IF(Table1[[#This Row],[Verschluss - B1 - Lizenzierungs-pflichtig? (X=Ja)]]="","",Table1[[#This Row],[Verschluss - B1 - Lizenzierungs-pflichtig? (X=Ja)]])</f>
        <v/>
      </c>
      <c r="MI92" s="809" t="str">
        <f>IF(Table1[[#This Row],[Verschluss - B1 - Trennbar vom Hauptkörper? (X=Ja)]]="","",Table1[[#This Row],[Verschluss - B1 - Trennbar vom Hauptkörper? (X=Ja)]])</f>
        <v/>
      </c>
      <c r="MJ92" s="812" t="str">
        <f>IF(Table1[[#This Row],[Verschluss - B1 - Virgin Material]]="","",VLOOKUP(Table1[[#This Row],[Verschluss - B1 - Virgin Material]],'DD FD'!AJ:AK,2,FALSE))</f>
        <v/>
      </c>
      <c r="MK92" s="813" t="str">
        <f>IF(Table1[[#This Row],[Verschluss - B1 - Virgin Material Anteil (in %)]]="","",Table1[[#This Row],[Verschluss - B1 - Virgin Material Anteil (in %)]])</f>
        <v/>
      </c>
      <c r="ML92" s="812" t="str">
        <f>IF(Table1[[#This Row],[Verschluss - B1 - Recyceltes Material]]="","",VLOOKUP(Table1[[#This Row],[Verschluss - B1 - Recyceltes Material]],'DD FD'!AL:AM,2,FALSE))</f>
        <v/>
      </c>
      <c r="MM92" s="813" t="str">
        <f>IF(Table1[[#This Row],[Verschluss - B1 - Recyceltes Material Anteil (in %)]]="","",Table1[[#This Row],[Verschluss - B1 - Recyceltes Material Anteil (in %)]])</f>
        <v/>
      </c>
      <c r="MN92" s="812" t="str">
        <f>IF(Table1[[#This Row],[Verschluss - B1 - Beschichtung]]="","",VLOOKUP(Table1[[#This Row],[Verschluss - B1 - Beschichtung]],'DD FD'!AE:AF,2,FALSE))</f>
        <v/>
      </c>
      <c r="MO92" s="815" t="str">
        <f>IF(Table1[[#This Row],[Verschluss - B1 - Beschichtung Anteil (in %)]]="","",Table1[[#This Row],[Verschluss - B1 - Beschichtung Anteil (in %)]])</f>
        <v/>
      </c>
      <c r="MP92" s="811" t="str">
        <f>IF(Table1[[#This Row],[Verschluss - B2 - Art]]="","",VLOOKUP(Table1[[#This Row],[Verschluss - B2 - Art]],'DD FD'!D:E,2,FALSE))</f>
        <v/>
      </c>
      <c r="MQ92" s="812" t="str">
        <f>IF(Table1[[#This Row],[Verschluss - B2 - Fraktion]]="","",VLOOKUP(Table1[[#This Row],[Verschluss - B2 - Fraktion]],'DD FD'!H:J,3,FALSE))</f>
        <v/>
      </c>
      <c r="MR92" s="809" t="str">
        <f>IF(Table1[[#This Row],[Verschluss - B2 - Gewicht (in G)]]="","",Table1[[#This Row],[Verschluss - B2 - Gewicht (in G)]])</f>
        <v/>
      </c>
      <c r="MS92" s="809" t="str">
        <f>IF(Table1[[#This Row],[Verschluss - B2 - Lizenzierungs-pflichtig? (X=Ja)]]="","",Table1[[#This Row],[Verschluss - B2 - Lizenzierungs-pflichtig? (X=Ja)]])</f>
        <v/>
      </c>
      <c r="MT92" s="809" t="str">
        <f>IF(Table1[[#This Row],[Verschluss - B2 - Trennbar vom Hauptkörper? (X=Ja)]]="","",Table1[[#This Row],[Verschluss - B2 - Trennbar vom Hauptkörper? (X=Ja)]])</f>
        <v/>
      </c>
      <c r="MU92" s="812" t="str">
        <f>IF(Table1[[#This Row],[Verschluss - B2 - Virgin Material]]="","",VLOOKUP(Table1[[#This Row],[Verschluss - B2 - Virgin Material]],'DD FD'!AJ:AK,2,FALSE))</f>
        <v/>
      </c>
      <c r="MV92" s="813" t="str">
        <f>IF(Table1[[#This Row],[Verschluss - B2 - Virgin Material Anteil (in %)]]="","",Table1[[#This Row],[Verschluss - B2 - Virgin Material Anteil (in %)]])</f>
        <v/>
      </c>
      <c r="MW92" s="812" t="str">
        <f>IF(Table1[[#This Row],[Verschluss - B2 - Recyceltes Material]]="","",VLOOKUP(Table1[[#This Row],[Verschluss - B2 - Recyceltes Material]],'DD FD'!AL:AM,2,FALSE))</f>
        <v/>
      </c>
      <c r="MX92" s="813" t="str">
        <f>IF(Table1[[#This Row],[Verschluss - B2 - Recyceltes Material Anteil (in %)]]="","",Table1[[#This Row],[Verschluss - B2 - Recyceltes Material Anteil (in %)]])</f>
        <v/>
      </c>
      <c r="MY92" s="812" t="str">
        <f>IF(Table1[[#This Row],[Verschluss - B2 - Beschichtung]]="","",VLOOKUP(Table1[[#This Row],[Verschluss - B2 - Beschichtung]],'DD FD'!AE:AF,2,FALSE))</f>
        <v/>
      </c>
      <c r="MZ92" s="815" t="str">
        <f>IF(Table1[[#This Row],[Verschluss - B2 - Beschichtung Anteil (in %)]]="","",Table1[[#This Row],[Verschluss - B2 - Beschichtung Anteil (in %)]])</f>
        <v/>
      </c>
      <c r="NA92" s="811" t="str">
        <f>IF(Table1[[#This Row],[Verschluss - B3 - Art]]="","",VLOOKUP(Table1[[#This Row],[Verschluss - B3 - Art]],'DD FD'!D:E,2,FALSE))</f>
        <v/>
      </c>
      <c r="NB92" s="812" t="str">
        <f>IF(Table1[[#This Row],[Verschluss - B3 - Fraktion]]="","",VLOOKUP(Table1[[#This Row],[Verschluss - B3 - Fraktion]],'DD FD'!H:J,3,FALSE))</f>
        <v/>
      </c>
      <c r="NC92" s="809" t="str">
        <f>IF(Table1[[#This Row],[Verschluss - B3 - Gewicht (in G)]]="","",Table1[[#This Row],[Verschluss - B3 - Gewicht (in G)]])</f>
        <v/>
      </c>
      <c r="ND92" s="809" t="str">
        <f>IF(Table1[[#This Row],[Verschluss - B3 - Lizenzierungs-pflichtig? (X=Ja)]]="","",Table1[[#This Row],[Verschluss - B3 - Lizenzierungs-pflichtig? (X=Ja)]])</f>
        <v/>
      </c>
      <c r="NE92" s="809" t="str">
        <f>IF(Table1[[#This Row],[Verschluss - B3 - Trennbar vom Hauptkörper? (X=Ja)]]="","",Table1[[#This Row],[Verschluss - B3 - Trennbar vom Hauptkörper? (X=Ja)]])</f>
        <v/>
      </c>
      <c r="NF92" s="812" t="str">
        <f>IF(Table1[[#This Row],[Verschluss - B3 - Virgin Material]]="","",VLOOKUP(Table1[[#This Row],[Verschluss - B3 - Virgin Material]],'DD FD'!AJ:AK,2,FALSE))</f>
        <v/>
      </c>
      <c r="NG92" s="813" t="str">
        <f>IF(Table1[[#This Row],[Verschluss - B3 - Virgin Material Anteil (in %)]]="","",Table1[[#This Row],[Verschluss - B3 - Virgin Material Anteil (in %)]])</f>
        <v/>
      </c>
      <c r="NH92" s="812" t="str">
        <f>IF(Table1[[#This Row],[Verschluss - B3 - Recyceltes Material]]="","",VLOOKUP(Table1[[#This Row],[Verschluss - B3 - Recyceltes Material]],'DD FD'!AL:AM,2,FALSE))</f>
        <v/>
      </c>
      <c r="NI92" s="813" t="str">
        <f>IF(Table1[[#This Row],[Verschluss - B3 - Recyceltes Material Anteil (in %)]]="","",Table1[[#This Row],[Verschluss - B3 - Recyceltes Material Anteil (in %)]])</f>
        <v/>
      </c>
      <c r="NJ92" s="812" t="str">
        <f>IF(Table1[[#This Row],[Verschluss - B3 - Beschichtung]]="","",VLOOKUP(Table1[[#This Row],[Verschluss - B3 - Beschichtung]],'DD FD'!AE:AF,2,FALSE))</f>
        <v/>
      </c>
      <c r="NK92" s="815" t="str">
        <f>IF(Table1[[#This Row],[Verschluss - B3 - Beschichtung Anteil (in %)]]="","",Table1[[#This Row],[Verschluss - B3 - Beschichtung Anteil (in %)]])</f>
        <v/>
      </c>
      <c r="NL92" s="811" t="str">
        <f>IF(Table1[[#This Row],[Etikett - B1 - Art]]="","",VLOOKUP(Table1[[#This Row],[Etikett - B1 - Art]],'DD FD'!F:G,2,FALSE))</f>
        <v/>
      </c>
      <c r="NM92" s="812" t="str">
        <f>IF(Table1[[#This Row],[Etikett - B1 - Fraktion]]="","",VLOOKUP(Table1[[#This Row],[Etikett - B1 - Fraktion]],'DD FD'!H:J,3,FALSE))</f>
        <v/>
      </c>
      <c r="NN92" s="809" t="str">
        <f>IF(Table1[[#This Row],[Etikett - B1 - Gewicht (in G)]]="","",Table1[[#This Row],[Etikett - B1 - Gewicht (in G)]])</f>
        <v/>
      </c>
      <c r="NO92" s="809" t="str">
        <f>IF(Table1[[#This Row],[Etikett - B1 - Lizenzierungs-pflichtig? (X=Ja)]]="","",Table1[[#This Row],[Etikett - B1 - Lizenzierungs-pflichtig? (X=Ja)]])</f>
        <v/>
      </c>
      <c r="NP92" s="809" t="str">
        <f>IF(Table1[[#This Row],[Etikett - B1 - Trennbar vom Hauptkörper? (X=Ja)]]="","",Table1[[#This Row],[Etikett - B1 - Trennbar vom Hauptkörper? (X=Ja)]])</f>
        <v/>
      </c>
      <c r="NQ92" s="812" t="str">
        <f>IF(Table1[[#This Row],[Etikett - B1 - Virgin Material]]="","",VLOOKUP(Table1[[#This Row],[Etikett - B1 - Virgin Material]],'DD FD'!AJ:AK,2,FALSE))</f>
        <v/>
      </c>
      <c r="NR92" s="813" t="str">
        <f>IF(Table1[[#This Row],[Etikett - B1 - Virgin Material Anteil (in %)]]="","",Table1[[#This Row],[Etikett - B1 - Virgin Material Anteil (in %)]])</f>
        <v/>
      </c>
      <c r="NS92" s="812" t="str">
        <f>IF(Table1[[#This Row],[Etikett - B1 - Recyceltes Material]]="","",VLOOKUP(Table1[[#This Row],[Etikett - B1 - Recyceltes Material]],'DD FD'!AL:AM,2,FALSE))</f>
        <v/>
      </c>
      <c r="NT92" s="813" t="str">
        <f>IF(Table1[[#This Row],[Etikett - B1 - Recyceltes Material Anteil (in %)]]="","",Table1[[#This Row],[Etikett - B1 - Recyceltes Material Anteil (in %)]])</f>
        <v/>
      </c>
      <c r="NU92" s="812" t="str">
        <f>IF(Table1[[#This Row],[Etikett - B1 - Beschichtung]]="","",VLOOKUP(Table1[[#This Row],[Etikett - B1 - Beschichtung]],'DD FD'!AE:AF,2,FALSE))</f>
        <v/>
      </c>
      <c r="NV92" s="815" t="str">
        <f>IF(Table1[[#This Row],[Etikett - B1 - Beschichtung Anteil (in %)]]="","",Table1[[#This Row],[Etikett - B1 - Beschichtung Anteil (in %)]])</f>
        <v/>
      </c>
      <c r="NW92" s="811" t="str">
        <f>IF(Table1[[#This Row],[Etikett - B2 - Art]]="","",VLOOKUP(Table1[[#This Row],[Etikett - B2 - Art]],'DD FD'!F:G,2,FALSE))</f>
        <v/>
      </c>
      <c r="NX92" s="812" t="str">
        <f>IF(Table1[[#This Row],[Etikett - B2 - Fraktion]]="","",VLOOKUP(Table1[[#This Row],[Etikett - B2 - Fraktion]],'DD FD'!H:J,3,FALSE))</f>
        <v/>
      </c>
      <c r="NY92" s="809" t="str">
        <f>IF(Table1[[#This Row],[Etikett - B2 - Gewicht (in G)]]="","",Table1[[#This Row],[Etikett - B2 - Gewicht (in G)]])</f>
        <v/>
      </c>
      <c r="NZ92" s="809" t="str">
        <f>IF(Table1[[#This Row],[Etikett - B2 - Lizenzierungs-pflichtig? (X=Ja)]]="","",Table1[[#This Row],[Etikett - B2 - Lizenzierungs-pflichtig? (X=Ja)]])</f>
        <v/>
      </c>
      <c r="OA92" s="809" t="str">
        <f>IF(Table1[[#This Row],[Etikett - B2 - Trennbar vom Hauptkörper? (X=Ja)]]="","",Table1[[#This Row],[Etikett - B2 - Trennbar vom Hauptkörper? (X=Ja)]])</f>
        <v/>
      </c>
      <c r="OB92" s="812" t="str">
        <f>IF(Table1[[#This Row],[Etikett - B2 - Virgin Material]]="","",VLOOKUP(Table1[[#This Row],[Etikett - B2 - Virgin Material]],'DD FD'!AJ:AK,2,FALSE))</f>
        <v/>
      </c>
      <c r="OC92" s="813" t="str">
        <f>IF(Table1[[#This Row],[Etikett - B2 - Virgin Material Anteil (in %)]]="","",Table1[[#This Row],[Etikett - B2 - Virgin Material Anteil (in %)]])</f>
        <v/>
      </c>
      <c r="OD92" s="812" t="str">
        <f>IF(Table1[[#This Row],[Etikett - B2 - Recyceltes Material]]="","",VLOOKUP(Table1[[#This Row],[Etikett - B2 - Recyceltes Material]],'DD FD'!AL:AM,2,FALSE))</f>
        <v/>
      </c>
      <c r="OE92" s="813" t="str">
        <f>IF(Table1[[#This Row],[Etikett - B2 - Recyceltes Material Anteil (in %)]]="","",Table1[[#This Row],[Etikett - B2 - Recyceltes Material Anteil (in %)]])</f>
        <v/>
      </c>
      <c r="OF92" s="812" t="str">
        <f>IF(Table1[[#This Row],[Etikett - B2 - Beschichtung]]="","",VLOOKUP(Table1[[#This Row],[Etikett - B2 - Beschichtung]],'DD FD'!AE:AF,2,FALSE))</f>
        <v/>
      </c>
      <c r="OG92" s="815" t="str">
        <f>IF(Table1[[#This Row],[Etikett - B2 - Beschichtung Anteil (in %)]]="","",Table1[[#This Row],[Etikett - B2 - Beschichtung Anteil (in %)]])</f>
        <v/>
      </c>
      <c r="OH92" s="811" t="str">
        <f>IF(Table1[[#This Row],[Etikett - B3 - Art]]="","",VLOOKUP(Table1[[#This Row],[Etikett - B3 - Art]],'DD FD'!F:G,2,FALSE))</f>
        <v/>
      </c>
      <c r="OI92" s="812" t="str">
        <f>IF(Table1[[#This Row],[Etikett - B3 - Fraktion]]="","",VLOOKUP(Table1[[#This Row],[Etikett - B3 - Fraktion]],'DD FD'!H:J,3,FALSE))</f>
        <v/>
      </c>
      <c r="OJ92" s="809" t="str">
        <f>IF(Table1[[#This Row],[Etikett - B3 - Gewicht (in G)]]="","",Table1[[#This Row],[Etikett - B3 - Gewicht (in G)]])</f>
        <v/>
      </c>
      <c r="OK92" s="809" t="str">
        <f>IF(Table1[[#This Row],[Etikett - B3 - Lizenzierungs-pflichtig? (X=Ja)]]="","",Table1[[#This Row],[Etikett - B3 - Lizenzierungs-pflichtig? (X=Ja)]])</f>
        <v/>
      </c>
      <c r="OL92" s="809" t="str">
        <f>IF(Table1[[#This Row],[Etikett - B3 - Trennbar vom Hauptkörper? (X=Ja)]]="","",Table1[[#This Row],[Etikett - B3 - Trennbar vom Hauptkörper? (X=Ja)]])</f>
        <v/>
      </c>
      <c r="OM92" s="812" t="str">
        <f>IF(Table1[[#This Row],[Etikett - B3 - Virgin Material]]="","",VLOOKUP(Table1[[#This Row],[Etikett - B3 - Virgin Material]],'DD FD'!AJ:AK,2,FALSE))</f>
        <v/>
      </c>
      <c r="ON92" s="813" t="str">
        <f>IF(Table1[[#This Row],[Etikett - B3 - Virgin Material Anteil (in %)]]="","",Table1[[#This Row],[Etikett - B3 - Virgin Material Anteil (in %)]])</f>
        <v/>
      </c>
      <c r="OO92" s="812" t="str">
        <f>IF(Table1[[#This Row],[Etikett - B3 - Recyceltes Material]]="","",VLOOKUP(Table1[[#This Row],[Etikett - B3 - Recyceltes Material]],'DD FD'!AL:AM,2,FALSE))</f>
        <v/>
      </c>
      <c r="OP92" s="813" t="str">
        <f>IF(Table1[[#This Row],[Etikett - B3 - Recyceltes Material Anteil (in %)]]="","",Table1[[#This Row],[Etikett - B3 - Recyceltes Material Anteil (in %)]])</f>
        <v/>
      </c>
      <c r="OQ92" s="812" t="str">
        <f>IF(Table1[[#This Row],[Etikett - B3 - Beschichtung]]="","",VLOOKUP(Table1[[#This Row],[Etikett - B3 - Beschichtung]],'DD FD'!AE:AF,2,FALSE))</f>
        <v/>
      </c>
      <c r="OR92" s="861" t="str">
        <f>IF(Table1[[#This Row],[Etikett - B3 - Beschichtung Anteil (in %)]]="","",Table1[[#This Row],[Etikett - B3 - Beschichtung Anteil (in %)]])</f>
        <v/>
      </c>
      <c r="OS92" s="866">
        <f>ROUNDUP(SUM(
IF(AND(LB92='DD FD'!$J$7,LD92='DD FD'!$AI$3),LC92,0),
IF(AND(LL92='DD FD'!$J$7,LN92='DD FD'!$AI$3),LM92,0),
IF(AND(LV92='DD FD'!$J$7,LX92='DD FD'!$AI$3),LW92,0),
IF(AND(MF92='DD FD'!$J$7,MH92='DD FD'!$AI$3),MG92,0),
IF(AND(MQ92='DD FD'!$J$7,MS92='DD FD'!$AI$3),MR92,0),
IF(AND(NB92='DD FD'!$J$7,ND92='DD FD'!$AI$3),NC92,0),
IF(AND(NM92='DD FD'!$J$7,NO92='DD FD'!$AI$3),NN92,0),
IF(AND(NX92='DD FD'!$J$7,NZ92='DD FD'!$AI$3),NY92,0),
IF(AND(OI92='DD FD'!$J$7,OK92='DD FD'!$AI$3),OJ92,0),
),2)</f>
        <v>0</v>
      </c>
      <c r="OT92" s="865">
        <f>ROUNDUP(SUM(
IF(AND(LB92='DD FD'!$J$6,LD92='DD FD'!$AI$3),LC92,0),
IF(AND(LL92='DD FD'!$J$6,LN92='DD FD'!$AI$3),LM92,0),
IF(AND(LV92='DD FD'!$J$6,LX92='DD FD'!$AI$3),LW92,0),
IF(AND(MF92='DD FD'!$J$6,MH92='DD FD'!$AI$3),MG92,0),
IF(AND(MQ92='DD FD'!$J$6,MS92='DD FD'!$AI$3),MR92,0),
IF(AND(NB92='DD FD'!$J$6,ND92='DD FD'!$AI$3),NC92,0),
IF(AND(NM92='DD FD'!$J$6,NO92='DD FD'!$AI$3),NN92,0),
IF(AND(NX92='DD FD'!$J$6,NZ92='DD FD'!$AI$3),NY92,0),
IF(AND(OI92='DD FD'!$J$6,OK92='DD FD'!$AI$3),OJ92,0),
),2)</f>
        <v>0</v>
      </c>
      <c r="OU92" s="865">
        <f>ROUNDUP(SUM(
IF(AND(LB92='DD FD'!$J$10,LD92='DD FD'!$AI$3),LC92,0),
IF(AND(LL92='DD FD'!$J$10,LN92='DD FD'!$AI$3),LM92,0),
IF(AND(LV92='DD FD'!$J$10,LX92='DD FD'!$AI$3),LW92,0),
IF(AND(MF92='DD FD'!$J$10,MH92='DD FD'!$AI$3),MG92,0),
IF(AND(MQ92='DD FD'!$J$10,MS92='DD FD'!$AI$3),MR92,0),
IF(AND(NB92='DD FD'!$J$10,ND92='DD FD'!$AI$3),NC92,0),
IF(AND(NM92='DD FD'!$J$10,NO92='DD FD'!$AI$3),NN92,0),
IF(AND(NX92='DD FD'!$J$10,NZ92='DD FD'!$AI$3),NY92,0),
IF(AND(OI92='DD FD'!$J$10,OK92='DD FD'!$AI$3),OJ92,0),
),2)</f>
        <v>0</v>
      </c>
      <c r="OV92" s="865">
        <f>ROUNDUP(SUM(
IF(AND(LB92='DD FD'!$J$8,LD92='DD FD'!$AI$3),LC92,0),
IF(AND(LL92='DD FD'!$J$8,LN92='DD FD'!$AI$3),LM92,0),
IF(AND(LV92='DD FD'!$J$8,LX92='DD FD'!$AI$3),LW92,0),
IF(AND(MF92='DD FD'!$J$8,MH92='DD FD'!$AI$3),MG92,0),
IF(AND(MQ92='DD FD'!$J$8,MS92='DD FD'!$AI$3),MR92,0),
IF(AND(NB92='DD FD'!$J$8,ND92='DD FD'!$AI$3),NC92,0),
IF(AND(NM92='DD FD'!$J$8,NO92='DD FD'!$AI$3),NN92,0),
IF(AND(NX92='DD FD'!$J$8,NZ92='DD FD'!$AI$3),NY92,0),
IF(AND(OI92='DD FD'!$J$8,OK92='DD FD'!$AI$3),OJ92,0),
),2)</f>
        <v>0</v>
      </c>
      <c r="OW92" s="865">
        <f>ROUNDUP(SUM(
IF(AND(LB92='DD FD'!$J$5,LD92='DD FD'!$AI$3),LC92,0),
IF(AND(LL92='DD FD'!$J$5,LN92='DD FD'!$AI$3),LM92,0),
IF(AND(LV92='DD FD'!$J$5,LX92='DD FD'!$AI$3),LW92,0),
IF(AND(MF92='DD FD'!$J$5,MH92='DD FD'!$AI$3),MG92,0),
IF(AND(MQ92='DD FD'!$J$5,MS92='DD FD'!$AI$3),MR92,0),
IF(AND(NB92='DD FD'!$J$5,ND92='DD FD'!$AI$3),NC92,0),
IF(AND(NM92='DD FD'!$J$5,NO92='DD FD'!$AI$3),NN92,0),
IF(AND(NX92='DD FD'!$J$5,NZ92='DD FD'!$AI$3),NY92,0),
IF(AND(OI92='DD FD'!$J$5,OK92='DD FD'!$AI$3),OJ92,0),
),2)</f>
        <v>0</v>
      </c>
      <c r="OX92" s="865">
        <f>ROUNDUP(SUM(
IF(AND(LB92='DD FD'!$J$9,LD92='DD FD'!$AI$3),LC92,0),
IF(AND(LL92='DD FD'!$J$9,LN92='DD FD'!$AI$3),LM92,0),
IF(AND(LV92='DD FD'!$J$9,LX92='DD FD'!$AI$3),LW92,0),
IF(AND(MF92='DD FD'!$J$9,MH92='DD FD'!$AI$3),MG92,0),
IF(AND(MQ92='DD FD'!$J$9,MS92='DD FD'!$AI$3),MR92,0),
IF(AND(NB92='DD FD'!$J$9,ND92='DD FD'!$AI$3),NC92,0),
IF(AND(NM92='DD FD'!$J$9,NO92='DD FD'!$AI$3),NN92,0),
IF(AND(NX92='DD FD'!$J$9,NZ92='DD FD'!$AI$3),NY92,0),
IF(AND(OI92='DD FD'!$J$9,OK92='DD FD'!$AI$3),OJ92,0),
),2)</f>
        <v>0</v>
      </c>
      <c r="OY92" s="865">
        <f>ROUNDUP(SUM(
IF(AND(LB92='DD FD'!$J$4,LD92='DD FD'!$AI$3),LC92,0),
IF(AND(LL92='DD FD'!$J$4,LN92='DD FD'!$AI$3),LM92,0),
IF(AND(LV92='DD FD'!$J$4,LX92='DD FD'!$AI$3),LW92,0),
IF(AND(MF92='DD FD'!$J$4,MH92='DD FD'!$AI$3),MG92,0),
IF(AND(MQ92='DD FD'!$J$4,MS92='DD FD'!$AI$3),MR92,0),
IF(AND(NB92='DD FD'!$J$4,ND92='DD FD'!$AI$3),NC92,0),
IF(AND(NM92='DD FD'!$J$4,NO92='DD FD'!$AI$3),NN92,0),
IF(AND(NX92='DD FD'!$J$4,NZ92='DD FD'!$AI$3),NY92,0),
IF(AND(OI92='DD FD'!$J$4,OK92='DD FD'!$AI$3),OJ92,0),
),2)</f>
        <v>0</v>
      </c>
      <c r="OZ92" s="867">
        <f>ROUNDUP(SUM(
IF(AND(LB92='DD FD'!$J$11,LD92='DD FD'!$AI$3),LC92,0),
IF(AND(LL92='DD FD'!$J$11,LN92='DD FD'!$AI$3),LM92,0),
IF(AND(LV92='DD FD'!$J$11,LX92='DD FD'!$AI$3),LW92,0),
IF(AND(MF92='DD FD'!$J$11,MH92='DD FD'!$AI$3),MG92,0),
IF(AND(MQ92='DD FD'!$J$11,MS92='DD FD'!$AI$3),MR92,0),
IF(AND(NB92='DD FD'!$J$11,ND92='DD FD'!$AI$3),NC92,0),
IF(AND(NM92='DD FD'!$J$11,NO92='DD FD'!$AI$3),NN92,0),
IF(AND(NX92='DD FD'!$J$11,NZ92='DD FD'!$AI$3),NY92,0),
IF(AND(OI92='DD FD'!$J$11,OK92='DD FD'!$AI$3),OJ92,0),
),2)</f>
        <v>0</v>
      </c>
    </row>
    <row r="93" spans="1:416">
      <c r="A93" s="663"/>
      <c r="B93" s="182"/>
      <c r="C93" s="282"/>
      <c r="D93" s="282"/>
      <c r="E93" s="183"/>
      <c r="F93" s="355"/>
      <c r="G93" s="359"/>
      <c r="H93" s="664"/>
      <c r="I93" s="173"/>
      <c r="J93" s="161" t="str">
        <f t="shared" si="27"/>
        <v/>
      </c>
      <c r="K93" s="633" t="str">
        <f t="shared" si="44"/>
        <v/>
      </c>
      <c r="L93" s="636"/>
      <c r="M93" s="124" t="str">
        <f t="shared" si="45"/>
        <v/>
      </c>
      <c r="N93" s="125" t="str">
        <f t="shared" si="28"/>
        <v/>
      </c>
      <c r="O93" s="175"/>
      <c r="P93" s="175"/>
      <c r="Q93" s="126" t="str">
        <f t="shared" si="46"/>
        <v/>
      </c>
      <c r="R93" s="184"/>
      <c r="S93" s="184"/>
      <c r="T93" s="182"/>
      <c r="U93" s="182"/>
      <c r="V93" s="182"/>
      <c r="W93" s="358"/>
      <c r="X93" s="182"/>
      <c r="Y93" s="183"/>
      <c r="Z93" s="123"/>
      <c r="AA93" s="176"/>
      <c r="AB93" s="176"/>
      <c r="AC93" s="176"/>
      <c r="AD93" s="176"/>
      <c r="AE93" s="176"/>
      <c r="AF93" s="176"/>
      <c r="AG93" s="127" t="str">
        <f t="shared" si="47"/>
        <v/>
      </c>
      <c r="AH93" s="127" t="str">
        <f t="shared" si="48"/>
        <v/>
      </c>
      <c r="AI93" s="370"/>
      <c r="AJ93" s="635"/>
      <c r="AK93" s="619" t="str">
        <f t="shared" si="49"/>
        <v/>
      </c>
      <c r="AL93" s="124" t="str">
        <f t="shared" si="29"/>
        <v/>
      </c>
      <c r="AM93" s="124" t="str">
        <f t="shared" si="30"/>
        <v/>
      </c>
      <c r="AN93" s="124" t="str">
        <f t="shared" si="31"/>
        <v/>
      </c>
      <c r="AO93" s="124" t="str">
        <f t="shared" si="32"/>
        <v/>
      </c>
      <c r="AP93" s="184"/>
      <c r="AQ93" s="182"/>
      <c r="AR93" s="182"/>
      <c r="AS93" s="182"/>
      <c r="AT93" s="182"/>
      <c r="AU93" s="127" t="str">
        <f t="shared" si="33"/>
        <v/>
      </c>
      <c r="AV93" s="354"/>
      <c r="AW93" s="127" t="str">
        <f t="shared" si="34"/>
        <v/>
      </c>
      <c r="AX93" s="144" t="str">
        <f t="shared" si="35"/>
        <v/>
      </c>
      <c r="AY93" s="182"/>
      <c r="AZ93" s="23"/>
      <c r="BA93" s="23"/>
      <c r="BB93" s="183"/>
      <c r="BC93" s="622"/>
      <c r="BD93" s="649" t="str">
        <f t="shared" si="50"/>
        <v/>
      </c>
      <c r="BE93" s="354"/>
      <c r="BF93" s="192" t="str">
        <f t="shared" si="51"/>
        <v/>
      </c>
      <c r="BG93" s="159"/>
      <c r="BH93" s="159"/>
      <c r="BI93" s="182"/>
      <c r="BJ93" s="194"/>
      <c r="BK93" s="194"/>
      <c r="BL93" s="194"/>
      <c r="BM93" s="127" t="str">
        <f t="shared" si="36"/>
        <v/>
      </c>
      <c r="BN93" s="194"/>
      <c r="BO93" s="178" t="str">
        <f t="shared" si="37"/>
        <v/>
      </c>
      <c r="BP93" s="191"/>
      <c r="BQ93" s="182"/>
      <c r="BR93" s="23"/>
      <c r="BS93" s="23"/>
      <c r="BT93" s="23"/>
      <c r="BU93" s="651"/>
      <c r="BV93" s="647"/>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633" t="str">
        <f t="shared" si="52"/>
        <v/>
      </c>
      <c r="DY93" s="736"/>
      <c r="DZ93" s="334"/>
      <c r="EA93" s="736"/>
      <c r="EB93" s="197"/>
      <c r="EC93" s="194"/>
      <c r="ED93" s="197"/>
      <c r="EE93" s="197"/>
      <c r="EF93" s="194"/>
      <c r="EG93" s="194"/>
      <c r="EH93" s="194"/>
      <c r="EI93" s="123" t="str">
        <f t="shared" si="38"/>
        <v/>
      </c>
      <c r="EJ93" s="194"/>
      <c r="EK93" s="620" t="str">
        <f t="shared" si="39"/>
        <v/>
      </c>
      <c r="EL93" s="756"/>
      <c r="EM93" s="620" t="str">
        <f t="shared" si="53"/>
        <v/>
      </c>
      <c r="EN93" s="733"/>
      <c r="EO93" s="163"/>
      <c r="EP93" s="163"/>
      <c r="EQ93" s="163"/>
      <c r="ER93" s="163"/>
      <c r="ES93" s="163"/>
      <c r="ET93" s="163"/>
      <c r="EU93" s="163"/>
      <c r="EV93" s="163"/>
      <c r="EW93" s="163"/>
      <c r="EX93" s="163"/>
      <c r="EY93" s="163"/>
      <c r="EZ93" s="163"/>
      <c r="FA93" s="163"/>
      <c r="FB93" s="163"/>
      <c r="FC93" s="742"/>
      <c r="FD93" s="648" t="str">
        <f t="shared" si="40"/>
        <v/>
      </c>
      <c r="FE93" s="183"/>
      <c r="FF93" s="201"/>
      <c r="FG93" s="201"/>
      <c r="FH93" s="201"/>
      <c r="FI93" s="201"/>
      <c r="FJ93" s="201"/>
      <c r="FK93" s="201"/>
      <c r="FL93" s="182"/>
      <c r="FM93" s="182"/>
      <c r="FN93" s="334"/>
      <c r="FO93" s="123" t="str">
        <f t="shared" si="41"/>
        <v/>
      </c>
      <c r="FP93" s="889" t="str">
        <f>IF(Table1[[#This Row],[Baumwollanteil (in %)]]&lt;&gt;"","05","")</f>
        <v/>
      </c>
      <c r="FQ93" s="999"/>
      <c r="FR93" s="179" t="str">
        <f t="shared" si="42"/>
        <v/>
      </c>
      <c r="FS93" s="175"/>
      <c r="FT93" s="175"/>
      <c r="FU93" s="175"/>
      <c r="FV93" s="745" t="str">
        <f t="shared" si="43"/>
        <v/>
      </c>
      <c r="FZ93" s="24"/>
      <c r="GA93" s="24"/>
      <c r="GC93" s="1010" t="str">
        <f>IF(Table1[[#This Row],[Global Trade Item Number (GTIN)]]="","",Table1[[#This Row],[Global Trade Item Number (GTIN)]])</f>
        <v/>
      </c>
      <c r="GD93" s="790" t="str">
        <f>IF(Table1[[#This Row],[WAWI-Nr./ Kreditoren-Nummer
(ASDV)]]&lt;&gt;"",Table1[[#This Row],[WAWI-Nr./ Kreditoren-Nummer
(ASDV)]],"")</f>
        <v/>
      </c>
      <c r="GE93" s="190"/>
      <c r="GF93" s="790" t="str">
        <f>IF(Table1[[#This Row],[Gültig ab (Datum)]]&lt;&gt;"","31.12.9999","")</f>
        <v/>
      </c>
      <c r="GG93" s="190"/>
      <c r="GH93" s="190"/>
      <c r="GI93" s="616"/>
      <c r="GJ93" s="765"/>
      <c r="GK93" s="763"/>
      <c r="GL93" s="617"/>
      <c r="GM93" s="617"/>
      <c r="GN93" s="617"/>
      <c r="GO93" s="617"/>
      <c r="GP93" s="617"/>
      <c r="GQ93" s="775"/>
      <c r="GR93" s="771"/>
      <c r="GS93" s="159"/>
      <c r="GT93" s="610"/>
      <c r="GU93" s="610"/>
      <c r="GV93" s="610"/>
      <c r="GW93" s="610"/>
      <c r="GX93" s="610"/>
      <c r="GY93" s="610"/>
      <c r="GZ93" s="610"/>
      <c r="HA93" s="610"/>
      <c r="HB93" s="771"/>
      <c r="HC93" s="610"/>
      <c r="HD93" s="610"/>
      <c r="HE93" s="610"/>
      <c r="HF93" s="610"/>
      <c r="HG93" s="610"/>
      <c r="HH93" s="610"/>
      <c r="HI93" s="610"/>
      <c r="HJ93" s="610"/>
      <c r="HK93" s="610"/>
      <c r="HL93" s="771"/>
      <c r="HM93" s="610"/>
      <c r="HN93" s="610"/>
      <c r="HO93" s="610"/>
      <c r="HP93" s="610"/>
      <c r="HQ93" s="610"/>
      <c r="HR93" s="610"/>
      <c r="HS93" s="610"/>
      <c r="HT93" s="610"/>
      <c r="HU93" s="610"/>
      <c r="HV93" s="771"/>
      <c r="HW93" s="610"/>
      <c r="HX93" s="610"/>
      <c r="HY93" s="610"/>
      <c r="HZ93" s="610"/>
      <c r="IA93" s="610"/>
      <c r="IB93" s="610"/>
      <c r="IC93" s="610"/>
      <c r="ID93" s="610"/>
      <c r="IE93" s="610"/>
      <c r="IF93" s="610"/>
      <c r="IG93" s="771"/>
      <c r="IH93" s="610"/>
      <c r="II93" s="610"/>
      <c r="IJ93" s="610"/>
      <c r="IK93" s="610"/>
      <c r="IL93" s="610"/>
      <c r="IM93" s="610"/>
      <c r="IN93" s="610"/>
      <c r="IO93" s="610"/>
      <c r="IP93" s="610"/>
      <c r="IQ93" s="610"/>
      <c r="IR93" s="771"/>
      <c r="IS93" s="610"/>
      <c r="IT93" s="610"/>
      <c r="IU93" s="610"/>
      <c r="IV93" s="610"/>
      <c r="IW93" s="610"/>
      <c r="IX93" s="610"/>
      <c r="IY93" s="610"/>
      <c r="IZ93" s="610"/>
      <c r="JA93" s="610"/>
      <c r="JB93" s="610"/>
      <c r="JC93" s="771"/>
      <c r="JD93" s="610"/>
      <c r="JE93" s="610"/>
      <c r="JF93" s="610"/>
      <c r="JG93" s="610"/>
      <c r="JH93" s="610"/>
      <c r="JI93" s="610"/>
      <c r="JJ93" s="610"/>
      <c r="JK93" s="610"/>
      <c r="JL93" s="610"/>
      <c r="JM93" s="827"/>
      <c r="JN93" s="771"/>
      <c r="JO93" s="610"/>
      <c r="JP93" s="610"/>
      <c r="JQ93" s="610"/>
      <c r="JR93" s="610"/>
      <c r="JS93" s="610"/>
      <c r="JT93" s="610"/>
      <c r="JU93" s="610"/>
      <c r="JV93" s="610"/>
      <c r="JW93" s="610"/>
      <c r="JX93" s="610"/>
      <c r="JY93" s="771"/>
      <c r="JZ93" s="610"/>
      <c r="KA93" s="610"/>
      <c r="KB93" s="610"/>
      <c r="KC93" s="610"/>
      <c r="KD93" s="610"/>
      <c r="KE93" s="610"/>
      <c r="KF93" s="610"/>
      <c r="KG93" s="610"/>
      <c r="KH93" s="610"/>
      <c r="KI93" s="610"/>
      <c r="KL93" s="803" t="str">
        <f>IF(Table1[[#This Row],[GTIN]]&lt;&gt;"",Table1[[#This Row],[GTIN]],"")</f>
        <v/>
      </c>
      <c r="KM93" s="804" t="str">
        <f>Table1[[#This Row],[Kreditor]]</f>
        <v/>
      </c>
      <c r="KN93" s="805" t="str">
        <f>IF(Table1[[#This Row],[Gültig ab (Datum)]]&lt;&gt;"",Table1[[#This Row],[Gültig ab (Datum)]],"")</f>
        <v/>
      </c>
      <c r="KO93" s="805" t="str">
        <f>Table1[[#This Row],[Gültig bis]]</f>
        <v/>
      </c>
      <c r="KP93" s="818" t="str">
        <f>IF(Table1[[#This Row],[Artikel verpackt? 
(X=Ja)]]="","",Table1[[#This Row],[Artikel verpackt? 
(X=Ja)]])</f>
        <v/>
      </c>
      <c r="KQ93" s="806" t="str">
        <f>IF(Table1[[#This Row],[Verpackung recyclingfähig?
(X=Ja)]]="","",Table1[[#This Row],[Verpackung recyclingfähig?
(X=Ja)]])</f>
        <v/>
      </c>
      <c r="KR93" s="807"/>
      <c r="KS93" s="808"/>
      <c r="KT93" s="809"/>
      <c r="KU93" s="809"/>
      <c r="KV93" s="809"/>
      <c r="KW93" s="809"/>
      <c r="KX93" s="809"/>
      <c r="KY93" s="809"/>
      <c r="KZ93" s="810"/>
      <c r="LA93" s="811" t="str">
        <f>IF(Table1[[#This Row],[Hauptkörper - B1 - Art]]="","",VLOOKUP(Table1[[#This Row],[Hauptkörper - B1 - Art]],'DD FD'!B:C,2,FALSE))</f>
        <v/>
      </c>
      <c r="LB93" s="812" t="str">
        <f>IF(Table1[[#This Row],[Hauptkörper - B1 - Fraktion]]="","",VLOOKUP(Table1[[#This Row],[Hauptkörper - B1 - Fraktion]],'DD FD'!H:J,3,FALSE))</f>
        <v/>
      </c>
      <c r="LC93" s="809" t="str">
        <f>IF(Table1[[#This Row],[Hauptkörper - B1 - Gewicht
(in G)]]="","",Table1[[#This Row],[Hauptkörper - B1 - Gewicht
(in G)]])</f>
        <v/>
      </c>
      <c r="LD93" s="809" t="str">
        <f>IF(Table1[[#This Row],[Hauptkörper - B1 - Lizenzierungs-pflichtig? (X=Ja)]]="","",Table1[[#This Row],[Hauptkörper - B1 - Lizenzierungs-pflichtig? (X=Ja)]])</f>
        <v/>
      </c>
      <c r="LE93" s="812" t="str">
        <f>IF(Table1[[#This Row],[Hauptkörper - B1 - Virgin Material]]="","",VLOOKUP(Table1[[#This Row],[Hauptkörper - B1 - Virgin Material]],'DD FD'!AJ:AK,2,FALSE))</f>
        <v/>
      </c>
      <c r="LF93" s="813" t="str">
        <f>IF(Table1[[#This Row],[Hauptkörper - B1 - Virgin Material Anteil (in %)]]="","",Table1[[#This Row],[Hauptkörper - B1 - Virgin Material Anteil (in %)]])</f>
        <v/>
      </c>
      <c r="LG93" s="812" t="str">
        <f>IF(Table1[[#This Row],[Hauptkörper - B1 - Recyceltes Material]]="","",VLOOKUP(Table1[[#This Row],[Hauptkörper - B1 - Recyceltes Material]],'DD FD'!AL:AM,2,FALSE))</f>
        <v/>
      </c>
      <c r="LH93" s="813" t="str">
        <f>IF(Table1[[#This Row],[Hauptkörper - B1 - Recyceltes Material Anteil (in %)]]="","",Table1[[#This Row],[Hauptkörper - B1 - Recyceltes Material Anteil (in %)]])</f>
        <v/>
      </c>
      <c r="LI93" s="814" t="str">
        <f>IF(Table1[[#This Row],[Hauptkörper - B1 - Beschichtung]]="","",VLOOKUP(Table1[[#This Row],[Hauptkörper - B1 - Beschichtung]],'DD FD'!AE:AF,2,FALSE))</f>
        <v/>
      </c>
      <c r="LJ93" s="815" t="str">
        <f>IF(Table1[[#This Row],[Hauptkörper - B1 - Beschichtung Anteil (in %)]]="","",Table1[[#This Row],[Hauptkörper - B1 - Beschichtung Anteil (in %)]])</f>
        <v/>
      </c>
      <c r="LK93" s="811" t="str">
        <f>IF(Table1[[#This Row],[Hauptkörper - B2 - Art]]="","",VLOOKUP(Table1[[#This Row],[Hauptkörper - B2 - Art]],'DD FD'!B:C,2,FALSE))</f>
        <v/>
      </c>
      <c r="LL93" s="812" t="str">
        <f>IF(Table1[[#This Row],[Hauptkörper - B2 - Fraktion]]="","",VLOOKUP(Table1[[#This Row],[Hauptkörper - B2 - Fraktion]],'DD FD'!H:J,3,FALSE))</f>
        <v/>
      </c>
      <c r="LM93" s="809" t="str">
        <f>IF(Table1[[#This Row],[Hauptkörper - B2 - Gewicht
(in G)]]="","",Table1[[#This Row],[Hauptkörper - B2 - Gewicht
(in G)]])</f>
        <v/>
      </c>
      <c r="LN93" s="809" t="str">
        <f>IF(Table1[[#This Row],[Hauptkörper - B2 - Lizenzierungs-pflichtig? (X=Ja)]]="","",Table1[[#This Row],[Hauptkörper - B2 - Lizenzierungs-pflichtig? (X=Ja)]])</f>
        <v/>
      </c>
      <c r="LO93" s="812" t="str">
        <f>IF(Table1[[#This Row],[Hauptkörper - B2 - Virgin Material]]="","",VLOOKUP(Table1[[#This Row],[Hauptkörper - B2 - Virgin Material]],'DD FD'!AJ:AK,2,FALSE))</f>
        <v/>
      </c>
      <c r="LP93" s="813" t="str">
        <f>IF(Table1[[#This Row],[Hauptkörper - B2 - Virgin Material Anteil (in %)]]="","",Table1[[#This Row],[Hauptkörper - B2 - Virgin Material Anteil (in %)]])</f>
        <v/>
      </c>
      <c r="LQ93" s="812" t="str">
        <f>IF(Table1[[#This Row],[Hauptkörper - B2 - Recyceltes Material]]="","",VLOOKUP(Table1[[#This Row],[Hauptkörper - B2 - Recyceltes Material]],'DD FD'!AL:AM,2,FALSE))</f>
        <v/>
      </c>
      <c r="LR93" s="813" t="str">
        <f>IF(Table1[[#This Row],[Hauptkörper - B2 - Recyceltes Material Anteil (in %)]]="","",Table1[[#This Row],[Hauptkörper - B2 - Recyceltes Material Anteil (in %)]])</f>
        <v/>
      </c>
      <c r="LS93" s="812" t="str">
        <f>IF(Table1[[#This Row],[Hauptkörper - B2 - Beschichtung]]="","",VLOOKUP(Table1[[#This Row],[Hauptkörper - B2 - Beschichtung]],'DD FD'!AE:AF,2,FALSE))</f>
        <v/>
      </c>
      <c r="LT93" s="815" t="str">
        <f>IF(Table1[[#This Row],[Hauptkörper - B2 - Beschichtung Anteil (in %)]]="","",Table1[[#This Row],[Hauptkörper - B2 - Beschichtung Anteil (in %)]])</f>
        <v/>
      </c>
      <c r="LU93" s="811" t="str">
        <f>IF(Table1[[#This Row],[Hauptkörper - B3 - Art]]="","",VLOOKUP(Table1[[#This Row],[Hauptkörper - B3 - Art]],'DD FD'!B:C,2,FALSE))</f>
        <v/>
      </c>
      <c r="LV93" s="812" t="str">
        <f>IF(Table1[[#This Row],[Hauptkörper - B3 - Fraktion]]="","",VLOOKUP(Table1[[#This Row],[Hauptkörper - B3 - Fraktion]],'DD FD'!H:J,3,FALSE))</f>
        <v/>
      </c>
      <c r="LW93" s="809" t="str">
        <f>IF(Table1[[#This Row],[Hauptkörper - B3 - Gewicht
(in G)]]="","",Table1[[#This Row],[Hauptkörper - B3 - Gewicht
(in G)]])</f>
        <v/>
      </c>
      <c r="LX93" s="809" t="str">
        <f>IF(Table1[[#This Row],[Hauptkörper - B3 - Lizenzierungs-pflichtig? (X=Ja)]]="","",Table1[[#This Row],[Hauptkörper - B3 - Lizenzierungs-pflichtig? (X=Ja)]])</f>
        <v/>
      </c>
      <c r="LY93" s="812" t="str">
        <f>IF(Table1[[#This Row],[Hauptkörper - B3 - Virgin Material]]="","",VLOOKUP(Table1[[#This Row],[Hauptkörper - B3 - Virgin Material]],'DD FD'!AJ:AK,2,FALSE))</f>
        <v/>
      </c>
      <c r="LZ93" s="813" t="str">
        <f>IF(Table1[[#This Row],[Hauptkörper - B3 - Virgin Material Anteil (in %)]]="","",Table1[[#This Row],[Hauptkörper - B3 - Virgin Material Anteil (in %)]])</f>
        <v/>
      </c>
      <c r="MA93" s="812" t="str">
        <f>IF(Table1[[#This Row],[Hauptkörper - B3 - Recyceltes Material]]="","",VLOOKUP(Table1[[#This Row],[Hauptkörper - B3 - Recyceltes Material]],'DD FD'!AL:AM,2,FALSE))</f>
        <v/>
      </c>
      <c r="MB93" s="813" t="str">
        <f>IF(Table1[[#This Row],[Hauptkörper - B3 - Recyceltes Material Anteil (in %)]]="","",Table1[[#This Row],[Hauptkörper - B3 - Recyceltes Material Anteil (in %)]])</f>
        <v/>
      </c>
      <c r="MC93" s="812" t="str">
        <f>IF(Table1[[#This Row],[Hauptkörper - B3 - Beschichtung]]="","",VLOOKUP(Table1[[#This Row],[Hauptkörper - B3 - Beschichtung]],'DD FD'!AE:AF,2,FALSE))</f>
        <v/>
      </c>
      <c r="MD93" s="815" t="str">
        <f>IF(Table1[[#This Row],[Hauptkörper - B3 - Beschichtung Anteil (in %)]]="","",Table1[[#This Row],[Hauptkörper - B3 - Beschichtung Anteil (in %)]])</f>
        <v/>
      </c>
      <c r="ME93" s="811" t="str">
        <f>IF(Table1[[#This Row],[Verschluss - B1 - Art]]="","",VLOOKUP(Table1[[#This Row],[Verschluss - B1 - Art]],'DD FD'!D:E,2,FALSE))</f>
        <v/>
      </c>
      <c r="MF93" s="812" t="str">
        <f>IF(Table1[[#This Row],[Verschluss - B1 - Fraktion]]="","",VLOOKUP(Table1[[#This Row],[Verschluss - B1 - Fraktion]],'DD FD'!H:J,3,FALSE))</f>
        <v/>
      </c>
      <c r="MG93" s="809" t="str">
        <f>IF(Table1[[#This Row],[Verschluss - B1 - Gewicht (in G)]]="","",Table1[[#This Row],[Verschluss - B1 - Gewicht (in G)]])</f>
        <v/>
      </c>
      <c r="MH93" s="809" t="str">
        <f>IF(Table1[[#This Row],[Verschluss - B1 - Lizenzierungs-pflichtig? (X=Ja)]]="","",Table1[[#This Row],[Verschluss - B1 - Lizenzierungs-pflichtig? (X=Ja)]])</f>
        <v/>
      </c>
      <c r="MI93" s="809" t="str">
        <f>IF(Table1[[#This Row],[Verschluss - B1 - Trennbar vom Hauptkörper? (X=Ja)]]="","",Table1[[#This Row],[Verschluss - B1 - Trennbar vom Hauptkörper? (X=Ja)]])</f>
        <v/>
      </c>
      <c r="MJ93" s="812" t="str">
        <f>IF(Table1[[#This Row],[Verschluss - B1 - Virgin Material]]="","",VLOOKUP(Table1[[#This Row],[Verschluss - B1 - Virgin Material]],'DD FD'!AJ:AK,2,FALSE))</f>
        <v/>
      </c>
      <c r="MK93" s="813" t="str">
        <f>IF(Table1[[#This Row],[Verschluss - B1 - Virgin Material Anteil (in %)]]="","",Table1[[#This Row],[Verschluss - B1 - Virgin Material Anteil (in %)]])</f>
        <v/>
      </c>
      <c r="ML93" s="812" t="str">
        <f>IF(Table1[[#This Row],[Verschluss - B1 - Recyceltes Material]]="","",VLOOKUP(Table1[[#This Row],[Verschluss - B1 - Recyceltes Material]],'DD FD'!AL:AM,2,FALSE))</f>
        <v/>
      </c>
      <c r="MM93" s="813" t="str">
        <f>IF(Table1[[#This Row],[Verschluss - B1 - Recyceltes Material Anteil (in %)]]="","",Table1[[#This Row],[Verschluss - B1 - Recyceltes Material Anteil (in %)]])</f>
        <v/>
      </c>
      <c r="MN93" s="812" t="str">
        <f>IF(Table1[[#This Row],[Verschluss - B1 - Beschichtung]]="","",VLOOKUP(Table1[[#This Row],[Verschluss - B1 - Beschichtung]],'DD FD'!AE:AF,2,FALSE))</f>
        <v/>
      </c>
      <c r="MO93" s="815" t="str">
        <f>IF(Table1[[#This Row],[Verschluss - B1 - Beschichtung Anteil (in %)]]="","",Table1[[#This Row],[Verschluss - B1 - Beschichtung Anteil (in %)]])</f>
        <v/>
      </c>
      <c r="MP93" s="811" t="str">
        <f>IF(Table1[[#This Row],[Verschluss - B2 - Art]]="","",VLOOKUP(Table1[[#This Row],[Verschluss - B2 - Art]],'DD FD'!D:E,2,FALSE))</f>
        <v/>
      </c>
      <c r="MQ93" s="812" t="str">
        <f>IF(Table1[[#This Row],[Verschluss - B2 - Fraktion]]="","",VLOOKUP(Table1[[#This Row],[Verschluss - B2 - Fraktion]],'DD FD'!H:J,3,FALSE))</f>
        <v/>
      </c>
      <c r="MR93" s="809" t="str">
        <f>IF(Table1[[#This Row],[Verschluss - B2 - Gewicht (in G)]]="","",Table1[[#This Row],[Verschluss - B2 - Gewicht (in G)]])</f>
        <v/>
      </c>
      <c r="MS93" s="809" t="str">
        <f>IF(Table1[[#This Row],[Verschluss - B2 - Lizenzierungs-pflichtig? (X=Ja)]]="","",Table1[[#This Row],[Verschluss - B2 - Lizenzierungs-pflichtig? (X=Ja)]])</f>
        <v/>
      </c>
      <c r="MT93" s="809" t="str">
        <f>IF(Table1[[#This Row],[Verschluss - B2 - Trennbar vom Hauptkörper? (X=Ja)]]="","",Table1[[#This Row],[Verschluss - B2 - Trennbar vom Hauptkörper? (X=Ja)]])</f>
        <v/>
      </c>
      <c r="MU93" s="812" t="str">
        <f>IF(Table1[[#This Row],[Verschluss - B2 - Virgin Material]]="","",VLOOKUP(Table1[[#This Row],[Verschluss - B2 - Virgin Material]],'DD FD'!AJ:AK,2,FALSE))</f>
        <v/>
      </c>
      <c r="MV93" s="813" t="str">
        <f>IF(Table1[[#This Row],[Verschluss - B2 - Virgin Material Anteil (in %)]]="","",Table1[[#This Row],[Verschluss - B2 - Virgin Material Anteil (in %)]])</f>
        <v/>
      </c>
      <c r="MW93" s="812" t="str">
        <f>IF(Table1[[#This Row],[Verschluss - B2 - Recyceltes Material]]="","",VLOOKUP(Table1[[#This Row],[Verschluss - B2 - Recyceltes Material]],'DD FD'!AL:AM,2,FALSE))</f>
        <v/>
      </c>
      <c r="MX93" s="813" t="str">
        <f>IF(Table1[[#This Row],[Verschluss - B2 - Recyceltes Material Anteil (in %)]]="","",Table1[[#This Row],[Verschluss - B2 - Recyceltes Material Anteil (in %)]])</f>
        <v/>
      </c>
      <c r="MY93" s="812" t="str">
        <f>IF(Table1[[#This Row],[Verschluss - B2 - Beschichtung]]="","",VLOOKUP(Table1[[#This Row],[Verschluss - B2 - Beschichtung]],'DD FD'!AE:AF,2,FALSE))</f>
        <v/>
      </c>
      <c r="MZ93" s="815" t="str">
        <f>IF(Table1[[#This Row],[Verschluss - B2 - Beschichtung Anteil (in %)]]="","",Table1[[#This Row],[Verschluss - B2 - Beschichtung Anteil (in %)]])</f>
        <v/>
      </c>
      <c r="NA93" s="811" t="str">
        <f>IF(Table1[[#This Row],[Verschluss - B3 - Art]]="","",VLOOKUP(Table1[[#This Row],[Verschluss - B3 - Art]],'DD FD'!D:E,2,FALSE))</f>
        <v/>
      </c>
      <c r="NB93" s="812" t="str">
        <f>IF(Table1[[#This Row],[Verschluss - B3 - Fraktion]]="","",VLOOKUP(Table1[[#This Row],[Verschluss - B3 - Fraktion]],'DD FD'!H:J,3,FALSE))</f>
        <v/>
      </c>
      <c r="NC93" s="809" t="str">
        <f>IF(Table1[[#This Row],[Verschluss - B3 - Gewicht (in G)]]="","",Table1[[#This Row],[Verschluss - B3 - Gewicht (in G)]])</f>
        <v/>
      </c>
      <c r="ND93" s="809" t="str">
        <f>IF(Table1[[#This Row],[Verschluss - B3 - Lizenzierungs-pflichtig? (X=Ja)]]="","",Table1[[#This Row],[Verschluss - B3 - Lizenzierungs-pflichtig? (X=Ja)]])</f>
        <v/>
      </c>
      <c r="NE93" s="809" t="str">
        <f>IF(Table1[[#This Row],[Verschluss - B3 - Trennbar vom Hauptkörper? (X=Ja)]]="","",Table1[[#This Row],[Verschluss - B3 - Trennbar vom Hauptkörper? (X=Ja)]])</f>
        <v/>
      </c>
      <c r="NF93" s="812" t="str">
        <f>IF(Table1[[#This Row],[Verschluss - B3 - Virgin Material]]="","",VLOOKUP(Table1[[#This Row],[Verschluss - B3 - Virgin Material]],'DD FD'!AJ:AK,2,FALSE))</f>
        <v/>
      </c>
      <c r="NG93" s="813" t="str">
        <f>IF(Table1[[#This Row],[Verschluss - B3 - Virgin Material Anteil (in %)]]="","",Table1[[#This Row],[Verschluss - B3 - Virgin Material Anteil (in %)]])</f>
        <v/>
      </c>
      <c r="NH93" s="812" t="str">
        <f>IF(Table1[[#This Row],[Verschluss - B3 - Recyceltes Material]]="","",VLOOKUP(Table1[[#This Row],[Verschluss - B3 - Recyceltes Material]],'DD FD'!AL:AM,2,FALSE))</f>
        <v/>
      </c>
      <c r="NI93" s="813" t="str">
        <f>IF(Table1[[#This Row],[Verschluss - B3 - Recyceltes Material Anteil (in %)]]="","",Table1[[#This Row],[Verschluss - B3 - Recyceltes Material Anteil (in %)]])</f>
        <v/>
      </c>
      <c r="NJ93" s="812" t="str">
        <f>IF(Table1[[#This Row],[Verschluss - B3 - Beschichtung]]="","",VLOOKUP(Table1[[#This Row],[Verschluss - B3 - Beschichtung]],'DD FD'!AE:AF,2,FALSE))</f>
        <v/>
      </c>
      <c r="NK93" s="815" t="str">
        <f>IF(Table1[[#This Row],[Verschluss - B3 - Beschichtung Anteil (in %)]]="","",Table1[[#This Row],[Verschluss - B3 - Beschichtung Anteil (in %)]])</f>
        <v/>
      </c>
      <c r="NL93" s="811" t="str">
        <f>IF(Table1[[#This Row],[Etikett - B1 - Art]]="","",VLOOKUP(Table1[[#This Row],[Etikett - B1 - Art]],'DD FD'!F:G,2,FALSE))</f>
        <v/>
      </c>
      <c r="NM93" s="812" t="str">
        <f>IF(Table1[[#This Row],[Etikett - B1 - Fraktion]]="","",VLOOKUP(Table1[[#This Row],[Etikett - B1 - Fraktion]],'DD FD'!H:J,3,FALSE))</f>
        <v/>
      </c>
      <c r="NN93" s="809" t="str">
        <f>IF(Table1[[#This Row],[Etikett - B1 - Gewicht (in G)]]="","",Table1[[#This Row],[Etikett - B1 - Gewicht (in G)]])</f>
        <v/>
      </c>
      <c r="NO93" s="809" t="str">
        <f>IF(Table1[[#This Row],[Etikett - B1 - Lizenzierungs-pflichtig? (X=Ja)]]="","",Table1[[#This Row],[Etikett - B1 - Lizenzierungs-pflichtig? (X=Ja)]])</f>
        <v/>
      </c>
      <c r="NP93" s="809" t="str">
        <f>IF(Table1[[#This Row],[Etikett - B1 - Trennbar vom Hauptkörper? (X=Ja)]]="","",Table1[[#This Row],[Etikett - B1 - Trennbar vom Hauptkörper? (X=Ja)]])</f>
        <v/>
      </c>
      <c r="NQ93" s="812" t="str">
        <f>IF(Table1[[#This Row],[Etikett - B1 - Virgin Material]]="","",VLOOKUP(Table1[[#This Row],[Etikett - B1 - Virgin Material]],'DD FD'!AJ:AK,2,FALSE))</f>
        <v/>
      </c>
      <c r="NR93" s="813" t="str">
        <f>IF(Table1[[#This Row],[Etikett - B1 - Virgin Material Anteil (in %)]]="","",Table1[[#This Row],[Etikett - B1 - Virgin Material Anteil (in %)]])</f>
        <v/>
      </c>
      <c r="NS93" s="812" t="str">
        <f>IF(Table1[[#This Row],[Etikett - B1 - Recyceltes Material]]="","",VLOOKUP(Table1[[#This Row],[Etikett - B1 - Recyceltes Material]],'DD FD'!AL:AM,2,FALSE))</f>
        <v/>
      </c>
      <c r="NT93" s="813" t="str">
        <f>IF(Table1[[#This Row],[Etikett - B1 - Recyceltes Material Anteil (in %)]]="","",Table1[[#This Row],[Etikett - B1 - Recyceltes Material Anteil (in %)]])</f>
        <v/>
      </c>
      <c r="NU93" s="812" t="str">
        <f>IF(Table1[[#This Row],[Etikett - B1 - Beschichtung]]="","",VLOOKUP(Table1[[#This Row],[Etikett - B1 - Beschichtung]],'DD FD'!AE:AF,2,FALSE))</f>
        <v/>
      </c>
      <c r="NV93" s="815" t="str">
        <f>IF(Table1[[#This Row],[Etikett - B1 - Beschichtung Anteil (in %)]]="","",Table1[[#This Row],[Etikett - B1 - Beschichtung Anteil (in %)]])</f>
        <v/>
      </c>
      <c r="NW93" s="811" t="str">
        <f>IF(Table1[[#This Row],[Etikett - B2 - Art]]="","",VLOOKUP(Table1[[#This Row],[Etikett - B2 - Art]],'DD FD'!F:G,2,FALSE))</f>
        <v/>
      </c>
      <c r="NX93" s="812" t="str">
        <f>IF(Table1[[#This Row],[Etikett - B2 - Fraktion]]="","",VLOOKUP(Table1[[#This Row],[Etikett - B2 - Fraktion]],'DD FD'!H:J,3,FALSE))</f>
        <v/>
      </c>
      <c r="NY93" s="809" t="str">
        <f>IF(Table1[[#This Row],[Etikett - B2 - Gewicht (in G)]]="","",Table1[[#This Row],[Etikett - B2 - Gewicht (in G)]])</f>
        <v/>
      </c>
      <c r="NZ93" s="809" t="str">
        <f>IF(Table1[[#This Row],[Etikett - B2 - Lizenzierungs-pflichtig? (X=Ja)]]="","",Table1[[#This Row],[Etikett - B2 - Lizenzierungs-pflichtig? (X=Ja)]])</f>
        <v/>
      </c>
      <c r="OA93" s="809" t="str">
        <f>IF(Table1[[#This Row],[Etikett - B2 - Trennbar vom Hauptkörper? (X=Ja)]]="","",Table1[[#This Row],[Etikett - B2 - Trennbar vom Hauptkörper? (X=Ja)]])</f>
        <v/>
      </c>
      <c r="OB93" s="812" t="str">
        <f>IF(Table1[[#This Row],[Etikett - B2 - Virgin Material]]="","",VLOOKUP(Table1[[#This Row],[Etikett - B2 - Virgin Material]],'DD FD'!AJ:AK,2,FALSE))</f>
        <v/>
      </c>
      <c r="OC93" s="813" t="str">
        <f>IF(Table1[[#This Row],[Etikett - B2 - Virgin Material Anteil (in %)]]="","",Table1[[#This Row],[Etikett - B2 - Virgin Material Anteil (in %)]])</f>
        <v/>
      </c>
      <c r="OD93" s="812" t="str">
        <f>IF(Table1[[#This Row],[Etikett - B2 - Recyceltes Material]]="","",VLOOKUP(Table1[[#This Row],[Etikett - B2 - Recyceltes Material]],'DD FD'!AL:AM,2,FALSE))</f>
        <v/>
      </c>
      <c r="OE93" s="813" t="str">
        <f>IF(Table1[[#This Row],[Etikett - B2 - Recyceltes Material Anteil (in %)]]="","",Table1[[#This Row],[Etikett - B2 - Recyceltes Material Anteil (in %)]])</f>
        <v/>
      </c>
      <c r="OF93" s="812" t="str">
        <f>IF(Table1[[#This Row],[Etikett - B2 - Beschichtung]]="","",VLOOKUP(Table1[[#This Row],[Etikett - B2 - Beschichtung]],'DD FD'!AE:AF,2,FALSE))</f>
        <v/>
      </c>
      <c r="OG93" s="815" t="str">
        <f>IF(Table1[[#This Row],[Etikett - B2 - Beschichtung Anteil (in %)]]="","",Table1[[#This Row],[Etikett - B2 - Beschichtung Anteil (in %)]])</f>
        <v/>
      </c>
      <c r="OH93" s="811" t="str">
        <f>IF(Table1[[#This Row],[Etikett - B3 - Art]]="","",VLOOKUP(Table1[[#This Row],[Etikett - B3 - Art]],'DD FD'!F:G,2,FALSE))</f>
        <v/>
      </c>
      <c r="OI93" s="812" t="str">
        <f>IF(Table1[[#This Row],[Etikett - B3 - Fraktion]]="","",VLOOKUP(Table1[[#This Row],[Etikett - B3 - Fraktion]],'DD FD'!H:J,3,FALSE))</f>
        <v/>
      </c>
      <c r="OJ93" s="809" t="str">
        <f>IF(Table1[[#This Row],[Etikett - B3 - Gewicht (in G)]]="","",Table1[[#This Row],[Etikett - B3 - Gewicht (in G)]])</f>
        <v/>
      </c>
      <c r="OK93" s="809" t="str">
        <f>IF(Table1[[#This Row],[Etikett - B3 - Lizenzierungs-pflichtig? (X=Ja)]]="","",Table1[[#This Row],[Etikett - B3 - Lizenzierungs-pflichtig? (X=Ja)]])</f>
        <v/>
      </c>
      <c r="OL93" s="809" t="str">
        <f>IF(Table1[[#This Row],[Etikett - B3 - Trennbar vom Hauptkörper? (X=Ja)]]="","",Table1[[#This Row],[Etikett - B3 - Trennbar vom Hauptkörper? (X=Ja)]])</f>
        <v/>
      </c>
      <c r="OM93" s="812" t="str">
        <f>IF(Table1[[#This Row],[Etikett - B3 - Virgin Material]]="","",VLOOKUP(Table1[[#This Row],[Etikett - B3 - Virgin Material]],'DD FD'!AJ:AK,2,FALSE))</f>
        <v/>
      </c>
      <c r="ON93" s="813" t="str">
        <f>IF(Table1[[#This Row],[Etikett - B3 - Virgin Material Anteil (in %)]]="","",Table1[[#This Row],[Etikett - B3 - Virgin Material Anteil (in %)]])</f>
        <v/>
      </c>
      <c r="OO93" s="812" t="str">
        <f>IF(Table1[[#This Row],[Etikett - B3 - Recyceltes Material]]="","",VLOOKUP(Table1[[#This Row],[Etikett - B3 - Recyceltes Material]],'DD FD'!AL:AM,2,FALSE))</f>
        <v/>
      </c>
      <c r="OP93" s="813" t="str">
        <f>IF(Table1[[#This Row],[Etikett - B3 - Recyceltes Material Anteil (in %)]]="","",Table1[[#This Row],[Etikett - B3 - Recyceltes Material Anteil (in %)]])</f>
        <v/>
      </c>
      <c r="OQ93" s="812" t="str">
        <f>IF(Table1[[#This Row],[Etikett - B3 - Beschichtung]]="","",VLOOKUP(Table1[[#This Row],[Etikett - B3 - Beschichtung]],'DD FD'!AE:AF,2,FALSE))</f>
        <v/>
      </c>
      <c r="OR93" s="861" t="str">
        <f>IF(Table1[[#This Row],[Etikett - B3 - Beschichtung Anteil (in %)]]="","",Table1[[#This Row],[Etikett - B3 - Beschichtung Anteil (in %)]])</f>
        <v/>
      </c>
      <c r="OS93" s="866">
        <f>ROUNDUP(SUM(
IF(AND(LB93='DD FD'!$J$7,LD93='DD FD'!$AI$3),LC93,0),
IF(AND(LL93='DD FD'!$J$7,LN93='DD FD'!$AI$3),LM93,0),
IF(AND(LV93='DD FD'!$J$7,LX93='DD FD'!$AI$3),LW93,0),
IF(AND(MF93='DD FD'!$J$7,MH93='DD FD'!$AI$3),MG93,0),
IF(AND(MQ93='DD FD'!$J$7,MS93='DD FD'!$AI$3),MR93,0),
IF(AND(NB93='DD FD'!$J$7,ND93='DD FD'!$AI$3),NC93,0),
IF(AND(NM93='DD FD'!$J$7,NO93='DD FD'!$AI$3),NN93,0),
IF(AND(NX93='DD FD'!$J$7,NZ93='DD FD'!$AI$3),NY93,0),
IF(AND(OI93='DD FD'!$J$7,OK93='DD FD'!$AI$3),OJ93,0),
),2)</f>
        <v>0</v>
      </c>
      <c r="OT93" s="865">
        <f>ROUNDUP(SUM(
IF(AND(LB93='DD FD'!$J$6,LD93='DD FD'!$AI$3),LC93,0),
IF(AND(LL93='DD FD'!$J$6,LN93='DD FD'!$AI$3),LM93,0),
IF(AND(LV93='DD FD'!$J$6,LX93='DD FD'!$AI$3),LW93,0),
IF(AND(MF93='DD FD'!$J$6,MH93='DD FD'!$AI$3),MG93,0),
IF(AND(MQ93='DD FD'!$J$6,MS93='DD FD'!$AI$3),MR93,0),
IF(AND(NB93='DD FD'!$J$6,ND93='DD FD'!$AI$3),NC93,0),
IF(AND(NM93='DD FD'!$J$6,NO93='DD FD'!$AI$3),NN93,0),
IF(AND(NX93='DD FD'!$J$6,NZ93='DD FD'!$AI$3),NY93,0),
IF(AND(OI93='DD FD'!$J$6,OK93='DD FD'!$AI$3),OJ93,0),
),2)</f>
        <v>0</v>
      </c>
      <c r="OU93" s="865">
        <f>ROUNDUP(SUM(
IF(AND(LB93='DD FD'!$J$10,LD93='DD FD'!$AI$3),LC93,0),
IF(AND(LL93='DD FD'!$J$10,LN93='DD FD'!$AI$3),LM93,0),
IF(AND(LV93='DD FD'!$J$10,LX93='DD FD'!$AI$3),LW93,0),
IF(AND(MF93='DD FD'!$J$10,MH93='DD FD'!$AI$3),MG93,0),
IF(AND(MQ93='DD FD'!$J$10,MS93='DD FD'!$AI$3),MR93,0),
IF(AND(NB93='DD FD'!$J$10,ND93='DD FD'!$AI$3),NC93,0),
IF(AND(NM93='DD FD'!$J$10,NO93='DD FD'!$AI$3),NN93,0),
IF(AND(NX93='DD FD'!$J$10,NZ93='DD FD'!$AI$3),NY93,0),
IF(AND(OI93='DD FD'!$J$10,OK93='DD FD'!$AI$3),OJ93,0),
),2)</f>
        <v>0</v>
      </c>
      <c r="OV93" s="865">
        <f>ROUNDUP(SUM(
IF(AND(LB93='DD FD'!$J$8,LD93='DD FD'!$AI$3),LC93,0),
IF(AND(LL93='DD FD'!$J$8,LN93='DD FD'!$AI$3),LM93,0),
IF(AND(LV93='DD FD'!$J$8,LX93='DD FD'!$AI$3),LW93,0),
IF(AND(MF93='DD FD'!$J$8,MH93='DD FD'!$AI$3),MG93,0),
IF(AND(MQ93='DD FD'!$J$8,MS93='DD FD'!$AI$3),MR93,0),
IF(AND(NB93='DD FD'!$J$8,ND93='DD FD'!$AI$3),NC93,0),
IF(AND(NM93='DD FD'!$J$8,NO93='DD FD'!$AI$3),NN93,0),
IF(AND(NX93='DD FD'!$J$8,NZ93='DD FD'!$AI$3),NY93,0),
IF(AND(OI93='DD FD'!$J$8,OK93='DD FD'!$AI$3),OJ93,0),
),2)</f>
        <v>0</v>
      </c>
      <c r="OW93" s="865">
        <f>ROUNDUP(SUM(
IF(AND(LB93='DD FD'!$J$5,LD93='DD FD'!$AI$3),LC93,0),
IF(AND(LL93='DD FD'!$J$5,LN93='DD FD'!$AI$3),LM93,0),
IF(AND(LV93='DD FD'!$J$5,LX93='DD FD'!$AI$3),LW93,0),
IF(AND(MF93='DD FD'!$J$5,MH93='DD FD'!$AI$3),MG93,0),
IF(AND(MQ93='DD FD'!$J$5,MS93='DD FD'!$AI$3),MR93,0),
IF(AND(NB93='DD FD'!$J$5,ND93='DD FD'!$AI$3),NC93,0),
IF(AND(NM93='DD FD'!$J$5,NO93='DD FD'!$AI$3),NN93,0),
IF(AND(NX93='DD FD'!$J$5,NZ93='DD FD'!$AI$3),NY93,0),
IF(AND(OI93='DD FD'!$J$5,OK93='DD FD'!$AI$3),OJ93,0),
),2)</f>
        <v>0</v>
      </c>
      <c r="OX93" s="865">
        <f>ROUNDUP(SUM(
IF(AND(LB93='DD FD'!$J$9,LD93='DD FD'!$AI$3),LC93,0),
IF(AND(LL93='DD FD'!$J$9,LN93='DD FD'!$AI$3),LM93,0),
IF(AND(LV93='DD FD'!$J$9,LX93='DD FD'!$AI$3),LW93,0),
IF(AND(MF93='DD FD'!$J$9,MH93='DD FD'!$AI$3),MG93,0),
IF(AND(MQ93='DD FD'!$J$9,MS93='DD FD'!$AI$3),MR93,0),
IF(AND(NB93='DD FD'!$J$9,ND93='DD FD'!$AI$3),NC93,0),
IF(AND(NM93='DD FD'!$J$9,NO93='DD FD'!$AI$3),NN93,0),
IF(AND(NX93='DD FD'!$J$9,NZ93='DD FD'!$AI$3),NY93,0),
IF(AND(OI93='DD FD'!$J$9,OK93='DD FD'!$AI$3),OJ93,0),
),2)</f>
        <v>0</v>
      </c>
      <c r="OY93" s="865">
        <f>ROUNDUP(SUM(
IF(AND(LB93='DD FD'!$J$4,LD93='DD FD'!$AI$3),LC93,0),
IF(AND(LL93='DD FD'!$J$4,LN93='DD FD'!$AI$3),LM93,0),
IF(AND(LV93='DD FD'!$J$4,LX93='DD FD'!$AI$3),LW93,0),
IF(AND(MF93='DD FD'!$J$4,MH93='DD FD'!$AI$3),MG93,0),
IF(AND(MQ93='DD FD'!$J$4,MS93='DD FD'!$AI$3),MR93,0),
IF(AND(NB93='DD FD'!$J$4,ND93='DD FD'!$AI$3),NC93,0),
IF(AND(NM93='DD FD'!$J$4,NO93='DD FD'!$AI$3),NN93,0),
IF(AND(NX93='DD FD'!$J$4,NZ93='DD FD'!$AI$3),NY93,0),
IF(AND(OI93='DD FD'!$J$4,OK93='DD FD'!$AI$3),OJ93,0),
),2)</f>
        <v>0</v>
      </c>
      <c r="OZ93" s="867">
        <f>ROUNDUP(SUM(
IF(AND(LB93='DD FD'!$J$11,LD93='DD FD'!$AI$3),LC93,0),
IF(AND(LL93='DD FD'!$J$11,LN93='DD FD'!$AI$3),LM93,0),
IF(AND(LV93='DD FD'!$J$11,LX93='DD FD'!$AI$3),LW93,0),
IF(AND(MF93='DD FD'!$J$11,MH93='DD FD'!$AI$3),MG93,0),
IF(AND(MQ93='DD FD'!$J$11,MS93='DD FD'!$AI$3),MR93,0),
IF(AND(NB93='DD FD'!$J$11,ND93='DD FD'!$AI$3),NC93,0),
IF(AND(NM93='DD FD'!$J$11,NO93='DD FD'!$AI$3),NN93,0),
IF(AND(NX93='DD FD'!$J$11,NZ93='DD FD'!$AI$3),NY93,0),
IF(AND(OI93='DD FD'!$J$11,OK93='DD FD'!$AI$3),OJ93,0),
),2)</f>
        <v>0</v>
      </c>
    </row>
    <row r="94" spans="1:416">
      <c r="A94" s="663"/>
      <c r="B94" s="182"/>
      <c r="C94" s="282"/>
      <c r="D94" s="282"/>
      <c r="E94" s="183"/>
      <c r="F94" s="355"/>
      <c r="G94" s="359"/>
      <c r="H94" s="664"/>
      <c r="I94" s="173"/>
      <c r="J94" s="161" t="str">
        <f t="shared" si="27"/>
        <v/>
      </c>
      <c r="K94" s="633" t="str">
        <f t="shared" si="44"/>
        <v/>
      </c>
      <c r="L94" s="636"/>
      <c r="M94" s="124" t="str">
        <f t="shared" si="45"/>
        <v/>
      </c>
      <c r="N94" s="125" t="str">
        <f t="shared" si="28"/>
        <v/>
      </c>
      <c r="O94" s="175"/>
      <c r="P94" s="175"/>
      <c r="Q94" s="126" t="str">
        <f t="shared" si="46"/>
        <v/>
      </c>
      <c r="R94" s="184"/>
      <c r="S94" s="184"/>
      <c r="T94" s="182"/>
      <c r="U94" s="182"/>
      <c r="V94" s="182"/>
      <c r="W94" s="358"/>
      <c r="X94" s="182"/>
      <c r="Y94" s="183"/>
      <c r="Z94" s="123"/>
      <c r="AA94" s="176"/>
      <c r="AB94" s="176"/>
      <c r="AC94" s="176"/>
      <c r="AD94" s="176"/>
      <c r="AE94" s="176"/>
      <c r="AF94" s="176"/>
      <c r="AG94" s="127" t="str">
        <f t="shared" si="47"/>
        <v/>
      </c>
      <c r="AH94" s="127" t="str">
        <f t="shared" si="48"/>
        <v/>
      </c>
      <c r="AI94" s="370"/>
      <c r="AJ94" s="635"/>
      <c r="AK94" s="619" t="str">
        <f t="shared" si="49"/>
        <v/>
      </c>
      <c r="AL94" s="124" t="str">
        <f t="shared" si="29"/>
        <v/>
      </c>
      <c r="AM94" s="124" t="str">
        <f t="shared" si="30"/>
        <v/>
      </c>
      <c r="AN94" s="124" t="str">
        <f t="shared" si="31"/>
        <v/>
      </c>
      <c r="AO94" s="124" t="str">
        <f t="shared" si="32"/>
        <v/>
      </c>
      <c r="AP94" s="184"/>
      <c r="AQ94" s="182"/>
      <c r="AR94" s="182"/>
      <c r="AS94" s="182"/>
      <c r="AT94" s="182"/>
      <c r="AU94" s="127" t="str">
        <f t="shared" si="33"/>
        <v/>
      </c>
      <c r="AV94" s="354"/>
      <c r="AW94" s="127" t="str">
        <f t="shared" si="34"/>
        <v/>
      </c>
      <c r="AX94" s="144" t="str">
        <f t="shared" si="35"/>
        <v/>
      </c>
      <c r="AY94" s="182"/>
      <c r="AZ94" s="23"/>
      <c r="BA94" s="23"/>
      <c r="BB94" s="183"/>
      <c r="BC94" s="622"/>
      <c r="BD94" s="649" t="str">
        <f t="shared" si="50"/>
        <v/>
      </c>
      <c r="BE94" s="354"/>
      <c r="BF94" s="192" t="str">
        <f t="shared" si="51"/>
        <v/>
      </c>
      <c r="BG94" s="159"/>
      <c r="BH94" s="159"/>
      <c r="BI94" s="182"/>
      <c r="BJ94" s="194"/>
      <c r="BK94" s="194"/>
      <c r="BL94" s="194"/>
      <c r="BM94" s="127" t="str">
        <f t="shared" si="36"/>
        <v/>
      </c>
      <c r="BN94" s="194"/>
      <c r="BO94" s="178" t="str">
        <f t="shared" si="37"/>
        <v/>
      </c>
      <c r="BP94" s="191"/>
      <c r="BQ94" s="182"/>
      <c r="BR94" s="23"/>
      <c r="BS94" s="23"/>
      <c r="BT94" s="23"/>
      <c r="BU94" s="651"/>
      <c r="BV94" s="647"/>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633" t="str">
        <f t="shared" si="52"/>
        <v/>
      </c>
      <c r="DY94" s="736"/>
      <c r="DZ94" s="334"/>
      <c r="EA94" s="736"/>
      <c r="EB94" s="197"/>
      <c r="EC94" s="194"/>
      <c r="ED94" s="197"/>
      <c r="EE94" s="197"/>
      <c r="EF94" s="194"/>
      <c r="EG94" s="194"/>
      <c r="EH94" s="194"/>
      <c r="EI94" s="123" t="str">
        <f t="shared" si="38"/>
        <v/>
      </c>
      <c r="EJ94" s="194"/>
      <c r="EK94" s="620" t="str">
        <f t="shared" si="39"/>
        <v/>
      </c>
      <c r="EL94" s="756"/>
      <c r="EM94" s="620" t="str">
        <f t="shared" si="53"/>
        <v/>
      </c>
      <c r="EN94" s="733"/>
      <c r="EO94" s="163"/>
      <c r="EP94" s="163"/>
      <c r="EQ94" s="163"/>
      <c r="ER94" s="163"/>
      <c r="ES94" s="163"/>
      <c r="ET94" s="163"/>
      <c r="EU94" s="163"/>
      <c r="EV94" s="163"/>
      <c r="EW94" s="163"/>
      <c r="EX94" s="163"/>
      <c r="EY94" s="163"/>
      <c r="EZ94" s="163"/>
      <c r="FA94" s="163"/>
      <c r="FB94" s="163"/>
      <c r="FC94" s="742"/>
      <c r="FD94" s="648" t="str">
        <f t="shared" si="40"/>
        <v/>
      </c>
      <c r="FE94" s="183"/>
      <c r="FF94" s="201"/>
      <c r="FG94" s="201"/>
      <c r="FH94" s="201"/>
      <c r="FI94" s="201"/>
      <c r="FJ94" s="201"/>
      <c r="FK94" s="201"/>
      <c r="FL94" s="182"/>
      <c r="FM94" s="182"/>
      <c r="FN94" s="334"/>
      <c r="FO94" s="123" t="str">
        <f t="shared" si="41"/>
        <v/>
      </c>
      <c r="FP94" s="889" t="str">
        <f>IF(Table1[[#This Row],[Baumwollanteil (in %)]]&lt;&gt;"","05","")</f>
        <v/>
      </c>
      <c r="FQ94" s="999"/>
      <c r="FR94" s="179" t="str">
        <f t="shared" si="42"/>
        <v/>
      </c>
      <c r="FS94" s="175"/>
      <c r="FT94" s="175"/>
      <c r="FU94" s="175"/>
      <c r="FV94" s="745" t="str">
        <f t="shared" si="43"/>
        <v/>
      </c>
      <c r="FZ94" s="24"/>
      <c r="GA94" s="24"/>
      <c r="GC94" s="1010" t="str">
        <f>IF(Table1[[#This Row],[Global Trade Item Number (GTIN)]]="","",Table1[[#This Row],[Global Trade Item Number (GTIN)]])</f>
        <v/>
      </c>
      <c r="GD94" s="790" t="str">
        <f>IF(Table1[[#This Row],[WAWI-Nr./ Kreditoren-Nummer
(ASDV)]]&lt;&gt;"",Table1[[#This Row],[WAWI-Nr./ Kreditoren-Nummer
(ASDV)]],"")</f>
        <v/>
      </c>
      <c r="GE94" s="190"/>
      <c r="GF94" s="790" t="str">
        <f>IF(Table1[[#This Row],[Gültig ab (Datum)]]&lt;&gt;"","31.12.9999","")</f>
        <v/>
      </c>
      <c r="GG94" s="190"/>
      <c r="GH94" s="190"/>
      <c r="GI94" s="616"/>
      <c r="GJ94" s="765"/>
      <c r="GK94" s="763"/>
      <c r="GL94" s="617"/>
      <c r="GM94" s="617"/>
      <c r="GN94" s="617"/>
      <c r="GO94" s="617"/>
      <c r="GP94" s="617"/>
      <c r="GQ94" s="775"/>
      <c r="GR94" s="771"/>
      <c r="GS94" s="159"/>
      <c r="GT94" s="610"/>
      <c r="GU94" s="610"/>
      <c r="GV94" s="610"/>
      <c r="GW94" s="610"/>
      <c r="GX94" s="610"/>
      <c r="GY94" s="610"/>
      <c r="GZ94" s="610"/>
      <c r="HA94" s="610"/>
      <c r="HB94" s="771"/>
      <c r="HC94" s="610"/>
      <c r="HD94" s="610"/>
      <c r="HE94" s="610"/>
      <c r="HF94" s="610"/>
      <c r="HG94" s="610"/>
      <c r="HH94" s="610"/>
      <c r="HI94" s="610"/>
      <c r="HJ94" s="610"/>
      <c r="HK94" s="610"/>
      <c r="HL94" s="771"/>
      <c r="HM94" s="610"/>
      <c r="HN94" s="610"/>
      <c r="HO94" s="610"/>
      <c r="HP94" s="610"/>
      <c r="HQ94" s="610"/>
      <c r="HR94" s="610"/>
      <c r="HS94" s="610"/>
      <c r="HT94" s="610"/>
      <c r="HU94" s="610"/>
      <c r="HV94" s="771"/>
      <c r="HW94" s="610"/>
      <c r="HX94" s="610"/>
      <c r="HY94" s="610"/>
      <c r="HZ94" s="610"/>
      <c r="IA94" s="610"/>
      <c r="IB94" s="610"/>
      <c r="IC94" s="610"/>
      <c r="ID94" s="610"/>
      <c r="IE94" s="610"/>
      <c r="IF94" s="610"/>
      <c r="IG94" s="771"/>
      <c r="IH94" s="610"/>
      <c r="II94" s="610"/>
      <c r="IJ94" s="610"/>
      <c r="IK94" s="610"/>
      <c r="IL94" s="610"/>
      <c r="IM94" s="610"/>
      <c r="IN94" s="610"/>
      <c r="IO94" s="610"/>
      <c r="IP94" s="610"/>
      <c r="IQ94" s="610"/>
      <c r="IR94" s="771"/>
      <c r="IS94" s="610"/>
      <c r="IT94" s="610"/>
      <c r="IU94" s="610"/>
      <c r="IV94" s="610"/>
      <c r="IW94" s="610"/>
      <c r="IX94" s="610"/>
      <c r="IY94" s="610"/>
      <c r="IZ94" s="610"/>
      <c r="JA94" s="610"/>
      <c r="JB94" s="610"/>
      <c r="JC94" s="771"/>
      <c r="JD94" s="610"/>
      <c r="JE94" s="610"/>
      <c r="JF94" s="610"/>
      <c r="JG94" s="610"/>
      <c r="JH94" s="610"/>
      <c r="JI94" s="610"/>
      <c r="JJ94" s="610"/>
      <c r="JK94" s="610"/>
      <c r="JL94" s="610"/>
      <c r="JM94" s="827"/>
      <c r="JN94" s="771"/>
      <c r="JO94" s="610"/>
      <c r="JP94" s="610"/>
      <c r="JQ94" s="610"/>
      <c r="JR94" s="610"/>
      <c r="JS94" s="610"/>
      <c r="JT94" s="610"/>
      <c r="JU94" s="610"/>
      <c r="JV94" s="610"/>
      <c r="JW94" s="610"/>
      <c r="JX94" s="610"/>
      <c r="JY94" s="771"/>
      <c r="JZ94" s="610"/>
      <c r="KA94" s="610"/>
      <c r="KB94" s="610"/>
      <c r="KC94" s="610"/>
      <c r="KD94" s="610"/>
      <c r="KE94" s="610"/>
      <c r="KF94" s="610"/>
      <c r="KG94" s="610"/>
      <c r="KH94" s="610"/>
      <c r="KI94" s="610"/>
      <c r="KL94" s="803" t="str">
        <f>IF(Table1[[#This Row],[GTIN]]&lt;&gt;"",Table1[[#This Row],[GTIN]],"")</f>
        <v/>
      </c>
      <c r="KM94" s="804" t="str">
        <f>Table1[[#This Row],[Kreditor]]</f>
        <v/>
      </c>
      <c r="KN94" s="805" t="str">
        <f>IF(Table1[[#This Row],[Gültig ab (Datum)]]&lt;&gt;"",Table1[[#This Row],[Gültig ab (Datum)]],"")</f>
        <v/>
      </c>
      <c r="KO94" s="805" t="str">
        <f>Table1[[#This Row],[Gültig bis]]</f>
        <v/>
      </c>
      <c r="KP94" s="818" t="str">
        <f>IF(Table1[[#This Row],[Artikel verpackt? 
(X=Ja)]]="","",Table1[[#This Row],[Artikel verpackt? 
(X=Ja)]])</f>
        <v/>
      </c>
      <c r="KQ94" s="806" t="str">
        <f>IF(Table1[[#This Row],[Verpackung recyclingfähig?
(X=Ja)]]="","",Table1[[#This Row],[Verpackung recyclingfähig?
(X=Ja)]])</f>
        <v/>
      </c>
      <c r="KR94" s="807"/>
      <c r="KS94" s="808"/>
      <c r="KT94" s="809"/>
      <c r="KU94" s="809"/>
      <c r="KV94" s="809"/>
      <c r="KW94" s="809"/>
      <c r="KX94" s="809"/>
      <c r="KY94" s="809"/>
      <c r="KZ94" s="810"/>
      <c r="LA94" s="811" t="str">
        <f>IF(Table1[[#This Row],[Hauptkörper - B1 - Art]]="","",VLOOKUP(Table1[[#This Row],[Hauptkörper - B1 - Art]],'DD FD'!B:C,2,FALSE))</f>
        <v/>
      </c>
      <c r="LB94" s="812" t="str">
        <f>IF(Table1[[#This Row],[Hauptkörper - B1 - Fraktion]]="","",VLOOKUP(Table1[[#This Row],[Hauptkörper - B1 - Fraktion]],'DD FD'!H:J,3,FALSE))</f>
        <v/>
      </c>
      <c r="LC94" s="809" t="str">
        <f>IF(Table1[[#This Row],[Hauptkörper - B1 - Gewicht
(in G)]]="","",Table1[[#This Row],[Hauptkörper - B1 - Gewicht
(in G)]])</f>
        <v/>
      </c>
      <c r="LD94" s="809" t="str">
        <f>IF(Table1[[#This Row],[Hauptkörper - B1 - Lizenzierungs-pflichtig? (X=Ja)]]="","",Table1[[#This Row],[Hauptkörper - B1 - Lizenzierungs-pflichtig? (X=Ja)]])</f>
        <v/>
      </c>
      <c r="LE94" s="812" t="str">
        <f>IF(Table1[[#This Row],[Hauptkörper - B1 - Virgin Material]]="","",VLOOKUP(Table1[[#This Row],[Hauptkörper - B1 - Virgin Material]],'DD FD'!AJ:AK,2,FALSE))</f>
        <v/>
      </c>
      <c r="LF94" s="813" t="str">
        <f>IF(Table1[[#This Row],[Hauptkörper - B1 - Virgin Material Anteil (in %)]]="","",Table1[[#This Row],[Hauptkörper - B1 - Virgin Material Anteil (in %)]])</f>
        <v/>
      </c>
      <c r="LG94" s="812" t="str">
        <f>IF(Table1[[#This Row],[Hauptkörper - B1 - Recyceltes Material]]="","",VLOOKUP(Table1[[#This Row],[Hauptkörper - B1 - Recyceltes Material]],'DD FD'!AL:AM,2,FALSE))</f>
        <v/>
      </c>
      <c r="LH94" s="813" t="str">
        <f>IF(Table1[[#This Row],[Hauptkörper - B1 - Recyceltes Material Anteil (in %)]]="","",Table1[[#This Row],[Hauptkörper - B1 - Recyceltes Material Anteil (in %)]])</f>
        <v/>
      </c>
      <c r="LI94" s="814" t="str">
        <f>IF(Table1[[#This Row],[Hauptkörper - B1 - Beschichtung]]="","",VLOOKUP(Table1[[#This Row],[Hauptkörper - B1 - Beschichtung]],'DD FD'!AE:AF,2,FALSE))</f>
        <v/>
      </c>
      <c r="LJ94" s="815" t="str">
        <f>IF(Table1[[#This Row],[Hauptkörper - B1 - Beschichtung Anteil (in %)]]="","",Table1[[#This Row],[Hauptkörper - B1 - Beschichtung Anteil (in %)]])</f>
        <v/>
      </c>
      <c r="LK94" s="811" t="str">
        <f>IF(Table1[[#This Row],[Hauptkörper - B2 - Art]]="","",VLOOKUP(Table1[[#This Row],[Hauptkörper - B2 - Art]],'DD FD'!B:C,2,FALSE))</f>
        <v/>
      </c>
      <c r="LL94" s="812" t="str">
        <f>IF(Table1[[#This Row],[Hauptkörper - B2 - Fraktion]]="","",VLOOKUP(Table1[[#This Row],[Hauptkörper - B2 - Fraktion]],'DD FD'!H:J,3,FALSE))</f>
        <v/>
      </c>
      <c r="LM94" s="809" t="str">
        <f>IF(Table1[[#This Row],[Hauptkörper - B2 - Gewicht
(in G)]]="","",Table1[[#This Row],[Hauptkörper - B2 - Gewicht
(in G)]])</f>
        <v/>
      </c>
      <c r="LN94" s="809" t="str">
        <f>IF(Table1[[#This Row],[Hauptkörper - B2 - Lizenzierungs-pflichtig? (X=Ja)]]="","",Table1[[#This Row],[Hauptkörper - B2 - Lizenzierungs-pflichtig? (X=Ja)]])</f>
        <v/>
      </c>
      <c r="LO94" s="812" t="str">
        <f>IF(Table1[[#This Row],[Hauptkörper - B2 - Virgin Material]]="","",VLOOKUP(Table1[[#This Row],[Hauptkörper - B2 - Virgin Material]],'DD FD'!AJ:AK,2,FALSE))</f>
        <v/>
      </c>
      <c r="LP94" s="813" t="str">
        <f>IF(Table1[[#This Row],[Hauptkörper - B2 - Virgin Material Anteil (in %)]]="","",Table1[[#This Row],[Hauptkörper - B2 - Virgin Material Anteil (in %)]])</f>
        <v/>
      </c>
      <c r="LQ94" s="812" t="str">
        <f>IF(Table1[[#This Row],[Hauptkörper - B2 - Recyceltes Material]]="","",VLOOKUP(Table1[[#This Row],[Hauptkörper - B2 - Recyceltes Material]],'DD FD'!AL:AM,2,FALSE))</f>
        <v/>
      </c>
      <c r="LR94" s="813" t="str">
        <f>IF(Table1[[#This Row],[Hauptkörper - B2 - Recyceltes Material Anteil (in %)]]="","",Table1[[#This Row],[Hauptkörper - B2 - Recyceltes Material Anteil (in %)]])</f>
        <v/>
      </c>
      <c r="LS94" s="812" t="str">
        <f>IF(Table1[[#This Row],[Hauptkörper - B2 - Beschichtung]]="","",VLOOKUP(Table1[[#This Row],[Hauptkörper - B2 - Beschichtung]],'DD FD'!AE:AF,2,FALSE))</f>
        <v/>
      </c>
      <c r="LT94" s="815" t="str">
        <f>IF(Table1[[#This Row],[Hauptkörper - B2 - Beschichtung Anteil (in %)]]="","",Table1[[#This Row],[Hauptkörper - B2 - Beschichtung Anteil (in %)]])</f>
        <v/>
      </c>
      <c r="LU94" s="811" t="str">
        <f>IF(Table1[[#This Row],[Hauptkörper - B3 - Art]]="","",VLOOKUP(Table1[[#This Row],[Hauptkörper - B3 - Art]],'DD FD'!B:C,2,FALSE))</f>
        <v/>
      </c>
      <c r="LV94" s="812" t="str">
        <f>IF(Table1[[#This Row],[Hauptkörper - B3 - Fraktion]]="","",VLOOKUP(Table1[[#This Row],[Hauptkörper - B3 - Fraktion]],'DD FD'!H:J,3,FALSE))</f>
        <v/>
      </c>
      <c r="LW94" s="809" t="str">
        <f>IF(Table1[[#This Row],[Hauptkörper - B3 - Gewicht
(in G)]]="","",Table1[[#This Row],[Hauptkörper - B3 - Gewicht
(in G)]])</f>
        <v/>
      </c>
      <c r="LX94" s="809" t="str">
        <f>IF(Table1[[#This Row],[Hauptkörper - B3 - Lizenzierungs-pflichtig? (X=Ja)]]="","",Table1[[#This Row],[Hauptkörper - B3 - Lizenzierungs-pflichtig? (X=Ja)]])</f>
        <v/>
      </c>
      <c r="LY94" s="812" t="str">
        <f>IF(Table1[[#This Row],[Hauptkörper - B3 - Virgin Material]]="","",VLOOKUP(Table1[[#This Row],[Hauptkörper - B3 - Virgin Material]],'DD FD'!AJ:AK,2,FALSE))</f>
        <v/>
      </c>
      <c r="LZ94" s="813" t="str">
        <f>IF(Table1[[#This Row],[Hauptkörper - B3 - Virgin Material Anteil (in %)]]="","",Table1[[#This Row],[Hauptkörper - B3 - Virgin Material Anteil (in %)]])</f>
        <v/>
      </c>
      <c r="MA94" s="812" t="str">
        <f>IF(Table1[[#This Row],[Hauptkörper - B3 - Recyceltes Material]]="","",VLOOKUP(Table1[[#This Row],[Hauptkörper - B3 - Recyceltes Material]],'DD FD'!AL:AM,2,FALSE))</f>
        <v/>
      </c>
      <c r="MB94" s="813" t="str">
        <f>IF(Table1[[#This Row],[Hauptkörper - B3 - Recyceltes Material Anteil (in %)]]="","",Table1[[#This Row],[Hauptkörper - B3 - Recyceltes Material Anteil (in %)]])</f>
        <v/>
      </c>
      <c r="MC94" s="812" t="str">
        <f>IF(Table1[[#This Row],[Hauptkörper - B3 - Beschichtung]]="","",VLOOKUP(Table1[[#This Row],[Hauptkörper - B3 - Beschichtung]],'DD FD'!AE:AF,2,FALSE))</f>
        <v/>
      </c>
      <c r="MD94" s="815" t="str">
        <f>IF(Table1[[#This Row],[Hauptkörper - B3 - Beschichtung Anteil (in %)]]="","",Table1[[#This Row],[Hauptkörper - B3 - Beschichtung Anteil (in %)]])</f>
        <v/>
      </c>
      <c r="ME94" s="811" t="str">
        <f>IF(Table1[[#This Row],[Verschluss - B1 - Art]]="","",VLOOKUP(Table1[[#This Row],[Verschluss - B1 - Art]],'DD FD'!D:E,2,FALSE))</f>
        <v/>
      </c>
      <c r="MF94" s="812" t="str">
        <f>IF(Table1[[#This Row],[Verschluss - B1 - Fraktion]]="","",VLOOKUP(Table1[[#This Row],[Verschluss - B1 - Fraktion]],'DD FD'!H:J,3,FALSE))</f>
        <v/>
      </c>
      <c r="MG94" s="809" t="str">
        <f>IF(Table1[[#This Row],[Verschluss - B1 - Gewicht (in G)]]="","",Table1[[#This Row],[Verschluss - B1 - Gewicht (in G)]])</f>
        <v/>
      </c>
      <c r="MH94" s="809" t="str">
        <f>IF(Table1[[#This Row],[Verschluss - B1 - Lizenzierungs-pflichtig? (X=Ja)]]="","",Table1[[#This Row],[Verschluss - B1 - Lizenzierungs-pflichtig? (X=Ja)]])</f>
        <v/>
      </c>
      <c r="MI94" s="809" t="str">
        <f>IF(Table1[[#This Row],[Verschluss - B1 - Trennbar vom Hauptkörper? (X=Ja)]]="","",Table1[[#This Row],[Verschluss - B1 - Trennbar vom Hauptkörper? (X=Ja)]])</f>
        <v/>
      </c>
      <c r="MJ94" s="812" t="str">
        <f>IF(Table1[[#This Row],[Verschluss - B1 - Virgin Material]]="","",VLOOKUP(Table1[[#This Row],[Verschluss - B1 - Virgin Material]],'DD FD'!AJ:AK,2,FALSE))</f>
        <v/>
      </c>
      <c r="MK94" s="813" t="str">
        <f>IF(Table1[[#This Row],[Verschluss - B1 - Virgin Material Anteil (in %)]]="","",Table1[[#This Row],[Verschluss - B1 - Virgin Material Anteil (in %)]])</f>
        <v/>
      </c>
      <c r="ML94" s="812" t="str">
        <f>IF(Table1[[#This Row],[Verschluss - B1 - Recyceltes Material]]="","",VLOOKUP(Table1[[#This Row],[Verschluss - B1 - Recyceltes Material]],'DD FD'!AL:AM,2,FALSE))</f>
        <v/>
      </c>
      <c r="MM94" s="813" t="str">
        <f>IF(Table1[[#This Row],[Verschluss - B1 - Recyceltes Material Anteil (in %)]]="","",Table1[[#This Row],[Verschluss - B1 - Recyceltes Material Anteil (in %)]])</f>
        <v/>
      </c>
      <c r="MN94" s="812" t="str">
        <f>IF(Table1[[#This Row],[Verschluss - B1 - Beschichtung]]="","",VLOOKUP(Table1[[#This Row],[Verschluss - B1 - Beschichtung]],'DD FD'!AE:AF,2,FALSE))</f>
        <v/>
      </c>
      <c r="MO94" s="815" t="str">
        <f>IF(Table1[[#This Row],[Verschluss - B1 - Beschichtung Anteil (in %)]]="","",Table1[[#This Row],[Verschluss - B1 - Beschichtung Anteil (in %)]])</f>
        <v/>
      </c>
      <c r="MP94" s="811" t="str">
        <f>IF(Table1[[#This Row],[Verschluss - B2 - Art]]="","",VLOOKUP(Table1[[#This Row],[Verschluss - B2 - Art]],'DD FD'!D:E,2,FALSE))</f>
        <v/>
      </c>
      <c r="MQ94" s="812" t="str">
        <f>IF(Table1[[#This Row],[Verschluss - B2 - Fraktion]]="","",VLOOKUP(Table1[[#This Row],[Verschluss - B2 - Fraktion]],'DD FD'!H:J,3,FALSE))</f>
        <v/>
      </c>
      <c r="MR94" s="809" t="str">
        <f>IF(Table1[[#This Row],[Verschluss - B2 - Gewicht (in G)]]="","",Table1[[#This Row],[Verschluss - B2 - Gewicht (in G)]])</f>
        <v/>
      </c>
      <c r="MS94" s="809" t="str">
        <f>IF(Table1[[#This Row],[Verschluss - B2 - Lizenzierungs-pflichtig? (X=Ja)]]="","",Table1[[#This Row],[Verschluss - B2 - Lizenzierungs-pflichtig? (X=Ja)]])</f>
        <v/>
      </c>
      <c r="MT94" s="809" t="str">
        <f>IF(Table1[[#This Row],[Verschluss - B2 - Trennbar vom Hauptkörper? (X=Ja)]]="","",Table1[[#This Row],[Verschluss - B2 - Trennbar vom Hauptkörper? (X=Ja)]])</f>
        <v/>
      </c>
      <c r="MU94" s="812" t="str">
        <f>IF(Table1[[#This Row],[Verschluss - B2 - Virgin Material]]="","",VLOOKUP(Table1[[#This Row],[Verschluss - B2 - Virgin Material]],'DD FD'!AJ:AK,2,FALSE))</f>
        <v/>
      </c>
      <c r="MV94" s="813" t="str">
        <f>IF(Table1[[#This Row],[Verschluss - B2 - Virgin Material Anteil (in %)]]="","",Table1[[#This Row],[Verschluss - B2 - Virgin Material Anteil (in %)]])</f>
        <v/>
      </c>
      <c r="MW94" s="812" t="str">
        <f>IF(Table1[[#This Row],[Verschluss - B2 - Recyceltes Material]]="","",VLOOKUP(Table1[[#This Row],[Verschluss - B2 - Recyceltes Material]],'DD FD'!AL:AM,2,FALSE))</f>
        <v/>
      </c>
      <c r="MX94" s="813" t="str">
        <f>IF(Table1[[#This Row],[Verschluss - B2 - Recyceltes Material Anteil (in %)]]="","",Table1[[#This Row],[Verschluss - B2 - Recyceltes Material Anteil (in %)]])</f>
        <v/>
      </c>
      <c r="MY94" s="812" t="str">
        <f>IF(Table1[[#This Row],[Verschluss - B2 - Beschichtung]]="","",VLOOKUP(Table1[[#This Row],[Verschluss - B2 - Beschichtung]],'DD FD'!AE:AF,2,FALSE))</f>
        <v/>
      </c>
      <c r="MZ94" s="815" t="str">
        <f>IF(Table1[[#This Row],[Verschluss - B2 - Beschichtung Anteil (in %)]]="","",Table1[[#This Row],[Verschluss - B2 - Beschichtung Anteil (in %)]])</f>
        <v/>
      </c>
      <c r="NA94" s="811" t="str">
        <f>IF(Table1[[#This Row],[Verschluss - B3 - Art]]="","",VLOOKUP(Table1[[#This Row],[Verschluss - B3 - Art]],'DD FD'!D:E,2,FALSE))</f>
        <v/>
      </c>
      <c r="NB94" s="812" t="str">
        <f>IF(Table1[[#This Row],[Verschluss - B3 - Fraktion]]="","",VLOOKUP(Table1[[#This Row],[Verschluss - B3 - Fraktion]],'DD FD'!H:J,3,FALSE))</f>
        <v/>
      </c>
      <c r="NC94" s="809" t="str">
        <f>IF(Table1[[#This Row],[Verschluss - B3 - Gewicht (in G)]]="","",Table1[[#This Row],[Verschluss - B3 - Gewicht (in G)]])</f>
        <v/>
      </c>
      <c r="ND94" s="809" t="str">
        <f>IF(Table1[[#This Row],[Verschluss - B3 - Lizenzierungs-pflichtig? (X=Ja)]]="","",Table1[[#This Row],[Verschluss - B3 - Lizenzierungs-pflichtig? (X=Ja)]])</f>
        <v/>
      </c>
      <c r="NE94" s="809" t="str">
        <f>IF(Table1[[#This Row],[Verschluss - B3 - Trennbar vom Hauptkörper? (X=Ja)]]="","",Table1[[#This Row],[Verschluss - B3 - Trennbar vom Hauptkörper? (X=Ja)]])</f>
        <v/>
      </c>
      <c r="NF94" s="812" t="str">
        <f>IF(Table1[[#This Row],[Verschluss - B3 - Virgin Material]]="","",VLOOKUP(Table1[[#This Row],[Verschluss - B3 - Virgin Material]],'DD FD'!AJ:AK,2,FALSE))</f>
        <v/>
      </c>
      <c r="NG94" s="813" t="str">
        <f>IF(Table1[[#This Row],[Verschluss - B3 - Virgin Material Anteil (in %)]]="","",Table1[[#This Row],[Verschluss - B3 - Virgin Material Anteil (in %)]])</f>
        <v/>
      </c>
      <c r="NH94" s="812" t="str">
        <f>IF(Table1[[#This Row],[Verschluss - B3 - Recyceltes Material]]="","",VLOOKUP(Table1[[#This Row],[Verschluss - B3 - Recyceltes Material]],'DD FD'!AL:AM,2,FALSE))</f>
        <v/>
      </c>
      <c r="NI94" s="813" t="str">
        <f>IF(Table1[[#This Row],[Verschluss - B3 - Recyceltes Material Anteil (in %)]]="","",Table1[[#This Row],[Verschluss - B3 - Recyceltes Material Anteil (in %)]])</f>
        <v/>
      </c>
      <c r="NJ94" s="812" t="str">
        <f>IF(Table1[[#This Row],[Verschluss - B3 - Beschichtung]]="","",VLOOKUP(Table1[[#This Row],[Verschluss - B3 - Beschichtung]],'DD FD'!AE:AF,2,FALSE))</f>
        <v/>
      </c>
      <c r="NK94" s="815" t="str">
        <f>IF(Table1[[#This Row],[Verschluss - B3 - Beschichtung Anteil (in %)]]="","",Table1[[#This Row],[Verschluss - B3 - Beschichtung Anteil (in %)]])</f>
        <v/>
      </c>
      <c r="NL94" s="811" t="str">
        <f>IF(Table1[[#This Row],[Etikett - B1 - Art]]="","",VLOOKUP(Table1[[#This Row],[Etikett - B1 - Art]],'DD FD'!F:G,2,FALSE))</f>
        <v/>
      </c>
      <c r="NM94" s="812" t="str">
        <f>IF(Table1[[#This Row],[Etikett - B1 - Fraktion]]="","",VLOOKUP(Table1[[#This Row],[Etikett - B1 - Fraktion]],'DD FD'!H:J,3,FALSE))</f>
        <v/>
      </c>
      <c r="NN94" s="809" t="str">
        <f>IF(Table1[[#This Row],[Etikett - B1 - Gewicht (in G)]]="","",Table1[[#This Row],[Etikett - B1 - Gewicht (in G)]])</f>
        <v/>
      </c>
      <c r="NO94" s="809" t="str">
        <f>IF(Table1[[#This Row],[Etikett - B1 - Lizenzierungs-pflichtig? (X=Ja)]]="","",Table1[[#This Row],[Etikett - B1 - Lizenzierungs-pflichtig? (X=Ja)]])</f>
        <v/>
      </c>
      <c r="NP94" s="809" t="str">
        <f>IF(Table1[[#This Row],[Etikett - B1 - Trennbar vom Hauptkörper? (X=Ja)]]="","",Table1[[#This Row],[Etikett - B1 - Trennbar vom Hauptkörper? (X=Ja)]])</f>
        <v/>
      </c>
      <c r="NQ94" s="812" t="str">
        <f>IF(Table1[[#This Row],[Etikett - B1 - Virgin Material]]="","",VLOOKUP(Table1[[#This Row],[Etikett - B1 - Virgin Material]],'DD FD'!AJ:AK,2,FALSE))</f>
        <v/>
      </c>
      <c r="NR94" s="813" t="str">
        <f>IF(Table1[[#This Row],[Etikett - B1 - Virgin Material Anteil (in %)]]="","",Table1[[#This Row],[Etikett - B1 - Virgin Material Anteil (in %)]])</f>
        <v/>
      </c>
      <c r="NS94" s="812" t="str">
        <f>IF(Table1[[#This Row],[Etikett - B1 - Recyceltes Material]]="","",VLOOKUP(Table1[[#This Row],[Etikett - B1 - Recyceltes Material]],'DD FD'!AL:AM,2,FALSE))</f>
        <v/>
      </c>
      <c r="NT94" s="813" t="str">
        <f>IF(Table1[[#This Row],[Etikett - B1 - Recyceltes Material Anteil (in %)]]="","",Table1[[#This Row],[Etikett - B1 - Recyceltes Material Anteil (in %)]])</f>
        <v/>
      </c>
      <c r="NU94" s="812" t="str">
        <f>IF(Table1[[#This Row],[Etikett - B1 - Beschichtung]]="","",VLOOKUP(Table1[[#This Row],[Etikett - B1 - Beschichtung]],'DD FD'!AE:AF,2,FALSE))</f>
        <v/>
      </c>
      <c r="NV94" s="815" t="str">
        <f>IF(Table1[[#This Row],[Etikett - B1 - Beschichtung Anteil (in %)]]="","",Table1[[#This Row],[Etikett - B1 - Beschichtung Anteil (in %)]])</f>
        <v/>
      </c>
      <c r="NW94" s="811" t="str">
        <f>IF(Table1[[#This Row],[Etikett - B2 - Art]]="","",VLOOKUP(Table1[[#This Row],[Etikett - B2 - Art]],'DD FD'!F:G,2,FALSE))</f>
        <v/>
      </c>
      <c r="NX94" s="812" t="str">
        <f>IF(Table1[[#This Row],[Etikett - B2 - Fraktion]]="","",VLOOKUP(Table1[[#This Row],[Etikett - B2 - Fraktion]],'DD FD'!H:J,3,FALSE))</f>
        <v/>
      </c>
      <c r="NY94" s="809" t="str">
        <f>IF(Table1[[#This Row],[Etikett - B2 - Gewicht (in G)]]="","",Table1[[#This Row],[Etikett - B2 - Gewicht (in G)]])</f>
        <v/>
      </c>
      <c r="NZ94" s="809" t="str">
        <f>IF(Table1[[#This Row],[Etikett - B2 - Lizenzierungs-pflichtig? (X=Ja)]]="","",Table1[[#This Row],[Etikett - B2 - Lizenzierungs-pflichtig? (X=Ja)]])</f>
        <v/>
      </c>
      <c r="OA94" s="809" t="str">
        <f>IF(Table1[[#This Row],[Etikett - B2 - Trennbar vom Hauptkörper? (X=Ja)]]="","",Table1[[#This Row],[Etikett - B2 - Trennbar vom Hauptkörper? (X=Ja)]])</f>
        <v/>
      </c>
      <c r="OB94" s="812" t="str">
        <f>IF(Table1[[#This Row],[Etikett - B2 - Virgin Material]]="","",VLOOKUP(Table1[[#This Row],[Etikett - B2 - Virgin Material]],'DD FD'!AJ:AK,2,FALSE))</f>
        <v/>
      </c>
      <c r="OC94" s="813" t="str">
        <f>IF(Table1[[#This Row],[Etikett - B2 - Virgin Material Anteil (in %)]]="","",Table1[[#This Row],[Etikett - B2 - Virgin Material Anteil (in %)]])</f>
        <v/>
      </c>
      <c r="OD94" s="812" t="str">
        <f>IF(Table1[[#This Row],[Etikett - B2 - Recyceltes Material]]="","",VLOOKUP(Table1[[#This Row],[Etikett - B2 - Recyceltes Material]],'DD FD'!AL:AM,2,FALSE))</f>
        <v/>
      </c>
      <c r="OE94" s="813" t="str">
        <f>IF(Table1[[#This Row],[Etikett - B2 - Recyceltes Material Anteil (in %)]]="","",Table1[[#This Row],[Etikett - B2 - Recyceltes Material Anteil (in %)]])</f>
        <v/>
      </c>
      <c r="OF94" s="812" t="str">
        <f>IF(Table1[[#This Row],[Etikett - B2 - Beschichtung]]="","",VLOOKUP(Table1[[#This Row],[Etikett - B2 - Beschichtung]],'DD FD'!AE:AF,2,FALSE))</f>
        <v/>
      </c>
      <c r="OG94" s="815" t="str">
        <f>IF(Table1[[#This Row],[Etikett - B2 - Beschichtung Anteil (in %)]]="","",Table1[[#This Row],[Etikett - B2 - Beschichtung Anteil (in %)]])</f>
        <v/>
      </c>
      <c r="OH94" s="811" t="str">
        <f>IF(Table1[[#This Row],[Etikett - B3 - Art]]="","",VLOOKUP(Table1[[#This Row],[Etikett - B3 - Art]],'DD FD'!F:G,2,FALSE))</f>
        <v/>
      </c>
      <c r="OI94" s="812" t="str">
        <f>IF(Table1[[#This Row],[Etikett - B3 - Fraktion]]="","",VLOOKUP(Table1[[#This Row],[Etikett - B3 - Fraktion]],'DD FD'!H:J,3,FALSE))</f>
        <v/>
      </c>
      <c r="OJ94" s="809" t="str">
        <f>IF(Table1[[#This Row],[Etikett - B3 - Gewicht (in G)]]="","",Table1[[#This Row],[Etikett - B3 - Gewicht (in G)]])</f>
        <v/>
      </c>
      <c r="OK94" s="809" t="str">
        <f>IF(Table1[[#This Row],[Etikett - B3 - Lizenzierungs-pflichtig? (X=Ja)]]="","",Table1[[#This Row],[Etikett - B3 - Lizenzierungs-pflichtig? (X=Ja)]])</f>
        <v/>
      </c>
      <c r="OL94" s="809" t="str">
        <f>IF(Table1[[#This Row],[Etikett - B3 - Trennbar vom Hauptkörper? (X=Ja)]]="","",Table1[[#This Row],[Etikett - B3 - Trennbar vom Hauptkörper? (X=Ja)]])</f>
        <v/>
      </c>
      <c r="OM94" s="812" t="str">
        <f>IF(Table1[[#This Row],[Etikett - B3 - Virgin Material]]="","",VLOOKUP(Table1[[#This Row],[Etikett - B3 - Virgin Material]],'DD FD'!AJ:AK,2,FALSE))</f>
        <v/>
      </c>
      <c r="ON94" s="813" t="str">
        <f>IF(Table1[[#This Row],[Etikett - B3 - Virgin Material Anteil (in %)]]="","",Table1[[#This Row],[Etikett - B3 - Virgin Material Anteil (in %)]])</f>
        <v/>
      </c>
      <c r="OO94" s="812" t="str">
        <f>IF(Table1[[#This Row],[Etikett - B3 - Recyceltes Material]]="","",VLOOKUP(Table1[[#This Row],[Etikett - B3 - Recyceltes Material]],'DD FD'!AL:AM,2,FALSE))</f>
        <v/>
      </c>
      <c r="OP94" s="813" t="str">
        <f>IF(Table1[[#This Row],[Etikett - B3 - Recyceltes Material Anteil (in %)]]="","",Table1[[#This Row],[Etikett - B3 - Recyceltes Material Anteil (in %)]])</f>
        <v/>
      </c>
      <c r="OQ94" s="812" t="str">
        <f>IF(Table1[[#This Row],[Etikett - B3 - Beschichtung]]="","",VLOOKUP(Table1[[#This Row],[Etikett - B3 - Beschichtung]],'DD FD'!AE:AF,2,FALSE))</f>
        <v/>
      </c>
      <c r="OR94" s="861" t="str">
        <f>IF(Table1[[#This Row],[Etikett - B3 - Beschichtung Anteil (in %)]]="","",Table1[[#This Row],[Etikett - B3 - Beschichtung Anteil (in %)]])</f>
        <v/>
      </c>
      <c r="OS94" s="866">
        <f>ROUNDUP(SUM(
IF(AND(LB94='DD FD'!$J$7,LD94='DD FD'!$AI$3),LC94,0),
IF(AND(LL94='DD FD'!$J$7,LN94='DD FD'!$AI$3),LM94,0),
IF(AND(LV94='DD FD'!$J$7,LX94='DD FD'!$AI$3),LW94,0),
IF(AND(MF94='DD FD'!$J$7,MH94='DD FD'!$AI$3),MG94,0),
IF(AND(MQ94='DD FD'!$J$7,MS94='DD FD'!$AI$3),MR94,0),
IF(AND(NB94='DD FD'!$J$7,ND94='DD FD'!$AI$3),NC94,0),
IF(AND(NM94='DD FD'!$J$7,NO94='DD FD'!$AI$3),NN94,0),
IF(AND(NX94='DD FD'!$J$7,NZ94='DD FD'!$AI$3),NY94,0),
IF(AND(OI94='DD FD'!$J$7,OK94='DD FD'!$AI$3),OJ94,0),
),2)</f>
        <v>0</v>
      </c>
      <c r="OT94" s="865">
        <f>ROUNDUP(SUM(
IF(AND(LB94='DD FD'!$J$6,LD94='DD FD'!$AI$3),LC94,0),
IF(AND(LL94='DD FD'!$J$6,LN94='DD FD'!$AI$3),LM94,0),
IF(AND(LV94='DD FD'!$J$6,LX94='DD FD'!$AI$3),LW94,0),
IF(AND(MF94='DD FD'!$J$6,MH94='DD FD'!$AI$3),MG94,0),
IF(AND(MQ94='DD FD'!$J$6,MS94='DD FD'!$AI$3),MR94,0),
IF(AND(NB94='DD FD'!$J$6,ND94='DD FD'!$AI$3),NC94,0),
IF(AND(NM94='DD FD'!$J$6,NO94='DD FD'!$AI$3),NN94,0),
IF(AND(NX94='DD FD'!$J$6,NZ94='DD FD'!$AI$3),NY94,0),
IF(AND(OI94='DD FD'!$J$6,OK94='DD FD'!$AI$3),OJ94,0),
),2)</f>
        <v>0</v>
      </c>
      <c r="OU94" s="865">
        <f>ROUNDUP(SUM(
IF(AND(LB94='DD FD'!$J$10,LD94='DD FD'!$AI$3),LC94,0),
IF(AND(LL94='DD FD'!$J$10,LN94='DD FD'!$AI$3),LM94,0),
IF(AND(LV94='DD FD'!$J$10,LX94='DD FD'!$AI$3),LW94,0),
IF(AND(MF94='DD FD'!$J$10,MH94='DD FD'!$AI$3),MG94,0),
IF(AND(MQ94='DD FD'!$J$10,MS94='DD FD'!$AI$3),MR94,0),
IF(AND(NB94='DD FD'!$J$10,ND94='DD FD'!$AI$3),NC94,0),
IF(AND(NM94='DD FD'!$J$10,NO94='DD FD'!$AI$3),NN94,0),
IF(AND(NX94='DD FD'!$J$10,NZ94='DD FD'!$AI$3),NY94,0),
IF(AND(OI94='DD FD'!$J$10,OK94='DD FD'!$AI$3),OJ94,0),
),2)</f>
        <v>0</v>
      </c>
      <c r="OV94" s="865">
        <f>ROUNDUP(SUM(
IF(AND(LB94='DD FD'!$J$8,LD94='DD FD'!$AI$3),LC94,0),
IF(AND(LL94='DD FD'!$J$8,LN94='DD FD'!$AI$3),LM94,0),
IF(AND(LV94='DD FD'!$J$8,LX94='DD FD'!$AI$3),LW94,0),
IF(AND(MF94='DD FD'!$J$8,MH94='DD FD'!$AI$3),MG94,0),
IF(AND(MQ94='DD FD'!$J$8,MS94='DD FD'!$AI$3),MR94,0),
IF(AND(NB94='DD FD'!$J$8,ND94='DD FD'!$AI$3),NC94,0),
IF(AND(NM94='DD FD'!$J$8,NO94='DD FD'!$AI$3),NN94,0),
IF(AND(NX94='DD FD'!$J$8,NZ94='DD FD'!$AI$3),NY94,0),
IF(AND(OI94='DD FD'!$J$8,OK94='DD FD'!$AI$3),OJ94,0),
),2)</f>
        <v>0</v>
      </c>
      <c r="OW94" s="865">
        <f>ROUNDUP(SUM(
IF(AND(LB94='DD FD'!$J$5,LD94='DD FD'!$AI$3),LC94,0),
IF(AND(LL94='DD FD'!$J$5,LN94='DD FD'!$AI$3),LM94,0),
IF(AND(LV94='DD FD'!$J$5,LX94='DD FD'!$AI$3),LW94,0),
IF(AND(MF94='DD FD'!$J$5,MH94='DD FD'!$AI$3),MG94,0),
IF(AND(MQ94='DD FD'!$J$5,MS94='DD FD'!$AI$3),MR94,0),
IF(AND(NB94='DD FD'!$J$5,ND94='DD FD'!$AI$3),NC94,0),
IF(AND(NM94='DD FD'!$J$5,NO94='DD FD'!$AI$3),NN94,0),
IF(AND(NX94='DD FD'!$J$5,NZ94='DD FD'!$AI$3),NY94,0),
IF(AND(OI94='DD FD'!$J$5,OK94='DD FD'!$AI$3),OJ94,0),
),2)</f>
        <v>0</v>
      </c>
      <c r="OX94" s="865">
        <f>ROUNDUP(SUM(
IF(AND(LB94='DD FD'!$J$9,LD94='DD FD'!$AI$3),LC94,0),
IF(AND(LL94='DD FD'!$J$9,LN94='DD FD'!$AI$3),LM94,0),
IF(AND(LV94='DD FD'!$J$9,LX94='DD FD'!$AI$3),LW94,0),
IF(AND(MF94='DD FD'!$J$9,MH94='DD FD'!$AI$3),MG94,0),
IF(AND(MQ94='DD FD'!$J$9,MS94='DD FD'!$AI$3),MR94,0),
IF(AND(NB94='DD FD'!$J$9,ND94='DD FD'!$AI$3),NC94,0),
IF(AND(NM94='DD FD'!$J$9,NO94='DD FD'!$AI$3),NN94,0),
IF(AND(NX94='DD FD'!$J$9,NZ94='DD FD'!$AI$3),NY94,0),
IF(AND(OI94='DD FD'!$J$9,OK94='DD FD'!$AI$3),OJ94,0),
),2)</f>
        <v>0</v>
      </c>
      <c r="OY94" s="865">
        <f>ROUNDUP(SUM(
IF(AND(LB94='DD FD'!$J$4,LD94='DD FD'!$AI$3),LC94,0),
IF(AND(LL94='DD FD'!$J$4,LN94='DD FD'!$AI$3),LM94,0),
IF(AND(LV94='DD FD'!$J$4,LX94='DD FD'!$AI$3),LW94,0),
IF(AND(MF94='DD FD'!$J$4,MH94='DD FD'!$AI$3),MG94,0),
IF(AND(MQ94='DD FD'!$J$4,MS94='DD FD'!$AI$3),MR94,0),
IF(AND(NB94='DD FD'!$J$4,ND94='DD FD'!$AI$3),NC94,0),
IF(AND(NM94='DD FD'!$J$4,NO94='DD FD'!$AI$3),NN94,0),
IF(AND(NX94='DD FD'!$J$4,NZ94='DD FD'!$AI$3),NY94,0),
IF(AND(OI94='DD FD'!$J$4,OK94='DD FD'!$AI$3),OJ94,0),
),2)</f>
        <v>0</v>
      </c>
      <c r="OZ94" s="867">
        <f>ROUNDUP(SUM(
IF(AND(LB94='DD FD'!$J$11,LD94='DD FD'!$AI$3),LC94,0),
IF(AND(LL94='DD FD'!$J$11,LN94='DD FD'!$AI$3),LM94,0),
IF(AND(LV94='DD FD'!$J$11,LX94='DD FD'!$AI$3),LW94,0),
IF(AND(MF94='DD FD'!$J$11,MH94='DD FD'!$AI$3),MG94,0),
IF(AND(MQ94='DD FD'!$J$11,MS94='DD FD'!$AI$3),MR94,0),
IF(AND(NB94='DD FD'!$J$11,ND94='DD FD'!$AI$3),NC94,0),
IF(AND(NM94='DD FD'!$J$11,NO94='DD FD'!$AI$3),NN94,0),
IF(AND(NX94='DD FD'!$J$11,NZ94='DD FD'!$AI$3),NY94,0),
IF(AND(OI94='DD FD'!$J$11,OK94='DD FD'!$AI$3),OJ94,0),
),2)</f>
        <v>0</v>
      </c>
    </row>
    <row r="95" spans="1:416">
      <c r="A95" s="663"/>
      <c r="B95" s="182"/>
      <c r="C95" s="282"/>
      <c r="D95" s="282"/>
      <c r="E95" s="183"/>
      <c r="F95" s="355"/>
      <c r="G95" s="359"/>
      <c r="H95" s="664"/>
      <c r="I95" s="173"/>
      <c r="J95" s="161" t="str">
        <f t="shared" si="27"/>
        <v/>
      </c>
      <c r="K95" s="633" t="str">
        <f t="shared" si="44"/>
        <v/>
      </c>
      <c r="L95" s="636"/>
      <c r="M95" s="124" t="str">
        <f t="shared" si="45"/>
        <v/>
      </c>
      <c r="N95" s="125" t="str">
        <f t="shared" si="28"/>
        <v/>
      </c>
      <c r="O95" s="175"/>
      <c r="P95" s="175"/>
      <c r="Q95" s="126" t="str">
        <f t="shared" si="46"/>
        <v/>
      </c>
      <c r="R95" s="184"/>
      <c r="S95" s="184"/>
      <c r="T95" s="182"/>
      <c r="U95" s="182"/>
      <c r="V95" s="182"/>
      <c r="W95" s="358"/>
      <c r="X95" s="182"/>
      <c r="Y95" s="183"/>
      <c r="Z95" s="123"/>
      <c r="AA95" s="176"/>
      <c r="AB95" s="176"/>
      <c r="AC95" s="176"/>
      <c r="AD95" s="176"/>
      <c r="AE95" s="176"/>
      <c r="AF95" s="176"/>
      <c r="AG95" s="127" t="str">
        <f t="shared" si="47"/>
        <v/>
      </c>
      <c r="AH95" s="127" t="str">
        <f t="shared" si="48"/>
        <v/>
      </c>
      <c r="AI95" s="370"/>
      <c r="AJ95" s="635"/>
      <c r="AK95" s="619" t="str">
        <f t="shared" si="49"/>
        <v/>
      </c>
      <c r="AL95" s="124" t="str">
        <f t="shared" si="29"/>
        <v/>
      </c>
      <c r="AM95" s="124" t="str">
        <f t="shared" si="30"/>
        <v/>
      </c>
      <c r="AN95" s="124" t="str">
        <f t="shared" si="31"/>
        <v/>
      </c>
      <c r="AO95" s="124" t="str">
        <f t="shared" si="32"/>
        <v/>
      </c>
      <c r="AP95" s="184"/>
      <c r="AQ95" s="182"/>
      <c r="AR95" s="182"/>
      <c r="AS95" s="182"/>
      <c r="AT95" s="182"/>
      <c r="AU95" s="127" t="str">
        <f t="shared" si="33"/>
        <v/>
      </c>
      <c r="AV95" s="354"/>
      <c r="AW95" s="127" t="str">
        <f t="shared" si="34"/>
        <v/>
      </c>
      <c r="AX95" s="144" t="str">
        <f t="shared" si="35"/>
        <v/>
      </c>
      <c r="AY95" s="182"/>
      <c r="AZ95" s="23"/>
      <c r="BA95" s="23"/>
      <c r="BB95" s="183"/>
      <c r="BC95" s="622"/>
      <c r="BD95" s="649" t="str">
        <f t="shared" si="50"/>
        <v/>
      </c>
      <c r="BE95" s="354"/>
      <c r="BF95" s="192" t="str">
        <f t="shared" si="51"/>
        <v/>
      </c>
      <c r="BG95" s="159"/>
      <c r="BH95" s="159"/>
      <c r="BI95" s="182"/>
      <c r="BJ95" s="194"/>
      <c r="BK95" s="194"/>
      <c r="BL95" s="194"/>
      <c r="BM95" s="127" t="str">
        <f t="shared" si="36"/>
        <v/>
      </c>
      <c r="BN95" s="194"/>
      <c r="BO95" s="178" t="str">
        <f t="shared" si="37"/>
        <v/>
      </c>
      <c r="BP95" s="191"/>
      <c r="BQ95" s="182"/>
      <c r="BR95" s="23"/>
      <c r="BS95" s="23"/>
      <c r="BT95" s="23"/>
      <c r="BU95" s="651"/>
      <c r="BV95" s="647"/>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633" t="str">
        <f t="shared" si="52"/>
        <v/>
      </c>
      <c r="DY95" s="736"/>
      <c r="DZ95" s="334"/>
      <c r="EA95" s="736"/>
      <c r="EB95" s="197"/>
      <c r="EC95" s="194"/>
      <c r="ED95" s="197"/>
      <c r="EE95" s="197"/>
      <c r="EF95" s="194"/>
      <c r="EG95" s="194"/>
      <c r="EH95" s="194"/>
      <c r="EI95" s="123" t="str">
        <f t="shared" si="38"/>
        <v/>
      </c>
      <c r="EJ95" s="194"/>
      <c r="EK95" s="620" t="str">
        <f t="shared" si="39"/>
        <v/>
      </c>
      <c r="EL95" s="756"/>
      <c r="EM95" s="620" t="str">
        <f t="shared" si="53"/>
        <v/>
      </c>
      <c r="EN95" s="733"/>
      <c r="EO95" s="163"/>
      <c r="EP95" s="163"/>
      <c r="EQ95" s="163"/>
      <c r="ER95" s="163"/>
      <c r="ES95" s="163"/>
      <c r="ET95" s="163"/>
      <c r="EU95" s="163"/>
      <c r="EV95" s="163"/>
      <c r="EW95" s="163"/>
      <c r="EX95" s="163"/>
      <c r="EY95" s="163"/>
      <c r="EZ95" s="163"/>
      <c r="FA95" s="163"/>
      <c r="FB95" s="163"/>
      <c r="FC95" s="742"/>
      <c r="FD95" s="648" t="str">
        <f t="shared" si="40"/>
        <v/>
      </c>
      <c r="FE95" s="183"/>
      <c r="FF95" s="201"/>
      <c r="FG95" s="201"/>
      <c r="FH95" s="201"/>
      <c r="FI95" s="201"/>
      <c r="FJ95" s="201"/>
      <c r="FK95" s="201"/>
      <c r="FL95" s="182"/>
      <c r="FM95" s="182"/>
      <c r="FN95" s="334"/>
      <c r="FO95" s="123" t="str">
        <f t="shared" si="41"/>
        <v/>
      </c>
      <c r="FP95" s="889" t="str">
        <f>IF(Table1[[#This Row],[Baumwollanteil (in %)]]&lt;&gt;"","05","")</f>
        <v/>
      </c>
      <c r="FQ95" s="999"/>
      <c r="FR95" s="179" t="str">
        <f t="shared" si="42"/>
        <v/>
      </c>
      <c r="FS95" s="175"/>
      <c r="FT95" s="175"/>
      <c r="FU95" s="175"/>
      <c r="FV95" s="745" t="str">
        <f t="shared" si="43"/>
        <v/>
      </c>
      <c r="FZ95" s="24"/>
      <c r="GA95" s="24"/>
      <c r="GC95" s="1010" t="str">
        <f>IF(Table1[[#This Row],[Global Trade Item Number (GTIN)]]="","",Table1[[#This Row],[Global Trade Item Number (GTIN)]])</f>
        <v/>
      </c>
      <c r="GD95" s="790" t="str">
        <f>IF(Table1[[#This Row],[WAWI-Nr./ Kreditoren-Nummer
(ASDV)]]&lt;&gt;"",Table1[[#This Row],[WAWI-Nr./ Kreditoren-Nummer
(ASDV)]],"")</f>
        <v/>
      </c>
      <c r="GE95" s="190"/>
      <c r="GF95" s="790" t="str">
        <f>IF(Table1[[#This Row],[Gültig ab (Datum)]]&lt;&gt;"","31.12.9999","")</f>
        <v/>
      </c>
      <c r="GG95" s="190"/>
      <c r="GH95" s="190"/>
      <c r="GI95" s="616"/>
      <c r="GJ95" s="765"/>
      <c r="GK95" s="763"/>
      <c r="GL95" s="617"/>
      <c r="GM95" s="617"/>
      <c r="GN95" s="617"/>
      <c r="GO95" s="617"/>
      <c r="GP95" s="617"/>
      <c r="GQ95" s="775"/>
      <c r="GR95" s="771"/>
      <c r="GS95" s="159"/>
      <c r="GT95" s="610"/>
      <c r="GU95" s="610"/>
      <c r="GV95" s="610"/>
      <c r="GW95" s="610"/>
      <c r="GX95" s="610"/>
      <c r="GY95" s="610"/>
      <c r="GZ95" s="610"/>
      <c r="HA95" s="610"/>
      <c r="HB95" s="771"/>
      <c r="HC95" s="610"/>
      <c r="HD95" s="610"/>
      <c r="HE95" s="610"/>
      <c r="HF95" s="610"/>
      <c r="HG95" s="610"/>
      <c r="HH95" s="610"/>
      <c r="HI95" s="610"/>
      <c r="HJ95" s="610"/>
      <c r="HK95" s="610"/>
      <c r="HL95" s="771"/>
      <c r="HM95" s="610"/>
      <c r="HN95" s="610"/>
      <c r="HO95" s="610"/>
      <c r="HP95" s="610"/>
      <c r="HQ95" s="610"/>
      <c r="HR95" s="610"/>
      <c r="HS95" s="610"/>
      <c r="HT95" s="610"/>
      <c r="HU95" s="610"/>
      <c r="HV95" s="771"/>
      <c r="HW95" s="610"/>
      <c r="HX95" s="610"/>
      <c r="HY95" s="610"/>
      <c r="HZ95" s="610"/>
      <c r="IA95" s="610"/>
      <c r="IB95" s="610"/>
      <c r="IC95" s="610"/>
      <c r="ID95" s="610"/>
      <c r="IE95" s="610"/>
      <c r="IF95" s="610"/>
      <c r="IG95" s="771"/>
      <c r="IH95" s="610"/>
      <c r="II95" s="610"/>
      <c r="IJ95" s="610"/>
      <c r="IK95" s="610"/>
      <c r="IL95" s="610"/>
      <c r="IM95" s="610"/>
      <c r="IN95" s="610"/>
      <c r="IO95" s="610"/>
      <c r="IP95" s="610"/>
      <c r="IQ95" s="610"/>
      <c r="IR95" s="771"/>
      <c r="IS95" s="610"/>
      <c r="IT95" s="610"/>
      <c r="IU95" s="610"/>
      <c r="IV95" s="610"/>
      <c r="IW95" s="610"/>
      <c r="IX95" s="610"/>
      <c r="IY95" s="610"/>
      <c r="IZ95" s="610"/>
      <c r="JA95" s="610"/>
      <c r="JB95" s="610"/>
      <c r="JC95" s="771"/>
      <c r="JD95" s="610"/>
      <c r="JE95" s="610"/>
      <c r="JF95" s="610"/>
      <c r="JG95" s="610"/>
      <c r="JH95" s="610"/>
      <c r="JI95" s="610"/>
      <c r="JJ95" s="610"/>
      <c r="JK95" s="610"/>
      <c r="JL95" s="610"/>
      <c r="JM95" s="827"/>
      <c r="JN95" s="771"/>
      <c r="JO95" s="610"/>
      <c r="JP95" s="610"/>
      <c r="JQ95" s="610"/>
      <c r="JR95" s="610"/>
      <c r="JS95" s="610"/>
      <c r="JT95" s="610"/>
      <c r="JU95" s="610"/>
      <c r="JV95" s="610"/>
      <c r="JW95" s="610"/>
      <c r="JX95" s="610"/>
      <c r="JY95" s="771"/>
      <c r="JZ95" s="610"/>
      <c r="KA95" s="610"/>
      <c r="KB95" s="610"/>
      <c r="KC95" s="610"/>
      <c r="KD95" s="610"/>
      <c r="KE95" s="610"/>
      <c r="KF95" s="610"/>
      <c r="KG95" s="610"/>
      <c r="KH95" s="610"/>
      <c r="KI95" s="610"/>
      <c r="KL95" s="803" t="str">
        <f>IF(Table1[[#This Row],[GTIN]]&lt;&gt;"",Table1[[#This Row],[GTIN]],"")</f>
        <v/>
      </c>
      <c r="KM95" s="804" t="str">
        <f>Table1[[#This Row],[Kreditor]]</f>
        <v/>
      </c>
      <c r="KN95" s="805" t="str">
        <f>IF(Table1[[#This Row],[Gültig ab (Datum)]]&lt;&gt;"",Table1[[#This Row],[Gültig ab (Datum)]],"")</f>
        <v/>
      </c>
      <c r="KO95" s="805" t="str">
        <f>Table1[[#This Row],[Gültig bis]]</f>
        <v/>
      </c>
      <c r="KP95" s="818" t="str">
        <f>IF(Table1[[#This Row],[Artikel verpackt? 
(X=Ja)]]="","",Table1[[#This Row],[Artikel verpackt? 
(X=Ja)]])</f>
        <v/>
      </c>
      <c r="KQ95" s="806" t="str">
        <f>IF(Table1[[#This Row],[Verpackung recyclingfähig?
(X=Ja)]]="","",Table1[[#This Row],[Verpackung recyclingfähig?
(X=Ja)]])</f>
        <v/>
      </c>
      <c r="KR95" s="807"/>
      <c r="KS95" s="808"/>
      <c r="KT95" s="809"/>
      <c r="KU95" s="809"/>
      <c r="KV95" s="809"/>
      <c r="KW95" s="809"/>
      <c r="KX95" s="809"/>
      <c r="KY95" s="809"/>
      <c r="KZ95" s="810"/>
      <c r="LA95" s="811" t="str">
        <f>IF(Table1[[#This Row],[Hauptkörper - B1 - Art]]="","",VLOOKUP(Table1[[#This Row],[Hauptkörper - B1 - Art]],'DD FD'!B:C,2,FALSE))</f>
        <v/>
      </c>
      <c r="LB95" s="812" t="str">
        <f>IF(Table1[[#This Row],[Hauptkörper - B1 - Fraktion]]="","",VLOOKUP(Table1[[#This Row],[Hauptkörper - B1 - Fraktion]],'DD FD'!H:J,3,FALSE))</f>
        <v/>
      </c>
      <c r="LC95" s="809" t="str">
        <f>IF(Table1[[#This Row],[Hauptkörper - B1 - Gewicht
(in G)]]="","",Table1[[#This Row],[Hauptkörper - B1 - Gewicht
(in G)]])</f>
        <v/>
      </c>
      <c r="LD95" s="809" t="str">
        <f>IF(Table1[[#This Row],[Hauptkörper - B1 - Lizenzierungs-pflichtig? (X=Ja)]]="","",Table1[[#This Row],[Hauptkörper - B1 - Lizenzierungs-pflichtig? (X=Ja)]])</f>
        <v/>
      </c>
      <c r="LE95" s="812" t="str">
        <f>IF(Table1[[#This Row],[Hauptkörper - B1 - Virgin Material]]="","",VLOOKUP(Table1[[#This Row],[Hauptkörper - B1 - Virgin Material]],'DD FD'!AJ:AK,2,FALSE))</f>
        <v/>
      </c>
      <c r="LF95" s="813" t="str">
        <f>IF(Table1[[#This Row],[Hauptkörper - B1 - Virgin Material Anteil (in %)]]="","",Table1[[#This Row],[Hauptkörper - B1 - Virgin Material Anteil (in %)]])</f>
        <v/>
      </c>
      <c r="LG95" s="812" t="str">
        <f>IF(Table1[[#This Row],[Hauptkörper - B1 - Recyceltes Material]]="","",VLOOKUP(Table1[[#This Row],[Hauptkörper - B1 - Recyceltes Material]],'DD FD'!AL:AM,2,FALSE))</f>
        <v/>
      </c>
      <c r="LH95" s="813" t="str">
        <f>IF(Table1[[#This Row],[Hauptkörper - B1 - Recyceltes Material Anteil (in %)]]="","",Table1[[#This Row],[Hauptkörper - B1 - Recyceltes Material Anteil (in %)]])</f>
        <v/>
      </c>
      <c r="LI95" s="814" t="str">
        <f>IF(Table1[[#This Row],[Hauptkörper - B1 - Beschichtung]]="","",VLOOKUP(Table1[[#This Row],[Hauptkörper - B1 - Beschichtung]],'DD FD'!AE:AF,2,FALSE))</f>
        <v/>
      </c>
      <c r="LJ95" s="815" t="str">
        <f>IF(Table1[[#This Row],[Hauptkörper - B1 - Beschichtung Anteil (in %)]]="","",Table1[[#This Row],[Hauptkörper - B1 - Beschichtung Anteil (in %)]])</f>
        <v/>
      </c>
      <c r="LK95" s="811" t="str">
        <f>IF(Table1[[#This Row],[Hauptkörper - B2 - Art]]="","",VLOOKUP(Table1[[#This Row],[Hauptkörper - B2 - Art]],'DD FD'!B:C,2,FALSE))</f>
        <v/>
      </c>
      <c r="LL95" s="812" t="str">
        <f>IF(Table1[[#This Row],[Hauptkörper - B2 - Fraktion]]="","",VLOOKUP(Table1[[#This Row],[Hauptkörper - B2 - Fraktion]],'DD FD'!H:J,3,FALSE))</f>
        <v/>
      </c>
      <c r="LM95" s="809" t="str">
        <f>IF(Table1[[#This Row],[Hauptkörper - B2 - Gewicht
(in G)]]="","",Table1[[#This Row],[Hauptkörper - B2 - Gewicht
(in G)]])</f>
        <v/>
      </c>
      <c r="LN95" s="809" t="str">
        <f>IF(Table1[[#This Row],[Hauptkörper - B2 - Lizenzierungs-pflichtig? (X=Ja)]]="","",Table1[[#This Row],[Hauptkörper - B2 - Lizenzierungs-pflichtig? (X=Ja)]])</f>
        <v/>
      </c>
      <c r="LO95" s="812" t="str">
        <f>IF(Table1[[#This Row],[Hauptkörper - B2 - Virgin Material]]="","",VLOOKUP(Table1[[#This Row],[Hauptkörper - B2 - Virgin Material]],'DD FD'!AJ:AK,2,FALSE))</f>
        <v/>
      </c>
      <c r="LP95" s="813" t="str">
        <f>IF(Table1[[#This Row],[Hauptkörper - B2 - Virgin Material Anteil (in %)]]="","",Table1[[#This Row],[Hauptkörper - B2 - Virgin Material Anteil (in %)]])</f>
        <v/>
      </c>
      <c r="LQ95" s="812" t="str">
        <f>IF(Table1[[#This Row],[Hauptkörper - B2 - Recyceltes Material]]="","",VLOOKUP(Table1[[#This Row],[Hauptkörper - B2 - Recyceltes Material]],'DD FD'!AL:AM,2,FALSE))</f>
        <v/>
      </c>
      <c r="LR95" s="813" t="str">
        <f>IF(Table1[[#This Row],[Hauptkörper - B2 - Recyceltes Material Anteil (in %)]]="","",Table1[[#This Row],[Hauptkörper - B2 - Recyceltes Material Anteil (in %)]])</f>
        <v/>
      </c>
      <c r="LS95" s="812" t="str">
        <f>IF(Table1[[#This Row],[Hauptkörper - B2 - Beschichtung]]="","",VLOOKUP(Table1[[#This Row],[Hauptkörper - B2 - Beschichtung]],'DD FD'!AE:AF,2,FALSE))</f>
        <v/>
      </c>
      <c r="LT95" s="815" t="str">
        <f>IF(Table1[[#This Row],[Hauptkörper - B2 - Beschichtung Anteil (in %)]]="","",Table1[[#This Row],[Hauptkörper - B2 - Beschichtung Anteil (in %)]])</f>
        <v/>
      </c>
      <c r="LU95" s="811" t="str">
        <f>IF(Table1[[#This Row],[Hauptkörper - B3 - Art]]="","",VLOOKUP(Table1[[#This Row],[Hauptkörper - B3 - Art]],'DD FD'!B:C,2,FALSE))</f>
        <v/>
      </c>
      <c r="LV95" s="812" t="str">
        <f>IF(Table1[[#This Row],[Hauptkörper - B3 - Fraktion]]="","",VLOOKUP(Table1[[#This Row],[Hauptkörper - B3 - Fraktion]],'DD FD'!H:J,3,FALSE))</f>
        <v/>
      </c>
      <c r="LW95" s="809" t="str">
        <f>IF(Table1[[#This Row],[Hauptkörper - B3 - Gewicht
(in G)]]="","",Table1[[#This Row],[Hauptkörper - B3 - Gewicht
(in G)]])</f>
        <v/>
      </c>
      <c r="LX95" s="809" t="str">
        <f>IF(Table1[[#This Row],[Hauptkörper - B3 - Lizenzierungs-pflichtig? (X=Ja)]]="","",Table1[[#This Row],[Hauptkörper - B3 - Lizenzierungs-pflichtig? (X=Ja)]])</f>
        <v/>
      </c>
      <c r="LY95" s="812" t="str">
        <f>IF(Table1[[#This Row],[Hauptkörper - B3 - Virgin Material]]="","",VLOOKUP(Table1[[#This Row],[Hauptkörper - B3 - Virgin Material]],'DD FD'!AJ:AK,2,FALSE))</f>
        <v/>
      </c>
      <c r="LZ95" s="813" t="str">
        <f>IF(Table1[[#This Row],[Hauptkörper - B3 - Virgin Material Anteil (in %)]]="","",Table1[[#This Row],[Hauptkörper - B3 - Virgin Material Anteil (in %)]])</f>
        <v/>
      </c>
      <c r="MA95" s="812" t="str">
        <f>IF(Table1[[#This Row],[Hauptkörper - B3 - Recyceltes Material]]="","",VLOOKUP(Table1[[#This Row],[Hauptkörper - B3 - Recyceltes Material]],'DD FD'!AL:AM,2,FALSE))</f>
        <v/>
      </c>
      <c r="MB95" s="813" t="str">
        <f>IF(Table1[[#This Row],[Hauptkörper - B3 - Recyceltes Material Anteil (in %)]]="","",Table1[[#This Row],[Hauptkörper - B3 - Recyceltes Material Anteil (in %)]])</f>
        <v/>
      </c>
      <c r="MC95" s="812" t="str">
        <f>IF(Table1[[#This Row],[Hauptkörper - B3 - Beschichtung]]="","",VLOOKUP(Table1[[#This Row],[Hauptkörper - B3 - Beschichtung]],'DD FD'!AE:AF,2,FALSE))</f>
        <v/>
      </c>
      <c r="MD95" s="815" t="str">
        <f>IF(Table1[[#This Row],[Hauptkörper - B3 - Beschichtung Anteil (in %)]]="","",Table1[[#This Row],[Hauptkörper - B3 - Beschichtung Anteil (in %)]])</f>
        <v/>
      </c>
      <c r="ME95" s="811" t="str">
        <f>IF(Table1[[#This Row],[Verschluss - B1 - Art]]="","",VLOOKUP(Table1[[#This Row],[Verschluss - B1 - Art]],'DD FD'!D:E,2,FALSE))</f>
        <v/>
      </c>
      <c r="MF95" s="812" t="str">
        <f>IF(Table1[[#This Row],[Verschluss - B1 - Fraktion]]="","",VLOOKUP(Table1[[#This Row],[Verschluss - B1 - Fraktion]],'DD FD'!H:J,3,FALSE))</f>
        <v/>
      </c>
      <c r="MG95" s="809" t="str">
        <f>IF(Table1[[#This Row],[Verschluss - B1 - Gewicht (in G)]]="","",Table1[[#This Row],[Verschluss - B1 - Gewicht (in G)]])</f>
        <v/>
      </c>
      <c r="MH95" s="809" t="str">
        <f>IF(Table1[[#This Row],[Verschluss - B1 - Lizenzierungs-pflichtig? (X=Ja)]]="","",Table1[[#This Row],[Verschluss - B1 - Lizenzierungs-pflichtig? (X=Ja)]])</f>
        <v/>
      </c>
      <c r="MI95" s="809" t="str">
        <f>IF(Table1[[#This Row],[Verschluss - B1 - Trennbar vom Hauptkörper? (X=Ja)]]="","",Table1[[#This Row],[Verschluss - B1 - Trennbar vom Hauptkörper? (X=Ja)]])</f>
        <v/>
      </c>
      <c r="MJ95" s="812" t="str">
        <f>IF(Table1[[#This Row],[Verschluss - B1 - Virgin Material]]="","",VLOOKUP(Table1[[#This Row],[Verschluss - B1 - Virgin Material]],'DD FD'!AJ:AK,2,FALSE))</f>
        <v/>
      </c>
      <c r="MK95" s="813" t="str">
        <f>IF(Table1[[#This Row],[Verschluss - B1 - Virgin Material Anteil (in %)]]="","",Table1[[#This Row],[Verschluss - B1 - Virgin Material Anteil (in %)]])</f>
        <v/>
      </c>
      <c r="ML95" s="812" t="str">
        <f>IF(Table1[[#This Row],[Verschluss - B1 - Recyceltes Material]]="","",VLOOKUP(Table1[[#This Row],[Verschluss - B1 - Recyceltes Material]],'DD FD'!AL:AM,2,FALSE))</f>
        <v/>
      </c>
      <c r="MM95" s="813" t="str">
        <f>IF(Table1[[#This Row],[Verschluss - B1 - Recyceltes Material Anteil (in %)]]="","",Table1[[#This Row],[Verschluss - B1 - Recyceltes Material Anteil (in %)]])</f>
        <v/>
      </c>
      <c r="MN95" s="812" t="str">
        <f>IF(Table1[[#This Row],[Verschluss - B1 - Beschichtung]]="","",VLOOKUP(Table1[[#This Row],[Verschluss - B1 - Beschichtung]],'DD FD'!AE:AF,2,FALSE))</f>
        <v/>
      </c>
      <c r="MO95" s="815" t="str">
        <f>IF(Table1[[#This Row],[Verschluss - B1 - Beschichtung Anteil (in %)]]="","",Table1[[#This Row],[Verschluss - B1 - Beschichtung Anteil (in %)]])</f>
        <v/>
      </c>
      <c r="MP95" s="811" t="str">
        <f>IF(Table1[[#This Row],[Verschluss - B2 - Art]]="","",VLOOKUP(Table1[[#This Row],[Verschluss - B2 - Art]],'DD FD'!D:E,2,FALSE))</f>
        <v/>
      </c>
      <c r="MQ95" s="812" t="str">
        <f>IF(Table1[[#This Row],[Verschluss - B2 - Fraktion]]="","",VLOOKUP(Table1[[#This Row],[Verschluss - B2 - Fraktion]],'DD FD'!H:J,3,FALSE))</f>
        <v/>
      </c>
      <c r="MR95" s="809" t="str">
        <f>IF(Table1[[#This Row],[Verschluss - B2 - Gewicht (in G)]]="","",Table1[[#This Row],[Verschluss - B2 - Gewicht (in G)]])</f>
        <v/>
      </c>
      <c r="MS95" s="809" t="str">
        <f>IF(Table1[[#This Row],[Verschluss - B2 - Lizenzierungs-pflichtig? (X=Ja)]]="","",Table1[[#This Row],[Verschluss - B2 - Lizenzierungs-pflichtig? (X=Ja)]])</f>
        <v/>
      </c>
      <c r="MT95" s="809" t="str">
        <f>IF(Table1[[#This Row],[Verschluss - B2 - Trennbar vom Hauptkörper? (X=Ja)]]="","",Table1[[#This Row],[Verschluss - B2 - Trennbar vom Hauptkörper? (X=Ja)]])</f>
        <v/>
      </c>
      <c r="MU95" s="812" t="str">
        <f>IF(Table1[[#This Row],[Verschluss - B2 - Virgin Material]]="","",VLOOKUP(Table1[[#This Row],[Verschluss - B2 - Virgin Material]],'DD FD'!AJ:AK,2,FALSE))</f>
        <v/>
      </c>
      <c r="MV95" s="813" t="str">
        <f>IF(Table1[[#This Row],[Verschluss - B2 - Virgin Material Anteil (in %)]]="","",Table1[[#This Row],[Verschluss - B2 - Virgin Material Anteil (in %)]])</f>
        <v/>
      </c>
      <c r="MW95" s="812" t="str">
        <f>IF(Table1[[#This Row],[Verschluss - B2 - Recyceltes Material]]="","",VLOOKUP(Table1[[#This Row],[Verschluss - B2 - Recyceltes Material]],'DD FD'!AL:AM,2,FALSE))</f>
        <v/>
      </c>
      <c r="MX95" s="813" t="str">
        <f>IF(Table1[[#This Row],[Verschluss - B2 - Recyceltes Material Anteil (in %)]]="","",Table1[[#This Row],[Verschluss - B2 - Recyceltes Material Anteil (in %)]])</f>
        <v/>
      </c>
      <c r="MY95" s="812" t="str">
        <f>IF(Table1[[#This Row],[Verschluss - B2 - Beschichtung]]="","",VLOOKUP(Table1[[#This Row],[Verschluss - B2 - Beschichtung]],'DD FD'!AE:AF,2,FALSE))</f>
        <v/>
      </c>
      <c r="MZ95" s="815" t="str">
        <f>IF(Table1[[#This Row],[Verschluss - B2 - Beschichtung Anteil (in %)]]="","",Table1[[#This Row],[Verschluss - B2 - Beschichtung Anteil (in %)]])</f>
        <v/>
      </c>
      <c r="NA95" s="811" t="str">
        <f>IF(Table1[[#This Row],[Verschluss - B3 - Art]]="","",VLOOKUP(Table1[[#This Row],[Verschluss - B3 - Art]],'DD FD'!D:E,2,FALSE))</f>
        <v/>
      </c>
      <c r="NB95" s="812" t="str">
        <f>IF(Table1[[#This Row],[Verschluss - B3 - Fraktion]]="","",VLOOKUP(Table1[[#This Row],[Verschluss - B3 - Fraktion]],'DD FD'!H:J,3,FALSE))</f>
        <v/>
      </c>
      <c r="NC95" s="809" t="str">
        <f>IF(Table1[[#This Row],[Verschluss - B3 - Gewicht (in G)]]="","",Table1[[#This Row],[Verschluss - B3 - Gewicht (in G)]])</f>
        <v/>
      </c>
      <c r="ND95" s="809" t="str">
        <f>IF(Table1[[#This Row],[Verschluss - B3 - Lizenzierungs-pflichtig? (X=Ja)]]="","",Table1[[#This Row],[Verschluss - B3 - Lizenzierungs-pflichtig? (X=Ja)]])</f>
        <v/>
      </c>
      <c r="NE95" s="809" t="str">
        <f>IF(Table1[[#This Row],[Verschluss - B3 - Trennbar vom Hauptkörper? (X=Ja)]]="","",Table1[[#This Row],[Verschluss - B3 - Trennbar vom Hauptkörper? (X=Ja)]])</f>
        <v/>
      </c>
      <c r="NF95" s="812" t="str">
        <f>IF(Table1[[#This Row],[Verschluss - B3 - Virgin Material]]="","",VLOOKUP(Table1[[#This Row],[Verschluss - B3 - Virgin Material]],'DD FD'!AJ:AK,2,FALSE))</f>
        <v/>
      </c>
      <c r="NG95" s="813" t="str">
        <f>IF(Table1[[#This Row],[Verschluss - B3 - Virgin Material Anteil (in %)]]="","",Table1[[#This Row],[Verschluss - B3 - Virgin Material Anteil (in %)]])</f>
        <v/>
      </c>
      <c r="NH95" s="812" t="str">
        <f>IF(Table1[[#This Row],[Verschluss - B3 - Recyceltes Material]]="","",VLOOKUP(Table1[[#This Row],[Verschluss - B3 - Recyceltes Material]],'DD FD'!AL:AM,2,FALSE))</f>
        <v/>
      </c>
      <c r="NI95" s="813" t="str">
        <f>IF(Table1[[#This Row],[Verschluss - B3 - Recyceltes Material Anteil (in %)]]="","",Table1[[#This Row],[Verschluss - B3 - Recyceltes Material Anteil (in %)]])</f>
        <v/>
      </c>
      <c r="NJ95" s="812" t="str">
        <f>IF(Table1[[#This Row],[Verschluss - B3 - Beschichtung]]="","",VLOOKUP(Table1[[#This Row],[Verschluss - B3 - Beschichtung]],'DD FD'!AE:AF,2,FALSE))</f>
        <v/>
      </c>
      <c r="NK95" s="815" t="str">
        <f>IF(Table1[[#This Row],[Verschluss - B3 - Beschichtung Anteil (in %)]]="","",Table1[[#This Row],[Verschluss - B3 - Beschichtung Anteil (in %)]])</f>
        <v/>
      </c>
      <c r="NL95" s="811" t="str">
        <f>IF(Table1[[#This Row],[Etikett - B1 - Art]]="","",VLOOKUP(Table1[[#This Row],[Etikett - B1 - Art]],'DD FD'!F:G,2,FALSE))</f>
        <v/>
      </c>
      <c r="NM95" s="812" t="str">
        <f>IF(Table1[[#This Row],[Etikett - B1 - Fraktion]]="","",VLOOKUP(Table1[[#This Row],[Etikett - B1 - Fraktion]],'DD FD'!H:J,3,FALSE))</f>
        <v/>
      </c>
      <c r="NN95" s="809" t="str">
        <f>IF(Table1[[#This Row],[Etikett - B1 - Gewicht (in G)]]="","",Table1[[#This Row],[Etikett - B1 - Gewicht (in G)]])</f>
        <v/>
      </c>
      <c r="NO95" s="809" t="str">
        <f>IF(Table1[[#This Row],[Etikett - B1 - Lizenzierungs-pflichtig? (X=Ja)]]="","",Table1[[#This Row],[Etikett - B1 - Lizenzierungs-pflichtig? (X=Ja)]])</f>
        <v/>
      </c>
      <c r="NP95" s="809" t="str">
        <f>IF(Table1[[#This Row],[Etikett - B1 - Trennbar vom Hauptkörper? (X=Ja)]]="","",Table1[[#This Row],[Etikett - B1 - Trennbar vom Hauptkörper? (X=Ja)]])</f>
        <v/>
      </c>
      <c r="NQ95" s="812" t="str">
        <f>IF(Table1[[#This Row],[Etikett - B1 - Virgin Material]]="","",VLOOKUP(Table1[[#This Row],[Etikett - B1 - Virgin Material]],'DD FD'!AJ:AK,2,FALSE))</f>
        <v/>
      </c>
      <c r="NR95" s="813" t="str">
        <f>IF(Table1[[#This Row],[Etikett - B1 - Virgin Material Anteil (in %)]]="","",Table1[[#This Row],[Etikett - B1 - Virgin Material Anteil (in %)]])</f>
        <v/>
      </c>
      <c r="NS95" s="812" t="str">
        <f>IF(Table1[[#This Row],[Etikett - B1 - Recyceltes Material]]="","",VLOOKUP(Table1[[#This Row],[Etikett - B1 - Recyceltes Material]],'DD FD'!AL:AM,2,FALSE))</f>
        <v/>
      </c>
      <c r="NT95" s="813" t="str">
        <f>IF(Table1[[#This Row],[Etikett - B1 - Recyceltes Material Anteil (in %)]]="","",Table1[[#This Row],[Etikett - B1 - Recyceltes Material Anteil (in %)]])</f>
        <v/>
      </c>
      <c r="NU95" s="812" t="str">
        <f>IF(Table1[[#This Row],[Etikett - B1 - Beschichtung]]="","",VLOOKUP(Table1[[#This Row],[Etikett - B1 - Beschichtung]],'DD FD'!AE:AF,2,FALSE))</f>
        <v/>
      </c>
      <c r="NV95" s="815" t="str">
        <f>IF(Table1[[#This Row],[Etikett - B1 - Beschichtung Anteil (in %)]]="","",Table1[[#This Row],[Etikett - B1 - Beschichtung Anteil (in %)]])</f>
        <v/>
      </c>
      <c r="NW95" s="811" t="str">
        <f>IF(Table1[[#This Row],[Etikett - B2 - Art]]="","",VLOOKUP(Table1[[#This Row],[Etikett - B2 - Art]],'DD FD'!F:G,2,FALSE))</f>
        <v/>
      </c>
      <c r="NX95" s="812" t="str">
        <f>IF(Table1[[#This Row],[Etikett - B2 - Fraktion]]="","",VLOOKUP(Table1[[#This Row],[Etikett - B2 - Fraktion]],'DD FD'!H:J,3,FALSE))</f>
        <v/>
      </c>
      <c r="NY95" s="809" t="str">
        <f>IF(Table1[[#This Row],[Etikett - B2 - Gewicht (in G)]]="","",Table1[[#This Row],[Etikett - B2 - Gewicht (in G)]])</f>
        <v/>
      </c>
      <c r="NZ95" s="809" t="str">
        <f>IF(Table1[[#This Row],[Etikett - B2 - Lizenzierungs-pflichtig? (X=Ja)]]="","",Table1[[#This Row],[Etikett - B2 - Lizenzierungs-pflichtig? (X=Ja)]])</f>
        <v/>
      </c>
      <c r="OA95" s="809" t="str">
        <f>IF(Table1[[#This Row],[Etikett - B2 - Trennbar vom Hauptkörper? (X=Ja)]]="","",Table1[[#This Row],[Etikett - B2 - Trennbar vom Hauptkörper? (X=Ja)]])</f>
        <v/>
      </c>
      <c r="OB95" s="812" t="str">
        <f>IF(Table1[[#This Row],[Etikett - B2 - Virgin Material]]="","",VLOOKUP(Table1[[#This Row],[Etikett - B2 - Virgin Material]],'DD FD'!AJ:AK,2,FALSE))</f>
        <v/>
      </c>
      <c r="OC95" s="813" t="str">
        <f>IF(Table1[[#This Row],[Etikett - B2 - Virgin Material Anteil (in %)]]="","",Table1[[#This Row],[Etikett - B2 - Virgin Material Anteil (in %)]])</f>
        <v/>
      </c>
      <c r="OD95" s="812" t="str">
        <f>IF(Table1[[#This Row],[Etikett - B2 - Recyceltes Material]]="","",VLOOKUP(Table1[[#This Row],[Etikett - B2 - Recyceltes Material]],'DD FD'!AL:AM,2,FALSE))</f>
        <v/>
      </c>
      <c r="OE95" s="813" t="str">
        <f>IF(Table1[[#This Row],[Etikett - B2 - Recyceltes Material Anteil (in %)]]="","",Table1[[#This Row],[Etikett - B2 - Recyceltes Material Anteil (in %)]])</f>
        <v/>
      </c>
      <c r="OF95" s="812" t="str">
        <f>IF(Table1[[#This Row],[Etikett - B2 - Beschichtung]]="","",VLOOKUP(Table1[[#This Row],[Etikett - B2 - Beschichtung]],'DD FD'!AE:AF,2,FALSE))</f>
        <v/>
      </c>
      <c r="OG95" s="815" t="str">
        <f>IF(Table1[[#This Row],[Etikett - B2 - Beschichtung Anteil (in %)]]="","",Table1[[#This Row],[Etikett - B2 - Beschichtung Anteil (in %)]])</f>
        <v/>
      </c>
      <c r="OH95" s="811" t="str">
        <f>IF(Table1[[#This Row],[Etikett - B3 - Art]]="","",VLOOKUP(Table1[[#This Row],[Etikett - B3 - Art]],'DD FD'!F:G,2,FALSE))</f>
        <v/>
      </c>
      <c r="OI95" s="812" t="str">
        <f>IF(Table1[[#This Row],[Etikett - B3 - Fraktion]]="","",VLOOKUP(Table1[[#This Row],[Etikett - B3 - Fraktion]],'DD FD'!H:J,3,FALSE))</f>
        <v/>
      </c>
      <c r="OJ95" s="809" t="str">
        <f>IF(Table1[[#This Row],[Etikett - B3 - Gewicht (in G)]]="","",Table1[[#This Row],[Etikett - B3 - Gewicht (in G)]])</f>
        <v/>
      </c>
      <c r="OK95" s="809" t="str">
        <f>IF(Table1[[#This Row],[Etikett - B3 - Lizenzierungs-pflichtig? (X=Ja)]]="","",Table1[[#This Row],[Etikett - B3 - Lizenzierungs-pflichtig? (X=Ja)]])</f>
        <v/>
      </c>
      <c r="OL95" s="809" t="str">
        <f>IF(Table1[[#This Row],[Etikett - B3 - Trennbar vom Hauptkörper? (X=Ja)]]="","",Table1[[#This Row],[Etikett - B3 - Trennbar vom Hauptkörper? (X=Ja)]])</f>
        <v/>
      </c>
      <c r="OM95" s="812" t="str">
        <f>IF(Table1[[#This Row],[Etikett - B3 - Virgin Material]]="","",VLOOKUP(Table1[[#This Row],[Etikett - B3 - Virgin Material]],'DD FD'!AJ:AK,2,FALSE))</f>
        <v/>
      </c>
      <c r="ON95" s="813" t="str">
        <f>IF(Table1[[#This Row],[Etikett - B3 - Virgin Material Anteil (in %)]]="","",Table1[[#This Row],[Etikett - B3 - Virgin Material Anteil (in %)]])</f>
        <v/>
      </c>
      <c r="OO95" s="812" t="str">
        <f>IF(Table1[[#This Row],[Etikett - B3 - Recyceltes Material]]="","",VLOOKUP(Table1[[#This Row],[Etikett - B3 - Recyceltes Material]],'DD FD'!AL:AM,2,FALSE))</f>
        <v/>
      </c>
      <c r="OP95" s="813" t="str">
        <f>IF(Table1[[#This Row],[Etikett - B3 - Recyceltes Material Anteil (in %)]]="","",Table1[[#This Row],[Etikett - B3 - Recyceltes Material Anteil (in %)]])</f>
        <v/>
      </c>
      <c r="OQ95" s="812" t="str">
        <f>IF(Table1[[#This Row],[Etikett - B3 - Beschichtung]]="","",VLOOKUP(Table1[[#This Row],[Etikett - B3 - Beschichtung]],'DD FD'!AE:AF,2,FALSE))</f>
        <v/>
      </c>
      <c r="OR95" s="861" t="str">
        <f>IF(Table1[[#This Row],[Etikett - B3 - Beschichtung Anteil (in %)]]="","",Table1[[#This Row],[Etikett - B3 - Beschichtung Anteil (in %)]])</f>
        <v/>
      </c>
      <c r="OS95" s="866">
        <f>ROUNDUP(SUM(
IF(AND(LB95='DD FD'!$J$7,LD95='DD FD'!$AI$3),LC95,0),
IF(AND(LL95='DD FD'!$J$7,LN95='DD FD'!$AI$3),LM95,0),
IF(AND(LV95='DD FD'!$J$7,LX95='DD FD'!$AI$3),LW95,0),
IF(AND(MF95='DD FD'!$J$7,MH95='DD FD'!$AI$3),MG95,0),
IF(AND(MQ95='DD FD'!$J$7,MS95='DD FD'!$AI$3),MR95,0),
IF(AND(NB95='DD FD'!$J$7,ND95='DD FD'!$AI$3),NC95,0),
IF(AND(NM95='DD FD'!$J$7,NO95='DD FD'!$AI$3),NN95,0),
IF(AND(NX95='DD FD'!$J$7,NZ95='DD FD'!$AI$3),NY95,0),
IF(AND(OI95='DD FD'!$J$7,OK95='DD FD'!$AI$3),OJ95,0),
),2)</f>
        <v>0</v>
      </c>
      <c r="OT95" s="865">
        <f>ROUNDUP(SUM(
IF(AND(LB95='DD FD'!$J$6,LD95='DD FD'!$AI$3),LC95,0),
IF(AND(LL95='DD FD'!$J$6,LN95='DD FD'!$AI$3),LM95,0),
IF(AND(LV95='DD FD'!$J$6,LX95='DD FD'!$AI$3),LW95,0),
IF(AND(MF95='DD FD'!$J$6,MH95='DD FD'!$AI$3),MG95,0),
IF(AND(MQ95='DD FD'!$J$6,MS95='DD FD'!$AI$3),MR95,0),
IF(AND(NB95='DD FD'!$J$6,ND95='DD FD'!$AI$3),NC95,0),
IF(AND(NM95='DD FD'!$J$6,NO95='DD FD'!$AI$3),NN95,0),
IF(AND(NX95='DD FD'!$J$6,NZ95='DD FD'!$AI$3),NY95,0),
IF(AND(OI95='DD FD'!$J$6,OK95='DD FD'!$AI$3),OJ95,0),
),2)</f>
        <v>0</v>
      </c>
      <c r="OU95" s="865">
        <f>ROUNDUP(SUM(
IF(AND(LB95='DD FD'!$J$10,LD95='DD FD'!$AI$3),LC95,0),
IF(AND(LL95='DD FD'!$J$10,LN95='DD FD'!$AI$3),LM95,0),
IF(AND(LV95='DD FD'!$J$10,LX95='DD FD'!$AI$3),LW95,0),
IF(AND(MF95='DD FD'!$J$10,MH95='DD FD'!$AI$3),MG95,0),
IF(AND(MQ95='DD FD'!$J$10,MS95='DD FD'!$AI$3),MR95,0),
IF(AND(NB95='DD FD'!$J$10,ND95='DD FD'!$AI$3),NC95,0),
IF(AND(NM95='DD FD'!$J$10,NO95='DD FD'!$AI$3),NN95,0),
IF(AND(NX95='DD FD'!$J$10,NZ95='DD FD'!$AI$3),NY95,0),
IF(AND(OI95='DD FD'!$J$10,OK95='DD FD'!$AI$3),OJ95,0),
),2)</f>
        <v>0</v>
      </c>
      <c r="OV95" s="865">
        <f>ROUNDUP(SUM(
IF(AND(LB95='DD FD'!$J$8,LD95='DD FD'!$AI$3),LC95,0),
IF(AND(LL95='DD FD'!$J$8,LN95='DD FD'!$AI$3),LM95,0),
IF(AND(LV95='DD FD'!$J$8,LX95='DD FD'!$AI$3),LW95,0),
IF(AND(MF95='DD FD'!$J$8,MH95='DD FD'!$AI$3),MG95,0),
IF(AND(MQ95='DD FD'!$J$8,MS95='DD FD'!$AI$3),MR95,0),
IF(AND(NB95='DD FD'!$J$8,ND95='DD FD'!$AI$3),NC95,0),
IF(AND(NM95='DD FD'!$J$8,NO95='DD FD'!$AI$3),NN95,0),
IF(AND(NX95='DD FD'!$J$8,NZ95='DD FD'!$AI$3),NY95,0),
IF(AND(OI95='DD FD'!$J$8,OK95='DD FD'!$AI$3),OJ95,0),
),2)</f>
        <v>0</v>
      </c>
      <c r="OW95" s="865">
        <f>ROUNDUP(SUM(
IF(AND(LB95='DD FD'!$J$5,LD95='DD FD'!$AI$3),LC95,0),
IF(AND(LL95='DD FD'!$J$5,LN95='DD FD'!$AI$3),LM95,0),
IF(AND(LV95='DD FD'!$J$5,LX95='DD FD'!$AI$3),LW95,0),
IF(AND(MF95='DD FD'!$J$5,MH95='DD FD'!$AI$3),MG95,0),
IF(AND(MQ95='DD FD'!$J$5,MS95='DD FD'!$AI$3),MR95,0),
IF(AND(NB95='DD FD'!$J$5,ND95='DD FD'!$AI$3),NC95,0),
IF(AND(NM95='DD FD'!$J$5,NO95='DD FD'!$AI$3),NN95,0),
IF(AND(NX95='DD FD'!$J$5,NZ95='DD FD'!$AI$3),NY95,0),
IF(AND(OI95='DD FD'!$J$5,OK95='DD FD'!$AI$3),OJ95,0),
),2)</f>
        <v>0</v>
      </c>
      <c r="OX95" s="865">
        <f>ROUNDUP(SUM(
IF(AND(LB95='DD FD'!$J$9,LD95='DD FD'!$AI$3),LC95,0),
IF(AND(LL95='DD FD'!$J$9,LN95='DD FD'!$AI$3),LM95,0),
IF(AND(LV95='DD FD'!$J$9,LX95='DD FD'!$AI$3),LW95,0),
IF(AND(MF95='DD FD'!$J$9,MH95='DD FD'!$AI$3),MG95,0),
IF(AND(MQ95='DD FD'!$J$9,MS95='DD FD'!$AI$3),MR95,0),
IF(AND(NB95='DD FD'!$J$9,ND95='DD FD'!$AI$3),NC95,0),
IF(AND(NM95='DD FD'!$J$9,NO95='DD FD'!$AI$3),NN95,0),
IF(AND(NX95='DD FD'!$J$9,NZ95='DD FD'!$AI$3),NY95,0),
IF(AND(OI95='DD FD'!$J$9,OK95='DD FD'!$AI$3),OJ95,0),
),2)</f>
        <v>0</v>
      </c>
      <c r="OY95" s="865">
        <f>ROUNDUP(SUM(
IF(AND(LB95='DD FD'!$J$4,LD95='DD FD'!$AI$3),LC95,0),
IF(AND(LL95='DD FD'!$J$4,LN95='DD FD'!$AI$3),LM95,0),
IF(AND(LV95='DD FD'!$J$4,LX95='DD FD'!$AI$3),LW95,0),
IF(AND(MF95='DD FD'!$J$4,MH95='DD FD'!$AI$3),MG95,0),
IF(AND(MQ95='DD FD'!$J$4,MS95='DD FD'!$AI$3),MR95,0),
IF(AND(NB95='DD FD'!$J$4,ND95='DD FD'!$AI$3),NC95,0),
IF(AND(NM95='DD FD'!$J$4,NO95='DD FD'!$AI$3),NN95,0),
IF(AND(NX95='DD FD'!$J$4,NZ95='DD FD'!$AI$3),NY95,0),
IF(AND(OI95='DD FD'!$J$4,OK95='DD FD'!$AI$3),OJ95,0),
),2)</f>
        <v>0</v>
      </c>
      <c r="OZ95" s="867">
        <f>ROUNDUP(SUM(
IF(AND(LB95='DD FD'!$J$11,LD95='DD FD'!$AI$3),LC95,0),
IF(AND(LL95='DD FD'!$J$11,LN95='DD FD'!$AI$3),LM95,0),
IF(AND(LV95='DD FD'!$J$11,LX95='DD FD'!$AI$3),LW95,0),
IF(AND(MF95='DD FD'!$J$11,MH95='DD FD'!$AI$3),MG95,0),
IF(AND(MQ95='DD FD'!$J$11,MS95='DD FD'!$AI$3),MR95,0),
IF(AND(NB95='DD FD'!$J$11,ND95='DD FD'!$AI$3),NC95,0),
IF(AND(NM95='DD FD'!$J$11,NO95='DD FD'!$AI$3),NN95,0),
IF(AND(NX95='DD FD'!$J$11,NZ95='DD FD'!$AI$3),NY95,0),
IF(AND(OI95='DD FD'!$J$11,OK95='DD FD'!$AI$3),OJ95,0),
),2)</f>
        <v>0</v>
      </c>
    </row>
    <row r="96" spans="1:416">
      <c r="A96" s="663"/>
      <c r="B96" s="182"/>
      <c r="C96" s="282"/>
      <c r="D96" s="282"/>
      <c r="E96" s="183"/>
      <c r="F96" s="355"/>
      <c r="G96" s="359"/>
      <c r="H96" s="664"/>
      <c r="I96" s="173"/>
      <c r="J96" s="161" t="str">
        <f t="shared" si="27"/>
        <v/>
      </c>
      <c r="K96" s="633" t="str">
        <f t="shared" si="44"/>
        <v/>
      </c>
      <c r="L96" s="636"/>
      <c r="M96" s="124" t="str">
        <f t="shared" si="45"/>
        <v/>
      </c>
      <c r="N96" s="125" t="str">
        <f t="shared" si="28"/>
        <v/>
      </c>
      <c r="O96" s="175"/>
      <c r="P96" s="175"/>
      <c r="Q96" s="126" t="str">
        <f t="shared" si="46"/>
        <v/>
      </c>
      <c r="R96" s="184"/>
      <c r="S96" s="184"/>
      <c r="T96" s="182"/>
      <c r="U96" s="182"/>
      <c r="V96" s="182"/>
      <c r="W96" s="358"/>
      <c r="X96" s="182"/>
      <c r="Y96" s="183"/>
      <c r="Z96" s="123"/>
      <c r="AA96" s="176"/>
      <c r="AB96" s="176"/>
      <c r="AC96" s="176"/>
      <c r="AD96" s="176"/>
      <c r="AE96" s="176"/>
      <c r="AF96" s="176"/>
      <c r="AG96" s="127" t="str">
        <f t="shared" si="47"/>
        <v/>
      </c>
      <c r="AH96" s="127" t="str">
        <f t="shared" si="48"/>
        <v/>
      </c>
      <c r="AI96" s="370"/>
      <c r="AJ96" s="635"/>
      <c r="AK96" s="619" t="str">
        <f t="shared" si="49"/>
        <v/>
      </c>
      <c r="AL96" s="124" t="str">
        <f t="shared" si="29"/>
        <v/>
      </c>
      <c r="AM96" s="124" t="str">
        <f t="shared" si="30"/>
        <v/>
      </c>
      <c r="AN96" s="124" t="str">
        <f t="shared" si="31"/>
        <v/>
      </c>
      <c r="AO96" s="124" t="str">
        <f t="shared" si="32"/>
        <v/>
      </c>
      <c r="AP96" s="184"/>
      <c r="AQ96" s="182"/>
      <c r="AR96" s="182"/>
      <c r="AS96" s="182"/>
      <c r="AT96" s="182"/>
      <c r="AU96" s="127" t="str">
        <f t="shared" si="33"/>
        <v/>
      </c>
      <c r="AV96" s="354"/>
      <c r="AW96" s="127" t="str">
        <f t="shared" si="34"/>
        <v/>
      </c>
      <c r="AX96" s="144" t="str">
        <f t="shared" si="35"/>
        <v/>
      </c>
      <c r="AY96" s="182"/>
      <c r="AZ96" s="23"/>
      <c r="BA96" s="23"/>
      <c r="BB96" s="183"/>
      <c r="BC96" s="622"/>
      <c r="BD96" s="649" t="str">
        <f t="shared" si="50"/>
        <v/>
      </c>
      <c r="BE96" s="354"/>
      <c r="BF96" s="192" t="str">
        <f t="shared" si="51"/>
        <v/>
      </c>
      <c r="BG96" s="159"/>
      <c r="BH96" s="159"/>
      <c r="BI96" s="182"/>
      <c r="BJ96" s="194"/>
      <c r="BK96" s="194"/>
      <c r="BL96" s="194"/>
      <c r="BM96" s="127" t="str">
        <f t="shared" si="36"/>
        <v/>
      </c>
      <c r="BN96" s="194"/>
      <c r="BO96" s="178" t="str">
        <f t="shared" si="37"/>
        <v/>
      </c>
      <c r="BP96" s="191"/>
      <c r="BQ96" s="182"/>
      <c r="BR96" s="23"/>
      <c r="BS96" s="23"/>
      <c r="BT96" s="23"/>
      <c r="BU96" s="651"/>
      <c r="BV96" s="647"/>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633" t="str">
        <f t="shared" si="52"/>
        <v/>
      </c>
      <c r="DY96" s="736"/>
      <c r="DZ96" s="334"/>
      <c r="EA96" s="736"/>
      <c r="EB96" s="197"/>
      <c r="EC96" s="194"/>
      <c r="ED96" s="197"/>
      <c r="EE96" s="197"/>
      <c r="EF96" s="194"/>
      <c r="EG96" s="194"/>
      <c r="EH96" s="194"/>
      <c r="EI96" s="123" t="str">
        <f t="shared" si="38"/>
        <v/>
      </c>
      <c r="EJ96" s="194"/>
      <c r="EK96" s="620" t="str">
        <f t="shared" si="39"/>
        <v/>
      </c>
      <c r="EL96" s="756"/>
      <c r="EM96" s="620" t="str">
        <f t="shared" si="53"/>
        <v/>
      </c>
      <c r="EN96" s="733"/>
      <c r="EO96" s="163"/>
      <c r="EP96" s="163"/>
      <c r="EQ96" s="163"/>
      <c r="ER96" s="163"/>
      <c r="ES96" s="163"/>
      <c r="ET96" s="163"/>
      <c r="EU96" s="163"/>
      <c r="EV96" s="163"/>
      <c r="EW96" s="163"/>
      <c r="EX96" s="163"/>
      <c r="EY96" s="163"/>
      <c r="EZ96" s="163"/>
      <c r="FA96" s="163"/>
      <c r="FB96" s="163"/>
      <c r="FC96" s="742"/>
      <c r="FD96" s="648" t="str">
        <f t="shared" si="40"/>
        <v/>
      </c>
      <c r="FE96" s="183"/>
      <c r="FF96" s="201"/>
      <c r="FG96" s="201"/>
      <c r="FH96" s="201"/>
      <c r="FI96" s="201"/>
      <c r="FJ96" s="201"/>
      <c r="FK96" s="201"/>
      <c r="FL96" s="182"/>
      <c r="FM96" s="182"/>
      <c r="FN96" s="334"/>
      <c r="FO96" s="123" t="str">
        <f t="shared" si="41"/>
        <v/>
      </c>
      <c r="FP96" s="889" t="str">
        <f>IF(Table1[[#This Row],[Baumwollanteil (in %)]]&lt;&gt;"","05","")</f>
        <v/>
      </c>
      <c r="FQ96" s="999"/>
      <c r="FR96" s="179" t="str">
        <f t="shared" si="42"/>
        <v/>
      </c>
      <c r="FS96" s="175"/>
      <c r="FT96" s="175"/>
      <c r="FU96" s="175"/>
      <c r="FV96" s="745" t="str">
        <f t="shared" si="43"/>
        <v/>
      </c>
      <c r="FZ96" s="24"/>
      <c r="GA96" s="24"/>
      <c r="GC96" s="1010" t="str">
        <f>IF(Table1[[#This Row],[Global Trade Item Number (GTIN)]]="","",Table1[[#This Row],[Global Trade Item Number (GTIN)]])</f>
        <v/>
      </c>
      <c r="GD96" s="790" t="str">
        <f>IF(Table1[[#This Row],[WAWI-Nr./ Kreditoren-Nummer
(ASDV)]]&lt;&gt;"",Table1[[#This Row],[WAWI-Nr./ Kreditoren-Nummer
(ASDV)]],"")</f>
        <v/>
      </c>
      <c r="GE96" s="190"/>
      <c r="GF96" s="790" t="str">
        <f>IF(Table1[[#This Row],[Gültig ab (Datum)]]&lt;&gt;"","31.12.9999","")</f>
        <v/>
      </c>
      <c r="GG96" s="190"/>
      <c r="GH96" s="190"/>
      <c r="GI96" s="616"/>
      <c r="GJ96" s="765"/>
      <c r="GK96" s="763"/>
      <c r="GL96" s="617"/>
      <c r="GM96" s="617"/>
      <c r="GN96" s="617"/>
      <c r="GO96" s="617"/>
      <c r="GP96" s="617"/>
      <c r="GQ96" s="775"/>
      <c r="GR96" s="771"/>
      <c r="GS96" s="159"/>
      <c r="GT96" s="610"/>
      <c r="GU96" s="610"/>
      <c r="GV96" s="610"/>
      <c r="GW96" s="610"/>
      <c r="GX96" s="610"/>
      <c r="GY96" s="610"/>
      <c r="GZ96" s="610"/>
      <c r="HA96" s="610"/>
      <c r="HB96" s="771"/>
      <c r="HC96" s="610"/>
      <c r="HD96" s="610"/>
      <c r="HE96" s="610"/>
      <c r="HF96" s="610"/>
      <c r="HG96" s="610"/>
      <c r="HH96" s="610"/>
      <c r="HI96" s="610"/>
      <c r="HJ96" s="610"/>
      <c r="HK96" s="610"/>
      <c r="HL96" s="771"/>
      <c r="HM96" s="610"/>
      <c r="HN96" s="610"/>
      <c r="HO96" s="610"/>
      <c r="HP96" s="610"/>
      <c r="HQ96" s="610"/>
      <c r="HR96" s="610"/>
      <c r="HS96" s="610"/>
      <c r="HT96" s="610"/>
      <c r="HU96" s="610"/>
      <c r="HV96" s="771"/>
      <c r="HW96" s="610"/>
      <c r="HX96" s="610"/>
      <c r="HY96" s="610"/>
      <c r="HZ96" s="610"/>
      <c r="IA96" s="610"/>
      <c r="IB96" s="610"/>
      <c r="IC96" s="610"/>
      <c r="ID96" s="610"/>
      <c r="IE96" s="610"/>
      <c r="IF96" s="610"/>
      <c r="IG96" s="771"/>
      <c r="IH96" s="610"/>
      <c r="II96" s="610"/>
      <c r="IJ96" s="610"/>
      <c r="IK96" s="610"/>
      <c r="IL96" s="610"/>
      <c r="IM96" s="610"/>
      <c r="IN96" s="610"/>
      <c r="IO96" s="610"/>
      <c r="IP96" s="610"/>
      <c r="IQ96" s="610"/>
      <c r="IR96" s="771"/>
      <c r="IS96" s="610"/>
      <c r="IT96" s="610"/>
      <c r="IU96" s="610"/>
      <c r="IV96" s="610"/>
      <c r="IW96" s="610"/>
      <c r="IX96" s="610"/>
      <c r="IY96" s="610"/>
      <c r="IZ96" s="610"/>
      <c r="JA96" s="610"/>
      <c r="JB96" s="610"/>
      <c r="JC96" s="771"/>
      <c r="JD96" s="610"/>
      <c r="JE96" s="610"/>
      <c r="JF96" s="610"/>
      <c r="JG96" s="610"/>
      <c r="JH96" s="610"/>
      <c r="JI96" s="610"/>
      <c r="JJ96" s="610"/>
      <c r="JK96" s="610"/>
      <c r="JL96" s="610"/>
      <c r="JM96" s="827"/>
      <c r="JN96" s="771"/>
      <c r="JO96" s="610"/>
      <c r="JP96" s="610"/>
      <c r="JQ96" s="610"/>
      <c r="JR96" s="610"/>
      <c r="JS96" s="610"/>
      <c r="JT96" s="610"/>
      <c r="JU96" s="610"/>
      <c r="JV96" s="610"/>
      <c r="JW96" s="610"/>
      <c r="JX96" s="610"/>
      <c r="JY96" s="771"/>
      <c r="JZ96" s="610"/>
      <c r="KA96" s="610"/>
      <c r="KB96" s="610"/>
      <c r="KC96" s="610"/>
      <c r="KD96" s="610"/>
      <c r="KE96" s="610"/>
      <c r="KF96" s="610"/>
      <c r="KG96" s="610"/>
      <c r="KH96" s="610"/>
      <c r="KI96" s="610"/>
      <c r="KL96" s="803" t="str">
        <f>IF(Table1[[#This Row],[GTIN]]&lt;&gt;"",Table1[[#This Row],[GTIN]],"")</f>
        <v/>
      </c>
      <c r="KM96" s="804" t="str">
        <f>Table1[[#This Row],[Kreditor]]</f>
        <v/>
      </c>
      <c r="KN96" s="805" t="str">
        <f>IF(Table1[[#This Row],[Gültig ab (Datum)]]&lt;&gt;"",Table1[[#This Row],[Gültig ab (Datum)]],"")</f>
        <v/>
      </c>
      <c r="KO96" s="805" t="str">
        <f>Table1[[#This Row],[Gültig bis]]</f>
        <v/>
      </c>
      <c r="KP96" s="818" t="str">
        <f>IF(Table1[[#This Row],[Artikel verpackt? 
(X=Ja)]]="","",Table1[[#This Row],[Artikel verpackt? 
(X=Ja)]])</f>
        <v/>
      </c>
      <c r="KQ96" s="806" t="str">
        <f>IF(Table1[[#This Row],[Verpackung recyclingfähig?
(X=Ja)]]="","",Table1[[#This Row],[Verpackung recyclingfähig?
(X=Ja)]])</f>
        <v/>
      </c>
      <c r="KR96" s="807"/>
      <c r="KS96" s="808"/>
      <c r="KT96" s="809"/>
      <c r="KU96" s="809"/>
      <c r="KV96" s="809"/>
      <c r="KW96" s="809"/>
      <c r="KX96" s="809"/>
      <c r="KY96" s="809"/>
      <c r="KZ96" s="810"/>
      <c r="LA96" s="811" t="str">
        <f>IF(Table1[[#This Row],[Hauptkörper - B1 - Art]]="","",VLOOKUP(Table1[[#This Row],[Hauptkörper - B1 - Art]],'DD FD'!B:C,2,FALSE))</f>
        <v/>
      </c>
      <c r="LB96" s="812" t="str">
        <f>IF(Table1[[#This Row],[Hauptkörper - B1 - Fraktion]]="","",VLOOKUP(Table1[[#This Row],[Hauptkörper - B1 - Fraktion]],'DD FD'!H:J,3,FALSE))</f>
        <v/>
      </c>
      <c r="LC96" s="809" t="str">
        <f>IF(Table1[[#This Row],[Hauptkörper - B1 - Gewicht
(in G)]]="","",Table1[[#This Row],[Hauptkörper - B1 - Gewicht
(in G)]])</f>
        <v/>
      </c>
      <c r="LD96" s="809" t="str">
        <f>IF(Table1[[#This Row],[Hauptkörper - B1 - Lizenzierungs-pflichtig? (X=Ja)]]="","",Table1[[#This Row],[Hauptkörper - B1 - Lizenzierungs-pflichtig? (X=Ja)]])</f>
        <v/>
      </c>
      <c r="LE96" s="812" t="str">
        <f>IF(Table1[[#This Row],[Hauptkörper - B1 - Virgin Material]]="","",VLOOKUP(Table1[[#This Row],[Hauptkörper - B1 - Virgin Material]],'DD FD'!AJ:AK,2,FALSE))</f>
        <v/>
      </c>
      <c r="LF96" s="813" t="str">
        <f>IF(Table1[[#This Row],[Hauptkörper - B1 - Virgin Material Anteil (in %)]]="","",Table1[[#This Row],[Hauptkörper - B1 - Virgin Material Anteil (in %)]])</f>
        <v/>
      </c>
      <c r="LG96" s="812" t="str">
        <f>IF(Table1[[#This Row],[Hauptkörper - B1 - Recyceltes Material]]="","",VLOOKUP(Table1[[#This Row],[Hauptkörper - B1 - Recyceltes Material]],'DD FD'!AL:AM,2,FALSE))</f>
        <v/>
      </c>
      <c r="LH96" s="813" t="str">
        <f>IF(Table1[[#This Row],[Hauptkörper - B1 - Recyceltes Material Anteil (in %)]]="","",Table1[[#This Row],[Hauptkörper - B1 - Recyceltes Material Anteil (in %)]])</f>
        <v/>
      </c>
      <c r="LI96" s="814" t="str">
        <f>IF(Table1[[#This Row],[Hauptkörper - B1 - Beschichtung]]="","",VLOOKUP(Table1[[#This Row],[Hauptkörper - B1 - Beschichtung]],'DD FD'!AE:AF,2,FALSE))</f>
        <v/>
      </c>
      <c r="LJ96" s="815" t="str">
        <f>IF(Table1[[#This Row],[Hauptkörper - B1 - Beschichtung Anteil (in %)]]="","",Table1[[#This Row],[Hauptkörper - B1 - Beschichtung Anteil (in %)]])</f>
        <v/>
      </c>
      <c r="LK96" s="811" t="str">
        <f>IF(Table1[[#This Row],[Hauptkörper - B2 - Art]]="","",VLOOKUP(Table1[[#This Row],[Hauptkörper - B2 - Art]],'DD FD'!B:C,2,FALSE))</f>
        <v/>
      </c>
      <c r="LL96" s="812" t="str">
        <f>IF(Table1[[#This Row],[Hauptkörper - B2 - Fraktion]]="","",VLOOKUP(Table1[[#This Row],[Hauptkörper - B2 - Fraktion]],'DD FD'!H:J,3,FALSE))</f>
        <v/>
      </c>
      <c r="LM96" s="809" t="str">
        <f>IF(Table1[[#This Row],[Hauptkörper - B2 - Gewicht
(in G)]]="","",Table1[[#This Row],[Hauptkörper - B2 - Gewicht
(in G)]])</f>
        <v/>
      </c>
      <c r="LN96" s="809" t="str">
        <f>IF(Table1[[#This Row],[Hauptkörper - B2 - Lizenzierungs-pflichtig? (X=Ja)]]="","",Table1[[#This Row],[Hauptkörper - B2 - Lizenzierungs-pflichtig? (X=Ja)]])</f>
        <v/>
      </c>
      <c r="LO96" s="812" t="str">
        <f>IF(Table1[[#This Row],[Hauptkörper - B2 - Virgin Material]]="","",VLOOKUP(Table1[[#This Row],[Hauptkörper - B2 - Virgin Material]],'DD FD'!AJ:AK,2,FALSE))</f>
        <v/>
      </c>
      <c r="LP96" s="813" t="str">
        <f>IF(Table1[[#This Row],[Hauptkörper - B2 - Virgin Material Anteil (in %)]]="","",Table1[[#This Row],[Hauptkörper - B2 - Virgin Material Anteil (in %)]])</f>
        <v/>
      </c>
      <c r="LQ96" s="812" t="str">
        <f>IF(Table1[[#This Row],[Hauptkörper - B2 - Recyceltes Material]]="","",VLOOKUP(Table1[[#This Row],[Hauptkörper - B2 - Recyceltes Material]],'DD FD'!AL:AM,2,FALSE))</f>
        <v/>
      </c>
      <c r="LR96" s="813" t="str">
        <f>IF(Table1[[#This Row],[Hauptkörper - B2 - Recyceltes Material Anteil (in %)]]="","",Table1[[#This Row],[Hauptkörper - B2 - Recyceltes Material Anteil (in %)]])</f>
        <v/>
      </c>
      <c r="LS96" s="812" t="str">
        <f>IF(Table1[[#This Row],[Hauptkörper - B2 - Beschichtung]]="","",VLOOKUP(Table1[[#This Row],[Hauptkörper - B2 - Beschichtung]],'DD FD'!AE:AF,2,FALSE))</f>
        <v/>
      </c>
      <c r="LT96" s="815" t="str">
        <f>IF(Table1[[#This Row],[Hauptkörper - B2 - Beschichtung Anteil (in %)]]="","",Table1[[#This Row],[Hauptkörper - B2 - Beschichtung Anteil (in %)]])</f>
        <v/>
      </c>
      <c r="LU96" s="811" t="str">
        <f>IF(Table1[[#This Row],[Hauptkörper - B3 - Art]]="","",VLOOKUP(Table1[[#This Row],[Hauptkörper - B3 - Art]],'DD FD'!B:C,2,FALSE))</f>
        <v/>
      </c>
      <c r="LV96" s="812" t="str">
        <f>IF(Table1[[#This Row],[Hauptkörper - B3 - Fraktion]]="","",VLOOKUP(Table1[[#This Row],[Hauptkörper - B3 - Fraktion]],'DD FD'!H:J,3,FALSE))</f>
        <v/>
      </c>
      <c r="LW96" s="809" t="str">
        <f>IF(Table1[[#This Row],[Hauptkörper - B3 - Gewicht
(in G)]]="","",Table1[[#This Row],[Hauptkörper - B3 - Gewicht
(in G)]])</f>
        <v/>
      </c>
      <c r="LX96" s="809" t="str">
        <f>IF(Table1[[#This Row],[Hauptkörper - B3 - Lizenzierungs-pflichtig? (X=Ja)]]="","",Table1[[#This Row],[Hauptkörper - B3 - Lizenzierungs-pflichtig? (X=Ja)]])</f>
        <v/>
      </c>
      <c r="LY96" s="812" t="str">
        <f>IF(Table1[[#This Row],[Hauptkörper - B3 - Virgin Material]]="","",VLOOKUP(Table1[[#This Row],[Hauptkörper - B3 - Virgin Material]],'DD FD'!AJ:AK,2,FALSE))</f>
        <v/>
      </c>
      <c r="LZ96" s="813" t="str">
        <f>IF(Table1[[#This Row],[Hauptkörper - B3 - Virgin Material Anteil (in %)]]="","",Table1[[#This Row],[Hauptkörper - B3 - Virgin Material Anteil (in %)]])</f>
        <v/>
      </c>
      <c r="MA96" s="812" t="str">
        <f>IF(Table1[[#This Row],[Hauptkörper - B3 - Recyceltes Material]]="","",VLOOKUP(Table1[[#This Row],[Hauptkörper - B3 - Recyceltes Material]],'DD FD'!AL:AM,2,FALSE))</f>
        <v/>
      </c>
      <c r="MB96" s="813" t="str">
        <f>IF(Table1[[#This Row],[Hauptkörper - B3 - Recyceltes Material Anteil (in %)]]="","",Table1[[#This Row],[Hauptkörper - B3 - Recyceltes Material Anteil (in %)]])</f>
        <v/>
      </c>
      <c r="MC96" s="812" t="str">
        <f>IF(Table1[[#This Row],[Hauptkörper - B3 - Beschichtung]]="","",VLOOKUP(Table1[[#This Row],[Hauptkörper - B3 - Beschichtung]],'DD FD'!AE:AF,2,FALSE))</f>
        <v/>
      </c>
      <c r="MD96" s="815" t="str">
        <f>IF(Table1[[#This Row],[Hauptkörper - B3 - Beschichtung Anteil (in %)]]="","",Table1[[#This Row],[Hauptkörper - B3 - Beschichtung Anteil (in %)]])</f>
        <v/>
      </c>
      <c r="ME96" s="811" t="str">
        <f>IF(Table1[[#This Row],[Verschluss - B1 - Art]]="","",VLOOKUP(Table1[[#This Row],[Verschluss - B1 - Art]],'DD FD'!D:E,2,FALSE))</f>
        <v/>
      </c>
      <c r="MF96" s="812" t="str">
        <f>IF(Table1[[#This Row],[Verschluss - B1 - Fraktion]]="","",VLOOKUP(Table1[[#This Row],[Verschluss - B1 - Fraktion]],'DD FD'!H:J,3,FALSE))</f>
        <v/>
      </c>
      <c r="MG96" s="809" t="str">
        <f>IF(Table1[[#This Row],[Verschluss - B1 - Gewicht (in G)]]="","",Table1[[#This Row],[Verschluss - B1 - Gewicht (in G)]])</f>
        <v/>
      </c>
      <c r="MH96" s="809" t="str">
        <f>IF(Table1[[#This Row],[Verschluss - B1 - Lizenzierungs-pflichtig? (X=Ja)]]="","",Table1[[#This Row],[Verschluss - B1 - Lizenzierungs-pflichtig? (X=Ja)]])</f>
        <v/>
      </c>
      <c r="MI96" s="809" t="str">
        <f>IF(Table1[[#This Row],[Verschluss - B1 - Trennbar vom Hauptkörper? (X=Ja)]]="","",Table1[[#This Row],[Verschluss - B1 - Trennbar vom Hauptkörper? (X=Ja)]])</f>
        <v/>
      </c>
      <c r="MJ96" s="812" t="str">
        <f>IF(Table1[[#This Row],[Verschluss - B1 - Virgin Material]]="","",VLOOKUP(Table1[[#This Row],[Verschluss - B1 - Virgin Material]],'DD FD'!AJ:AK,2,FALSE))</f>
        <v/>
      </c>
      <c r="MK96" s="813" t="str">
        <f>IF(Table1[[#This Row],[Verschluss - B1 - Virgin Material Anteil (in %)]]="","",Table1[[#This Row],[Verschluss - B1 - Virgin Material Anteil (in %)]])</f>
        <v/>
      </c>
      <c r="ML96" s="812" t="str">
        <f>IF(Table1[[#This Row],[Verschluss - B1 - Recyceltes Material]]="","",VLOOKUP(Table1[[#This Row],[Verschluss - B1 - Recyceltes Material]],'DD FD'!AL:AM,2,FALSE))</f>
        <v/>
      </c>
      <c r="MM96" s="813" t="str">
        <f>IF(Table1[[#This Row],[Verschluss - B1 - Recyceltes Material Anteil (in %)]]="","",Table1[[#This Row],[Verschluss - B1 - Recyceltes Material Anteil (in %)]])</f>
        <v/>
      </c>
      <c r="MN96" s="812" t="str">
        <f>IF(Table1[[#This Row],[Verschluss - B1 - Beschichtung]]="","",VLOOKUP(Table1[[#This Row],[Verschluss - B1 - Beschichtung]],'DD FD'!AE:AF,2,FALSE))</f>
        <v/>
      </c>
      <c r="MO96" s="815" t="str">
        <f>IF(Table1[[#This Row],[Verschluss - B1 - Beschichtung Anteil (in %)]]="","",Table1[[#This Row],[Verschluss - B1 - Beschichtung Anteil (in %)]])</f>
        <v/>
      </c>
      <c r="MP96" s="811" t="str">
        <f>IF(Table1[[#This Row],[Verschluss - B2 - Art]]="","",VLOOKUP(Table1[[#This Row],[Verschluss - B2 - Art]],'DD FD'!D:E,2,FALSE))</f>
        <v/>
      </c>
      <c r="MQ96" s="812" t="str">
        <f>IF(Table1[[#This Row],[Verschluss - B2 - Fraktion]]="","",VLOOKUP(Table1[[#This Row],[Verschluss - B2 - Fraktion]],'DD FD'!H:J,3,FALSE))</f>
        <v/>
      </c>
      <c r="MR96" s="809" t="str">
        <f>IF(Table1[[#This Row],[Verschluss - B2 - Gewicht (in G)]]="","",Table1[[#This Row],[Verschluss - B2 - Gewicht (in G)]])</f>
        <v/>
      </c>
      <c r="MS96" s="809" t="str">
        <f>IF(Table1[[#This Row],[Verschluss - B2 - Lizenzierungs-pflichtig? (X=Ja)]]="","",Table1[[#This Row],[Verschluss - B2 - Lizenzierungs-pflichtig? (X=Ja)]])</f>
        <v/>
      </c>
      <c r="MT96" s="809" t="str">
        <f>IF(Table1[[#This Row],[Verschluss - B2 - Trennbar vom Hauptkörper? (X=Ja)]]="","",Table1[[#This Row],[Verschluss - B2 - Trennbar vom Hauptkörper? (X=Ja)]])</f>
        <v/>
      </c>
      <c r="MU96" s="812" t="str">
        <f>IF(Table1[[#This Row],[Verschluss - B2 - Virgin Material]]="","",VLOOKUP(Table1[[#This Row],[Verschluss - B2 - Virgin Material]],'DD FD'!AJ:AK,2,FALSE))</f>
        <v/>
      </c>
      <c r="MV96" s="813" t="str">
        <f>IF(Table1[[#This Row],[Verschluss - B2 - Virgin Material Anteil (in %)]]="","",Table1[[#This Row],[Verschluss - B2 - Virgin Material Anteil (in %)]])</f>
        <v/>
      </c>
      <c r="MW96" s="812" t="str">
        <f>IF(Table1[[#This Row],[Verschluss - B2 - Recyceltes Material]]="","",VLOOKUP(Table1[[#This Row],[Verschluss - B2 - Recyceltes Material]],'DD FD'!AL:AM,2,FALSE))</f>
        <v/>
      </c>
      <c r="MX96" s="813" t="str">
        <f>IF(Table1[[#This Row],[Verschluss - B2 - Recyceltes Material Anteil (in %)]]="","",Table1[[#This Row],[Verschluss - B2 - Recyceltes Material Anteil (in %)]])</f>
        <v/>
      </c>
      <c r="MY96" s="812" t="str">
        <f>IF(Table1[[#This Row],[Verschluss - B2 - Beschichtung]]="","",VLOOKUP(Table1[[#This Row],[Verschluss - B2 - Beschichtung]],'DD FD'!AE:AF,2,FALSE))</f>
        <v/>
      </c>
      <c r="MZ96" s="815" t="str">
        <f>IF(Table1[[#This Row],[Verschluss - B2 - Beschichtung Anteil (in %)]]="","",Table1[[#This Row],[Verschluss - B2 - Beschichtung Anteil (in %)]])</f>
        <v/>
      </c>
      <c r="NA96" s="811" t="str">
        <f>IF(Table1[[#This Row],[Verschluss - B3 - Art]]="","",VLOOKUP(Table1[[#This Row],[Verschluss - B3 - Art]],'DD FD'!D:E,2,FALSE))</f>
        <v/>
      </c>
      <c r="NB96" s="812" t="str">
        <f>IF(Table1[[#This Row],[Verschluss - B3 - Fraktion]]="","",VLOOKUP(Table1[[#This Row],[Verschluss - B3 - Fraktion]],'DD FD'!H:J,3,FALSE))</f>
        <v/>
      </c>
      <c r="NC96" s="809" t="str">
        <f>IF(Table1[[#This Row],[Verschluss - B3 - Gewicht (in G)]]="","",Table1[[#This Row],[Verschluss - B3 - Gewicht (in G)]])</f>
        <v/>
      </c>
      <c r="ND96" s="809" t="str">
        <f>IF(Table1[[#This Row],[Verschluss - B3 - Lizenzierungs-pflichtig? (X=Ja)]]="","",Table1[[#This Row],[Verschluss - B3 - Lizenzierungs-pflichtig? (X=Ja)]])</f>
        <v/>
      </c>
      <c r="NE96" s="809" t="str">
        <f>IF(Table1[[#This Row],[Verschluss - B3 - Trennbar vom Hauptkörper? (X=Ja)]]="","",Table1[[#This Row],[Verschluss - B3 - Trennbar vom Hauptkörper? (X=Ja)]])</f>
        <v/>
      </c>
      <c r="NF96" s="812" t="str">
        <f>IF(Table1[[#This Row],[Verschluss - B3 - Virgin Material]]="","",VLOOKUP(Table1[[#This Row],[Verschluss - B3 - Virgin Material]],'DD FD'!AJ:AK,2,FALSE))</f>
        <v/>
      </c>
      <c r="NG96" s="813" t="str">
        <f>IF(Table1[[#This Row],[Verschluss - B3 - Virgin Material Anteil (in %)]]="","",Table1[[#This Row],[Verschluss - B3 - Virgin Material Anteil (in %)]])</f>
        <v/>
      </c>
      <c r="NH96" s="812" t="str">
        <f>IF(Table1[[#This Row],[Verschluss - B3 - Recyceltes Material]]="","",VLOOKUP(Table1[[#This Row],[Verschluss - B3 - Recyceltes Material]],'DD FD'!AL:AM,2,FALSE))</f>
        <v/>
      </c>
      <c r="NI96" s="813" t="str">
        <f>IF(Table1[[#This Row],[Verschluss - B3 - Recyceltes Material Anteil (in %)]]="","",Table1[[#This Row],[Verschluss - B3 - Recyceltes Material Anteil (in %)]])</f>
        <v/>
      </c>
      <c r="NJ96" s="812" t="str">
        <f>IF(Table1[[#This Row],[Verschluss - B3 - Beschichtung]]="","",VLOOKUP(Table1[[#This Row],[Verschluss - B3 - Beschichtung]],'DD FD'!AE:AF,2,FALSE))</f>
        <v/>
      </c>
      <c r="NK96" s="815" t="str">
        <f>IF(Table1[[#This Row],[Verschluss - B3 - Beschichtung Anteil (in %)]]="","",Table1[[#This Row],[Verschluss - B3 - Beschichtung Anteil (in %)]])</f>
        <v/>
      </c>
      <c r="NL96" s="811" t="str">
        <f>IF(Table1[[#This Row],[Etikett - B1 - Art]]="","",VLOOKUP(Table1[[#This Row],[Etikett - B1 - Art]],'DD FD'!F:G,2,FALSE))</f>
        <v/>
      </c>
      <c r="NM96" s="812" t="str">
        <f>IF(Table1[[#This Row],[Etikett - B1 - Fraktion]]="","",VLOOKUP(Table1[[#This Row],[Etikett - B1 - Fraktion]],'DD FD'!H:J,3,FALSE))</f>
        <v/>
      </c>
      <c r="NN96" s="809" t="str">
        <f>IF(Table1[[#This Row],[Etikett - B1 - Gewicht (in G)]]="","",Table1[[#This Row],[Etikett - B1 - Gewicht (in G)]])</f>
        <v/>
      </c>
      <c r="NO96" s="809" t="str">
        <f>IF(Table1[[#This Row],[Etikett - B1 - Lizenzierungs-pflichtig? (X=Ja)]]="","",Table1[[#This Row],[Etikett - B1 - Lizenzierungs-pflichtig? (X=Ja)]])</f>
        <v/>
      </c>
      <c r="NP96" s="809" t="str">
        <f>IF(Table1[[#This Row],[Etikett - B1 - Trennbar vom Hauptkörper? (X=Ja)]]="","",Table1[[#This Row],[Etikett - B1 - Trennbar vom Hauptkörper? (X=Ja)]])</f>
        <v/>
      </c>
      <c r="NQ96" s="812" t="str">
        <f>IF(Table1[[#This Row],[Etikett - B1 - Virgin Material]]="","",VLOOKUP(Table1[[#This Row],[Etikett - B1 - Virgin Material]],'DD FD'!AJ:AK,2,FALSE))</f>
        <v/>
      </c>
      <c r="NR96" s="813" t="str">
        <f>IF(Table1[[#This Row],[Etikett - B1 - Virgin Material Anteil (in %)]]="","",Table1[[#This Row],[Etikett - B1 - Virgin Material Anteil (in %)]])</f>
        <v/>
      </c>
      <c r="NS96" s="812" t="str">
        <f>IF(Table1[[#This Row],[Etikett - B1 - Recyceltes Material]]="","",VLOOKUP(Table1[[#This Row],[Etikett - B1 - Recyceltes Material]],'DD FD'!AL:AM,2,FALSE))</f>
        <v/>
      </c>
      <c r="NT96" s="813" t="str">
        <f>IF(Table1[[#This Row],[Etikett - B1 - Recyceltes Material Anteil (in %)]]="","",Table1[[#This Row],[Etikett - B1 - Recyceltes Material Anteil (in %)]])</f>
        <v/>
      </c>
      <c r="NU96" s="812" t="str">
        <f>IF(Table1[[#This Row],[Etikett - B1 - Beschichtung]]="","",VLOOKUP(Table1[[#This Row],[Etikett - B1 - Beschichtung]],'DD FD'!AE:AF,2,FALSE))</f>
        <v/>
      </c>
      <c r="NV96" s="815" t="str">
        <f>IF(Table1[[#This Row],[Etikett - B1 - Beschichtung Anteil (in %)]]="","",Table1[[#This Row],[Etikett - B1 - Beschichtung Anteil (in %)]])</f>
        <v/>
      </c>
      <c r="NW96" s="811" t="str">
        <f>IF(Table1[[#This Row],[Etikett - B2 - Art]]="","",VLOOKUP(Table1[[#This Row],[Etikett - B2 - Art]],'DD FD'!F:G,2,FALSE))</f>
        <v/>
      </c>
      <c r="NX96" s="812" t="str">
        <f>IF(Table1[[#This Row],[Etikett - B2 - Fraktion]]="","",VLOOKUP(Table1[[#This Row],[Etikett - B2 - Fraktion]],'DD FD'!H:J,3,FALSE))</f>
        <v/>
      </c>
      <c r="NY96" s="809" t="str">
        <f>IF(Table1[[#This Row],[Etikett - B2 - Gewicht (in G)]]="","",Table1[[#This Row],[Etikett - B2 - Gewicht (in G)]])</f>
        <v/>
      </c>
      <c r="NZ96" s="809" t="str">
        <f>IF(Table1[[#This Row],[Etikett - B2 - Lizenzierungs-pflichtig? (X=Ja)]]="","",Table1[[#This Row],[Etikett - B2 - Lizenzierungs-pflichtig? (X=Ja)]])</f>
        <v/>
      </c>
      <c r="OA96" s="809" t="str">
        <f>IF(Table1[[#This Row],[Etikett - B2 - Trennbar vom Hauptkörper? (X=Ja)]]="","",Table1[[#This Row],[Etikett - B2 - Trennbar vom Hauptkörper? (X=Ja)]])</f>
        <v/>
      </c>
      <c r="OB96" s="812" t="str">
        <f>IF(Table1[[#This Row],[Etikett - B2 - Virgin Material]]="","",VLOOKUP(Table1[[#This Row],[Etikett - B2 - Virgin Material]],'DD FD'!AJ:AK,2,FALSE))</f>
        <v/>
      </c>
      <c r="OC96" s="813" t="str">
        <f>IF(Table1[[#This Row],[Etikett - B2 - Virgin Material Anteil (in %)]]="","",Table1[[#This Row],[Etikett - B2 - Virgin Material Anteil (in %)]])</f>
        <v/>
      </c>
      <c r="OD96" s="812" t="str">
        <f>IF(Table1[[#This Row],[Etikett - B2 - Recyceltes Material]]="","",VLOOKUP(Table1[[#This Row],[Etikett - B2 - Recyceltes Material]],'DD FD'!AL:AM,2,FALSE))</f>
        <v/>
      </c>
      <c r="OE96" s="813" t="str">
        <f>IF(Table1[[#This Row],[Etikett - B2 - Recyceltes Material Anteil (in %)]]="","",Table1[[#This Row],[Etikett - B2 - Recyceltes Material Anteil (in %)]])</f>
        <v/>
      </c>
      <c r="OF96" s="812" t="str">
        <f>IF(Table1[[#This Row],[Etikett - B2 - Beschichtung]]="","",VLOOKUP(Table1[[#This Row],[Etikett - B2 - Beschichtung]],'DD FD'!AE:AF,2,FALSE))</f>
        <v/>
      </c>
      <c r="OG96" s="815" t="str">
        <f>IF(Table1[[#This Row],[Etikett - B2 - Beschichtung Anteil (in %)]]="","",Table1[[#This Row],[Etikett - B2 - Beschichtung Anteil (in %)]])</f>
        <v/>
      </c>
      <c r="OH96" s="811" t="str">
        <f>IF(Table1[[#This Row],[Etikett - B3 - Art]]="","",VLOOKUP(Table1[[#This Row],[Etikett - B3 - Art]],'DD FD'!F:G,2,FALSE))</f>
        <v/>
      </c>
      <c r="OI96" s="812" t="str">
        <f>IF(Table1[[#This Row],[Etikett - B3 - Fraktion]]="","",VLOOKUP(Table1[[#This Row],[Etikett - B3 - Fraktion]],'DD FD'!H:J,3,FALSE))</f>
        <v/>
      </c>
      <c r="OJ96" s="809" t="str">
        <f>IF(Table1[[#This Row],[Etikett - B3 - Gewicht (in G)]]="","",Table1[[#This Row],[Etikett - B3 - Gewicht (in G)]])</f>
        <v/>
      </c>
      <c r="OK96" s="809" t="str">
        <f>IF(Table1[[#This Row],[Etikett - B3 - Lizenzierungs-pflichtig? (X=Ja)]]="","",Table1[[#This Row],[Etikett - B3 - Lizenzierungs-pflichtig? (X=Ja)]])</f>
        <v/>
      </c>
      <c r="OL96" s="809" t="str">
        <f>IF(Table1[[#This Row],[Etikett - B3 - Trennbar vom Hauptkörper? (X=Ja)]]="","",Table1[[#This Row],[Etikett - B3 - Trennbar vom Hauptkörper? (X=Ja)]])</f>
        <v/>
      </c>
      <c r="OM96" s="812" t="str">
        <f>IF(Table1[[#This Row],[Etikett - B3 - Virgin Material]]="","",VLOOKUP(Table1[[#This Row],[Etikett - B3 - Virgin Material]],'DD FD'!AJ:AK,2,FALSE))</f>
        <v/>
      </c>
      <c r="ON96" s="813" t="str">
        <f>IF(Table1[[#This Row],[Etikett - B3 - Virgin Material Anteil (in %)]]="","",Table1[[#This Row],[Etikett - B3 - Virgin Material Anteil (in %)]])</f>
        <v/>
      </c>
      <c r="OO96" s="812" t="str">
        <f>IF(Table1[[#This Row],[Etikett - B3 - Recyceltes Material]]="","",VLOOKUP(Table1[[#This Row],[Etikett - B3 - Recyceltes Material]],'DD FD'!AL:AM,2,FALSE))</f>
        <v/>
      </c>
      <c r="OP96" s="813" t="str">
        <f>IF(Table1[[#This Row],[Etikett - B3 - Recyceltes Material Anteil (in %)]]="","",Table1[[#This Row],[Etikett - B3 - Recyceltes Material Anteil (in %)]])</f>
        <v/>
      </c>
      <c r="OQ96" s="812" t="str">
        <f>IF(Table1[[#This Row],[Etikett - B3 - Beschichtung]]="","",VLOOKUP(Table1[[#This Row],[Etikett - B3 - Beschichtung]],'DD FD'!AE:AF,2,FALSE))</f>
        <v/>
      </c>
      <c r="OR96" s="861" t="str">
        <f>IF(Table1[[#This Row],[Etikett - B3 - Beschichtung Anteil (in %)]]="","",Table1[[#This Row],[Etikett - B3 - Beschichtung Anteil (in %)]])</f>
        <v/>
      </c>
      <c r="OS96" s="866">
        <f>ROUNDUP(SUM(
IF(AND(LB96='DD FD'!$J$7,LD96='DD FD'!$AI$3),LC96,0),
IF(AND(LL96='DD FD'!$J$7,LN96='DD FD'!$AI$3),LM96,0),
IF(AND(LV96='DD FD'!$J$7,LX96='DD FD'!$AI$3),LW96,0),
IF(AND(MF96='DD FD'!$J$7,MH96='DD FD'!$AI$3),MG96,0),
IF(AND(MQ96='DD FD'!$J$7,MS96='DD FD'!$AI$3),MR96,0),
IF(AND(NB96='DD FD'!$J$7,ND96='DD FD'!$AI$3),NC96,0),
IF(AND(NM96='DD FD'!$J$7,NO96='DD FD'!$AI$3),NN96,0),
IF(AND(NX96='DD FD'!$J$7,NZ96='DD FD'!$AI$3),NY96,0),
IF(AND(OI96='DD FD'!$J$7,OK96='DD FD'!$AI$3),OJ96,0),
),2)</f>
        <v>0</v>
      </c>
      <c r="OT96" s="865">
        <f>ROUNDUP(SUM(
IF(AND(LB96='DD FD'!$J$6,LD96='DD FD'!$AI$3),LC96,0),
IF(AND(LL96='DD FD'!$J$6,LN96='DD FD'!$AI$3),LM96,0),
IF(AND(LV96='DD FD'!$J$6,LX96='DD FD'!$AI$3),LW96,0),
IF(AND(MF96='DD FD'!$J$6,MH96='DD FD'!$AI$3),MG96,0),
IF(AND(MQ96='DD FD'!$J$6,MS96='DD FD'!$AI$3),MR96,0),
IF(AND(NB96='DD FD'!$J$6,ND96='DD FD'!$AI$3),NC96,0),
IF(AND(NM96='DD FD'!$J$6,NO96='DD FD'!$AI$3),NN96,0),
IF(AND(NX96='DD FD'!$J$6,NZ96='DD FD'!$AI$3),NY96,0),
IF(AND(OI96='DD FD'!$J$6,OK96='DD FD'!$AI$3),OJ96,0),
),2)</f>
        <v>0</v>
      </c>
      <c r="OU96" s="865">
        <f>ROUNDUP(SUM(
IF(AND(LB96='DD FD'!$J$10,LD96='DD FD'!$AI$3),LC96,0),
IF(AND(LL96='DD FD'!$J$10,LN96='DD FD'!$AI$3),LM96,0),
IF(AND(LV96='DD FD'!$J$10,LX96='DD FD'!$AI$3),LW96,0),
IF(AND(MF96='DD FD'!$J$10,MH96='DD FD'!$AI$3),MG96,0),
IF(AND(MQ96='DD FD'!$J$10,MS96='DD FD'!$AI$3),MR96,0),
IF(AND(NB96='DD FD'!$J$10,ND96='DD FD'!$AI$3),NC96,0),
IF(AND(NM96='DD FD'!$J$10,NO96='DD FD'!$AI$3),NN96,0),
IF(AND(NX96='DD FD'!$J$10,NZ96='DD FD'!$AI$3),NY96,0),
IF(AND(OI96='DD FD'!$J$10,OK96='DD FD'!$AI$3),OJ96,0),
),2)</f>
        <v>0</v>
      </c>
      <c r="OV96" s="865">
        <f>ROUNDUP(SUM(
IF(AND(LB96='DD FD'!$J$8,LD96='DD FD'!$AI$3),LC96,0),
IF(AND(LL96='DD FD'!$J$8,LN96='DD FD'!$AI$3),LM96,0),
IF(AND(LV96='DD FD'!$J$8,LX96='DD FD'!$AI$3),LW96,0),
IF(AND(MF96='DD FD'!$J$8,MH96='DD FD'!$AI$3),MG96,0),
IF(AND(MQ96='DD FD'!$J$8,MS96='DD FD'!$AI$3),MR96,0),
IF(AND(NB96='DD FD'!$J$8,ND96='DD FD'!$AI$3),NC96,0),
IF(AND(NM96='DD FD'!$J$8,NO96='DD FD'!$AI$3),NN96,0),
IF(AND(NX96='DD FD'!$J$8,NZ96='DD FD'!$AI$3),NY96,0),
IF(AND(OI96='DD FD'!$J$8,OK96='DD FD'!$AI$3),OJ96,0),
),2)</f>
        <v>0</v>
      </c>
      <c r="OW96" s="865">
        <f>ROUNDUP(SUM(
IF(AND(LB96='DD FD'!$J$5,LD96='DD FD'!$AI$3),LC96,0),
IF(AND(LL96='DD FD'!$J$5,LN96='DD FD'!$AI$3),LM96,0),
IF(AND(LV96='DD FD'!$J$5,LX96='DD FD'!$AI$3),LW96,0),
IF(AND(MF96='DD FD'!$J$5,MH96='DD FD'!$AI$3),MG96,0),
IF(AND(MQ96='DD FD'!$J$5,MS96='DD FD'!$AI$3),MR96,0),
IF(AND(NB96='DD FD'!$J$5,ND96='DD FD'!$AI$3),NC96,0),
IF(AND(NM96='DD FD'!$J$5,NO96='DD FD'!$AI$3),NN96,0),
IF(AND(NX96='DD FD'!$J$5,NZ96='DD FD'!$AI$3),NY96,0),
IF(AND(OI96='DD FD'!$J$5,OK96='DD FD'!$AI$3),OJ96,0),
),2)</f>
        <v>0</v>
      </c>
      <c r="OX96" s="865">
        <f>ROUNDUP(SUM(
IF(AND(LB96='DD FD'!$J$9,LD96='DD FD'!$AI$3),LC96,0),
IF(AND(LL96='DD FD'!$J$9,LN96='DD FD'!$AI$3),LM96,0),
IF(AND(LV96='DD FD'!$J$9,LX96='DD FD'!$AI$3),LW96,0),
IF(AND(MF96='DD FD'!$J$9,MH96='DD FD'!$AI$3),MG96,0),
IF(AND(MQ96='DD FD'!$J$9,MS96='DD FD'!$AI$3),MR96,0),
IF(AND(NB96='DD FD'!$J$9,ND96='DD FD'!$AI$3),NC96,0),
IF(AND(NM96='DD FD'!$J$9,NO96='DD FD'!$AI$3),NN96,0),
IF(AND(NX96='DD FD'!$J$9,NZ96='DD FD'!$AI$3),NY96,0),
IF(AND(OI96='DD FD'!$J$9,OK96='DD FD'!$AI$3),OJ96,0),
),2)</f>
        <v>0</v>
      </c>
      <c r="OY96" s="865">
        <f>ROUNDUP(SUM(
IF(AND(LB96='DD FD'!$J$4,LD96='DD FD'!$AI$3),LC96,0),
IF(AND(LL96='DD FD'!$J$4,LN96='DD FD'!$AI$3),LM96,0),
IF(AND(LV96='DD FD'!$J$4,LX96='DD FD'!$AI$3),LW96,0),
IF(AND(MF96='DD FD'!$J$4,MH96='DD FD'!$AI$3),MG96,0),
IF(AND(MQ96='DD FD'!$J$4,MS96='DD FD'!$AI$3),MR96,0),
IF(AND(NB96='DD FD'!$J$4,ND96='DD FD'!$AI$3),NC96,0),
IF(AND(NM96='DD FD'!$J$4,NO96='DD FD'!$AI$3),NN96,0),
IF(AND(NX96='DD FD'!$J$4,NZ96='DD FD'!$AI$3),NY96,0),
IF(AND(OI96='DD FD'!$J$4,OK96='DD FD'!$AI$3),OJ96,0),
),2)</f>
        <v>0</v>
      </c>
      <c r="OZ96" s="867">
        <f>ROUNDUP(SUM(
IF(AND(LB96='DD FD'!$J$11,LD96='DD FD'!$AI$3),LC96,0),
IF(AND(LL96='DD FD'!$J$11,LN96='DD FD'!$AI$3),LM96,0),
IF(AND(LV96='DD FD'!$J$11,LX96='DD FD'!$AI$3),LW96,0),
IF(AND(MF96='DD FD'!$J$11,MH96='DD FD'!$AI$3),MG96,0),
IF(AND(MQ96='DD FD'!$J$11,MS96='DD FD'!$AI$3),MR96,0),
IF(AND(NB96='DD FD'!$J$11,ND96='DD FD'!$AI$3),NC96,0),
IF(AND(NM96='DD FD'!$J$11,NO96='DD FD'!$AI$3),NN96,0),
IF(AND(NX96='DD FD'!$J$11,NZ96='DD FD'!$AI$3),NY96,0),
IF(AND(OI96='DD FD'!$J$11,OK96='DD FD'!$AI$3),OJ96,0),
),2)</f>
        <v>0</v>
      </c>
    </row>
    <row r="97" spans="1:416">
      <c r="A97" s="663"/>
      <c r="B97" s="182"/>
      <c r="C97" s="282"/>
      <c r="D97" s="282"/>
      <c r="E97" s="183"/>
      <c r="F97" s="355"/>
      <c r="G97" s="359"/>
      <c r="H97" s="664"/>
      <c r="I97" s="173"/>
      <c r="J97" s="161" t="str">
        <f t="shared" si="27"/>
        <v/>
      </c>
      <c r="K97" s="633" t="str">
        <f t="shared" si="44"/>
        <v/>
      </c>
      <c r="L97" s="636"/>
      <c r="M97" s="124" t="str">
        <f t="shared" si="45"/>
        <v/>
      </c>
      <c r="N97" s="125" t="str">
        <f t="shared" si="28"/>
        <v/>
      </c>
      <c r="O97" s="175"/>
      <c r="P97" s="175"/>
      <c r="Q97" s="126" t="str">
        <f t="shared" si="46"/>
        <v/>
      </c>
      <c r="R97" s="184"/>
      <c r="S97" s="184"/>
      <c r="T97" s="182"/>
      <c r="U97" s="182"/>
      <c r="V97" s="182"/>
      <c r="W97" s="358"/>
      <c r="X97" s="182"/>
      <c r="Y97" s="183"/>
      <c r="Z97" s="123"/>
      <c r="AA97" s="176"/>
      <c r="AB97" s="176"/>
      <c r="AC97" s="176"/>
      <c r="AD97" s="176"/>
      <c r="AE97" s="176"/>
      <c r="AF97" s="176"/>
      <c r="AG97" s="127" t="str">
        <f t="shared" si="47"/>
        <v/>
      </c>
      <c r="AH97" s="127" t="str">
        <f t="shared" si="48"/>
        <v/>
      </c>
      <c r="AI97" s="370"/>
      <c r="AJ97" s="635"/>
      <c r="AK97" s="619" t="str">
        <f t="shared" si="49"/>
        <v/>
      </c>
      <c r="AL97" s="124" t="str">
        <f t="shared" si="29"/>
        <v/>
      </c>
      <c r="AM97" s="124" t="str">
        <f t="shared" si="30"/>
        <v/>
      </c>
      <c r="AN97" s="124" t="str">
        <f t="shared" si="31"/>
        <v/>
      </c>
      <c r="AO97" s="124" t="str">
        <f t="shared" si="32"/>
        <v/>
      </c>
      <c r="AP97" s="184"/>
      <c r="AQ97" s="182"/>
      <c r="AR97" s="182"/>
      <c r="AS97" s="182"/>
      <c r="AT97" s="182"/>
      <c r="AU97" s="127" t="str">
        <f t="shared" si="33"/>
        <v/>
      </c>
      <c r="AV97" s="354"/>
      <c r="AW97" s="127" t="str">
        <f t="shared" si="34"/>
        <v/>
      </c>
      <c r="AX97" s="144" t="str">
        <f t="shared" si="35"/>
        <v/>
      </c>
      <c r="AY97" s="182"/>
      <c r="AZ97" s="23"/>
      <c r="BA97" s="23"/>
      <c r="BB97" s="183"/>
      <c r="BC97" s="622"/>
      <c r="BD97" s="649" t="str">
        <f t="shared" si="50"/>
        <v/>
      </c>
      <c r="BE97" s="354"/>
      <c r="BF97" s="192" t="str">
        <f t="shared" si="51"/>
        <v/>
      </c>
      <c r="BG97" s="159"/>
      <c r="BH97" s="159"/>
      <c r="BI97" s="182"/>
      <c r="BJ97" s="194"/>
      <c r="BK97" s="194"/>
      <c r="BL97" s="194"/>
      <c r="BM97" s="127" t="str">
        <f t="shared" si="36"/>
        <v/>
      </c>
      <c r="BN97" s="194"/>
      <c r="BO97" s="178" t="str">
        <f t="shared" si="37"/>
        <v/>
      </c>
      <c r="BP97" s="191"/>
      <c r="BQ97" s="182"/>
      <c r="BR97" s="23"/>
      <c r="BS97" s="23"/>
      <c r="BT97" s="23"/>
      <c r="BU97" s="651"/>
      <c r="BV97" s="647"/>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633" t="str">
        <f t="shared" si="52"/>
        <v/>
      </c>
      <c r="DY97" s="736"/>
      <c r="DZ97" s="334"/>
      <c r="EA97" s="736"/>
      <c r="EB97" s="197"/>
      <c r="EC97" s="194"/>
      <c r="ED97" s="197"/>
      <c r="EE97" s="197"/>
      <c r="EF97" s="194"/>
      <c r="EG97" s="194"/>
      <c r="EH97" s="194"/>
      <c r="EI97" s="123" t="str">
        <f t="shared" si="38"/>
        <v/>
      </c>
      <c r="EJ97" s="194"/>
      <c r="EK97" s="620" t="str">
        <f t="shared" si="39"/>
        <v/>
      </c>
      <c r="EL97" s="756"/>
      <c r="EM97" s="620" t="str">
        <f t="shared" si="53"/>
        <v/>
      </c>
      <c r="EN97" s="733"/>
      <c r="EO97" s="163"/>
      <c r="EP97" s="163"/>
      <c r="EQ97" s="163"/>
      <c r="ER97" s="163"/>
      <c r="ES97" s="163"/>
      <c r="ET97" s="163"/>
      <c r="EU97" s="163"/>
      <c r="EV97" s="163"/>
      <c r="EW97" s="163"/>
      <c r="EX97" s="163"/>
      <c r="EY97" s="163"/>
      <c r="EZ97" s="163"/>
      <c r="FA97" s="163"/>
      <c r="FB97" s="163"/>
      <c r="FC97" s="742"/>
      <c r="FD97" s="648" t="str">
        <f t="shared" si="40"/>
        <v/>
      </c>
      <c r="FE97" s="183"/>
      <c r="FF97" s="201"/>
      <c r="FG97" s="201"/>
      <c r="FH97" s="201"/>
      <c r="FI97" s="201"/>
      <c r="FJ97" s="201"/>
      <c r="FK97" s="201"/>
      <c r="FL97" s="182"/>
      <c r="FM97" s="182"/>
      <c r="FN97" s="334"/>
      <c r="FO97" s="123" t="str">
        <f t="shared" si="41"/>
        <v/>
      </c>
      <c r="FP97" s="889" t="str">
        <f>IF(Table1[[#This Row],[Baumwollanteil (in %)]]&lt;&gt;"","05","")</f>
        <v/>
      </c>
      <c r="FQ97" s="999"/>
      <c r="FR97" s="179" t="str">
        <f t="shared" si="42"/>
        <v/>
      </c>
      <c r="FS97" s="175"/>
      <c r="FT97" s="175"/>
      <c r="FU97" s="175"/>
      <c r="FV97" s="745" t="str">
        <f t="shared" si="43"/>
        <v/>
      </c>
      <c r="FZ97" s="24"/>
      <c r="GA97" s="24"/>
      <c r="GC97" s="1010" t="str">
        <f>IF(Table1[[#This Row],[Global Trade Item Number (GTIN)]]="","",Table1[[#This Row],[Global Trade Item Number (GTIN)]])</f>
        <v/>
      </c>
      <c r="GD97" s="790" t="str">
        <f>IF(Table1[[#This Row],[WAWI-Nr./ Kreditoren-Nummer
(ASDV)]]&lt;&gt;"",Table1[[#This Row],[WAWI-Nr./ Kreditoren-Nummer
(ASDV)]],"")</f>
        <v/>
      </c>
      <c r="GE97" s="190"/>
      <c r="GF97" s="790" t="str">
        <f>IF(Table1[[#This Row],[Gültig ab (Datum)]]&lt;&gt;"","31.12.9999","")</f>
        <v/>
      </c>
      <c r="GG97" s="190"/>
      <c r="GH97" s="190"/>
      <c r="GI97" s="616"/>
      <c r="GJ97" s="765"/>
      <c r="GK97" s="763"/>
      <c r="GL97" s="617"/>
      <c r="GM97" s="617"/>
      <c r="GN97" s="617"/>
      <c r="GO97" s="617"/>
      <c r="GP97" s="617"/>
      <c r="GQ97" s="775"/>
      <c r="GR97" s="771"/>
      <c r="GS97" s="159"/>
      <c r="GT97" s="610"/>
      <c r="GU97" s="610"/>
      <c r="GV97" s="610"/>
      <c r="GW97" s="610"/>
      <c r="GX97" s="610"/>
      <c r="GY97" s="610"/>
      <c r="GZ97" s="610"/>
      <c r="HA97" s="610"/>
      <c r="HB97" s="771"/>
      <c r="HC97" s="610"/>
      <c r="HD97" s="610"/>
      <c r="HE97" s="610"/>
      <c r="HF97" s="610"/>
      <c r="HG97" s="610"/>
      <c r="HH97" s="610"/>
      <c r="HI97" s="610"/>
      <c r="HJ97" s="610"/>
      <c r="HK97" s="610"/>
      <c r="HL97" s="771"/>
      <c r="HM97" s="610"/>
      <c r="HN97" s="610"/>
      <c r="HO97" s="610"/>
      <c r="HP97" s="610"/>
      <c r="HQ97" s="610"/>
      <c r="HR97" s="610"/>
      <c r="HS97" s="610"/>
      <c r="HT97" s="610"/>
      <c r="HU97" s="610"/>
      <c r="HV97" s="771"/>
      <c r="HW97" s="610"/>
      <c r="HX97" s="610"/>
      <c r="HY97" s="610"/>
      <c r="HZ97" s="610"/>
      <c r="IA97" s="610"/>
      <c r="IB97" s="610"/>
      <c r="IC97" s="610"/>
      <c r="ID97" s="610"/>
      <c r="IE97" s="610"/>
      <c r="IF97" s="610"/>
      <c r="IG97" s="771"/>
      <c r="IH97" s="610"/>
      <c r="II97" s="610"/>
      <c r="IJ97" s="610"/>
      <c r="IK97" s="610"/>
      <c r="IL97" s="610"/>
      <c r="IM97" s="610"/>
      <c r="IN97" s="610"/>
      <c r="IO97" s="610"/>
      <c r="IP97" s="610"/>
      <c r="IQ97" s="610"/>
      <c r="IR97" s="771"/>
      <c r="IS97" s="610"/>
      <c r="IT97" s="610"/>
      <c r="IU97" s="610"/>
      <c r="IV97" s="610"/>
      <c r="IW97" s="610"/>
      <c r="IX97" s="610"/>
      <c r="IY97" s="610"/>
      <c r="IZ97" s="610"/>
      <c r="JA97" s="610"/>
      <c r="JB97" s="610"/>
      <c r="JC97" s="771"/>
      <c r="JD97" s="610"/>
      <c r="JE97" s="610"/>
      <c r="JF97" s="610"/>
      <c r="JG97" s="610"/>
      <c r="JH97" s="610"/>
      <c r="JI97" s="610"/>
      <c r="JJ97" s="610"/>
      <c r="JK97" s="610"/>
      <c r="JL97" s="610"/>
      <c r="JM97" s="827"/>
      <c r="JN97" s="771"/>
      <c r="JO97" s="610"/>
      <c r="JP97" s="610"/>
      <c r="JQ97" s="610"/>
      <c r="JR97" s="610"/>
      <c r="JS97" s="610"/>
      <c r="JT97" s="610"/>
      <c r="JU97" s="610"/>
      <c r="JV97" s="610"/>
      <c r="JW97" s="610"/>
      <c r="JX97" s="610"/>
      <c r="JY97" s="771"/>
      <c r="JZ97" s="610"/>
      <c r="KA97" s="610"/>
      <c r="KB97" s="610"/>
      <c r="KC97" s="610"/>
      <c r="KD97" s="610"/>
      <c r="KE97" s="610"/>
      <c r="KF97" s="610"/>
      <c r="KG97" s="610"/>
      <c r="KH97" s="610"/>
      <c r="KI97" s="610"/>
      <c r="KL97" s="803" t="str">
        <f>IF(Table1[[#This Row],[GTIN]]&lt;&gt;"",Table1[[#This Row],[GTIN]],"")</f>
        <v/>
      </c>
      <c r="KM97" s="804" t="str">
        <f>Table1[[#This Row],[Kreditor]]</f>
        <v/>
      </c>
      <c r="KN97" s="805" t="str">
        <f>IF(Table1[[#This Row],[Gültig ab (Datum)]]&lt;&gt;"",Table1[[#This Row],[Gültig ab (Datum)]],"")</f>
        <v/>
      </c>
      <c r="KO97" s="805" t="str">
        <f>Table1[[#This Row],[Gültig bis]]</f>
        <v/>
      </c>
      <c r="KP97" s="818" t="str">
        <f>IF(Table1[[#This Row],[Artikel verpackt? 
(X=Ja)]]="","",Table1[[#This Row],[Artikel verpackt? 
(X=Ja)]])</f>
        <v/>
      </c>
      <c r="KQ97" s="806" t="str">
        <f>IF(Table1[[#This Row],[Verpackung recyclingfähig?
(X=Ja)]]="","",Table1[[#This Row],[Verpackung recyclingfähig?
(X=Ja)]])</f>
        <v/>
      </c>
      <c r="KR97" s="807"/>
      <c r="KS97" s="808"/>
      <c r="KT97" s="809"/>
      <c r="KU97" s="809"/>
      <c r="KV97" s="809"/>
      <c r="KW97" s="809"/>
      <c r="KX97" s="809"/>
      <c r="KY97" s="809"/>
      <c r="KZ97" s="810"/>
      <c r="LA97" s="811" t="str">
        <f>IF(Table1[[#This Row],[Hauptkörper - B1 - Art]]="","",VLOOKUP(Table1[[#This Row],[Hauptkörper - B1 - Art]],'DD FD'!B:C,2,FALSE))</f>
        <v/>
      </c>
      <c r="LB97" s="812" t="str">
        <f>IF(Table1[[#This Row],[Hauptkörper - B1 - Fraktion]]="","",VLOOKUP(Table1[[#This Row],[Hauptkörper - B1 - Fraktion]],'DD FD'!H:J,3,FALSE))</f>
        <v/>
      </c>
      <c r="LC97" s="809" t="str">
        <f>IF(Table1[[#This Row],[Hauptkörper - B1 - Gewicht
(in G)]]="","",Table1[[#This Row],[Hauptkörper - B1 - Gewicht
(in G)]])</f>
        <v/>
      </c>
      <c r="LD97" s="809" t="str">
        <f>IF(Table1[[#This Row],[Hauptkörper - B1 - Lizenzierungs-pflichtig? (X=Ja)]]="","",Table1[[#This Row],[Hauptkörper - B1 - Lizenzierungs-pflichtig? (X=Ja)]])</f>
        <v/>
      </c>
      <c r="LE97" s="812" t="str">
        <f>IF(Table1[[#This Row],[Hauptkörper - B1 - Virgin Material]]="","",VLOOKUP(Table1[[#This Row],[Hauptkörper - B1 - Virgin Material]],'DD FD'!AJ:AK,2,FALSE))</f>
        <v/>
      </c>
      <c r="LF97" s="813" t="str">
        <f>IF(Table1[[#This Row],[Hauptkörper - B1 - Virgin Material Anteil (in %)]]="","",Table1[[#This Row],[Hauptkörper - B1 - Virgin Material Anteil (in %)]])</f>
        <v/>
      </c>
      <c r="LG97" s="812" t="str">
        <f>IF(Table1[[#This Row],[Hauptkörper - B1 - Recyceltes Material]]="","",VLOOKUP(Table1[[#This Row],[Hauptkörper - B1 - Recyceltes Material]],'DD FD'!AL:AM,2,FALSE))</f>
        <v/>
      </c>
      <c r="LH97" s="813" t="str">
        <f>IF(Table1[[#This Row],[Hauptkörper - B1 - Recyceltes Material Anteil (in %)]]="","",Table1[[#This Row],[Hauptkörper - B1 - Recyceltes Material Anteil (in %)]])</f>
        <v/>
      </c>
      <c r="LI97" s="814" t="str">
        <f>IF(Table1[[#This Row],[Hauptkörper - B1 - Beschichtung]]="","",VLOOKUP(Table1[[#This Row],[Hauptkörper - B1 - Beschichtung]],'DD FD'!AE:AF,2,FALSE))</f>
        <v/>
      </c>
      <c r="LJ97" s="815" t="str">
        <f>IF(Table1[[#This Row],[Hauptkörper - B1 - Beschichtung Anteil (in %)]]="","",Table1[[#This Row],[Hauptkörper - B1 - Beschichtung Anteil (in %)]])</f>
        <v/>
      </c>
      <c r="LK97" s="811" t="str">
        <f>IF(Table1[[#This Row],[Hauptkörper - B2 - Art]]="","",VLOOKUP(Table1[[#This Row],[Hauptkörper - B2 - Art]],'DD FD'!B:C,2,FALSE))</f>
        <v/>
      </c>
      <c r="LL97" s="812" t="str">
        <f>IF(Table1[[#This Row],[Hauptkörper - B2 - Fraktion]]="","",VLOOKUP(Table1[[#This Row],[Hauptkörper - B2 - Fraktion]],'DD FD'!H:J,3,FALSE))</f>
        <v/>
      </c>
      <c r="LM97" s="809" t="str">
        <f>IF(Table1[[#This Row],[Hauptkörper - B2 - Gewicht
(in G)]]="","",Table1[[#This Row],[Hauptkörper - B2 - Gewicht
(in G)]])</f>
        <v/>
      </c>
      <c r="LN97" s="809" t="str">
        <f>IF(Table1[[#This Row],[Hauptkörper - B2 - Lizenzierungs-pflichtig? (X=Ja)]]="","",Table1[[#This Row],[Hauptkörper - B2 - Lizenzierungs-pflichtig? (X=Ja)]])</f>
        <v/>
      </c>
      <c r="LO97" s="812" t="str">
        <f>IF(Table1[[#This Row],[Hauptkörper - B2 - Virgin Material]]="","",VLOOKUP(Table1[[#This Row],[Hauptkörper - B2 - Virgin Material]],'DD FD'!AJ:AK,2,FALSE))</f>
        <v/>
      </c>
      <c r="LP97" s="813" t="str">
        <f>IF(Table1[[#This Row],[Hauptkörper - B2 - Virgin Material Anteil (in %)]]="","",Table1[[#This Row],[Hauptkörper - B2 - Virgin Material Anteil (in %)]])</f>
        <v/>
      </c>
      <c r="LQ97" s="812" t="str">
        <f>IF(Table1[[#This Row],[Hauptkörper - B2 - Recyceltes Material]]="","",VLOOKUP(Table1[[#This Row],[Hauptkörper - B2 - Recyceltes Material]],'DD FD'!AL:AM,2,FALSE))</f>
        <v/>
      </c>
      <c r="LR97" s="813" t="str">
        <f>IF(Table1[[#This Row],[Hauptkörper - B2 - Recyceltes Material Anteil (in %)]]="","",Table1[[#This Row],[Hauptkörper - B2 - Recyceltes Material Anteil (in %)]])</f>
        <v/>
      </c>
      <c r="LS97" s="812" t="str">
        <f>IF(Table1[[#This Row],[Hauptkörper - B2 - Beschichtung]]="","",VLOOKUP(Table1[[#This Row],[Hauptkörper - B2 - Beschichtung]],'DD FD'!AE:AF,2,FALSE))</f>
        <v/>
      </c>
      <c r="LT97" s="815" t="str">
        <f>IF(Table1[[#This Row],[Hauptkörper - B2 - Beschichtung Anteil (in %)]]="","",Table1[[#This Row],[Hauptkörper - B2 - Beschichtung Anteil (in %)]])</f>
        <v/>
      </c>
      <c r="LU97" s="811" t="str">
        <f>IF(Table1[[#This Row],[Hauptkörper - B3 - Art]]="","",VLOOKUP(Table1[[#This Row],[Hauptkörper - B3 - Art]],'DD FD'!B:C,2,FALSE))</f>
        <v/>
      </c>
      <c r="LV97" s="812" t="str">
        <f>IF(Table1[[#This Row],[Hauptkörper - B3 - Fraktion]]="","",VLOOKUP(Table1[[#This Row],[Hauptkörper - B3 - Fraktion]],'DD FD'!H:J,3,FALSE))</f>
        <v/>
      </c>
      <c r="LW97" s="809" t="str">
        <f>IF(Table1[[#This Row],[Hauptkörper - B3 - Gewicht
(in G)]]="","",Table1[[#This Row],[Hauptkörper - B3 - Gewicht
(in G)]])</f>
        <v/>
      </c>
      <c r="LX97" s="809" t="str">
        <f>IF(Table1[[#This Row],[Hauptkörper - B3 - Lizenzierungs-pflichtig? (X=Ja)]]="","",Table1[[#This Row],[Hauptkörper - B3 - Lizenzierungs-pflichtig? (X=Ja)]])</f>
        <v/>
      </c>
      <c r="LY97" s="812" t="str">
        <f>IF(Table1[[#This Row],[Hauptkörper - B3 - Virgin Material]]="","",VLOOKUP(Table1[[#This Row],[Hauptkörper - B3 - Virgin Material]],'DD FD'!AJ:AK,2,FALSE))</f>
        <v/>
      </c>
      <c r="LZ97" s="813" t="str">
        <f>IF(Table1[[#This Row],[Hauptkörper - B3 - Virgin Material Anteil (in %)]]="","",Table1[[#This Row],[Hauptkörper - B3 - Virgin Material Anteil (in %)]])</f>
        <v/>
      </c>
      <c r="MA97" s="812" t="str">
        <f>IF(Table1[[#This Row],[Hauptkörper - B3 - Recyceltes Material]]="","",VLOOKUP(Table1[[#This Row],[Hauptkörper - B3 - Recyceltes Material]],'DD FD'!AL:AM,2,FALSE))</f>
        <v/>
      </c>
      <c r="MB97" s="813" t="str">
        <f>IF(Table1[[#This Row],[Hauptkörper - B3 - Recyceltes Material Anteil (in %)]]="","",Table1[[#This Row],[Hauptkörper - B3 - Recyceltes Material Anteil (in %)]])</f>
        <v/>
      </c>
      <c r="MC97" s="812" t="str">
        <f>IF(Table1[[#This Row],[Hauptkörper - B3 - Beschichtung]]="","",VLOOKUP(Table1[[#This Row],[Hauptkörper - B3 - Beschichtung]],'DD FD'!AE:AF,2,FALSE))</f>
        <v/>
      </c>
      <c r="MD97" s="815" t="str">
        <f>IF(Table1[[#This Row],[Hauptkörper - B3 - Beschichtung Anteil (in %)]]="","",Table1[[#This Row],[Hauptkörper - B3 - Beschichtung Anteil (in %)]])</f>
        <v/>
      </c>
      <c r="ME97" s="811" t="str">
        <f>IF(Table1[[#This Row],[Verschluss - B1 - Art]]="","",VLOOKUP(Table1[[#This Row],[Verschluss - B1 - Art]],'DD FD'!D:E,2,FALSE))</f>
        <v/>
      </c>
      <c r="MF97" s="812" t="str">
        <f>IF(Table1[[#This Row],[Verschluss - B1 - Fraktion]]="","",VLOOKUP(Table1[[#This Row],[Verschluss - B1 - Fraktion]],'DD FD'!H:J,3,FALSE))</f>
        <v/>
      </c>
      <c r="MG97" s="809" t="str">
        <f>IF(Table1[[#This Row],[Verschluss - B1 - Gewicht (in G)]]="","",Table1[[#This Row],[Verschluss - B1 - Gewicht (in G)]])</f>
        <v/>
      </c>
      <c r="MH97" s="809" t="str">
        <f>IF(Table1[[#This Row],[Verschluss - B1 - Lizenzierungs-pflichtig? (X=Ja)]]="","",Table1[[#This Row],[Verschluss - B1 - Lizenzierungs-pflichtig? (X=Ja)]])</f>
        <v/>
      </c>
      <c r="MI97" s="809" t="str">
        <f>IF(Table1[[#This Row],[Verschluss - B1 - Trennbar vom Hauptkörper? (X=Ja)]]="","",Table1[[#This Row],[Verschluss - B1 - Trennbar vom Hauptkörper? (X=Ja)]])</f>
        <v/>
      </c>
      <c r="MJ97" s="812" t="str">
        <f>IF(Table1[[#This Row],[Verschluss - B1 - Virgin Material]]="","",VLOOKUP(Table1[[#This Row],[Verschluss - B1 - Virgin Material]],'DD FD'!AJ:AK,2,FALSE))</f>
        <v/>
      </c>
      <c r="MK97" s="813" t="str">
        <f>IF(Table1[[#This Row],[Verschluss - B1 - Virgin Material Anteil (in %)]]="","",Table1[[#This Row],[Verschluss - B1 - Virgin Material Anteil (in %)]])</f>
        <v/>
      </c>
      <c r="ML97" s="812" t="str">
        <f>IF(Table1[[#This Row],[Verschluss - B1 - Recyceltes Material]]="","",VLOOKUP(Table1[[#This Row],[Verschluss - B1 - Recyceltes Material]],'DD FD'!AL:AM,2,FALSE))</f>
        <v/>
      </c>
      <c r="MM97" s="813" t="str">
        <f>IF(Table1[[#This Row],[Verschluss - B1 - Recyceltes Material Anteil (in %)]]="","",Table1[[#This Row],[Verschluss - B1 - Recyceltes Material Anteil (in %)]])</f>
        <v/>
      </c>
      <c r="MN97" s="812" t="str">
        <f>IF(Table1[[#This Row],[Verschluss - B1 - Beschichtung]]="","",VLOOKUP(Table1[[#This Row],[Verschluss - B1 - Beschichtung]],'DD FD'!AE:AF,2,FALSE))</f>
        <v/>
      </c>
      <c r="MO97" s="815" t="str">
        <f>IF(Table1[[#This Row],[Verschluss - B1 - Beschichtung Anteil (in %)]]="","",Table1[[#This Row],[Verschluss - B1 - Beschichtung Anteil (in %)]])</f>
        <v/>
      </c>
      <c r="MP97" s="811" t="str">
        <f>IF(Table1[[#This Row],[Verschluss - B2 - Art]]="","",VLOOKUP(Table1[[#This Row],[Verschluss - B2 - Art]],'DD FD'!D:E,2,FALSE))</f>
        <v/>
      </c>
      <c r="MQ97" s="812" t="str">
        <f>IF(Table1[[#This Row],[Verschluss - B2 - Fraktion]]="","",VLOOKUP(Table1[[#This Row],[Verschluss - B2 - Fraktion]],'DD FD'!H:J,3,FALSE))</f>
        <v/>
      </c>
      <c r="MR97" s="809" t="str">
        <f>IF(Table1[[#This Row],[Verschluss - B2 - Gewicht (in G)]]="","",Table1[[#This Row],[Verschluss - B2 - Gewicht (in G)]])</f>
        <v/>
      </c>
      <c r="MS97" s="809" t="str">
        <f>IF(Table1[[#This Row],[Verschluss - B2 - Lizenzierungs-pflichtig? (X=Ja)]]="","",Table1[[#This Row],[Verschluss - B2 - Lizenzierungs-pflichtig? (X=Ja)]])</f>
        <v/>
      </c>
      <c r="MT97" s="809" t="str">
        <f>IF(Table1[[#This Row],[Verschluss - B2 - Trennbar vom Hauptkörper? (X=Ja)]]="","",Table1[[#This Row],[Verschluss - B2 - Trennbar vom Hauptkörper? (X=Ja)]])</f>
        <v/>
      </c>
      <c r="MU97" s="812" t="str">
        <f>IF(Table1[[#This Row],[Verschluss - B2 - Virgin Material]]="","",VLOOKUP(Table1[[#This Row],[Verschluss - B2 - Virgin Material]],'DD FD'!AJ:AK,2,FALSE))</f>
        <v/>
      </c>
      <c r="MV97" s="813" t="str">
        <f>IF(Table1[[#This Row],[Verschluss - B2 - Virgin Material Anteil (in %)]]="","",Table1[[#This Row],[Verschluss - B2 - Virgin Material Anteil (in %)]])</f>
        <v/>
      </c>
      <c r="MW97" s="812" t="str">
        <f>IF(Table1[[#This Row],[Verschluss - B2 - Recyceltes Material]]="","",VLOOKUP(Table1[[#This Row],[Verschluss - B2 - Recyceltes Material]],'DD FD'!AL:AM,2,FALSE))</f>
        <v/>
      </c>
      <c r="MX97" s="813" t="str">
        <f>IF(Table1[[#This Row],[Verschluss - B2 - Recyceltes Material Anteil (in %)]]="","",Table1[[#This Row],[Verschluss - B2 - Recyceltes Material Anteil (in %)]])</f>
        <v/>
      </c>
      <c r="MY97" s="812" t="str">
        <f>IF(Table1[[#This Row],[Verschluss - B2 - Beschichtung]]="","",VLOOKUP(Table1[[#This Row],[Verschluss - B2 - Beschichtung]],'DD FD'!AE:AF,2,FALSE))</f>
        <v/>
      </c>
      <c r="MZ97" s="815" t="str">
        <f>IF(Table1[[#This Row],[Verschluss - B2 - Beschichtung Anteil (in %)]]="","",Table1[[#This Row],[Verschluss - B2 - Beschichtung Anteil (in %)]])</f>
        <v/>
      </c>
      <c r="NA97" s="811" t="str">
        <f>IF(Table1[[#This Row],[Verschluss - B3 - Art]]="","",VLOOKUP(Table1[[#This Row],[Verschluss - B3 - Art]],'DD FD'!D:E,2,FALSE))</f>
        <v/>
      </c>
      <c r="NB97" s="812" t="str">
        <f>IF(Table1[[#This Row],[Verschluss - B3 - Fraktion]]="","",VLOOKUP(Table1[[#This Row],[Verschluss - B3 - Fraktion]],'DD FD'!H:J,3,FALSE))</f>
        <v/>
      </c>
      <c r="NC97" s="809" t="str">
        <f>IF(Table1[[#This Row],[Verschluss - B3 - Gewicht (in G)]]="","",Table1[[#This Row],[Verschluss - B3 - Gewicht (in G)]])</f>
        <v/>
      </c>
      <c r="ND97" s="809" t="str">
        <f>IF(Table1[[#This Row],[Verschluss - B3 - Lizenzierungs-pflichtig? (X=Ja)]]="","",Table1[[#This Row],[Verschluss - B3 - Lizenzierungs-pflichtig? (X=Ja)]])</f>
        <v/>
      </c>
      <c r="NE97" s="809" t="str">
        <f>IF(Table1[[#This Row],[Verschluss - B3 - Trennbar vom Hauptkörper? (X=Ja)]]="","",Table1[[#This Row],[Verschluss - B3 - Trennbar vom Hauptkörper? (X=Ja)]])</f>
        <v/>
      </c>
      <c r="NF97" s="812" t="str">
        <f>IF(Table1[[#This Row],[Verschluss - B3 - Virgin Material]]="","",VLOOKUP(Table1[[#This Row],[Verschluss - B3 - Virgin Material]],'DD FD'!AJ:AK,2,FALSE))</f>
        <v/>
      </c>
      <c r="NG97" s="813" t="str">
        <f>IF(Table1[[#This Row],[Verschluss - B3 - Virgin Material Anteil (in %)]]="","",Table1[[#This Row],[Verschluss - B3 - Virgin Material Anteil (in %)]])</f>
        <v/>
      </c>
      <c r="NH97" s="812" t="str">
        <f>IF(Table1[[#This Row],[Verschluss - B3 - Recyceltes Material]]="","",VLOOKUP(Table1[[#This Row],[Verschluss - B3 - Recyceltes Material]],'DD FD'!AL:AM,2,FALSE))</f>
        <v/>
      </c>
      <c r="NI97" s="813" t="str">
        <f>IF(Table1[[#This Row],[Verschluss - B3 - Recyceltes Material Anteil (in %)]]="","",Table1[[#This Row],[Verschluss - B3 - Recyceltes Material Anteil (in %)]])</f>
        <v/>
      </c>
      <c r="NJ97" s="812" t="str">
        <f>IF(Table1[[#This Row],[Verschluss - B3 - Beschichtung]]="","",VLOOKUP(Table1[[#This Row],[Verschluss - B3 - Beschichtung]],'DD FD'!AE:AF,2,FALSE))</f>
        <v/>
      </c>
      <c r="NK97" s="815" t="str">
        <f>IF(Table1[[#This Row],[Verschluss - B3 - Beschichtung Anteil (in %)]]="","",Table1[[#This Row],[Verschluss - B3 - Beschichtung Anteil (in %)]])</f>
        <v/>
      </c>
      <c r="NL97" s="811" t="str">
        <f>IF(Table1[[#This Row],[Etikett - B1 - Art]]="","",VLOOKUP(Table1[[#This Row],[Etikett - B1 - Art]],'DD FD'!F:G,2,FALSE))</f>
        <v/>
      </c>
      <c r="NM97" s="812" t="str">
        <f>IF(Table1[[#This Row],[Etikett - B1 - Fraktion]]="","",VLOOKUP(Table1[[#This Row],[Etikett - B1 - Fraktion]],'DD FD'!H:J,3,FALSE))</f>
        <v/>
      </c>
      <c r="NN97" s="809" t="str">
        <f>IF(Table1[[#This Row],[Etikett - B1 - Gewicht (in G)]]="","",Table1[[#This Row],[Etikett - B1 - Gewicht (in G)]])</f>
        <v/>
      </c>
      <c r="NO97" s="809" t="str">
        <f>IF(Table1[[#This Row],[Etikett - B1 - Lizenzierungs-pflichtig? (X=Ja)]]="","",Table1[[#This Row],[Etikett - B1 - Lizenzierungs-pflichtig? (X=Ja)]])</f>
        <v/>
      </c>
      <c r="NP97" s="809" t="str">
        <f>IF(Table1[[#This Row],[Etikett - B1 - Trennbar vom Hauptkörper? (X=Ja)]]="","",Table1[[#This Row],[Etikett - B1 - Trennbar vom Hauptkörper? (X=Ja)]])</f>
        <v/>
      </c>
      <c r="NQ97" s="812" t="str">
        <f>IF(Table1[[#This Row],[Etikett - B1 - Virgin Material]]="","",VLOOKUP(Table1[[#This Row],[Etikett - B1 - Virgin Material]],'DD FD'!AJ:AK,2,FALSE))</f>
        <v/>
      </c>
      <c r="NR97" s="813" t="str">
        <f>IF(Table1[[#This Row],[Etikett - B1 - Virgin Material Anteil (in %)]]="","",Table1[[#This Row],[Etikett - B1 - Virgin Material Anteil (in %)]])</f>
        <v/>
      </c>
      <c r="NS97" s="812" t="str">
        <f>IF(Table1[[#This Row],[Etikett - B1 - Recyceltes Material]]="","",VLOOKUP(Table1[[#This Row],[Etikett - B1 - Recyceltes Material]],'DD FD'!AL:AM,2,FALSE))</f>
        <v/>
      </c>
      <c r="NT97" s="813" t="str">
        <f>IF(Table1[[#This Row],[Etikett - B1 - Recyceltes Material Anteil (in %)]]="","",Table1[[#This Row],[Etikett - B1 - Recyceltes Material Anteil (in %)]])</f>
        <v/>
      </c>
      <c r="NU97" s="812" t="str">
        <f>IF(Table1[[#This Row],[Etikett - B1 - Beschichtung]]="","",VLOOKUP(Table1[[#This Row],[Etikett - B1 - Beschichtung]],'DD FD'!AE:AF,2,FALSE))</f>
        <v/>
      </c>
      <c r="NV97" s="815" t="str">
        <f>IF(Table1[[#This Row],[Etikett - B1 - Beschichtung Anteil (in %)]]="","",Table1[[#This Row],[Etikett - B1 - Beschichtung Anteil (in %)]])</f>
        <v/>
      </c>
      <c r="NW97" s="811" t="str">
        <f>IF(Table1[[#This Row],[Etikett - B2 - Art]]="","",VLOOKUP(Table1[[#This Row],[Etikett - B2 - Art]],'DD FD'!F:G,2,FALSE))</f>
        <v/>
      </c>
      <c r="NX97" s="812" t="str">
        <f>IF(Table1[[#This Row],[Etikett - B2 - Fraktion]]="","",VLOOKUP(Table1[[#This Row],[Etikett - B2 - Fraktion]],'DD FD'!H:J,3,FALSE))</f>
        <v/>
      </c>
      <c r="NY97" s="809" t="str">
        <f>IF(Table1[[#This Row],[Etikett - B2 - Gewicht (in G)]]="","",Table1[[#This Row],[Etikett - B2 - Gewicht (in G)]])</f>
        <v/>
      </c>
      <c r="NZ97" s="809" t="str">
        <f>IF(Table1[[#This Row],[Etikett - B2 - Lizenzierungs-pflichtig? (X=Ja)]]="","",Table1[[#This Row],[Etikett - B2 - Lizenzierungs-pflichtig? (X=Ja)]])</f>
        <v/>
      </c>
      <c r="OA97" s="809" t="str">
        <f>IF(Table1[[#This Row],[Etikett - B2 - Trennbar vom Hauptkörper? (X=Ja)]]="","",Table1[[#This Row],[Etikett - B2 - Trennbar vom Hauptkörper? (X=Ja)]])</f>
        <v/>
      </c>
      <c r="OB97" s="812" t="str">
        <f>IF(Table1[[#This Row],[Etikett - B2 - Virgin Material]]="","",VLOOKUP(Table1[[#This Row],[Etikett - B2 - Virgin Material]],'DD FD'!AJ:AK,2,FALSE))</f>
        <v/>
      </c>
      <c r="OC97" s="813" t="str">
        <f>IF(Table1[[#This Row],[Etikett - B2 - Virgin Material Anteil (in %)]]="","",Table1[[#This Row],[Etikett - B2 - Virgin Material Anteil (in %)]])</f>
        <v/>
      </c>
      <c r="OD97" s="812" t="str">
        <f>IF(Table1[[#This Row],[Etikett - B2 - Recyceltes Material]]="","",VLOOKUP(Table1[[#This Row],[Etikett - B2 - Recyceltes Material]],'DD FD'!AL:AM,2,FALSE))</f>
        <v/>
      </c>
      <c r="OE97" s="813" t="str">
        <f>IF(Table1[[#This Row],[Etikett - B2 - Recyceltes Material Anteil (in %)]]="","",Table1[[#This Row],[Etikett - B2 - Recyceltes Material Anteil (in %)]])</f>
        <v/>
      </c>
      <c r="OF97" s="812" t="str">
        <f>IF(Table1[[#This Row],[Etikett - B2 - Beschichtung]]="","",VLOOKUP(Table1[[#This Row],[Etikett - B2 - Beschichtung]],'DD FD'!AE:AF,2,FALSE))</f>
        <v/>
      </c>
      <c r="OG97" s="815" t="str">
        <f>IF(Table1[[#This Row],[Etikett - B2 - Beschichtung Anteil (in %)]]="","",Table1[[#This Row],[Etikett - B2 - Beschichtung Anteil (in %)]])</f>
        <v/>
      </c>
      <c r="OH97" s="811" t="str">
        <f>IF(Table1[[#This Row],[Etikett - B3 - Art]]="","",VLOOKUP(Table1[[#This Row],[Etikett - B3 - Art]],'DD FD'!F:G,2,FALSE))</f>
        <v/>
      </c>
      <c r="OI97" s="812" t="str">
        <f>IF(Table1[[#This Row],[Etikett - B3 - Fraktion]]="","",VLOOKUP(Table1[[#This Row],[Etikett - B3 - Fraktion]],'DD FD'!H:J,3,FALSE))</f>
        <v/>
      </c>
      <c r="OJ97" s="809" t="str">
        <f>IF(Table1[[#This Row],[Etikett - B3 - Gewicht (in G)]]="","",Table1[[#This Row],[Etikett - B3 - Gewicht (in G)]])</f>
        <v/>
      </c>
      <c r="OK97" s="809" t="str">
        <f>IF(Table1[[#This Row],[Etikett - B3 - Lizenzierungs-pflichtig? (X=Ja)]]="","",Table1[[#This Row],[Etikett - B3 - Lizenzierungs-pflichtig? (X=Ja)]])</f>
        <v/>
      </c>
      <c r="OL97" s="809" t="str">
        <f>IF(Table1[[#This Row],[Etikett - B3 - Trennbar vom Hauptkörper? (X=Ja)]]="","",Table1[[#This Row],[Etikett - B3 - Trennbar vom Hauptkörper? (X=Ja)]])</f>
        <v/>
      </c>
      <c r="OM97" s="812" t="str">
        <f>IF(Table1[[#This Row],[Etikett - B3 - Virgin Material]]="","",VLOOKUP(Table1[[#This Row],[Etikett - B3 - Virgin Material]],'DD FD'!AJ:AK,2,FALSE))</f>
        <v/>
      </c>
      <c r="ON97" s="813" t="str">
        <f>IF(Table1[[#This Row],[Etikett - B3 - Virgin Material Anteil (in %)]]="","",Table1[[#This Row],[Etikett - B3 - Virgin Material Anteil (in %)]])</f>
        <v/>
      </c>
      <c r="OO97" s="812" t="str">
        <f>IF(Table1[[#This Row],[Etikett - B3 - Recyceltes Material]]="","",VLOOKUP(Table1[[#This Row],[Etikett - B3 - Recyceltes Material]],'DD FD'!AL:AM,2,FALSE))</f>
        <v/>
      </c>
      <c r="OP97" s="813" t="str">
        <f>IF(Table1[[#This Row],[Etikett - B3 - Recyceltes Material Anteil (in %)]]="","",Table1[[#This Row],[Etikett - B3 - Recyceltes Material Anteil (in %)]])</f>
        <v/>
      </c>
      <c r="OQ97" s="812" t="str">
        <f>IF(Table1[[#This Row],[Etikett - B3 - Beschichtung]]="","",VLOOKUP(Table1[[#This Row],[Etikett - B3 - Beschichtung]],'DD FD'!AE:AF,2,FALSE))</f>
        <v/>
      </c>
      <c r="OR97" s="861" t="str">
        <f>IF(Table1[[#This Row],[Etikett - B3 - Beschichtung Anteil (in %)]]="","",Table1[[#This Row],[Etikett - B3 - Beschichtung Anteil (in %)]])</f>
        <v/>
      </c>
      <c r="OS97" s="866">
        <f>ROUNDUP(SUM(
IF(AND(LB97='DD FD'!$J$7,LD97='DD FD'!$AI$3),LC97,0),
IF(AND(LL97='DD FD'!$J$7,LN97='DD FD'!$AI$3),LM97,0),
IF(AND(LV97='DD FD'!$J$7,LX97='DD FD'!$AI$3),LW97,0),
IF(AND(MF97='DD FD'!$J$7,MH97='DD FD'!$AI$3),MG97,0),
IF(AND(MQ97='DD FD'!$J$7,MS97='DD FD'!$AI$3),MR97,0),
IF(AND(NB97='DD FD'!$J$7,ND97='DD FD'!$AI$3),NC97,0),
IF(AND(NM97='DD FD'!$J$7,NO97='DD FD'!$AI$3),NN97,0),
IF(AND(NX97='DD FD'!$J$7,NZ97='DD FD'!$AI$3),NY97,0),
IF(AND(OI97='DD FD'!$J$7,OK97='DD FD'!$AI$3),OJ97,0),
),2)</f>
        <v>0</v>
      </c>
      <c r="OT97" s="865">
        <f>ROUNDUP(SUM(
IF(AND(LB97='DD FD'!$J$6,LD97='DD FD'!$AI$3),LC97,0),
IF(AND(LL97='DD FD'!$J$6,LN97='DD FD'!$AI$3),LM97,0),
IF(AND(LV97='DD FD'!$J$6,LX97='DD FD'!$AI$3),LW97,0),
IF(AND(MF97='DD FD'!$J$6,MH97='DD FD'!$AI$3),MG97,0),
IF(AND(MQ97='DD FD'!$J$6,MS97='DD FD'!$AI$3),MR97,0),
IF(AND(NB97='DD FD'!$J$6,ND97='DD FD'!$AI$3),NC97,0),
IF(AND(NM97='DD FD'!$J$6,NO97='DD FD'!$AI$3),NN97,0),
IF(AND(NX97='DD FD'!$J$6,NZ97='DD FD'!$AI$3),NY97,0),
IF(AND(OI97='DD FD'!$J$6,OK97='DD FD'!$AI$3),OJ97,0),
),2)</f>
        <v>0</v>
      </c>
      <c r="OU97" s="865">
        <f>ROUNDUP(SUM(
IF(AND(LB97='DD FD'!$J$10,LD97='DD FD'!$AI$3),LC97,0),
IF(AND(LL97='DD FD'!$J$10,LN97='DD FD'!$AI$3),LM97,0),
IF(AND(LV97='DD FD'!$J$10,LX97='DD FD'!$AI$3),LW97,0),
IF(AND(MF97='DD FD'!$J$10,MH97='DD FD'!$AI$3),MG97,0),
IF(AND(MQ97='DD FD'!$J$10,MS97='DD FD'!$AI$3),MR97,0),
IF(AND(NB97='DD FD'!$J$10,ND97='DD FD'!$AI$3),NC97,0),
IF(AND(NM97='DD FD'!$J$10,NO97='DD FD'!$AI$3),NN97,0),
IF(AND(NX97='DD FD'!$J$10,NZ97='DD FD'!$AI$3),NY97,0),
IF(AND(OI97='DD FD'!$J$10,OK97='DD FD'!$AI$3),OJ97,0),
),2)</f>
        <v>0</v>
      </c>
      <c r="OV97" s="865">
        <f>ROUNDUP(SUM(
IF(AND(LB97='DD FD'!$J$8,LD97='DD FD'!$AI$3),LC97,0),
IF(AND(LL97='DD FD'!$J$8,LN97='DD FD'!$AI$3),LM97,0),
IF(AND(LV97='DD FD'!$J$8,LX97='DD FD'!$AI$3),LW97,0),
IF(AND(MF97='DD FD'!$J$8,MH97='DD FD'!$AI$3),MG97,0),
IF(AND(MQ97='DD FD'!$J$8,MS97='DD FD'!$AI$3),MR97,0),
IF(AND(NB97='DD FD'!$J$8,ND97='DD FD'!$AI$3),NC97,0),
IF(AND(NM97='DD FD'!$J$8,NO97='DD FD'!$AI$3),NN97,0),
IF(AND(NX97='DD FD'!$J$8,NZ97='DD FD'!$AI$3),NY97,0),
IF(AND(OI97='DD FD'!$J$8,OK97='DD FD'!$AI$3),OJ97,0),
),2)</f>
        <v>0</v>
      </c>
      <c r="OW97" s="865">
        <f>ROUNDUP(SUM(
IF(AND(LB97='DD FD'!$J$5,LD97='DD FD'!$AI$3),LC97,0),
IF(AND(LL97='DD FD'!$J$5,LN97='DD FD'!$AI$3),LM97,0),
IF(AND(LV97='DD FD'!$J$5,LX97='DD FD'!$AI$3),LW97,0),
IF(AND(MF97='DD FD'!$J$5,MH97='DD FD'!$AI$3),MG97,0),
IF(AND(MQ97='DD FD'!$J$5,MS97='DD FD'!$AI$3),MR97,0),
IF(AND(NB97='DD FD'!$J$5,ND97='DD FD'!$AI$3),NC97,0),
IF(AND(NM97='DD FD'!$J$5,NO97='DD FD'!$AI$3),NN97,0),
IF(AND(NX97='DD FD'!$J$5,NZ97='DD FD'!$AI$3),NY97,0),
IF(AND(OI97='DD FD'!$J$5,OK97='DD FD'!$AI$3),OJ97,0),
),2)</f>
        <v>0</v>
      </c>
      <c r="OX97" s="865">
        <f>ROUNDUP(SUM(
IF(AND(LB97='DD FD'!$J$9,LD97='DD FD'!$AI$3),LC97,0),
IF(AND(LL97='DD FD'!$J$9,LN97='DD FD'!$AI$3),LM97,0),
IF(AND(LV97='DD FD'!$J$9,LX97='DD FD'!$AI$3),LW97,0),
IF(AND(MF97='DD FD'!$J$9,MH97='DD FD'!$AI$3),MG97,0),
IF(AND(MQ97='DD FD'!$J$9,MS97='DD FD'!$AI$3),MR97,0),
IF(AND(NB97='DD FD'!$J$9,ND97='DD FD'!$AI$3),NC97,0),
IF(AND(NM97='DD FD'!$J$9,NO97='DD FD'!$AI$3),NN97,0),
IF(AND(NX97='DD FD'!$J$9,NZ97='DD FD'!$AI$3),NY97,0),
IF(AND(OI97='DD FD'!$J$9,OK97='DD FD'!$AI$3),OJ97,0),
),2)</f>
        <v>0</v>
      </c>
      <c r="OY97" s="865">
        <f>ROUNDUP(SUM(
IF(AND(LB97='DD FD'!$J$4,LD97='DD FD'!$AI$3),LC97,0),
IF(AND(LL97='DD FD'!$J$4,LN97='DD FD'!$AI$3),LM97,0),
IF(AND(LV97='DD FD'!$J$4,LX97='DD FD'!$AI$3),LW97,0),
IF(AND(MF97='DD FD'!$J$4,MH97='DD FD'!$AI$3),MG97,0),
IF(AND(MQ97='DD FD'!$J$4,MS97='DD FD'!$AI$3),MR97,0),
IF(AND(NB97='DD FD'!$J$4,ND97='DD FD'!$AI$3),NC97,0),
IF(AND(NM97='DD FD'!$J$4,NO97='DD FD'!$AI$3),NN97,0),
IF(AND(NX97='DD FD'!$J$4,NZ97='DD FD'!$AI$3),NY97,0),
IF(AND(OI97='DD FD'!$J$4,OK97='DD FD'!$AI$3),OJ97,0),
),2)</f>
        <v>0</v>
      </c>
      <c r="OZ97" s="867">
        <f>ROUNDUP(SUM(
IF(AND(LB97='DD FD'!$J$11,LD97='DD FD'!$AI$3),LC97,0),
IF(AND(LL97='DD FD'!$J$11,LN97='DD FD'!$AI$3),LM97,0),
IF(AND(LV97='DD FD'!$J$11,LX97='DD FD'!$AI$3),LW97,0),
IF(AND(MF97='DD FD'!$J$11,MH97='DD FD'!$AI$3),MG97,0),
IF(AND(MQ97='DD FD'!$J$11,MS97='DD FD'!$AI$3),MR97,0),
IF(AND(NB97='DD FD'!$J$11,ND97='DD FD'!$AI$3),NC97,0),
IF(AND(NM97='DD FD'!$J$11,NO97='DD FD'!$AI$3),NN97,0),
IF(AND(NX97='DD FD'!$J$11,NZ97='DD FD'!$AI$3),NY97,0),
IF(AND(OI97='DD FD'!$J$11,OK97='DD FD'!$AI$3),OJ97,0),
),2)</f>
        <v>0</v>
      </c>
    </row>
    <row r="98" spans="1:416">
      <c r="A98" s="663"/>
      <c r="B98" s="182"/>
      <c r="C98" s="282"/>
      <c r="D98" s="282"/>
      <c r="E98" s="183"/>
      <c r="F98" s="355"/>
      <c r="G98" s="359"/>
      <c r="H98" s="664"/>
      <c r="I98" s="173"/>
      <c r="J98" s="161" t="str">
        <f t="shared" si="27"/>
        <v/>
      </c>
      <c r="K98" s="633" t="str">
        <f t="shared" si="44"/>
        <v/>
      </c>
      <c r="L98" s="636"/>
      <c r="M98" s="124" t="str">
        <f t="shared" si="45"/>
        <v/>
      </c>
      <c r="N98" s="125" t="str">
        <f t="shared" si="28"/>
        <v/>
      </c>
      <c r="O98" s="175"/>
      <c r="P98" s="175"/>
      <c r="Q98" s="126" t="str">
        <f t="shared" si="46"/>
        <v/>
      </c>
      <c r="R98" s="184"/>
      <c r="S98" s="184"/>
      <c r="T98" s="182"/>
      <c r="U98" s="182"/>
      <c r="V98" s="182"/>
      <c r="W98" s="358"/>
      <c r="X98" s="182"/>
      <c r="Y98" s="183"/>
      <c r="Z98" s="123"/>
      <c r="AA98" s="176"/>
      <c r="AB98" s="176"/>
      <c r="AC98" s="176"/>
      <c r="AD98" s="176"/>
      <c r="AE98" s="176"/>
      <c r="AF98" s="176"/>
      <c r="AG98" s="127" t="str">
        <f t="shared" si="47"/>
        <v/>
      </c>
      <c r="AH98" s="127" t="str">
        <f t="shared" si="48"/>
        <v/>
      </c>
      <c r="AI98" s="370"/>
      <c r="AJ98" s="635"/>
      <c r="AK98" s="619" t="str">
        <f t="shared" si="49"/>
        <v/>
      </c>
      <c r="AL98" s="124" t="str">
        <f t="shared" si="29"/>
        <v/>
      </c>
      <c r="AM98" s="124" t="str">
        <f t="shared" si="30"/>
        <v/>
      </c>
      <c r="AN98" s="124" t="str">
        <f t="shared" si="31"/>
        <v/>
      </c>
      <c r="AO98" s="124" t="str">
        <f t="shared" si="32"/>
        <v/>
      </c>
      <c r="AP98" s="184"/>
      <c r="AQ98" s="182"/>
      <c r="AR98" s="182"/>
      <c r="AS98" s="182"/>
      <c r="AT98" s="182"/>
      <c r="AU98" s="127" t="str">
        <f t="shared" si="33"/>
        <v/>
      </c>
      <c r="AV98" s="354"/>
      <c r="AW98" s="127" t="str">
        <f t="shared" si="34"/>
        <v/>
      </c>
      <c r="AX98" s="144" t="str">
        <f t="shared" si="35"/>
        <v/>
      </c>
      <c r="AY98" s="182"/>
      <c r="AZ98" s="23"/>
      <c r="BA98" s="23"/>
      <c r="BB98" s="183"/>
      <c r="BC98" s="622"/>
      <c r="BD98" s="649" t="str">
        <f t="shared" si="50"/>
        <v/>
      </c>
      <c r="BE98" s="354"/>
      <c r="BF98" s="192" t="str">
        <f t="shared" si="51"/>
        <v/>
      </c>
      <c r="BG98" s="159"/>
      <c r="BH98" s="159"/>
      <c r="BI98" s="182"/>
      <c r="BJ98" s="194"/>
      <c r="BK98" s="194"/>
      <c r="BL98" s="194"/>
      <c r="BM98" s="127" t="str">
        <f t="shared" si="36"/>
        <v/>
      </c>
      <c r="BN98" s="194"/>
      <c r="BO98" s="178" t="str">
        <f t="shared" si="37"/>
        <v/>
      </c>
      <c r="BP98" s="191"/>
      <c r="BQ98" s="182"/>
      <c r="BR98" s="23"/>
      <c r="BS98" s="23"/>
      <c r="BT98" s="23"/>
      <c r="BU98" s="651"/>
      <c r="BV98" s="647"/>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633" t="str">
        <f t="shared" si="52"/>
        <v/>
      </c>
      <c r="DY98" s="736"/>
      <c r="DZ98" s="334"/>
      <c r="EA98" s="736"/>
      <c r="EB98" s="197"/>
      <c r="EC98" s="194"/>
      <c r="ED98" s="197"/>
      <c r="EE98" s="197"/>
      <c r="EF98" s="194"/>
      <c r="EG98" s="194"/>
      <c r="EH98" s="194"/>
      <c r="EI98" s="123" t="str">
        <f t="shared" si="38"/>
        <v/>
      </c>
      <c r="EJ98" s="194"/>
      <c r="EK98" s="620" t="str">
        <f t="shared" si="39"/>
        <v/>
      </c>
      <c r="EL98" s="756"/>
      <c r="EM98" s="620" t="str">
        <f t="shared" si="53"/>
        <v/>
      </c>
      <c r="EN98" s="733"/>
      <c r="EO98" s="163"/>
      <c r="EP98" s="163"/>
      <c r="EQ98" s="163"/>
      <c r="ER98" s="163"/>
      <c r="ES98" s="163"/>
      <c r="ET98" s="163"/>
      <c r="EU98" s="163"/>
      <c r="EV98" s="163"/>
      <c r="EW98" s="163"/>
      <c r="EX98" s="163"/>
      <c r="EY98" s="163"/>
      <c r="EZ98" s="163"/>
      <c r="FA98" s="163"/>
      <c r="FB98" s="163"/>
      <c r="FC98" s="742"/>
      <c r="FD98" s="648" t="str">
        <f t="shared" si="40"/>
        <v/>
      </c>
      <c r="FE98" s="183"/>
      <c r="FF98" s="201"/>
      <c r="FG98" s="201"/>
      <c r="FH98" s="201"/>
      <c r="FI98" s="201"/>
      <c r="FJ98" s="201"/>
      <c r="FK98" s="201"/>
      <c r="FL98" s="182"/>
      <c r="FM98" s="182"/>
      <c r="FN98" s="334"/>
      <c r="FO98" s="123" t="str">
        <f t="shared" si="41"/>
        <v/>
      </c>
      <c r="FP98" s="889" t="str">
        <f>IF(Table1[[#This Row],[Baumwollanteil (in %)]]&lt;&gt;"","05","")</f>
        <v/>
      </c>
      <c r="FQ98" s="999"/>
      <c r="FR98" s="179" t="str">
        <f t="shared" si="42"/>
        <v/>
      </c>
      <c r="FS98" s="175"/>
      <c r="FT98" s="175"/>
      <c r="FU98" s="175"/>
      <c r="FV98" s="745" t="str">
        <f t="shared" si="43"/>
        <v/>
      </c>
      <c r="FZ98" s="24"/>
      <c r="GA98" s="24"/>
      <c r="GC98" s="1010" t="str">
        <f>IF(Table1[[#This Row],[Global Trade Item Number (GTIN)]]="","",Table1[[#This Row],[Global Trade Item Number (GTIN)]])</f>
        <v/>
      </c>
      <c r="GD98" s="790" t="str">
        <f>IF(Table1[[#This Row],[WAWI-Nr./ Kreditoren-Nummer
(ASDV)]]&lt;&gt;"",Table1[[#This Row],[WAWI-Nr./ Kreditoren-Nummer
(ASDV)]],"")</f>
        <v/>
      </c>
      <c r="GE98" s="190"/>
      <c r="GF98" s="790" t="str">
        <f>IF(Table1[[#This Row],[Gültig ab (Datum)]]&lt;&gt;"","31.12.9999","")</f>
        <v/>
      </c>
      <c r="GG98" s="190"/>
      <c r="GH98" s="190"/>
      <c r="GI98" s="616"/>
      <c r="GJ98" s="765"/>
      <c r="GK98" s="763"/>
      <c r="GL98" s="617"/>
      <c r="GM98" s="617"/>
      <c r="GN98" s="617"/>
      <c r="GO98" s="617"/>
      <c r="GP98" s="617"/>
      <c r="GQ98" s="775"/>
      <c r="GR98" s="771"/>
      <c r="GS98" s="159"/>
      <c r="GT98" s="610"/>
      <c r="GU98" s="610"/>
      <c r="GV98" s="610"/>
      <c r="GW98" s="610"/>
      <c r="GX98" s="610"/>
      <c r="GY98" s="610"/>
      <c r="GZ98" s="610"/>
      <c r="HA98" s="610"/>
      <c r="HB98" s="771"/>
      <c r="HC98" s="610"/>
      <c r="HD98" s="610"/>
      <c r="HE98" s="610"/>
      <c r="HF98" s="610"/>
      <c r="HG98" s="610"/>
      <c r="HH98" s="610"/>
      <c r="HI98" s="610"/>
      <c r="HJ98" s="610"/>
      <c r="HK98" s="610"/>
      <c r="HL98" s="771"/>
      <c r="HM98" s="610"/>
      <c r="HN98" s="610"/>
      <c r="HO98" s="610"/>
      <c r="HP98" s="610"/>
      <c r="HQ98" s="610"/>
      <c r="HR98" s="610"/>
      <c r="HS98" s="610"/>
      <c r="HT98" s="610"/>
      <c r="HU98" s="610"/>
      <c r="HV98" s="771"/>
      <c r="HW98" s="610"/>
      <c r="HX98" s="610"/>
      <c r="HY98" s="610"/>
      <c r="HZ98" s="610"/>
      <c r="IA98" s="610"/>
      <c r="IB98" s="610"/>
      <c r="IC98" s="610"/>
      <c r="ID98" s="610"/>
      <c r="IE98" s="610"/>
      <c r="IF98" s="610"/>
      <c r="IG98" s="771"/>
      <c r="IH98" s="610"/>
      <c r="II98" s="610"/>
      <c r="IJ98" s="610"/>
      <c r="IK98" s="610"/>
      <c r="IL98" s="610"/>
      <c r="IM98" s="610"/>
      <c r="IN98" s="610"/>
      <c r="IO98" s="610"/>
      <c r="IP98" s="610"/>
      <c r="IQ98" s="610"/>
      <c r="IR98" s="771"/>
      <c r="IS98" s="610"/>
      <c r="IT98" s="610"/>
      <c r="IU98" s="610"/>
      <c r="IV98" s="610"/>
      <c r="IW98" s="610"/>
      <c r="IX98" s="610"/>
      <c r="IY98" s="610"/>
      <c r="IZ98" s="610"/>
      <c r="JA98" s="610"/>
      <c r="JB98" s="610"/>
      <c r="JC98" s="771"/>
      <c r="JD98" s="610"/>
      <c r="JE98" s="610"/>
      <c r="JF98" s="610"/>
      <c r="JG98" s="610"/>
      <c r="JH98" s="610"/>
      <c r="JI98" s="610"/>
      <c r="JJ98" s="610"/>
      <c r="JK98" s="610"/>
      <c r="JL98" s="610"/>
      <c r="JM98" s="827"/>
      <c r="JN98" s="771"/>
      <c r="JO98" s="610"/>
      <c r="JP98" s="610"/>
      <c r="JQ98" s="610"/>
      <c r="JR98" s="610"/>
      <c r="JS98" s="610"/>
      <c r="JT98" s="610"/>
      <c r="JU98" s="610"/>
      <c r="JV98" s="610"/>
      <c r="JW98" s="610"/>
      <c r="JX98" s="610"/>
      <c r="JY98" s="771"/>
      <c r="JZ98" s="610"/>
      <c r="KA98" s="610"/>
      <c r="KB98" s="610"/>
      <c r="KC98" s="610"/>
      <c r="KD98" s="610"/>
      <c r="KE98" s="610"/>
      <c r="KF98" s="610"/>
      <c r="KG98" s="610"/>
      <c r="KH98" s="610"/>
      <c r="KI98" s="610"/>
      <c r="KL98" s="803" t="str">
        <f>IF(Table1[[#This Row],[GTIN]]&lt;&gt;"",Table1[[#This Row],[GTIN]],"")</f>
        <v/>
      </c>
      <c r="KM98" s="804" t="str">
        <f>Table1[[#This Row],[Kreditor]]</f>
        <v/>
      </c>
      <c r="KN98" s="805" t="str">
        <f>IF(Table1[[#This Row],[Gültig ab (Datum)]]&lt;&gt;"",Table1[[#This Row],[Gültig ab (Datum)]],"")</f>
        <v/>
      </c>
      <c r="KO98" s="805" t="str">
        <f>Table1[[#This Row],[Gültig bis]]</f>
        <v/>
      </c>
      <c r="KP98" s="818" t="str">
        <f>IF(Table1[[#This Row],[Artikel verpackt? 
(X=Ja)]]="","",Table1[[#This Row],[Artikel verpackt? 
(X=Ja)]])</f>
        <v/>
      </c>
      <c r="KQ98" s="806" t="str">
        <f>IF(Table1[[#This Row],[Verpackung recyclingfähig?
(X=Ja)]]="","",Table1[[#This Row],[Verpackung recyclingfähig?
(X=Ja)]])</f>
        <v/>
      </c>
      <c r="KR98" s="807"/>
      <c r="KS98" s="808"/>
      <c r="KT98" s="809"/>
      <c r="KU98" s="809"/>
      <c r="KV98" s="809"/>
      <c r="KW98" s="809"/>
      <c r="KX98" s="809"/>
      <c r="KY98" s="809"/>
      <c r="KZ98" s="810"/>
      <c r="LA98" s="811" t="str">
        <f>IF(Table1[[#This Row],[Hauptkörper - B1 - Art]]="","",VLOOKUP(Table1[[#This Row],[Hauptkörper - B1 - Art]],'DD FD'!B:C,2,FALSE))</f>
        <v/>
      </c>
      <c r="LB98" s="812" t="str">
        <f>IF(Table1[[#This Row],[Hauptkörper - B1 - Fraktion]]="","",VLOOKUP(Table1[[#This Row],[Hauptkörper - B1 - Fraktion]],'DD FD'!H:J,3,FALSE))</f>
        <v/>
      </c>
      <c r="LC98" s="809" t="str">
        <f>IF(Table1[[#This Row],[Hauptkörper - B1 - Gewicht
(in G)]]="","",Table1[[#This Row],[Hauptkörper - B1 - Gewicht
(in G)]])</f>
        <v/>
      </c>
      <c r="LD98" s="809" t="str">
        <f>IF(Table1[[#This Row],[Hauptkörper - B1 - Lizenzierungs-pflichtig? (X=Ja)]]="","",Table1[[#This Row],[Hauptkörper - B1 - Lizenzierungs-pflichtig? (X=Ja)]])</f>
        <v/>
      </c>
      <c r="LE98" s="812" t="str">
        <f>IF(Table1[[#This Row],[Hauptkörper - B1 - Virgin Material]]="","",VLOOKUP(Table1[[#This Row],[Hauptkörper - B1 - Virgin Material]],'DD FD'!AJ:AK,2,FALSE))</f>
        <v/>
      </c>
      <c r="LF98" s="813" t="str">
        <f>IF(Table1[[#This Row],[Hauptkörper - B1 - Virgin Material Anteil (in %)]]="","",Table1[[#This Row],[Hauptkörper - B1 - Virgin Material Anteil (in %)]])</f>
        <v/>
      </c>
      <c r="LG98" s="812" t="str">
        <f>IF(Table1[[#This Row],[Hauptkörper - B1 - Recyceltes Material]]="","",VLOOKUP(Table1[[#This Row],[Hauptkörper - B1 - Recyceltes Material]],'DD FD'!AL:AM,2,FALSE))</f>
        <v/>
      </c>
      <c r="LH98" s="813" t="str">
        <f>IF(Table1[[#This Row],[Hauptkörper - B1 - Recyceltes Material Anteil (in %)]]="","",Table1[[#This Row],[Hauptkörper - B1 - Recyceltes Material Anteil (in %)]])</f>
        <v/>
      </c>
      <c r="LI98" s="814" t="str">
        <f>IF(Table1[[#This Row],[Hauptkörper - B1 - Beschichtung]]="","",VLOOKUP(Table1[[#This Row],[Hauptkörper - B1 - Beschichtung]],'DD FD'!AE:AF,2,FALSE))</f>
        <v/>
      </c>
      <c r="LJ98" s="815" t="str">
        <f>IF(Table1[[#This Row],[Hauptkörper - B1 - Beschichtung Anteil (in %)]]="","",Table1[[#This Row],[Hauptkörper - B1 - Beschichtung Anteil (in %)]])</f>
        <v/>
      </c>
      <c r="LK98" s="811" t="str">
        <f>IF(Table1[[#This Row],[Hauptkörper - B2 - Art]]="","",VLOOKUP(Table1[[#This Row],[Hauptkörper - B2 - Art]],'DD FD'!B:C,2,FALSE))</f>
        <v/>
      </c>
      <c r="LL98" s="812" t="str">
        <f>IF(Table1[[#This Row],[Hauptkörper - B2 - Fraktion]]="","",VLOOKUP(Table1[[#This Row],[Hauptkörper - B2 - Fraktion]],'DD FD'!H:J,3,FALSE))</f>
        <v/>
      </c>
      <c r="LM98" s="809" t="str">
        <f>IF(Table1[[#This Row],[Hauptkörper - B2 - Gewicht
(in G)]]="","",Table1[[#This Row],[Hauptkörper - B2 - Gewicht
(in G)]])</f>
        <v/>
      </c>
      <c r="LN98" s="809" t="str">
        <f>IF(Table1[[#This Row],[Hauptkörper - B2 - Lizenzierungs-pflichtig? (X=Ja)]]="","",Table1[[#This Row],[Hauptkörper - B2 - Lizenzierungs-pflichtig? (X=Ja)]])</f>
        <v/>
      </c>
      <c r="LO98" s="812" t="str">
        <f>IF(Table1[[#This Row],[Hauptkörper - B2 - Virgin Material]]="","",VLOOKUP(Table1[[#This Row],[Hauptkörper - B2 - Virgin Material]],'DD FD'!AJ:AK,2,FALSE))</f>
        <v/>
      </c>
      <c r="LP98" s="813" t="str">
        <f>IF(Table1[[#This Row],[Hauptkörper - B2 - Virgin Material Anteil (in %)]]="","",Table1[[#This Row],[Hauptkörper - B2 - Virgin Material Anteil (in %)]])</f>
        <v/>
      </c>
      <c r="LQ98" s="812" t="str">
        <f>IF(Table1[[#This Row],[Hauptkörper - B2 - Recyceltes Material]]="","",VLOOKUP(Table1[[#This Row],[Hauptkörper - B2 - Recyceltes Material]],'DD FD'!AL:AM,2,FALSE))</f>
        <v/>
      </c>
      <c r="LR98" s="813" t="str">
        <f>IF(Table1[[#This Row],[Hauptkörper - B2 - Recyceltes Material Anteil (in %)]]="","",Table1[[#This Row],[Hauptkörper - B2 - Recyceltes Material Anteil (in %)]])</f>
        <v/>
      </c>
      <c r="LS98" s="812" t="str">
        <f>IF(Table1[[#This Row],[Hauptkörper - B2 - Beschichtung]]="","",VLOOKUP(Table1[[#This Row],[Hauptkörper - B2 - Beschichtung]],'DD FD'!AE:AF,2,FALSE))</f>
        <v/>
      </c>
      <c r="LT98" s="815" t="str">
        <f>IF(Table1[[#This Row],[Hauptkörper - B2 - Beschichtung Anteil (in %)]]="","",Table1[[#This Row],[Hauptkörper - B2 - Beschichtung Anteil (in %)]])</f>
        <v/>
      </c>
      <c r="LU98" s="811" t="str">
        <f>IF(Table1[[#This Row],[Hauptkörper - B3 - Art]]="","",VLOOKUP(Table1[[#This Row],[Hauptkörper - B3 - Art]],'DD FD'!B:C,2,FALSE))</f>
        <v/>
      </c>
      <c r="LV98" s="812" t="str">
        <f>IF(Table1[[#This Row],[Hauptkörper - B3 - Fraktion]]="","",VLOOKUP(Table1[[#This Row],[Hauptkörper - B3 - Fraktion]],'DD FD'!H:J,3,FALSE))</f>
        <v/>
      </c>
      <c r="LW98" s="809" t="str">
        <f>IF(Table1[[#This Row],[Hauptkörper - B3 - Gewicht
(in G)]]="","",Table1[[#This Row],[Hauptkörper - B3 - Gewicht
(in G)]])</f>
        <v/>
      </c>
      <c r="LX98" s="809" t="str">
        <f>IF(Table1[[#This Row],[Hauptkörper - B3 - Lizenzierungs-pflichtig? (X=Ja)]]="","",Table1[[#This Row],[Hauptkörper - B3 - Lizenzierungs-pflichtig? (X=Ja)]])</f>
        <v/>
      </c>
      <c r="LY98" s="812" t="str">
        <f>IF(Table1[[#This Row],[Hauptkörper - B3 - Virgin Material]]="","",VLOOKUP(Table1[[#This Row],[Hauptkörper - B3 - Virgin Material]],'DD FD'!AJ:AK,2,FALSE))</f>
        <v/>
      </c>
      <c r="LZ98" s="813" t="str">
        <f>IF(Table1[[#This Row],[Hauptkörper - B3 - Virgin Material Anteil (in %)]]="","",Table1[[#This Row],[Hauptkörper - B3 - Virgin Material Anteil (in %)]])</f>
        <v/>
      </c>
      <c r="MA98" s="812" t="str">
        <f>IF(Table1[[#This Row],[Hauptkörper - B3 - Recyceltes Material]]="","",VLOOKUP(Table1[[#This Row],[Hauptkörper - B3 - Recyceltes Material]],'DD FD'!AL:AM,2,FALSE))</f>
        <v/>
      </c>
      <c r="MB98" s="813" t="str">
        <f>IF(Table1[[#This Row],[Hauptkörper - B3 - Recyceltes Material Anteil (in %)]]="","",Table1[[#This Row],[Hauptkörper - B3 - Recyceltes Material Anteil (in %)]])</f>
        <v/>
      </c>
      <c r="MC98" s="812" t="str">
        <f>IF(Table1[[#This Row],[Hauptkörper - B3 - Beschichtung]]="","",VLOOKUP(Table1[[#This Row],[Hauptkörper - B3 - Beschichtung]],'DD FD'!AE:AF,2,FALSE))</f>
        <v/>
      </c>
      <c r="MD98" s="815" t="str">
        <f>IF(Table1[[#This Row],[Hauptkörper - B3 - Beschichtung Anteil (in %)]]="","",Table1[[#This Row],[Hauptkörper - B3 - Beschichtung Anteil (in %)]])</f>
        <v/>
      </c>
      <c r="ME98" s="811" t="str">
        <f>IF(Table1[[#This Row],[Verschluss - B1 - Art]]="","",VLOOKUP(Table1[[#This Row],[Verschluss - B1 - Art]],'DD FD'!D:E,2,FALSE))</f>
        <v/>
      </c>
      <c r="MF98" s="812" t="str">
        <f>IF(Table1[[#This Row],[Verschluss - B1 - Fraktion]]="","",VLOOKUP(Table1[[#This Row],[Verschluss - B1 - Fraktion]],'DD FD'!H:J,3,FALSE))</f>
        <v/>
      </c>
      <c r="MG98" s="809" t="str">
        <f>IF(Table1[[#This Row],[Verschluss - B1 - Gewicht (in G)]]="","",Table1[[#This Row],[Verschluss - B1 - Gewicht (in G)]])</f>
        <v/>
      </c>
      <c r="MH98" s="809" t="str">
        <f>IF(Table1[[#This Row],[Verschluss - B1 - Lizenzierungs-pflichtig? (X=Ja)]]="","",Table1[[#This Row],[Verschluss - B1 - Lizenzierungs-pflichtig? (X=Ja)]])</f>
        <v/>
      </c>
      <c r="MI98" s="809" t="str">
        <f>IF(Table1[[#This Row],[Verschluss - B1 - Trennbar vom Hauptkörper? (X=Ja)]]="","",Table1[[#This Row],[Verschluss - B1 - Trennbar vom Hauptkörper? (X=Ja)]])</f>
        <v/>
      </c>
      <c r="MJ98" s="812" t="str">
        <f>IF(Table1[[#This Row],[Verschluss - B1 - Virgin Material]]="","",VLOOKUP(Table1[[#This Row],[Verschluss - B1 - Virgin Material]],'DD FD'!AJ:AK,2,FALSE))</f>
        <v/>
      </c>
      <c r="MK98" s="813" t="str">
        <f>IF(Table1[[#This Row],[Verschluss - B1 - Virgin Material Anteil (in %)]]="","",Table1[[#This Row],[Verschluss - B1 - Virgin Material Anteil (in %)]])</f>
        <v/>
      </c>
      <c r="ML98" s="812" t="str">
        <f>IF(Table1[[#This Row],[Verschluss - B1 - Recyceltes Material]]="","",VLOOKUP(Table1[[#This Row],[Verschluss - B1 - Recyceltes Material]],'DD FD'!AL:AM,2,FALSE))</f>
        <v/>
      </c>
      <c r="MM98" s="813" t="str">
        <f>IF(Table1[[#This Row],[Verschluss - B1 - Recyceltes Material Anteil (in %)]]="","",Table1[[#This Row],[Verschluss - B1 - Recyceltes Material Anteil (in %)]])</f>
        <v/>
      </c>
      <c r="MN98" s="812" t="str">
        <f>IF(Table1[[#This Row],[Verschluss - B1 - Beschichtung]]="","",VLOOKUP(Table1[[#This Row],[Verschluss - B1 - Beschichtung]],'DD FD'!AE:AF,2,FALSE))</f>
        <v/>
      </c>
      <c r="MO98" s="815" t="str">
        <f>IF(Table1[[#This Row],[Verschluss - B1 - Beschichtung Anteil (in %)]]="","",Table1[[#This Row],[Verschluss - B1 - Beschichtung Anteil (in %)]])</f>
        <v/>
      </c>
      <c r="MP98" s="811" t="str">
        <f>IF(Table1[[#This Row],[Verschluss - B2 - Art]]="","",VLOOKUP(Table1[[#This Row],[Verschluss - B2 - Art]],'DD FD'!D:E,2,FALSE))</f>
        <v/>
      </c>
      <c r="MQ98" s="812" t="str">
        <f>IF(Table1[[#This Row],[Verschluss - B2 - Fraktion]]="","",VLOOKUP(Table1[[#This Row],[Verschluss - B2 - Fraktion]],'DD FD'!H:J,3,FALSE))</f>
        <v/>
      </c>
      <c r="MR98" s="809" t="str">
        <f>IF(Table1[[#This Row],[Verschluss - B2 - Gewicht (in G)]]="","",Table1[[#This Row],[Verschluss - B2 - Gewicht (in G)]])</f>
        <v/>
      </c>
      <c r="MS98" s="809" t="str">
        <f>IF(Table1[[#This Row],[Verschluss - B2 - Lizenzierungs-pflichtig? (X=Ja)]]="","",Table1[[#This Row],[Verschluss - B2 - Lizenzierungs-pflichtig? (X=Ja)]])</f>
        <v/>
      </c>
      <c r="MT98" s="809" t="str">
        <f>IF(Table1[[#This Row],[Verschluss - B2 - Trennbar vom Hauptkörper? (X=Ja)]]="","",Table1[[#This Row],[Verschluss - B2 - Trennbar vom Hauptkörper? (X=Ja)]])</f>
        <v/>
      </c>
      <c r="MU98" s="812" t="str">
        <f>IF(Table1[[#This Row],[Verschluss - B2 - Virgin Material]]="","",VLOOKUP(Table1[[#This Row],[Verschluss - B2 - Virgin Material]],'DD FD'!AJ:AK,2,FALSE))</f>
        <v/>
      </c>
      <c r="MV98" s="813" t="str">
        <f>IF(Table1[[#This Row],[Verschluss - B2 - Virgin Material Anteil (in %)]]="","",Table1[[#This Row],[Verschluss - B2 - Virgin Material Anteil (in %)]])</f>
        <v/>
      </c>
      <c r="MW98" s="812" t="str">
        <f>IF(Table1[[#This Row],[Verschluss - B2 - Recyceltes Material]]="","",VLOOKUP(Table1[[#This Row],[Verschluss - B2 - Recyceltes Material]],'DD FD'!AL:AM,2,FALSE))</f>
        <v/>
      </c>
      <c r="MX98" s="813" t="str">
        <f>IF(Table1[[#This Row],[Verschluss - B2 - Recyceltes Material Anteil (in %)]]="","",Table1[[#This Row],[Verschluss - B2 - Recyceltes Material Anteil (in %)]])</f>
        <v/>
      </c>
      <c r="MY98" s="812" t="str">
        <f>IF(Table1[[#This Row],[Verschluss - B2 - Beschichtung]]="","",VLOOKUP(Table1[[#This Row],[Verschluss - B2 - Beschichtung]],'DD FD'!AE:AF,2,FALSE))</f>
        <v/>
      </c>
      <c r="MZ98" s="815" t="str">
        <f>IF(Table1[[#This Row],[Verschluss - B2 - Beschichtung Anteil (in %)]]="","",Table1[[#This Row],[Verschluss - B2 - Beschichtung Anteil (in %)]])</f>
        <v/>
      </c>
      <c r="NA98" s="811" t="str">
        <f>IF(Table1[[#This Row],[Verschluss - B3 - Art]]="","",VLOOKUP(Table1[[#This Row],[Verschluss - B3 - Art]],'DD FD'!D:E,2,FALSE))</f>
        <v/>
      </c>
      <c r="NB98" s="812" t="str">
        <f>IF(Table1[[#This Row],[Verschluss - B3 - Fraktion]]="","",VLOOKUP(Table1[[#This Row],[Verschluss - B3 - Fraktion]],'DD FD'!H:J,3,FALSE))</f>
        <v/>
      </c>
      <c r="NC98" s="809" t="str">
        <f>IF(Table1[[#This Row],[Verschluss - B3 - Gewicht (in G)]]="","",Table1[[#This Row],[Verschluss - B3 - Gewicht (in G)]])</f>
        <v/>
      </c>
      <c r="ND98" s="809" t="str">
        <f>IF(Table1[[#This Row],[Verschluss - B3 - Lizenzierungs-pflichtig? (X=Ja)]]="","",Table1[[#This Row],[Verschluss - B3 - Lizenzierungs-pflichtig? (X=Ja)]])</f>
        <v/>
      </c>
      <c r="NE98" s="809" t="str">
        <f>IF(Table1[[#This Row],[Verschluss - B3 - Trennbar vom Hauptkörper? (X=Ja)]]="","",Table1[[#This Row],[Verschluss - B3 - Trennbar vom Hauptkörper? (X=Ja)]])</f>
        <v/>
      </c>
      <c r="NF98" s="812" t="str">
        <f>IF(Table1[[#This Row],[Verschluss - B3 - Virgin Material]]="","",VLOOKUP(Table1[[#This Row],[Verschluss - B3 - Virgin Material]],'DD FD'!AJ:AK,2,FALSE))</f>
        <v/>
      </c>
      <c r="NG98" s="813" t="str">
        <f>IF(Table1[[#This Row],[Verschluss - B3 - Virgin Material Anteil (in %)]]="","",Table1[[#This Row],[Verschluss - B3 - Virgin Material Anteil (in %)]])</f>
        <v/>
      </c>
      <c r="NH98" s="812" t="str">
        <f>IF(Table1[[#This Row],[Verschluss - B3 - Recyceltes Material]]="","",VLOOKUP(Table1[[#This Row],[Verschluss - B3 - Recyceltes Material]],'DD FD'!AL:AM,2,FALSE))</f>
        <v/>
      </c>
      <c r="NI98" s="813" t="str">
        <f>IF(Table1[[#This Row],[Verschluss - B3 - Recyceltes Material Anteil (in %)]]="","",Table1[[#This Row],[Verschluss - B3 - Recyceltes Material Anteil (in %)]])</f>
        <v/>
      </c>
      <c r="NJ98" s="812" t="str">
        <f>IF(Table1[[#This Row],[Verschluss - B3 - Beschichtung]]="","",VLOOKUP(Table1[[#This Row],[Verschluss - B3 - Beschichtung]],'DD FD'!AE:AF,2,FALSE))</f>
        <v/>
      </c>
      <c r="NK98" s="815" t="str">
        <f>IF(Table1[[#This Row],[Verschluss - B3 - Beschichtung Anteil (in %)]]="","",Table1[[#This Row],[Verschluss - B3 - Beschichtung Anteil (in %)]])</f>
        <v/>
      </c>
      <c r="NL98" s="811" t="str">
        <f>IF(Table1[[#This Row],[Etikett - B1 - Art]]="","",VLOOKUP(Table1[[#This Row],[Etikett - B1 - Art]],'DD FD'!F:G,2,FALSE))</f>
        <v/>
      </c>
      <c r="NM98" s="812" t="str">
        <f>IF(Table1[[#This Row],[Etikett - B1 - Fraktion]]="","",VLOOKUP(Table1[[#This Row],[Etikett - B1 - Fraktion]],'DD FD'!H:J,3,FALSE))</f>
        <v/>
      </c>
      <c r="NN98" s="809" t="str">
        <f>IF(Table1[[#This Row],[Etikett - B1 - Gewicht (in G)]]="","",Table1[[#This Row],[Etikett - B1 - Gewicht (in G)]])</f>
        <v/>
      </c>
      <c r="NO98" s="809" t="str">
        <f>IF(Table1[[#This Row],[Etikett - B1 - Lizenzierungs-pflichtig? (X=Ja)]]="","",Table1[[#This Row],[Etikett - B1 - Lizenzierungs-pflichtig? (X=Ja)]])</f>
        <v/>
      </c>
      <c r="NP98" s="809" t="str">
        <f>IF(Table1[[#This Row],[Etikett - B1 - Trennbar vom Hauptkörper? (X=Ja)]]="","",Table1[[#This Row],[Etikett - B1 - Trennbar vom Hauptkörper? (X=Ja)]])</f>
        <v/>
      </c>
      <c r="NQ98" s="812" t="str">
        <f>IF(Table1[[#This Row],[Etikett - B1 - Virgin Material]]="","",VLOOKUP(Table1[[#This Row],[Etikett - B1 - Virgin Material]],'DD FD'!AJ:AK,2,FALSE))</f>
        <v/>
      </c>
      <c r="NR98" s="813" t="str">
        <f>IF(Table1[[#This Row],[Etikett - B1 - Virgin Material Anteil (in %)]]="","",Table1[[#This Row],[Etikett - B1 - Virgin Material Anteil (in %)]])</f>
        <v/>
      </c>
      <c r="NS98" s="812" t="str">
        <f>IF(Table1[[#This Row],[Etikett - B1 - Recyceltes Material]]="","",VLOOKUP(Table1[[#This Row],[Etikett - B1 - Recyceltes Material]],'DD FD'!AL:AM,2,FALSE))</f>
        <v/>
      </c>
      <c r="NT98" s="813" t="str">
        <f>IF(Table1[[#This Row],[Etikett - B1 - Recyceltes Material Anteil (in %)]]="","",Table1[[#This Row],[Etikett - B1 - Recyceltes Material Anteil (in %)]])</f>
        <v/>
      </c>
      <c r="NU98" s="812" t="str">
        <f>IF(Table1[[#This Row],[Etikett - B1 - Beschichtung]]="","",VLOOKUP(Table1[[#This Row],[Etikett - B1 - Beschichtung]],'DD FD'!AE:AF,2,FALSE))</f>
        <v/>
      </c>
      <c r="NV98" s="815" t="str">
        <f>IF(Table1[[#This Row],[Etikett - B1 - Beschichtung Anteil (in %)]]="","",Table1[[#This Row],[Etikett - B1 - Beschichtung Anteil (in %)]])</f>
        <v/>
      </c>
      <c r="NW98" s="811" t="str">
        <f>IF(Table1[[#This Row],[Etikett - B2 - Art]]="","",VLOOKUP(Table1[[#This Row],[Etikett - B2 - Art]],'DD FD'!F:G,2,FALSE))</f>
        <v/>
      </c>
      <c r="NX98" s="812" t="str">
        <f>IF(Table1[[#This Row],[Etikett - B2 - Fraktion]]="","",VLOOKUP(Table1[[#This Row],[Etikett - B2 - Fraktion]],'DD FD'!H:J,3,FALSE))</f>
        <v/>
      </c>
      <c r="NY98" s="809" t="str">
        <f>IF(Table1[[#This Row],[Etikett - B2 - Gewicht (in G)]]="","",Table1[[#This Row],[Etikett - B2 - Gewicht (in G)]])</f>
        <v/>
      </c>
      <c r="NZ98" s="809" t="str">
        <f>IF(Table1[[#This Row],[Etikett - B2 - Lizenzierungs-pflichtig? (X=Ja)]]="","",Table1[[#This Row],[Etikett - B2 - Lizenzierungs-pflichtig? (X=Ja)]])</f>
        <v/>
      </c>
      <c r="OA98" s="809" t="str">
        <f>IF(Table1[[#This Row],[Etikett - B2 - Trennbar vom Hauptkörper? (X=Ja)]]="","",Table1[[#This Row],[Etikett - B2 - Trennbar vom Hauptkörper? (X=Ja)]])</f>
        <v/>
      </c>
      <c r="OB98" s="812" t="str">
        <f>IF(Table1[[#This Row],[Etikett - B2 - Virgin Material]]="","",VLOOKUP(Table1[[#This Row],[Etikett - B2 - Virgin Material]],'DD FD'!AJ:AK,2,FALSE))</f>
        <v/>
      </c>
      <c r="OC98" s="813" t="str">
        <f>IF(Table1[[#This Row],[Etikett - B2 - Virgin Material Anteil (in %)]]="","",Table1[[#This Row],[Etikett - B2 - Virgin Material Anteil (in %)]])</f>
        <v/>
      </c>
      <c r="OD98" s="812" t="str">
        <f>IF(Table1[[#This Row],[Etikett - B2 - Recyceltes Material]]="","",VLOOKUP(Table1[[#This Row],[Etikett - B2 - Recyceltes Material]],'DD FD'!AL:AM,2,FALSE))</f>
        <v/>
      </c>
      <c r="OE98" s="813" t="str">
        <f>IF(Table1[[#This Row],[Etikett - B2 - Recyceltes Material Anteil (in %)]]="","",Table1[[#This Row],[Etikett - B2 - Recyceltes Material Anteil (in %)]])</f>
        <v/>
      </c>
      <c r="OF98" s="812" t="str">
        <f>IF(Table1[[#This Row],[Etikett - B2 - Beschichtung]]="","",VLOOKUP(Table1[[#This Row],[Etikett - B2 - Beschichtung]],'DD FD'!AE:AF,2,FALSE))</f>
        <v/>
      </c>
      <c r="OG98" s="815" t="str">
        <f>IF(Table1[[#This Row],[Etikett - B2 - Beschichtung Anteil (in %)]]="","",Table1[[#This Row],[Etikett - B2 - Beschichtung Anteil (in %)]])</f>
        <v/>
      </c>
      <c r="OH98" s="811" t="str">
        <f>IF(Table1[[#This Row],[Etikett - B3 - Art]]="","",VLOOKUP(Table1[[#This Row],[Etikett - B3 - Art]],'DD FD'!F:G,2,FALSE))</f>
        <v/>
      </c>
      <c r="OI98" s="812" t="str">
        <f>IF(Table1[[#This Row],[Etikett - B3 - Fraktion]]="","",VLOOKUP(Table1[[#This Row],[Etikett - B3 - Fraktion]],'DD FD'!H:J,3,FALSE))</f>
        <v/>
      </c>
      <c r="OJ98" s="809" t="str">
        <f>IF(Table1[[#This Row],[Etikett - B3 - Gewicht (in G)]]="","",Table1[[#This Row],[Etikett - B3 - Gewicht (in G)]])</f>
        <v/>
      </c>
      <c r="OK98" s="809" t="str">
        <f>IF(Table1[[#This Row],[Etikett - B3 - Lizenzierungs-pflichtig? (X=Ja)]]="","",Table1[[#This Row],[Etikett - B3 - Lizenzierungs-pflichtig? (X=Ja)]])</f>
        <v/>
      </c>
      <c r="OL98" s="809" t="str">
        <f>IF(Table1[[#This Row],[Etikett - B3 - Trennbar vom Hauptkörper? (X=Ja)]]="","",Table1[[#This Row],[Etikett - B3 - Trennbar vom Hauptkörper? (X=Ja)]])</f>
        <v/>
      </c>
      <c r="OM98" s="812" t="str">
        <f>IF(Table1[[#This Row],[Etikett - B3 - Virgin Material]]="","",VLOOKUP(Table1[[#This Row],[Etikett - B3 - Virgin Material]],'DD FD'!AJ:AK,2,FALSE))</f>
        <v/>
      </c>
      <c r="ON98" s="813" t="str">
        <f>IF(Table1[[#This Row],[Etikett - B3 - Virgin Material Anteil (in %)]]="","",Table1[[#This Row],[Etikett - B3 - Virgin Material Anteil (in %)]])</f>
        <v/>
      </c>
      <c r="OO98" s="812" t="str">
        <f>IF(Table1[[#This Row],[Etikett - B3 - Recyceltes Material]]="","",VLOOKUP(Table1[[#This Row],[Etikett - B3 - Recyceltes Material]],'DD FD'!AL:AM,2,FALSE))</f>
        <v/>
      </c>
      <c r="OP98" s="813" t="str">
        <f>IF(Table1[[#This Row],[Etikett - B3 - Recyceltes Material Anteil (in %)]]="","",Table1[[#This Row],[Etikett - B3 - Recyceltes Material Anteil (in %)]])</f>
        <v/>
      </c>
      <c r="OQ98" s="812" t="str">
        <f>IF(Table1[[#This Row],[Etikett - B3 - Beschichtung]]="","",VLOOKUP(Table1[[#This Row],[Etikett - B3 - Beschichtung]],'DD FD'!AE:AF,2,FALSE))</f>
        <v/>
      </c>
      <c r="OR98" s="861" t="str">
        <f>IF(Table1[[#This Row],[Etikett - B3 - Beschichtung Anteil (in %)]]="","",Table1[[#This Row],[Etikett - B3 - Beschichtung Anteil (in %)]])</f>
        <v/>
      </c>
      <c r="OS98" s="866">
        <f>ROUNDUP(SUM(
IF(AND(LB98='DD FD'!$J$7,LD98='DD FD'!$AI$3),LC98,0),
IF(AND(LL98='DD FD'!$J$7,LN98='DD FD'!$AI$3),LM98,0),
IF(AND(LV98='DD FD'!$J$7,LX98='DD FD'!$AI$3),LW98,0),
IF(AND(MF98='DD FD'!$J$7,MH98='DD FD'!$AI$3),MG98,0),
IF(AND(MQ98='DD FD'!$J$7,MS98='DD FD'!$AI$3),MR98,0),
IF(AND(NB98='DD FD'!$J$7,ND98='DD FD'!$AI$3),NC98,0),
IF(AND(NM98='DD FD'!$J$7,NO98='DD FD'!$AI$3),NN98,0),
IF(AND(NX98='DD FD'!$J$7,NZ98='DD FD'!$AI$3),NY98,0),
IF(AND(OI98='DD FD'!$J$7,OK98='DD FD'!$AI$3),OJ98,0),
),2)</f>
        <v>0</v>
      </c>
      <c r="OT98" s="865">
        <f>ROUNDUP(SUM(
IF(AND(LB98='DD FD'!$J$6,LD98='DD FD'!$AI$3),LC98,0),
IF(AND(LL98='DD FD'!$J$6,LN98='DD FD'!$AI$3),LM98,0),
IF(AND(LV98='DD FD'!$J$6,LX98='DD FD'!$AI$3),LW98,0),
IF(AND(MF98='DD FD'!$J$6,MH98='DD FD'!$AI$3),MG98,0),
IF(AND(MQ98='DD FD'!$J$6,MS98='DD FD'!$AI$3),MR98,0),
IF(AND(NB98='DD FD'!$J$6,ND98='DD FD'!$AI$3),NC98,0),
IF(AND(NM98='DD FD'!$J$6,NO98='DD FD'!$AI$3),NN98,0),
IF(AND(NX98='DD FD'!$J$6,NZ98='DD FD'!$AI$3),NY98,0),
IF(AND(OI98='DD FD'!$J$6,OK98='DD FD'!$AI$3),OJ98,0),
),2)</f>
        <v>0</v>
      </c>
      <c r="OU98" s="865">
        <f>ROUNDUP(SUM(
IF(AND(LB98='DD FD'!$J$10,LD98='DD FD'!$AI$3),LC98,0),
IF(AND(LL98='DD FD'!$J$10,LN98='DD FD'!$AI$3),LM98,0),
IF(AND(LV98='DD FD'!$J$10,LX98='DD FD'!$AI$3),LW98,0),
IF(AND(MF98='DD FD'!$J$10,MH98='DD FD'!$AI$3),MG98,0),
IF(AND(MQ98='DD FD'!$J$10,MS98='DD FD'!$AI$3),MR98,0),
IF(AND(NB98='DD FD'!$J$10,ND98='DD FD'!$AI$3),NC98,0),
IF(AND(NM98='DD FD'!$J$10,NO98='DD FD'!$AI$3),NN98,0),
IF(AND(NX98='DD FD'!$J$10,NZ98='DD FD'!$AI$3),NY98,0),
IF(AND(OI98='DD FD'!$J$10,OK98='DD FD'!$AI$3),OJ98,0),
),2)</f>
        <v>0</v>
      </c>
      <c r="OV98" s="865">
        <f>ROUNDUP(SUM(
IF(AND(LB98='DD FD'!$J$8,LD98='DD FD'!$AI$3),LC98,0),
IF(AND(LL98='DD FD'!$J$8,LN98='DD FD'!$AI$3),LM98,0),
IF(AND(LV98='DD FD'!$J$8,LX98='DD FD'!$AI$3),LW98,0),
IF(AND(MF98='DD FD'!$J$8,MH98='DD FD'!$AI$3),MG98,0),
IF(AND(MQ98='DD FD'!$J$8,MS98='DD FD'!$AI$3),MR98,0),
IF(AND(NB98='DD FD'!$J$8,ND98='DD FD'!$AI$3),NC98,0),
IF(AND(NM98='DD FD'!$J$8,NO98='DD FD'!$AI$3),NN98,0),
IF(AND(NX98='DD FD'!$J$8,NZ98='DD FD'!$AI$3),NY98,0),
IF(AND(OI98='DD FD'!$J$8,OK98='DD FD'!$AI$3),OJ98,0),
),2)</f>
        <v>0</v>
      </c>
      <c r="OW98" s="865">
        <f>ROUNDUP(SUM(
IF(AND(LB98='DD FD'!$J$5,LD98='DD FD'!$AI$3),LC98,0),
IF(AND(LL98='DD FD'!$J$5,LN98='DD FD'!$AI$3),LM98,0),
IF(AND(LV98='DD FD'!$J$5,LX98='DD FD'!$AI$3),LW98,0),
IF(AND(MF98='DD FD'!$J$5,MH98='DD FD'!$AI$3),MG98,0),
IF(AND(MQ98='DD FD'!$J$5,MS98='DD FD'!$AI$3),MR98,0),
IF(AND(NB98='DD FD'!$J$5,ND98='DD FD'!$AI$3),NC98,0),
IF(AND(NM98='DD FD'!$J$5,NO98='DD FD'!$AI$3),NN98,0),
IF(AND(NX98='DD FD'!$J$5,NZ98='DD FD'!$AI$3),NY98,0),
IF(AND(OI98='DD FD'!$J$5,OK98='DD FD'!$AI$3),OJ98,0),
),2)</f>
        <v>0</v>
      </c>
      <c r="OX98" s="865">
        <f>ROUNDUP(SUM(
IF(AND(LB98='DD FD'!$J$9,LD98='DD FD'!$AI$3),LC98,0),
IF(AND(LL98='DD FD'!$J$9,LN98='DD FD'!$AI$3),LM98,0),
IF(AND(LV98='DD FD'!$J$9,LX98='DD FD'!$AI$3),LW98,0),
IF(AND(MF98='DD FD'!$J$9,MH98='DD FD'!$AI$3),MG98,0),
IF(AND(MQ98='DD FD'!$J$9,MS98='DD FD'!$AI$3),MR98,0),
IF(AND(NB98='DD FD'!$J$9,ND98='DD FD'!$AI$3),NC98,0),
IF(AND(NM98='DD FD'!$J$9,NO98='DD FD'!$AI$3),NN98,0),
IF(AND(NX98='DD FD'!$J$9,NZ98='DD FD'!$AI$3),NY98,0),
IF(AND(OI98='DD FD'!$J$9,OK98='DD FD'!$AI$3),OJ98,0),
),2)</f>
        <v>0</v>
      </c>
      <c r="OY98" s="865">
        <f>ROUNDUP(SUM(
IF(AND(LB98='DD FD'!$J$4,LD98='DD FD'!$AI$3),LC98,0),
IF(AND(LL98='DD FD'!$J$4,LN98='DD FD'!$AI$3),LM98,0),
IF(AND(LV98='DD FD'!$J$4,LX98='DD FD'!$AI$3),LW98,0),
IF(AND(MF98='DD FD'!$J$4,MH98='DD FD'!$AI$3),MG98,0),
IF(AND(MQ98='DD FD'!$J$4,MS98='DD FD'!$AI$3),MR98,0),
IF(AND(NB98='DD FD'!$J$4,ND98='DD FD'!$AI$3),NC98,0),
IF(AND(NM98='DD FD'!$J$4,NO98='DD FD'!$AI$3),NN98,0),
IF(AND(NX98='DD FD'!$J$4,NZ98='DD FD'!$AI$3),NY98,0),
IF(AND(OI98='DD FD'!$J$4,OK98='DD FD'!$AI$3),OJ98,0),
),2)</f>
        <v>0</v>
      </c>
      <c r="OZ98" s="867">
        <f>ROUNDUP(SUM(
IF(AND(LB98='DD FD'!$J$11,LD98='DD FD'!$AI$3),LC98,0),
IF(AND(LL98='DD FD'!$J$11,LN98='DD FD'!$AI$3),LM98,0),
IF(AND(LV98='DD FD'!$J$11,LX98='DD FD'!$AI$3),LW98,0),
IF(AND(MF98='DD FD'!$J$11,MH98='DD FD'!$AI$3),MG98,0),
IF(AND(MQ98='DD FD'!$J$11,MS98='DD FD'!$AI$3),MR98,0),
IF(AND(NB98='DD FD'!$J$11,ND98='DD FD'!$AI$3),NC98,0),
IF(AND(NM98='DD FD'!$J$11,NO98='DD FD'!$AI$3),NN98,0),
IF(AND(NX98='DD FD'!$J$11,NZ98='DD FD'!$AI$3),NY98,0),
IF(AND(OI98='DD FD'!$J$11,OK98='DD FD'!$AI$3),OJ98,0),
),2)</f>
        <v>0</v>
      </c>
    </row>
    <row r="99" spans="1:416">
      <c r="A99" s="663"/>
      <c r="B99" s="182"/>
      <c r="C99" s="282"/>
      <c r="D99" s="282"/>
      <c r="E99" s="183"/>
      <c r="F99" s="355"/>
      <c r="G99" s="359"/>
      <c r="H99" s="664"/>
      <c r="I99" s="173"/>
      <c r="J99" s="161" t="str">
        <f t="shared" si="27"/>
        <v/>
      </c>
      <c r="K99" s="633" t="str">
        <f t="shared" si="44"/>
        <v/>
      </c>
      <c r="L99" s="636"/>
      <c r="M99" s="124" t="str">
        <f t="shared" si="45"/>
        <v/>
      </c>
      <c r="N99" s="125" t="str">
        <f t="shared" si="28"/>
        <v/>
      </c>
      <c r="O99" s="175"/>
      <c r="P99" s="175"/>
      <c r="Q99" s="126" t="str">
        <f t="shared" si="46"/>
        <v/>
      </c>
      <c r="R99" s="184"/>
      <c r="S99" s="184"/>
      <c r="T99" s="182"/>
      <c r="U99" s="182"/>
      <c r="V99" s="182"/>
      <c r="W99" s="358"/>
      <c r="X99" s="182"/>
      <c r="Y99" s="183"/>
      <c r="Z99" s="123"/>
      <c r="AA99" s="176"/>
      <c r="AB99" s="176"/>
      <c r="AC99" s="176"/>
      <c r="AD99" s="176"/>
      <c r="AE99" s="176"/>
      <c r="AF99" s="176"/>
      <c r="AG99" s="127" t="str">
        <f t="shared" si="47"/>
        <v/>
      </c>
      <c r="AH99" s="127" t="str">
        <f t="shared" si="48"/>
        <v/>
      </c>
      <c r="AI99" s="370"/>
      <c r="AJ99" s="635"/>
      <c r="AK99" s="619" t="str">
        <f t="shared" si="49"/>
        <v/>
      </c>
      <c r="AL99" s="124" t="str">
        <f t="shared" si="29"/>
        <v/>
      </c>
      <c r="AM99" s="124" t="str">
        <f t="shared" si="30"/>
        <v/>
      </c>
      <c r="AN99" s="124" t="str">
        <f t="shared" si="31"/>
        <v/>
      </c>
      <c r="AO99" s="124" t="str">
        <f t="shared" si="32"/>
        <v/>
      </c>
      <c r="AP99" s="184"/>
      <c r="AQ99" s="182"/>
      <c r="AR99" s="182"/>
      <c r="AS99" s="182"/>
      <c r="AT99" s="182"/>
      <c r="AU99" s="127" t="str">
        <f t="shared" si="33"/>
        <v/>
      </c>
      <c r="AV99" s="354"/>
      <c r="AW99" s="127" t="str">
        <f t="shared" si="34"/>
        <v/>
      </c>
      <c r="AX99" s="144" t="str">
        <f t="shared" si="35"/>
        <v/>
      </c>
      <c r="AY99" s="182"/>
      <c r="AZ99" s="23"/>
      <c r="BA99" s="23"/>
      <c r="BB99" s="183"/>
      <c r="BC99" s="622"/>
      <c r="BD99" s="649" t="str">
        <f t="shared" si="50"/>
        <v/>
      </c>
      <c r="BE99" s="354"/>
      <c r="BF99" s="192" t="str">
        <f t="shared" si="51"/>
        <v/>
      </c>
      <c r="BG99" s="159"/>
      <c r="BH99" s="159"/>
      <c r="BI99" s="182"/>
      <c r="BJ99" s="194"/>
      <c r="BK99" s="194"/>
      <c r="BL99" s="194"/>
      <c r="BM99" s="127" t="str">
        <f t="shared" si="36"/>
        <v/>
      </c>
      <c r="BN99" s="194"/>
      <c r="BO99" s="178" t="str">
        <f t="shared" si="37"/>
        <v/>
      </c>
      <c r="BP99" s="191"/>
      <c r="BQ99" s="182"/>
      <c r="BR99" s="23"/>
      <c r="BS99" s="23"/>
      <c r="BT99" s="23"/>
      <c r="BU99" s="651"/>
      <c r="BV99" s="647"/>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633" t="str">
        <f t="shared" si="52"/>
        <v/>
      </c>
      <c r="DY99" s="736"/>
      <c r="DZ99" s="334"/>
      <c r="EA99" s="736"/>
      <c r="EB99" s="197"/>
      <c r="EC99" s="194"/>
      <c r="ED99" s="197"/>
      <c r="EE99" s="197"/>
      <c r="EF99" s="194"/>
      <c r="EG99" s="194"/>
      <c r="EH99" s="194"/>
      <c r="EI99" s="123" t="str">
        <f t="shared" si="38"/>
        <v/>
      </c>
      <c r="EJ99" s="194"/>
      <c r="EK99" s="620" t="str">
        <f t="shared" si="39"/>
        <v/>
      </c>
      <c r="EL99" s="756"/>
      <c r="EM99" s="620" t="str">
        <f t="shared" si="53"/>
        <v/>
      </c>
      <c r="EN99" s="733"/>
      <c r="EO99" s="163"/>
      <c r="EP99" s="163"/>
      <c r="EQ99" s="163"/>
      <c r="ER99" s="163"/>
      <c r="ES99" s="163"/>
      <c r="ET99" s="163"/>
      <c r="EU99" s="163"/>
      <c r="EV99" s="163"/>
      <c r="EW99" s="163"/>
      <c r="EX99" s="163"/>
      <c r="EY99" s="163"/>
      <c r="EZ99" s="163"/>
      <c r="FA99" s="163"/>
      <c r="FB99" s="163"/>
      <c r="FC99" s="742"/>
      <c r="FD99" s="648" t="str">
        <f t="shared" si="40"/>
        <v/>
      </c>
      <c r="FE99" s="183"/>
      <c r="FF99" s="201"/>
      <c r="FG99" s="201"/>
      <c r="FH99" s="201"/>
      <c r="FI99" s="201"/>
      <c r="FJ99" s="201"/>
      <c r="FK99" s="201"/>
      <c r="FL99" s="182"/>
      <c r="FM99" s="182"/>
      <c r="FN99" s="334"/>
      <c r="FO99" s="123" t="str">
        <f t="shared" si="41"/>
        <v/>
      </c>
      <c r="FP99" s="889" t="str">
        <f>IF(Table1[[#This Row],[Baumwollanteil (in %)]]&lt;&gt;"","05","")</f>
        <v/>
      </c>
      <c r="FQ99" s="999"/>
      <c r="FR99" s="179" t="str">
        <f t="shared" si="42"/>
        <v/>
      </c>
      <c r="FS99" s="175"/>
      <c r="FT99" s="175"/>
      <c r="FU99" s="175"/>
      <c r="FV99" s="745" t="str">
        <f t="shared" si="43"/>
        <v/>
      </c>
      <c r="FZ99" s="24"/>
      <c r="GA99" s="24"/>
      <c r="GC99" s="1010" t="str">
        <f>IF(Table1[[#This Row],[Global Trade Item Number (GTIN)]]="","",Table1[[#This Row],[Global Trade Item Number (GTIN)]])</f>
        <v/>
      </c>
      <c r="GD99" s="790" t="str">
        <f>IF(Table1[[#This Row],[WAWI-Nr./ Kreditoren-Nummer
(ASDV)]]&lt;&gt;"",Table1[[#This Row],[WAWI-Nr./ Kreditoren-Nummer
(ASDV)]],"")</f>
        <v/>
      </c>
      <c r="GE99" s="190"/>
      <c r="GF99" s="790" t="str">
        <f>IF(Table1[[#This Row],[Gültig ab (Datum)]]&lt;&gt;"","31.12.9999","")</f>
        <v/>
      </c>
      <c r="GG99" s="190"/>
      <c r="GH99" s="190"/>
      <c r="GI99" s="616"/>
      <c r="GJ99" s="765"/>
      <c r="GK99" s="763"/>
      <c r="GL99" s="617"/>
      <c r="GM99" s="617"/>
      <c r="GN99" s="617"/>
      <c r="GO99" s="617"/>
      <c r="GP99" s="617"/>
      <c r="GQ99" s="775"/>
      <c r="GR99" s="771"/>
      <c r="GS99" s="159"/>
      <c r="GT99" s="610"/>
      <c r="GU99" s="610"/>
      <c r="GV99" s="610"/>
      <c r="GW99" s="610"/>
      <c r="GX99" s="610"/>
      <c r="GY99" s="610"/>
      <c r="GZ99" s="610"/>
      <c r="HA99" s="610"/>
      <c r="HB99" s="771"/>
      <c r="HC99" s="610"/>
      <c r="HD99" s="610"/>
      <c r="HE99" s="610"/>
      <c r="HF99" s="610"/>
      <c r="HG99" s="610"/>
      <c r="HH99" s="610"/>
      <c r="HI99" s="610"/>
      <c r="HJ99" s="610"/>
      <c r="HK99" s="610"/>
      <c r="HL99" s="771"/>
      <c r="HM99" s="610"/>
      <c r="HN99" s="610"/>
      <c r="HO99" s="610"/>
      <c r="HP99" s="610"/>
      <c r="HQ99" s="610"/>
      <c r="HR99" s="610"/>
      <c r="HS99" s="610"/>
      <c r="HT99" s="610"/>
      <c r="HU99" s="610"/>
      <c r="HV99" s="771"/>
      <c r="HW99" s="610"/>
      <c r="HX99" s="610"/>
      <c r="HY99" s="610"/>
      <c r="HZ99" s="610"/>
      <c r="IA99" s="610"/>
      <c r="IB99" s="610"/>
      <c r="IC99" s="610"/>
      <c r="ID99" s="610"/>
      <c r="IE99" s="610"/>
      <c r="IF99" s="610"/>
      <c r="IG99" s="771"/>
      <c r="IH99" s="610"/>
      <c r="II99" s="610"/>
      <c r="IJ99" s="610"/>
      <c r="IK99" s="610"/>
      <c r="IL99" s="610"/>
      <c r="IM99" s="610"/>
      <c r="IN99" s="610"/>
      <c r="IO99" s="610"/>
      <c r="IP99" s="610"/>
      <c r="IQ99" s="610"/>
      <c r="IR99" s="771"/>
      <c r="IS99" s="610"/>
      <c r="IT99" s="610"/>
      <c r="IU99" s="610"/>
      <c r="IV99" s="610"/>
      <c r="IW99" s="610"/>
      <c r="IX99" s="610"/>
      <c r="IY99" s="610"/>
      <c r="IZ99" s="610"/>
      <c r="JA99" s="610"/>
      <c r="JB99" s="610"/>
      <c r="JC99" s="771"/>
      <c r="JD99" s="610"/>
      <c r="JE99" s="610"/>
      <c r="JF99" s="610"/>
      <c r="JG99" s="610"/>
      <c r="JH99" s="610"/>
      <c r="JI99" s="610"/>
      <c r="JJ99" s="610"/>
      <c r="JK99" s="610"/>
      <c r="JL99" s="610"/>
      <c r="JM99" s="827"/>
      <c r="JN99" s="771"/>
      <c r="JO99" s="610"/>
      <c r="JP99" s="610"/>
      <c r="JQ99" s="610"/>
      <c r="JR99" s="610"/>
      <c r="JS99" s="610"/>
      <c r="JT99" s="610"/>
      <c r="JU99" s="610"/>
      <c r="JV99" s="610"/>
      <c r="JW99" s="610"/>
      <c r="JX99" s="610"/>
      <c r="JY99" s="771"/>
      <c r="JZ99" s="610"/>
      <c r="KA99" s="610"/>
      <c r="KB99" s="610"/>
      <c r="KC99" s="610"/>
      <c r="KD99" s="610"/>
      <c r="KE99" s="610"/>
      <c r="KF99" s="610"/>
      <c r="KG99" s="610"/>
      <c r="KH99" s="610"/>
      <c r="KI99" s="610"/>
      <c r="KL99" s="803" t="str">
        <f>IF(Table1[[#This Row],[GTIN]]&lt;&gt;"",Table1[[#This Row],[GTIN]],"")</f>
        <v/>
      </c>
      <c r="KM99" s="804" t="str">
        <f>Table1[[#This Row],[Kreditor]]</f>
        <v/>
      </c>
      <c r="KN99" s="805" t="str">
        <f>IF(Table1[[#This Row],[Gültig ab (Datum)]]&lt;&gt;"",Table1[[#This Row],[Gültig ab (Datum)]],"")</f>
        <v/>
      </c>
      <c r="KO99" s="805" t="str">
        <f>Table1[[#This Row],[Gültig bis]]</f>
        <v/>
      </c>
      <c r="KP99" s="818" t="str">
        <f>IF(Table1[[#This Row],[Artikel verpackt? 
(X=Ja)]]="","",Table1[[#This Row],[Artikel verpackt? 
(X=Ja)]])</f>
        <v/>
      </c>
      <c r="KQ99" s="806" t="str">
        <f>IF(Table1[[#This Row],[Verpackung recyclingfähig?
(X=Ja)]]="","",Table1[[#This Row],[Verpackung recyclingfähig?
(X=Ja)]])</f>
        <v/>
      </c>
      <c r="KR99" s="807"/>
      <c r="KS99" s="808"/>
      <c r="KT99" s="809"/>
      <c r="KU99" s="809"/>
      <c r="KV99" s="809"/>
      <c r="KW99" s="809"/>
      <c r="KX99" s="809"/>
      <c r="KY99" s="809"/>
      <c r="KZ99" s="810"/>
      <c r="LA99" s="811" t="str">
        <f>IF(Table1[[#This Row],[Hauptkörper - B1 - Art]]="","",VLOOKUP(Table1[[#This Row],[Hauptkörper - B1 - Art]],'DD FD'!B:C,2,FALSE))</f>
        <v/>
      </c>
      <c r="LB99" s="812" t="str">
        <f>IF(Table1[[#This Row],[Hauptkörper - B1 - Fraktion]]="","",VLOOKUP(Table1[[#This Row],[Hauptkörper - B1 - Fraktion]],'DD FD'!H:J,3,FALSE))</f>
        <v/>
      </c>
      <c r="LC99" s="809" t="str">
        <f>IF(Table1[[#This Row],[Hauptkörper - B1 - Gewicht
(in G)]]="","",Table1[[#This Row],[Hauptkörper - B1 - Gewicht
(in G)]])</f>
        <v/>
      </c>
      <c r="LD99" s="809" t="str">
        <f>IF(Table1[[#This Row],[Hauptkörper - B1 - Lizenzierungs-pflichtig? (X=Ja)]]="","",Table1[[#This Row],[Hauptkörper - B1 - Lizenzierungs-pflichtig? (X=Ja)]])</f>
        <v/>
      </c>
      <c r="LE99" s="812" t="str">
        <f>IF(Table1[[#This Row],[Hauptkörper - B1 - Virgin Material]]="","",VLOOKUP(Table1[[#This Row],[Hauptkörper - B1 - Virgin Material]],'DD FD'!AJ:AK,2,FALSE))</f>
        <v/>
      </c>
      <c r="LF99" s="813" t="str">
        <f>IF(Table1[[#This Row],[Hauptkörper - B1 - Virgin Material Anteil (in %)]]="","",Table1[[#This Row],[Hauptkörper - B1 - Virgin Material Anteil (in %)]])</f>
        <v/>
      </c>
      <c r="LG99" s="812" t="str">
        <f>IF(Table1[[#This Row],[Hauptkörper - B1 - Recyceltes Material]]="","",VLOOKUP(Table1[[#This Row],[Hauptkörper - B1 - Recyceltes Material]],'DD FD'!AL:AM,2,FALSE))</f>
        <v/>
      </c>
      <c r="LH99" s="813" t="str">
        <f>IF(Table1[[#This Row],[Hauptkörper - B1 - Recyceltes Material Anteil (in %)]]="","",Table1[[#This Row],[Hauptkörper - B1 - Recyceltes Material Anteil (in %)]])</f>
        <v/>
      </c>
      <c r="LI99" s="814" t="str">
        <f>IF(Table1[[#This Row],[Hauptkörper - B1 - Beschichtung]]="","",VLOOKUP(Table1[[#This Row],[Hauptkörper - B1 - Beschichtung]],'DD FD'!AE:AF,2,FALSE))</f>
        <v/>
      </c>
      <c r="LJ99" s="815" t="str">
        <f>IF(Table1[[#This Row],[Hauptkörper - B1 - Beschichtung Anteil (in %)]]="","",Table1[[#This Row],[Hauptkörper - B1 - Beschichtung Anteil (in %)]])</f>
        <v/>
      </c>
      <c r="LK99" s="811" t="str">
        <f>IF(Table1[[#This Row],[Hauptkörper - B2 - Art]]="","",VLOOKUP(Table1[[#This Row],[Hauptkörper - B2 - Art]],'DD FD'!B:C,2,FALSE))</f>
        <v/>
      </c>
      <c r="LL99" s="812" t="str">
        <f>IF(Table1[[#This Row],[Hauptkörper - B2 - Fraktion]]="","",VLOOKUP(Table1[[#This Row],[Hauptkörper - B2 - Fraktion]],'DD FD'!H:J,3,FALSE))</f>
        <v/>
      </c>
      <c r="LM99" s="809" t="str">
        <f>IF(Table1[[#This Row],[Hauptkörper - B2 - Gewicht
(in G)]]="","",Table1[[#This Row],[Hauptkörper - B2 - Gewicht
(in G)]])</f>
        <v/>
      </c>
      <c r="LN99" s="809" t="str">
        <f>IF(Table1[[#This Row],[Hauptkörper - B2 - Lizenzierungs-pflichtig? (X=Ja)]]="","",Table1[[#This Row],[Hauptkörper - B2 - Lizenzierungs-pflichtig? (X=Ja)]])</f>
        <v/>
      </c>
      <c r="LO99" s="812" t="str">
        <f>IF(Table1[[#This Row],[Hauptkörper - B2 - Virgin Material]]="","",VLOOKUP(Table1[[#This Row],[Hauptkörper - B2 - Virgin Material]],'DD FD'!AJ:AK,2,FALSE))</f>
        <v/>
      </c>
      <c r="LP99" s="813" t="str">
        <f>IF(Table1[[#This Row],[Hauptkörper - B2 - Virgin Material Anteil (in %)]]="","",Table1[[#This Row],[Hauptkörper - B2 - Virgin Material Anteil (in %)]])</f>
        <v/>
      </c>
      <c r="LQ99" s="812" t="str">
        <f>IF(Table1[[#This Row],[Hauptkörper - B2 - Recyceltes Material]]="","",VLOOKUP(Table1[[#This Row],[Hauptkörper - B2 - Recyceltes Material]],'DD FD'!AL:AM,2,FALSE))</f>
        <v/>
      </c>
      <c r="LR99" s="813" t="str">
        <f>IF(Table1[[#This Row],[Hauptkörper - B2 - Recyceltes Material Anteil (in %)]]="","",Table1[[#This Row],[Hauptkörper - B2 - Recyceltes Material Anteil (in %)]])</f>
        <v/>
      </c>
      <c r="LS99" s="812" t="str">
        <f>IF(Table1[[#This Row],[Hauptkörper - B2 - Beschichtung]]="","",VLOOKUP(Table1[[#This Row],[Hauptkörper - B2 - Beschichtung]],'DD FD'!AE:AF,2,FALSE))</f>
        <v/>
      </c>
      <c r="LT99" s="815" t="str">
        <f>IF(Table1[[#This Row],[Hauptkörper - B2 - Beschichtung Anteil (in %)]]="","",Table1[[#This Row],[Hauptkörper - B2 - Beschichtung Anteil (in %)]])</f>
        <v/>
      </c>
      <c r="LU99" s="811" t="str">
        <f>IF(Table1[[#This Row],[Hauptkörper - B3 - Art]]="","",VLOOKUP(Table1[[#This Row],[Hauptkörper - B3 - Art]],'DD FD'!B:C,2,FALSE))</f>
        <v/>
      </c>
      <c r="LV99" s="812" t="str">
        <f>IF(Table1[[#This Row],[Hauptkörper - B3 - Fraktion]]="","",VLOOKUP(Table1[[#This Row],[Hauptkörper - B3 - Fraktion]],'DD FD'!H:J,3,FALSE))</f>
        <v/>
      </c>
      <c r="LW99" s="809" t="str">
        <f>IF(Table1[[#This Row],[Hauptkörper - B3 - Gewicht
(in G)]]="","",Table1[[#This Row],[Hauptkörper - B3 - Gewicht
(in G)]])</f>
        <v/>
      </c>
      <c r="LX99" s="809" t="str">
        <f>IF(Table1[[#This Row],[Hauptkörper - B3 - Lizenzierungs-pflichtig? (X=Ja)]]="","",Table1[[#This Row],[Hauptkörper - B3 - Lizenzierungs-pflichtig? (X=Ja)]])</f>
        <v/>
      </c>
      <c r="LY99" s="812" t="str">
        <f>IF(Table1[[#This Row],[Hauptkörper - B3 - Virgin Material]]="","",VLOOKUP(Table1[[#This Row],[Hauptkörper - B3 - Virgin Material]],'DD FD'!AJ:AK,2,FALSE))</f>
        <v/>
      </c>
      <c r="LZ99" s="813" t="str">
        <f>IF(Table1[[#This Row],[Hauptkörper - B3 - Virgin Material Anteil (in %)]]="","",Table1[[#This Row],[Hauptkörper - B3 - Virgin Material Anteil (in %)]])</f>
        <v/>
      </c>
      <c r="MA99" s="812" t="str">
        <f>IF(Table1[[#This Row],[Hauptkörper - B3 - Recyceltes Material]]="","",VLOOKUP(Table1[[#This Row],[Hauptkörper - B3 - Recyceltes Material]],'DD FD'!AL:AM,2,FALSE))</f>
        <v/>
      </c>
      <c r="MB99" s="813" t="str">
        <f>IF(Table1[[#This Row],[Hauptkörper - B3 - Recyceltes Material Anteil (in %)]]="","",Table1[[#This Row],[Hauptkörper - B3 - Recyceltes Material Anteil (in %)]])</f>
        <v/>
      </c>
      <c r="MC99" s="812" t="str">
        <f>IF(Table1[[#This Row],[Hauptkörper - B3 - Beschichtung]]="","",VLOOKUP(Table1[[#This Row],[Hauptkörper - B3 - Beschichtung]],'DD FD'!AE:AF,2,FALSE))</f>
        <v/>
      </c>
      <c r="MD99" s="815" t="str">
        <f>IF(Table1[[#This Row],[Hauptkörper - B3 - Beschichtung Anteil (in %)]]="","",Table1[[#This Row],[Hauptkörper - B3 - Beschichtung Anteil (in %)]])</f>
        <v/>
      </c>
      <c r="ME99" s="811" t="str">
        <f>IF(Table1[[#This Row],[Verschluss - B1 - Art]]="","",VLOOKUP(Table1[[#This Row],[Verschluss - B1 - Art]],'DD FD'!D:E,2,FALSE))</f>
        <v/>
      </c>
      <c r="MF99" s="812" t="str">
        <f>IF(Table1[[#This Row],[Verschluss - B1 - Fraktion]]="","",VLOOKUP(Table1[[#This Row],[Verschluss - B1 - Fraktion]],'DD FD'!H:J,3,FALSE))</f>
        <v/>
      </c>
      <c r="MG99" s="809" t="str">
        <f>IF(Table1[[#This Row],[Verschluss - B1 - Gewicht (in G)]]="","",Table1[[#This Row],[Verschluss - B1 - Gewicht (in G)]])</f>
        <v/>
      </c>
      <c r="MH99" s="809" t="str">
        <f>IF(Table1[[#This Row],[Verschluss - B1 - Lizenzierungs-pflichtig? (X=Ja)]]="","",Table1[[#This Row],[Verschluss - B1 - Lizenzierungs-pflichtig? (X=Ja)]])</f>
        <v/>
      </c>
      <c r="MI99" s="809" t="str">
        <f>IF(Table1[[#This Row],[Verschluss - B1 - Trennbar vom Hauptkörper? (X=Ja)]]="","",Table1[[#This Row],[Verschluss - B1 - Trennbar vom Hauptkörper? (X=Ja)]])</f>
        <v/>
      </c>
      <c r="MJ99" s="812" t="str">
        <f>IF(Table1[[#This Row],[Verschluss - B1 - Virgin Material]]="","",VLOOKUP(Table1[[#This Row],[Verschluss - B1 - Virgin Material]],'DD FD'!AJ:AK,2,FALSE))</f>
        <v/>
      </c>
      <c r="MK99" s="813" t="str">
        <f>IF(Table1[[#This Row],[Verschluss - B1 - Virgin Material Anteil (in %)]]="","",Table1[[#This Row],[Verschluss - B1 - Virgin Material Anteil (in %)]])</f>
        <v/>
      </c>
      <c r="ML99" s="812" t="str">
        <f>IF(Table1[[#This Row],[Verschluss - B1 - Recyceltes Material]]="","",VLOOKUP(Table1[[#This Row],[Verschluss - B1 - Recyceltes Material]],'DD FD'!AL:AM,2,FALSE))</f>
        <v/>
      </c>
      <c r="MM99" s="813" t="str">
        <f>IF(Table1[[#This Row],[Verschluss - B1 - Recyceltes Material Anteil (in %)]]="","",Table1[[#This Row],[Verschluss - B1 - Recyceltes Material Anteil (in %)]])</f>
        <v/>
      </c>
      <c r="MN99" s="812" t="str">
        <f>IF(Table1[[#This Row],[Verschluss - B1 - Beschichtung]]="","",VLOOKUP(Table1[[#This Row],[Verschluss - B1 - Beschichtung]],'DD FD'!AE:AF,2,FALSE))</f>
        <v/>
      </c>
      <c r="MO99" s="815" t="str">
        <f>IF(Table1[[#This Row],[Verschluss - B1 - Beschichtung Anteil (in %)]]="","",Table1[[#This Row],[Verschluss - B1 - Beschichtung Anteil (in %)]])</f>
        <v/>
      </c>
      <c r="MP99" s="811" t="str">
        <f>IF(Table1[[#This Row],[Verschluss - B2 - Art]]="","",VLOOKUP(Table1[[#This Row],[Verschluss - B2 - Art]],'DD FD'!D:E,2,FALSE))</f>
        <v/>
      </c>
      <c r="MQ99" s="812" t="str">
        <f>IF(Table1[[#This Row],[Verschluss - B2 - Fraktion]]="","",VLOOKUP(Table1[[#This Row],[Verschluss - B2 - Fraktion]],'DD FD'!H:J,3,FALSE))</f>
        <v/>
      </c>
      <c r="MR99" s="809" t="str">
        <f>IF(Table1[[#This Row],[Verschluss - B2 - Gewicht (in G)]]="","",Table1[[#This Row],[Verschluss - B2 - Gewicht (in G)]])</f>
        <v/>
      </c>
      <c r="MS99" s="809" t="str">
        <f>IF(Table1[[#This Row],[Verschluss - B2 - Lizenzierungs-pflichtig? (X=Ja)]]="","",Table1[[#This Row],[Verschluss - B2 - Lizenzierungs-pflichtig? (X=Ja)]])</f>
        <v/>
      </c>
      <c r="MT99" s="809" t="str">
        <f>IF(Table1[[#This Row],[Verschluss - B2 - Trennbar vom Hauptkörper? (X=Ja)]]="","",Table1[[#This Row],[Verschluss - B2 - Trennbar vom Hauptkörper? (X=Ja)]])</f>
        <v/>
      </c>
      <c r="MU99" s="812" t="str">
        <f>IF(Table1[[#This Row],[Verschluss - B2 - Virgin Material]]="","",VLOOKUP(Table1[[#This Row],[Verschluss - B2 - Virgin Material]],'DD FD'!AJ:AK,2,FALSE))</f>
        <v/>
      </c>
      <c r="MV99" s="813" t="str">
        <f>IF(Table1[[#This Row],[Verschluss - B2 - Virgin Material Anteil (in %)]]="","",Table1[[#This Row],[Verschluss - B2 - Virgin Material Anteil (in %)]])</f>
        <v/>
      </c>
      <c r="MW99" s="812" t="str">
        <f>IF(Table1[[#This Row],[Verschluss - B2 - Recyceltes Material]]="","",VLOOKUP(Table1[[#This Row],[Verschluss - B2 - Recyceltes Material]],'DD FD'!AL:AM,2,FALSE))</f>
        <v/>
      </c>
      <c r="MX99" s="813" t="str">
        <f>IF(Table1[[#This Row],[Verschluss - B2 - Recyceltes Material Anteil (in %)]]="","",Table1[[#This Row],[Verschluss - B2 - Recyceltes Material Anteil (in %)]])</f>
        <v/>
      </c>
      <c r="MY99" s="812" t="str">
        <f>IF(Table1[[#This Row],[Verschluss - B2 - Beschichtung]]="","",VLOOKUP(Table1[[#This Row],[Verschluss - B2 - Beschichtung]],'DD FD'!AE:AF,2,FALSE))</f>
        <v/>
      </c>
      <c r="MZ99" s="815" t="str">
        <f>IF(Table1[[#This Row],[Verschluss - B2 - Beschichtung Anteil (in %)]]="","",Table1[[#This Row],[Verschluss - B2 - Beschichtung Anteil (in %)]])</f>
        <v/>
      </c>
      <c r="NA99" s="811" t="str">
        <f>IF(Table1[[#This Row],[Verschluss - B3 - Art]]="","",VLOOKUP(Table1[[#This Row],[Verschluss - B3 - Art]],'DD FD'!D:E,2,FALSE))</f>
        <v/>
      </c>
      <c r="NB99" s="812" t="str">
        <f>IF(Table1[[#This Row],[Verschluss - B3 - Fraktion]]="","",VLOOKUP(Table1[[#This Row],[Verschluss - B3 - Fraktion]],'DD FD'!H:J,3,FALSE))</f>
        <v/>
      </c>
      <c r="NC99" s="809" t="str">
        <f>IF(Table1[[#This Row],[Verschluss - B3 - Gewicht (in G)]]="","",Table1[[#This Row],[Verschluss - B3 - Gewicht (in G)]])</f>
        <v/>
      </c>
      <c r="ND99" s="809" t="str">
        <f>IF(Table1[[#This Row],[Verschluss - B3 - Lizenzierungs-pflichtig? (X=Ja)]]="","",Table1[[#This Row],[Verschluss - B3 - Lizenzierungs-pflichtig? (X=Ja)]])</f>
        <v/>
      </c>
      <c r="NE99" s="809" t="str">
        <f>IF(Table1[[#This Row],[Verschluss - B3 - Trennbar vom Hauptkörper? (X=Ja)]]="","",Table1[[#This Row],[Verschluss - B3 - Trennbar vom Hauptkörper? (X=Ja)]])</f>
        <v/>
      </c>
      <c r="NF99" s="812" t="str">
        <f>IF(Table1[[#This Row],[Verschluss - B3 - Virgin Material]]="","",VLOOKUP(Table1[[#This Row],[Verschluss - B3 - Virgin Material]],'DD FD'!AJ:AK,2,FALSE))</f>
        <v/>
      </c>
      <c r="NG99" s="813" t="str">
        <f>IF(Table1[[#This Row],[Verschluss - B3 - Virgin Material Anteil (in %)]]="","",Table1[[#This Row],[Verschluss - B3 - Virgin Material Anteil (in %)]])</f>
        <v/>
      </c>
      <c r="NH99" s="812" t="str">
        <f>IF(Table1[[#This Row],[Verschluss - B3 - Recyceltes Material]]="","",VLOOKUP(Table1[[#This Row],[Verschluss - B3 - Recyceltes Material]],'DD FD'!AL:AM,2,FALSE))</f>
        <v/>
      </c>
      <c r="NI99" s="813" t="str">
        <f>IF(Table1[[#This Row],[Verschluss - B3 - Recyceltes Material Anteil (in %)]]="","",Table1[[#This Row],[Verschluss - B3 - Recyceltes Material Anteil (in %)]])</f>
        <v/>
      </c>
      <c r="NJ99" s="812" t="str">
        <f>IF(Table1[[#This Row],[Verschluss - B3 - Beschichtung]]="","",VLOOKUP(Table1[[#This Row],[Verschluss - B3 - Beschichtung]],'DD FD'!AE:AF,2,FALSE))</f>
        <v/>
      </c>
      <c r="NK99" s="815" t="str">
        <f>IF(Table1[[#This Row],[Verschluss - B3 - Beschichtung Anteil (in %)]]="","",Table1[[#This Row],[Verschluss - B3 - Beschichtung Anteil (in %)]])</f>
        <v/>
      </c>
      <c r="NL99" s="811" t="str">
        <f>IF(Table1[[#This Row],[Etikett - B1 - Art]]="","",VLOOKUP(Table1[[#This Row],[Etikett - B1 - Art]],'DD FD'!F:G,2,FALSE))</f>
        <v/>
      </c>
      <c r="NM99" s="812" t="str">
        <f>IF(Table1[[#This Row],[Etikett - B1 - Fraktion]]="","",VLOOKUP(Table1[[#This Row],[Etikett - B1 - Fraktion]],'DD FD'!H:J,3,FALSE))</f>
        <v/>
      </c>
      <c r="NN99" s="809" t="str">
        <f>IF(Table1[[#This Row],[Etikett - B1 - Gewicht (in G)]]="","",Table1[[#This Row],[Etikett - B1 - Gewicht (in G)]])</f>
        <v/>
      </c>
      <c r="NO99" s="809" t="str">
        <f>IF(Table1[[#This Row],[Etikett - B1 - Lizenzierungs-pflichtig? (X=Ja)]]="","",Table1[[#This Row],[Etikett - B1 - Lizenzierungs-pflichtig? (X=Ja)]])</f>
        <v/>
      </c>
      <c r="NP99" s="809" t="str">
        <f>IF(Table1[[#This Row],[Etikett - B1 - Trennbar vom Hauptkörper? (X=Ja)]]="","",Table1[[#This Row],[Etikett - B1 - Trennbar vom Hauptkörper? (X=Ja)]])</f>
        <v/>
      </c>
      <c r="NQ99" s="812" t="str">
        <f>IF(Table1[[#This Row],[Etikett - B1 - Virgin Material]]="","",VLOOKUP(Table1[[#This Row],[Etikett - B1 - Virgin Material]],'DD FD'!AJ:AK,2,FALSE))</f>
        <v/>
      </c>
      <c r="NR99" s="813" t="str">
        <f>IF(Table1[[#This Row],[Etikett - B1 - Virgin Material Anteil (in %)]]="","",Table1[[#This Row],[Etikett - B1 - Virgin Material Anteil (in %)]])</f>
        <v/>
      </c>
      <c r="NS99" s="812" t="str">
        <f>IF(Table1[[#This Row],[Etikett - B1 - Recyceltes Material]]="","",VLOOKUP(Table1[[#This Row],[Etikett - B1 - Recyceltes Material]],'DD FD'!AL:AM,2,FALSE))</f>
        <v/>
      </c>
      <c r="NT99" s="813" t="str">
        <f>IF(Table1[[#This Row],[Etikett - B1 - Recyceltes Material Anteil (in %)]]="","",Table1[[#This Row],[Etikett - B1 - Recyceltes Material Anteil (in %)]])</f>
        <v/>
      </c>
      <c r="NU99" s="812" t="str">
        <f>IF(Table1[[#This Row],[Etikett - B1 - Beschichtung]]="","",VLOOKUP(Table1[[#This Row],[Etikett - B1 - Beschichtung]],'DD FD'!AE:AF,2,FALSE))</f>
        <v/>
      </c>
      <c r="NV99" s="815" t="str">
        <f>IF(Table1[[#This Row],[Etikett - B1 - Beschichtung Anteil (in %)]]="","",Table1[[#This Row],[Etikett - B1 - Beschichtung Anteil (in %)]])</f>
        <v/>
      </c>
      <c r="NW99" s="811" t="str">
        <f>IF(Table1[[#This Row],[Etikett - B2 - Art]]="","",VLOOKUP(Table1[[#This Row],[Etikett - B2 - Art]],'DD FD'!F:G,2,FALSE))</f>
        <v/>
      </c>
      <c r="NX99" s="812" t="str">
        <f>IF(Table1[[#This Row],[Etikett - B2 - Fraktion]]="","",VLOOKUP(Table1[[#This Row],[Etikett - B2 - Fraktion]],'DD FD'!H:J,3,FALSE))</f>
        <v/>
      </c>
      <c r="NY99" s="809" t="str">
        <f>IF(Table1[[#This Row],[Etikett - B2 - Gewicht (in G)]]="","",Table1[[#This Row],[Etikett - B2 - Gewicht (in G)]])</f>
        <v/>
      </c>
      <c r="NZ99" s="809" t="str">
        <f>IF(Table1[[#This Row],[Etikett - B2 - Lizenzierungs-pflichtig? (X=Ja)]]="","",Table1[[#This Row],[Etikett - B2 - Lizenzierungs-pflichtig? (X=Ja)]])</f>
        <v/>
      </c>
      <c r="OA99" s="809" t="str">
        <f>IF(Table1[[#This Row],[Etikett - B2 - Trennbar vom Hauptkörper? (X=Ja)]]="","",Table1[[#This Row],[Etikett - B2 - Trennbar vom Hauptkörper? (X=Ja)]])</f>
        <v/>
      </c>
      <c r="OB99" s="812" t="str">
        <f>IF(Table1[[#This Row],[Etikett - B2 - Virgin Material]]="","",VLOOKUP(Table1[[#This Row],[Etikett - B2 - Virgin Material]],'DD FD'!AJ:AK,2,FALSE))</f>
        <v/>
      </c>
      <c r="OC99" s="813" t="str">
        <f>IF(Table1[[#This Row],[Etikett - B2 - Virgin Material Anteil (in %)]]="","",Table1[[#This Row],[Etikett - B2 - Virgin Material Anteil (in %)]])</f>
        <v/>
      </c>
      <c r="OD99" s="812" t="str">
        <f>IF(Table1[[#This Row],[Etikett - B2 - Recyceltes Material]]="","",VLOOKUP(Table1[[#This Row],[Etikett - B2 - Recyceltes Material]],'DD FD'!AL:AM,2,FALSE))</f>
        <v/>
      </c>
      <c r="OE99" s="813" t="str">
        <f>IF(Table1[[#This Row],[Etikett - B2 - Recyceltes Material Anteil (in %)]]="","",Table1[[#This Row],[Etikett - B2 - Recyceltes Material Anteil (in %)]])</f>
        <v/>
      </c>
      <c r="OF99" s="812" t="str">
        <f>IF(Table1[[#This Row],[Etikett - B2 - Beschichtung]]="","",VLOOKUP(Table1[[#This Row],[Etikett - B2 - Beschichtung]],'DD FD'!AE:AF,2,FALSE))</f>
        <v/>
      </c>
      <c r="OG99" s="815" t="str">
        <f>IF(Table1[[#This Row],[Etikett - B2 - Beschichtung Anteil (in %)]]="","",Table1[[#This Row],[Etikett - B2 - Beschichtung Anteil (in %)]])</f>
        <v/>
      </c>
      <c r="OH99" s="811" t="str">
        <f>IF(Table1[[#This Row],[Etikett - B3 - Art]]="","",VLOOKUP(Table1[[#This Row],[Etikett - B3 - Art]],'DD FD'!F:G,2,FALSE))</f>
        <v/>
      </c>
      <c r="OI99" s="812" t="str">
        <f>IF(Table1[[#This Row],[Etikett - B3 - Fraktion]]="","",VLOOKUP(Table1[[#This Row],[Etikett - B3 - Fraktion]],'DD FD'!H:J,3,FALSE))</f>
        <v/>
      </c>
      <c r="OJ99" s="809" t="str">
        <f>IF(Table1[[#This Row],[Etikett - B3 - Gewicht (in G)]]="","",Table1[[#This Row],[Etikett - B3 - Gewicht (in G)]])</f>
        <v/>
      </c>
      <c r="OK99" s="809" t="str">
        <f>IF(Table1[[#This Row],[Etikett - B3 - Lizenzierungs-pflichtig? (X=Ja)]]="","",Table1[[#This Row],[Etikett - B3 - Lizenzierungs-pflichtig? (X=Ja)]])</f>
        <v/>
      </c>
      <c r="OL99" s="809" t="str">
        <f>IF(Table1[[#This Row],[Etikett - B3 - Trennbar vom Hauptkörper? (X=Ja)]]="","",Table1[[#This Row],[Etikett - B3 - Trennbar vom Hauptkörper? (X=Ja)]])</f>
        <v/>
      </c>
      <c r="OM99" s="812" t="str">
        <f>IF(Table1[[#This Row],[Etikett - B3 - Virgin Material]]="","",VLOOKUP(Table1[[#This Row],[Etikett - B3 - Virgin Material]],'DD FD'!AJ:AK,2,FALSE))</f>
        <v/>
      </c>
      <c r="ON99" s="813" t="str">
        <f>IF(Table1[[#This Row],[Etikett - B3 - Virgin Material Anteil (in %)]]="","",Table1[[#This Row],[Etikett - B3 - Virgin Material Anteil (in %)]])</f>
        <v/>
      </c>
      <c r="OO99" s="812" t="str">
        <f>IF(Table1[[#This Row],[Etikett - B3 - Recyceltes Material]]="","",VLOOKUP(Table1[[#This Row],[Etikett - B3 - Recyceltes Material]],'DD FD'!AL:AM,2,FALSE))</f>
        <v/>
      </c>
      <c r="OP99" s="813" t="str">
        <f>IF(Table1[[#This Row],[Etikett - B3 - Recyceltes Material Anteil (in %)]]="","",Table1[[#This Row],[Etikett - B3 - Recyceltes Material Anteil (in %)]])</f>
        <v/>
      </c>
      <c r="OQ99" s="812" t="str">
        <f>IF(Table1[[#This Row],[Etikett - B3 - Beschichtung]]="","",VLOOKUP(Table1[[#This Row],[Etikett - B3 - Beschichtung]],'DD FD'!AE:AF,2,FALSE))</f>
        <v/>
      </c>
      <c r="OR99" s="861" t="str">
        <f>IF(Table1[[#This Row],[Etikett - B3 - Beschichtung Anteil (in %)]]="","",Table1[[#This Row],[Etikett - B3 - Beschichtung Anteil (in %)]])</f>
        <v/>
      </c>
      <c r="OS99" s="866">
        <f>ROUNDUP(SUM(
IF(AND(LB99='DD FD'!$J$7,LD99='DD FD'!$AI$3),LC99,0),
IF(AND(LL99='DD FD'!$J$7,LN99='DD FD'!$AI$3),LM99,0),
IF(AND(LV99='DD FD'!$J$7,LX99='DD FD'!$AI$3),LW99,0),
IF(AND(MF99='DD FD'!$J$7,MH99='DD FD'!$AI$3),MG99,0),
IF(AND(MQ99='DD FD'!$J$7,MS99='DD FD'!$AI$3),MR99,0),
IF(AND(NB99='DD FD'!$J$7,ND99='DD FD'!$AI$3),NC99,0),
IF(AND(NM99='DD FD'!$J$7,NO99='DD FD'!$AI$3),NN99,0),
IF(AND(NX99='DD FD'!$J$7,NZ99='DD FD'!$AI$3),NY99,0),
IF(AND(OI99='DD FD'!$J$7,OK99='DD FD'!$AI$3),OJ99,0),
),2)</f>
        <v>0</v>
      </c>
      <c r="OT99" s="865">
        <f>ROUNDUP(SUM(
IF(AND(LB99='DD FD'!$J$6,LD99='DD FD'!$AI$3),LC99,0),
IF(AND(LL99='DD FD'!$J$6,LN99='DD FD'!$AI$3),LM99,0),
IF(AND(LV99='DD FD'!$J$6,LX99='DD FD'!$AI$3),LW99,0),
IF(AND(MF99='DD FD'!$J$6,MH99='DD FD'!$AI$3),MG99,0),
IF(AND(MQ99='DD FD'!$J$6,MS99='DD FD'!$AI$3),MR99,0),
IF(AND(NB99='DD FD'!$J$6,ND99='DD FD'!$AI$3),NC99,0),
IF(AND(NM99='DD FD'!$J$6,NO99='DD FD'!$AI$3),NN99,0),
IF(AND(NX99='DD FD'!$J$6,NZ99='DD FD'!$AI$3),NY99,0),
IF(AND(OI99='DD FD'!$J$6,OK99='DD FD'!$AI$3),OJ99,0),
),2)</f>
        <v>0</v>
      </c>
      <c r="OU99" s="865">
        <f>ROUNDUP(SUM(
IF(AND(LB99='DD FD'!$J$10,LD99='DD FD'!$AI$3),LC99,0),
IF(AND(LL99='DD FD'!$J$10,LN99='DD FD'!$AI$3),LM99,0),
IF(AND(LV99='DD FD'!$J$10,LX99='DD FD'!$AI$3),LW99,0),
IF(AND(MF99='DD FD'!$J$10,MH99='DD FD'!$AI$3),MG99,0),
IF(AND(MQ99='DD FD'!$J$10,MS99='DD FD'!$AI$3),MR99,0),
IF(AND(NB99='DD FD'!$J$10,ND99='DD FD'!$AI$3),NC99,0),
IF(AND(NM99='DD FD'!$J$10,NO99='DD FD'!$AI$3),NN99,0),
IF(AND(NX99='DD FD'!$J$10,NZ99='DD FD'!$AI$3),NY99,0),
IF(AND(OI99='DD FD'!$J$10,OK99='DD FD'!$AI$3),OJ99,0),
),2)</f>
        <v>0</v>
      </c>
      <c r="OV99" s="865">
        <f>ROUNDUP(SUM(
IF(AND(LB99='DD FD'!$J$8,LD99='DD FD'!$AI$3),LC99,0),
IF(AND(LL99='DD FD'!$J$8,LN99='DD FD'!$AI$3),LM99,0),
IF(AND(LV99='DD FD'!$J$8,LX99='DD FD'!$AI$3),LW99,0),
IF(AND(MF99='DD FD'!$J$8,MH99='DD FD'!$AI$3),MG99,0),
IF(AND(MQ99='DD FD'!$J$8,MS99='DD FD'!$AI$3),MR99,0),
IF(AND(NB99='DD FD'!$J$8,ND99='DD FD'!$AI$3),NC99,0),
IF(AND(NM99='DD FD'!$J$8,NO99='DD FD'!$AI$3),NN99,0),
IF(AND(NX99='DD FD'!$J$8,NZ99='DD FD'!$AI$3),NY99,0),
IF(AND(OI99='DD FD'!$J$8,OK99='DD FD'!$AI$3),OJ99,0),
),2)</f>
        <v>0</v>
      </c>
      <c r="OW99" s="865">
        <f>ROUNDUP(SUM(
IF(AND(LB99='DD FD'!$J$5,LD99='DD FD'!$AI$3),LC99,0),
IF(AND(LL99='DD FD'!$J$5,LN99='DD FD'!$AI$3),LM99,0),
IF(AND(LV99='DD FD'!$J$5,LX99='DD FD'!$AI$3),LW99,0),
IF(AND(MF99='DD FD'!$J$5,MH99='DD FD'!$AI$3),MG99,0),
IF(AND(MQ99='DD FD'!$J$5,MS99='DD FD'!$AI$3),MR99,0),
IF(AND(NB99='DD FD'!$J$5,ND99='DD FD'!$AI$3),NC99,0),
IF(AND(NM99='DD FD'!$J$5,NO99='DD FD'!$AI$3),NN99,0),
IF(AND(NX99='DD FD'!$J$5,NZ99='DD FD'!$AI$3),NY99,0),
IF(AND(OI99='DD FD'!$J$5,OK99='DD FD'!$AI$3),OJ99,0),
),2)</f>
        <v>0</v>
      </c>
      <c r="OX99" s="865">
        <f>ROUNDUP(SUM(
IF(AND(LB99='DD FD'!$J$9,LD99='DD FD'!$AI$3),LC99,0),
IF(AND(LL99='DD FD'!$J$9,LN99='DD FD'!$AI$3),LM99,0),
IF(AND(LV99='DD FD'!$J$9,LX99='DD FD'!$AI$3),LW99,0),
IF(AND(MF99='DD FD'!$J$9,MH99='DD FD'!$AI$3),MG99,0),
IF(AND(MQ99='DD FD'!$J$9,MS99='DD FD'!$AI$3),MR99,0),
IF(AND(NB99='DD FD'!$J$9,ND99='DD FD'!$AI$3),NC99,0),
IF(AND(NM99='DD FD'!$J$9,NO99='DD FD'!$AI$3),NN99,0),
IF(AND(NX99='DD FD'!$J$9,NZ99='DD FD'!$AI$3),NY99,0),
IF(AND(OI99='DD FD'!$J$9,OK99='DD FD'!$AI$3),OJ99,0),
),2)</f>
        <v>0</v>
      </c>
      <c r="OY99" s="865">
        <f>ROUNDUP(SUM(
IF(AND(LB99='DD FD'!$J$4,LD99='DD FD'!$AI$3),LC99,0),
IF(AND(LL99='DD FD'!$J$4,LN99='DD FD'!$AI$3),LM99,0),
IF(AND(LV99='DD FD'!$J$4,LX99='DD FD'!$AI$3),LW99,0),
IF(AND(MF99='DD FD'!$J$4,MH99='DD FD'!$AI$3),MG99,0),
IF(AND(MQ99='DD FD'!$J$4,MS99='DD FD'!$AI$3),MR99,0),
IF(AND(NB99='DD FD'!$J$4,ND99='DD FD'!$AI$3),NC99,0),
IF(AND(NM99='DD FD'!$J$4,NO99='DD FD'!$AI$3),NN99,0),
IF(AND(NX99='DD FD'!$J$4,NZ99='DD FD'!$AI$3),NY99,0),
IF(AND(OI99='DD FD'!$J$4,OK99='DD FD'!$AI$3),OJ99,0),
),2)</f>
        <v>0</v>
      </c>
      <c r="OZ99" s="867">
        <f>ROUNDUP(SUM(
IF(AND(LB99='DD FD'!$J$11,LD99='DD FD'!$AI$3),LC99,0),
IF(AND(LL99='DD FD'!$J$11,LN99='DD FD'!$AI$3),LM99,0),
IF(AND(LV99='DD FD'!$J$11,LX99='DD FD'!$AI$3),LW99,0),
IF(AND(MF99='DD FD'!$J$11,MH99='DD FD'!$AI$3),MG99,0),
IF(AND(MQ99='DD FD'!$J$11,MS99='DD FD'!$AI$3),MR99,0),
IF(AND(NB99='DD FD'!$J$11,ND99='DD FD'!$AI$3),NC99,0),
IF(AND(NM99='DD FD'!$J$11,NO99='DD FD'!$AI$3),NN99,0),
IF(AND(NX99='DD FD'!$J$11,NZ99='DD FD'!$AI$3),NY99,0),
IF(AND(OI99='DD FD'!$J$11,OK99='DD FD'!$AI$3),OJ99,0),
),2)</f>
        <v>0</v>
      </c>
    </row>
    <row r="100" spans="1:416">
      <c r="A100" s="663"/>
      <c r="B100" s="182"/>
      <c r="C100" s="282"/>
      <c r="D100" s="282"/>
      <c r="E100" s="183"/>
      <c r="F100" s="355"/>
      <c r="G100" s="359"/>
      <c r="H100" s="664"/>
      <c r="I100" s="173"/>
      <c r="J100" s="161" t="str">
        <f t="shared" si="27"/>
        <v/>
      </c>
      <c r="K100" s="633" t="str">
        <f t="shared" si="44"/>
        <v/>
      </c>
      <c r="L100" s="636"/>
      <c r="M100" s="124" t="str">
        <f t="shared" si="45"/>
        <v/>
      </c>
      <c r="N100" s="125" t="str">
        <f t="shared" si="28"/>
        <v/>
      </c>
      <c r="O100" s="175"/>
      <c r="P100" s="175"/>
      <c r="Q100" s="126" t="str">
        <f t="shared" si="46"/>
        <v/>
      </c>
      <c r="R100" s="184"/>
      <c r="S100" s="184"/>
      <c r="T100" s="182"/>
      <c r="U100" s="182"/>
      <c r="V100" s="182"/>
      <c r="W100" s="358"/>
      <c r="X100" s="182"/>
      <c r="Y100" s="183"/>
      <c r="Z100" s="123"/>
      <c r="AA100" s="176"/>
      <c r="AB100" s="176"/>
      <c r="AC100" s="176"/>
      <c r="AD100" s="176"/>
      <c r="AE100" s="176"/>
      <c r="AF100" s="176"/>
      <c r="AG100" s="127" t="str">
        <f t="shared" si="47"/>
        <v/>
      </c>
      <c r="AH100" s="127" t="str">
        <f t="shared" si="48"/>
        <v/>
      </c>
      <c r="AI100" s="370"/>
      <c r="AJ100" s="635"/>
      <c r="AK100" s="619" t="str">
        <f t="shared" si="49"/>
        <v/>
      </c>
      <c r="AL100" s="124" t="str">
        <f t="shared" si="29"/>
        <v/>
      </c>
      <c r="AM100" s="124" t="str">
        <f t="shared" si="30"/>
        <v/>
      </c>
      <c r="AN100" s="124" t="str">
        <f t="shared" si="31"/>
        <v/>
      </c>
      <c r="AO100" s="124" t="str">
        <f t="shared" si="32"/>
        <v/>
      </c>
      <c r="AP100" s="184"/>
      <c r="AQ100" s="182"/>
      <c r="AR100" s="182"/>
      <c r="AS100" s="182"/>
      <c r="AT100" s="182"/>
      <c r="AU100" s="127" t="str">
        <f t="shared" si="33"/>
        <v/>
      </c>
      <c r="AV100" s="354"/>
      <c r="AW100" s="127" t="str">
        <f t="shared" si="34"/>
        <v/>
      </c>
      <c r="AX100" s="144" t="str">
        <f t="shared" si="35"/>
        <v/>
      </c>
      <c r="AY100" s="182"/>
      <c r="AZ100" s="23"/>
      <c r="BA100" s="23"/>
      <c r="BB100" s="183"/>
      <c r="BC100" s="622"/>
      <c r="BD100" s="649" t="str">
        <f t="shared" si="50"/>
        <v/>
      </c>
      <c r="BE100" s="354"/>
      <c r="BF100" s="192" t="str">
        <f t="shared" si="51"/>
        <v/>
      </c>
      <c r="BG100" s="159"/>
      <c r="BH100" s="159"/>
      <c r="BI100" s="182"/>
      <c r="BJ100" s="194"/>
      <c r="BK100" s="194"/>
      <c r="BL100" s="194"/>
      <c r="BM100" s="127" t="str">
        <f t="shared" si="36"/>
        <v/>
      </c>
      <c r="BN100" s="194"/>
      <c r="BO100" s="178" t="str">
        <f t="shared" si="37"/>
        <v/>
      </c>
      <c r="BP100" s="191"/>
      <c r="BQ100" s="182"/>
      <c r="BR100" s="23"/>
      <c r="BS100" s="23"/>
      <c r="BT100" s="23"/>
      <c r="BU100" s="651"/>
      <c r="BV100" s="647"/>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633" t="str">
        <f t="shared" si="52"/>
        <v/>
      </c>
      <c r="DY100" s="736"/>
      <c r="DZ100" s="334"/>
      <c r="EA100" s="736"/>
      <c r="EB100" s="197"/>
      <c r="EC100" s="194"/>
      <c r="ED100" s="197"/>
      <c r="EE100" s="197"/>
      <c r="EF100" s="194"/>
      <c r="EG100" s="194"/>
      <c r="EH100" s="194"/>
      <c r="EI100" s="123" t="str">
        <f t="shared" si="38"/>
        <v/>
      </c>
      <c r="EJ100" s="194"/>
      <c r="EK100" s="620" t="str">
        <f t="shared" si="39"/>
        <v/>
      </c>
      <c r="EL100" s="756"/>
      <c r="EM100" s="620" t="str">
        <f t="shared" si="53"/>
        <v/>
      </c>
      <c r="EN100" s="733"/>
      <c r="EO100" s="163"/>
      <c r="EP100" s="163"/>
      <c r="EQ100" s="163"/>
      <c r="ER100" s="163"/>
      <c r="ES100" s="163"/>
      <c r="ET100" s="163"/>
      <c r="EU100" s="163"/>
      <c r="EV100" s="163"/>
      <c r="EW100" s="163"/>
      <c r="EX100" s="163"/>
      <c r="EY100" s="163"/>
      <c r="EZ100" s="163"/>
      <c r="FA100" s="163"/>
      <c r="FB100" s="163"/>
      <c r="FC100" s="742"/>
      <c r="FD100" s="648" t="str">
        <f t="shared" si="40"/>
        <v/>
      </c>
      <c r="FE100" s="183"/>
      <c r="FF100" s="201"/>
      <c r="FG100" s="201"/>
      <c r="FH100" s="201"/>
      <c r="FI100" s="201"/>
      <c r="FJ100" s="201"/>
      <c r="FK100" s="201"/>
      <c r="FL100" s="182"/>
      <c r="FM100" s="182"/>
      <c r="FN100" s="334"/>
      <c r="FO100" s="123" t="str">
        <f t="shared" si="41"/>
        <v/>
      </c>
      <c r="FP100" s="889" t="str">
        <f>IF(Table1[[#This Row],[Baumwollanteil (in %)]]&lt;&gt;"","05","")</f>
        <v/>
      </c>
      <c r="FQ100" s="999"/>
      <c r="FR100" s="179" t="str">
        <f t="shared" si="42"/>
        <v/>
      </c>
      <c r="FS100" s="175"/>
      <c r="FT100" s="175"/>
      <c r="FU100" s="175"/>
      <c r="FV100" s="745" t="str">
        <f t="shared" si="43"/>
        <v/>
      </c>
      <c r="FZ100" s="24"/>
      <c r="GA100" s="24"/>
      <c r="GC100" s="1010" t="str">
        <f>IF(Table1[[#This Row],[Global Trade Item Number (GTIN)]]="","",Table1[[#This Row],[Global Trade Item Number (GTIN)]])</f>
        <v/>
      </c>
      <c r="GD100" s="790" t="str">
        <f>IF(Table1[[#This Row],[WAWI-Nr./ Kreditoren-Nummer
(ASDV)]]&lt;&gt;"",Table1[[#This Row],[WAWI-Nr./ Kreditoren-Nummer
(ASDV)]],"")</f>
        <v/>
      </c>
      <c r="GE100" s="190"/>
      <c r="GF100" s="790" t="str">
        <f>IF(Table1[[#This Row],[Gültig ab (Datum)]]&lt;&gt;"","31.12.9999","")</f>
        <v/>
      </c>
      <c r="GG100" s="190"/>
      <c r="GH100" s="190"/>
      <c r="GI100" s="616"/>
      <c r="GJ100" s="765"/>
      <c r="GK100" s="763"/>
      <c r="GL100" s="617"/>
      <c r="GM100" s="617"/>
      <c r="GN100" s="617"/>
      <c r="GO100" s="617"/>
      <c r="GP100" s="617"/>
      <c r="GQ100" s="775"/>
      <c r="GR100" s="771"/>
      <c r="GS100" s="159"/>
      <c r="GT100" s="610"/>
      <c r="GU100" s="610"/>
      <c r="GV100" s="610"/>
      <c r="GW100" s="610"/>
      <c r="GX100" s="610"/>
      <c r="GY100" s="610"/>
      <c r="GZ100" s="610"/>
      <c r="HA100" s="610"/>
      <c r="HB100" s="771"/>
      <c r="HC100" s="610"/>
      <c r="HD100" s="610"/>
      <c r="HE100" s="610"/>
      <c r="HF100" s="610"/>
      <c r="HG100" s="610"/>
      <c r="HH100" s="610"/>
      <c r="HI100" s="610"/>
      <c r="HJ100" s="610"/>
      <c r="HK100" s="610"/>
      <c r="HL100" s="771"/>
      <c r="HM100" s="610"/>
      <c r="HN100" s="610"/>
      <c r="HO100" s="610"/>
      <c r="HP100" s="610"/>
      <c r="HQ100" s="610"/>
      <c r="HR100" s="610"/>
      <c r="HS100" s="610"/>
      <c r="HT100" s="610"/>
      <c r="HU100" s="610"/>
      <c r="HV100" s="771"/>
      <c r="HW100" s="610"/>
      <c r="HX100" s="610"/>
      <c r="HY100" s="610"/>
      <c r="HZ100" s="610"/>
      <c r="IA100" s="610"/>
      <c r="IB100" s="610"/>
      <c r="IC100" s="610"/>
      <c r="ID100" s="610"/>
      <c r="IE100" s="610"/>
      <c r="IF100" s="610"/>
      <c r="IG100" s="771"/>
      <c r="IH100" s="610"/>
      <c r="II100" s="610"/>
      <c r="IJ100" s="610"/>
      <c r="IK100" s="610"/>
      <c r="IL100" s="610"/>
      <c r="IM100" s="610"/>
      <c r="IN100" s="610"/>
      <c r="IO100" s="610"/>
      <c r="IP100" s="610"/>
      <c r="IQ100" s="610"/>
      <c r="IR100" s="771"/>
      <c r="IS100" s="610"/>
      <c r="IT100" s="610"/>
      <c r="IU100" s="610"/>
      <c r="IV100" s="610"/>
      <c r="IW100" s="610"/>
      <c r="IX100" s="610"/>
      <c r="IY100" s="610"/>
      <c r="IZ100" s="610"/>
      <c r="JA100" s="610"/>
      <c r="JB100" s="610"/>
      <c r="JC100" s="771"/>
      <c r="JD100" s="610"/>
      <c r="JE100" s="610"/>
      <c r="JF100" s="610"/>
      <c r="JG100" s="610"/>
      <c r="JH100" s="610"/>
      <c r="JI100" s="610"/>
      <c r="JJ100" s="610"/>
      <c r="JK100" s="610"/>
      <c r="JL100" s="610"/>
      <c r="JM100" s="827"/>
      <c r="JN100" s="771"/>
      <c r="JO100" s="610"/>
      <c r="JP100" s="610"/>
      <c r="JQ100" s="610"/>
      <c r="JR100" s="610"/>
      <c r="JS100" s="610"/>
      <c r="JT100" s="610"/>
      <c r="JU100" s="610"/>
      <c r="JV100" s="610"/>
      <c r="JW100" s="610"/>
      <c r="JX100" s="610"/>
      <c r="JY100" s="771"/>
      <c r="JZ100" s="610"/>
      <c r="KA100" s="610"/>
      <c r="KB100" s="610"/>
      <c r="KC100" s="610"/>
      <c r="KD100" s="610"/>
      <c r="KE100" s="610"/>
      <c r="KF100" s="610"/>
      <c r="KG100" s="610"/>
      <c r="KH100" s="610"/>
      <c r="KI100" s="610"/>
      <c r="KL100" s="803" t="str">
        <f>IF(Table1[[#This Row],[GTIN]]&lt;&gt;"",Table1[[#This Row],[GTIN]],"")</f>
        <v/>
      </c>
      <c r="KM100" s="804" t="str">
        <f>Table1[[#This Row],[Kreditor]]</f>
        <v/>
      </c>
      <c r="KN100" s="805" t="str">
        <f>IF(Table1[[#This Row],[Gültig ab (Datum)]]&lt;&gt;"",Table1[[#This Row],[Gültig ab (Datum)]],"")</f>
        <v/>
      </c>
      <c r="KO100" s="805" t="str">
        <f>Table1[[#This Row],[Gültig bis]]</f>
        <v/>
      </c>
      <c r="KP100" s="818" t="str">
        <f>IF(Table1[[#This Row],[Artikel verpackt? 
(X=Ja)]]="","",Table1[[#This Row],[Artikel verpackt? 
(X=Ja)]])</f>
        <v/>
      </c>
      <c r="KQ100" s="806" t="str">
        <f>IF(Table1[[#This Row],[Verpackung recyclingfähig?
(X=Ja)]]="","",Table1[[#This Row],[Verpackung recyclingfähig?
(X=Ja)]])</f>
        <v/>
      </c>
      <c r="KR100" s="807"/>
      <c r="KS100" s="808"/>
      <c r="KT100" s="809"/>
      <c r="KU100" s="809"/>
      <c r="KV100" s="809"/>
      <c r="KW100" s="809"/>
      <c r="KX100" s="809"/>
      <c r="KY100" s="809"/>
      <c r="KZ100" s="810"/>
      <c r="LA100" s="811" t="str">
        <f>IF(Table1[[#This Row],[Hauptkörper - B1 - Art]]="","",VLOOKUP(Table1[[#This Row],[Hauptkörper - B1 - Art]],'DD FD'!B:C,2,FALSE))</f>
        <v/>
      </c>
      <c r="LB100" s="812" t="str">
        <f>IF(Table1[[#This Row],[Hauptkörper - B1 - Fraktion]]="","",VLOOKUP(Table1[[#This Row],[Hauptkörper - B1 - Fraktion]],'DD FD'!H:J,3,FALSE))</f>
        <v/>
      </c>
      <c r="LC100" s="809" t="str">
        <f>IF(Table1[[#This Row],[Hauptkörper - B1 - Gewicht
(in G)]]="","",Table1[[#This Row],[Hauptkörper - B1 - Gewicht
(in G)]])</f>
        <v/>
      </c>
      <c r="LD100" s="809" t="str">
        <f>IF(Table1[[#This Row],[Hauptkörper - B1 - Lizenzierungs-pflichtig? (X=Ja)]]="","",Table1[[#This Row],[Hauptkörper - B1 - Lizenzierungs-pflichtig? (X=Ja)]])</f>
        <v/>
      </c>
      <c r="LE100" s="812" t="str">
        <f>IF(Table1[[#This Row],[Hauptkörper - B1 - Virgin Material]]="","",VLOOKUP(Table1[[#This Row],[Hauptkörper - B1 - Virgin Material]],'DD FD'!AJ:AK,2,FALSE))</f>
        <v/>
      </c>
      <c r="LF100" s="813" t="str">
        <f>IF(Table1[[#This Row],[Hauptkörper - B1 - Virgin Material Anteil (in %)]]="","",Table1[[#This Row],[Hauptkörper - B1 - Virgin Material Anteil (in %)]])</f>
        <v/>
      </c>
      <c r="LG100" s="812" t="str">
        <f>IF(Table1[[#This Row],[Hauptkörper - B1 - Recyceltes Material]]="","",VLOOKUP(Table1[[#This Row],[Hauptkörper - B1 - Recyceltes Material]],'DD FD'!AL:AM,2,FALSE))</f>
        <v/>
      </c>
      <c r="LH100" s="813" t="str">
        <f>IF(Table1[[#This Row],[Hauptkörper - B1 - Recyceltes Material Anteil (in %)]]="","",Table1[[#This Row],[Hauptkörper - B1 - Recyceltes Material Anteil (in %)]])</f>
        <v/>
      </c>
      <c r="LI100" s="814" t="str">
        <f>IF(Table1[[#This Row],[Hauptkörper - B1 - Beschichtung]]="","",VLOOKUP(Table1[[#This Row],[Hauptkörper - B1 - Beschichtung]],'DD FD'!AE:AF,2,FALSE))</f>
        <v/>
      </c>
      <c r="LJ100" s="815" t="str">
        <f>IF(Table1[[#This Row],[Hauptkörper - B1 - Beschichtung Anteil (in %)]]="","",Table1[[#This Row],[Hauptkörper - B1 - Beschichtung Anteil (in %)]])</f>
        <v/>
      </c>
      <c r="LK100" s="811" t="str">
        <f>IF(Table1[[#This Row],[Hauptkörper - B2 - Art]]="","",VLOOKUP(Table1[[#This Row],[Hauptkörper - B2 - Art]],'DD FD'!B:C,2,FALSE))</f>
        <v/>
      </c>
      <c r="LL100" s="812" t="str">
        <f>IF(Table1[[#This Row],[Hauptkörper - B2 - Fraktion]]="","",VLOOKUP(Table1[[#This Row],[Hauptkörper - B2 - Fraktion]],'DD FD'!H:J,3,FALSE))</f>
        <v/>
      </c>
      <c r="LM100" s="809" t="str">
        <f>IF(Table1[[#This Row],[Hauptkörper - B2 - Gewicht
(in G)]]="","",Table1[[#This Row],[Hauptkörper - B2 - Gewicht
(in G)]])</f>
        <v/>
      </c>
      <c r="LN100" s="809" t="str">
        <f>IF(Table1[[#This Row],[Hauptkörper - B2 - Lizenzierungs-pflichtig? (X=Ja)]]="","",Table1[[#This Row],[Hauptkörper - B2 - Lizenzierungs-pflichtig? (X=Ja)]])</f>
        <v/>
      </c>
      <c r="LO100" s="812" t="str">
        <f>IF(Table1[[#This Row],[Hauptkörper - B2 - Virgin Material]]="","",VLOOKUP(Table1[[#This Row],[Hauptkörper - B2 - Virgin Material]],'DD FD'!AJ:AK,2,FALSE))</f>
        <v/>
      </c>
      <c r="LP100" s="813" t="str">
        <f>IF(Table1[[#This Row],[Hauptkörper - B2 - Virgin Material Anteil (in %)]]="","",Table1[[#This Row],[Hauptkörper - B2 - Virgin Material Anteil (in %)]])</f>
        <v/>
      </c>
      <c r="LQ100" s="812" t="str">
        <f>IF(Table1[[#This Row],[Hauptkörper - B2 - Recyceltes Material]]="","",VLOOKUP(Table1[[#This Row],[Hauptkörper - B2 - Recyceltes Material]],'DD FD'!AL:AM,2,FALSE))</f>
        <v/>
      </c>
      <c r="LR100" s="813" t="str">
        <f>IF(Table1[[#This Row],[Hauptkörper - B2 - Recyceltes Material Anteil (in %)]]="","",Table1[[#This Row],[Hauptkörper - B2 - Recyceltes Material Anteil (in %)]])</f>
        <v/>
      </c>
      <c r="LS100" s="812" t="str">
        <f>IF(Table1[[#This Row],[Hauptkörper - B2 - Beschichtung]]="","",VLOOKUP(Table1[[#This Row],[Hauptkörper - B2 - Beschichtung]],'DD FD'!AE:AF,2,FALSE))</f>
        <v/>
      </c>
      <c r="LT100" s="815" t="str">
        <f>IF(Table1[[#This Row],[Hauptkörper - B2 - Beschichtung Anteil (in %)]]="","",Table1[[#This Row],[Hauptkörper - B2 - Beschichtung Anteil (in %)]])</f>
        <v/>
      </c>
      <c r="LU100" s="811" t="str">
        <f>IF(Table1[[#This Row],[Hauptkörper - B3 - Art]]="","",VLOOKUP(Table1[[#This Row],[Hauptkörper - B3 - Art]],'DD FD'!B:C,2,FALSE))</f>
        <v/>
      </c>
      <c r="LV100" s="812" t="str">
        <f>IF(Table1[[#This Row],[Hauptkörper - B3 - Fraktion]]="","",VLOOKUP(Table1[[#This Row],[Hauptkörper - B3 - Fraktion]],'DD FD'!H:J,3,FALSE))</f>
        <v/>
      </c>
      <c r="LW100" s="809" t="str">
        <f>IF(Table1[[#This Row],[Hauptkörper - B3 - Gewicht
(in G)]]="","",Table1[[#This Row],[Hauptkörper - B3 - Gewicht
(in G)]])</f>
        <v/>
      </c>
      <c r="LX100" s="809" t="str">
        <f>IF(Table1[[#This Row],[Hauptkörper - B3 - Lizenzierungs-pflichtig? (X=Ja)]]="","",Table1[[#This Row],[Hauptkörper - B3 - Lizenzierungs-pflichtig? (X=Ja)]])</f>
        <v/>
      </c>
      <c r="LY100" s="812" t="str">
        <f>IF(Table1[[#This Row],[Hauptkörper - B3 - Virgin Material]]="","",VLOOKUP(Table1[[#This Row],[Hauptkörper - B3 - Virgin Material]],'DD FD'!AJ:AK,2,FALSE))</f>
        <v/>
      </c>
      <c r="LZ100" s="813" t="str">
        <f>IF(Table1[[#This Row],[Hauptkörper - B3 - Virgin Material Anteil (in %)]]="","",Table1[[#This Row],[Hauptkörper - B3 - Virgin Material Anteil (in %)]])</f>
        <v/>
      </c>
      <c r="MA100" s="812" t="str">
        <f>IF(Table1[[#This Row],[Hauptkörper - B3 - Recyceltes Material]]="","",VLOOKUP(Table1[[#This Row],[Hauptkörper - B3 - Recyceltes Material]],'DD FD'!AL:AM,2,FALSE))</f>
        <v/>
      </c>
      <c r="MB100" s="813" t="str">
        <f>IF(Table1[[#This Row],[Hauptkörper - B3 - Recyceltes Material Anteil (in %)]]="","",Table1[[#This Row],[Hauptkörper - B3 - Recyceltes Material Anteil (in %)]])</f>
        <v/>
      </c>
      <c r="MC100" s="812" t="str">
        <f>IF(Table1[[#This Row],[Hauptkörper - B3 - Beschichtung]]="","",VLOOKUP(Table1[[#This Row],[Hauptkörper - B3 - Beschichtung]],'DD FD'!AE:AF,2,FALSE))</f>
        <v/>
      </c>
      <c r="MD100" s="815" t="str">
        <f>IF(Table1[[#This Row],[Hauptkörper - B3 - Beschichtung Anteil (in %)]]="","",Table1[[#This Row],[Hauptkörper - B3 - Beschichtung Anteil (in %)]])</f>
        <v/>
      </c>
      <c r="ME100" s="811" t="str">
        <f>IF(Table1[[#This Row],[Verschluss - B1 - Art]]="","",VLOOKUP(Table1[[#This Row],[Verschluss - B1 - Art]],'DD FD'!D:E,2,FALSE))</f>
        <v/>
      </c>
      <c r="MF100" s="812" t="str">
        <f>IF(Table1[[#This Row],[Verschluss - B1 - Fraktion]]="","",VLOOKUP(Table1[[#This Row],[Verschluss - B1 - Fraktion]],'DD FD'!H:J,3,FALSE))</f>
        <v/>
      </c>
      <c r="MG100" s="809" t="str">
        <f>IF(Table1[[#This Row],[Verschluss - B1 - Gewicht (in G)]]="","",Table1[[#This Row],[Verschluss - B1 - Gewicht (in G)]])</f>
        <v/>
      </c>
      <c r="MH100" s="809" t="str">
        <f>IF(Table1[[#This Row],[Verschluss - B1 - Lizenzierungs-pflichtig? (X=Ja)]]="","",Table1[[#This Row],[Verschluss - B1 - Lizenzierungs-pflichtig? (X=Ja)]])</f>
        <v/>
      </c>
      <c r="MI100" s="809" t="str">
        <f>IF(Table1[[#This Row],[Verschluss - B1 - Trennbar vom Hauptkörper? (X=Ja)]]="","",Table1[[#This Row],[Verschluss - B1 - Trennbar vom Hauptkörper? (X=Ja)]])</f>
        <v/>
      </c>
      <c r="MJ100" s="812" t="str">
        <f>IF(Table1[[#This Row],[Verschluss - B1 - Virgin Material]]="","",VLOOKUP(Table1[[#This Row],[Verschluss - B1 - Virgin Material]],'DD FD'!AJ:AK,2,FALSE))</f>
        <v/>
      </c>
      <c r="MK100" s="813" t="str">
        <f>IF(Table1[[#This Row],[Verschluss - B1 - Virgin Material Anteil (in %)]]="","",Table1[[#This Row],[Verschluss - B1 - Virgin Material Anteil (in %)]])</f>
        <v/>
      </c>
      <c r="ML100" s="812" t="str">
        <f>IF(Table1[[#This Row],[Verschluss - B1 - Recyceltes Material]]="","",VLOOKUP(Table1[[#This Row],[Verschluss - B1 - Recyceltes Material]],'DD FD'!AL:AM,2,FALSE))</f>
        <v/>
      </c>
      <c r="MM100" s="813" t="str">
        <f>IF(Table1[[#This Row],[Verschluss - B1 - Recyceltes Material Anteil (in %)]]="","",Table1[[#This Row],[Verschluss - B1 - Recyceltes Material Anteil (in %)]])</f>
        <v/>
      </c>
      <c r="MN100" s="812" t="str">
        <f>IF(Table1[[#This Row],[Verschluss - B1 - Beschichtung]]="","",VLOOKUP(Table1[[#This Row],[Verschluss - B1 - Beschichtung]],'DD FD'!AE:AF,2,FALSE))</f>
        <v/>
      </c>
      <c r="MO100" s="815" t="str">
        <f>IF(Table1[[#This Row],[Verschluss - B1 - Beschichtung Anteil (in %)]]="","",Table1[[#This Row],[Verschluss - B1 - Beschichtung Anteil (in %)]])</f>
        <v/>
      </c>
      <c r="MP100" s="811" t="str">
        <f>IF(Table1[[#This Row],[Verschluss - B2 - Art]]="","",VLOOKUP(Table1[[#This Row],[Verschluss - B2 - Art]],'DD FD'!D:E,2,FALSE))</f>
        <v/>
      </c>
      <c r="MQ100" s="812" t="str">
        <f>IF(Table1[[#This Row],[Verschluss - B2 - Fraktion]]="","",VLOOKUP(Table1[[#This Row],[Verschluss - B2 - Fraktion]],'DD FD'!H:J,3,FALSE))</f>
        <v/>
      </c>
      <c r="MR100" s="809" t="str">
        <f>IF(Table1[[#This Row],[Verschluss - B2 - Gewicht (in G)]]="","",Table1[[#This Row],[Verschluss - B2 - Gewicht (in G)]])</f>
        <v/>
      </c>
      <c r="MS100" s="809" t="str">
        <f>IF(Table1[[#This Row],[Verschluss - B2 - Lizenzierungs-pflichtig? (X=Ja)]]="","",Table1[[#This Row],[Verschluss - B2 - Lizenzierungs-pflichtig? (X=Ja)]])</f>
        <v/>
      </c>
      <c r="MT100" s="809" t="str">
        <f>IF(Table1[[#This Row],[Verschluss - B2 - Trennbar vom Hauptkörper? (X=Ja)]]="","",Table1[[#This Row],[Verschluss - B2 - Trennbar vom Hauptkörper? (X=Ja)]])</f>
        <v/>
      </c>
      <c r="MU100" s="812" t="str">
        <f>IF(Table1[[#This Row],[Verschluss - B2 - Virgin Material]]="","",VLOOKUP(Table1[[#This Row],[Verschluss - B2 - Virgin Material]],'DD FD'!AJ:AK,2,FALSE))</f>
        <v/>
      </c>
      <c r="MV100" s="813" t="str">
        <f>IF(Table1[[#This Row],[Verschluss - B2 - Virgin Material Anteil (in %)]]="","",Table1[[#This Row],[Verschluss - B2 - Virgin Material Anteil (in %)]])</f>
        <v/>
      </c>
      <c r="MW100" s="812" t="str">
        <f>IF(Table1[[#This Row],[Verschluss - B2 - Recyceltes Material]]="","",VLOOKUP(Table1[[#This Row],[Verschluss - B2 - Recyceltes Material]],'DD FD'!AL:AM,2,FALSE))</f>
        <v/>
      </c>
      <c r="MX100" s="813" t="str">
        <f>IF(Table1[[#This Row],[Verschluss - B2 - Recyceltes Material Anteil (in %)]]="","",Table1[[#This Row],[Verschluss - B2 - Recyceltes Material Anteil (in %)]])</f>
        <v/>
      </c>
      <c r="MY100" s="812" t="str">
        <f>IF(Table1[[#This Row],[Verschluss - B2 - Beschichtung]]="","",VLOOKUP(Table1[[#This Row],[Verschluss - B2 - Beschichtung]],'DD FD'!AE:AF,2,FALSE))</f>
        <v/>
      </c>
      <c r="MZ100" s="815" t="str">
        <f>IF(Table1[[#This Row],[Verschluss - B2 - Beschichtung Anteil (in %)]]="","",Table1[[#This Row],[Verschluss - B2 - Beschichtung Anteil (in %)]])</f>
        <v/>
      </c>
      <c r="NA100" s="811" t="str">
        <f>IF(Table1[[#This Row],[Verschluss - B3 - Art]]="","",VLOOKUP(Table1[[#This Row],[Verschluss - B3 - Art]],'DD FD'!D:E,2,FALSE))</f>
        <v/>
      </c>
      <c r="NB100" s="812" t="str">
        <f>IF(Table1[[#This Row],[Verschluss - B3 - Fraktion]]="","",VLOOKUP(Table1[[#This Row],[Verschluss - B3 - Fraktion]],'DD FD'!H:J,3,FALSE))</f>
        <v/>
      </c>
      <c r="NC100" s="809" t="str">
        <f>IF(Table1[[#This Row],[Verschluss - B3 - Gewicht (in G)]]="","",Table1[[#This Row],[Verschluss - B3 - Gewicht (in G)]])</f>
        <v/>
      </c>
      <c r="ND100" s="809" t="str">
        <f>IF(Table1[[#This Row],[Verschluss - B3 - Lizenzierungs-pflichtig? (X=Ja)]]="","",Table1[[#This Row],[Verschluss - B3 - Lizenzierungs-pflichtig? (X=Ja)]])</f>
        <v/>
      </c>
      <c r="NE100" s="809" t="str">
        <f>IF(Table1[[#This Row],[Verschluss - B3 - Trennbar vom Hauptkörper? (X=Ja)]]="","",Table1[[#This Row],[Verschluss - B3 - Trennbar vom Hauptkörper? (X=Ja)]])</f>
        <v/>
      </c>
      <c r="NF100" s="812" t="str">
        <f>IF(Table1[[#This Row],[Verschluss - B3 - Virgin Material]]="","",VLOOKUP(Table1[[#This Row],[Verschluss - B3 - Virgin Material]],'DD FD'!AJ:AK,2,FALSE))</f>
        <v/>
      </c>
      <c r="NG100" s="813" t="str">
        <f>IF(Table1[[#This Row],[Verschluss - B3 - Virgin Material Anteil (in %)]]="","",Table1[[#This Row],[Verschluss - B3 - Virgin Material Anteil (in %)]])</f>
        <v/>
      </c>
      <c r="NH100" s="812" t="str">
        <f>IF(Table1[[#This Row],[Verschluss - B3 - Recyceltes Material]]="","",VLOOKUP(Table1[[#This Row],[Verschluss - B3 - Recyceltes Material]],'DD FD'!AL:AM,2,FALSE))</f>
        <v/>
      </c>
      <c r="NI100" s="813" t="str">
        <f>IF(Table1[[#This Row],[Verschluss - B3 - Recyceltes Material Anteil (in %)]]="","",Table1[[#This Row],[Verschluss - B3 - Recyceltes Material Anteil (in %)]])</f>
        <v/>
      </c>
      <c r="NJ100" s="812" t="str">
        <f>IF(Table1[[#This Row],[Verschluss - B3 - Beschichtung]]="","",VLOOKUP(Table1[[#This Row],[Verschluss - B3 - Beschichtung]],'DD FD'!AE:AF,2,FALSE))</f>
        <v/>
      </c>
      <c r="NK100" s="815" t="str">
        <f>IF(Table1[[#This Row],[Verschluss - B3 - Beschichtung Anteil (in %)]]="","",Table1[[#This Row],[Verschluss - B3 - Beschichtung Anteil (in %)]])</f>
        <v/>
      </c>
      <c r="NL100" s="811" t="str">
        <f>IF(Table1[[#This Row],[Etikett - B1 - Art]]="","",VLOOKUP(Table1[[#This Row],[Etikett - B1 - Art]],'DD FD'!F:G,2,FALSE))</f>
        <v/>
      </c>
      <c r="NM100" s="812" t="str">
        <f>IF(Table1[[#This Row],[Etikett - B1 - Fraktion]]="","",VLOOKUP(Table1[[#This Row],[Etikett - B1 - Fraktion]],'DD FD'!H:J,3,FALSE))</f>
        <v/>
      </c>
      <c r="NN100" s="809" t="str">
        <f>IF(Table1[[#This Row],[Etikett - B1 - Gewicht (in G)]]="","",Table1[[#This Row],[Etikett - B1 - Gewicht (in G)]])</f>
        <v/>
      </c>
      <c r="NO100" s="809" t="str">
        <f>IF(Table1[[#This Row],[Etikett - B1 - Lizenzierungs-pflichtig? (X=Ja)]]="","",Table1[[#This Row],[Etikett - B1 - Lizenzierungs-pflichtig? (X=Ja)]])</f>
        <v/>
      </c>
      <c r="NP100" s="809" t="str">
        <f>IF(Table1[[#This Row],[Etikett - B1 - Trennbar vom Hauptkörper? (X=Ja)]]="","",Table1[[#This Row],[Etikett - B1 - Trennbar vom Hauptkörper? (X=Ja)]])</f>
        <v/>
      </c>
      <c r="NQ100" s="812" t="str">
        <f>IF(Table1[[#This Row],[Etikett - B1 - Virgin Material]]="","",VLOOKUP(Table1[[#This Row],[Etikett - B1 - Virgin Material]],'DD FD'!AJ:AK,2,FALSE))</f>
        <v/>
      </c>
      <c r="NR100" s="813" t="str">
        <f>IF(Table1[[#This Row],[Etikett - B1 - Virgin Material Anteil (in %)]]="","",Table1[[#This Row],[Etikett - B1 - Virgin Material Anteil (in %)]])</f>
        <v/>
      </c>
      <c r="NS100" s="812" t="str">
        <f>IF(Table1[[#This Row],[Etikett - B1 - Recyceltes Material]]="","",VLOOKUP(Table1[[#This Row],[Etikett - B1 - Recyceltes Material]],'DD FD'!AL:AM,2,FALSE))</f>
        <v/>
      </c>
      <c r="NT100" s="813" t="str">
        <f>IF(Table1[[#This Row],[Etikett - B1 - Recyceltes Material Anteil (in %)]]="","",Table1[[#This Row],[Etikett - B1 - Recyceltes Material Anteil (in %)]])</f>
        <v/>
      </c>
      <c r="NU100" s="812" t="str">
        <f>IF(Table1[[#This Row],[Etikett - B1 - Beschichtung]]="","",VLOOKUP(Table1[[#This Row],[Etikett - B1 - Beschichtung]],'DD FD'!AE:AF,2,FALSE))</f>
        <v/>
      </c>
      <c r="NV100" s="815" t="str">
        <f>IF(Table1[[#This Row],[Etikett - B1 - Beschichtung Anteil (in %)]]="","",Table1[[#This Row],[Etikett - B1 - Beschichtung Anteil (in %)]])</f>
        <v/>
      </c>
      <c r="NW100" s="811" t="str">
        <f>IF(Table1[[#This Row],[Etikett - B2 - Art]]="","",VLOOKUP(Table1[[#This Row],[Etikett - B2 - Art]],'DD FD'!F:G,2,FALSE))</f>
        <v/>
      </c>
      <c r="NX100" s="812" t="str">
        <f>IF(Table1[[#This Row],[Etikett - B2 - Fraktion]]="","",VLOOKUP(Table1[[#This Row],[Etikett - B2 - Fraktion]],'DD FD'!H:J,3,FALSE))</f>
        <v/>
      </c>
      <c r="NY100" s="809" t="str">
        <f>IF(Table1[[#This Row],[Etikett - B2 - Gewicht (in G)]]="","",Table1[[#This Row],[Etikett - B2 - Gewicht (in G)]])</f>
        <v/>
      </c>
      <c r="NZ100" s="809" t="str">
        <f>IF(Table1[[#This Row],[Etikett - B2 - Lizenzierungs-pflichtig? (X=Ja)]]="","",Table1[[#This Row],[Etikett - B2 - Lizenzierungs-pflichtig? (X=Ja)]])</f>
        <v/>
      </c>
      <c r="OA100" s="809" t="str">
        <f>IF(Table1[[#This Row],[Etikett - B2 - Trennbar vom Hauptkörper? (X=Ja)]]="","",Table1[[#This Row],[Etikett - B2 - Trennbar vom Hauptkörper? (X=Ja)]])</f>
        <v/>
      </c>
      <c r="OB100" s="812" t="str">
        <f>IF(Table1[[#This Row],[Etikett - B2 - Virgin Material]]="","",VLOOKUP(Table1[[#This Row],[Etikett - B2 - Virgin Material]],'DD FD'!AJ:AK,2,FALSE))</f>
        <v/>
      </c>
      <c r="OC100" s="813" t="str">
        <f>IF(Table1[[#This Row],[Etikett - B2 - Virgin Material Anteil (in %)]]="","",Table1[[#This Row],[Etikett - B2 - Virgin Material Anteil (in %)]])</f>
        <v/>
      </c>
      <c r="OD100" s="812" t="str">
        <f>IF(Table1[[#This Row],[Etikett - B2 - Recyceltes Material]]="","",VLOOKUP(Table1[[#This Row],[Etikett - B2 - Recyceltes Material]],'DD FD'!AL:AM,2,FALSE))</f>
        <v/>
      </c>
      <c r="OE100" s="813" t="str">
        <f>IF(Table1[[#This Row],[Etikett - B2 - Recyceltes Material Anteil (in %)]]="","",Table1[[#This Row],[Etikett - B2 - Recyceltes Material Anteil (in %)]])</f>
        <v/>
      </c>
      <c r="OF100" s="812" t="str">
        <f>IF(Table1[[#This Row],[Etikett - B2 - Beschichtung]]="","",VLOOKUP(Table1[[#This Row],[Etikett - B2 - Beschichtung]],'DD FD'!AE:AF,2,FALSE))</f>
        <v/>
      </c>
      <c r="OG100" s="815" t="str">
        <f>IF(Table1[[#This Row],[Etikett - B2 - Beschichtung Anteil (in %)]]="","",Table1[[#This Row],[Etikett - B2 - Beschichtung Anteil (in %)]])</f>
        <v/>
      </c>
      <c r="OH100" s="811" t="str">
        <f>IF(Table1[[#This Row],[Etikett - B3 - Art]]="","",VLOOKUP(Table1[[#This Row],[Etikett - B3 - Art]],'DD FD'!F:G,2,FALSE))</f>
        <v/>
      </c>
      <c r="OI100" s="812" t="str">
        <f>IF(Table1[[#This Row],[Etikett - B3 - Fraktion]]="","",VLOOKUP(Table1[[#This Row],[Etikett - B3 - Fraktion]],'DD FD'!H:J,3,FALSE))</f>
        <v/>
      </c>
      <c r="OJ100" s="809" t="str">
        <f>IF(Table1[[#This Row],[Etikett - B3 - Gewicht (in G)]]="","",Table1[[#This Row],[Etikett - B3 - Gewicht (in G)]])</f>
        <v/>
      </c>
      <c r="OK100" s="809" t="str">
        <f>IF(Table1[[#This Row],[Etikett - B3 - Lizenzierungs-pflichtig? (X=Ja)]]="","",Table1[[#This Row],[Etikett - B3 - Lizenzierungs-pflichtig? (X=Ja)]])</f>
        <v/>
      </c>
      <c r="OL100" s="809" t="str">
        <f>IF(Table1[[#This Row],[Etikett - B3 - Trennbar vom Hauptkörper? (X=Ja)]]="","",Table1[[#This Row],[Etikett - B3 - Trennbar vom Hauptkörper? (X=Ja)]])</f>
        <v/>
      </c>
      <c r="OM100" s="812" t="str">
        <f>IF(Table1[[#This Row],[Etikett - B3 - Virgin Material]]="","",VLOOKUP(Table1[[#This Row],[Etikett - B3 - Virgin Material]],'DD FD'!AJ:AK,2,FALSE))</f>
        <v/>
      </c>
      <c r="ON100" s="813" t="str">
        <f>IF(Table1[[#This Row],[Etikett - B3 - Virgin Material Anteil (in %)]]="","",Table1[[#This Row],[Etikett - B3 - Virgin Material Anteil (in %)]])</f>
        <v/>
      </c>
      <c r="OO100" s="812" t="str">
        <f>IF(Table1[[#This Row],[Etikett - B3 - Recyceltes Material]]="","",VLOOKUP(Table1[[#This Row],[Etikett - B3 - Recyceltes Material]],'DD FD'!AL:AM,2,FALSE))</f>
        <v/>
      </c>
      <c r="OP100" s="813" t="str">
        <f>IF(Table1[[#This Row],[Etikett - B3 - Recyceltes Material Anteil (in %)]]="","",Table1[[#This Row],[Etikett - B3 - Recyceltes Material Anteil (in %)]])</f>
        <v/>
      </c>
      <c r="OQ100" s="812" t="str">
        <f>IF(Table1[[#This Row],[Etikett - B3 - Beschichtung]]="","",VLOOKUP(Table1[[#This Row],[Etikett - B3 - Beschichtung]],'DD FD'!AE:AF,2,FALSE))</f>
        <v/>
      </c>
      <c r="OR100" s="861" t="str">
        <f>IF(Table1[[#This Row],[Etikett - B3 - Beschichtung Anteil (in %)]]="","",Table1[[#This Row],[Etikett - B3 - Beschichtung Anteil (in %)]])</f>
        <v/>
      </c>
      <c r="OS100" s="866">
        <f>ROUNDUP(SUM(
IF(AND(LB100='DD FD'!$J$7,LD100='DD FD'!$AI$3),LC100,0),
IF(AND(LL100='DD FD'!$J$7,LN100='DD FD'!$AI$3),LM100,0),
IF(AND(LV100='DD FD'!$J$7,LX100='DD FD'!$AI$3),LW100,0),
IF(AND(MF100='DD FD'!$J$7,MH100='DD FD'!$AI$3),MG100,0),
IF(AND(MQ100='DD FD'!$J$7,MS100='DD FD'!$AI$3),MR100,0),
IF(AND(NB100='DD FD'!$J$7,ND100='DD FD'!$AI$3),NC100,0),
IF(AND(NM100='DD FD'!$J$7,NO100='DD FD'!$AI$3),NN100,0),
IF(AND(NX100='DD FD'!$J$7,NZ100='DD FD'!$AI$3),NY100,0),
IF(AND(OI100='DD FD'!$J$7,OK100='DD FD'!$AI$3),OJ100,0),
),2)</f>
        <v>0</v>
      </c>
      <c r="OT100" s="865">
        <f>ROUNDUP(SUM(
IF(AND(LB100='DD FD'!$J$6,LD100='DD FD'!$AI$3),LC100,0),
IF(AND(LL100='DD FD'!$J$6,LN100='DD FD'!$AI$3),LM100,0),
IF(AND(LV100='DD FD'!$J$6,LX100='DD FD'!$AI$3),LW100,0),
IF(AND(MF100='DD FD'!$J$6,MH100='DD FD'!$AI$3),MG100,0),
IF(AND(MQ100='DD FD'!$J$6,MS100='DD FD'!$AI$3),MR100,0),
IF(AND(NB100='DD FD'!$J$6,ND100='DD FD'!$AI$3),NC100,0),
IF(AND(NM100='DD FD'!$J$6,NO100='DD FD'!$AI$3),NN100,0),
IF(AND(NX100='DD FD'!$J$6,NZ100='DD FD'!$AI$3),NY100,0),
IF(AND(OI100='DD FD'!$J$6,OK100='DD FD'!$AI$3),OJ100,0),
),2)</f>
        <v>0</v>
      </c>
      <c r="OU100" s="865">
        <f>ROUNDUP(SUM(
IF(AND(LB100='DD FD'!$J$10,LD100='DD FD'!$AI$3),LC100,0),
IF(AND(LL100='DD FD'!$J$10,LN100='DD FD'!$AI$3),LM100,0),
IF(AND(LV100='DD FD'!$J$10,LX100='DD FD'!$AI$3),LW100,0),
IF(AND(MF100='DD FD'!$J$10,MH100='DD FD'!$AI$3),MG100,0),
IF(AND(MQ100='DD FD'!$J$10,MS100='DD FD'!$AI$3),MR100,0),
IF(AND(NB100='DD FD'!$J$10,ND100='DD FD'!$AI$3),NC100,0),
IF(AND(NM100='DD FD'!$J$10,NO100='DD FD'!$AI$3),NN100,0),
IF(AND(NX100='DD FD'!$J$10,NZ100='DD FD'!$AI$3),NY100,0),
IF(AND(OI100='DD FD'!$J$10,OK100='DD FD'!$AI$3),OJ100,0),
),2)</f>
        <v>0</v>
      </c>
      <c r="OV100" s="865">
        <f>ROUNDUP(SUM(
IF(AND(LB100='DD FD'!$J$8,LD100='DD FD'!$AI$3),LC100,0),
IF(AND(LL100='DD FD'!$J$8,LN100='DD FD'!$AI$3),LM100,0),
IF(AND(LV100='DD FD'!$J$8,LX100='DD FD'!$AI$3),LW100,0),
IF(AND(MF100='DD FD'!$J$8,MH100='DD FD'!$AI$3),MG100,0),
IF(AND(MQ100='DD FD'!$J$8,MS100='DD FD'!$AI$3),MR100,0),
IF(AND(NB100='DD FD'!$J$8,ND100='DD FD'!$AI$3),NC100,0),
IF(AND(NM100='DD FD'!$J$8,NO100='DD FD'!$AI$3),NN100,0),
IF(AND(NX100='DD FD'!$J$8,NZ100='DD FD'!$AI$3),NY100,0),
IF(AND(OI100='DD FD'!$J$8,OK100='DD FD'!$AI$3),OJ100,0),
),2)</f>
        <v>0</v>
      </c>
      <c r="OW100" s="865">
        <f>ROUNDUP(SUM(
IF(AND(LB100='DD FD'!$J$5,LD100='DD FD'!$AI$3),LC100,0),
IF(AND(LL100='DD FD'!$J$5,LN100='DD FD'!$AI$3),LM100,0),
IF(AND(LV100='DD FD'!$J$5,LX100='DD FD'!$AI$3),LW100,0),
IF(AND(MF100='DD FD'!$J$5,MH100='DD FD'!$AI$3),MG100,0),
IF(AND(MQ100='DD FD'!$J$5,MS100='DD FD'!$AI$3),MR100,0),
IF(AND(NB100='DD FD'!$J$5,ND100='DD FD'!$AI$3),NC100,0),
IF(AND(NM100='DD FD'!$J$5,NO100='DD FD'!$AI$3),NN100,0),
IF(AND(NX100='DD FD'!$J$5,NZ100='DD FD'!$AI$3),NY100,0),
IF(AND(OI100='DD FD'!$J$5,OK100='DD FD'!$AI$3),OJ100,0),
),2)</f>
        <v>0</v>
      </c>
      <c r="OX100" s="865">
        <f>ROUNDUP(SUM(
IF(AND(LB100='DD FD'!$J$9,LD100='DD FD'!$AI$3),LC100,0),
IF(AND(LL100='DD FD'!$J$9,LN100='DD FD'!$AI$3),LM100,0),
IF(AND(LV100='DD FD'!$J$9,LX100='DD FD'!$AI$3),LW100,0),
IF(AND(MF100='DD FD'!$J$9,MH100='DD FD'!$AI$3),MG100,0),
IF(AND(MQ100='DD FD'!$J$9,MS100='DD FD'!$AI$3),MR100,0),
IF(AND(NB100='DD FD'!$J$9,ND100='DD FD'!$AI$3),NC100,0),
IF(AND(NM100='DD FD'!$J$9,NO100='DD FD'!$AI$3),NN100,0),
IF(AND(NX100='DD FD'!$J$9,NZ100='DD FD'!$AI$3),NY100,0),
IF(AND(OI100='DD FD'!$J$9,OK100='DD FD'!$AI$3),OJ100,0),
),2)</f>
        <v>0</v>
      </c>
      <c r="OY100" s="865">
        <f>ROUNDUP(SUM(
IF(AND(LB100='DD FD'!$J$4,LD100='DD FD'!$AI$3),LC100,0),
IF(AND(LL100='DD FD'!$J$4,LN100='DD FD'!$AI$3),LM100,0),
IF(AND(LV100='DD FD'!$J$4,LX100='DD FD'!$AI$3),LW100,0),
IF(AND(MF100='DD FD'!$J$4,MH100='DD FD'!$AI$3),MG100,0),
IF(AND(MQ100='DD FD'!$J$4,MS100='DD FD'!$AI$3),MR100,0),
IF(AND(NB100='DD FD'!$J$4,ND100='DD FD'!$AI$3),NC100,0),
IF(AND(NM100='DD FD'!$J$4,NO100='DD FD'!$AI$3),NN100,0),
IF(AND(NX100='DD FD'!$J$4,NZ100='DD FD'!$AI$3),NY100,0),
IF(AND(OI100='DD FD'!$J$4,OK100='DD FD'!$AI$3),OJ100,0),
),2)</f>
        <v>0</v>
      </c>
      <c r="OZ100" s="867">
        <f>ROUNDUP(SUM(
IF(AND(LB100='DD FD'!$J$11,LD100='DD FD'!$AI$3),LC100,0),
IF(AND(LL100='DD FD'!$J$11,LN100='DD FD'!$AI$3),LM100,0),
IF(AND(LV100='DD FD'!$J$11,LX100='DD FD'!$AI$3),LW100,0),
IF(AND(MF100='DD FD'!$J$11,MH100='DD FD'!$AI$3),MG100,0),
IF(AND(MQ100='DD FD'!$J$11,MS100='DD FD'!$AI$3),MR100,0),
IF(AND(NB100='DD FD'!$J$11,ND100='DD FD'!$AI$3),NC100,0),
IF(AND(NM100='DD FD'!$J$11,NO100='DD FD'!$AI$3),NN100,0),
IF(AND(NX100='DD FD'!$J$11,NZ100='DD FD'!$AI$3),NY100,0),
IF(AND(OI100='DD FD'!$J$11,OK100='DD FD'!$AI$3),OJ100,0),
),2)</f>
        <v>0</v>
      </c>
    </row>
    <row r="101" spans="1:416">
      <c r="A101" s="663"/>
      <c r="B101" s="182"/>
      <c r="C101" s="282"/>
      <c r="D101" s="282"/>
      <c r="E101" s="183"/>
      <c r="F101" s="355"/>
      <c r="G101" s="359"/>
      <c r="H101" s="664"/>
      <c r="I101" s="173"/>
      <c r="J101" s="161" t="str">
        <f t="shared" si="27"/>
        <v/>
      </c>
      <c r="K101" s="633" t="str">
        <f t="shared" si="44"/>
        <v/>
      </c>
      <c r="L101" s="636"/>
      <c r="M101" s="124" t="str">
        <f t="shared" si="45"/>
        <v/>
      </c>
      <c r="N101" s="125" t="str">
        <f t="shared" si="28"/>
        <v/>
      </c>
      <c r="O101" s="175"/>
      <c r="P101" s="175"/>
      <c r="Q101" s="126" t="str">
        <f t="shared" si="46"/>
        <v/>
      </c>
      <c r="R101" s="184"/>
      <c r="S101" s="184"/>
      <c r="T101" s="182"/>
      <c r="U101" s="182"/>
      <c r="V101" s="182"/>
      <c r="W101" s="358"/>
      <c r="X101" s="182"/>
      <c r="Y101" s="183"/>
      <c r="Z101" s="123"/>
      <c r="AA101" s="176"/>
      <c r="AB101" s="176"/>
      <c r="AC101" s="176"/>
      <c r="AD101" s="176"/>
      <c r="AE101" s="176"/>
      <c r="AF101" s="176"/>
      <c r="AG101" s="127" t="str">
        <f t="shared" si="47"/>
        <v/>
      </c>
      <c r="AH101" s="127" t="str">
        <f t="shared" si="48"/>
        <v/>
      </c>
      <c r="AI101" s="370"/>
      <c r="AJ101" s="635"/>
      <c r="AK101" s="619" t="str">
        <f t="shared" si="49"/>
        <v/>
      </c>
      <c r="AL101" s="124" t="str">
        <f t="shared" si="29"/>
        <v/>
      </c>
      <c r="AM101" s="124" t="str">
        <f t="shared" si="30"/>
        <v/>
      </c>
      <c r="AN101" s="124" t="str">
        <f t="shared" si="31"/>
        <v/>
      </c>
      <c r="AO101" s="124" t="str">
        <f t="shared" si="32"/>
        <v/>
      </c>
      <c r="AP101" s="184"/>
      <c r="AQ101" s="182"/>
      <c r="AR101" s="182"/>
      <c r="AS101" s="182"/>
      <c r="AT101" s="182"/>
      <c r="AU101" s="127" t="str">
        <f t="shared" si="33"/>
        <v/>
      </c>
      <c r="AV101" s="354"/>
      <c r="AW101" s="127" t="str">
        <f t="shared" si="34"/>
        <v/>
      </c>
      <c r="AX101" s="144" t="str">
        <f t="shared" si="35"/>
        <v/>
      </c>
      <c r="AY101" s="182"/>
      <c r="AZ101" s="23"/>
      <c r="BA101" s="23"/>
      <c r="BB101" s="183"/>
      <c r="BC101" s="622"/>
      <c r="BD101" s="649" t="str">
        <f t="shared" si="50"/>
        <v/>
      </c>
      <c r="BE101" s="354"/>
      <c r="BF101" s="192" t="str">
        <f t="shared" si="51"/>
        <v/>
      </c>
      <c r="BG101" s="159"/>
      <c r="BH101" s="159"/>
      <c r="BI101" s="182"/>
      <c r="BJ101" s="194"/>
      <c r="BK101" s="194"/>
      <c r="BL101" s="194"/>
      <c r="BM101" s="127" t="str">
        <f t="shared" si="36"/>
        <v/>
      </c>
      <c r="BN101" s="194"/>
      <c r="BO101" s="178" t="str">
        <f t="shared" si="37"/>
        <v/>
      </c>
      <c r="BP101" s="191"/>
      <c r="BQ101" s="182"/>
      <c r="BR101" s="23"/>
      <c r="BS101" s="23"/>
      <c r="BT101" s="23"/>
      <c r="BU101" s="651"/>
      <c r="BV101" s="647"/>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633" t="str">
        <f t="shared" si="52"/>
        <v/>
      </c>
      <c r="DY101" s="736"/>
      <c r="DZ101" s="334"/>
      <c r="EA101" s="736"/>
      <c r="EB101" s="197"/>
      <c r="EC101" s="194"/>
      <c r="ED101" s="197"/>
      <c r="EE101" s="197"/>
      <c r="EF101" s="194"/>
      <c r="EG101" s="194"/>
      <c r="EH101" s="194"/>
      <c r="EI101" s="123" t="str">
        <f t="shared" si="38"/>
        <v/>
      </c>
      <c r="EJ101" s="194"/>
      <c r="EK101" s="620" t="str">
        <f t="shared" si="39"/>
        <v/>
      </c>
      <c r="EL101" s="756"/>
      <c r="EM101" s="620" t="str">
        <f t="shared" si="53"/>
        <v/>
      </c>
      <c r="EN101" s="733"/>
      <c r="EO101" s="163"/>
      <c r="EP101" s="163"/>
      <c r="EQ101" s="163"/>
      <c r="ER101" s="163"/>
      <c r="ES101" s="163"/>
      <c r="ET101" s="163"/>
      <c r="EU101" s="163"/>
      <c r="EV101" s="163"/>
      <c r="EW101" s="163"/>
      <c r="EX101" s="163"/>
      <c r="EY101" s="163"/>
      <c r="EZ101" s="163"/>
      <c r="FA101" s="163"/>
      <c r="FB101" s="163"/>
      <c r="FC101" s="742"/>
      <c r="FD101" s="648" t="str">
        <f t="shared" si="40"/>
        <v/>
      </c>
      <c r="FE101" s="183"/>
      <c r="FF101" s="201"/>
      <c r="FG101" s="201"/>
      <c r="FH101" s="201"/>
      <c r="FI101" s="201"/>
      <c r="FJ101" s="201"/>
      <c r="FK101" s="201"/>
      <c r="FL101" s="182"/>
      <c r="FM101" s="182"/>
      <c r="FN101" s="334"/>
      <c r="FO101" s="123" t="str">
        <f t="shared" si="41"/>
        <v/>
      </c>
      <c r="FP101" s="889" t="str">
        <f>IF(Table1[[#This Row],[Baumwollanteil (in %)]]&lt;&gt;"","05","")</f>
        <v/>
      </c>
      <c r="FQ101" s="999"/>
      <c r="FR101" s="179" t="str">
        <f t="shared" si="42"/>
        <v/>
      </c>
      <c r="FS101" s="175"/>
      <c r="FT101" s="175"/>
      <c r="FU101" s="175"/>
      <c r="FV101" s="745" t="str">
        <f t="shared" si="43"/>
        <v/>
      </c>
      <c r="FZ101" s="24"/>
      <c r="GA101" s="24"/>
      <c r="GC101" s="1010" t="str">
        <f>IF(Table1[[#This Row],[Global Trade Item Number (GTIN)]]="","",Table1[[#This Row],[Global Trade Item Number (GTIN)]])</f>
        <v/>
      </c>
      <c r="GD101" s="790" t="str">
        <f>IF(Table1[[#This Row],[WAWI-Nr./ Kreditoren-Nummer
(ASDV)]]&lt;&gt;"",Table1[[#This Row],[WAWI-Nr./ Kreditoren-Nummer
(ASDV)]],"")</f>
        <v/>
      </c>
      <c r="GE101" s="190"/>
      <c r="GF101" s="790" t="str">
        <f>IF(Table1[[#This Row],[Gültig ab (Datum)]]&lt;&gt;"","31.12.9999","")</f>
        <v/>
      </c>
      <c r="GG101" s="190"/>
      <c r="GH101" s="190"/>
      <c r="GI101" s="616"/>
      <c r="GJ101" s="765"/>
      <c r="GK101" s="763"/>
      <c r="GL101" s="617"/>
      <c r="GM101" s="617"/>
      <c r="GN101" s="617"/>
      <c r="GO101" s="617"/>
      <c r="GP101" s="617"/>
      <c r="GQ101" s="775"/>
      <c r="GR101" s="771"/>
      <c r="GS101" s="159"/>
      <c r="GT101" s="610"/>
      <c r="GU101" s="610"/>
      <c r="GV101" s="610"/>
      <c r="GW101" s="610"/>
      <c r="GX101" s="610"/>
      <c r="GY101" s="610"/>
      <c r="GZ101" s="610"/>
      <c r="HA101" s="610"/>
      <c r="HB101" s="771"/>
      <c r="HC101" s="610"/>
      <c r="HD101" s="610"/>
      <c r="HE101" s="610"/>
      <c r="HF101" s="610"/>
      <c r="HG101" s="610"/>
      <c r="HH101" s="610"/>
      <c r="HI101" s="610"/>
      <c r="HJ101" s="610"/>
      <c r="HK101" s="610"/>
      <c r="HL101" s="771"/>
      <c r="HM101" s="610"/>
      <c r="HN101" s="610"/>
      <c r="HO101" s="610"/>
      <c r="HP101" s="610"/>
      <c r="HQ101" s="610"/>
      <c r="HR101" s="610"/>
      <c r="HS101" s="610"/>
      <c r="HT101" s="610"/>
      <c r="HU101" s="610"/>
      <c r="HV101" s="771"/>
      <c r="HW101" s="610"/>
      <c r="HX101" s="610"/>
      <c r="HY101" s="610"/>
      <c r="HZ101" s="610"/>
      <c r="IA101" s="610"/>
      <c r="IB101" s="610"/>
      <c r="IC101" s="610"/>
      <c r="ID101" s="610"/>
      <c r="IE101" s="610"/>
      <c r="IF101" s="610"/>
      <c r="IG101" s="771"/>
      <c r="IH101" s="610"/>
      <c r="II101" s="610"/>
      <c r="IJ101" s="610"/>
      <c r="IK101" s="610"/>
      <c r="IL101" s="610"/>
      <c r="IM101" s="610"/>
      <c r="IN101" s="610"/>
      <c r="IO101" s="610"/>
      <c r="IP101" s="610"/>
      <c r="IQ101" s="610"/>
      <c r="IR101" s="771"/>
      <c r="IS101" s="610"/>
      <c r="IT101" s="610"/>
      <c r="IU101" s="610"/>
      <c r="IV101" s="610"/>
      <c r="IW101" s="610"/>
      <c r="IX101" s="610"/>
      <c r="IY101" s="610"/>
      <c r="IZ101" s="610"/>
      <c r="JA101" s="610"/>
      <c r="JB101" s="610"/>
      <c r="JC101" s="771"/>
      <c r="JD101" s="610"/>
      <c r="JE101" s="610"/>
      <c r="JF101" s="610"/>
      <c r="JG101" s="610"/>
      <c r="JH101" s="610"/>
      <c r="JI101" s="610"/>
      <c r="JJ101" s="610"/>
      <c r="JK101" s="610"/>
      <c r="JL101" s="610"/>
      <c r="JM101" s="827"/>
      <c r="JN101" s="771"/>
      <c r="JO101" s="610"/>
      <c r="JP101" s="610"/>
      <c r="JQ101" s="610"/>
      <c r="JR101" s="610"/>
      <c r="JS101" s="610"/>
      <c r="JT101" s="610"/>
      <c r="JU101" s="610"/>
      <c r="JV101" s="610"/>
      <c r="JW101" s="610"/>
      <c r="JX101" s="610"/>
      <c r="JY101" s="771"/>
      <c r="JZ101" s="610"/>
      <c r="KA101" s="610"/>
      <c r="KB101" s="610"/>
      <c r="KC101" s="610"/>
      <c r="KD101" s="610"/>
      <c r="KE101" s="610"/>
      <c r="KF101" s="610"/>
      <c r="KG101" s="610"/>
      <c r="KH101" s="610"/>
      <c r="KI101" s="610"/>
      <c r="KL101" s="803" t="str">
        <f>IF(Table1[[#This Row],[GTIN]]&lt;&gt;"",Table1[[#This Row],[GTIN]],"")</f>
        <v/>
      </c>
      <c r="KM101" s="804" t="str">
        <f>Table1[[#This Row],[Kreditor]]</f>
        <v/>
      </c>
      <c r="KN101" s="805" t="str">
        <f>IF(Table1[[#This Row],[Gültig ab (Datum)]]&lt;&gt;"",Table1[[#This Row],[Gültig ab (Datum)]],"")</f>
        <v/>
      </c>
      <c r="KO101" s="805" t="str">
        <f>Table1[[#This Row],[Gültig bis]]</f>
        <v/>
      </c>
      <c r="KP101" s="818" t="str">
        <f>IF(Table1[[#This Row],[Artikel verpackt? 
(X=Ja)]]="","",Table1[[#This Row],[Artikel verpackt? 
(X=Ja)]])</f>
        <v/>
      </c>
      <c r="KQ101" s="806" t="str">
        <f>IF(Table1[[#This Row],[Verpackung recyclingfähig?
(X=Ja)]]="","",Table1[[#This Row],[Verpackung recyclingfähig?
(X=Ja)]])</f>
        <v/>
      </c>
      <c r="KR101" s="807"/>
      <c r="KS101" s="808"/>
      <c r="KT101" s="809"/>
      <c r="KU101" s="809"/>
      <c r="KV101" s="809"/>
      <c r="KW101" s="809"/>
      <c r="KX101" s="809"/>
      <c r="KY101" s="809"/>
      <c r="KZ101" s="810"/>
      <c r="LA101" s="811" t="str">
        <f>IF(Table1[[#This Row],[Hauptkörper - B1 - Art]]="","",VLOOKUP(Table1[[#This Row],[Hauptkörper - B1 - Art]],'DD FD'!B:C,2,FALSE))</f>
        <v/>
      </c>
      <c r="LB101" s="812" t="str">
        <f>IF(Table1[[#This Row],[Hauptkörper - B1 - Fraktion]]="","",VLOOKUP(Table1[[#This Row],[Hauptkörper - B1 - Fraktion]],'DD FD'!H:J,3,FALSE))</f>
        <v/>
      </c>
      <c r="LC101" s="809" t="str">
        <f>IF(Table1[[#This Row],[Hauptkörper - B1 - Gewicht
(in G)]]="","",Table1[[#This Row],[Hauptkörper - B1 - Gewicht
(in G)]])</f>
        <v/>
      </c>
      <c r="LD101" s="809" t="str">
        <f>IF(Table1[[#This Row],[Hauptkörper - B1 - Lizenzierungs-pflichtig? (X=Ja)]]="","",Table1[[#This Row],[Hauptkörper - B1 - Lizenzierungs-pflichtig? (X=Ja)]])</f>
        <v/>
      </c>
      <c r="LE101" s="812" t="str">
        <f>IF(Table1[[#This Row],[Hauptkörper - B1 - Virgin Material]]="","",VLOOKUP(Table1[[#This Row],[Hauptkörper - B1 - Virgin Material]],'DD FD'!AJ:AK,2,FALSE))</f>
        <v/>
      </c>
      <c r="LF101" s="813" t="str">
        <f>IF(Table1[[#This Row],[Hauptkörper - B1 - Virgin Material Anteil (in %)]]="","",Table1[[#This Row],[Hauptkörper - B1 - Virgin Material Anteil (in %)]])</f>
        <v/>
      </c>
      <c r="LG101" s="812" t="str">
        <f>IF(Table1[[#This Row],[Hauptkörper - B1 - Recyceltes Material]]="","",VLOOKUP(Table1[[#This Row],[Hauptkörper - B1 - Recyceltes Material]],'DD FD'!AL:AM,2,FALSE))</f>
        <v/>
      </c>
      <c r="LH101" s="813" t="str">
        <f>IF(Table1[[#This Row],[Hauptkörper - B1 - Recyceltes Material Anteil (in %)]]="","",Table1[[#This Row],[Hauptkörper - B1 - Recyceltes Material Anteil (in %)]])</f>
        <v/>
      </c>
      <c r="LI101" s="814" t="str">
        <f>IF(Table1[[#This Row],[Hauptkörper - B1 - Beschichtung]]="","",VLOOKUP(Table1[[#This Row],[Hauptkörper - B1 - Beschichtung]],'DD FD'!AE:AF,2,FALSE))</f>
        <v/>
      </c>
      <c r="LJ101" s="815" t="str">
        <f>IF(Table1[[#This Row],[Hauptkörper - B1 - Beschichtung Anteil (in %)]]="","",Table1[[#This Row],[Hauptkörper - B1 - Beschichtung Anteil (in %)]])</f>
        <v/>
      </c>
      <c r="LK101" s="811" t="str">
        <f>IF(Table1[[#This Row],[Hauptkörper - B2 - Art]]="","",VLOOKUP(Table1[[#This Row],[Hauptkörper - B2 - Art]],'DD FD'!B:C,2,FALSE))</f>
        <v/>
      </c>
      <c r="LL101" s="812" t="str">
        <f>IF(Table1[[#This Row],[Hauptkörper - B2 - Fraktion]]="","",VLOOKUP(Table1[[#This Row],[Hauptkörper - B2 - Fraktion]],'DD FD'!H:J,3,FALSE))</f>
        <v/>
      </c>
      <c r="LM101" s="809" t="str">
        <f>IF(Table1[[#This Row],[Hauptkörper - B2 - Gewicht
(in G)]]="","",Table1[[#This Row],[Hauptkörper - B2 - Gewicht
(in G)]])</f>
        <v/>
      </c>
      <c r="LN101" s="809" t="str">
        <f>IF(Table1[[#This Row],[Hauptkörper - B2 - Lizenzierungs-pflichtig? (X=Ja)]]="","",Table1[[#This Row],[Hauptkörper - B2 - Lizenzierungs-pflichtig? (X=Ja)]])</f>
        <v/>
      </c>
      <c r="LO101" s="812" t="str">
        <f>IF(Table1[[#This Row],[Hauptkörper - B2 - Virgin Material]]="","",VLOOKUP(Table1[[#This Row],[Hauptkörper - B2 - Virgin Material]],'DD FD'!AJ:AK,2,FALSE))</f>
        <v/>
      </c>
      <c r="LP101" s="813" t="str">
        <f>IF(Table1[[#This Row],[Hauptkörper - B2 - Virgin Material Anteil (in %)]]="","",Table1[[#This Row],[Hauptkörper - B2 - Virgin Material Anteil (in %)]])</f>
        <v/>
      </c>
      <c r="LQ101" s="812" t="str">
        <f>IF(Table1[[#This Row],[Hauptkörper - B2 - Recyceltes Material]]="","",VLOOKUP(Table1[[#This Row],[Hauptkörper - B2 - Recyceltes Material]],'DD FD'!AL:AM,2,FALSE))</f>
        <v/>
      </c>
      <c r="LR101" s="813" t="str">
        <f>IF(Table1[[#This Row],[Hauptkörper - B2 - Recyceltes Material Anteil (in %)]]="","",Table1[[#This Row],[Hauptkörper - B2 - Recyceltes Material Anteil (in %)]])</f>
        <v/>
      </c>
      <c r="LS101" s="812" t="str">
        <f>IF(Table1[[#This Row],[Hauptkörper - B2 - Beschichtung]]="","",VLOOKUP(Table1[[#This Row],[Hauptkörper - B2 - Beschichtung]],'DD FD'!AE:AF,2,FALSE))</f>
        <v/>
      </c>
      <c r="LT101" s="815" t="str">
        <f>IF(Table1[[#This Row],[Hauptkörper - B2 - Beschichtung Anteil (in %)]]="","",Table1[[#This Row],[Hauptkörper - B2 - Beschichtung Anteil (in %)]])</f>
        <v/>
      </c>
      <c r="LU101" s="811" t="str">
        <f>IF(Table1[[#This Row],[Hauptkörper - B3 - Art]]="","",VLOOKUP(Table1[[#This Row],[Hauptkörper - B3 - Art]],'DD FD'!B:C,2,FALSE))</f>
        <v/>
      </c>
      <c r="LV101" s="812" t="str">
        <f>IF(Table1[[#This Row],[Hauptkörper - B3 - Fraktion]]="","",VLOOKUP(Table1[[#This Row],[Hauptkörper - B3 - Fraktion]],'DD FD'!H:J,3,FALSE))</f>
        <v/>
      </c>
      <c r="LW101" s="809" t="str">
        <f>IF(Table1[[#This Row],[Hauptkörper - B3 - Gewicht
(in G)]]="","",Table1[[#This Row],[Hauptkörper - B3 - Gewicht
(in G)]])</f>
        <v/>
      </c>
      <c r="LX101" s="809" t="str">
        <f>IF(Table1[[#This Row],[Hauptkörper - B3 - Lizenzierungs-pflichtig? (X=Ja)]]="","",Table1[[#This Row],[Hauptkörper - B3 - Lizenzierungs-pflichtig? (X=Ja)]])</f>
        <v/>
      </c>
      <c r="LY101" s="812" t="str">
        <f>IF(Table1[[#This Row],[Hauptkörper - B3 - Virgin Material]]="","",VLOOKUP(Table1[[#This Row],[Hauptkörper - B3 - Virgin Material]],'DD FD'!AJ:AK,2,FALSE))</f>
        <v/>
      </c>
      <c r="LZ101" s="813" t="str">
        <f>IF(Table1[[#This Row],[Hauptkörper - B3 - Virgin Material Anteil (in %)]]="","",Table1[[#This Row],[Hauptkörper - B3 - Virgin Material Anteil (in %)]])</f>
        <v/>
      </c>
      <c r="MA101" s="812" t="str">
        <f>IF(Table1[[#This Row],[Hauptkörper - B3 - Recyceltes Material]]="","",VLOOKUP(Table1[[#This Row],[Hauptkörper - B3 - Recyceltes Material]],'DD FD'!AL:AM,2,FALSE))</f>
        <v/>
      </c>
      <c r="MB101" s="813" t="str">
        <f>IF(Table1[[#This Row],[Hauptkörper - B3 - Recyceltes Material Anteil (in %)]]="","",Table1[[#This Row],[Hauptkörper - B3 - Recyceltes Material Anteil (in %)]])</f>
        <v/>
      </c>
      <c r="MC101" s="812" t="str">
        <f>IF(Table1[[#This Row],[Hauptkörper - B3 - Beschichtung]]="","",VLOOKUP(Table1[[#This Row],[Hauptkörper - B3 - Beschichtung]],'DD FD'!AE:AF,2,FALSE))</f>
        <v/>
      </c>
      <c r="MD101" s="815" t="str">
        <f>IF(Table1[[#This Row],[Hauptkörper - B3 - Beschichtung Anteil (in %)]]="","",Table1[[#This Row],[Hauptkörper - B3 - Beschichtung Anteil (in %)]])</f>
        <v/>
      </c>
      <c r="ME101" s="811" t="str">
        <f>IF(Table1[[#This Row],[Verschluss - B1 - Art]]="","",VLOOKUP(Table1[[#This Row],[Verschluss - B1 - Art]],'DD FD'!D:E,2,FALSE))</f>
        <v/>
      </c>
      <c r="MF101" s="812" t="str">
        <f>IF(Table1[[#This Row],[Verschluss - B1 - Fraktion]]="","",VLOOKUP(Table1[[#This Row],[Verschluss - B1 - Fraktion]],'DD FD'!H:J,3,FALSE))</f>
        <v/>
      </c>
      <c r="MG101" s="809" t="str">
        <f>IF(Table1[[#This Row],[Verschluss - B1 - Gewicht (in G)]]="","",Table1[[#This Row],[Verschluss - B1 - Gewicht (in G)]])</f>
        <v/>
      </c>
      <c r="MH101" s="809" t="str">
        <f>IF(Table1[[#This Row],[Verschluss - B1 - Lizenzierungs-pflichtig? (X=Ja)]]="","",Table1[[#This Row],[Verschluss - B1 - Lizenzierungs-pflichtig? (X=Ja)]])</f>
        <v/>
      </c>
      <c r="MI101" s="809" t="str">
        <f>IF(Table1[[#This Row],[Verschluss - B1 - Trennbar vom Hauptkörper? (X=Ja)]]="","",Table1[[#This Row],[Verschluss - B1 - Trennbar vom Hauptkörper? (X=Ja)]])</f>
        <v/>
      </c>
      <c r="MJ101" s="812" t="str">
        <f>IF(Table1[[#This Row],[Verschluss - B1 - Virgin Material]]="","",VLOOKUP(Table1[[#This Row],[Verschluss - B1 - Virgin Material]],'DD FD'!AJ:AK,2,FALSE))</f>
        <v/>
      </c>
      <c r="MK101" s="813" t="str">
        <f>IF(Table1[[#This Row],[Verschluss - B1 - Virgin Material Anteil (in %)]]="","",Table1[[#This Row],[Verschluss - B1 - Virgin Material Anteil (in %)]])</f>
        <v/>
      </c>
      <c r="ML101" s="812" t="str">
        <f>IF(Table1[[#This Row],[Verschluss - B1 - Recyceltes Material]]="","",VLOOKUP(Table1[[#This Row],[Verschluss - B1 - Recyceltes Material]],'DD FD'!AL:AM,2,FALSE))</f>
        <v/>
      </c>
      <c r="MM101" s="813" t="str">
        <f>IF(Table1[[#This Row],[Verschluss - B1 - Recyceltes Material Anteil (in %)]]="","",Table1[[#This Row],[Verschluss - B1 - Recyceltes Material Anteil (in %)]])</f>
        <v/>
      </c>
      <c r="MN101" s="812" t="str">
        <f>IF(Table1[[#This Row],[Verschluss - B1 - Beschichtung]]="","",VLOOKUP(Table1[[#This Row],[Verschluss - B1 - Beschichtung]],'DD FD'!AE:AF,2,FALSE))</f>
        <v/>
      </c>
      <c r="MO101" s="815" t="str">
        <f>IF(Table1[[#This Row],[Verschluss - B1 - Beschichtung Anteil (in %)]]="","",Table1[[#This Row],[Verschluss - B1 - Beschichtung Anteil (in %)]])</f>
        <v/>
      </c>
      <c r="MP101" s="811" t="str">
        <f>IF(Table1[[#This Row],[Verschluss - B2 - Art]]="","",VLOOKUP(Table1[[#This Row],[Verschluss - B2 - Art]],'DD FD'!D:E,2,FALSE))</f>
        <v/>
      </c>
      <c r="MQ101" s="812" t="str">
        <f>IF(Table1[[#This Row],[Verschluss - B2 - Fraktion]]="","",VLOOKUP(Table1[[#This Row],[Verschluss - B2 - Fraktion]],'DD FD'!H:J,3,FALSE))</f>
        <v/>
      </c>
      <c r="MR101" s="809" t="str">
        <f>IF(Table1[[#This Row],[Verschluss - B2 - Gewicht (in G)]]="","",Table1[[#This Row],[Verschluss - B2 - Gewicht (in G)]])</f>
        <v/>
      </c>
      <c r="MS101" s="809" t="str">
        <f>IF(Table1[[#This Row],[Verschluss - B2 - Lizenzierungs-pflichtig? (X=Ja)]]="","",Table1[[#This Row],[Verschluss - B2 - Lizenzierungs-pflichtig? (X=Ja)]])</f>
        <v/>
      </c>
      <c r="MT101" s="809" t="str">
        <f>IF(Table1[[#This Row],[Verschluss - B2 - Trennbar vom Hauptkörper? (X=Ja)]]="","",Table1[[#This Row],[Verschluss - B2 - Trennbar vom Hauptkörper? (X=Ja)]])</f>
        <v/>
      </c>
      <c r="MU101" s="812" t="str">
        <f>IF(Table1[[#This Row],[Verschluss - B2 - Virgin Material]]="","",VLOOKUP(Table1[[#This Row],[Verschluss - B2 - Virgin Material]],'DD FD'!AJ:AK,2,FALSE))</f>
        <v/>
      </c>
      <c r="MV101" s="813" t="str">
        <f>IF(Table1[[#This Row],[Verschluss - B2 - Virgin Material Anteil (in %)]]="","",Table1[[#This Row],[Verschluss - B2 - Virgin Material Anteil (in %)]])</f>
        <v/>
      </c>
      <c r="MW101" s="812" t="str">
        <f>IF(Table1[[#This Row],[Verschluss - B2 - Recyceltes Material]]="","",VLOOKUP(Table1[[#This Row],[Verschluss - B2 - Recyceltes Material]],'DD FD'!AL:AM,2,FALSE))</f>
        <v/>
      </c>
      <c r="MX101" s="813" t="str">
        <f>IF(Table1[[#This Row],[Verschluss - B2 - Recyceltes Material Anteil (in %)]]="","",Table1[[#This Row],[Verschluss - B2 - Recyceltes Material Anteil (in %)]])</f>
        <v/>
      </c>
      <c r="MY101" s="812" t="str">
        <f>IF(Table1[[#This Row],[Verschluss - B2 - Beschichtung]]="","",VLOOKUP(Table1[[#This Row],[Verschluss - B2 - Beschichtung]],'DD FD'!AE:AF,2,FALSE))</f>
        <v/>
      </c>
      <c r="MZ101" s="815" t="str">
        <f>IF(Table1[[#This Row],[Verschluss - B2 - Beschichtung Anteil (in %)]]="","",Table1[[#This Row],[Verschluss - B2 - Beschichtung Anteil (in %)]])</f>
        <v/>
      </c>
      <c r="NA101" s="811" t="str">
        <f>IF(Table1[[#This Row],[Verschluss - B3 - Art]]="","",VLOOKUP(Table1[[#This Row],[Verschluss - B3 - Art]],'DD FD'!D:E,2,FALSE))</f>
        <v/>
      </c>
      <c r="NB101" s="812" t="str">
        <f>IF(Table1[[#This Row],[Verschluss - B3 - Fraktion]]="","",VLOOKUP(Table1[[#This Row],[Verschluss - B3 - Fraktion]],'DD FD'!H:J,3,FALSE))</f>
        <v/>
      </c>
      <c r="NC101" s="809" t="str">
        <f>IF(Table1[[#This Row],[Verschluss - B3 - Gewicht (in G)]]="","",Table1[[#This Row],[Verschluss - B3 - Gewicht (in G)]])</f>
        <v/>
      </c>
      <c r="ND101" s="809" t="str">
        <f>IF(Table1[[#This Row],[Verschluss - B3 - Lizenzierungs-pflichtig? (X=Ja)]]="","",Table1[[#This Row],[Verschluss - B3 - Lizenzierungs-pflichtig? (X=Ja)]])</f>
        <v/>
      </c>
      <c r="NE101" s="809" t="str">
        <f>IF(Table1[[#This Row],[Verschluss - B3 - Trennbar vom Hauptkörper? (X=Ja)]]="","",Table1[[#This Row],[Verschluss - B3 - Trennbar vom Hauptkörper? (X=Ja)]])</f>
        <v/>
      </c>
      <c r="NF101" s="812" t="str">
        <f>IF(Table1[[#This Row],[Verschluss - B3 - Virgin Material]]="","",VLOOKUP(Table1[[#This Row],[Verschluss - B3 - Virgin Material]],'DD FD'!AJ:AK,2,FALSE))</f>
        <v/>
      </c>
      <c r="NG101" s="813" t="str">
        <f>IF(Table1[[#This Row],[Verschluss - B3 - Virgin Material Anteil (in %)]]="","",Table1[[#This Row],[Verschluss - B3 - Virgin Material Anteil (in %)]])</f>
        <v/>
      </c>
      <c r="NH101" s="812" t="str">
        <f>IF(Table1[[#This Row],[Verschluss - B3 - Recyceltes Material]]="","",VLOOKUP(Table1[[#This Row],[Verschluss - B3 - Recyceltes Material]],'DD FD'!AL:AM,2,FALSE))</f>
        <v/>
      </c>
      <c r="NI101" s="813" t="str">
        <f>IF(Table1[[#This Row],[Verschluss - B3 - Recyceltes Material Anteil (in %)]]="","",Table1[[#This Row],[Verschluss - B3 - Recyceltes Material Anteil (in %)]])</f>
        <v/>
      </c>
      <c r="NJ101" s="812" t="str">
        <f>IF(Table1[[#This Row],[Verschluss - B3 - Beschichtung]]="","",VLOOKUP(Table1[[#This Row],[Verschluss - B3 - Beschichtung]],'DD FD'!AE:AF,2,FALSE))</f>
        <v/>
      </c>
      <c r="NK101" s="815" t="str">
        <f>IF(Table1[[#This Row],[Verschluss - B3 - Beschichtung Anteil (in %)]]="","",Table1[[#This Row],[Verschluss - B3 - Beschichtung Anteil (in %)]])</f>
        <v/>
      </c>
      <c r="NL101" s="811" t="str">
        <f>IF(Table1[[#This Row],[Etikett - B1 - Art]]="","",VLOOKUP(Table1[[#This Row],[Etikett - B1 - Art]],'DD FD'!F:G,2,FALSE))</f>
        <v/>
      </c>
      <c r="NM101" s="812" t="str">
        <f>IF(Table1[[#This Row],[Etikett - B1 - Fraktion]]="","",VLOOKUP(Table1[[#This Row],[Etikett - B1 - Fraktion]],'DD FD'!H:J,3,FALSE))</f>
        <v/>
      </c>
      <c r="NN101" s="809" t="str">
        <f>IF(Table1[[#This Row],[Etikett - B1 - Gewicht (in G)]]="","",Table1[[#This Row],[Etikett - B1 - Gewicht (in G)]])</f>
        <v/>
      </c>
      <c r="NO101" s="809" t="str">
        <f>IF(Table1[[#This Row],[Etikett - B1 - Lizenzierungs-pflichtig? (X=Ja)]]="","",Table1[[#This Row],[Etikett - B1 - Lizenzierungs-pflichtig? (X=Ja)]])</f>
        <v/>
      </c>
      <c r="NP101" s="809" t="str">
        <f>IF(Table1[[#This Row],[Etikett - B1 - Trennbar vom Hauptkörper? (X=Ja)]]="","",Table1[[#This Row],[Etikett - B1 - Trennbar vom Hauptkörper? (X=Ja)]])</f>
        <v/>
      </c>
      <c r="NQ101" s="812" t="str">
        <f>IF(Table1[[#This Row],[Etikett - B1 - Virgin Material]]="","",VLOOKUP(Table1[[#This Row],[Etikett - B1 - Virgin Material]],'DD FD'!AJ:AK,2,FALSE))</f>
        <v/>
      </c>
      <c r="NR101" s="813" t="str">
        <f>IF(Table1[[#This Row],[Etikett - B1 - Virgin Material Anteil (in %)]]="","",Table1[[#This Row],[Etikett - B1 - Virgin Material Anteil (in %)]])</f>
        <v/>
      </c>
      <c r="NS101" s="812" t="str">
        <f>IF(Table1[[#This Row],[Etikett - B1 - Recyceltes Material]]="","",VLOOKUP(Table1[[#This Row],[Etikett - B1 - Recyceltes Material]],'DD FD'!AL:AM,2,FALSE))</f>
        <v/>
      </c>
      <c r="NT101" s="813" t="str">
        <f>IF(Table1[[#This Row],[Etikett - B1 - Recyceltes Material Anteil (in %)]]="","",Table1[[#This Row],[Etikett - B1 - Recyceltes Material Anteil (in %)]])</f>
        <v/>
      </c>
      <c r="NU101" s="812" t="str">
        <f>IF(Table1[[#This Row],[Etikett - B1 - Beschichtung]]="","",VLOOKUP(Table1[[#This Row],[Etikett - B1 - Beschichtung]],'DD FD'!AE:AF,2,FALSE))</f>
        <v/>
      </c>
      <c r="NV101" s="815" t="str">
        <f>IF(Table1[[#This Row],[Etikett - B1 - Beschichtung Anteil (in %)]]="","",Table1[[#This Row],[Etikett - B1 - Beschichtung Anteil (in %)]])</f>
        <v/>
      </c>
      <c r="NW101" s="811" t="str">
        <f>IF(Table1[[#This Row],[Etikett - B2 - Art]]="","",VLOOKUP(Table1[[#This Row],[Etikett - B2 - Art]],'DD FD'!F:G,2,FALSE))</f>
        <v/>
      </c>
      <c r="NX101" s="812" t="str">
        <f>IF(Table1[[#This Row],[Etikett - B2 - Fraktion]]="","",VLOOKUP(Table1[[#This Row],[Etikett - B2 - Fraktion]],'DD FD'!H:J,3,FALSE))</f>
        <v/>
      </c>
      <c r="NY101" s="809" t="str">
        <f>IF(Table1[[#This Row],[Etikett - B2 - Gewicht (in G)]]="","",Table1[[#This Row],[Etikett - B2 - Gewicht (in G)]])</f>
        <v/>
      </c>
      <c r="NZ101" s="809" t="str">
        <f>IF(Table1[[#This Row],[Etikett - B2 - Lizenzierungs-pflichtig? (X=Ja)]]="","",Table1[[#This Row],[Etikett - B2 - Lizenzierungs-pflichtig? (X=Ja)]])</f>
        <v/>
      </c>
      <c r="OA101" s="809" t="str">
        <f>IF(Table1[[#This Row],[Etikett - B2 - Trennbar vom Hauptkörper? (X=Ja)]]="","",Table1[[#This Row],[Etikett - B2 - Trennbar vom Hauptkörper? (X=Ja)]])</f>
        <v/>
      </c>
      <c r="OB101" s="812" t="str">
        <f>IF(Table1[[#This Row],[Etikett - B2 - Virgin Material]]="","",VLOOKUP(Table1[[#This Row],[Etikett - B2 - Virgin Material]],'DD FD'!AJ:AK,2,FALSE))</f>
        <v/>
      </c>
      <c r="OC101" s="813" t="str">
        <f>IF(Table1[[#This Row],[Etikett - B2 - Virgin Material Anteil (in %)]]="","",Table1[[#This Row],[Etikett - B2 - Virgin Material Anteil (in %)]])</f>
        <v/>
      </c>
      <c r="OD101" s="812" t="str">
        <f>IF(Table1[[#This Row],[Etikett - B2 - Recyceltes Material]]="","",VLOOKUP(Table1[[#This Row],[Etikett - B2 - Recyceltes Material]],'DD FD'!AL:AM,2,FALSE))</f>
        <v/>
      </c>
      <c r="OE101" s="813" t="str">
        <f>IF(Table1[[#This Row],[Etikett - B2 - Recyceltes Material Anteil (in %)]]="","",Table1[[#This Row],[Etikett - B2 - Recyceltes Material Anteil (in %)]])</f>
        <v/>
      </c>
      <c r="OF101" s="812" t="str">
        <f>IF(Table1[[#This Row],[Etikett - B2 - Beschichtung]]="","",VLOOKUP(Table1[[#This Row],[Etikett - B2 - Beschichtung]],'DD FD'!AE:AF,2,FALSE))</f>
        <v/>
      </c>
      <c r="OG101" s="815" t="str">
        <f>IF(Table1[[#This Row],[Etikett - B2 - Beschichtung Anteil (in %)]]="","",Table1[[#This Row],[Etikett - B2 - Beschichtung Anteil (in %)]])</f>
        <v/>
      </c>
      <c r="OH101" s="811" t="str">
        <f>IF(Table1[[#This Row],[Etikett - B3 - Art]]="","",VLOOKUP(Table1[[#This Row],[Etikett - B3 - Art]],'DD FD'!F:G,2,FALSE))</f>
        <v/>
      </c>
      <c r="OI101" s="812" t="str">
        <f>IF(Table1[[#This Row],[Etikett - B3 - Fraktion]]="","",VLOOKUP(Table1[[#This Row],[Etikett - B3 - Fraktion]],'DD FD'!H:J,3,FALSE))</f>
        <v/>
      </c>
      <c r="OJ101" s="809" t="str">
        <f>IF(Table1[[#This Row],[Etikett - B3 - Gewicht (in G)]]="","",Table1[[#This Row],[Etikett - B3 - Gewicht (in G)]])</f>
        <v/>
      </c>
      <c r="OK101" s="809" t="str">
        <f>IF(Table1[[#This Row],[Etikett - B3 - Lizenzierungs-pflichtig? (X=Ja)]]="","",Table1[[#This Row],[Etikett - B3 - Lizenzierungs-pflichtig? (X=Ja)]])</f>
        <v/>
      </c>
      <c r="OL101" s="809" t="str">
        <f>IF(Table1[[#This Row],[Etikett - B3 - Trennbar vom Hauptkörper? (X=Ja)]]="","",Table1[[#This Row],[Etikett - B3 - Trennbar vom Hauptkörper? (X=Ja)]])</f>
        <v/>
      </c>
      <c r="OM101" s="812" t="str">
        <f>IF(Table1[[#This Row],[Etikett - B3 - Virgin Material]]="","",VLOOKUP(Table1[[#This Row],[Etikett - B3 - Virgin Material]],'DD FD'!AJ:AK,2,FALSE))</f>
        <v/>
      </c>
      <c r="ON101" s="813" t="str">
        <f>IF(Table1[[#This Row],[Etikett - B3 - Virgin Material Anteil (in %)]]="","",Table1[[#This Row],[Etikett - B3 - Virgin Material Anteil (in %)]])</f>
        <v/>
      </c>
      <c r="OO101" s="812" t="str">
        <f>IF(Table1[[#This Row],[Etikett - B3 - Recyceltes Material]]="","",VLOOKUP(Table1[[#This Row],[Etikett - B3 - Recyceltes Material]],'DD FD'!AL:AM,2,FALSE))</f>
        <v/>
      </c>
      <c r="OP101" s="813" t="str">
        <f>IF(Table1[[#This Row],[Etikett - B3 - Recyceltes Material Anteil (in %)]]="","",Table1[[#This Row],[Etikett - B3 - Recyceltes Material Anteil (in %)]])</f>
        <v/>
      </c>
      <c r="OQ101" s="812" t="str">
        <f>IF(Table1[[#This Row],[Etikett - B3 - Beschichtung]]="","",VLOOKUP(Table1[[#This Row],[Etikett - B3 - Beschichtung]],'DD FD'!AE:AF,2,FALSE))</f>
        <v/>
      </c>
      <c r="OR101" s="861" t="str">
        <f>IF(Table1[[#This Row],[Etikett - B3 - Beschichtung Anteil (in %)]]="","",Table1[[#This Row],[Etikett - B3 - Beschichtung Anteil (in %)]])</f>
        <v/>
      </c>
      <c r="OS101" s="866">
        <f>ROUNDUP(SUM(
IF(AND(LB101='DD FD'!$J$7,LD101='DD FD'!$AI$3),LC101,0),
IF(AND(LL101='DD FD'!$J$7,LN101='DD FD'!$AI$3),LM101,0),
IF(AND(LV101='DD FD'!$J$7,LX101='DD FD'!$AI$3),LW101,0),
IF(AND(MF101='DD FD'!$J$7,MH101='DD FD'!$AI$3),MG101,0),
IF(AND(MQ101='DD FD'!$J$7,MS101='DD FD'!$AI$3),MR101,0),
IF(AND(NB101='DD FD'!$J$7,ND101='DD FD'!$AI$3),NC101,0),
IF(AND(NM101='DD FD'!$J$7,NO101='DD FD'!$AI$3),NN101,0),
IF(AND(NX101='DD FD'!$J$7,NZ101='DD FD'!$AI$3),NY101,0),
IF(AND(OI101='DD FD'!$J$7,OK101='DD FD'!$AI$3),OJ101,0),
),2)</f>
        <v>0</v>
      </c>
      <c r="OT101" s="865">
        <f>ROUNDUP(SUM(
IF(AND(LB101='DD FD'!$J$6,LD101='DD FD'!$AI$3),LC101,0),
IF(AND(LL101='DD FD'!$J$6,LN101='DD FD'!$AI$3),LM101,0),
IF(AND(LV101='DD FD'!$J$6,LX101='DD FD'!$AI$3),LW101,0),
IF(AND(MF101='DD FD'!$J$6,MH101='DD FD'!$AI$3),MG101,0),
IF(AND(MQ101='DD FD'!$J$6,MS101='DD FD'!$AI$3),MR101,0),
IF(AND(NB101='DD FD'!$J$6,ND101='DD FD'!$AI$3),NC101,0),
IF(AND(NM101='DD FD'!$J$6,NO101='DD FD'!$AI$3),NN101,0),
IF(AND(NX101='DD FD'!$J$6,NZ101='DD FD'!$AI$3),NY101,0),
IF(AND(OI101='DD FD'!$J$6,OK101='DD FD'!$AI$3),OJ101,0),
),2)</f>
        <v>0</v>
      </c>
      <c r="OU101" s="865">
        <f>ROUNDUP(SUM(
IF(AND(LB101='DD FD'!$J$10,LD101='DD FD'!$AI$3),LC101,0),
IF(AND(LL101='DD FD'!$J$10,LN101='DD FD'!$AI$3),LM101,0),
IF(AND(LV101='DD FD'!$J$10,LX101='DD FD'!$AI$3),LW101,0),
IF(AND(MF101='DD FD'!$J$10,MH101='DD FD'!$AI$3),MG101,0),
IF(AND(MQ101='DD FD'!$J$10,MS101='DD FD'!$AI$3),MR101,0),
IF(AND(NB101='DD FD'!$J$10,ND101='DD FD'!$AI$3),NC101,0),
IF(AND(NM101='DD FD'!$J$10,NO101='DD FD'!$AI$3),NN101,0),
IF(AND(NX101='DD FD'!$J$10,NZ101='DD FD'!$AI$3),NY101,0),
IF(AND(OI101='DD FD'!$J$10,OK101='DD FD'!$AI$3),OJ101,0),
),2)</f>
        <v>0</v>
      </c>
      <c r="OV101" s="865">
        <f>ROUNDUP(SUM(
IF(AND(LB101='DD FD'!$J$8,LD101='DD FD'!$AI$3),LC101,0),
IF(AND(LL101='DD FD'!$J$8,LN101='DD FD'!$AI$3),LM101,0),
IF(AND(LV101='DD FD'!$J$8,LX101='DD FD'!$AI$3),LW101,0),
IF(AND(MF101='DD FD'!$J$8,MH101='DD FD'!$AI$3),MG101,0),
IF(AND(MQ101='DD FD'!$J$8,MS101='DD FD'!$AI$3),MR101,0),
IF(AND(NB101='DD FD'!$J$8,ND101='DD FD'!$AI$3),NC101,0),
IF(AND(NM101='DD FD'!$J$8,NO101='DD FD'!$AI$3),NN101,0),
IF(AND(NX101='DD FD'!$J$8,NZ101='DD FD'!$AI$3),NY101,0),
IF(AND(OI101='DD FD'!$J$8,OK101='DD FD'!$AI$3),OJ101,0),
),2)</f>
        <v>0</v>
      </c>
      <c r="OW101" s="865">
        <f>ROUNDUP(SUM(
IF(AND(LB101='DD FD'!$J$5,LD101='DD FD'!$AI$3),LC101,0),
IF(AND(LL101='DD FD'!$J$5,LN101='DD FD'!$AI$3),LM101,0),
IF(AND(LV101='DD FD'!$J$5,LX101='DD FD'!$AI$3),LW101,0),
IF(AND(MF101='DD FD'!$J$5,MH101='DD FD'!$AI$3),MG101,0),
IF(AND(MQ101='DD FD'!$J$5,MS101='DD FD'!$AI$3),MR101,0),
IF(AND(NB101='DD FD'!$J$5,ND101='DD FD'!$AI$3),NC101,0),
IF(AND(NM101='DD FD'!$J$5,NO101='DD FD'!$AI$3),NN101,0),
IF(AND(NX101='DD FD'!$J$5,NZ101='DD FD'!$AI$3),NY101,0),
IF(AND(OI101='DD FD'!$J$5,OK101='DD FD'!$AI$3),OJ101,0),
),2)</f>
        <v>0</v>
      </c>
      <c r="OX101" s="865">
        <f>ROUNDUP(SUM(
IF(AND(LB101='DD FD'!$J$9,LD101='DD FD'!$AI$3),LC101,0),
IF(AND(LL101='DD FD'!$J$9,LN101='DD FD'!$AI$3),LM101,0),
IF(AND(LV101='DD FD'!$J$9,LX101='DD FD'!$AI$3),LW101,0),
IF(AND(MF101='DD FD'!$J$9,MH101='DD FD'!$AI$3),MG101,0),
IF(AND(MQ101='DD FD'!$J$9,MS101='DD FD'!$AI$3),MR101,0),
IF(AND(NB101='DD FD'!$J$9,ND101='DD FD'!$AI$3),NC101,0),
IF(AND(NM101='DD FD'!$J$9,NO101='DD FD'!$AI$3),NN101,0),
IF(AND(NX101='DD FD'!$J$9,NZ101='DD FD'!$AI$3),NY101,0),
IF(AND(OI101='DD FD'!$J$9,OK101='DD FD'!$AI$3),OJ101,0),
),2)</f>
        <v>0</v>
      </c>
      <c r="OY101" s="865">
        <f>ROUNDUP(SUM(
IF(AND(LB101='DD FD'!$J$4,LD101='DD FD'!$AI$3),LC101,0),
IF(AND(LL101='DD FD'!$J$4,LN101='DD FD'!$AI$3),LM101,0),
IF(AND(LV101='DD FD'!$J$4,LX101='DD FD'!$AI$3),LW101,0),
IF(AND(MF101='DD FD'!$J$4,MH101='DD FD'!$AI$3),MG101,0),
IF(AND(MQ101='DD FD'!$J$4,MS101='DD FD'!$AI$3),MR101,0),
IF(AND(NB101='DD FD'!$J$4,ND101='DD FD'!$AI$3),NC101,0),
IF(AND(NM101='DD FD'!$J$4,NO101='DD FD'!$AI$3),NN101,0),
IF(AND(NX101='DD FD'!$J$4,NZ101='DD FD'!$AI$3),NY101,0),
IF(AND(OI101='DD FD'!$J$4,OK101='DD FD'!$AI$3),OJ101,0),
),2)</f>
        <v>0</v>
      </c>
      <c r="OZ101" s="867">
        <f>ROUNDUP(SUM(
IF(AND(LB101='DD FD'!$J$11,LD101='DD FD'!$AI$3),LC101,0),
IF(AND(LL101='DD FD'!$J$11,LN101='DD FD'!$AI$3),LM101,0),
IF(AND(LV101='DD FD'!$J$11,LX101='DD FD'!$AI$3),LW101,0),
IF(AND(MF101='DD FD'!$J$11,MH101='DD FD'!$AI$3),MG101,0),
IF(AND(MQ101='DD FD'!$J$11,MS101='DD FD'!$AI$3),MR101,0),
IF(AND(NB101='DD FD'!$J$11,ND101='DD FD'!$AI$3),NC101,0),
IF(AND(NM101='DD FD'!$J$11,NO101='DD FD'!$AI$3),NN101,0),
IF(AND(NX101='DD FD'!$J$11,NZ101='DD FD'!$AI$3),NY101,0),
IF(AND(OI101='DD FD'!$J$11,OK101='DD FD'!$AI$3),OJ101,0),
),2)</f>
        <v>0</v>
      </c>
    </row>
    <row r="102" spans="1:416">
      <c r="A102" s="663"/>
      <c r="B102" s="182"/>
      <c r="C102" s="282"/>
      <c r="D102" s="282"/>
      <c r="E102" s="183"/>
      <c r="F102" s="355"/>
      <c r="G102" s="359"/>
      <c r="H102" s="664"/>
      <c r="I102" s="173"/>
      <c r="J102" s="161" t="str">
        <f t="shared" si="27"/>
        <v/>
      </c>
      <c r="K102" s="633" t="str">
        <f t="shared" si="44"/>
        <v/>
      </c>
      <c r="L102" s="636"/>
      <c r="M102" s="124" t="str">
        <f t="shared" si="45"/>
        <v/>
      </c>
      <c r="N102" s="125" t="str">
        <f t="shared" si="28"/>
        <v/>
      </c>
      <c r="O102" s="175"/>
      <c r="P102" s="175"/>
      <c r="Q102" s="126" t="str">
        <f t="shared" si="46"/>
        <v/>
      </c>
      <c r="R102" s="184"/>
      <c r="S102" s="184"/>
      <c r="T102" s="182"/>
      <c r="U102" s="182"/>
      <c r="V102" s="182"/>
      <c r="W102" s="358"/>
      <c r="X102" s="182"/>
      <c r="Y102" s="183"/>
      <c r="Z102" s="123"/>
      <c r="AA102" s="176"/>
      <c r="AB102" s="176"/>
      <c r="AC102" s="176"/>
      <c r="AD102" s="176"/>
      <c r="AE102" s="176"/>
      <c r="AF102" s="176"/>
      <c r="AG102" s="127" t="str">
        <f t="shared" si="47"/>
        <v/>
      </c>
      <c r="AH102" s="127" t="str">
        <f t="shared" si="48"/>
        <v/>
      </c>
      <c r="AI102" s="370"/>
      <c r="AJ102" s="635"/>
      <c r="AK102" s="619" t="str">
        <f t="shared" si="49"/>
        <v/>
      </c>
      <c r="AL102" s="124" t="str">
        <f t="shared" si="29"/>
        <v/>
      </c>
      <c r="AM102" s="124" t="str">
        <f t="shared" si="30"/>
        <v/>
      </c>
      <c r="AN102" s="124" t="str">
        <f t="shared" si="31"/>
        <v/>
      </c>
      <c r="AO102" s="124" t="str">
        <f t="shared" si="32"/>
        <v/>
      </c>
      <c r="AP102" s="184"/>
      <c r="AQ102" s="182"/>
      <c r="AR102" s="182"/>
      <c r="AS102" s="182"/>
      <c r="AT102" s="182"/>
      <c r="AU102" s="127" t="str">
        <f t="shared" si="33"/>
        <v/>
      </c>
      <c r="AV102" s="354"/>
      <c r="AW102" s="127" t="str">
        <f t="shared" si="34"/>
        <v/>
      </c>
      <c r="AX102" s="144" t="str">
        <f t="shared" si="35"/>
        <v/>
      </c>
      <c r="AY102" s="182"/>
      <c r="AZ102" s="23"/>
      <c r="BA102" s="23"/>
      <c r="BB102" s="183"/>
      <c r="BC102" s="622"/>
      <c r="BD102" s="649" t="str">
        <f t="shared" si="50"/>
        <v/>
      </c>
      <c r="BE102" s="354"/>
      <c r="BF102" s="192" t="str">
        <f t="shared" si="51"/>
        <v/>
      </c>
      <c r="BG102" s="159"/>
      <c r="BH102" s="159"/>
      <c r="BI102" s="182"/>
      <c r="BJ102" s="194"/>
      <c r="BK102" s="194"/>
      <c r="BL102" s="194"/>
      <c r="BM102" s="127" t="str">
        <f t="shared" si="36"/>
        <v/>
      </c>
      <c r="BN102" s="194"/>
      <c r="BO102" s="178" t="str">
        <f t="shared" si="37"/>
        <v/>
      </c>
      <c r="BP102" s="191"/>
      <c r="BQ102" s="182"/>
      <c r="BR102" s="23"/>
      <c r="BS102" s="23"/>
      <c r="BT102" s="23"/>
      <c r="BU102" s="651"/>
      <c r="BV102" s="647"/>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633" t="str">
        <f t="shared" si="52"/>
        <v/>
      </c>
      <c r="DY102" s="736"/>
      <c r="DZ102" s="334"/>
      <c r="EA102" s="736"/>
      <c r="EB102" s="197"/>
      <c r="EC102" s="194"/>
      <c r="ED102" s="197"/>
      <c r="EE102" s="197"/>
      <c r="EF102" s="194"/>
      <c r="EG102" s="194"/>
      <c r="EH102" s="194"/>
      <c r="EI102" s="123" t="str">
        <f t="shared" si="38"/>
        <v/>
      </c>
      <c r="EJ102" s="194"/>
      <c r="EK102" s="620" t="str">
        <f t="shared" si="39"/>
        <v/>
      </c>
      <c r="EL102" s="756"/>
      <c r="EM102" s="620" t="str">
        <f t="shared" si="53"/>
        <v/>
      </c>
      <c r="EN102" s="733"/>
      <c r="EO102" s="163"/>
      <c r="EP102" s="163"/>
      <c r="EQ102" s="163"/>
      <c r="ER102" s="163"/>
      <c r="ES102" s="163"/>
      <c r="ET102" s="163"/>
      <c r="EU102" s="163"/>
      <c r="EV102" s="163"/>
      <c r="EW102" s="163"/>
      <c r="EX102" s="163"/>
      <c r="EY102" s="163"/>
      <c r="EZ102" s="163"/>
      <c r="FA102" s="163"/>
      <c r="FB102" s="163"/>
      <c r="FC102" s="742"/>
      <c r="FD102" s="648" t="str">
        <f t="shared" si="40"/>
        <v/>
      </c>
      <c r="FE102" s="183"/>
      <c r="FF102" s="201"/>
      <c r="FG102" s="201"/>
      <c r="FH102" s="201"/>
      <c r="FI102" s="201"/>
      <c r="FJ102" s="201"/>
      <c r="FK102" s="201"/>
      <c r="FL102" s="182"/>
      <c r="FM102" s="182"/>
      <c r="FN102" s="334"/>
      <c r="FO102" s="123" t="str">
        <f t="shared" si="41"/>
        <v/>
      </c>
      <c r="FP102" s="889" t="str">
        <f>IF(Table1[[#This Row],[Baumwollanteil (in %)]]&lt;&gt;"","05","")</f>
        <v/>
      </c>
      <c r="FQ102" s="999"/>
      <c r="FR102" s="179" t="str">
        <f t="shared" si="42"/>
        <v/>
      </c>
      <c r="FS102" s="175"/>
      <c r="FT102" s="175"/>
      <c r="FU102" s="175"/>
      <c r="FV102" s="745" t="str">
        <f t="shared" si="43"/>
        <v/>
      </c>
      <c r="FZ102" s="24"/>
      <c r="GA102" s="24"/>
      <c r="GC102" s="1010" t="str">
        <f>IF(Table1[[#This Row],[Global Trade Item Number (GTIN)]]="","",Table1[[#This Row],[Global Trade Item Number (GTIN)]])</f>
        <v/>
      </c>
      <c r="GD102" s="790" t="str">
        <f>IF(Table1[[#This Row],[WAWI-Nr./ Kreditoren-Nummer
(ASDV)]]&lt;&gt;"",Table1[[#This Row],[WAWI-Nr./ Kreditoren-Nummer
(ASDV)]],"")</f>
        <v/>
      </c>
      <c r="GE102" s="190"/>
      <c r="GF102" s="790" t="str">
        <f>IF(Table1[[#This Row],[Gültig ab (Datum)]]&lt;&gt;"","31.12.9999","")</f>
        <v/>
      </c>
      <c r="GG102" s="190"/>
      <c r="GH102" s="190"/>
      <c r="GI102" s="616"/>
      <c r="GJ102" s="765"/>
      <c r="GK102" s="763"/>
      <c r="GL102" s="617"/>
      <c r="GM102" s="617"/>
      <c r="GN102" s="617"/>
      <c r="GO102" s="617"/>
      <c r="GP102" s="617"/>
      <c r="GQ102" s="775"/>
      <c r="GR102" s="771"/>
      <c r="GS102" s="159"/>
      <c r="GT102" s="610"/>
      <c r="GU102" s="610"/>
      <c r="GV102" s="610"/>
      <c r="GW102" s="610"/>
      <c r="GX102" s="610"/>
      <c r="GY102" s="610"/>
      <c r="GZ102" s="610"/>
      <c r="HA102" s="610"/>
      <c r="HB102" s="771"/>
      <c r="HC102" s="610"/>
      <c r="HD102" s="610"/>
      <c r="HE102" s="610"/>
      <c r="HF102" s="610"/>
      <c r="HG102" s="610"/>
      <c r="HH102" s="610"/>
      <c r="HI102" s="610"/>
      <c r="HJ102" s="610"/>
      <c r="HK102" s="610"/>
      <c r="HL102" s="771"/>
      <c r="HM102" s="610"/>
      <c r="HN102" s="610"/>
      <c r="HO102" s="610"/>
      <c r="HP102" s="610"/>
      <c r="HQ102" s="610"/>
      <c r="HR102" s="610"/>
      <c r="HS102" s="610"/>
      <c r="HT102" s="610"/>
      <c r="HU102" s="610"/>
      <c r="HV102" s="771"/>
      <c r="HW102" s="610"/>
      <c r="HX102" s="610"/>
      <c r="HY102" s="610"/>
      <c r="HZ102" s="610"/>
      <c r="IA102" s="610"/>
      <c r="IB102" s="610"/>
      <c r="IC102" s="610"/>
      <c r="ID102" s="610"/>
      <c r="IE102" s="610"/>
      <c r="IF102" s="610"/>
      <c r="IG102" s="771"/>
      <c r="IH102" s="610"/>
      <c r="II102" s="610"/>
      <c r="IJ102" s="610"/>
      <c r="IK102" s="610"/>
      <c r="IL102" s="610"/>
      <c r="IM102" s="610"/>
      <c r="IN102" s="610"/>
      <c r="IO102" s="610"/>
      <c r="IP102" s="610"/>
      <c r="IQ102" s="610"/>
      <c r="IR102" s="771"/>
      <c r="IS102" s="610"/>
      <c r="IT102" s="610"/>
      <c r="IU102" s="610"/>
      <c r="IV102" s="610"/>
      <c r="IW102" s="610"/>
      <c r="IX102" s="610"/>
      <c r="IY102" s="610"/>
      <c r="IZ102" s="610"/>
      <c r="JA102" s="610"/>
      <c r="JB102" s="610"/>
      <c r="JC102" s="771"/>
      <c r="JD102" s="610"/>
      <c r="JE102" s="610"/>
      <c r="JF102" s="610"/>
      <c r="JG102" s="610"/>
      <c r="JH102" s="610"/>
      <c r="JI102" s="610"/>
      <c r="JJ102" s="610"/>
      <c r="JK102" s="610"/>
      <c r="JL102" s="610"/>
      <c r="JM102" s="827"/>
      <c r="JN102" s="771"/>
      <c r="JO102" s="610"/>
      <c r="JP102" s="610"/>
      <c r="JQ102" s="610"/>
      <c r="JR102" s="610"/>
      <c r="JS102" s="610"/>
      <c r="JT102" s="610"/>
      <c r="JU102" s="610"/>
      <c r="JV102" s="610"/>
      <c r="JW102" s="610"/>
      <c r="JX102" s="610"/>
      <c r="JY102" s="771"/>
      <c r="JZ102" s="610"/>
      <c r="KA102" s="610"/>
      <c r="KB102" s="610"/>
      <c r="KC102" s="610"/>
      <c r="KD102" s="610"/>
      <c r="KE102" s="610"/>
      <c r="KF102" s="610"/>
      <c r="KG102" s="610"/>
      <c r="KH102" s="610"/>
      <c r="KI102" s="610"/>
      <c r="KL102" s="803" t="str">
        <f>IF(Table1[[#This Row],[GTIN]]&lt;&gt;"",Table1[[#This Row],[GTIN]],"")</f>
        <v/>
      </c>
      <c r="KM102" s="804" t="str">
        <f>Table1[[#This Row],[Kreditor]]</f>
        <v/>
      </c>
      <c r="KN102" s="805" t="str">
        <f>IF(Table1[[#This Row],[Gültig ab (Datum)]]&lt;&gt;"",Table1[[#This Row],[Gültig ab (Datum)]],"")</f>
        <v/>
      </c>
      <c r="KO102" s="805" t="str">
        <f>Table1[[#This Row],[Gültig bis]]</f>
        <v/>
      </c>
      <c r="KP102" s="818" t="str">
        <f>IF(Table1[[#This Row],[Artikel verpackt? 
(X=Ja)]]="","",Table1[[#This Row],[Artikel verpackt? 
(X=Ja)]])</f>
        <v/>
      </c>
      <c r="KQ102" s="806" t="str">
        <f>IF(Table1[[#This Row],[Verpackung recyclingfähig?
(X=Ja)]]="","",Table1[[#This Row],[Verpackung recyclingfähig?
(X=Ja)]])</f>
        <v/>
      </c>
      <c r="KR102" s="807"/>
      <c r="KS102" s="808"/>
      <c r="KT102" s="809"/>
      <c r="KU102" s="809"/>
      <c r="KV102" s="809"/>
      <c r="KW102" s="809"/>
      <c r="KX102" s="809"/>
      <c r="KY102" s="809"/>
      <c r="KZ102" s="810"/>
      <c r="LA102" s="811" t="str">
        <f>IF(Table1[[#This Row],[Hauptkörper - B1 - Art]]="","",VLOOKUP(Table1[[#This Row],[Hauptkörper - B1 - Art]],'DD FD'!B:C,2,FALSE))</f>
        <v/>
      </c>
      <c r="LB102" s="812" t="str">
        <f>IF(Table1[[#This Row],[Hauptkörper - B1 - Fraktion]]="","",VLOOKUP(Table1[[#This Row],[Hauptkörper - B1 - Fraktion]],'DD FD'!H:J,3,FALSE))</f>
        <v/>
      </c>
      <c r="LC102" s="809" t="str">
        <f>IF(Table1[[#This Row],[Hauptkörper - B1 - Gewicht
(in G)]]="","",Table1[[#This Row],[Hauptkörper - B1 - Gewicht
(in G)]])</f>
        <v/>
      </c>
      <c r="LD102" s="809" t="str">
        <f>IF(Table1[[#This Row],[Hauptkörper - B1 - Lizenzierungs-pflichtig? (X=Ja)]]="","",Table1[[#This Row],[Hauptkörper - B1 - Lizenzierungs-pflichtig? (X=Ja)]])</f>
        <v/>
      </c>
      <c r="LE102" s="812" t="str">
        <f>IF(Table1[[#This Row],[Hauptkörper - B1 - Virgin Material]]="","",VLOOKUP(Table1[[#This Row],[Hauptkörper - B1 - Virgin Material]],'DD FD'!AJ:AK,2,FALSE))</f>
        <v/>
      </c>
      <c r="LF102" s="813" t="str">
        <f>IF(Table1[[#This Row],[Hauptkörper - B1 - Virgin Material Anteil (in %)]]="","",Table1[[#This Row],[Hauptkörper - B1 - Virgin Material Anteil (in %)]])</f>
        <v/>
      </c>
      <c r="LG102" s="812" t="str">
        <f>IF(Table1[[#This Row],[Hauptkörper - B1 - Recyceltes Material]]="","",VLOOKUP(Table1[[#This Row],[Hauptkörper - B1 - Recyceltes Material]],'DD FD'!AL:AM,2,FALSE))</f>
        <v/>
      </c>
      <c r="LH102" s="813" t="str">
        <f>IF(Table1[[#This Row],[Hauptkörper - B1 - Recyceltes Material Anteil (in %)]]="","",Table1[[#This Row],[Hauptkörper - B1 - Recyceltes Material Anteil (in %)]])</f>
        <v/>
      </c>
      <c r="LI102" s="814" t="str">
        <f>IF(Table1[[#This Row],[Hauptkörper - B1 - Beschichtung]]="","",VLOOKUP(Table1[[#This Row],[Hauptkörper - B1 - Beschichtung]],'DD FD'!AE:AF,2,FALSE))</f>
        <v/>
      </c>
      <c r="LJ102" s="815" t="str">
        <f>IF(Table1[[#This Row],[Hauptkörper - B1 - Beschichtung Anteil (in %)]]="","",Table1[[#This Row],[Hauptkörper - B1 - Beschichtung Anteil (in %)]])</f>
        <v/>
      </c>
      <c r="LK102" s="811" t="str">
        <f>IF(Table1[[#This Row],[Hauptkörper - B2 - Art]]="","",VLOOKUP(Table1[[#This Row],[Hauptkörper - B2 - Art]],'DD FD'!B:C,2,FALSE))</f>
        <v/>
      </c>
      <c r="LL102" s="812" t="str">
        <f>IF(Table1[[#This Row],[Hauptkörper - B2 - Fraktion]]="","",VLOOKUP(Table1[[#This Row],[Hauptkörper - B2 - Fraktion]],'DD FD'!H:J,3,FALSE))</f>
        <v/>
      </c>
      <c r="LM102" s="809" t="str">
        <f>IF(Table1[[#This Row],[Hauptkörper - B2 - Gewicht
(in G)]]="","",Table1[[#This Row],[Hauptkörper - B2 - Gewicht
(in G)]])</f>
        <v/>
      </c>
      <c r="LN102" s="809" t="str">
        <f>IF(Table1[[#This Row],[Hauptkörper - B2 - Lizenzierungs-pflichtig? (X=Ja)]]="","",Table1[[#This Row],[Hauptkörper - B2 - Lizenzierungs-pflichtig? (X=Ja)]])</f>
        <v/>
      </c>
      <c r="LO102" s="812" t="str">
        <f>IF(Table1[[#This Row],[Hauptkörper - B2 - Virgin Material]]="","",VLOOKUP(Table1[[#This Row],[Hauptkörper - B2 - Virgin Material]],'DD FD'!AJ:AK,2,FALSE))</f>
        <v/>
      </c>
      <c r="LP102" s="813" t="str">
        <f>IF(Table1[[#This Row],[Hauptkörper - B2 - Virgin Material Anteil (in %)]]="","",Table1[[#This Row],[Hauptkörper - B2 - Virgin Material Anteil (in %)]])</f>
        <v/>
      </c>
      <c r="LQ102" s="812" t="str">
        <f>IF(Table1[[#This Row],[Hauptkörper - B2 - Recyceltes Material]]="","",VLOOKUP(Table1[[#This Row],[Hauptkörper - B2 - Recyceltes Material]],'DD FD'!AL:AM,2,FALSE))</f>
        <v/>
      </c>
      <c r="LR102" s="813" t="str">
        <f>IF(Table1[[#This Row],[Hauptkörper - B2 - Recyceltes Material Anteil (in %)]]="","",Table1[[#This Row],[Hauptkörper - B2 - Recyceltes Material Anteil (in %)]])</f>
        <v/>
      </c>
      <c r="LS102" s="812" t="str">
        <f>IF(Table1[[#This Row],[Hauptkörper - B2 - Beschichtung]]="","",VLOOKUP(Table1[[#This Row],[Hauptkörper - B2 - Beschichtung]],'DD FD'!AE:AF,2,FALSE))</f>
        <v/>
      </c>
      <c r="LT102" s="815" t="str">
        <f>IF(Table1[[#This Row],[Hauptkörper - B2 - Beschichtung Anteil (in %)]]="","",Table1[[#This Row],[Hauptkörper - B2 - Beschichtung Anteil (in %)]])</f>
        <v/>
      </c>
      <c r="LU102" s="811" t="str">
        <f>IF(Table1[[#This Row],[Hauptkörper - B3 - Art]]="","",VLOOKUP(Table1[[#This Row],[Hauptkörper - B3 - Art]],'DD FD'!B:C,2,FALSE))</f>
        <v/>
      </c>
      <c r="LV102" s="812" t="str">
        <f>IF(Table1[[#This Row],[Hauptkörper - B3 - Fraktion]]="","",VLOOKUP(Table1[[#This Row],[Hauptkörper - B3 - Fraktion]],'DD FD'!H:J,3,FALSE))</f>
        <v/>
      </c>
      <c r="LW102" s="809" t="str">
        <f>IF(Table1[[#This Row],[Hauptkörper - B3 - Gewicht
(in G)]]="","",Table1[[#This Row],[Hauptkörper - B3 - Gewicht
(in G)]])</f>
        <v/>
      </c>
      <c r="LX102" s="809" t="str">
        <f>IF(Table1[[#This Row],[Hauptkörper - B3 - Lizenzierungs-pflichtig? (X=Ja)]]="","",Table1[[#This Row],[Hauptkörper - B3 - Lizenzierungs-pflichtig? (X=Ja)]])</f>
        <v/>
      </c>
      <c r="LY102" s="812" t="str">
        <f>IF(Table1[[#This Row],[Hauptkörper - B3 - Virgin Material]]="","",VLOOKUP(Table1[[#This Row],[Hauptkörper - B3 - Virgin Material]],'DD FD'!AJ:AK,2,FALSE))</f>
        <v/>
      </c>
      <c r="LZ102" s="813" t="str">
        <f>IF(Table1[[#This Row],[Hauptkörper - B3 - Virgin Material Anteil (in %)]]="","",Table1[[#This Row],[Hauptkörper - B3 - Virgin Material Anteil (in %)]])</f>
        <v/>
      </c>
      <c r="MA102" s="812" t="str">
        <f>IF(Table1[[#This Row],[Hauptkörper - B3 - Recyceltes Material]]="","",VLOOKUP(Table1[[#This Row],[Hauptkörper - B3 - Recyceltes Material]],'DD FD'!AL:AM,2,FALSE))</f>
        <v/>
      </c>
      <c r="MB102" s="813" t="str">
        <f>IF(Table1[[#This Row],[Hauptkörper - B3 - Recyceltes Material Anteil (in %)]]="","",Table1[[#This Row],[Hauptkörper - B3 - Recyceltes Material Anteil (in %)]])</f>
        <v/>
      </c>
      <c r="MC102" s="812" t="str">
        <f>IF(Table1[[#This Row],[Hauptkörper - B3 - Beschichtung]]="","",VLOOKUP(Table1[[#This Row],[Hauptkörper - B3 - Beschichtung]],'DD FD'!AE:AF,2,FALSE))</f>
        <v/>
      </c>
      <c r="MD102" s="815" t="str">
        <f>IF(Table1[[#This Row],[Hauptkörper - B3 - Beschichtung Anteil (in %)]]="","",Table1[[#This Row],[Hauptkörper - B3 - Beschichtung Anteil (in %)]])</f>
        <v/>
      </c>
      <c r="ME102" s="811" t="str">
        <f>IF(Table1[[#This Row],[Verschluss - B1 - Art]]="","",VLOOKUP(Table1[[#This Row],[Verschluss - B1 - Art]],'DD FD'!D:E,2,FALSE))</f>
        <v/>
      </c>
      <c r="MF102" s="812" t="str">
        <f>IF(Table1[[#This Row],[Verschluss - B1 - Fraktion]]="","",VLOOKUP(Table1[[#This Row],[Verschluss - B1 - Fraktion]],'DD FD'!H:J,3,FALSE))</f>
        <v/>
      </c>
      <c r="MG102" s="809" t="str">
        <f>IF(Table1[[#This Row],[Verschluss - B1 - Gewicht (in G)]]="","",Table1[[#This Row],[Verschluss - B1 - Gewicht (in G)]])</f>
        <v/>
      </c>
      <c r="MH102" s="809" t="str">
        <f>IF(Table1[[#This Row],[Verschluss - B1 - Lizenzierungs-pflichtig? (X=Ja)]]="","",Table1[[#This Row],[Verschluss - B1 - Lizenzierungs-pflichtig? (X=Ja)]])</f>
        <v/>
      </c>
      <c r="MI102" s="809" t="str">
        <f>IF(Table1[[#This Row],[Verschluss - B1 - Trennbar vom Hauptkörper? (X=Ja)]]="","",Table1[[#This Row],[Verschluss - B1 - Trennbar vom Hauptkörper? (X=Ja)]])</f>
        <v/>
      </c>
      <c r="MJ102" s="812" t="str">
        <f>IF(Table1[[#This Row],[Verschluss - B1 - Virgin Material]]="","",VLOOKUP(Table1[[#This Row],[Verschluss - B1 - Virgin Material]],'DD FD'!AJ:AK,2,FALSE))</f>
        <v/>
      </c>
      <c r="MK102" s="813" t="str">
        <f>IF(Table1[[#This Row],[Verschluss - B1 - Virgin Material Anteil (in %)]]="","",Table1[[#This Row],[Verschluss - B1 - Virgin Material Anteil (in %)]])</f>
        <v/>
      </c>
      <c r="ML102" s="812" t="str">
        <f>IF(Table1[[#This Row],[Verschluss - B1 - Recyceltes Material]]="","",VLOOKUP(Table1[[#This Row],[Verschluss - B1 - Recyceltes Material]],'DD FD'!AL:AM,2,FALSE))</f>
        <v/>
      </c>
      <c r="MM102" s="813" t="str">
        <f>IF(Table1[[#This Row],[Verschluss - B1 - Recyceltes Material Anteil (in %)]]="","",Table1[[#This Row],[Verschluss - B1 - Recyceltes Material Anteil (in %)]])</f>
        <v/>
      </c>
      <c r="MN102" s="812" t="str">
        <f>IF(Table1[[#This Row],[Verschluss - B1 - Beschichtung]]="","",VLOOKUP(Table1[[#This Row],[Verschluss - B1 - Beschichtung]],'DD FD'!AE:AF,2,FALSE))</f>
        <v/>
      </c>
      <c r="MO102" s="815" t="str">
        <f>IF(Table1[[#This Row],[Verschluss - B1 - Beschichtung Anteil (in %)]]="","",Table1[[#This Row],[Verschluss - B1 - Beschichtung Anteil (in %)]])</f>
        <v/>
      </c>
      <c r="MP102" s="811" t="str">
        <f>IF(Table1[[#This Row],[Verschluss - B2 - Art]]="","",VLOOKUP(Table1[[#This Row],[Verschluss - B2 - Art]],'DD FD'!D:E,2,FALSE))</f>
        <v/>
      </c>
      <c r="MQ102" s="812" t="str">
        <f>IF(Table1[[#This Row],[Verschluss - B2 - Fraktion]]="","",VLOOKUP(Table1[[#This Row],[Verschluss - B2 - Fraktion]],'DD FD'!H:J,3,FALSE))</f>
        <v/>
      </c>
      <c r="MR102" s="809" t="str">
        <f>IF(Table1[[#This Row],[Verschluss - B2 - Gewicht (in G)]]="","",Table1[[#This Row],[Verschluss - B2 - Gewicht (in G)]])</f>
        <v/>
      </c>
      <c r="MS102" s="809" t="str">
        <f>IF(Table1[[#This Row],[Verschluss - B2 - Lizenzierungs-pflichtig? (X=Ja)]]="","",Table1[[#This Row],[Verschluss - B2 - Lizenzierungs-pflichtig? (X=Ja)]])</f>
        <v/>
      </c>
      <c r="MT102" s="809" t="str">
        <f>IF(Table1[[#This Row],[Verschluss - B2 - Trennbar vom Hauptkörper? (X=Ja)]]="","",Table1[[#This Row],[Verschluss - B2 - Trennbar vom Hauptkörper? (X=Ja)]])</f>
        <v/>
      </c>
      <c r="MU102" s="812" t="str">
        <f>IF(Table1[[#This Row],[Verschluss - B2 - Virgin Material]]="","",VLOOKUP(Table1[[#This Row],[Verschluss - B2 - Virgin Material]],'DD FD'!AJ:AK,2,FALSE))</f>
        <v/>
      </c>
      <c r="MV102" s="813" t="str">
        <f>IF(Table1[[#This Row],[Verschluss - B2 - Virgin Material Anteil (in %)]]="","",Table1[[#This Row],[Verschluss - B2 - Virgin Material Anteil (in %)]])</f>
        <v/>
      </c>
      <c r="MW102" s="812" t="str">
        <f>IF(Table1[[#This Row],[Verschluss - B2 - Recyceltes Material]]="","",VLOOKUP(Table1[[#This Row],[Verschluss - B2 - Recyceltes Material]],'DD FD'!AL:AM,2,FALSE))</f>
        <v/>
      </c>
      <c r="MX102" s="813" t="str">
        <f>IF(Table1[[#This Row],[Verschluss - B2 - Recyceltes Material Anteil (in %)]]="","",Table1[[#This Row],[Verschluss - B2 - Recyceltes Material Anteil (in %)]])</f>
        <v/>
      </c>
      <c r="MY102" s="812" t="str">
        <f>IF(Table1[[#This Row],[Verschluss - B2 - Beschichtung]]="","",VLOOKUP(Table1[[#This Row],[Verschluss - B2 - Beschichtung]],'DD FD'!AE:AF,2,FALSE))</f>
        <v/>
      </c>
      <c r="MZ102" s="815" t="str">
        <f>IF(Table1[[#This Row],[Verschluss - B2 - Beschichtung Anteil (in %)]]="","",Table1[[#This Row],[Verschluss - B2 - Beschichtung Anteil (in %)]])</f>
        <v/>
      </c>
      <c r="NA102" s="811" t="str">
        <f>IF(Table1[[#This Row],[Verschluss - B3 - Art]]="","",VLOOKUP(Table1[[#This Row],[Verschluss - B3 - Art]],'DD FD'!D:E,2,FALSE))</f>
        <v/>
      </c>
      <c r="NB102" s="812" t="str">
        <f>IF(Table1[[#This Row],[Verschluss - B3 - Fraktion]]="","",VLOOKUP(Table1[[#This Row],[Verschluss - B3 - Fraktion]],'DD FD'!H:J,3,FALSE))</f>
        <v/>
      </c>
      <c r="NC102" s="809" t="str">
        <f>IF(Table1[[#This Row],[Verschluss - B3 - Gewicht (in G)]]="","",Table1[[#This Row],[Verschluss - B3 - Gewicht (in G)]])</f>
        <v/>
      </c>
      <c r="ND102" s="809" t="str">
        <f>IF(Table1[[#This Row],[Verschluss - B3 - Lizenzierungs-pflichtig? (X=Ja)]]="","",Table1[[#This Row],[Verschluss - B3 - Lizenzierungs-pflichtig? (X=Ja)]])</f>
        <v/>
      </c>
      <c r="NE102" s="809" t="str">
        <f>IF(Table1[[#This Row],[Verschluss - B3 - Trennbar vom Hauptkörper? (X=Ja)]]="","",Table1[[#This Row],[Verschluss - B3 - Trennbar vom Hauptkörper? (X=Ja)]])</f>
        <v/>
      </c>
      <c r="NF102" s="812" t="str">
        <f>IF(Table1[[#This Row],[Verschluss - B3 - Virgin Material]]="","",VLOOKUP(Table1[[#This Row],[Verschluss - B3 - Virgin Material]],'DD FD'!AJ:AK,2,FALSE))</f>
        <v/>
      </c>
      <c r="NG102" s="813" t="str">
        <f>IF(Table1[[#This Row],[Verschluss - B3 - Virgin Material Anteil (in %)]]="","",Table1[[#This Row],[Verschluss - B3 - Virgin Material Anteil (in %)]])</f>
        <v/>
      </c>
      <c r="NH102" s="812" t="str">
        <f>IF(Table1[[#This Row],[Verschluss - B3 - Recyceltes Material]]="","",VLOOKUP(Table1[[#This Row],[Verschluss - B3 - Recyceltes Material]],'DD FD'!AL:AM,2,FALSE))</f>
        <v/>
      </c>
      <c r="NI102" s="813" t="str">
        <f>IF(Table1[[#This Row],[Verschluss - B3 - Recyceltes Material Anteil (in %)]]="","",Table1[[#This Row],[Verschluss - B3 - Recyceltes Material Anteil (in %)]])</f>
        <v/>
      </c>
      <c r="NJ102" s="812" t="str">
        <f>IF(Table1[[#This Row],[Verschluss - B3 - Beschichtung]]="","",VLOOKUP(Table1[[#This Row],[Verschluss - B3 - Beschichtung]],'DD FD'!AE:AF,2,FALSE))</f>
        <v/>
      </c>
      <c r="NK102" s="815" t="str">
        <f>IF(Table1[[#This Row],[Verschluss - B3 - Beschichtung Anteil (in %)]]="","",Table1[[#This Row],[Verschluss - B3 - Beschichtung Anteil (in %)]])</f>
        <v/>
      </c>
      <c r="NL102" s="811" t="str">
        <f>IF(Table1[[#This Row],[Etikett - B1 - Art]]="","",VLOOKUP(Table1[[#This Row],[Etikett - B1 - Art]],'DD FD'!F:G,2,FALSE))</f>
        <v/>
      </c>
      <c r="NM102" s="812" t="str">
        <f>IF(Table1[[#This Row],[Etikett - B1 - Fraktion]]="","",VLOOKUP(Table1[[#This Row],[Etikett - B1 - Fraktion]],'DD FD'!H:J,3,FALSE))</f>
        <v/>
      </c>
      <c r="NN102" s="809" t="str">
        <f>IF(Table1[[#This Row],[Etikett - B1 - Gewicht (in G)]]="","",Table1[[#This Row],[Etikett - B1 - Gewicht (in G)]])</f>
        <v/>
      </c>
      <c r="NO102" s="809" t="str">
        <f>IF(Table1[[#This Row],[Etikett - B1 - Lizenzierungs-pflichtig? (X=Ja)]]="","",Table1[[#This Row],[Etikett - B1 - Lizenzierungs-pflichtig? (X=Ja)]])</f>
        <v/>
      </c>
      <c r="NP102" s="809" t="str">
        <f>IF(Table1[[#This Row],[Etikett - B1 - Trennbar vom Hauptkörper? (X=Ja)]]="","",Table1[[#This Row],[Etikett - B1 - Trennbar vom Hauptkörper? (X=Ja)]])</f>
        <v/>
      </c>
      <c r="NQ102" s="812" t="str">
        <f>IF(Table1[[#This Row],[Etikett - B1 - Virgin Material]]="","",VLOOKUP(Table1[[#This Row],[Etikett - B1 - Virgin Material]],'DD FD'!AJ:AK,2,FALSE))</f>
        <v/>
      </c>
      <c r="NR102" s="813" t="str">
        <f>IF(Table1[[#This Row],[Etikett - B1 - Virgin Material Anteil (in %)]]="","",Table1[[#This Row],[Etikett - B1 - Virgin Material Anteil (in %)]])</f>
        <v/>
      </c>
      <c r="NS102" s="812" t="str">
        <f>IF(Table1[[#This Row],[Etikett - B1 - Recyceltes Material]]="","",VLOOKUP(Table1[[#This Row],[Etikett - B1 - Recyceltes Material]],'DD FD'!AL:AM,2,FALSE))</f>
        <v/>
      </c>
      <c r="NT102" s="813" t="str">
        <f>IF(Table1[[#This Row],[Etikett - B1 - Recyceltes Material Anteil (in %)]]="","",Table1[[#This Row],[Etikett - B1 - Recyceltes Material Anteil (in %)]])</f>
        <v/>
      </c>
      <c r="NU102" s="812" t="str">
        <f>IF(Table1[[#This Row],[Etikett - B1 - Beschichtung]]="","",VLOOKUP(Table1[[#This Row],[Etikett - B1 - Beschichtung]],'DD FD'!AE:AF,2,FALSE))</f>
        <v/>
      </c>
      <c r="NV102" s="815" t="str">
        <f>IF(Table1[[#This Row],[Etikett - B1 - Beschichtung Anteil (in %)]]="","",Table1[[#This Row],[Etikett - B1 - Beschichtung Anteil (in %)]])</f>
        <v/>
      </c>
      <c r="NW102" s="811" t="str">
        <f>IF(Table1[[#This Row],[Etikett - B2 - Art]]="","",VLOOKUP(Table1[[#This Row],[Etikett - B2 - Art]],'DD FD'!F:G,2,FALSE))</f>
        <v/>
      </c>
      <c r="NX102" s="812" t="str">
        <f>IF(Table1[[#This Row],[Etikett - B2 - Fraktion]]="","",VLOOKUP(Table1[[#This Row],[Etikett - B2 - Fraktion]],'DD FD'!H:J,3,FALSE))</f>
        <v/>
      </c>
      <c r="NY102" s="809" t="str">
        <f>IF(Table1[[#This Row],[Etikett - B2 - Gewicht (in G)]]="","",Table1[[#This Row],[Etikett - B2 - Gewicht (in G)]])</f>
        <v/>
      </c>
      <c r="NZ102" s="809" t="str">
        <f>IF(Table1[[#This Row],[Etikett - B2 - Lizenzierungs-pflichtig? (X=Ja)]]="","",Table1[[#This Row],[Etikett - B2 - Lizenzierungs-pflichtig? (X=Ja)]])</f>
        <v/>
      </c>
      <c r="OA102" s="809" t="str">
        <f>IF(Table1[[#This Row],[Etikett - B2 - Trennbar vom Hauptkörper? (X=Ja)]]="","",Table1[[#This Row],[Etikett - B2 - Trennbar vom Hauptkörper? (X=Ja)]])</f>
        <v/>
      </c>
      <c r="OB102" s="812" t="str">
        <f>IF(Table1[[#This Row],[Etikett - B2 - Virgin Material]]="","",VLOOKUP(Table1[[#This Row],[Etikett - B2 - Virgin Material]],'DD FD'!AJ:AK,2,FALSE))</f>
        <v/>
      </c>
      <c r="OC102" s="813" t="str">
        <f>IF(Table1[[#This Row],[Etikett - B2 - Virgin Material Anteil (in %)]]="","",Table1[[#This Row],[Etikett - B2 - Virgin Material Anteil (in %)]])</f>
        <v/>
      </c>
      <c r="OD102" s="812" t="str">
        <f>IF(Table1[[#This Row],[Etikett - B2 - Recyceltes Material]]="","",VLOOKUP(Table1[[#This Row],[Etikett - B2 - Recyceltes Material]],'DD FD'!AL:AM,2,FALSE))</f>
        <v/>
      </c>
      <c r="OE102" s="813" t="str">
        <f>IF(Table1[[#This Row],[Etikett - B2 - Recyceltes Material Anteil (in %)]]="","",Table1[[#This Row],[Etikett - B2 - Recyceltes Material Anteil (in %)]])</f>
        <v/>
      </c>
      <c r="OF102" s="812" t="str">
        <f>IF(Table1[[#This Row],[Etikett - B2 - Beschichtung]]="","",VLOOKUP(Table1[[#This Row],[Etikett - B2 - Beschichtung]],'DD FD'!AE:AF,2,FALSE))</f>
        <v/>
      </c>
      <c r="OG102" s="815" t="str">
        <f>IF(Table1[[#This Row],[Etikett - B2 - Beschichtung Anteil (in %)]]="","",Table1[[#This Row],[Etikett - B2 - Beschichtung Anteil (in %)]])</f>
        <v/>
      </c>
      <c r="OH102" s="811" t="str">
        <f>IF(Table1[[#This Row],[Etikett - B3 - Art]]="","",VLOOKUP(Table1[[#This Row],[Etikett - B3 - Art]],'DD FD'!F:G,2,FALSE))</f>
        <v/>
      </c>
      <c r="OI102" s="812" t="str">
        <f>IF(Table1[[#This Row],[Etikett - B3 - Fraktion]]="","",VLOOKUP(Table1[[#This Row],[Etikett - B3 - Fraktion]],'DD FD'!H:J,3,FALSE))</f>
        <v/>
      </c>
      <c r="OJ102" s="809" t="str">
        <f>IF(Table1[[#This Row],[Etikett - B3 - Gewicht (in G)]]="","",Table1[[#This Row],[Etikett - B3 - Gewicht (in G)]])</f>
        <v/>
      </c>
      <c r="OK102" s="809" t="str">
        <f>IF(Table1[[#This Row],[Etikett - B3 - Lizenzierungs-pflichtig? (X=Ja)]]="","",Table1[[#This Row],[Etikett - B3 - Lizenzierungs-pflichtig? (X=Ja)]])</f>
        <v/>
      </c>
      <c r="OL102" s="809" t="str">
        <f>IF(Table1[[#This Row],[Etikett - B3 - Trennbar vom Hauptkörper? (X=Ja)]]="","",Table1[[#This Row],[Etikett - B3 - Trennbar vom Hauptkörper? (X=Ja)]])</f>
        <v/>
      </c>
      <c r="OM102" s="812" t="str">
        <f>IF(Table1[[#This Row],[Etikett - B3 - Virgin Material]]="","",VLOOKUP(Table1[[#This Row],[Etikett - B3 - Virgin Material]],'DD FD'!AJ:AK,2,FALSE))</f>
        <v/>
      </c>
      <c r="ON102" s="813" t="str">
        <f>IF(Table1[[#This Row],[Etikett - B3 - Virgin Material Anteil (in %)]]="","",Table1[[#This Row],[Etikett - B3 - Virgin Material Anteil (in %)]])</f>
        <v/>
      </c>
      <c r="OO102" s="812" t="str">
        <f>IF(Table1[[#This Row],[Etikett - B3 - Recyceltes Material]]="","",VLOOKUP(Table1[[#This Row],[Etikett - B3 - Recyceltes Material]],'DD FD'!AL:AM,2,FALSE))</f>
        <v/>
      </c>
      <c r="OP102" s="813" t="str">
        <f>IF(Table1[[#This Row],[Etikett - B3 - Recyceltes Material Anteil (in %)]]="","",Table1[[#This Row],[Etikett - B3 - Recyceltes Material Anteil (in %)]])</f>
        <v/>
      </c>
      <c r="OQ102" s="812" t="str">
        <f>IF(Table1[[#This Row],[Etikett - B3 - Beschichtung]]="","",VLOOKUP(Table1[[#This Row],[Etikett - B3 - Beschichtung]],'DD FD'!AE:AF,2,FALSE))</f>
        <v/>
      </c>
      <c r="OR102" s="861" t="str">
        <f>IF(Table1[[#This Row],[Etikett - B3 - Beschichtung Anteil (in %)]]="","",Table1[[#This Row],[Etikett - B3 - Beschichtung Anteil (in %)]])</f>
        <v/>
      </c>
      <c r="OS102" s="866">
        <f>ROUNDUP(SUM(
IF(AND(LB102='DD FD'!$J$7,LD102='DD FD'!$AI$3),LC102,0),
IF(AND(LL102='DD FD'!$J$7,LN102='DD FD'!$AI$3),LM102,0),
IF(AND(LV102='DD FD'!$J$7,LX102='DD FD'!$AI$3),LW102,0),
IF(AND(MF102='DD FD'!$J$7,MH102='DD FD'!$AI$3),MG102,0),
IF(AND(MQ102='DD FD'!$J$7,MS102='DD FD'!$AI$3),MR102,0),
IF(AND(NB102='DD FD'!$J$7,ND102='DD FD'!$AI$3),NC102,0),
IF(AND(NM102='DD FD'!$J$7,NO102='DD FD'!$AI$3),NN102,0),
IF(AND(NX102='DD FD'!$J$7,NZ102='DD FD'!$AI$3),NY102,0),
IF(AND(OI102='DD FD'!$J$7,OK102='DD FD'!$AI$3),OJ102,0),
),2)</f>
        <v>0</v>
      </c>
      <c r="OT102" s="865">
        <f>ROUNDUP(SUM(
IF(AND(LB102='DD FD'!$J$6,LD102='DD FD'!$AI$3),LC102,0),
IF(AND(LL102='DD FD'!$J$6,LN102='DD FD'!$AI$3),LM102,0),
IF(AND(LV102='DD FD'!$J$6,LX102='DD FD'!$AI$3),LW102,0),
IF(AND(MF102='DD FD'!$J$6,MH102='DD FD'!$AI$3),MG102,0),
IF(AND(MQ102='DD FD'!$J$6,MS102='DD FD'!$AI$3),MR102,0),
IF(AND(NB102='DD FD'!$J$6,ND102='DD FD'!$AI$3),NC102,0),
IF(AND(NM102='DD FD'!$J$6,NO102='DD FD'!$AI$3),NN102,0),
IF(AND(NX102='DD FD'!$J$6,NZ102='DD FD'!$AI$3),NY102,0),
IF(AND(OI102='DD FD'!$J$6,OK102='DD FD'!$AI$3),OJ102,0),
),2)</f>
        <v>0</v>
      </c>
      <c r="OU102" s="865">
        <f>ROUNDUP(SUM(
IF(AND(LB102='DD FD'!$J$10,LD102='DD FD'!$AI$3),LC102,0),
IF(AND(LL102='DD FD'!$J$10,LN102='DD FD'!$AI$3),LM102,0),
IF(AND(LV102='DD FD'!$J$10,LX102='DD FD'!$AI$3),LW102,0),
IF(AND(MF102='DD FD'!$J$10,MH102='DD FD'!$AI$3),MG102,0),
IF(AND(MQ102='DD FD'!$J$10,MS102='DD FD'!$AI$3),MR102,0),
IF(AND(NB102='DD FD'!$J$10,ND102='DD FD'!$AI$3),NC102,0),
IF(AND(NM102='DD FD'!$J$10,NO102='DD FD'!$AI$3),NN102,0),
IF(AND(NX102='DD FD'!$J$10,NZ102='DD FD'!$AI$3),NY102,0),
IF(AND(OI102='DD FD'!$J$10,OK102='DD FD'!$AI$3),OJ102,0),
),2)</f>
        <v>0</v>
      </c>
      <c r="OV102" s="865">
        <f>ROUNDUP(SUM(
IF(AND(LB102='DD FD'!$J$8,LD102='DD FD'!$AI$3),LC102,0),
IF(AND(LL102='DD FD'!$J$8,LN102='DD FD'!$AI$3),LM102,0),
IF(AND(LV102='DD FD'!$J$8,LX102='DD FD'!$AI$3),LW102,0),
IF(AND(MF102='DD FD'!$J$8,MH102='DD FD'!$AI$3),MG102,0),
IF(AND(MQ102='DD FD'!$J$8,MS102='DD FD'!$AI$3),MR102,0),
IF(AND(NB102='DD FD'!$J$8,ND102='DD FD'!$AI$3),NC102,0),
IF(AND(NM102='DD FD'!$J$8,NO102='DD FD'!$AI$3),NN102,0),
IF(AND(NX102='DD FD'!$J$8,NZ102='DD FD'!$AI$3),NY102,0),
IF(AND(OI102='DD FD'!$J$8,OK102='DD FD'!$AI$3),OJ102,0),
),2)</f>
        <v>0</v>
      </c>
      <c r="OW102" s="865">
        <f>ROUNDUP(SUM(
IF(AND(LB102='DD FD'!$J$5,LD102='DD FD'!$AI$3),LC102,0),
IF(AND(LL102='DD FD'!$J$5,LN102='DD FD'!$AI$3),LM102,0),
IF(AND(LV102='DD FD'!$J$5,LX102='DD FD'!$AI$3),LW102,0),
IF(AND(MF102='DD FD'!$J$5,MH102='DD FD'!$AI$3),MG102,0),
IF(AND(MQ102='DD FD'!$J$5,MS102='DD FD'!$AI$3),MR102,0),
IF(AND(NB102='DD FD'!$J$5,ND102='DD FD'!$AI$3),NC102,0),
IF(AND(NM102='DD FD'!$J$5,NO102='DD FD'!$AI$3),NN102,0),
IF(AND(NX102='DD FD'!$J$5,NZ102='DD FD'!$AI$3),NY102,0),
IF(AND(OI102='DD FD'!$J$5,OK102='DD FD'!$AI$3),OJ102,0),
),2)</f>
        <v>0</v>
      </c>
      <c r="OX102" s="865">
        <f>ROUNDUP(SUM(
IF(AND(LB102='DD FD'!$J$9,LD102='DD FD'!$AI$3),LC102,0),
IF(AND(LL102='DD FD'!$J$9,LN102='DD FD'!$AI$3),LM102,0),
IF(AND(LV102='DD FD'!$J$9,LX102='DD FD'!$AI$3),LW102,0),
IF(AND(MF102='DD FD'!$J$9,MH102='DD FD'!$AI$3),MG102,0),
IF(AND(MQ102='DD FD'!$J$9,MS102='DD FD'!$AI$3),MR102,0),
IF(AND(NB102='DD FD'!$J$9,ND102='DD FD'!$AI$3),NC102,0),
IF(AND(NM102='DD FD'!$J$9,NO102='DD FD'!$AI$3),NN102,0),
IF(AND(NX102='DD FD'!$J$9,NZ102='DD FD'!$AI$3),NY102,0),
IF(AND(OI102='DD FD'!$J$9,OK102='DD FD'!$AI$3),OJ102,0),
),2)</f>
        <v>0</v>
      </c>
      <c r="OY102" s="865">
        <f>ROUNDUP(SUM(
IF(AND(LB102='DD FD'!$J$4,LD102='DD FD'!$AI$3),LC102,0),
IF(AND(LL102='DD FD'!$J$4,LN102='DD FD'!$AI$3),LM102,0),
IF(AND(LV102='DD FD'!$J$4,LX102='DD FD'!$AI$3),LW102,0),
IF(AND(MF102='DD FD'!$J$4,MH102='DD FD'!$AI$3),MG102,0),
IF(AND(MQ102='DD FD'!$J$4,MS102='DD FD'!$AI$3),MR102,0),
IF(AND(NB102='DD FD'!$J$4,ND102='DD FD'!$AI$3),NC102,0),
IF(AND(NM102='DD FD'!$J$4,NO102='DD FD'!$AI$3),NN102,0),
IF(AND(NX102='DD FD'!$J$4,NZ102='DD FD'!$AI$3),NY102,0),
IF(AND(OI102='DD FD'!$J$4,OK102='DD FD'!$AI$3),OJ102,0),
),2)</f>
        <v>0</v>
      </c>
      <c r="OZ102" s="867">
        <f>ROUNDUP(SUM(
IF(AND(LB102='DD FD'!$J$11,LD102='DD FD'!$AI$3),LC102,0),
IF(AND(LL102='DD FD'!$J$11,LN102='DD FD'!$AI$3),LM102,0),
IF(AND(LV102='DD FD'!$J$11,LX102='DD FD'!$AI$3),LW102,0),
IF(AND(MF102='DD FD'!$J$11,MH102='DD FD'!$AI$3),MG102,0),
IF(AND(MQ102='DD FD'!$J$11,MS102='DD FD'!$AI$3),MR102,0),
IF(AND(NB102='DD FD'!$J$11,ND102='DD FD'!$AI$3),NC102,0),
IF(AND(NM102='DD FD'!$J$11,NO102='DD FD'!$AI$3),NN102,0),
IF(AND(NX102='DD FD'!$J$11,NZ102='DD FD'!$AI$3),NY102,0),
IF(AND(OI102='DD FD'!$J$11,OK102='DD FD'!$AI$3),OJ102,0),
),2)</f>
        <v>0</v>
      </c>
    </row>
    <row r="103" spans="1:416">
      <c r="A103" s="663"/>
      <c r="B103" s="182"/>
      <c r="C103" s="282"/>
      <c r="D103" s="282"/>
      <c r="E103" s="183"/>
      <c r="F103" s="355"/>
      <c r="G103" s="359"/>
      <c r="H103" s="664"/>
      <c r="I103" s="173"/>
      <c r="J103" s="161" t="str">
        <f t="shared" si="27"/>
        <v/>
      </c>
      <c r="K103" s="633" t="str">
        <f t="shared" si="44"/>
        <v/>
      </c>
      <c r="L103" s="636"/>
      <c r="M103" s="124" t="str">
        <f t="shared" si="45"/>
        <v/>
      </c>
      <c r="N103" s="125" t="str">
        <f t="shared" si="28"/>
        <v/>
      </c>
      <c r="O103" s="175"/>
      <c r="P103" s="175"/>
      <c r="Q103" s="126" t="str">
        <f t="shared" si="46"/>
        <v/>
      </c>
      <c r="R103" s="184"/>
      <c r="S103" s="184"/>
      <c r="T103" s="182"/>
      <c r="U103" s="182"/>
      <c r="V103" s="182"/>
      <c r="W103" s="358"/>
      <c r="X103" s="182"/>
      <c r="Y103" s="183"/>
      <c r="Z103" s="123"/>
      <c r="AA103" s="176"/>
      <c r="AB103" s="176"/>
      <c r="AC103" s="176"/>
      <c r="AD103" s="176"/>
      <c r="AE103" s="176"/>
      <c r="AF103" s="176"/>
      <c r="AG103" s="127" t="str">
        <f t="shared" si="47"/>
        <v/>
      </c>
      <c r="AH103" s="127" t="str">
        <f t="shared" si="48"/>
        <v/>
      </c>
      <c r="AI103" s="370"/>
      <c r="AJ103" s="635"/>
      <c r="AK103" s="619" t="str">
        <f t="shared" si="49"/>
        <v/>
      </c>
      <c r="AL103" s="124" t="str">
        <f t="shared" si="29"/>
        <v/>
      </c>
      <c r="AM103" s="124" t="str">
        <f t="shared" si="30"/>
        <v/>
      </c>
      <c r="AN103" s="124" t="str">
        <f t="shared" si="31"/>
        <v/>
      </c>
      <c r="AO103" s="124" t="str">
        <f t="shared" si="32"/>
        <v/>
      </c>
      <c r="AP103" s="184"/>
      <c r="AQ103" s="182"/>
      <c r="AR103" s="182"/>
      <c r="AS103" s="182"/>
      <c r="AT103" s="182"/>
      <c r="AU103" s="127" t="str">
        <f t="shared" si="33"/>
        <v/>
      </c>
      <c r="AV103" s="354"/>
      <c r="AW103" s="127" t="str">
        <f t="shared" si="34"/>
        <v/>
      </c>
      <c r="AX103" s="144" t="str">
        <f t="shared" si="35"/>
        <v/>
      </c>
      <c r="AY103" s="182"/>
      <c r="AZ103" s="23"/>
      <c r="BA103" s="23"/>
      <c r="BB103" s="183"/>
      <c r="BC103" s="622"/>
      <c r="BD103" s="649" t="str">
        <f t="shared" si="50"/>
        <v/>
      </c>
      <c r="BE103" s="354"/>
      <c r="BF103" s="192" t="str">
        <f t="shared" si="51"/>
        <v/>
      </c>
      <c r="BG103" s="159"/>
      <c r="BH103" s="159"/>
      <c r="BI103" s="182"/>
      <c r="BJ103" s="194"/>
      <c r="BK103" s="194"/>
      <c r="BL103" s="194"/>
      <c r="BM103" s="127" t="str">
        <f t="shared" si="36"/>
        <v/>
      </c>
      <c r="BN103" s="194"/>
      <c r="BO103" s="178" t="str">
        <f t="shared" si="37"/>
        <v/>
      </c>
      <c r="BP103" s="191"/>
      <c r="BQ103" s="182"/>
      <c r="BR103" s="23"/>
      <c r="BS103" s="23"/>
      <c r="BT103" s="23"/>
      <c r="BU103" s="651"/>
      <c r="BV103" s="647"/>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633" t="str">
        <f t="shared" si="52"/>
        <v/>
      </c>
      <c r="DY103" s="736"/>
      <c r="DZ103" s="334"/>
      <c r="EA103" s="736"/>
      <c r="EB103" s="197"/>
      <c r="EC103" s="194"/>
      <c r="ED103" s="197"/>
      <c r="EE103" s="197"/>
      <c r="EF103" s="194"/>
      <c r="EG103" s="194"/>
      <c r="EH103" s="194"/>
      <c r="EI103" s="123" t="str">
        <f t="shared" si="38"/>
        <v/>
      </c>
      <c r="EJ103" s="194"/>
      <c r="EK103" s="620" t="str">
        <f t="shared" si="39"/>
        <v/>
      </c>
      <c r="EL103" s="756"/>
      <c r="EM103" s="620" t="str">
        <f t="shared" si="53"/>
        <v/>
      </c>
      <c r="EN103" s="733"/>
      <c r="EO103" s="163"/>
      <c r="EP103" s="163"/>
      <c r="EQ103" s="163"/>
      <c r="ER103" s="163"/>
      <c r="ES103" s="163"/>
      <c r="ET103" s="163"/>
      <c r="EU103" s="163"/>
      <c r="EV103" s="163"/>
      <c r="EW103" s="163"/>
      <c r="EX103" s="163"/>
      <c r="EY103" s="163"/>
      <c r="EZ103" s="163"/>
      <c r="FA103" s="163"/>
      <c r="FB103" s="163"/>
      <c r="FC103" s="742"/>
      <c r="FD103" s="648" t="str">
        <f t="shared" si="40"/>
        <v/>
      </c>
      <c r="FE103" s="183"/>
      <c r="FF103" s="201"/>
      <c r="FG103" s="201"/>
      <c r="FH103" s="201"/>
      <c r="FI103" s="201"/>
      <c r="FJ103" s="201"/>
      <c r="FK103" s="201"/>
      <c r="FL103" s="182"/>
      <c r="FM103" s="182"/>
      <c r="FN103" s="334"/>
      <c r="FO103" s="123" t="str">
        <f t="shared" si="41"/>
        <v/>
      </c>
      <c r="FP103" s="889" t="str">
        <f>IF(Table1[[#This Row],[Baumwollanteil (in %)]]&lt;&gt;"","05","")</f>
        <v/>
      </c>
      <c r="FQ103" s="999"/>
      <c r="FR103" s="179" t="str">
        <f t="shared" si="42"/>
        <v/>
      </c>
      <c r="FS103" s="175"/>
      <c r="FT103" s="175"/>
      <c r="FU103" s="175"/>
      <c r="FV103" s="745" t="str">
        <f t="shared" si="43"/>
        <v/>
      </c>
      <c r="FZ103" s="24"/>
      <c r="GA103" s="24"/>
      <c r="GC103" s="1010" t="str">
        <f>IF(Table1[[#This Row],[Global Trade Item Number (GTIN)]]="","",Table1[[#This Row],[Global Trade Item Number (GTIN)]])</f>
        <v/>
      </c>
      <c r="GD103" s="790" t="str">
        <f>IF(Table1[[#This Row],[WAWI-Nr./ Kreditoren-Nummer
(ASDV)]]&lt;&gt;"",Table1[[#This Row],[WAWI-Nr./ Kreditoren-Nummer
(ASDV)]],"")</f>
        <v/>
      </c>
      <c r="GE103" s="190"/>
      <c r="GF103" s="790" t="str">
        <f>IF(Table1[[#This Row],[Gültig ab (Datum)]]&lt;&gt;"","31.12.9999","")</f>
        <v/>
      </c>
      <c r="GG103" s="190"/>
      <c r="GH103" s="190"/>
      <c r="GI103" s="616"/>
      <c r="GJ103" s="765"/>
      <c r="GK103" s="763"/>
      <c r="GL103" s="617"/>
      <c r="GM103" s="617"/>
      <c r="GN103" s="617"/>
      <c r="GO103" s="617"/>
      <c r="GP103" s="617"/>
      <c r="GQ103" s="775"/>
      <c r="GR103" s="771"/>
      <c r="GS103" s="159"/>
      <c r="GT103" s="610"/>
      <c r="GU103" s="610"/>
      <c r="GV103" s="610"/>
      <c r="GW103" s="610"/>
      <c r="GX103" s="610"/>
      <c r="GY103" s="610"/>
      <c r="GZ103" s="610"/>
      <c r="HA103" s="610"/>
      <c r="HB103" s="771"/>
      <c r="HC103" s="610"/>
      <c r="HD103" s="610"/>
      <c r="HE103" s="610"/>
      <c r="HF103" s="610"/>
      <c r="HG103" s="610"/>
      <c r="HH103" s="610"/>
      <c r="HI103" s="610"/>
      <c r="HJ103" s="610"/>
      <c r="HK103" s="610"/>
      <c r="HL103" s="771"/>
      <c r="HM103" s="610"/>
      <c r="HN103" s="610"/>
      <c r="HO103" s="610"/>
      <c r="HP103" s="610"/>
      <c r="HQ103" s="610"/>
      <c r="HR103" s="610"/>
      <c r="HS103" s="610"/>
      <c r="HT103" s="610"/>
      <c r="HU103" s="610"/>
      <c r="HV103" s="771"/>
      <c r="HW103" s="610"/>
      <c r="HX103" s="610"/>
      <c r="HY103" s="610"/>
      <c r="HZ103" s="610"/>
      <c r="IA103" s="610"/>
      <c r="IB103" s="610"/>
      <c r="IC103" s="610"/>
      <c r="ID103" s="610"/>
      <c r="IE103" s="610"/>
      <c r="IF103" s="610"/>
      <c r="IG103" s="771"/>
      <c r="IH103" s="610"/>
      <c r="II103" s="610"/>
      <c r="IJ103" s="610"/>
      <c r="IK103" s="610"/>
      <c r="IL103" s="610"/>
      <c r="IM103" s="610"/>
      <c r="IN103" s="610"/>
      <c r="IO103" s="610"/>
      <c r="IP103" s="610"/>
      <c r="IQ103" s="610"/>
      <c r="IR103" s="771"/>
      <c r="IS103" s="610"/>
      <c r="IT103" s="610"/>
      <c r="IU103" s="610"/>
      <c r="IV103" s="610"/>
      <c r="IW103" s="610"/>
      <c r="IX103" s="610"/>
      <c r="IY103" s="610"/>
      <c r="IZ103" s="610"/>
      <c r="JA103" s="610"/>
      <c r="JB103" s="610"/>
      <c r="JC103" s="771"/>
      <c r="JD103" s="610"/>
      <c r="JE103" s="610"/>
      <c r="JF103" s="610"/>
      <c r="JG103" s="610"/>
      <c r="JH103" s="610"/>
      <c r="JI103" s="610"/>
      <c r="JJ103" s="610"/>
      <c r="JK103" s="610"/>
      <c r="JL103" s="610"/>
      <c r="JM103" s="827"/>
      <c r="JN103" s="771"/>
      <c r="JO103" s="610"/>
      <c r="JP103" s="610"/>
      <c r="JQ103" s="610"/>
      <c r="JR103" s="610"/>
      <c r="JS103" s="610"/>
      <c r="JT103" s="610"/>
      <c r="JU103" s="610"/>
      <c r="JV103" s="610"/>
      <c r="JW103" s="610"/>
      <c r="JX103" s="610"/>
      <c r="JY103" s="771"/>
      <c r="JZ103" s="610"/>
      <c r="KA103" s="610"/>
      <c r="KB103" s="610"/>
      <c r="KC103" s="610"/>
      <c r="KD103" s="610"/>
      <c r="KE103" s="610"/>
      <c r="KF103" s="610"/>
      <c r="KG103" s="610"/>
      <c r="KH103" s="610"/>
      <c r="KI103" s="610"/>
      <c r="KL103" s="803" t="str">
        <f>IF(Table1[[#This Row],[GTIN]]&lt;&gt;"",Table1[[#This Row],[GTIN]],"")</f>
        <v/>
      </c>
      <c r="KM103" s="804" t="str">
        <f>Table1[[#This Row],[Kreditor]]</f>
        <v/>
      </c>
      <c r="KN103" s="805" t="str">
        <f>IF(Table1[[#This Row],[Gültig ab (Datum)]]&lt;&gt;"",Table1[[#This Row],[Gültig ab (Datum)]],"")</f>
        <v/>
      </c>
      <c r="KO103" s="805" t="str">
        <f>Table1[[#This Row],[Gültig bis]]</f>
        <v/>
      </c>
      <c r="KP103" s="818" t="str">
        <f>IF(Table1[[#This Row],[Artikel verpackt? 
(X=Ja)]]="","",Table1[[#This Row],[Artikel verpackt? 
(X=Ja)]])</f>
        <v/>
      </c>
      <c r="KQ103" s="806" t="str">
        <f>IF(Table1[[#This Row],[Verpackung recyclingfähig?
(X=Ja)]]="","",Table1[[#This Row],[Verpackung recyclingfähig?
(X=Ja)]])</f>
        <v/>
      </c>
      <c r="KR103" s="807"/>
      <c r="KS103" s="808"/>
      <c r="KT103" s="809"/>
      <c r="KU103" s="809"/>
      <c r="KV103" s="809"/>
      <c r="KW103" s="809"/>
      <c r="KX103" s="809"/>
      <c r="KY103" s="809"/>
      <c r="KZ103" s="810"/>
      <c r="LA103" s="811" t="str">
        <f>IF(Table1[[#This Row],[Hauptkörper - B1 - Art]]="","",VLOOKUP(Table1[[#This Row],[Hauptkörper - B1 - Art]],'DD FD'!B:C,2,FALSE))</f>
        <v/>
      </c>
      <c r="LB103" s="812" t="str">
        <f>IF(Table1[[#This Row],[Hauptkörper - B1 - Fraktion]]="","",VLOOKUP(Table1[[#This Row],[Hauptkörper - B1 - Fraktion]],'DD FD'!H:J,3,FALSE))</f>
        <v/>
      </c>
      <c r="LC103" s="809" t="str">
        <f>IF(Table1[[#This Row],[Hauptkörper - B1 - Gewicht
(in G)]]="","",Table1[[#This Row],[Hauptkörper - B1 - Gewicht
(in G)]])</f>
        <v/>
      </c>
      <c r="LD103" s="809" t="str">
        <f>IF(Table1[[#This Row],[Hauptkörper - B1 - Lizenzierungs-pflichtig? (X=Ja)]]="","",Table1[[#This Row],[Hauptkörper - B1 - Lizenzierungs-pflichtig? (X=Ja)]])</f>
        <v/>
      </c>
      <c r="LE103" s="812" t="str">
        <f>IF(Table1[[#This Row],[Hauptkörper - B1 - Virgin Material]]="","",VLOOKUP(Table1[[#This Row],[Hauptkörper - B1 - Virgin Material]],'DD FD'!AJ:AK,2,FALSE))</f>
        <v/>
      </c>
      <c r="LF103" s="813" t="str">
        <f>IF(Table1[[#This Row],[Hauptkörper - B1 - Virgin Material Anteil (in %)]]="","",Table1[[#This Row],[Hauptkörper - B1 - Virgin Material Anteil (in %)]])</f>
        <v/>
      </c>
      <c r="LG103" s="812" t="str">
        <f>IF(Table1[[#This Row],[Hauptkörper - B1 - Recyceltes Material]]="","",VLOOKUP(Table1[[#This Row],[Hauptkörper - B1 - Recyceltes Material]],'DD FD'!AL:AM,2,FALSE))</f>
        <v/>
      </c>
      <c r="LH103" s="813" t="str">
        <f>IF(Table1[[#This Row],[Hauptkörper - B1 - Recyceltes Material Anteil (in %)]]="","",Table1[[#This Row],[Hauptkörper - B1 - Recyceltes Material Anteil (in %)]])</f>
        <v/>
      </c>
      <c r="LI103" s="814" t="str">
        <f>IF(Table1[[#This Row],[Hauptkörper - B1 - Beschichtung]]="","",VLOOKUP(Table1[[#This Row],[Hauptkörper - B1 - Beschichtung]],'DD FD'!AE:AF,2,FALSE))</f>
        <v/>
      </c>
      <c r="LJ103" s="815" t="str">
        <f>IF(Table1[[#This Row],[Hauptkörper - B1 - Beschichtung Anteil (in %)]]="","",Table1[[#This Row],[Hauptkörper - B1 - Beschichtung Anteil (in %)]])</f>
        <v/>
      </c>
      <c r="LK103" s="811" t="str">
        <f>IF(Table1[[#This Row],[Hauptkörper - B2 - Art]]="","",VLOOKUP(Table1[[#This Row],[Hauptkörper - B2 - Art]],'DD FD'!B:C,2,FALSE))</f>
        <v/>
      </c>
      <c r="LL103" s="812" t="str">
        <f>IF(Table1[[#This Row],[Hauptkörper - B2 - Fraktion]]="","",VLOOKUP(Table1[[#This Row],[Hauptkörper - B2 - Fraktion]],'DD FD'!H:J,3,FALSE))</f>
        <v/>
      </c>
      <c r="LM103" s="809" t="str">
        <f>IF(Table1[[#This Row],[Hauptkörper - B2 - Gewicht
(in G)]]="","",Table1[[#This Row],[Hauptkörper - B2 - Gewicht
(in G)]])</f>
        <v/>
      </c>
      <c r="LN103" s="809" t="str">
        <f>IF(Table1[[#This Row],[Hauptkörper - B2 - Lizenzierungs-pflichtig? (X=Ja)]]="","",Table1[[#This Row],[Hauptkörper - B2 - Lizenzierungs-pflichtig? (X=Ja)]])</f>
        <v/>
      </c>
      <c r="LO103" s="812" t="str">
        <f>IF(Table1[[#This Row],[Hauptkörper - B2 - Virgin Material]]="","",VLOOKUP(Table1[[#This Row],[Hauptkörper - B2 - Virgin Material]],'DD FD'!AJ:AK,2,FALSE))</f>
        <v/>
      </c>
      <c r="LP103" s="813" t="str">
        <f>IF(Table1[[#This Row],[Hauptkörper - B2 - Virgin Material Anteil (in %)]]="","",Table1[[#This Row],[Hauptkörper - B2 - Virgin Material Anteil (in %)]])</f>
        <v/>
      </c>
      <c r="LQ103" s="812" t="str">
        <f>IF(Table1[[#This Row],[Hauptkörper - B2 - Recyceltes Material]]="","",VLOOKUP(Table1[[#This Row],[Hauptkörper - B2 - Recyceltes Material]],'DD FD'!AL:AM,2,FALSE))</f>
        <v/>
      </c>
      <c r="LR103" s="813" t="str">
        <f>IF(Table1[[#This Row],[Hauptkörper - B2 - Recyceltes Material Anteil (in %)]]="","",Table1[[#This Row],[Hauptkörper - B2 - Recyceltes Material Anteil (in %)]])</f>
        <v/>
      </c>
      <c r="LS103" s="812" t="str">
        <f>IF(Table1[[#This Row],[Hauptkörper - B2 - Beschichtung]]="","",VLOOKUP(Table1[[#This Row],[Hauptkörper - B2 - Beschichtung]],'DD FD'!AE:AF,2,FALSE))</f>
        <v/>
      </c>
      <c r="LT103" s="815" t="str">
        <f>IF(Table1[[#This Row],[Hauptkörper - B2 - Beschichtung Anteil (in %)]]="","",Table1[[#This Row],[Hauptkörper - B2 - Beschichtung Anteil (in %)]])</f>
        <v/>
      </c>
      <c r="LU103" s="811" t="str">
        <f>IF(Table1[[#This Row],[Hauptkörper - B3 - Art]]="","",VLOOKUP(Table1[[#This Row],[Hauptkörper - B3 - Art]],'DD FD'!B:C,2,FALSE))</f>
        <v/>
      </c>
      <c r="LV103" s="812" t="str">
        <f>IF(Table1[[#This Row],[Hauptkörper - B3 - Fraktion]]="","",VLOOKUP(Table1[[#This Row],[Hauptkörper - B3 - Fraktion]],'DD FD'!H:J,3,FALSE))</f>
        <v/>
      </c>
      <c r="LW103" s="809" t="str">
        <f>IF(Table1[[#This Row],[Hauptkörper - B3 - Gewicht
(in G)]]="","",Table1[[#This Row],[Hauptkörper - B3 - Gewicht
(in G)]])</f>
        <v/>
      </c>
      <c r="LX103" s="809" t="str">
        <f>IF(Table1[[#This Row],[Hauptkörper - B3 - Lizenzierungs-pflichtig? (X=Ja)]]="","",Table1[[#This Row],[Hauptkörper - B3 - Lizenzierungs-pflichtig? (X=Ja)]])</f>
        <v/>
      </c>
      <c r="LY103" s="812" t="str">
        <f>IF(Table1[[#This Row],[Hauptkörper - B3 - Virgin Material]]="","",VLOOKUP(Table1[[#This Row],[Hauptkörper - B3 - Virgin Material]],'DD FD'!AJ:AK,2,FALSE))</f>
        <v/>
      </c>
      <c r="LZ103" s="813" t="str">
        <f>IF(Table1[[#This Row],[Hauptkörper - B3 - Virgin Material Anteil (in %)]]="","",Table1[[#This Row],[Hauptkörper - B3 - Virgin Material Anteil (in %)]])</f>
        <v/>
      </c>
      <c r="MA103" s="812" t="str">
        <f>IF(Table1[[#This Row],[Hauptkörper - B3 - Recyceltes Material]]="","",VLOOKUP(Table1[[#This Row],[Hauptkörper - B3 - Recyceltes Material]],'DD FD'!AL:AM,2,FALSE))</f>
        <v/>
      </c>
      <c r="MB103" s="813" t="str">
        <f>IF(Table1[[#This Row],[Hauptkörper - B3 - Recyceltes Material Anteil (in %)]]="","",Table1[[#This Row],[Hauptkörper - B3 - Recyceltes Material Anteil (in %)]])</f>
        <v/>
      </c>
      <c r="MC103" s="812" t="str">
        <f>IF(Table1[[#This Row],[Hauptkörper - B3 - Beschichtung]]="","",VLOOKUP(Table1[[#This Row],[Hauptkörper - B3 - Beschichtung]],'DD FD'!AE:AF,2,FALSE))</f>
        <v/>
      </c>
      <c r="MD103" s="815" t="str">
        <f>IF(Table1[[#This Row],[Hauptkörper - B3 - Beschichtung Anteil (in %)]]="","",Table1[[#This Row],[Hauptkörper - B3 - Beschichtung Anteil (in %)]])</f>
        <v/>
      </c>
      <c r="ME103" s="811" t="str">
        <f>IF(Table1[[#This Row],[Verschluss - B1 - Art]]="","",VLOOKUP(Table1[[#This Row],[Verschluss - B1 - Art]],'DD FD'!D:E,2,FALSE))</f>
        <v/>
      </c>
      <c r="MF103" s="812" t="str">
        <f>IF(Table1[[#This Row],[Verschluss - B1 - Fraktion]]="","",VLOOKUP(Table1[[#This Row],[Verschluss - B1 - Fraktion]],'DD FD'!H:J,3,FALSE))</f>
        <v/>
      </c>
      <c r="MG103" s="809" t="str">
        <f>IF(Table1[[#This Row],[Verschluss - B1 - Gewicht (in G)]]="","",Table1[[#This Row],[Verschluss - B1 - Gewicht (in G)]])</f>
        <v/>
      </c>
      <c r="MH103" s="809" t="str">
        <f>IF(Table1[[#This Row],[Verschluss - B1 - Lizenzierungs-pflichtig? (X=Ja)]]="","",Table1[[#This Row],[Verschluss - B1 - Lizenzierungs-pflichtig? (X=Ja)]])</f>
        <v/>
      </c>
      <c r="MI103" s="809" t="str">
        <f>IF(Table1[[#This Row],[Verschluss - B1 - Trennbar vom Hauptkörper? (X=Ja)]]="","",Table1[[#This Row],[Verschluss - B1 - Trennbar vom Hauptkörper? (X=Ja)]])</f>
        <v/>
      </c>
      <c r="MJ103" s="812" t="str">
        <f>IF(Table1[[#This Row],[Verschluss - B1 - Virgin Material]]="","",VLOOKUP(Table1[[#This Row],[Verschluss - B1 - Virgin Material]],'DD FD'!AJ:AK,2,FALSE))</f>
        <v/>
      </c>
      <c r="MK103" s="813" t="str">
        <f>IF(Table1[[#This Row],[Verschluss - B1 - Virgin Material Anteil (in %)]]="","",Table1[[#This Row],[Verschluss - B1 - Virgin Material Anteil (in %)]])</f>
        <v/>
      </c>
      <c r="ML103" s="812" t="str">
        <f>IF(Table1[[#This Row],[Verschluss - B1 - Recyceltes Material]]="","",VLOOKUP(Table1[[#This Row],[Verschluss - B1 - Recyceltes Material]],'DD FD'!AL:AM,2,FALSE))</f>
        <v/>
      </c>
      <c r="MM103" s="813" t="str">
        <f>IF(Table1[[#This Row],[Verschluss - B1 - Recyceltes Material Anteil (in %)]]="","",Table1[[#This Row],[Verschluss - B1 - Recyceltes Material Anteil (in %)]])</f>
        <v/>
      </c>
      <c r="MN103" s="812" t="str">
        <f>IF(Table1[[#This Row],[Verschluss - B1 - Beschichtung]]="","",VLOOKUP(Table1[[#This Row],[Verschluss - B1 - Beschichtung]],'DD FD'!AE:AF,2,FALSE))</f>
        <v/>
      </c>
      <c r="MO103" s="815" t="str">
        <f>IF(Table1[[#This Row],[Verschluss - B1 - Beschichtung Anteil (in %)]]="","",Table1[[#This Row],[Verschluss - B1 - Beschichtung Anteil (in %)]])</f>
        <v/>
      </c>
      <c r="MP103" s="811" t="str">
        <f>IF(Table1[[#This Row],[Verschluss - B2 - Art]]="","",VLOOKUP(Table1[[#This Row],[Verschluss - B2 - Art]],'DD FD'!D:E,2,FALSE))</f>
        <v/>
      </c>
      <c r="MQ103" s="812" t="str">
        <f>IF(Table1[[#This Row],[Verschluss - B2 - Fraktion]]="","",VLOOKUP(Table1[[#This Row],[Verschluss - B2 - Fraktion]],'DD FD'!H:J,3,FALSE))</f>
        <v/>
      </c>
      <c r="MR103" s="809" t="str">
        <f>IF(Table1[[#This Row],[Verschluss - B2 - Gewicht (in G)]]="","",Table1[[#This Row],[Verschluss - B2 - Gewicht (in G)]])</f>
        <v/>
      </c>
      <c r="MS103" s="809" t="str">
        <f>IF(Table1[[#This Row],[Verschluss - B2 - Lizenzierungs-pflichtig? (X=Ja)]]="","",Table1[[#This Row],[Verschluss - B2 - Lizenzierungs-pflichtig? (X=Ja)]])</f>
        <v/>
      </c>
      <c r="MT103" s="809" t="str">
        <f>IF(Table1[[#This Row],[Verschluss - B2 - Trennbar vom Hauptkörper? (X=Ja)]]="","",Table1[[#This Row],[Verschluss - B2 - Trennbar vom Hauptkörper? (X=Ja)]])</f>
        <v/>
      </c>
      <c r="MU103" s="812" t="str">
        <f>IF(Table1[[#This Row],[Verschluss - B2 - Virgin Material]]="","",VLOOKUP(Table1[[#This Row],[Verschluss - B2 - Virgin Material]],'DD FD'!AJ:AK,2,FALSE))</f>
        <v/>
      </c>
      <c r="MV103" s="813" t="str">
        <f>IF(Table1[[#This Row],[Verschluss - B2 - Virgin Material Anteil (in %)]]="","",Table1[[#This Row],[Verschluss - B2 - Virgin Material Anteil (in %)]])</f>
        <v/>
      </c>
      <c r="MW103" s="812" t="str">
        <f>IF(Table1[[#This Row],[Verschluss - B2 - Recyceltes Material]]="","",VLOOKUP(Table1[[#This Row],[Verschluss - B2 - Recyceltes Material]],'DD FD'!AL:AM,2,FALSE))</f>
        <v/>
      </c>
      <c r="MX103" s="813" t="str">
        <f>IF(Table1[[#This Row],[Verschluss - B2 - Recyceltes Material Anteil (in %)]]="","",Table1[[#This Row],[Verschluss - B2 - Recyceltes Material Anteil (in %)]])</f>
        <v/>
      </c>
      <c r="MY103" s="812" t="str">
        <f>IF(Table1[[#This Row],[Verschluss - B2 - Beschichtung]]="","",VLOOKUP(Table1[[#This Row],[Verschluss - B2 - Beschichtung]],'DD FD'!AE:AF,2,FALSE))</f>
        <v/>
      </c>
      <c r="MZ103" s="815" t="str">
        <f>IF(Table1[[#This Row],[Verschluss - B2 - Beschichtung Anteil (in %)]]="","",Table1[[#This Row],[Verschluss - B2 - Beschichtung Anteil (in %)]])</f>
        <v/>
      </c>
      <c r="NA103" s="811" t="str">
        <f>IF(Table1[[#This Row],[Verschluss - B3 - Art]]="","",VLOOKUP(Table1[[#This Row],[Verschluss - B3 - Art]],'DD FD'!D:E,2,FALSE))</f>
        <v/>
      </c>
      <c r="NB103" s="812" t="str">
        <f>IF(Table1[[#This Row],[Verschluss - B3 - Fraktion]]="","",VLOOKUP(Table1[[#This Row],[Verschluss - B3 - Fraktion]],'DD FD'!H:J,3,FALSE))</f>
        <v/>
      </c>
      <c r="NC103" s="809" t="str">
        <f>IF(Table1[[#This Row],[Verschluss - B3 - Gewicht (in G)]]="","",Table1[[#This Row],[Verschluss - B3 - Gewicht (in G)]])</f>
        <v/>
      </c>
      <c r="ND103" s="809" t="str">
        <f>IF(Table1[[#This Row],[Verschluss - B3 - Lizenzierungs-pflichtig? (X=Ja)]]="","",Table1[[#This Row],[Verschluss - B3 - Lizenzierungs-pflichtig? (X=Ja)]])</f>
        <v/>
      </c>
      <c r="NE103" s="809" t="str">
        <f>IF(Table1[[#This Row],[Verschluss - B3 - Trennbar vom Hauptkörper? (X=Ja)]]="","",Table1[[#This Row],[Verschluss - B3 - Trennbar vom Hauptkörper? (X=Ja)]])</f>
        <v/>
      </c>
      <c r="NF103" s="812" t="str">
        <f>IF(Table1[[#This Row],[Verschluss - B3 - Virgin Material]]="","",VLOOKUP(Table1[[#This Row],[Verschluss - B3 - Virgin Material]],'DD FD'!AJ:AK,2,FALSE))</f>
        <v/>
      </c>
      <c r="NG103" s="813" t="str">
        <f>IF(Table1[[#This Row],[Verschluss - B3 - Virgin Material Anteil (in %)]]="","",Table1[[#This Row],[Verschluss - B3 - Virgin Material Anteil (in %)]])</f>
        <v/>
      </c>
      <c r="NH103" s="812" t="str">
        <f>IF(Table1[[#This Row],[Verschluss - B3 - Recyceltes Material]]="","",VLOOKUP(Table1[[#This Row],[Verschluss - B3 - Recyceltes Material]],'DD FD'!AL:AM,2,FALSE))</f>
        <v/>
      </c>
      <c r="NI103" s="813" t="str">
        <f>IF(Table1[[#This Row],[Verschluss - B3 - Recyceltes Material Anteil (in %)]]="","",Table1[[#This Row],[Verschluss - B3 - Recyceltes Material Anteil (in %)]])</f>
        <v/>
      </c>
      <c r="NJ103" s="812" t="str">
        <f>IF(Table1[[#This Row],[Verschluss - B3 - Beschichtung]]="","",VLOOKUP(Table1[[#This Row],[Verschluss - B3 - Beschichtung]],'DD FD'!AE:AF,2,FALSE))</f>
        <v/>
      </c>
      <c r="NK103" s="815" t="str">
        <f>IF(Table1[[#This Row],[Verschluss - B3 - Beschichtung Anteil (in %)]]="","",Table1[[#This Row],[Verschluss - B3 - Beschichtung Anteil (in %)]])</f>
        <v/>
      </c>
      <c r="NL103" s="811" t="str">
        <f>IF(Table1[[#This Row],[Etikett - B1 - Art]]="","",VLOOKUP(Table1[[#This Row],[Etikett - B1 - Art]],'DD FD'!F:G,2,FALSE))</f>
        <v/>
      </c>
      <c r="NM103" s="812" t="str">
        <f>IF(Table1[[#This Row],[Etikett - B1 - Fraktion]]="","",VLOOKUP(Table1[[#This Row],[Etikett - B1 - Fraktion]],'DD FD'!H:J,3,FALSE))</f>
        <v/>
      </c>
      <c r="NN103" s="809" t="str">
        <f>IF(Table1[[#This Row],[Etikett - B1 - Gewicht (in G)]]="","",Table1[[#This Row],[Etikett - B1 - Gewicht (in G)]])</f>
        <v/>
      </c>
      <c r="NO103" s="809" t="str">
        <f>IF(Table1[[#This Row],[Etikett - B1 - Lizenzierungs-pflichtig? (X=Ja)]]="","",Table1[[#This Row],[Etikett - B1 - Lizenzierungs-pflichtig? (X=Ja)]])</f>
        <v/>
      </c>
      <c r="NP103" s="809" t="str">
        <f>IF(Table1[[#This Row],[Etikett - B1 - Trennbar vom Hauptkörper? (X=Ja)]]="","",Table1[[#This Row],[Etikett - B1 - Trennbar vom Hauptkörper? (X=Ja)]])</f>
        <v/>
      </c>
      <c r="NQ103" s="812" t="str">
        <f>IF(Table1[[#This Row],[Etikett - B1 - Virgin Material]]="","",VLOOKUP(Table1[[#This Row],[Etikett - B1 - Virgin Material]],'DD FD'!AJ:AK,2,FALSE))</f>
        <v/>
      </c>
      <c r="NR103" s="813" t="str">
        <f>IF(Table1[[#This Row],[Etikett - B1 - Virgin Material Anteil (in %)]]="","",Table1[[#This Row],[Etikett - B1 - Virgin Material Anteil (in %)]])</f>
        <v/>
      </c>
      <c r="NS103" s="812" t="str">
        <f>IF(Table1[[#This Row],[Etikett - B1 - Recyceltes Material]]="","",VLOOKUP(Table1[[#This Row],[Etikett - B1 - Recyceltes Material]],'DD FD'!AL:AM,2,FALSE))</f>
        <v/>
      </c>
      <c r="NT103" s="813" t="str">
        <f>IF(Table1[[#This Row],[Etikett - B1 - Recyceltes Material Anteil (in %)]]="","",Table1[[#This Row],[Etikett - B1 - Recyceltes Material Anteil (in %)]])</f>
        <v/>
      </c>
      <c r="NU103" s="812" t="str">
        <f>IF(Table1[[#This Row],[Etikett - B1 - Beschichtung]]="","",VLOOKUP(Table1[[#This Row],[Etikett - B1 - Beschichtung]],'DD FD'!AE:AF,2,FALSE))</f>
        <v/>
      </c>
      <c r="NV103" s="815" t="str">
        <f>IF(Table1[[#This Row],[Etikett - B1 - Beschichtung Anteil (in %)]]="","",Table1[[#This Row],[Etikett - B1 - Beschichtung Anteil (in %)]])</f>
        <v/>
      </c>
      <c r="NW103" s="811" t="str">
        <f>IF(Table1[[#This Row],[Etikett - B2 - Art]]="","",VLOOKUP(Table1[[#This Row],[Etikett - B2 - Art]],'DD FD'!F:G,2,FALSE))</f>
        <v/>
      </c>
      <c r="NX103" s="812" t="str">
        <f>IF(Table1[[#This Row],[Etikett - B2 - Fraktion]]="","",VLOOKUP(Table1[[#This Row],[Etikett - B2 - Fraktion]],'DD FD'!H:J,3,FALSE))</f>
        <v/>
      </c>
      <c r="NY103" s="809" t="str">
        <f>IF(Table1[[#This Row],[Etikett - B2 - Gewicht (in G)]]="","",Table1[[#This Row],[Etikett - B2 - Gewicht (in G)]])</f>
        <v/>
      </c>
      <c r="NZ103" s="809" t="str">
        <f>IF(Table1[[#This Row],[Etikett - B2 - Lizenzierungs-pflichtig? (X=Ja)]]="","",Table1[[#This Row],[Etikett - B2 - Lizenzierungs-pflichtig? (X=Ja)]])</f>
        <v/>
      </c>
      <c r="OA103" s="809" t="str">
        <f>IF(Table1[[#This Row],[Etikett - B2 - Trennbar vom Hauptkörper? (X=Ja)]]="","",Table1[[#This Row],[Etikett - B2 - Trennbar vom Hauptkörper? (X=Ja)]])</f>
        <v/>
      </c>
      <c r="OB103" s="812" t="str">
        <f>IF(Table1[[#This Row],[Etikett - B2 - Virgin Material]]="","",VLOOKUP(Table1[[#This Row],[Etikett - B2 - Virgin Material]],'DD FD'!AJ:AK,2,FALSE))</f>
        <v/>
      </c>
      <c r="OC103" s="813" t="str">
        <f>IF(Table1[[#This Row],[Etikett - B2 - Virgin Material Anteil (in %)]]="","",Table1[[#This Row],[Etikett - B2 - Virgin Material Anteil (in %)]])</f>
        <v/>
      </c>
      <c r="OD103" s="812" t="str">
        <f>IF(Table1[[#This Row],[Etikett - B2 - Recyceltes Material]]="","",VLOOKUP(Table1[[#This Row],[Etikett - B2 - Recyceltes Material]],'DD FD'!AL:AM,2,FALSE))</f>
        <v/>
      </c>
      <c r="OE103" s="813" t="str">
        <f>IF(Table1[[#This Row],[Etikett - B2 - Recyceltes Material Anteil (in %)]]="","",Table1[[#This Row],[Etikett - B2 - Recyceltes Material Anteil (in %)]])</f>
        <v/>
      </c>
      <c r="OF103" s="812" t="str">
        <f>IF(Table1[[#This Row],[Etikett - B2 - Beschichtung]]="","",VLOOKUP(Table1[[#This Row],[Etikett - B2 - Beschichtung]],'DD FD'!AE:AF,2,FALSE))</f>
        <v/>
      </c>
      <c r="OG103" s="815" t="str">
        <f>IF(Table1[[#This Row],[Etikett - B2 - Beschichtung Anteil (in %)]]="","",Table1[[#This Row],[Etikett - B2 - Beschichtung Anteil (in %)]])</f>
        <v/>
      </c>
      <c r="OH103" s="811" t="str">
        <f>IF(Table1[[#This Row],[Etikett - B3 - Art]]="","",VLOOKUP(Table1[[#This Row],[Etikett - B3 - Art]],'DD FD'!F:G,2,FALSE))</f>
        <v/>
      </c>
      <c r="OI103" s="812" t="str">
        <f>IF(Table1[[#This Row],[Etikett - B3 - Fraktion]]="","",VLOOKUP(Table1[[#This Row],[Etikett - B3 - Fraktion]],'DD FD'!H:J,3,FALSE))</f>
        <v/>
      </c>
      <c r="OJ103" s="809" t="str">
        <f>IF(Table1[[#This Row],[Etikett - B3 - Gewicht (in G)]]="","",Table1[[#This Row],[Etikett - B3 - Gewicht (in G)]])</f>
        <v/>
      </c>
      <c r="OK103" s="809" t="str">
        <f>IF(Table1[[#This Row],[Etikett - B3 - Lizenzierungs-pflichtig? (X=Ja)]]="","",Table1[[#This Row],[Etikett - B3 - Lizenzierungs-pflichtig? (X=Ja)]])</f>
        <v/>
      </c>
      <c r="OL103" s="809" t="str">
        <f>IF(Table1[[#This Row],[Etikett - B3 - Trennbar vom Hauptkörper? (X=Ja)]]="","",Table1[[#This Row],[Etikett - B3 - Trennbar vom Hauptkörper? (X=Ja)]])</f>
        <v/>
      </c>
      <c r="OM103" s="812" t="str">
        <f>IF(Table1[[#This Row],[Etikett - B3 - Virgin Material]]="","",VLOOKUP(Table1[[#This Row],[Etikett - B3 - Virgin Material]],'DD FD'!AJ:AK,2,FALSE))</f>
        <v/>
      </c>
      <c r="ON103" s="813" t="str">
        <f>IF(Table1[[#This Row],[Etikett - B3 - Virgin Material Anteil (in %)]]="","",Table1[[#This Row],[Etikett - B3 - Virgin Material Anteil (in %)]])</f>
        <v/>
      </c>
      <c r="OO103" s="812" t="str">
        <f>IF(Table1[[#This Row],[Etikett - B3 - Recyceltes Material]]="","",VLOOKUP(Table1[[#This Row],[Etikett - B3 - Recyceltes Material]],'DD FD'!AL:AM,2,FALSE))</f>
        <v/>
      </c>
      <c r="OP103" s="813" t="str">
        <f>IF(Table1[[#This Row],[Etikett - B3 - Recyceltes Material Anteil (in %)]]="","",Table1[[#This Row],[Etikett - B3 - Recyceltes Material Anteil (in %)]])</f>
        <v/>
      </c>
      <c r="OQ103" s="812" t="str">
        <f>IF(Table1[[#This Row],[Etikett - B3 - Beschichtung]]="","",VLOOKUP(Table1[[#This Row],[Etikett - B3 - Beschichtung]],'DD FD'!AE:AF,2,FALSE))</f>
        <v/>
      </c>
      <c r="OR103" s="861" t="str">
        <f>IF(Table1[[#This Row],[Etikett - B3 - Beschichtung Anteil (in %)]]="","",Table1[[#This Row],[Etikett - B3 - Beschichtung Anteil (in %)]])</f>
        <v/>
      </c>
      <c r="OS103" s="866">
        <f>ROUNDUP(SUM(
IF(AND(LB103='DD FD'!$J$7,LD103='DD FD'!$AI$3),LC103,0),
IF(AND(LL103='DD FD'!$J$7,LN103='DD FD'!$AI$3),LM103,0),
IF(AND(LV103='DD FD'!$J$7,LX103='DD FD'!$AI$3),LW103,0),
IF(AND(MF103='DD FD'!$J$7,MH103='DD FD'!$AI$3),MG103,0),
IF(AND(MQ103='DD FD'!$J$7,MS103='DD FD'!$AI$3),MR103,0),
IF(AND(NB103='DD FD'!$J$7,ND103='DD FD'!$AI$3),NC103,0),
IF(AND(NM103='DD FD'!$J$7,NO103='DD FD'!$AI$3),NN103,0),
IF(AND(NX103='DD FD'!$J$7,NZ103='DD FD'!$AI$3),NY103,0),
IF(AND(OI103='DD FD'!$J$7,OK103='DD FD'!$AI$3),OJ103,0),
),2)</f>
        <v>0</v>
      </c>
      <c r="OT103" s="865">
        <f>ROUNDUP(SUM(
IF(AND(LB103='DD FD'!$J$6,LD103='DD FD'!$AI$3),LC103,0),
IF(AND(LL103='DD FD'!$J$6,LN103='DD FD'!$AI$3),LM103,0),
IF(AND(LV103='DD FD'!$J$6,LX103='DD FD'!$AI$3),LW103,0),
IF(AND(MF103='DD FD'!$J$6,MH103='DD FD'!$AI$3),MG103,0),
IF(AND(MQ103='DD FD'!$J$6,MS103='DD FD'!$AI$3),MR103,0),
IF(AND(NB103='DD FD'!$J$6,ND103='DD FD'!$AI$3),NC103,0),
IF(AND(NM103='DD FD'!$J$6,NO103='DD FD'!$AI$3),NN103,0),
IF(AND(NX103='DD FD'!$J$6,NZ103='DD FD'!$AI$3),NY103,0),
IF(AND(OI103='DD FD'!$J$6,OK103='DD FD'!$AI$3),OJ103,0),
),2)</f>
        <v>0</v>
      </c>
      <c r="OU103" s="865">
        <f>ROUNDUP(SUM(
IF(AND(LB103='DD FD'!$J$10,LD103='DD FD'!$AI$3),LC103,0),
IF(AND(LL103='DD FD'!$J$10,LN103='DD FD'!$AI$3),LM103,0),
IF(AND(LV103='DD FD'!$J$10,LX103='DD FD'!$AI$3),LW103,0),
IF(AND(MF103='DD FD'!$J$10,MH103='DD FD'!$AI$3),MG103,0),
IF(AND(MQ103='DD FD'!$J$10,MS103='DD FD'!$AI$3),MR103,0),
IF(AND(NB103='DD FD'!$J$10,ND103='DD FD'!$AI$3),NC103,0),
IF(AND(NM103='DD FD'!$J$10,NO103='DD FD'!$AI$3),NN103,0),
IF(AND(NX103='DD FD'!$J$10,NZ103='DD FD'!$AI$3),NY103,0),
IF(AND(OI103='DD FD'!$J$10,OK103='DD FD'!$AI$3),OJ103,0),
),2)</f>
        <v>0</v>
      </c>
      <c r="OV103" s="865">
        <f>ROUNDUP(SUM(
IF(AND(LB103='DD FD'!$J$8,LD103='DD FD'!$AI$3),LC103,0),
IF(AND(LL103='DD FD'!$J$8,LN103='DD FD'!$AI$3),LM103,0),
IF(AND(LV103='DD FD'!$J$8,LX103='DD FD'!$AI$3),LW103,0),
IF(AND(MF103='DD FD'!$J$8,MH103='DD FD'!$AI$3),MG103,0),
IF(AND(MQ103='DD FD'!$J$8,MS103='DD FD'!$AI$3),MR103,0),
IF(AND(NB103='DD FD'!$J$8,ND103='DD FD'!$AI$3),NC103,0),
IF(AND(NM103='DD FD'!$J$8,NO103='DD FD'!$AI$3),NN103,0),
IF(AND(NX103='DD FD'!$J$8,NZ103='DD FD'!$AI$3),NY103,0),
IF(AND(OI103='DD FD'!$J$8,OK103='DD FD'!$AI$3),OJ103,0),
),2)</f>
        <v>0</v>
      </c>
      <c r="OW103" s="865">
        <f>ROUNDUP(SUM(
IF(AND(LB103='DD FD'!$J$5,LD103='DD FD'!$AI$3),LC103,0),
IF(AND(LL103='DD FD'!$J$5,LN103='DD FD'!$AI$3),LM103,0),
IF(AND(LV103='DD FD'!$J$5,LX103='DD FD'!$AI$3),LW103,0),
IF(AND(MF103='DD FD'!$J$5,MH103='DD FD'!$AI$3),MG103,0),
IF(AND(MQ103='DD FD'!$J$5,MS103='DD FD'!$AI$3),MR103,0),
IF(AND(NB103='DD FD'!$J$5,ND103='DD FD'!$AI$3),NC103,0),
IF(AND(NM103='DD FD'!$J$5,NO103='DD FD'!$AI$3),NN103,0),
IF(AND(NX103='DD FD'!$J$5,NZ103='DD FD'!$AI$3),NY103,0),
IF(AND(OI103='DD FD'!$J$5,OK103='DD FD'!$AI$3),OJ103,0),
),2)</f>
        <v>0</v>
      </c>
      <c r="OX103" s="865">
        <f>ROUNDUP(SUM(
IF(AND(LB103='DD FD'!$J$9,LD103='DD FD'!$AI$3),LC103,0),
IF(AND(LL103='DD FD'!$J$9,LN103='DD FD'!$AI$3),LM103,0),
IF(AND(LV103='DD FD'!$J$9,LX103='DD FD'!$AI$3),LW103,0),
IF(AND(MF103='DD FD'!$J$9,MH103='DD FD'!$AI$3),MG103,0),
IF(AND(MQ103='DD FD'!$J$9,MS103='DD FD'!$AI$3),MR103,0),
IF(AND(NB103='DD FD'!$J$9,ND103='DD FD'!$AI$3),NC103,0),
IF(AND(NM103='DD FD'!$J$9,NO103='DD FD'!$AI$3),NN103,0),
IF(AND(NX103='DD FD'!$J$9,NZ103='DD FD'!$AI$3),NY103,0),
IF(AND(OI103='DD FD'!$J$9,OK103='DD FD'!$AI$3),OJ103,0),
),2)</f>
        <v>0</v>
      </c>
      <c r="OY103" s="865">
        <f>ROUNDUP(SUM(
IF(AND(LB103='DD FD'!$J$4,LD103='DD FD'!$AI$3),LC103,0),
IF(AND(LL103='DD FD'!$J$4,LN103='DD FD'!$AI$3),LM103,0),
IF(AND(LV103='DD FD'!$J$4,LX103='DD FD'!$AI$3),LW103,0),
IF(AND(MF103='DD FD'!$J$4,MH103='DD FD'!$AI$3),MG103,0),
IF(AND(MQ103='DD FD'!$J$4,MS103='DD FD'!$AI$3),MR103,0),
IF(AND(NB103='DD FD'!$J$4,ND103='DD FD'!$AI$3),NC103,0),
IF(AND(NM103='DD FD'!$J$4,NO103='DD FD'!$AI$3),NN103,0),
IF(AND(NX103='DD FD'!$J$4,NZ103='DD FD'!$AI$3),NY103,0),
IF(AND(OI103='DD FD'!$J$4,OK103='DD FD'!$AI$3),OJ103,0),
),2)</f>
        <v>0</v>
      </c>
      <c r="OZ103" s="867">
        <f>ROUNDUP(SUM(
IF(AND(LB103='DD FD'!$J$11,LD103='DD FD'!$AI$3),LC103,0),
IF(AND(LL103='DD FD'!$J$11,LN103='DD FD'!$AI$3),LM103,0),
IF(AND(LV103='DD FD'!$J$11,LX103='DD FD'!$AI$3),LW103,0),
IF(AND(MF103='DD FD'!$J$11,MH103='DD FD'!$AI$3),MG103,0),
IF(AND(MQ103='DD FD'!$J$11,MS103='DD FD'!$AI$3),MR103,0),
IF(AND(NB103='DD FD'!$J$11,ND103='DD FD'!$AI$3),NC103,0),
IF(AND(NM103='DD FD'!$J$11,NO103='DD FD'!$AI$3),NN103,0),
IF(AND(NX103='DD FD'!$J$11,NZ103='DD FD'!$AI$3),NY103,0),
IF(AND(OI103='DD FD'!$J$11,OK103='DD FD'!$AI$3),OJ103,0),
),2)</f>
        <v>0</v>
      </c>
    </row>
    <row r="104" spans="1:416">
      <c r="A104" s="663"/>
      <c r="B104" s="182"/>
      <c r="C104" s="282"/>
      <c r="D104" s="282"/>
      <c r="E104" s="183"/>
      <c r="F104" s="355"/>
      <c r="G104" s="359"/>
      <c r="H104" s="664"/>
      <c r="I104" s="173"/>
      <c r="J104" s="161" t="str">
        <f t="shared" si="27"/>
        <v/>
      </c>
      <c r="K104" s="633" t="str">
        <f t="shared" si="44"/>
        <v/>
      </c>
      <c r="L104" s="636"/>
      <c r="M104" s="124" t="str">
        <f t="shared" si="45"/>
        <v/>
      </c>
      <c r="N104" s="125" t="str">
        <f t="shared" si="28"/>
        <v/>
      </c>
      <c r="O104" s="175"/>
      <c r="P104" s="175"/>
      <c r="Q104" s="126" t="str">
        <f t="shared" si="46"/>
        <v/>
      </c>
      <c r="R104" s="184"/>
      <c r="S104" s="184"/>
      <c r="T104" s="182"/>
      <c r="U104" s="182"/>
      <c r="V104" s="182"/>
      <c r="W104" s="358"/>
      <c r="X104" s="182"/>
      <c r="Y104" s="183"/>
      <c r="Z104" s="123"/>
      <c r="AA104" s="176"/>
      <c r="AB104" s="176"/>
      <c r="AC104" s="176"/>
      <c r="AD104" s="176"/>
      <c r="AE104" s="176"/>
      <c r="AF104" s="176"/>
      <c r="AG104" s="127" t="str">
        <f t="shared" si="47"/>
        <v/>
      </c>
      <c r="AH104" s="127" t="str">
        <f t="shared" si="48"/>
        <v/>
      </c>
      <c r="AI104" s="370"/>
      <c r="AJ104" s="635"/>
      <c r="AK104" s="619" t="str">
        <f t="shared" si="49"/>
        <v/>
      </c>
      <c r="AL104" s="124" t="str">
        <f t="shared" si="29"/>
        <v/>
      </c>
      <c r="AM104" s="124" t="str">
        <f t="shared" si="30"/>
        <v/>
      </c>
      <c r="AN104" s="124" t="str">
        <f t="shared" si="31"/>
        <v/>
      </c>
      <c r="AO104" s="124" t="str">
        <f t="shared" si="32"/>
        <v/>
      </c>
      <c r="AP104" s="184"/>
      <c r="AQ104" s="182"/>
      <c r="AR104" s="182"/>
      <c r="AS104" s="182"/>
      <c r="AT104" s="182"/>
      <c r="AU104" s="127" t="str">
        <f t="shared" si="33"/>
        <v/>
      </c>
      <c r="AV104" s="354"/>
      <c r="AW104" s="127" t="str">
        <f t="shared" si="34"/>
        <v/>
      </c>
      <c r="AX104" s="144" t="str">
        <f t="shared" si="35"/>
        <v/>
      </c>
      <c r="AY104" s="182"/>
      <c r="AZ104" s="23"/>
      <c r="BA104" s="23"/>
      <c r="BB104" s="183"/>
      <c r="BC104" s="622"/>
      <c r="BD104" s="649" t="str">
        <f t="shared" si="50"/>
        <v/>
      </c>
      <c r="BE104" s="354"/>
      <c r="BF104" s="192" t="str">
        <f t="shared" si="51"/>
        <v/>
      </c>
      <c r="BG104" s="159"/>
      <c r="BH104" s="159"/>
      <c r="BI104" s="182"/>
      <c r="BJ104" s="194"/>
      <c r="BK104" s="194"/>
      <c r="BL104" s="194"/>
      <c r="BM104" s="127" t="str">
        <f t="shared" si="36"/>
        <v/>
      </c>
      <c r="BN104" s="194"/>
      <c r="BO104" s="178" t="str">
        <f t="shared" si="37"/>
        <v/>
      </c>
      <c r="BP104" s="191"/>
      <c r="BQ104" s="182"/>
      <c r="BR104" s="23"/>
      <c r="BS104" s="23"/>
      <c r="BT104" s="23"/>
      <c r="BU104" s="651"/>
      <c r="BV104" s="647"/>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633" t="str">
        <f t="shared" si="52"/>
        <v/>
      </c>
      <c r="DY104" s="736"/>
      <c r="DZ104" s="334"/>
      <c r="EA104" s="736"/>
      <c r="EB104" s="197"/>
      <c r="EC104" s="194"/>
      <c r="ED104" s="197"/>
      <c r="EE104" s="197"/>
      <c r="EF104" s="194"/>
      <c r="EG104" s="194"/>
      <c r="EH104" s="194"/>
      <c r="EI104" s="123" t="str">
        <f t="shared" si="38"/>
        <v/>
      </c>
      <c r="EJ104" s="194"/>
      <c r="EK104" s="620" t="str">
        <f t="shared" si="39"/>
        <v/>
      </c>
      <c r="EL104" s="756"/>
      <c r="EM104" s="620" t="str">
        <f t="shared" si="53"/>
        <v/>
      </c>
      <c r="EN104" s="733"/>
      <c r="EO104" s="163"/>
      <c r="EP104" s="163"/>
      <c r="EQ104" s="163"/>
      <c r="ER104" s="163"/>
      <c r="ES104" s="163"/>
      <c r="ET104" s="163"/>
      <c r="EU104" s="163"/>
      <c r="EV104" s="163"/>
      <c r="EW104" s="163"/>
      <c r="EX104" s="163"/>
      <c r="EY104" s="163"/>
      <c r="EZ104" s="163"/>
      <c r="FA104" s="163"/>
      <c r="FB104" s="163"/>
      <c r="FC104" s="742"/>
      <c r="FD104" s="648" t="str">
        <f t="shared" si="40"/>
        <v/>
      </c>
      <c r="FE104" s="183"/>
      <c r="FF104" s="201"/>
      <c r="FG104" s="201"/>
      <c r="FH104" s="201"/>
      <c r="FI104" s="201"/>
      <c r="FJ104" s="201"/>
      <c r="FK104" s="201"/>
      <c r="FL104" s="182"/>
      <c r="FM104" s="182"/>
      <c r="FN104" s="334"/>
      <c r="FO104" s="123" t="str">
        <f t="shared" si="41"/>
        <v/>
      </c>
      <c r="FP104" s="889" t="str">
        <f>IF(Table1[[#This Row],[Baumwollanteil (in %)]]&lt;&gt;"","05","")</f>
        <v/>
      </c>
      <c r="FQ104" s="999"/>
      <c r="FR104" s="179" t="str">
        <f t="shared" si="42"/>
        <v/>
      </c>
      <c r="FS104" s="175"/>
      <c r="FT104" s="175"/>
      <c r="FU104" s="175"/>
      <c r="FV104" s="745" t="str">
        <f t="shared" si="43"/>
        <v/>
      </c>
      <c r="FZ104" s="24"/>
      <c r="GA104" s="24"/>
      <c r="GC104" s="1010" t="str">
        <f>IF(Table1[[#This Row],[Global Trade Item Number (GTIN)]]="","",Table1[[#This Row],[Global Trade Item Number (GTIN)]])</f>
        <v/>
      </c>
      <c r="GD104" s="790" t="str">
        <f>IF(Table1[[#This Row],[WAWI-Nr./ Kreditoren-Nummer
(ASDV)]]&lt;&gt;"",Table1[[#This Row],[WAWI-Nr./ Kreditoren-Nummer
(ASDV)]],"")</f>
        <v/>
      </c>
      <c r="GE104" s="190"/>
      <c r="GF104" s="790" t="str">
        <f>IF(Table1[[#This Row],[Gültig ab (Datum)]]&lt;&gt;"","31.12.9999","")</f>
        <v/>
      </c>
      <c r="GG104" s="190"/>
      <c r="GH104" s="190"/>
      <c r="GI104" s="616"/>
      <c r="GJ104" s="765"/>
      <c r="GK104" s="763"/>
      <c r="GL104" s="617"/>
      <c r="GM104" s="617"/>
      <c r="GN104" s="617"/>
      <c r="GO104" s="617"/>
      <c r="GP104" s="617"/>
      <c r="GQ104" s="775"/>
      <c r="GR104" s="771"/>
      <c r="GS104" s="159"/>
      <c r="GT104" s="610"/>
      <c r="GU104" s="610"/>
      <c r="GV104" s="610"/>
      <c r="GW104" s="610"/>
      <c r="GX104" s="610"/>
      <c r="GY104" s="610"/>
      <c r="GZ104" s="610"/>
      <c r="HA104" s="610"/>
      <c r="HB104" s="771"/>
      <c r="HC104" s="610"/>
      <c r="HD104" s="610"/>
      <c r="HE104" s="610"/>
      <c r="HF104" s="610"/>
      <c r="HG104" s="610"/>
      <c r="HH104" s="610"/>
      <c r="HI104" s="610"/>
      <c r="HJ104" s="610"/>
      <c r="HK104" s="610"/>
      <c r="HL104" s="771"/>
      <c r="HM104" s="610"/>
      <c r="HN104" s="610"/>
      <c r="HO104" s="610"/>
      <c r="HP104" s="610"/>
      <c r="HQ104" s="610"/>
      <c r="HR104" s="610"/>
      <c r="HS104" s="610"/>
      <c r="HT104" s="610"/>
      <c r="HU104" s="610"/>
      <c r="HV104" s="771"/>
      <c r="HW104" s="610"/>
      <c r="HX104" s="610"/>
      <c r="HY104" s="610"/>
      <c r="HZ104" s="610"/>
      <c r="IA104" s="610"/>
      <c r="IB104" s="610"/>
      <c r="IC104" s="610"/>
      <c r="ID104" s="610"/>
      <c r="IE104" s="610"/>
      <c r="IF104" s="610"/>
      <c r="IG104" s="771"/>
      <c r="IH104" s="610"/>
      <c r="II104" s="610"/>
      <c r="IJ104" s="610"/>
      <c r="IK104" s="610"/>
      <c r="IL104" s="610"/>
      <c r="IM104" s="610"/>
      <c r="IN104" s="610"/>
      <c r="IO104" s="610"/>
      <c r="IP104" s="610"/>
      <c r="IQ104" s="610"/>
      <c r="IR104" s="771"/>
      <c r="IS104" s="610"/>
      <c r="IT104" s="610"/>
      <c r="IU104" s="610"/>
      <c r="IV104" s="610"/>
      <c r="IW104" s="610"/>
      <c r="IX104" s="610"/>
      <c r="IY104" s="610"/>
      <c r="IZ104" s="610"/>
      <c r="JA104" s="610"/>
      <c r="JB104" s="610"/>
      <c r="JC104" s="771"/>
      <c r="JD104" s="610"/>
      <c r="JE104" s="610"/>
      <c r="JF104" s="610"/>
      <c r="JG104" s="610"/>
      <c r="JH104" s="610"/>
      <c r="JI104" s="610"/>
      <c r="JJ104" s="610"/>
      <c r="JK104" s="610"/>
      <c r="JL104" s="610"/>
      <c r="JM104" s="827"/>
      <c r="JN104" s="771"/>
      <c r="JO104" s="610"/>
      <c r="JP104" s="610"/>
      <c r="JQ104" s="610"/>
      <c r="JR104" s="610"/>
      <c r="JS104" s="610"/>
      <c r="JT104" s="610"/>
      <c r="JU104" s="610"/>
      <c r="JV104" s="610"/>
      <c r="JW104" s="610"/>
      <c r="JX104" s="610"/>
      <c r="JY104" s="771"/>
      <c r="JZ104" s="610"/>
      <c r="KA104" s="610"/>
      <c r="KB104" s="610"/>
      <c r="KC104" s="610"/>
      <c r="KD104" s="610"/>
      <c r="KE104" s="610"/>
      <c r="KF104" s="610"/>
      <c r="KG104" s="610"/>
      <c r="KH104" s="610"/>
      <c r="KI104" s="610"/>
      <c r="KL104" s="803" t="str">
        <f>IF(Table1[[#This Row],[GTIN]]&lt;&gt;"",Table1[[#This Row],[GTIN]],"")</f>
        <v/>
      </c>
      <c r="KM104" s="804" t="str">
        <f>Table1[[#This Row],[Kreditor]]</f>
        <v/>
      </c>
      <c r="KN104" s="805" t="str">
        <f>IF(Table1[[#This Row],[Gültig ab (Datum)]]&lt;&gt;"",Table1[[#This Row],[Gültig ab (Datum)]],"")</f>
        <v/>
      </c>
      <c r="KO104" s="805" t="str">
        <f>Table1[[#This Row],[Gültig bis]]</f>
        <v/>
      </c>
      <c r="KP104" s="818" t="str">
        <f>IF(Table1[[#This Row],[Artikel verpackt? 
(X=Ja)]]="","",Table1[[#This Row],[Artikel verpackt? 
(X=Ja)]])</f>
        <v/>
      </c>
      <c r="KQ104" s="806" t="str">
        <f>IF(Table1[[#This Row],[Verpackung recyclingfähig?
(X=Ja)]]="","",Table1[[#This Row],[Verpackung recyclingfähig?
(X=Ja)]])</f>
        <v/>
      </c>
      <c r="KR104" s="807"/>
      <c r="KS104" s="808"/>
      <c r="KT104" s="809"/>
      <c r="KU104" s="809"/>
      <c r="KV104" s="809"/>
      <c r="KW104" s="809"/>
      <c r="KX104" s="809"/>
      <c r="KY104" s="809"/>
      <c r="KZ104" s="810"/>
      <c r="LA104" s="811" t="str">
        <f>IF(Table1[[#This Row],[Hauptkörper - B1 - Art]]="","",VLOOKUP(Table1[[#This Row],[Hauptkörper - B1 - Art]],'DD FD'!B:C,2,FALSE))</f>
        <v/>
      </c>
      <c r="LB104" s="812" t="str">
        <f>IF(Table1[[#This Row],[Hauptkörper - B1 - Fraktion]]="","",VLOOKUP(Table1[[#This Row],[Hauptkörper - B1 - Fraktion]],'DD FD'!H:J,3,FALSE))</f>
        <v/>
      </c>
      <c r="LC104" s="809" t="str">
        <f>IF(Table1[[#This Row],[Hauptkörper - B1 - Gewicht
(in G)]]="","",Table1[[#This Row],[Hauptkörper - B1 - Gewicht
(in G)]])</f>
        <v/>
      </c>
      <c r="LD104" s="809" t="str">
        <f>IF(Table1[[#This Row],[Hauptkörper - B1 - Lizenzierungs-pflichtig? (X=Ja)]]="","",Table1[[#This Row],[Hauptkörper - B1 - Lizenzierungs-pflichtig? (X=Ja)]])</f>
        <v/>
      </c>
      <c r="LE104" s="812" t="str">
        <f>IF(Table1[[#This Row],[Hauptkörper - B1 - Virgin Material]]="","",VLOOKUP(Table1[[#This Row],[Hauptkörper - B1 - Virgin Material]],'DD FD'!AJ:AK,2,FALSE))</f>
        <v/>
      </c>
      <c r="LF104" s="813" t="str">
        <f>IF(Table1[[#This Row],[Hauptkörper - B1 - Virgin Material Anteil (in %)]]="","",Table1[[#This Row],[Hauptkörper - B1 - Virgin Material Anteil (in %)]])</f>
        <v/>
      </c>
      <c r="LG104" s="812" t="str">
        <f>IF(Table1[[#This Row],[Hauptkörper - B1 - Recyceltes Material]]="","",VLOOKUP(Table1[[#This Row],[Hauptkörper - B1 - Recyceltes Material]],'DD FD'!AL:AM,2,FALSE))</f>
        <v/>
      </c>
      <c r="LH104" s="813" t="str">
        <f>IF(Table1[[#This Row],[Hauptkörper - B1 - Recyceltes Material Anteil (in %)]]="","",Table1[[#This Row],[Hauptkörper - B1 - Recyceltes Material Anteil (in %)]])</f>
        <v/>
      </c>
      <c r="LI104" s="814" t="str">
        <f>IF(Table1[[#This Row],[Hauptkörper - B1 - Beschichtung]]="","",VLOOKUP(Table1[[#This Row],[Hauptkörper - B1 - Beschichtung]],'DD FD'!AE:AF,2,FALSE))</f>
        <v/>
      </c>
      <c r="LJ104" s="815" t="str">
        <f>IF(Table1[[#This Row],[Hauptkörper - B1 - Beschichtung Anteil (in %)]]="","",Table1[[#This Row],[Hauptkörper - B1 - Beschichtung Anteil (in %)]])</f>
        <v/>
      </c>
      <c r="LK104" s="811" t="str">
        <f>IF(Table1[[#This Row],[Hauptkörper - B2 - Art]]="","",VLOOKUP(Table1[[#This Row],[Hauptkörper - B2 - Art]],'DD FD'!B:C,2,FALSE))</f>
        <v/>
      </c>
      <c r="LL104" s="812" t="str">
        <f>IF(Table1[[#This Row],[Hauptkörper - B2 - Fraktion]]="","",VLOOKUP(Table1[[#This Row],[Hauptkörper - B2 - Fraktion]],'DD FD'!H:J,3,FALSE))</f>
        <v/>
      </c>
      <c r="LM104" s="809" t="str">
        <f>IF(Table1[[#This Row],[Hauptkörper - B2 - Gewicht
(in G)]]="","",Table1[[#This Row],[Hauptkörper - B2 - Gewicht
(in G)]])</f>
        <v/>
      </c>
      <c r="LN104" s="809" t="str">
        <f>IF(Table1[[#This Row],[Hauptkörper - B2 - Lizenzierungs-pflichtig? (X=Ja)]]="","",Table1[[#This Row],[Hauptkörper - B2 - Lizenzierungs-pflichtig? (X=Ja)]])</f>
        <v/>
      </c>
      <c r="LO104" s="812" t="str">
        <f>IF(Table1[[#This Row],[Hauptkörper - B2 - Virgin Material]]="","",VLOOKUP(Table1[[#This Row],[Hauptkörper - B2 - Virgin Material]],'DD FD'!AJ:AK,2,FALSE))</f>
        <v/>
      </c>
      <c r="LP104" s="813" t="str">
        <f>IF(Table1[[#This Row],[Hauptkörper - B2 - Virgin Material Anteil (in %)]]="","",Table1[[#This Row],[Hauptkörper - B2 - Virgin Material Anteil (in %)]])</f>
        <v/>
      </c>
      <c r="LQ104" s="812" t="str">
        <f>IF(Table1[[#This Row],[Hauptkörper - B2 - Recyceltes Material]]="","",VLOOKUP(Table1[[#This Row],[Hauptkörper - B2 - Recyceltes Material]],'DD FD'!AL:AM,2,FALSE))</f>
        <v/>
      </c>
      <c r="LR104" s="813" t="str">
        <f>IF(Table1[[#This Row],[Hauptkörper - B2 - Recyceltes Material Anteil (in %)]]="","",Table1[[#This Row],[Hauptkörper - B2 - Recyceltes Material Anteil (in %)]])</f>
        <v/>
      </c>
      <c r="LS104" s="812" t="str">
        <f>IF(Table1[[#This Row],[Hauptkörper - B2 - Beschichtung]]="","",VLOOKUP(Table1[[#This Row],[Hauptkörper - B2 - Beschichtung]],'DD FD'!AE:AF,2,FALSE))</f>
        <v/>
      </c>
      <c r="LT104" s="815" t="str">
        <f>IF(Table1[[#This Row],[Hauptkörper - B2 - Beschichtung Anteil (in %)]]="","",Table1[[#This Row],[Hauptkörper - B2 - Beschichtung Anteil (in %)]])</f>
        <v/>
      </c>
      <c r="LU104" s="811" t="str">
        <f>IF(Table1[[#This Row],[Hauptkörper - B3 - Art]]="","",VLOOKUP(Table1[[#This Row],[Hauptkörper - B3 - Art]],'DD FD'!B:C,2,FALSE))</f>
        <v/>
      </c>
      <c r="LV104" s="812" t="str">
        <f>IF(Table1[[#This Row],[Hauptkörper - B3 - Fraktion]]="","",VLOOKUP(Table1[[#This Row],[Hauptkörper - B3 - Fraktion]],'DD FD'!H:J,3,FALSE))</f>
        <v/>
      </c>
      <c r="LW104" s="809" t="str">
        <f>IF(Table1[[#This Row],[Hauptkörper - B3 - Gewicht
(in G)]]="","",Table1[[#This Row],[Hauptkörper - B3 - Gewicht
(in G)]])</f>
        <v/>
      </c>
      <c r="LX104" s="809" t="str">
        <f>IF(Table1[[#This Row],[Hauptkörper - B3 - Lizenzierungs-pflichtig? (X=Ja)]]="","",Table1[[#This Row],[Hauptkörper - B3 - Lizenzierungs-pflichtig? (X=Ja)]])</f>
        <v/>
      </c>
      <c r="LY104" s="812" t="str">
        <f>IF(Table1[[#This Row],[Hauptkörper - B3 - Virgin Material]]="","",VLOOKUP(Table1[[#This Row],[Hauptkörper - B3 - Virgin Material]],'DD FD'!AJ:AK,2,FALSE))</f>
        <v/>
      </c>
      <c r="LZ104" s="813" t="str">
        <f>IF(Table1[[#This Row],[Hauptkörper - B3 - Virgin Material Anteil (in %)]]="","",Table1[[#This Row],[Hauptkörper - B3 - Virgin Material Anteil (in %)]])</f>
        <v/>
      </c>
      <c r="MA104" s="812" t="str">
        <f>IF(Table1[[#This Row],[Hauptkörper - B3 - Recyceltes Material]]="","",VLOOKUP(Table1[[#This Row],[Hauptkörper - B3 - Recyceltes Material]],'DD FD'!AL:AM,2,FALSE))</f>
        <v/>
      </c>
      <c r="MB104" s="813" t="str">
        <f>IF(Table1[[#This Row],[Hauptkörper - B3 - Recyceltes Material Anteil (in %)]]="","",Table1[[#This Row],[Hauptkörper - B3 - Recyceltes Material Anteil (in %)]])</f>
        <v/>
      </c>
      <c r="MC104" s="812" t="str">
        <f>IF(Table1[[#This Row],[Hauptkörper - B3 - Beschichtung]]="","",VLOOKUP(Table1[[#This Row],[Hauptkörper - B3 - Beschichtung]],'DD FD'!AE:AF,2,FALSE))</f>
        <v/>
      </c>
      <c r="MD104" s="815" t="str">
        <f>IF(Table1[[#This Row],[Hauptkörper - B3 - Beschichtung Anteil (in %)]]="","",Table1[[#This Row],[Hauptkörper - B3 - Beschichtung Anteil (in %)]])</f>
        <v/>
      </c>
      <c r="ME104" s="811" t="str">
        <f>IF(Table1[[#This Row],[Verschluss - B1 - Art]]="","",VLOOKUP(Table1[[#This Row],[Verschluss - B1 - Art]],'DD FD'!D:E,2,FALSE))</f>
        <v/>
      </c>
      <c r="MF104" s="812" t="str">
        <f>IF(Table1[[#This Row],[Verschluss - B1 - Fraktion]]="","",VLOOKUP(Table1[[#This Row],[Verschluss - B1 - Fraktion]],'DD FD'!H:J,3,FALSE))</f>
        <v/>
      </c>
      <c r="MG104" s="809" t="str">
        <f>IF(Table1[[#This Row],[Verschluss - B1 - Gewicht (in G)]]="","",Table1[[#This Row],[Verschluss - B1 - Gewicht (in G)]])</f>
        <v/>
      </c>
      <c r="MH104" s="809" t="str">
        <f>IF(Table1[[#This Row],[Verschluss - B1 - Lizenzierungs-pflichtig? (X=Ja)]]="","",Table1[[#This Row],[Verschluss - B1 - Lizenzierungs-pflichtig? (X=Ja)]])</f>
        <v/>
      </c>
      <c r="MI104" s="809" t="str">
        <f>IF(Table1[[#This Row],[Verschluss - B1 - Trennbar vom Hauptkörper? (X=Ja)]]="","",Table1[[#This Row],[Verschluss - B1 - Trennbar vom Hauptkörper? (X=Ja)]])</f>
        <v/>
      </c>
      <c r="MJ104" s="812" t="str">
        <f>IF(Table1[[#This Row],[Verschluss - B1 - Virgin Material]]="","",VLOOKUP(Table1[[#This Row],[Verschluss - B1 - Virgin Material]],'DD FD'!AJ:AK,2,FALSE))</f>
        <v/>
      </c>
      <c r="MK104" s="813" t="str">
        <f>IF(Table1[[#This Row],[Verschluss - B1 - Virgin Material Anteil (in %)]]="","",Table1[[#This Row],[Verschluss - B1 - Virgin Material Anteil (in %)]])</f>
        <v/>
      </c>
      <c r="ML104" s="812" t="str">
        <f>IF(Table1[[#This Row],[Verschluss - B1 - Recyceltes Material]]="","",VLOOKUP(Table1[[#This Row],[Verschluss - B1 - Recyceltes Material]],'DD FD'!AL:AM,2,FALSE))</f>
        <v/>
      </c>
      <c r="MM104" s="813" t="str">
        <f>IF(Table1[[#This Row],[Verschluss - B1 - Recyceltes Material Anteil (in %)]]="","",Table1[[#This Row],[Verschluss - B1 - Recyceltes Material Anteil (in %)]])</f>
        <v/>
      </c>
      <c r="MN104" s="812" t="str">
        <f>IF(Table1[[#This Row],[Verschluss - B1 - Beschichtung]]="","",VLOOKUP(Table1[[#This Row],[Verschluss - B1 - Beschichtung]],'DD FD'!AE:AF,2,FALSE))</f>
        <v/>
      </c>
      <c r="MO104" s="815" t="str">
        <f>IF(Table1[[#This Row],[Verschluss - B1 - Beschichtung Anteil (in %)]]="","",Table1[[#This Row],[Verschluss - B1 - Beschichtung Anteil (in %)]])</f>
        <v/>
      </c>
      <c r="MP104" s="811" t="str">
        <f>IF(Table1[[#This Row],[Verschluss - B2 - Art]]="","",VLOOKUP(Table1[[#This Row],[Verschluss - B2 - Art]],'DD FD'!D:E,2,FALSE))</f>
        <v/>
      </c>
      <c r="MQ104" s="812" t="str">
        <f>IF(Table1[[#This Row],[Verschluss - B2 - Fraktion]]="","",VLOOKUP(Table1[[#This Row],[Verschluss - B2 - Fraktion]],'DD FD'!H:J,3,FALSE))</f>
        <v/>
      </c>
      <c r="MR104" s="809" t="str">
        <f>IF(Table1[[#This Row],[Verschluss - B2 - Gewicht (in G)]]="","",Table1[[#This Row],[Verschluss - B2 - Gewicht (in G)]])</f>
        <v/>
      </c>
      <c r="MS104" s="809" t="str">
        <f>IF(Table1[[#This Row],[Verschluss - B2 - Lizenzierungs-pflichtig? (X=Ja)]]="","",Table1[[#This Row],[Verschluss - B2 - Lizenzierungs-pflichtig? (X=Ja)]])</f>
        <v/>
      </c>
      <c r="MT104" s="809" t="str">
        <f>IF(Table1[[#This Row],[Verschluss - B2 - Trennbar vom Hauptkörper? (X=Ja)]]="","",Table1[[#This Row],[Verschluss - B2 - Trennbar vom Hauptkörper? (X=Ja)]])</f>
        <v/>
      </c>
      <c r="MU104" s="812" t="str">
        <f>IF(Table1[[#This Row],[Verschluss - B2 - Virgin Material]]="","",VLOOKUP(Table1[[#This Row],[Verschluss - B2 - Virgin Material]],'DD FD'!AJ:AK,2,FALSE))</f>
        <v/>
      </c>
      <c r="MV104" s="813" t="str">
        <f>IF(Table1[[#This Row],[Verschluss - B2 - Virgin Material Anteil (in %)]]="","",Table1[[#This Row],[Verschluss - B2 - Virgin Material Anteil (in %)]])</f>
        <v/>
      </c>
      <c r="MW104" s="812" t="str">
        <f>IF(Table1[[#This Row],[Verschluss - B2 - Recyceltes Material]]="","",VLOOKUP(Table1[[#This Row],[Verschluss - B2 - Recyceltes Material]],'DD FD'!AL:AM,2,FALSE))</f>
        <v/>
      </c>
      <c r="MX104" s="813" t="str">
        <f>IF(Table1[[#This Row],[Verschluss - B2 - Recyceltes Material Anteil (in %)]]="","",Table1[[#This Row],[Verschluss - B2 - Recyceltes Material Anteil (in %)]])</f>
        <v/>
      </c>
      <c r="MY104" s="812" t="str">
        <f>IF(Table1[[#This Row],[Verschluss - B2 - Beschichtung]]="","",VLOOKUP(Table1[[#This Row],[Verschluss - B2 - Beschichtung]],'DD FD'!AE:AF,2,FALSE))</f>
        <v/>
      </c>
      <c r="MZ104" s="815" t="str">
        <f>IF(Table1[[#This Row],[Verschluss - B2 - Beschichtung Anteil (in %)]]="","",Table1[[#This Row],[Verschluss - B2 - Beschichtung Anteil (in %)]])</f>
        <v/>
      </c>
      <c r="NA104" s="811" t="str">
        <f>IF(Table1[[#This Row],[Verschluss - B3 - Art]]="","",VLOOKUP(Table1[[#This Row],[Verschluss - B3 - Art]],'DD FD'!D:E,2,FALSE))</f>
        <v/>
      </c>
      <c r="NB104" s="812" t="str">
        <f>IF(Table1[[#This Row],[Verschluss - B3 - Fraktion]]="","",VLOOKUP(Table1[[#This Row],[Verschluss - B3 - Fraktion]],'DD FD'!H:J,3,FALSE))</f>
        <v/>
      </c>
      <c r="NC104" s="809" t="str">
        <f>IF(Table1[[#This Row],[Verschluss - B3 - Gewicht (in G)]]="","",Table1[[#This Row],[Verschluss - B3 - Gewicht (in G)]])</f>
        <v/>
      </c>
      <c r="ND104" s="809" t="str">
        <f>IF(Table1[[#This Row],[Verschluss - B3 - Lizenzierungs-pflichtig? (X=Ja)]]="","",Table1[[#This Row],[Verschluss - B3 - Lizenzierungs-pflichtig? (X=Ja)]])</f>
        <v/>
      </c>
      <c r="NE104" s="809" t="str">
        <f>IF(Table1[[#This Row],[Verschluss - B3 - Trennbar vom Hauptkörper? (X=Ja)]]="","",Table1[[#This Row],[Verschluss - B3 - Trennbar vom Hauptkörper? (X=Ja)]])</f>
        <v/>
      </c>
      <c r="NF104" s="812" t="str">
        <f>IF(Table1[[#This Row],[Verschluss - B3 - Virgin Material]]="","",VLOOKUP(Table1[[#This Row],[Verschluss - B3 - Virgin Material]],'DD FD'!AJ:AK,2,FALSE))</f>
        <v/>
      </c>
      <c r="NG104" s="813" t="str">
        <f>IF(Table1[[#This Row],[Verschluss - B3 - Virgin Material Anteil (in %)]]="","",Table1[[#This Row],[Verschluss - B3 - Virgin Material Anteil (in %)]])</f>
        <v/>
      </c>
      <c r="NH104" s="812" t="str">
        <f>IF(Table1[[#This Row],[Verschluss - B3 - Recyceltes Material]]="","",VLOOKUP(Table1[[#This Row],[Verschluss - B3 - Recyceltes Material]],'DD FD'!AL:AM,2,FALSE))</f>
        <v/>
      </c>
      <c r="NI104" s="813" t="str">
        <f>IF(Table1[[#This Row],[Verschluss - B3 - Recyceltes Material Anteil (in %)]]="","",Table1[[#This Row],[Verschluss - B3 - Recyceltes Material Anteil (in %)]])</f>
        <v/>
      </c>
      <c r="NJ104" s="812" t="str">
        <f>IF(Table1[[#This Row],[Verschluss - B3 - Beschichtung]]="","",VLOOKUP(Table1[[#This Row],[Verschluss - B3 - Beschichtung]],'DD FD'!AE:AF,2,FALSE))</f>
        <v/>
      </c>
      <c r="NK104" s="815" t="str">
        <f>IF(Table1[[#This Row],[Verschluss - B3 - Beschichtung Anteil (in %)]]="","",Table1[[#This Row],[Verschluss - B3 - Beschichtung Anteil (in %)]])</f>
        <v/>
      </c>
      <c r="NL104" s="811" t="str">
        <f>IF(Table1[[#This Row],[Etikett - B1 - Art]]="","",VLOOKUP(Table1[[#This Row],[Etikett - B1 - Art]],'DD FD'!F:G,2,FALSE))</f>
        <v/>
      </c>
      <c r="NM104" s="812" t="str">
        <f>IF(Table1[[#This Row],[Etikett - B1 - Fraktion]]="","",VLOOKUP(Table1[[#This Row],[Etikett - B1 - Fraktion]],'DD FD'!H:J,3,FALSE))</f>
        <v/>
      </c>
      <c r="NN104" s="809" t="str">
        <f>IF(Table1[[#This Row],[Etikett - B1 - Gewicht (in G)]]="","",Table1[[#This Row],[Etikett - B1 - Gewicht (in G)]])</f>
        <v/>
      </c>
      <c r="NO104" s="809" t="str">
        <f>IF(Table1[[#This Row],[Etikett - B1 - Lizenzierungs-pflichtig? (X=Ja)]]="","",Table1[[#This Row],[Etikett - B1 - Lizenzierungs-pflichtig? (X=Ja)]])</f>
        <v/>
      </c>
      <c r="NP104" s="809" t="str">
        <f>IF(Table1[[#This Row],[Etikett - B1 - Trennbar vom Hauptkörper? (X=Ja)]]="","",Table1[[#This Row],[Etikett - B1 - Trennbar vom Hauptkörper? (X=Ja)]])</f>
        <v/>
      </c>
      <c r="NQ104" s="812" t="str">
        <f>IF(Table1[[#This Row],[Etikett - B1 - Virgin Material]]="","",VLOOKUP(Table1[[#This Row],[Etikett - B1 - Virgin Material]],'DD FD'!AJ:AK,2,FALSE))</f>
        <v/>
      </c>
      <c r="NR104" s="813" t="str">
        <f>IF(Table1[[#This Row],[Etikett - B1 - Virgin Material Anteil (in %)]]="","",Table1[[#This Row],[Etikett - B1 - Virgin Material Anteil (in %)]])</f>
        <v/>
      </c>
      <c r="NS104" s="812" t="str">
        <f>IF(Table1[[#This Row],[Etikett - B1 - Recyceltes Material]]="","",VLOOKUP(Table1[[#This Row],[Etikett - B1 - Recyceltes Material]],'DD FD'!AL:AM,2,FALSE))</f>
        <v/>
      </c>
      <c r="NT104" s="813" t="str">
        <f>IF(Table1[[#This Row],[Etikett - B1 - Recyceltes Material Anteil (in %)]]="","",Table1[[#This Row],[Etikett - B1 - Recyceltes Material Anteil (in %)]])</f>
        <v/>
      </c>
      <c r="NU104" s="812" t="str">
        <f>IF(Table1[[#This Row],[Etikett - B1 - Beschichtung]]="","",VLOOKUP(Table1[[#This Row],[Etikett - B1 - Beschichtung]],'DD FD'!AE:AF,2,FALSE))</f>
        <v/>
      </c>
      <c r="NV104" s="815" t="str">
        <f>IF(Table1[[#This Row],[Etikett - B1 - Beschichtung Anteil (in %)]]="","",Table1[[#This Row],[Etikett - B1 - Beschichtung Anteil (in %)]])</f>
        <v/>
      </c>
      <c r="NW104" s="811" t="str">
        <f>IF(Table1[[#This Row],[Etikett - B2 - Art]]="","",VLOOKUP(Table1[[#This Row],[Etikett - B2 - Art]],'DD FD'!F:G,2,FALSE))</f>
        <v/>
      </c>
      <c r="NX104" s="812" t="str">
        <f>IF(Table1[[#This Row],[Etikett - B2 - Fraktion]]="","",VLOOKUP(Table1[[#This Row],[Etikett - B2 - Fraktion]],'DD FD'!H:J,3,FALSE))</f>
        <v/>
      </c>
      <c r="NY104" s="809" t="str">
        <f>IF(Table1[[#This Row],[Etikett - B2 - Gewicht (in G)]]="","",Table1[[#This Row],[Etikett - B2 - Gewicht (in G)]])</f>
        <v/>
      </c>
      <c r="NZ104" s="809" t="str">
        <f>IF(Table1[[#This Row],[Etikett - B2 - Lizenzierungs-pflichtig? (X=Ja)]]="","",Table1[[#This Row],[Etikett - B2 - Lizenzierungs-pflichtig? (X=Ja)]])</f>
        <v/>
      </c>
      <c r="OA104" s="809" t="str">
        <f>IF(Table1[[#This Row],[Etikett - B2 - Trennbar vom Hauptkörper? (X=Ja)]]="","",Table1[[#This Row],[Etikett - B2 - Trennbar vom Hauptkörper? (X=Ja)]])</f>
        <v/>
      </c>
      <c r="OB104" s="812" t="str">
        <f>IF(Table1[[#This Row],[Etikett - B2 - Virgin Material]]="","",VLOOKUP(Table1[[#This Row],[Etikett - B2 - Virgin Material]],'DD FD'!AJ:AK,2,FALSE))</f>
        <v/>
      </c>
      <c r="OC104" s="813" t="str">
        <f>IF(Table1[[#This Row],[Etikett - B2 - Virgin Material Anteil (in %)]]="","",Table1[[#This Row],[Etikett - B2 - Virgin Material Anteil (in %)]])</f>
        <v/>
      </c>
      <c r="OD104" s="812" t="str">
        <f>IF(Table1[[#This Row],[Etikett - B2 - Recyceltes Material]]="","",VLOOKUP(Table1[[#This Row],[Etikett - B2 - Recyceltes Material]],'DD FD'!AL:AM,2,FALSE))</f>
        <v/>
      </c>
      <c r="OE104" s="813" t="str">
        <f>IF(Table1[[#This Row],[Etikett - B2 - Recyceltes Material Anteil (in %)]]="","",Table1[[#This Row],[Etikett - B2 - Recyceltes Material Anteil (in %)]])</f>
        <v/>
      </c>
      <c r="OF104" s="812" t="str">
        <f>IF(Table1[[#This Row],[Etikett - B2 - Beschichtung]]="","",VLOOKUP(Table1[[#This Row],[Etikett - B2 - Beschichtung]],'DD FD'!AE:AF,2,FALSE))</f>
        <v/>
      </c>
      <c r="OG104" s="815" t="str">
        <f>IF(Table1[[#This Row],[Etikett - B2 - Beschichtung Anteil (in %)]]="","",Table1[[#This Row],[Etikett - B2 - Beschichtung Anteil (in %)]])</f>
        <v/>
      </c>
      <c r="OH104" s="811" t="str">
        <f>IF(Table1[[#This Row],[Etikett - B3 - Art]]="","",VLOOKUP(Table1[[#This Row],[Etikett - B3 - Art]],'DD FD'!F:G,2,FALSE))</f>
        <v/>
      </c>
      <c r="OI104" s="812" t="str">
        <f>IF(Table1[[#This Row],[Etikett - B3 - Fraktion]]="","",VLOOKUP(Table1[[#This Row],[Etikett - B3 - Fraktion]],'DD FD'!H:J,3,FALSE))</f>
        <v/>
      </c>
      <c r="OJ104" s="809" t="str">
        <f>IF(Table1[[#This Row],[Etikett - B3 - Gewicht (in G)]]="","",Table1[[#This Row],[Etikett - B3 - Gewicht (in G)]])</f>
        <v/>
      </c>
      <c r="OK104" s="809" t="str">
        <f>IF(Table1[[#This Row],[Etikett - B3 - Lizenzierungs-pflichtig? (X=Ja)]]="","",Table1[[#This Row],[Etikett - B3 - Lizenzierungs-pflichtig? (X=Ja)]])</f>
        <v/>
      </c>
      <c r="OL104" s="809" t="str">
        <f>IF(Table1[[#This Row],[Etikett - B3 - Trennbar vom Hauptkörper? (X=Ja)]]="","",Table1[[#This Row],[Etikett - B3 - Trennbar vom Hauptkörper? (X=Ja)]])</f>
        <v/>
      </c>
      <c r="OM104" s="812" t="str">
        <f>IF(Table1[[#This Row],[Etikett - B3 - Virgin Material]]="","",VLOOKUP(Table1[[#This Row],[Etikett - B3 - Virgin Material]],'DD FD'!AJ:AK,2,FALSE))</f>
        <v/>
      </c>
      <c r="ON104" s="813" t="str">
        <f>IF(Table1[[#This Row],[Etikett - B3 - Virgin Material Anteil (in %)]]="","",Table1[[#This Row],[Etikett - B3 - Virgin Material Anteil (in %)]])</f>
        <v/>
      </c>
      <c r="OO104" s="812" t="str">
        <f>IF(Table1[[#This Row],[Etikett - B3 - Recyceltes Material]]="","",VLOOKUP(Table1[[#This Row],[Etikett - B3 - Recyceltes Material]],'DD FD'!AL:AM,2,FALSE))</f>
        <v/>
      </c>
      <c r="OP104" s="813" t="str">
        <f>IF(Table1[[#This Row],[Etikett - B3 - Recyceltes Material Anteil (in %)]]="","",Table1[[#This Row],[Etikett - B3 - Recyceltes Material Anteil (in %)]])</f>
        <v/>
      </c>
      <c r="OQ104" s="812" t="str">
        <f>IF(Table1[[#This Row],[Etikett - B3 - Beschichtung]]="","",VLOOKUP(Table1[[#This Row],[Etikett - B3 - Beschichtung]],'DD FD'!AE:AF,2,FALSE))</f>
        <v/>
      </c>
      <c r="OR104" s="861" t="str">
        <f>IF(Table1[[#This Row],[Etikett - B3 - Beschichtung Anteil (in %)]]="","",Table1[[#This Row],[Etikett - B3 - Beschichtung Anteil (in %)]])</f>
        <v/>
      </c>
      <c r="OS104" s="866">
        <f>ROUNDUP(SUM(
IF(AND(LB104='DD FD'!$J$7,LD104='DD FD'!$AI$3),LC104,0),
IF(AND(LL104='DD FD'!$J$7,LN104='DD FD'!$AI$3),LM104,0),
IF(AND(LV104='DD FD'!$J$7,LX104='DD FD'!$AI$3),LW104,0),
IF(AND(MF104='DD FD'!$J$7,MH104='DD FD'!$AI$3),MG104,0),
IF(AND(MQ104='DD FD'!$J$7,MS104='DD FD'!$AI$3),MR104,0),
IF(AND(NB104='DD FD'!$J$7,ND104='DD FD'!$AI$3),NC104,0),
IF(AND(NM104='DD FD'!$J$7,NO104='DD FD'!$AI$3),NN104,0),
IF(AND(NX104='DD FD'!$J$7,NZ104='DD FD'!$AI$3),NY104,0),
IF(AND(OI104='DD FD'!$J$7,OK104='DD FD'!$AI$3),OJ104,0),
),2)</f>
        <v>0</v>
      </c>
      <c r="OT104" s="865">
        <f>ROUNDUP(SUM(
IF(AND(LB104='DD FD'!$J$6,LD104='DD FD'!$AI$3),LC104,0),
IF(AND(LL104='DD FD'!$J$6,LN104='DD FD'!$AI$3),LM104,0),
IF(AND(LV104='DD FD'!$J$6,LX104='DD FD'!$AI$3),LW104,0),
IF(AND(MF104='DD FD'!$J$6,MH104='DD FD'!$AI$3),MG104,0),
IF(AND(MQ104='DD FD'!$J$6,MS104='DD FD'!$AI$3),MR104,0),
IF(AND(NB104='DD FD'!$J$6,ND104='DD FD'!$AI$3),NC104,0),
IF(AND(NM104='DD FD'!$J$6,NO104='DD FD'!$AI$3),NN104,0),
IF(AND(NX104='DD FD'!$J$6,NZ104='DD FD'!$AI$3),NY104,0),
IF(AND(OI104='DD FD'!$J$6,OK104='DD FD'!$AI$3),OJ104,0),
),2)</f>
        <v>0</v>
      </c>
      <c r="OU104" s="865">
        <f>ROUNDUP(SUM(
IF(AND(LB104='DD FD'!$J$10,LD104='DD FD'!$AI$3),LC104,0),
IF(AND(LL104='DD FD'!$J$10,LN104='DD FD'!$AI$3),LM104,0),
IF(AND(LV104='DD FD'!$J$10,LX104='DD FD'!$AI$3),LW104,0),
IF(AND(MF104='DD FD'!$J$10,MH104='DD FD'!$AI$3),MG104,0),
IF(AND(MQ104='DD FD'!$J$10,MS104='DD FD'!$AI$3),MR104,0),
IF(AND(NB104='DD FD'!$J$10,ND104='DD FD'!$AI$3),NC104,0),
IF(AND(NM104='DD FD'!$J$10,NO104='DD FD'!$AI$3),NN104,0),
IF(AND(NX104='DD FD'!$J$10,NZ104='DD FD'!$AI$3),NY104,0),
IF(AND(OI104='DD FD'!$J$10,OK104='DD FD'!$AI$3),OJ104,0),
),2)</f>
        <v>0</v>
      </c>
      <c r="OV104" s="865">
        <f>ROUNDUP(SUM(
IF(AND(LB104='DD FD'!$J$8,LD104='DD FD'!$AI$3),LC104,0),
IF(AND(LL104='DD FD'!$J$8,LN104='DD FD'!$AI$3),LM104,0),
IF(AND(LV104='DD FD'!$J$8,LX104='DD FD'!$AI$3),LW104,0),
IF(AND(MF104='DD FD'!$J$8,MH104='DD FD'!$AI$3),MG104,0),
IF(AND(MQ104='DD FD'!$J$8,MS104='DD FD'!$AI$3),MR104,0),
IF(AND(NB104='DD FD'!$J$8,ND104='DD FD'!$AI$3),NC104,0),
IF(AND(NM104='DD FD'!$J$8,NO104='DD FD'!$AI$3),NN104,0),
IF(AND(NX104='DD FD'!$J$8,NZ104='DD FD'!$AI$3),NY104,0),
IF(AND(OI104='DD FD'!$J$8,OK104='DD FD'!$AI$3),OJ104,0),
),2)</f>
        <v>0</v>
      </c>
      <c r="OW104" s="865">
        <f>ROUNDUP(SUM(
IF(AND(LB104='DD FD'!$J$5,LD104='DD FD'!$AI$3),LC104,0),
IF(AND(LL104='DD FD'!$J$5,LN104='DD FD'!$AI$3),LM104,0),
IF(AND(LV104='DD FD'!$J$5,LX104='DD FD'!$AI$3),LW104,0),
IF(AND(MF104='DD FD'!$J$5,MH104='DD FD'!$AI$3),MG104,0),
IF(AND(MQ104='DD FD'!$J$5,MS104='DD FD'!$AI$3),MR104,0),
IF(AND(NB104='DD FD'!$J$5,ND104='DD FD'!$AI$3),NC104,0),
IF(AND(NM104='DD FD'!$J$5,NO104='DD FD'!$AI$3),NN104,0),
IF(AND(NX104='DD FD'!$J$5,NZ104='DD FD'!$AI$3),NY104,0),
IF(AND(OI104='DD FD'!$J$5,OK104='DD FD'!$AI$3),OJ104,0),
),2)</f>
        <v>0</v>
      </c>
      <c r="OX104" s="865">
        <f>ROUNDUP(SUM(
IF(AND(LB104='DD FD'!$J$9,LD104='DD FD'!$AI$3),LC104,0),
IF(AND(LL104='DD FD'!$J$9,LN104='DD FD'!$AI$3),LM104,0),
IF(AND(LV104='DD FD'!$J$9,LX104='DD FD'!$AI$3),LW104,0),
IF(AND(MF104='DD FD'!$J$9,MH104='DD FD'!$AI$3),MG104,0),
IF(AND(MQ104='DD FD'!$J$9,MS104='DD FD'!$AI$3),MR104,0),
IF(AND(NB104='DD FD'!$J$9,ND104='DD FD'!$AI$3),NC104,0),
IF(AND(NM104='DD FD'!$J$9,NO104='DD FD'!$AI$3),NN104,0),
IF(AND(NX104='DD FD'!$J$9,NZ104='DD FD'!$AI$3),NY104,0),
IF(AND(OI104='DD FD'!$J$9,OK104='DD FD'!$AI$3),OJ104,0),
),2)</f>
        <v>0</v>
      </c>
      <c r="OY104" s="865">
        <f>ROUNDUP(SUM(
IF(AND(LB104='DD FD'!$J$4,LD104='DD FD'!$AI$3),LC104,0),
IF(AND(LL104='DD FD'!$J$4,LN104='DD FD'!$AI$3),LM104,0),
IF(AND(LV104='DD FD'!$J$4,LX104='DD FD'!$AI$3),LW104,0),
IF(AND(MF104='DD FD'!$J$4,MH104='DD FD'!$AI$3),MG104,0),
IF(AND(MQ104='DD FD'!$J$4,MS104='DD FD'!$AI$3),MR104,0),
IF(AND(NB104='DD FD'!$J$4,ND104='DD FD'!$AI$3),NC104,0),
IF(AND(NM104='DD FD'!$J$4,NO104='DD FD'!$AI$3),NN104,0),
IF(AND(NX104='DD FD'!$J$4,NZ104='DD FD'!$AI$3),NY104,0),
IF(AND(OI104='DD FD'!$J$4,OK104='DD FD'!$AI$3),OJ104,0),
),2)</f>
        <v>0</v>
      </c>
      <c r="OZ104" s="867">
        <f>ROUNDUP(SUM(
IF(AND(LB104='DD FD'!$J$11,LD104='DD FD'!$AI$3),LC104,0),
IF(AND(LL104='DD FD'!$J$11,LN104='DD FD'!$AI$3),LM104,0),
IF(AND(LV104='DD FD'!$J$11,LX104='DD FD'!$AI$3),LW104,0),
IF(AND(MF104='DD FD'!$J$11,MH104='DD FD'!$AI$3),MG104,0),
IF(AND(MQ104='DD FD'!$J$11,MS104='DD FD'!$AI$3),MR104,0),
IF(AND(NB104='DD FD'!$J$11,ND104='DD FD'!$AI$3),NC104,0),
IF(AND(NM104='DD FD'!$J$11,NO104='DD FD'!$AI$3),NN104,0),
IF(AND(NX104='DD FD'!$J$11,NZ104='DD FD'!$AI$3),NY104,0),
IF(AND(OI104='DD FD'!$J$11,OK104='DD FD'!$AI$3),OJ104,0),
),2)</f>
        <v>0</v>
      </c>
    </row>
    <row r="105" spans="1:416">
      <c r="A105" s="663"/>
      <c r="B105" s="182"/>
      <c r="C105" s="282"/>
      <c r="D105" s="282"/>
      <c r="E105" s="183"/>
      <c r="F105" s="355"/>
      <c r="G105" s="359"/>
      <c r="H105" s="664"/>
      <c r="I105" s="173"/>
      <c r="J105" s="161" t="str">
        <f t="shared" si="27"/>
        <v/>
      </c>
      <c r="K105" s="633" t="str">
        <f t="shared" si="44"/>
        <v/>
      </c>
      <c r="L105" s="636"/>
      <c r="M105" s="124" t="str">
        <f t="shared" si="45"/>
        <v/>
      </c>
      <c r="N105" s="125" t="str">
        <f t="shared" si="28"/>
        <v/>
      </c>
      <c r="O105" s="175"/>
      <c r="P105" s="175"/>
      <c r="Q105" s="126" t="str">
        <f t="shared" si="46"/>
        <v/>
      </c>
      <c r="R105" s="184"/>
      <c r="S105" s="184"/>
      <c r="T105" s="182"/>
      <c r="U105" s="182"/>
      <c r="V105" s="182"/>
      <c r="W105" s="358"/>
      <c r="X105" s="182"/>
      <c r="Y105" s="183"/>
      <c r="Z105" s="123"/>
      <c r="AA105" s="176"/>
      <c r="AB105" s="176"/>
      <c r="AC105" s="176"/>
      <c r="AD105" s="176"/>
      <c r="AE105" s="176"/>
      <c r="AF105" s="176"/>
      <c r="AG105" s="127" t="str">
        <f t="shared" si="47"/>
        <v/>
      </c>
      <c r="AH105" s="127" t="str">
        <f t="shared" si="48"/>
        <v/>
      </c>
      <c r="AI105" s="370"/>
      <c r="AJ105" s="635"/>
      <c r="AK105" s="619" t="str">
        <f t="shared" si="49"/>
        <v/>
      </c>
      <c r="AL105" s="124" t="str">
        <f t="shared" si="29"/>
        <v/>
      </c>
      <c r="AM105" s="124" t="str">
        <f t="shared" si="30"/>
        <v/>
      </c>
      <c r="AN105" s="124" t="str">
        <f t="shared" si="31"/>
        <v/>
      </c>
      <c r="AO105" s="124" t="str">
        <f t="shared" si="32"/>
        <v/>
      </c>
      <c r="AP105" s="184"/>
      <c r="AQ105" s="182"/>
      <c r="AR105" s="182"/>
      <c r="AS105" s="182"/>
      <c r="AT105" s="182"/>
      <c r="AU105" s="127" t="str">
        <f t="shared" si="33"/>
        <v/>
      </c>
      <c r="AV105" s="354"/>
      <c r="AW105" s="127" t="str">
        <f t="shared" si="34"/>
        <v/>
      </c>
      <c r="AX105" s="144" t="str">
        <f t="shared" si="35"/>
        <v/>
      </c>
      <c r="AY105" s="182"/>
      <c r="AZ105" s="23"/>
      <c r="BA105" s="23"/>
      <c r="BB105" s="183"/>
      <c r="BC105" s="622"/>
      <c r="BD105" s="649" t="str">
        <f t="shared" si="50"/>
        <v/>
      </c>
      <c r="BE105" s="354"/>
      <c r="BF105" s="192" t="str">
        <f t="shared" si="51"/>
        <v/>
      </c>
      <c r="BG105" s="159"/>
      <c r="BH105" s="159"/>
      <c r="BI105" s="182"/>
      <c r="BJ105" s="194"/>
      <c r="BK105" s="194"/>
      <c r="BL105" s="194"/>
      <c r="BM105" s="127" t="str">
        <f t="shared" si="36"/>
        <v/>
      </c>
      <c r="BN105" s="194"/>
      <c r="BO105" s="178" t="str">
        <f t="shared" si="37"/>
        <v/>
      </c>
      <c r="BP105" s="191"/>
      <c r="BQ105" s="182"/>
      <c r="BR105" s="23"/>
      <c r="BS105" s="23"/>
      <c r="BT105" s="23"/>
      <c r="BU105" s="651"/>
      <c r="BV105" s="647"/>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633" t="str">
        <f t="shared" si="52"/>
        <v/>
      </c>
      <c r="DY105" s="736"/>
      <c r="DZ105" s="334"/>
      <c r="EA105" s="736"/>
      <c r="EB105" s="197"/>
      <c r="EC105" s="194"/>
      <c r="ED105" s="197"/>
      <c r="EE105" s="197"/>
      <c r="EF105" s="194"/>
      <c r="EG105" s="194"/>
      <c r="EH105" s="194"/>
      <c r="EI105" s="123" t="str">
        <f t="shared" si="38"/>
        <v/>
      </c>
      <c r="EJ105" s="194"/>
      <c r="EK105" s="620" t="str">
        <f t="shared" si="39"/>
        <v/>
      </c>
      <c r="EL105" s="756"/>
      <c r="EM105" s="620" t="str">
        <f t="shared" si="53"/>
        <v/>
      </c>
      <c r="EN105" s="733"/>
      <c r="EO105" s="163"/>
      <c r="EP105" s="163"/>
      <c r="EQ105" s="163"/>
      <c r="ER105" s="163"/>
      <c r="ES105" s="163"/>
      <c r="ET105" s="163"/>
      <c r="EU105" s="163"/>
      <c r="EV105" s="163"/>
      <c r="EW105" s="163"/>
      <c r="EX105" s="163"/>
      <c r="EY105" s="163"/>
      <c r="EZ105" s="163"/>
      <c r="FA105" s="163"/>
      <c r="FB105" s="163"/>
      <c r="FC105" s="742"/>
      <c r="FD105" s="648" t="str">
        <f t="shared" si="40"/>
        <v/>
      </c>
      <c r="FE105" s="183"/>
      <c r="FF105" s="201"/>
      <c r="FG105" s="201"/>
      <c r="FH105" s="201"/>
      <c r="FI105" s="201"/>
      <c r="FJ105" s="201"/>
      <c r="FK105" s="201"/>
      <c r="FL105" s="182"/>
      <c r="FM105" s="182"/>
      <c r="FN105" s="334"/>
      <c r="FO105" s="123" t="str">
        <f t="shared" si="41"/>
        <v/>
      </c>
      <c r="FP105" s="889" t="str">
        <f>IF(Table1[[#This Row],[Baumwollanteil (in %)]]&lt;&gt;"","05","")</f>
        <v/>
      </c>
      <c r="FQ105" s="999"/>
      <c r="FR105" s="179" t="str">
        <f t="shared" si="42"/>
        <v/>
      </c>
      <c r="FS105" s="175"/>
      <c r="FT105" s="175"/>
      <c r="FU105" s="175"/>
      <c r="FV105" s="745" t="str">
        <f t="shared" si="43"/>
        <v/>
      </c>
      <c r="FZ105" s="24"/>
      <c r="GA105" s="24"/>
      <c r="GC105" s="1010" t="str">
        <f>IF(Table1[[#This Row],[Global Trade Item Number (GTIN)]]="","",Table1[[#This Row],[Global Trade Item Number (GTIN)]])</f>
        <v/>
      </c>
      <c r="GD105" s="790" t="str">
        <f>IF(Table1[[#This Row],[WAWI-Nr./ Kreditoren-Nummer
(ASDV)]]&lt;&gt;"",Table1[[#This Row],[WAWI-Nr./ Kreditoren-Nummer
(ASDV)]],"")</f>
        <v/>
      </c>
      <c r="GE105" s="190"/>
      <c r="GF105" s="790" t="str">
        <f>IF(Table1[[#This Row],[Gültig ab (Datum)]]&lt;&gt;"","31.12.9999","")</f>
        <v/>
      </c>
      <c r="GG105" s="190"/>
      <c r="GH105" s="190"/>
      <c r="GI105" s="616"/>
      <c r="GJ105" s="765"/>
      <c r="GK105" s="763"/>
      <c r="GL105" s="617"/>
      <c r="GM105" s="617"/>
      <c r="GN105" s="617"/>
      <c r="GO105" s="617"/>
      <c r="GP105" s="617"/>
      <c r="GQ105" s="775"/>
      <c r="GR105" s="771"/>
      <c r="GS105" s="159"/>
      <c r="GT105" s="610"/>
      <c r="GU105" s="610"/>
      <c r="GV105" s="610"/>
      <c r="GW105" s="610"/>
      <c r="GX105" s="610"/>
      <c r="GY105" s="610"/>
      <c r="GZ105" s="610"/>
      <c r="HA105" s="610"/>
      <c r="HB105" s="771"/>
      <c r="HC105" s="610"/>
      <c r="HD105" s="610"/>
      <c r="HE105" s="610"/>
      <c r="HF105" s="610"/>
      <c r="HG105" s="610"/>
      <c r="HH105" s="610"/>
      <c r="HI105" s="610"/>
      <c r="HJ105" s="610"/>
      <c r="HK105" s="610"/>
      <c r="HL105" s="771"/>
      <c r="HM105" s="610"/>
      <c r="HN105" s="610"/>
      <c r="HO105" s="610"/>
      <c r="HP105" s="610"/>
      <c r="HQ105" s="610"/>
      <c r="HR105" s="610"/>
      <c r="HS105" s="610"/>
      <c r="HT105" s="610"/>
      <c r="HU105" s="610"/>
      <c r="HV105" s="771"/>
      <c r="HW105" s="610"/>
      <c r="HX105" s="610"/>
      <c r="HY105" s="610"/>
      <c r="HZ105" s="610"/>
      <c r="IA105" s="610"/>
      <c r="IB105" s="610"/>
      <c r="IC105" s="610"/>
      <c r="ID105" s="610"/>
      <c r="IE105" s="610"/>
      <c r="IF105" s="610"/>
      <c r="IG105" s="771"/>
      <c r="IH105" s="610"/>
      <c r="II105" s="610"/>
      <c r="IJ105" s="610"/>
      <c r="IK105" s="610"/>
      <c r="IL105" s="610"/>
      <c r="IM105" s="610"/>
      <c r="IN105" s="610"/>
      <c r="IO105" s="610"/>
      <c r="IP105" s="610"/>
      <c r="IQ105" s="610"/>
      <c r="IR105" s="771"/>
      <c r="IS105" s="610"/>
      <c r="IT105" s="610"/>
      <c r="IU105" s="610"/>
      <c r="IV105" s="610"/>
      <c r="IW105" s="610"/>
      <c r="IX105" s="610"/>
      <c r="IY105" s="610"/>
      <c r="IZ105" s="610"/>
      <c r="JA105" s="610"/>
      <c r="JB105" s="610"/>
      <c r="JC105" s="771"/>
      <c r="JD105" s="610"/>
      <c r="JE105" s="610"/>
      <c r="JF105" s="610"/>
      <c r="JG105" s="610"/>
      <c r="JH105" s="610"/>
      <c r="JI105" s="610"/>
      <c r="JJ105" s="610"/>
      <c r="JK105" s="610"/>
      <c r="JL105" s="610"/>
      <c r="JM105" s="827"/>
      <c r="JN105" s="771"/>
      <c r="JO105" s="610"/>
      <c r="JP105" s="610"/>
      <c r="JQ105" s="610"/>
      <c r="JR105" s="610"/>
      <c r="JS105" s="610"/>
      <c r="JT105" s="610"/>
      <c r="JU105" s="610"/>
      <c r="JV105" s="610"/>
      <c r="JW105" s="610"/>
      <c r="JX105" s="610"/>
      <c r="JY105" s="771"/>
      <c r="JZ105" s="610"/>
      <c r="KA105" s="610"/>
      <c r="KB105" s="610"/>
      <c r="KC105" s="610"/>
      <c r="KD105" s="610"/>
      <c r="KE105" s="610"/>
      <c r="KF105" s="610"/>
      <c r="KG105" s="610"/>
      <c r="KH105" s="610"/>
      <c r="KI105" s="610"/>
      <c r="KL105" s="803" t="str">
        <f>IF(Table1[[#This Row],[GTIN]]&lt;&gt;"",Table1[[#This Row],[GTIN]],"")</f>
        <v/>
      </c>
      <c r="KM105" s="804" t="str">
        <f>Table1[[#This Row],[Kreditor]]</f>
        <v/>
      </c>
      <c r="KN105" s="805" t="str">
        <f>IF(Table1[[#This Row],[Gültig ab (Datum)]]&lt;&gt;"",Table1[[#This Row],[Gültig ab (Datum)]],"")</f>
        <v/>
      </c>
      <c r="KO105" s="805" t="str">
        <f>Table1[[#This Row],[Gültig bis]]</f>
        <v/>
      </c>
      <c r="KP105" s="818" t="str">
        <f>IF(Table1[[#This Row],[Artikel verpackt? 
(X=Ja)]]="","",Table1[[#This Row],[Artikel verpackt? 
(X=Ja)]])</f>
        <v/>
      </c>
      <c r="KQ105" s="806" t="str">
        <f>IF(Table1[[#This Row],[Verpackung recyclingfähig?
(X=Ja)]]="","",Table1[[#This Row],[Verpackung recyclingfähig?
(X=Ja)]])</f>
        <v/>
      </c>
      <c r="KR105" s="807"/>
      <c r="KS105" s="808"/>
      <c r="KT105" s="809"/>
      <c r="KU105" s="809"/>
      <c r="KV105" s="809"/>
      <c r="KW105" s="809"/>
      <c r="KX105" s="809"/>
      <c r="KY105" s="809"/>
      <c r="KZ105" s="810"/>
      <c r="LA105" s="811" t="str">
        <f>IF(Table1[[#This Row],[Hauptkörper - B1 - Art]]="","",VLOOKUP(Table1[[#This Row],[Hauptkörper - B1 - Art]],'DD FD'!B:C,2,FALSE))</f>
        <v/>
      </c>
      <c r="LB105" s="812" t="str">
        <f>IF(Table1[[#This Row],[Hauptkörper - B1 - Fraktion]]="","",VLOOKUP(Table1[[#This Row],[Hauptkörper - B1 - Fraktion]],'DD FD'!H:J,3,FALSE))</f>
        <v/>
      </c>
      <c r="LC105" s="809" t="str">
        <f>IF(Table1[[#This Row],[Hauptkörper - B1 - Gewicht
(in G)]]="","",Table1[[#This Row],[Hauptkörper - B1 - Gewicht
(in G)]])</f>
        <v/>
      </c>
      <c r="LD105" s="809" t="str">
        <f>IF(Table1[[#This Row],[Hauptkörper - B1 - Lizenzierungs-pflichtig? (X=Ja)]]="","",Table1[[#This Row],[Hauptkörper - B1 - Lizenzierungs-pflichtig? (X=Ja)]])</f>
        <v/>
      </c>
      <c r="LE105" s="812" t="str">
        <f>IF(Table1[[#This Row],[Hauptkörper - B1 - Virgin Material]]="","",VLOOKUP(Table1[[#This Row],[Hauptkörper - B1 - Virgin Material]],'DD FD'!AJ:AK,2,FALSE))</f>
        <v/>
      </c>
      <c r="LF105" s="813" t="str">
        <f>IF(Table1[[#This Row],[Hauptkörper - B1 - Virgin Material Anteil (in %)]]="","",Table1[[#This Row],[Hauptkörper - B1 - Virgin Material Anteil (in %)]])</f>
        <v/>
      </c>
      <c r="LG105" s="812" t="str">
        <f>IF(Table1[[#This Row],[Hauptkörper - B1 - Recyceltes Material]]="","",VLOOKUP(Table1[[#This Row],[Hauptkörper - B1 - Recyceltes Material]],'DD FD'!AL:AM,2,FALSE))</f>
        <v/>
      </c>
      <c r="LH105" s="813" t="str">
        <f>IF(Table1[[#This Row],[Hauptkörper - B1 - Recyceltes Material Anteil (in %)]]="","",Table1[[#This Row],[Hauptkörper - B1 - Recyceltes Material Anteil (in %)]])</f>
        <v/>
      </c>
      <c r="LI105" s="814" t="str">
        <f>IF(Table1[[#This Row],[Hauptkörper - B1 - Beschichtung]]="","",VLOOKUP(Table1[[#This Row],[Hauptkörper - B1 - Beschichtung]],'DD FD'!AE:AF,2,FALSE))</f>
        <v/>
      </c>
      <c r="LJ105" s="815" t="str">
        <f>IF(Table1[[#This Row],[Hauptkörper - B1 - Beschichtung Anteil (in %)]]="","",Table1[[#This Row],[Hauptkörper - B1 - Beschichtung Anteil (in %)]])</f>
        <v/>
      </c>
      <c r="LK105" s="811" t="str">
        <f>IF(Table1[[#This Row],[Hauptkörper - B2 - Art]]="","",VLOOKUP(Table1[[#This Row],[Hauptkörper - B2 - Art]],'DD FD'!B:C,2,FALSE))</f>
        <v/>
      </c>
      <c r="LL105" s="812" t="str">
        <f>IF(Table1[[#This Row],[Hauptkörper - B2 - Fraktion]]="","",VLOOKUP(Table1[[#This Row],[Hauptkörper - B2 - Fraktion]],'DD FD'!H:J,3,FALSE))</f>
        <v/>
      </c>
      <c r="LM105" s="809" t="str">
        <f>IF(Table1[[#This Row],[Hauptkörper - B2 - Gewicht
(in G)]]="","",Table1[[#This Row],[Hauptkörper - B2 - Gewicht
(in G)]])</f>
        <v/>
      </c>
      <c r="LN105" s="809" t="str">
        <f>IF(Table1[[#This Row],[Hauptkörper - B2 - Lizenzierungs-pflichtig? (X=Ja)]]="","",Table1[[#This Row],[Hauptkörper - B2 - Lizenzierungs-pflichtig? (X=Ja)]])</f>
        <v/>
      </c>
      <c r="LO105" s="812" t="str">
        <f>IF(Table1[[#This Row],[Hauptkörper - B2 - Virgin Material]]="","",VLOOKUP(Table1[[#This Row],[Hauptkörper - B2 - Virgin Material]],'DD FD'!AJ:AK,2,FALSE))</f>
        <v/>
      </c>
      <c r="LP105" s="813" t="str">
        <f>IF(Table1[[#This Row],[Hauptkörper - B2 - Virgin Material Anteil (in %)]]="","",Table1[[#This Row],[Hauptkörper - B2 - Virgin Material Anteil (in %)]])</f>
        <v/>
      </c>
      <c r="LQ105" s="812" t="str">
        <f>IF(Table1[[#This Row],[Hauptkörper - B2 - Recyceltes Material]]="","",VLOOKUP(Table1[[#This Row],[Hauptkörper - B2 - Recyceltes Material]],'DD FD'!AL:AM,2,FALSE))</f>
        <v/>
      </c>
      <c r="LR105" s="813" t="str">
        <f>IF(Table1[[#This Row],[Hauptkörper - B2 - Recyceltes Material Anteil (in %)]]="","",Table1[[#This Row],[Hauptkörper - B2 - Recyceltes Material Anteil (in %)]])</f>
        <v/>
      </c>
      <c r="LS105" s="812" t="str">
        <f>IF(Table1[[#This Row],[Hauptkörper - B2 - Beschichtung]]="","",VLOOKUP(Table1[[#This Row],[Hauptkörper - B2 - Beschichtung]],'DD FD'!AE:AF,2,FALSE))</f>
        <v/>
      </c>
      <c r="LT105" s="815" t="str">
        <f>IF(Table1[[#This Row],[Hauptkörper - B2 - Beschichtung Anteil (in %)]]="","",Table1[[#This Row],[Hauptkörper - B2 - Beschichtung Anteil (in %)]])</f>
        <v/>
      </c>
      <c r="LU105" s="811" t="str">
        <f>IF(Table1[[#This Row],[Hauptkörper - B3 - Art]]="","",VLOOKUP(Table1[[#This Row],[Hauptkörper - B3 - Art]],'DD FD'!B:C,2,FALSE))</f>
        <v/>
      </c>
      <c r="LV105" s="812" t="str">
        <f>IF(Table1[[#This Row],[Hauptkörper - B3 - Fraktion]]="","",VLOOKUP(Table1[[#This Row],[Hauptkörper - B3 - Fraktion]],'DD FD'!H:J,3,FALSE))</f>
        <v/>
      </c>
      <c r="LW105" s="809" t="str">
        <f>IF(Table1[[#This Row],[Hauptkörper - B3 - Gewicht
(in G)]]="","",Table1[[#This Row],[Hauptkörper - B3 - Gewicht
(in G)]])</f>
        <v/>
      </c>
      <c r="LX105" s="809" t="str">
        <f>IF(Table1[[#This Row],[Hauptkörper - B3 - Lizenzierungs-pflichtig? (X=Ja)]]="","",Table1[[#This Row],[Hauptkörper - B3 - Lizenzierungs-pflichtig? (X=Ja)]])</f>
        <v/>
      </c>
      <c r="LY105" s="812" t="str">
        <f>IF(Table1[[#This Row],[Hauptkörper - B3 - Virgin Material]]="","",VLOOKUP(Table1[[#This Row],[Hauptkörper - B3 - Virgin Material]],'DD FD'!AJ:AK,2,FALSE))</f>
        <v/>
      </c>
      <c r="LZ105" s="813" t="str">
        <f>IF(Table1[[#This Row],[Hauptkörper - B3 - Virgin Material Anteil (in %)]]="","",Table1[[#This Row],[Hauptkörper - B3 - Virgin Material Anteil (in %)]])</f>
        <v/>
      </c>
      <c r="MA105" s="812" t="str">
        <f>IF(Table1[[#This Row],[Hauptkörper - B3 - Recyceltes Material]]="","",VLOOKUP(Table1[[#This Row],[Hauptkörper - B3 - Recyceltes Material]],'DD FD'!AL:AM,2,FALSE))</f>
        <v/>
      </c>
      <c r="MB105" s="813" t="str">
        <f>IF(Table1[[#This Row],[Hauptkörper - B3 - Recyceltes Material Anteil (in %)]]="","",Table1[[#This Row],[Hauptkörper - B3 - Recyceltes Material Anteil (in %)]])</f>
        <v/>
      </c>
      <c r="MC105" s="812" t="str">
        <f>IF(Table1[[#This Row],[Hauptkörper - B3 - Beschichtung]]="","",VLOOKUP(Table1[[#This Row],[Hauptkörper - B3 - Beschichtung]],'DD FD'!AE:AF,2,FALSE))</f>
        <v/>
      </c>
      <c r="MD105" s="815" t="str">
        <f>IF(Table1[[#This Row],[Hauptkörper - B3 - Beschichtung Anteil (in %)]]="","",Table1[[#This Row],[Hauptkörper - B3 - Beschichtung Anteil (in %)]])</f>
        <v/>
      </c>
      <c r="ME105" s="811" t="str">
        <f>IF(Table1[[#This Row],[Verschluss - B1 - Art]]="","",VLOOKUP(Table1[[#This Row],[Verschluss - B1 - Art]],'DD FD'!D:E,2,FALSE))</f>
        <v/>
      </c>
      <c r="MF105" s="812" t="str">
        <f>IF(Table1[[#This Row],[Verschluss - B1 - Fraktion]]="","",VLOOKUP(Table1[[#This Row],[Verschluss - B1 - Fraktion]],'DD FD'!H:J,3,FALSE))</f>
        <v/>
      </c>
      <c r="MG105" s="809" t="str">
        <f>IF(Table1[[#This Row],[Verschluss - B1 - Gewicht (in G)]]="","",Table1[[#This Row],[Verschluss - B1 - Gewicht (in G)]])</f>
        <v/>
      </c>
      <c r="MH105" s="809" t="str">
        <f>IF(Table1[[#This Row],[Verschluss - B1 - Lizenzierungs-pflichtig? (X=Ja)]]="","",Table1[[#This Row],[Verschluss - B1 - Lizenzierungs-pflichtig? (X=Ja)]])</f>
        <v/>
      </c>
      <c r="MI105" s="809" t="str">
        <f>IF(Table1[[#This Row],[Verschluss - B1 - Trennbar vom Hauptkörper? (X=Ja)]]="","",Table1[[#This Row],[Verschluss - B1 - Trennbar vom Hauptkörper? (X=Ja)]])</f>
        <v/>
      </c>
      <c r="MJ105" s="812" t="str">
        <f>IF(Table1[[#This Row],[Verschluss - B1 - Virgin Material]]="","",VLOOKUP(Table1[[#This Row],[Verschluss - B1 - Virgin Material]],'DD FD'!AJ:AK,2,FALSE))</f>
        <v/>
      </c>
      <c r="MK105" s="813" t="str">
        <f>IF(Table1[[#This Row],[Verschluss - B1 - Virgin Material Anteil (in %)]]="","",Table1[[#This Row],[Verschluss - B1 - Virgin Material Anteil (in %)]])</f>
        <v/>
      </c>
      <c r="ML105" s="812" t="str">
        <f>IF(Table1[[#This Row],[Verschluss - B1 - Recyceltes Material]]="","",VLOOKUP(Table1[[#This Row],[Verschluss - B1 - Recyceltes Material]],'DD FD'!AL:AM,2,FALSE))</f>
        <v/>
      </c>
      <c r="MM105" s="813" t="str">
        <f>IF(Table1[[#This Row],[Verschluss - B1 - Recyceltes Material Anteil (in %)]]="","",Table1[[#This Row],[Verschluss - B1 - Recyceltes Material Anteil (in %)]])</f>
        <v/>
      </c>
      <c r="MN105" s="812" t="str">
        <f>IF(Table1[[#This Row],[Verschluss - B1 - Beschichtung]]="","",VLOOKUP(Table1[[#This Row],[Verschluss - B1 - Beschichtung]],'DD FD'!AE:AF,2,FALSE))</f>
        <v/>
      </c>
      <c r="MO105" s="815" t="str">
        <f>IF(Table1[[#This Row],[Verschluss - B1 - Beschichtung Anteil (in %)]]="","",Table1[[#This Row],[Verschluss - B1 - Beschichtung Anteil (in %)]])</f>
        <v/>
      </c>
      <c r="MP105" s="811" t="str">
        <f>IF(Table1[[#This Row],[Verschluss - B2 - Art]]="","",VLOOKUP(Table1[[#This Row],[Verschluss - B2 - Art]],'DD FD'!D:E,2,FALSE))</f>
        <v/>
      </c>
      <c r="MQ105" s="812" t="str">
        <f>IF(Table1[[#This Row],[Verschluss - B2 - Fraktion]]="","",VLOOKUP(Table1[[#This Row],[Verschluss - B2 - Fraktion]],'DD FD'!H:J,3,FALSE))</f>
        <v/>
      </c>
      <c r="MR105" s="809" t="str">
        <f>IF(Table1[[#This Row],[Verschluss - B2 - Gewicht (in G)]]="","",Table1[[#This Row],[Verschluss - B2 - Gewicht (in G)]])</f>
        <v/>
      </c>
      <c r="MS105" s="809" t="str">
        <f>IF(Table1[[#This Row],[Verschluss - B2 - Lizenzierungs-pflichtig? (X=Ja)]]="","",Table1[[#This Row],[Verschluss - B2 - Lizenzierungs-pflichtig? (X=Ja)]])</f>
        <v/>
      </c>
      <c r="MT105" s="809" t="str">
        <f>IF(Table1[[#This Row],[Verschluss - B2 - Trennbar vom Hauptkörper? (X=Ja)]]="","",Table1[[#This Row],[Verschluss - B2 - Trennbar vom Hauptkörper? (X=Ja)]])</f>
        <v/>
      </c>
      <c r="MU105" s="812" t="str">
        <f>IF(Table1[[#This Row],[Verschluss - B2 - Virgin Material]]="","",VLOOKUP(Table1[[#This Row],[Verschluss - B2 - Virgin Material]],'DD FD'!AJ:AK,2,FALSE))</f>
        <v/>
      </c>
      <c r="MV105" s="813" t="str">
        <f>IF(Table1[[#This Row],[Verschluss - B2 - Virgin Material Anteil (in %)]]="","",Table1[[#This Row],[Verschluss - B2 - Virgin Material Anteil (in %)]])</f>
        <v/>
      </c>
      <c r="MW105" s="812" t="str">
        <f>IF(Table1[[#This Row],[Verschluss - B2 - Recyceltes Material]]="","",VLOOKUP(Table1[[#This Row],[Verschluss - B2 - Recyceltes Material]],'DD FD'!AL:AM,2,FALSE))</f>
        <v/>
      </c>
      <c r="MX105" s="813" t="str">
        <f>IF(Table1[[#This Row],[Verschluss - B2 - Recyceltes Material Anteil (in %)]]="","",Table1[[#This Row],[Verschluss - B2 - Recyceltes Material Anteil (in %)]])</f>
        <v/>
      </c>
      <c r="MY105" s="812" t="str">
        <f>IF(Table1[[#This Row],[Verschluss - B2 - Beschichtung]]="","",VLOOKUP(Table1[[#This Row],[Verschluss - B2 - Beschichtung]],'DD FD'!AE:AF,2,FALSE))</f>
        <v/>
      </c>
      <c r="MZ105" s="815" t="str">
        <f>IF(Table1[[#This Row],[Verschluss - B2 - Beschichtung Anteil (in %)]]="","",Table1[[#This Row],[Verschluss - B2 - Beschichtung Anteil (in %)]])</f>
        <v/>
      </c>
      <c r="NA105" s="811" t="str">
        <f>IF(Table1[[#This Row],[Verschluss - B3 - Art]]="","",VLOOKUP(Table1[[#This Row],[Verschluss - B3 - Art]],'DD FD'!D:E,2,FALSE))</f>
        <v/>
      </c>
      <c r="NB105" s="812" t="str">
        <f>IF(Table1[[#This Row],[Verschluss - B3 - Fraktion]]="","",VLOOKUP(Table1[[#This Row],[Verschluss - B3 - Fraktion]],'DD FD'!H:J,3,FALSE))</f>
        <v/>
      </c>
      <c r="NC105" s="809" t="str">
        <f>IF(Table1[[#This Row],[Verschluss - B3 - Gewicht (in G)]]="","",Table1[[#This Row],[Verschluss - B3 - Gewicht (in G)]])</f>
        <v/>
      </c>
      <c r="ND105" s="809" t="str">
        <f>IF(Table1[[#This Row],[Verschluss - B3 - Lizenzierungs-pflichtig? (X=Ja)]]="","",Table1[[#This Row],[Verschluss - B3 - Lizenzierungs-pflichtig? (X=Ja)]])</f>
        <v/>
      </c>
      <c r="NE105" s="809" t="str">
        <f>IF(Table1[[#This Row],[Verschluss - B3 - Trennbar vom Hauptkörper? (X=Ja)]]="","",Table1[[#This Row],[Verschluss - B3 - Trennbar vom Hauptkörper? (X=Ja)]])</f>
        <v/>
      </c>
      <c r="NF105" s="812" t="str">
        <f>IF(Table1[[#This Row],[Verschluss - B3 - Virgin Material]]="","",VLOOKUP(Table1[[#This Row],[Verschluss - B3 - Virgin Material]],'DD FD'!AJ:AK,2,FALSE))</f>
        <v/>
      </c>
      <c r="NG105" s="813" t="str">
        <f>IF(Table1[[#This Row],[Verschluss - B3 - Virgin Material Anteil (in %)]]="","",Table1[[#This Row],[Verschluss - B3 - Virgin Material Anteil (in %)]])</f>
        <v/>
      </c>
      <c r="NH105" s="812" t="str">
        <f>IF(Table1[[#This Row],[Verschluss - B3 - Recyceltes Material]]="","",VLOOKUP(Table1[[#This Row],[Verschluss - B3 - Recyceltes Material]],'DD FD'!AL:AM,2,FALSE))</f>
        <v/>
      </c>
      <c r="NI105" s="813" t="str">
        <f>IF(Table1[[#This Row],[Verschluss - B3 - Recyceltes Material Anteil (in %)]]="","",Table1[[#This Row],[Verschluss - B3 - Recyceltes Material Anteil (in %)]])</f>
        <v/>
      </c>
      <c r="NJ105" s="812" t="str">
        <f>IF(Table1[[#This Row],[Verschluss - B3 - Beschichtung]]="","",VLOOKUP(Table1[[#This Row],[Verschluss - B3 - Beschichtung]],'DD FD'!AE:AF,2,FALSE))</f>
        <v/>
      </c>
      <c r="NK105" s="815" t="str">
        <f>IF(Table1[[#This Row],[Verschluss - B3 - Beschichtung Anteil (in %)]]="","",Table1[[#This Row],[Verschluss - B3 - Beschichtung Anteil (in %)]])</f>
        <v/>
      </c>
      <c r="NL105" s="811" t="str">
        <f>IF(Table1[[#This Row],[Etikett - B1 - Art]]="","",VLOOKUP(Table1[[#This Row],[Etikett - B1 - Art]],'DD FD'!F:G,2,FALSE))</f>
        <v/>
      </c>
      <c r="NM105" s="812" t="str">
        <f>IF(Table1[[#This Row],[Etikett - B1 - Fraktion]]="","",VLOOKUP(Table1[[#This Row],[Etikett - B1 - Fraktion]],'DD FD'!H:J,3,FALSE))</f>
        <v/>
      </c>
      <c r="NN105" s="809" t="str">
        <f>IF(Table1[[#This Row],[Etikett - B1 - Gewicht (in G)]]="","",Table1[[#This Row],[Etikett - B1 - Gewicht (in G)]])</f>
        <v/>
      </c>
      <c r="NO105" s="809" t="str">
        <f>IF(Table1[[#This Row],[Etikett - B1 - Lizenzierungs-pflichtig? (X=Ja)]]="","",Table1[[#This Row],[Etikett - B1 - Lizenzierungs-pflichtig? (X=Ja)]])</f>
        <v/>
      </c>
      <c r="NP105" s="809" t="str">
        <f>IF(Table1[[#This Row],[Etikett - B1 - Trennbar vom Hauptkörper? (X=Ja)]]="","",Table1[[#This Row],[Etikett - B1 - Trennbar vom Hauptkörper? (X=Ja)]])</f>
        <v/>
      </c>
      <c r="NQ105" s="812" t="str">
        <f>IF(Table1[[#This Row],[Etikett - B1 - Virgin Material]]="","",VLOOKUP(Table1[[#This Row],[Etikett - B1 - Virgin Material]],'DD FD'!AJ:AK,2,FALSE))</f>
        <v/>
      </c>
      <c r="NR105" s="813" t="str">
        <f>IF(Table1[[#This Row],[Etikett - B1 - Virgin Material Anteil (in %)]]="","",Table1[[#This Row],[Etikett - B1 - Virgin Material Anteil (in %)]])</f>
        <v/>
      </c>
      <c r="NS105" s="812" t="str">
        <f>IF(Table1[[#This Row],[Etikett - B1 - Recyceltes Material]]="","",VLOOKUP(Table1[[#This Row],[Etikett - B1 - Recyceltes Material]],'DD FD'!AL:AM,2,FALSE))</f>
        <v/>
      </c>
      <c r="NT105" s="813" t="str">
        <f>IF(Table1[[#This Row],[Etikett - B1 - Recyceltes Material Anteil (in %)]]="","",Table1[[#This Row],[Etikett - B1 - Recyceltes Material Anteil (in %)]])</f>
        <v/>
      </c>
      <c r="NU105" s="812" t="str">
        <f>IF(Table1[[#This Row],[Etikett - B1 - Beschichtung]]="","",VLOOKUP(Table1[[#This Row],[Etikett - B1 - Beschichtung]],'DD FD'!AE:AF,2,FALSE))</f>
        <v/>
      </c>
      <c r="NV105" s="815" t="str">
        <f>IF(Table1[[#This Row],[Etikett - B1 - Beschichtung Anteil (in %)]]="","",Table1[[#This Row],[Etikett - B1 - Beschichtung Anteil (in %)]])</f>
        <v/>
      </c>
      <c r="NW105" s="811" t="str">
        <f>IF(Table1[[#This Row],[Etikett - B2 - Art]]="","",VLOOKUP(Table1[[#This Row],[Etikett - B2 - Art]],'DD FD'!F:G,2,FALSE))</f>
        <v/>
      </c>
      <c r="NX105" s="812" t="str">
        <f>IF(Table1[[#This Row],[Etikett - B2 - Fraktion]]="","",VLOOKUP(Table1[[#This Row],[Etikett - B2 - Fraktion]],'DD FD'!H:J,3,FALSE))</f>
        <v/>
      </c>
      <c r="NY105" s="809" t="str">
        <f>IF(Table1[[#This Row],[Etikett - B2 - Gewicht (in G)]]="","",Table1[[#This Row],[Etikett - B2 - Gewicht (in G)]])</f>
        <v/>
      </c>
      <c r="NZ105" s="809" t="str">
        <f>IF(Table1[[#This Row],[Etikett - B2 - Lizenzierungs-pflichtig? (X=Ja)]]="","",Table1[[#This Row],[Etikett - B2 - Lizenzierungs-pflichtig? (X=Ja)]])</f>
        <v/>
      </c>
      <c r="OA105" s="809" t="str">
        <f>IF(Table1[[#This Row],[Etikett - B2 - Trennbar vom Hauptkörper? (X=Ja)]]="","",Table1[[#This Row],[Etikett - B2 - Trennbar vom Hauptkörper? (X=Ja)]])</f>
        <v/>
      </c>
      <c r="OB105" s="812" t="str">
        <f>IF(Table1[[#This Row],[Etikett - B2 - Virgin Material]]="","",VLOOKUP(Table1[[#This Row],[Etikett - B2 - Virgin Material]],'DD FD'!AJ:AK,2,FALSE))</f>
        <v/>
      </c>
      <c r="OC105" s="813" t="str">
        <f>IF(Table1[[#This Row],[Etikett - B2 - Virgin Material Anteil (in %)]]="","",Table1[[#This Row],[Etikett - B2 - Virgin Material Anteil (in %)]])</f>
        <v/>
      </c>
      <c r="OD105" s="812" t="str">
        <f>IF(Table1[[#This Row],[Etikett - B2 - Recyceltes Material]]="","",VLOOKUP(Table1[[#This Row],[Etikett - B2 - Recyceltes Material]],'DD FD'!AL:AM,2,FALSE))</f>
        <v/>
      </c>
      <c r="OE105" s="813" t="str">
        <f>IF(Table1[[#This Row],[Etikett - B2 - Recyceltes Material Anteil (in %)]]="","",Table1[[#This Row],[Etikett - B2 - Recyceltes Material Anteil (in %)]])</f>
        <v/>
      </c>
      <c r="OF105" s="812" t="str">
        <f>IF(Table1[[#This Row],[Etikett - B2 - Beschichtung]]="","",VLOOKUP(Table1[[#This Row],[Etikett - B2 - Beschichtung]],'DD FD'!AE:AF,2,FALSE))</f>
        <v/>
      </c>
      <c r="OG105" s="815" t="str">
        <f>IF(Table1[[#This Row],[Etikett - B2 - Beschichtung Anteil (in %)]]="","",Table1[[#This Row],[Etikett - B2 - Beschichtung Anteil (in %)]])</f>
        <v/>
      </c>
      <c r="OH105" s="811" t="str">
        <f>IF(Table1[[#This Row],[Etikett - B3 - Art]]="","",VLOOKUP(Table1[[#This Row],[Etikett - B3 - Art]],'DD FD'!F:G,2,FALSE))</f>
        <v/>
      </c>
      <c r="OI105" s="812" t="str">
        <f>IF(Table1[[#This Row],[Etikett - B3 - Fraktion]]="","",VLOOKUP(Table1[[#This Row],[Etikett - B3 - Fraktion]],'DD FD'!H:J,3,FALSE))</f>
        <v/>
      </c>
      <c r="OJ105" s="809" t="str">
        <f>IF(Table1[[#This Row],[Etikett - B3 - Gewicht (in G)]]="","",Table1[[#This Row],[Etikett - B3 - Gewicht (in G)]])</f>
        <v/>
      </c>
      <c r="OK105" s="809" t="str">
        <f>IF(Table1[[#This Row],[Etikett - B3 - Lizenzierungs-pflichtig? (X=Ja)]]="","",Table1[[#This Row],[Etikett - B3 - Lizenzierungs-pflichtig? (X=Ja)]])</f>
        <v/>
      </c>
      <c r="OL105" s="809" t="str">
        <f>IF(Table1[[#This Row],[Etikett - B3 - Trennbar vom Hauptkörper? (X=Ja)]]="","",Table1[[#This Row],[Etikett - B3 - Trennbar vom Hauptkörper? (X=Ja)]])</f>
        <v/>
      </c>
      <c r="OM105" s="812" t="str">
        <f>IF(Table1[[#This Row],[Etikett - B3 - Virgin Material]]="","",VLOOKUP(Table1[[#This Row],[Etikett - B3 - Virgin Material]],'DD FD'!AJ:AK,2,FALSE))</f>
        <v/>
      </c>
      <c r="ON105" s="813" t="str">
        <f>IF(Table1[[#This Row],[Etikett - B3 - Virgin Material Anteil (in %)]]="","",Table1[[#This Row],[Etikett - B3 - Virgin Material Anteil (in %)]])</f>
        <v/>
      </c>
      <c r="OO105" s="812" t="str">
        <f>IF(Table1[[#This Row],[Etikett - B3 - Recyceltes Material]]="","",VLOOKUP(Table1[[#This Row],[Etikett - B3 - Recyceltes Material]],'DD FD'!AL:AM,2,FALSE))</f>
        <v/>
      </c>
      <c r="OP105" s="813" t="str">
        <f>IF(Table1[[#This Row],[Etikett - B3 - Recyceltes Material Anteil (in %)]]="","",Table1[[#This Row],[Etikett - B3 - Recyceltes Material Anteil (in %)]])</f>
        <v/>
      </c>
      <c r="OQ105" s="812" t="str">
        <f>IF(Table1[[#This Row],[Etikett - B3 - Beschichtung]]="","",VLOOKUP(Table1[[#This Row],[Etikett - B3 - Beschichtung]],'DD FD'!AE:AF,2,FALSE))</f>
        <v/>
      </c>
      <c r="OR105" s="861" t="str">
        <f>IF(Table1[[#This Row],[Etikett - B3 - Beschichtung Anteil (in %)]]="","",Table1[[#This Row],[Etikett - B3 - Beschichtung Anteil (in %)]])</f>
        <v/>
      </c>
      <c r="OS105" s="866">
        <f>ROUNDUP(SUM(
IF(AND(LB105='DD FD'!$J$7,LD105='DD FD'!$AI$3),LC105,0),
IF(AND(LL105='DD FD'!$J$7,LN105='DD FD'!$AI$3),LM105,0),
IF(AND(LV105='DD FD'!$J$7,LX105='DD FD'!$AI$3),LW105,0),
IF(AND(MF105='DD FD'!$J$7,MH105='DD FD'!$AI$3),MG105,0),
IF(AND(MQ105='DD FD'!$J$7,MS105='DD FD'!$AI$3),MR105,0),
IF(AND(NB105='DD FD'!$J$7,ND105='DD FD'!$AI$3),NC105,0),
IF(AND(NM105='DD FD'!$J$7,NO105='DD FD'!$AI$3),NN105,0),
IF(AND(NX105='DD FD'!$J$7,NZ105='DD FD'!$AI$3),NY105,0),
IF(AND(OI105='DD FD'!$J$7,OK105='DD FD'!$AI$3),OJ105,0),
),2)</f>
        <v>0</v>
      </c>
      <c r="OT105" s="865">
        <f>ROUNDUP(SUM(
IF(AND(LB105='DD FD'!$J$6,LD105='DD FD'!$AI$3),LC105,0),
IF(AND(LL105='DD FD'!$J$6,LN105='DD FD'!$AI$3),LM105,0),
IF(AND(LV105='DD FD'!$J$6,LX105='DD FD'!$AI$3),LW105,0),
IF(AND(MF105='DD FD'!$J$6,MH105='DD FD'!$AI$3),MG105,0),
IF(AND(MQ105='DD FD'!$J$6,MS105='DD FD'!$AI$3),MR105,0),
IF(AND(NB105='DD FD'!$J$6,ND105='DD FD'!$AI$3),NC105,0),
IF(AND(NM105='DD FD'!$J$6,NO105='DD FD'!$AI$3),NN105,0),
IF(AND(NX105='DD FD'!$J$6,NZ105='DD FD'!$AI$3),NY105,0),
IF(AND(OI105='DD FD'!$J$6,OK105='DD FD'!$AI$3),OJ105,0),
),2)</f>
        <v>0</v>
      </c>
      <c r="OU105" s="865">
        <f>ROUNDUP(SUM(
IF(AND(LB105='DD FD'!$J$10,LD105='DD FD'!$AI$3),LC105,0),
IF(AND(LL105='DD FD'!$J$10,LN105='DD FD'!$AI$3),LM105,0),
IF(AND(LV105='DD FD'!$J$10,LX105='DD FD'!$AI$3),LW105,0),
IF(AND(MF105='DD FD'!$J$10,MH105='DD FD'!$AI$3),MG105,0),
IF(AND(MQ105='DD FD'!$J$10,MS105='DD FD'!$AI$3),MR105,0),
IF(AND(NB105='DD FD'!$J$10,ND105='DD FD'!$AI$3),NC105,0),
IF(AND(NM105='DD FD'!$J$10,NO105='DD FD'!$AI$3),NN105,0),
IF(AND(NX105='DD FD'!$J$10,NZ105='DD FD'!$AI$3),NY105,0),
IF(AND(OI105='DD FD'!$J$10,OK105='DD FD'!$AI$3),OJ105,0),
),2)</f>
        <v>0</v>
      </c>
      <c r="OV105" s="865">
        <f>ROUNDUP(SUM(
IF(AND(LB105='DD FD'!$J$8,LD105='DD FD'!$AI$3),LC105,0),
IF(AND(LL105='DD FD'!$J$8,LN105='DD FD'!$AI$3),LM105,0),
IF(AND(LV105='DD FD'!$J$8,LX105='DD FD'!$AI$3),LW105,0),
IF(AND(MF105='DD FD'!$J$8,MH105='DD FD'!$AI$3),MG105,0),
IF(AND(MQ105='DD FD'!$J$8,MS105='DD FD'!$AI$3),MR105,0),
IF(AND(NB105='DD FD'!$J$8,ND105='DD FD'!$AI$3),NC105,0),
IF(AND(NM105='DD FD'!$J$8,NO105='DD FD'!$AI$3),NN105,0),
IF(AND(NX105='DD FD'!$J$8,NZ105='DD FD'!$AI$3),NY105,0),
IF(AND(OI105='DD FD'!$J$8,OK105='DD FD'!$AI$3),OJ105,0),
),2)</f>
        <v>0</v>
      </c>
      <c r="OW105" s="865">
        <f>ROUNDUP(SUM(
IF(AND(LB105='DD FD'!$J$5,LD105='DD FD'!$AI$3),LC105,0),
IF(AND(LL105='DD FD'!$J$5,LN105='DD FD'!$AI$3),LM105,0),
IF(AND(LV105='DD FD'!$J$5,LX105='DD FD'!$AI$3),LW105,0),
IF(AND(MF105='DD FD'!$J$5,MH105='DD FD'!$AI$3),MG105,0),
IF(AND(MQ105='DD FD'!$J$5,MS105='DD FD'!$AI$3),MR105,0),
IF(AND(NB105='DD FD'!$J$5,ND105='DD FD'!$AI$3),NC105,0),
IF(AND(NM105='DD FD'!$J$5,NO105='DD FD'!$AI$3),NN105,0),
IF(AND(NX105='DD FD'!$J$5,NZ105='DD FD'!$AI$3),NY105,0),
IF(AND(OI105='DD FD'!$J$5,OK105='DD FD'!$AI$3),OJ105,0),
),2)</f>
        <v>0</v>
      </c>
      <c r="OX105" s="865">
        <f>ROUNDUP(SUM(
IF(AND(LB105='DD FD'!$J$9,LD105='DD FD'!$AI$3),LC105,0),
IF(AND(LL105='DD FD'!$J$9,LN105='DD FD'!$AI$3),LM105,0),
IF(AND(LV105='DD FD'!$J$9,LX105='DD FD'!$AI$3),LW105,0),
IF(AND(MF105='DD FD'!$J$9,MH105='DD FD'!$AI$3),MG105,0),
IF(AND(MQ105='DD FD'!$J$9,MS105='DD FD'!$AI$3),MR105,0),
IF(AND(NB105='DD FD'!$J$9,ND105='DD FD'!$AI$3),NC105,0),
IF(AND(NM105='DD FD'!$J$9,NO105='DD FD'!$AI$3),NN105,0),
IF(AND(NX105='DD FD'!$J$9,NZ105='DD FD'!$AI$3),NY105,0),
IF(AND(OI105='DD FD'!$J$9,OK105='DD FD'!$AI$3),OJ105,0),
),2)</f>
        <v>0</v>
      </c>
      <c r="OY105" s="865">
        <f>ROUNDUP(SUM(
IF(AND(LB105='DD FD'!$J$4,LD105='DD FD'!$AI$3),LC105,0),
IF(AND(LL105='DD FD'!$J$4,LN105='DD FD'!$AI$3),LM105,0),
IF(AND(LV105='DD FD'!$J$4,LX105='DD FD'!$AI$3),LW105,0),
IF(AND(MF105='DD FD'!$J$4,MH105='DD FD'!$AI$3),MG105,0),
IF(AND(MQ105='DD FD'!$J$4,MS105='DD FD'!$AI$3),MR105,0),
IF(AND(NB105='DD FD'!$J$4,ND105='DD FD'!$AI$3),NC105,0),
IF(AND(NM105='DD FD'!$J$4,NO105='DD FD'!$AI$3),NN105,0),
IF(AND(NX105='DD FD'!$J$4,NZ105='DD FD'!$AI$3),NY105,0),
IF(AND(OI105='DD FD'!$J$4,OK105='DD FD'!$AI$3),OJ105,0),
),2)</f>
        <v>0</v>
      </c>
      <c r="OZ105" s="867">
        <f>ROUNDUP(SUM(
IF(AND(LB105='DD FD'!$J$11,LD105='DD FD'!$AI$3),LC105,0),
IF(AND(LL105='DD FD'!$J$11,LN105='DD FD'!$AI$3),LM105,0),
IF(AND(LV105='DD FD'!$J$11,LX105='DD FD'!$AI$3),LW105,0),
IF(AND(MF105='DD FD'!$J$11,MH105='DD FD'!$AI$3),MG105,0),
IF(AND(MQ105='DD FD'!$J$11,MS105='DD FD'!$AI$3),MR105,0),
IF(AND(NB105='DD FD'!$J$11,ND105='DD FD'!$AI$3),NC105,0),
IF(AND(NM105='DD FD'!$J$11,NO105='DD FD'!$AI$3),NN105,0),
IF(AND(NX105='DD FD'!$J$11,NZ105='DD FD'!$AI$3),NY105,0),
IF(AND(OI105='DD FD'!$J$11,OK105='DD FD'!$AI$3),OJ105,0),
),2)</f>
        <v>0</v>
      </c>
    </row>
    <row r="106" spans="1:416">
      <c r="A106" s="663"/>
      <c r="B106" s="182"/>
      <c r="C106" s="282"/>
      <c r="D106" s="282"/>
      <c r="E106" s="183"/>
      <c r="F106" s="355"/>
      <c r="G106" s="359"/>
      <c r="H106" s="664"/>
      <c r="I106" s="173"/>
      <c r="J106" s="161" t="str">
        <f t="shared" si="27"/>
        <v/>
      </c>
      <c r="K106" s="633" t="str">
        <f t="shared" si="44"/>
        <v/>
      </c>
      <c r="L106" s="636"/>
      <c r="M106" s="124" t="str">
        <f t="shared" si="45"/>
        <v/>
      </c>
      <c r="N106" s="125" t="str">
        <f t="shared" si="28"/>
        <v/>
      </c>
      <c r="O106" s="175"/>
      <c r="P106" s="175"/>
      <c r="Q106" s="126" t="str">
        <f t="shared" si="46"/>
        <v/>
      </c>
      <c r="R106" s="184"/>
      <c r="S106" s="184"/>
      <c r="T106" s="182"/>
      <c r="U106" s="182"/>
      <c r="V106" s="182"/>
      <c r="W106" s="358"/>
      <c r="X106" s="182"/>
      <c r="Y106" s="183"/>
      <c r="Z106" s="123"/>
      <c r="AA106" s="176"/>
      <c r="AB106" s="176"/>
      <c r="AC106" s="176"/>
      <c r="AD106" s="176"/>
      <c r="AE106" s="176"/>
      <c r="AF106" s="176"/>
      <c r="AG106" s="127" t="str">
        <f t="shared" si="47"/>
        <v/>
      </c>
      <c r="AH106" s="127" t="str">
        <f t="shared" si="48"/>
        <v/>
      </c>
      <c r="AI106" s="370"/>
      <c r="AJ106" s="635"/>
      <c r="AK106" s="619" t="str">
        <f t="shared" si="49"/>
        <v/>
      </c>
      <c r="AL106" s="124" t="str">
        <f t="shared" si="29"/>
        <v/>
      </c>
      <c r="AM106" s="124" t="str">
        <f t="shared" si="30"/>
        <v/>
      </c>
      <c r="AN106" s="124" t="str">
        <f t="shared" si="31"/>
        <v/>
      </c>
      <c r="AO106" s="124" t="str">
        <f t="shared" si="32"/>
        <v/>
      </c>
      <c r="AP106" s="184"/>
      <c r="AQ106" s="182"/>
      <c r="AR106" s="182"/>
      <c r="AS106" s="182"/>
      <c r="AT106" s="182"/>
      <c r="AU106" s="127" t="str">
        <f t="shared" si="33"/>
        <v/>
      </c>
      <c r="AV106" s="354"/>
      <c r="AW106" s="127" t="str">
        <f t="shared" si="34"/>
        <v/>
      </c>
      <c r="AX106" s="144" t="str">
        <f t="shared" si="35"/>
        <v/>
      </c>
      <c r="AY106" s="182"/>
      <c r="AZ106" s="23"/>
      <c r="BA106" s="23"/>
      <c r="BB106" s="183"/>
      <c r="BC106" s="622"/>
      <c r="BD106" s="649" t="str">
        <f t="shared" si="50"/>
        <v/>
      </c>
      <c r="BE106" s="354"/>
      <c r="BF106" s="192" t="str">
        <f t="shared" si="51"/>
        <v/>
      </c>
      <c r="BG106" s="159"/>
      <c r="BH106" s="159"/>
      <c r="BI106" s="182"/>
      <c r="BJ106" s="194"/>
      <c r="BK106" s="194"/>
      <c r="BL106" s="194"/>
      <c r="BM106" s="127" t="str">
        <f t="shared" si="36"/>
        <v/>
      </c>
      <c r="BN106" s="194"/>
      <c r="BO106" s="178" t="str">
        <f t="shared" si="37"/>
        <v/>
      </c>
      <c r="BP106" s="191"/>
      <c r="BQ106" s="182"/>
      <c r="BR106" s="23"/>
      <c r="BS106" s="23"/>
      <c r="BT106" s="23"/>
      <c r="BU106" s="651"/>
      <c r="BV106" s="647"/>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633" t="str">
        <f t="shared" si="52"/>
        <v/>
      </c>
      <c r="DY106" s="736"/>
      <c r="DZ106" s="334"/>
      <c r="EA106" s="736"/>
      <c r="EB106" s="197"/>
      <c r="EC106" s="194"/>
      <c r="ED106" s="197"/>
      <c r="EE106" s="197"/>
      <c r="EF106" s="194"/>
      <c r="EG106" s="194"/>
      <c r="EH106" s="194"/>
      <c r="EI106" s="123" t="str">
        <f t="shared" si="38"/>
        <v/>
      </c>
      <c r="EJ106" s="194"/>
      <c r="EK106" s="620" t="str">
        <f t="shared" si="39"/>
        <v/>
      </c>
      <c r="EL106" s="756"/>
      <c r="EM106" s="620" t="str">
        <f t="shared" si="53"/>
        <v/>
      </c>
      <c r="EN106" s="733"/>
      <c r="EO106" s="163"/>
      <c r="EP106" s="163"/>
      <c r="EQ106" s="163"/>
      <c r="ER106" s="163"/>
      <c r="ES106" s="163"/>
      <c r="ET106" s="163"/>
      <c r="EU106" s="163"/>
      <c r="EV106" s="163"/>
      <c r="EW106" s="163"/>
      <c r="EX106" s="163"/>
      <c r="EY106" s="163"/>
      <c r="EZ106" s="163"/>
      <c r="FA106" s="163"/>
      <c r="FB106" s="163"/>
      <c r="FC106" s="742"/>
      <c r="FD106" s="648" t="str">
        <f t="shared" si="40"/>
        <v/>
      </c>
      <c r="FE106" s="183"/>
      <c r="FF106" s="201"/>
      <c r="FG106" s="201"/>
      <c r="FH106" s="201"/>
      <c r="FI106" s="201"/>
      <c r="FJ106" s="201"/>
      <c r="FK106" s="201"/>
      <c r="FL106" s="182"/>
      <c r="FM106" s="182"/>
      <c r="FN106" s="334"/>
      <c r="FO106" s="123" t="str">
        <f t="shared" si="41"/>
        <v/>
      </c>
      <c r="FP106" s="889" t="str">
        <f>IF(Table1[[#This Row],[Baumwollanteil (in %)]]&lt;&gt;"","05","")</f>
        <v/>
      </c>
      <c r="FQ106" s="999"/>
      <c r="FR106" s="179" t="str">
        <f t="shared" si="42"/>
        <v/>
      </c>
      <c r="FS106" s="175"/>
      <c r="FT106" s="175"/>
      <c r="FU106" s="175"/>
      <c r="FV106" s="745" t="str">
        <f t="shared" si="43"/>
        <v/>
      </c>
      <c r="FZ106" s="24"/>
      <c r="GA106" s="24"/>
      <c r="GC106" s="1010" t="str">
        <f>IF(Table1[[#This Row],[Global Trade Item Number (GTIN)]]="","",Table1[[#This Row],[Global Trade Item Number (GTIN)]])</f>
        <v/>
      </c>
      <c r="GD106" s="790" t="str">
        <f>IF(Table1[[#This Row],[WAWI-Nr./ Kreditoren-Nummer
(ASDV)]]&lt;&gt;"",Table1[[#This Row],[WAWI-Nr./ Kreditoren-Nummer
(ASDV)]],"")</f>
        <v/>
      </c>
      <c r="GE106" s="190"/>
      <c r="GF106" s="790" t="str">
        <f>IF(Table1[[#This Row],[Gültig ab (Datum)]]&lt;&gt;"","31.12.9999","")</f>
        <v/>
      </c>
      <c r="GG106" s="190"/>
      <c r="GH106" s="190"/>
      <c r="GI106" s="616"/>
      <c r="GJ106" s="765"/>
      <c r="GK106" s="763"/>
      <c r="GL106" s="617"/>
      <c r="GM106" s="617"/>
      <c r="GN106" s="617"/>
      <c r="GO106" s="617"/>
      <c r="GP106" s="617"/>
      <c r="GQ106" s="775"/>
      <c r="GR106" s="771"/>
      <c r="GS106" s="159"/>
      <c r="GT106" s="610"/>
      <c r="GU106" s="610"/>
      <c r="GV106" s="610"/>
      <c r="GW106" s="610"/>
      <c r="GX106" s="610"/>
      <c r="GY106" s="610"/>
      <c r="GZ106" s="610"/>
      <c r="HA106" s="610"/>
      <c r="HB106" s="771"/>
      <c r="HC106" s="610"/>
      <c r="HD106" s="610"/>
      <c r="HE106" s="610"/>
      <c r="HF106" s="610"/>
      <c r="HG106" s="610"/>
      <c r="HH106" s="610"/>
      <c r="HI106" s="610"/>
      <c r="HJ106" s="610"/>
      <c r="HK106" s="610"/>
      <c r="HL106" s="771"/>
      <c r="HM106" s="610"/>
      <c r="HN106" s="610"/>
      <c r="HO106" s="610"/>
      <c r="HP106" s="610"/>
      <c r="HQ106" s="610"/>
      <c r="HR106" s="610"/>
      <c r="HS106" s="610"/>
      <c r="HT106" s="610"/>
      <c r="HU106" s="610"/>
      <c r="HV106" s="771"/>
      <c r="HW106" s="610"/>
      <c r="HX106" s="610"/>
      <c r="HY106" s="610"/>
      <c r="HZ106" s="610"/>
      <c r="IA106" s="610"/>
      <c r="IB106" s="610"/>
      <c r="IC106" s="610"/>
      <c r="ID106" s="610"/>
      <c r="IE106" s="610"/>
      <c r="IF106" s="610"/>
      <c r="IG106" s="771"/>
      <c r="IH106" s="610"/>
      <c r="II106" s="610"/>
      <c r="IJ106" s="610"/>
      <c r="IK106" s="610"/>
      <c r="IL106" s="610"/>
      <c r="IM106" s="610"/>
      <c r="IN106" s="610"/>
      <c r="IO106" s="610"/>
      <c r="IP106" s="610"/>
      <c r="IQ106" s="610"/>
      <c r="IR106" s="771"/>
      <c r="IS106" s="610"/>
      <c r="IT106" s="610"/>
      <c r="IU106" s="610"/>
      <c r="IV106" s="610"/>
      <c r="IW106" s="610"/>
      <c r="IX106" s="610"/>
      <c r="IY106" s="610"/>
      <c r="IZ106" s="610"/>
      <c r="JA106" s="610"/>
      <c r="JB106" s="610"/>
      <c r="JC106" s="771"/>
      <c r="JD106" s="610"/>
      <c r="JE106" s="610"/>
      <c r="JF106" s="610"/>
      <c r="JG106" s="610"/>
      <c r="JH106" s="610"/>
      <c r="JI106" s="610"/>
      <c r="JJ106" s="610"/>
      <c r="JK106" s="610"/>
      <c r="JL106" s="610"/>
      <c r="JM106" s="827"/>
      <c r="JN106" s="771"/>
      <c r="JO106" s="610"/>
      <c r="JP106" s="610"/>
      <c r="JQ106" s="610"/>
      <c r="JR106" s="610"/>
      <c r="JS106" s="610"/>
      <c r="JT106" s="610"/>
      <c r="JU106" s="610"/>
      <c r="JV106" s="610"/>
      <c r="JW106" s="610"/>
      <c r="JX106" s="610"/>
      <c r="JY106" s="771"/>
      <c r="JZ106" s="610"/>
      <c r="KA106" s="610"/>
      <c r="KB106" s="610"/>
      <c r="KC106" s="610"/>
      <c r="KD106" s="610"/>
      <c r="KE106" s="610"/>
      <c r="KF106" s="610"/>
      <c r="KG106" s="610"/>
      <c r="KH106" s="610"/>
      <c r="KI106" s="610"/>
      <c r="KL106" s="803" t="str">
        <f>IF(Table1[[#This Row],[GTIN]]&lt;&gt;"",Table1[[#This Row],[GTIN]],"")</f>
        <v/>
      </c>
      <c r="KM106" s="804" t="str">
        <f>Table1[[#This Row],[Kreditor]]</f>
        <v/>
      </c>
      <c r="KN106" s="805" t="str">
        <f>IF(Table1[[#This Row],[Gültig ab (Datum)]]&lt;&gt;"",Table1[[#This Row],[Gültig ab (Datum)]],"")</f>
        <v/>
      </c>
      <c r="KO106" s="805" t="str">
        <f>Table1[[#This Row],[Gültig bis]]</f>
        <v/>
      </c>
      <c r="KP106" s="818" t="str">
        <f>IF(Table1[[#This Row],[Artikel verpackt? 
(X=Ja)]]="","",Table1[[#This Row],[Artikel verpackt? 
(X=Ja)]])</f>
        <v/>
      </c>
      <c r="KQ106" s="806" t="str">
        <f>IF(Table1[[#This Row],[Verpackung recyclingfähig?
(X=Ja)]]="","",Table1[[#This Row],[Verpackung recyclingfähig?
(X=Ja)]])</f>
        <v/>
      </c>
      <c r="KR106" s="807"/>
      <c r="KS106" s="808"/>
      <c r="KT106" s="809"/>
      <c r="KU106" s="809"/>
      <c r="KV106" s="809"/>
      <c r="KW106" s="809"/>
      <c r="KX106" s="809"/>
      <c r="KY106" s="809"/>
      <c r="KZ106" s="810"/>
      <c r="LA106" s="811" t="str">
        <f>IF(Table1[[#This Row],[Hauptkörper - B1 - Art]]="","",VLOOKUP(Table1[[#This Row],[Hauptkörper - B1 - Art]],'DD FD'!B:C,2,FALSE))</f>
        <v/>
      </c>
      <c r="LB106" s="812" t="str">
        <f>IF(Table1[[#This Row],[Hauptkörper - B1 - Fraktion]]="","",VLOOKUP(Table1[[#This Row],[Hauptkörper - B1 - Fraktion]],'DD FD'!H:J,3,FALSE))</f>
        <v/>
      </c>
      <c r="LC106" s="809" t="str">
        <f>IF(Table1[[#This Row],[Hauptkörper - B1 - Gewicht
(in G)]]="","",Table1[[#This Row],[Hauptkörper - B1 - Gewicht
(in G)]])</f>
        <v/>
      </c>
      <c r="LD106" s="809" t="str">
        <f>IF(Table1[[#This Row],[Hauptkörper - B1 - Lizenzierungs-pflichtig? (X=Ja)]]="","",Table1[[#This Row],[Hauptkörper - B1 - Lizenzierungs-pflichtig? (X=Ja)]])</f>
        <v/>
      </c>
      <c r="LE106" s="812" t="str">
        <f>IF(Table1[[#This Row],[Hauptkörper - B1 - Virgin Material]]="","",VLOOKUP(Table1[[#This Row],[Hauptkörper - B1 - Virgin Material]],'DD FD'!AJ:AK,2,FALSE))</f>
        <v/>
      </c>
      <c r="LF106" s="813" t="str">
        <f>IF(Table1[[#This Row],[Hauptkörper - B1 - Virgin Material Anteil (in %)]]="","",Table1[[#This Row],[Hauptkörper - B1 - Virgin Material Anteil (in %)]])</f>
        <v/>
      </c>
      <c r="LG106" s="812" t="str">
        <f>IF(Table1[[#This Row],[Hauptkörper - B1 - Recyceltes Material]]="","",VLOOKUP(Table1[[#This Row],[Hauptkörper - B1 - Recyceltes Material]],'DD FD'!AL:AM,2,FALSE))</f>
        <v/>
      </c>
      <c r="LH106" s="813" t="str">
        <f>IF(Table1[[#This Row],[Hauptkörper - B1 - Recyceltes Material Anteil (in %)]]="","",Table1[[#This Row],[Hauptkörper - B1 - Recyceltes Material Anteil (in %)]])</f>
        <v/>
      </c>
      <c r="LI106" s="814" t="str">
        <f>IF(Table1[[#This Row],[Hauptkörper - B1 - Beschichtung]]="","",VLOOKUP(Table1[[#This Row],[Hauptkörper - B1 - Beschichtung]],'DD FD'!AE:AF,2,FALSE))</f>
        <v/>
      </c>
      <c r="LJ106" s="815" t="str">
        <f>IF(Table1[[#This Row],[Hauptkörper - B1 - Beschichtung Anteil (in %)]]="","",Table1[[#This Row],[Hauptkörper - B1 - Beschichtung Anteil (in %)]])</f>
        <v/>
      </c>
      <c r="LK106" s="811" t="str">
        <f>IF(Table1[[#This Row],[Hauptkörper - B2 - Art]]="","",VLOOKUP(Table1[[#This Row],[Hauptkörper - B2 - Art]],'DD FD'!B:C,2,FALSE))</f>
        <v/>
      </c>
      <c r="LL106" s="812" t="str">
        <f>IF(Table1[[#This Row],[Hauptkörper - B2 - Fraktion]]="","",VLOOKUP(Table1[[#This Row],[Hauptkörper - B2 - Fraktion]],'DD FD'!H:J,3,FALSE))</f>
        <v/>
      </c>
      <c r="LM106" s="809" t="str">
        <f>IF(Table1[[#This Row],[Hauptkörper - B2 - Gewicht
(in G)]]="","",Table1[[#This Row],[Hauptkörper - B2 - Gewicht
(in G)]])</f>
        <v/>
      </c>
      <c r="LN106" s="809" t="str">
        <f>IF(Table1[[#This Row],[Hauptkörper - B2 - Lizenzierungs-pflichtig? (X=Ja)]]="","",Table1[[#This Row],[Hauptkörper - B2 - Lizenzierungs-pflichtig? (X=Ja)]])</f>
        <v/>
      </c>
      <c r="LO106" s="812" t="str">
        <f>IF(Table1[[#This Row],[Hauptkörper - B2 - Virgin Material]]="","",VLOOKUP(Table1[[#This Row],[Hauptkörper - B2 - Virgin Material]],'DD FD'!AJ:AK,2,FALSE))</f>
        <v/>
      </c>
      <c r="LP106" s="813" t="str">
        <f>IF(Table1[[#This Row],[Hauptkörper - B2 - Virgin Material Anteil (in %)]]="","",Table1[[#This Row],[Hauptkörper - B2 - Virgin Material Anteil (in %)]])</f>
        <v/>
      </c>
      <c r="LQ106" s="812" t="str">
        <f>IF(Table1[[#This Row],[Hauptkörper - B2 - Recyceltes Material]]="","",VLOOKUP(Table1[[#This Row],[Hauptkörper - B2 - Recyceltes Material]],'DD FD'!AL:AM,2,FALSE))</f>
        <v/>
      </c>
      <c r="LR106" s="813" t="str">
        <f>IF(Table1[[#This Row],[Hauptkörper - B2 - Recyceltes Material Anteil (in %)]]="","",Table1[[#This Row],[Hauptkörper - B2 - Recyceltes Material Anteil (in %)]])</f>
        <v/>
      </c>
      <c r="LS106" s="812" t="str">
        <f>IF(Table1[[#This Row],[Hauptkörper - B2 - Beschichtung]]="","",VLOOKUP(Table1[[#This Row],[Hauptkörper - B2 - Beschichtung]],'DD FD'!AE:AF,2,FALSE))</f>
        <v/>
      </c>
      <c r="LT106" s="815" t="str">
        <f>IF(Table1[[#This Row],[Hauptkörper - B2 - Beschichtung Anteil (in %)]]="","",Table1[[#This Row],[Hauptkörper - B2 - Beschichtung Anteil (in %)]])</f>
        <v/>
      </c>
      <c r="LU106" s="811" t="str">
        <f>IF(Table1[[#This Row],[Hauptkörper - B3 - Art]]="","",VLOOKUP(Table1[[#This Row],[Hauptkörper - B3 - Art]],'DD FD'!B:C,2,FALSE))</f>
        <v/>
      </c>
      <c r="LV106" s="812" t="str">
        <f>IF(Table1[[#This Row],[Hauptkörper - B3 - Fraktion]]="","",VLOOKUP(Table1[[#This Row],[Hauptkörper - B3 - Fraktion]],'DD FD'!H:J,3,FALSE))</f>
        <v/>
      </c>
      <c r="LW106" s="809" t="str">
        <f>IF(Table1[[#This Row],[Hauptkörper - B3 - Gewicht
(in G)]]="","",Table1[[#This Row],[Hauptkörper - B3 - Gewicht
(in G)]])</f>
        <v/>
      </c>
      <c r="LX106" s="809" t="str">
        <f>IF(Table1[[#This Row],[Hauptkörper - B3 - Lizenzierungs-pflichtig? (X=Ja)]]="","",Table1[[#This Row],[Hauptkörper - B3 - Lizenzierungs-pflichtig? (X=Ja)]])</f>
        <v/>
      </c>
      <c r="LY106" s="812" t="str">
        <f>IF(Table1[[#This Row],[Hauptkörper - B3 - Virgin Material]]="","",VLOOKUP(Table1[[#This Row],[Hauptkörper - B3 - Virgin Material]],'DD FD'!AJ:AK,2,FALSE))</f>
        <v/>
      </c>
      <c r="LZ106" s="813" t="str">
        <f>IF(Table1[[#This Row],[Hauptkörper - B3 - Virgin Material Anteil (in %)]]="","",Table1[[#This Row],[Hauptkörper - B3 - Virgin Material Anteil (in %)]])</f>
        <v/>
      </c>
      <c r="MA106" s="812" t="str">
        <f>IF(Table1[[#This Row],[Hauptkörper - B3 - Recyceltes Material]]="","",VLOOKUP(Table1[[#This Row],[Hauptkörper - B3 - Recyceltes Material]],'DD FD'!AL:AM,2,FALSE))</f>
        <v/>
      </c>
      <c r="MB106" s="813" t="str">
        <f>IF(Table1[[#This Row],[Hauptkörper - B3 - Recyceltes Material Anteil (in %)]]="","",Table1[[#This Row],[Hauptkörper - B3 - Recyceltes Material Anteil (in %)]])</f>
        <v/>
      </c>
      <c r="MC106" s="812" t="str">
        <f>IF(Table1[[#This Row],[Hauptkörper - B3 - Beschichtung]]="","",VLOOKUP(Table1[[#This Row],[Hauptkörper - B3 - Beschichtung]],'DD FD'!AE:AF,2,FALSE))</f>
        <v/>
      </c>
      <c r="MD106" s="815" t="str">
        <f>IF(Table1[[#This Row],[Hauptkörper - B3 - Beschichtung Anteil (in %)]]="","",Table1[[#This Row],[Hauptkörper - B3 - Beschichtung Anteil (in %)]])</f>
        <v/>
      </c>
      <c r="ME106" s="811" t="str">
        <f>IF(Table1[[#This Row],[Verschluss - B1 - Art]]="","",VLOOKUP(Table1[[#This Row],[Verschluss - B1 - Art]],'DD FD'!D:E,2,FALSE))</f>
        <v/>
      </c>
      <c r="MF106" s="812" t="str">
        <f>IF(Table1[[#This Row],[Verschluss - B1 - Fraktion]]="","",VLOOKUP(Table1[[#This Row],[Verschluss - B1 - Fraktion]],'DD FD'!H:J,3,FALSE))</f>
        <v/>
      </c>
      <c r="MG106" s="809" t="str">
        <f>IF(Table1[[#This Row],[Verschluss - B1 - Gewicht (in G)]]="","",Table1[[#This Row],[Verschluss - B1 - Gewicht (in G)]])</f>
        <v/>
      </c>
      <c r="MH106" s="809" t="str">
        <f>IF(Table1[[#This Row],[Verschluss - B1 - Lizenzierungs-pflichtig? (X=Ja)]]="","",Table1[[#This Row],[Verschluss - B1 - Lizenzierungs-pflichtig? (X=Ja)]])</f>
        <v/>
      </c>
      <c r="MI106" s="809" t="str">
        <f>IF(Table1[[#This Row],[Verschluss - B1 - Trennbar vom Hauptkörper? (X=Ja)]]="","",Table1[[#This Row],[Verschluss - B1 - Trennbar vom Hauptkörper? (X=Ja)]])</f>
        <v/>
      </c>
      <c r="MJ106" s="812" t="str">
        <f>IF(Table1[[#This Row],[Verschluss - B1 - Virgin Material]]="","",VLOOKUP(Table1[[#This Row],[Verschluss - B1 - Virgin Material]],'DD FD'!AJ:AK,2,FALSE))</f>
        <v/>
      </c>
      <c r="MK106" s="813" t="str">
        <f>IF(Table1[[#This Row],[Verschluss - B1 - Virgin Material Anteil (in %)]]="","",Table1[[#This Row],[Verschluss - B1 - Virgin Material Anteil (in %)]])</f>
        <v/>
      </c>
      <c r="ML106" s="812" t="str">
        <f>IF(Table1[[#This Row],[Verschluss - B1 - Recyceltes Material]]="","",VLOOKUP(Table1[[#This Row],[Verschluss - B1 - Recyceltes Material]],'DD FD'!AL:AM,2,FALSE))</f>
        <v/>
      </c>
      <c r="MM106" s="813" t="str">
        <f>IF(Table1[[#This Row],[Verschluss - B1 - Recyceltes Material Anteil (in %)]]="","",Table1[[#This Row],[Verschluss - B1 - Recyceltes Material Anteil (in %)]])</f>
        <v/>
      </c>
      <c r="MN106" s="812" t="str">
        <f>IF(Table1[[#This Row],[Verschluss - B1 - Beschichtung]]="","",VLOOKUP(Table1[[#This Row],[Verschluss - B1 - Beschichtung]],'DD FD'!AE:AF,2,FALSE))</f>
        <v/>
      </c>
      <c r="MO106" s="815" t="str">
        <f>IF(Table1[[#This Row],[Verschluss - B1 - Beschichtung Anteil (in %)]]="","",Table1[[#This Row],[Verschluss - B1 - Beschichtung Anteil (in %)]])</f>
        <v/>
      </c>
      <c r="MP106" s="811" t="str">
        <f>IF(Table1[[#This Row],[Verschluss - B2 - Art]]="","",VLOOKUP(Table1[[#This Row],[Verschluss - B2 - Art]],'DD FD'!D:E,2,FALSE))</f>
        <v/>
      </c>
      <c r="MQ106" s="812" t="str">
        <f>IF(Table1[[#This Row],[Verschluss - B2 - Fraktion]]="","",VLOOKUP(Table1[[#This Row],[Verschluss - B2 - Fraktion]],'DD FD'!H:J,3,FALSE))</f>
        <v/>
      </c>
      <c r="MR106" s="809" t="str">
        <f>IF(Table1[[#This Row],[Verschluss - B2 - Gewicht (in G)]]="","",Table1[[#This Row],[Verschluss - B2 - Gewicht (in G)]])</f>
        <v/>
      </c>
      <c r="MS106" s="809" t="str">
        <f>IF(Table1[[#This Row],[Verschluss - B2 - Lizenzierungs-pflichtig? (X=Ja)]]="","",Table1[[#This Row],[Verschluss - B2 - Lizenzierungs-pflichtig? (X=Ja)]])</f>
        <v/>
      </c>
      <c r="MT106" s="809" t="str">
        <f>IF(Table1[[#This Row],[Verschluss - B2 - Trennbar vom Hauptkörper? (X=Ja)]]="","",Table1[[#This Row],[Verschluss - B2 - Trennbar vom Hauptkörper? (X=Ja)]])</f>
        <v/>
      </c>
      <c r="MU106" s="812" t="str">
        <f>IF(Table1[[#This Row],[Verschluss - B2 - Virgin Material]]="","",VLOOKUP(Table1[[#This Row],[Verschluss - B2 - Virgin Material]],'DD FD'!AJ:AK,2,FALSE))</f>
        <v/>
      </c>
      <c r="MV106" s="813" t="str">
        <f>IF(Table1[[#This Row],[Verschluss - B2 - Virgin Material Anteil (in %)]]="","",Table1[[#This Row],[Verschluss - B2 - Virgin Material Anteil (in %)]])</f>
        <v/>
      </c>
      <c r="MW106" s="812" t="str">
        <f>IF(Table1[[#This Row],[Verschluss - B2 - Recyceltes Material]]="","",VLOOKUP(Table1[[#This Row],[Verschluss - B2 - Recyceltes Material]],'DD FD'!AL:AM,2,FALSE))</f>
        <v/>
      </c>
      <c r="MX106" s="813" t="str">
        <f>IF(Table1[[#This Row],[Verschluss - B2 - Recyceltes Material Anteil (in %)]]="","",Table1[[#This Row],[Verschluss - B2 - Recyceltes Material Anteil (in %)]])</f>
        <v/>
      </c>
      <c r="MY106" s="812" t="str">
        <f>IF(Table1[[#This Row],[Verschluss - B2 - Beschichtung]]="","",VLOOKUP(Table1[[#This Row],[Verschluss - B2 - Beschichtung]],'DD FD'!AE:AF,2,FALSE))</f>
        <v/>
      </c>
      <c r="MZ106" s="815" t="str">
        <f>IF(Table1[[#This Row],[Verschluss - B2 - Beschichtung Anteil (in %)]]="","",Table1[[#This Row],[Verschluss - B2 - Beschichtung Anteil (in %)]])</f>
        <v/>
      </c>
      <c r="NA106" s="811" t="str">
        <f>IF(Table1[[#This Row],[Verschluss - B3 - Art]]="","",VLOOKUP(Table1[[#This Row],[Verschluss - B3 - Art]],'DD FD'!D:E,2,FALSE))</f>
        <v/>
      </c>
      <c r="NB106" s="812" t="str">
        <f>IF(Table1[[#This Row],[Verschluss - B3 - Fraktion]]="","",VLOOKUP(Table1[[#This Row],[Verschluss - B3 - Fraktion]],'DD FD'!H:J,3,FALSE))</f>
        <v/>
      </c>
      <c r="NC106" s="809" t="str">
        <f>IF(Table1[[#This Row],[Verschluss - B3 - Gewicht (in G)]]="","",Table1[[#This Row],[Verschluss - B3 - Gewicht (in G)]])</f>
        <v/>
      </c>
      <c r="ND106" s="809" t="str">
        <f>IF(Table1[[#This Row],[Verschluss - B3 - Lizenzierungs-pflichtig? (X=Ja)]]="","",Table1[[#This Row],[Verschluss - B3 - Lizenzierungs-pflichtig? (X=Ja)]])</f>
        <v/>
      </c>
      <c r="NE106" s="809" t="str">
        <f>IF(Table1[[#This Row],[Verschluss - B3 - Trennbar vom Hauptkörper? (X=Ja)]]="","",Table1[[#This Row],[Verschluss - B3 - Trennbar vom Hauptkörper? (X=Ja)]])</f>
        <v/>
      </c>
      <c r="NF106" s="812" t="str">
        <f>IF(Table1[[#This Row],[Verschluss - B3 - Virgin Material]]="","",VLOOKUP(Table1[[#This Row],[Verschluss - B3 - Virgin Material]],'DD FD'!AJ:AK,2,FALSE))</f>
        <v/>
      </c>
      <c r="NG106" s="813" t="str">
        <f>IF(Table1[[#This Row],[Verschluss - B3 - Virgin Material Anteil (in %)]]="","",Table1[[#This Row],[Verschluss - B3 - Virgin Material Anteil (in %)]])</f>
        <v/>
      </c>
      <c r="NH106" s="812" t="str">
        <f>IF(Table1[[#This Row],[Verschluss - B3 - Recyceltes Material]]="","",VLOOKUP(Table1[[#This Row],[Verschluss - B3 - Recyceltes Material]],'DD FD'!AL:AM,2,FALSE))</f>
        <v/>
      </c>
      <c r="NI106" s="813" t="str">
        <f>IF(Table1[[#This Row],[Verschluss - B3 - Recyceltes Material Anteil (in %)]]="","",Table1[[#This Row],[Verschluss - B3 - Recyceltes Material Anteil (in %)]])</f>
        <v/>
      </c>
      <c r="NJ106" s="812" t="str">
        <f>IF(Table1[[#This Row],[Verschluss - B3 - Beschichtung]]="","",VLOOKUP(Table1[[#This Row],[Verschluss - B3 - Beschichtung]],'DD FD'!AE:AF,2,FALSE))</f>
        <v/>
      </c>
      <c r="NK106" s="815" t="str">
        <f>IF(Table1[[#This Row],[Verschluss - B3 - Beschichtung Anteil (in %)]]="","",Table1[[#This Row],[Verschluss - B3 - Beschichtung Anteil (in %)]])</f>
        <v/>
      </c>
      <c r="NL106" s="811" t="str">
        <f>IF(Table1[[#This Row],[Etikett - B1 - Art]]="","",VLOOKUP(Table1[[#This Row],[Etikett - B1 - Art]],'DD FD'!F:G,2,FALSE))</f>
        <v/>
      </c>
      <c r="NM106" s="812" t="str">
        <f>IF(Table1[[#This Row],[Etikett - B1 - Fraktion]]="","",VLOOKUP(Table1[[#This Row],[Etikett - B1 - Fraktion]],'DD FD'!H:J,3,FALSE))</f>
        <v/>
      </c>
      <c r="NN106" s="809" t="str">
        <f>IF(Table1[[#This Row],[Etikett - B1 - Gewicht (in G)]]="","",Table1[[#This Row],[Etikett - B1 - Gewicht (in G)]])</f>
        <v/>
      </c>
      <c r="NO106" s="809" t="str">
        <f>IF(Table1[[#This Row],[Etikett - B1 - Lizenzierungs-pflichtig? (X=Ja)]]="","",Table1[[#This Row],[Etikett - B1 - Lizenzierungs-pflichtig? (X=Ja)]])</f>
        <v/>
      </c>
      <c r="NP106" s="809" t="str">
        <f>IF(Table1[[#This Row],[Etikett - B1 - Trennbar vom Hauptkörper? (X=Ja)]]="","",Table1[[#This Row],[Etikett - B1 - Trennbar vom Hauptkörper? (X=Ja)]])</f>
        <v/>
      </c>
      <c r="NQ106" s="812" t="str">
        <f>IF(Table1[[#This Row],[Etikett - B1 - Virgin Material]]="","",VLOOKUP(Table1[[#This Row],[Etikett - B1 - Virgin Material]],'DD FD'!AJ:AK,2,FALSE))</f>
        <v/>
      </c>
      <c r="NR106" s="813" t="str">
        <f>IF(Table1[[#This Row],[Etikett - B1 - Virgin Material Anteil (in %)]]="","",Table1[[#This Row],[Etikett - B1 - Virgin Material Anteil (in %)]])</f>
        <v/>
      </c>
      <c r="NS106" s="812" t="str">
        <f>IF(Table1[[#This Row],[Etikett - B1 - Recyceltes Material]]="","",VLOOKUP(Table1[[#This Row],[Etikett - B1 - Recyceltes Material]],'DD FD'!AL:AM,2,FALSE))</f>
        <v/>
      </c>
      <c r="NT106" s="813" t="str">
        <f>IF(Table1[[#This Row],[Etikett - B1 - Recyceltes Material Anteil (in %)]]="","",Table1[[#This Row],[Etikett - B1 - Recyceltes Material Anteil (in %)]])</f>
        <v/>
      </c>
      <c r="NU106" s="812" t="str">
        <f>IF(Table1[[#This Row],[Etikett - B1 - Beschichtung]]="","",VLOOKUP(Table1[[#This Row],[Etikett - B1 - Beschichtung]],'DD FD'!AE:AF,2,FALSE))</f>
        <v/>
      </c>
      <c r="NV106" s="815" t="str">
        <f>IF(Table1[[#This Row],[Etikett - B1 - Beschichtung Anteil (in %)]]="","",Table1[[#This Row],[Etikett - B1 - Beschichtung Anteil (in %)]])</f>
        <v/>
      </c>
      <c r="NW106" s="811" t="str">
        <f>IF(Table1[[#This Row],[Etikett - B2 - Art]]="","",VLOOKUP(Table1[[#This Row],[Etikett - B2 - Art]],'DD FD'!F:G,2,FALSE))</f>
        <v/>
      </c>
      <c r="NX106" s="812" t="str">
        <f>IF(Table1[[#This Row],[Etikett - B2 - Fraktion]]="","",VLOOKUP(Table1[[#This Row],[Etikett - B2 - Fraktion]],'DD FD'!H:J,3,FALSE))</f>
        <v/>
      </c>
      <c r="NY106" s="809" t="str">
        <f>IF(Table1[[#This Row],[Etikett - B2 - Gewicht (in G)]]="","",Table1[[#This Row],[Etikett - B2 - Gewicht (in G)]])</f>
        <v/>
      </c>
      <c r="NZ106" s="809" t="str">
        <f>IF(Table1[[#This Row],[Etikett - B2 - Lizenzierungs-pflichtig? (X=Ja)]]="","",Table1[[#This Row],[Etikett - B2 - Lizenzierungs-pflichtig? (X=Ja)]])</f>
        <v/>
      </c>
      <c r="OA106" s="809" t="str">
        <f>IF(Table1[[#This Row],[Etikett - B2 - Trennbar vom Hauptkörper? (X=Ja)]]="","",Table1[[#This Row],[Etikett - B2 - Trennbar vom Hauptkörper? (X=Ja)]])</f>
        <v/>
      </c>
      <c r="OB106" s="812" t="str">
        <f>IF(Table1[[#This Row],[Etikett - B2 - Virgin Material]]="","",VLOOKUP(Table1[[#This Row],[Etikett - B2 - Virgin Material]],'DD FD'!AJ:AK,2,FALSE))</f>
        <v/>
      </c>
      <c r="OC106" s="813" t="str">
        <f>IF(Table1[[#This Row],[Etikett - B2 - Virgin Material Anteil (in %)]]="","",Table1[[#This Row],[Etikett - B2 - Virgin Material Anteil (in %)]])</f>
        <v/>
      </c>
      <c r="OD106" s="812" t="str">
        <f>IF(Table1[[#This Row],[Etikett - B2 - Recyceltes Material]]="","",VLOOKUP(Table1[[#This Row],[Etikett - B2 - Recyceltes Material]],'DD FD'!AL:AM,2,FALSE))</f>
        <v/>
      </c>
      <c r="OE106" s="813" t="str">
        <f>IF(Table1[[#This Row],[Etikett - B2 - Recyceltes Material Anteil (in %)]]="","",Table1[[#This Row],[Etikett - B2 - Recyceltes Material Anteil (in %)]])</f>
        <v/>
      </c>
      <c r="OF106" s="812" t="str">
        <f>IF(Table1[[#This Row],[Etikett - B2 - Beschichtung]]="","",VLOOKUP(Table1[[#This Row],[Etikett - B2 - Beschichtung]],'DD FD'!AE:AF,2,FALSE))</f>
        <v/>
      </c>
      <c r="OG106" s="815" t="str">
        <f>IF(Table1[[#This Row],[Etikett - B2 - Beschichtung Anteil (in %)]]="","",Table1[[#This Row],[Etikett - B2 - Beschichtung Anteil (in %)]])</f>
        <v/>
      </c>
      <c r="OH106" s="811" t="str">
        <f>IF(Table1[[#This Row],[Etikett - B3 - Art]]="","",VLOOKUP(Table1[[#This Row],[Etikett - B3 - Art]],'DD FD'!F:G,2,FALSE))</f>
        <v/>
      </c>
      <c r="OI106" s="812" t="str">
        <f>IF(Table1[[#This Row],[Etikett - B3 - Fraktion]]="","",VLOOKUP(Table1[[#This Row],[Etikett - B3 - Fraktion]],'DD FD'!H:J,3,FALSE))</f>
        <v/>
      </c>
      <c r="OJ106" s="809" t="str">
        <f>IF(Table1[[#This Row],[Etikett - B3 - Gewicht (in G)]]="","",Table1[[#This Row],[Etikett - B3 - Gewicht (in G)]])</f>
        <v/>
      </c>
      <c r="OK106" s="809" t="str">
        <f>IF(Table1[[#This Row],[Etikett - B3 - Lizenzierungs-pflichtig? (X=Ja)]]="","",Table1[[#This Row],[Etikett - B3 - Lizenzierungs-pflichtig? (X=Ja)]])</f>
        <v/>
      </c>
      <c r="OL106" s="809" t="str">
        <f>IF(Table1[[#This Row],[Etikett - B3 - Trennbar vom Hauptkörper? (X=Ja)]]="","",Table1[[#This Row],[Etikett - B3 - Trennbar vom Hauptkörper? (X=Ja)]])</f>
        <v/>
      </c>
      <c r="OM106" s="812" t="str">
        <f>IF(Table1[[#This Row],[Etikett - B3 - Virgin Material]]="","",VLOOKUP(Table1[[#This Row],[Etikett - B3 - Virgin Material]],'DD FD'!AJ:AK,2,FALSE))</f>
        <v/>
      </c>
      <c r="ON106" s="813" t="str">
        <f>IF(Table1[[#This Row],[Etikett - B3 - Virgin Material Anteil (in %)]]="","",Table1[[#This Row],[Etikett - B3 - Virgin Material Anteil (in %)]])</f>
        <v/>
      </c>
      <c r="OO106" s="812" t="str">
        <f>IF(Table1[[#This Row],[Etikett - B3 - Recyceltes Material]]="","",VLOOKUP(Table1[[#This Row],[Etikett - B3 - Recyceltes Material]],'DD FD'!AL:AM,2,FALSE))</f>
        <v/>
      </c>
      <c r="OP106" s="813" t="str">
        <f>IF(Table1[[#This Row],[Etikett - B3 - Recyceltes Material Anteil (in %)]]="","",Table1[[#This Row],[Etikett - B3 - Recyceltes Material Anteil (in %)]])</f>
        <v/>
      </c>
      <c r="OQ106" s="812" t="str">
        <f>IF(Table1[[#This Row],[Etikett - B3 - Beschichtung]]="","",VLOOKUP(Table1[[#This Row],[Etikett - B3 - Beschichtung]],'DD FD'!AE:AF,2,FALSE))</f>
        <v/>
      </c>
      <c r="OR106" s="861" t="str">
        <f>IF(Table1[[#This Row],[Etikett - B3 - Beschichtung Anteil (in %)]]="","",Table1[[#This Row],[Etikett - B3 - Beschichtung Anteil (in %)]])</f>
        <v/>
      </c>
      <c r="OS106" s="866">
        <f>ROUNDUP(SUM(
IF(AND(LB106='DD FD'!$J$7,LD106='DD FD'!$AI$3),LC106,0),
IF(AND(LL106='DD FD'!$J$7,LN106='DD FD'!$AI$3),LM106,0),
IF(AND(LV106='DD FD'!$J$7,LX106='DD FD'!$AI$3),LW106,0),
IF(AND(MF106='DD FD'!$J$7,MH106='DD FD'!$AI$3),MG106,0),
IF(AND(MQ106='DD FD'!$J$7,MS106='DD FD'!$AI$3),MR106,0),
IF(AND(NB106='DD FD'!$J$7,ND106='DD FD'!$AI$3),NC106,0),
IF(AND(NM106='DD FD'!$J$7,NO106='DD FD'!$AI$3),NN106,0),
IF(AND(NX106='DD FD'!$J$7,NZ106='DD FD'!$AI$3),NY106,0),
IF(AND(OI106='DD FD'!$J$7,OK106='DD FD'!$AI$3),OJ106,0),
),2)</f>
        <v>0</v>
      </c>
      <c r="OT106" s="865">
        <f>ROUNDUP(SUM(
IF(AND(LB106='DD FD'!$J$6,LD106='DD FD'!$AI$3),LC106,0),
IF(AND(LL106='DD FD'!$J$6,LN106='DD FD'!$AI$3),LM106,0),
IF(AND(LV106='DD FD'!$J$6,LX106='DD FD'!$AI$3),LW106,0),
IF(AND(MF106='DD FD'!$J$6,MH106='DD FD'!$AI$3),MG106,0),
IF(AND(MQ106='DD FD'!$J$6,MS106='DD FD'!$AI$3),MR106,0),
IF(AND(NB106='DD FD'!$J$6,ND106='DD FD'!$AI$3),NC106,0),
IF(AND(NM106='DD FD'!$J$6,NO106='DD FD'!$AI$3),NN106,0),
IF(AND(NX106='DD FD'!$J$6,NZ106='DD FD'!$AI$3),NY106,0),
IF(AND(OI106='DD FD'!$J$6,OK106='DD FD'!$AI$3),OJ106,0),
),2)</f>
        <v>0</v>
      </c>
      <c r="OU106" s="865">
        <f>ROUNDUP(SUM(
IF(AND(LB106='DD FD'!$J$10,LD106='DD FD'!$AI$3),LC106,0),
IF(AND(LL106='DD FD'!$J$10,LN106='DD FD'!$AI$3),LM106,0),
IF(AND(LV106='DD FD'!$J$10,LX106='DD FD'!$AI$3),LW106,0),
IF(AND(MF106='DD FD'!$J$10,MH106='DD FD'!$AI$3),MG106,0),
IF(AND(MQ106='DD FD'!$J$10,MS106='DD FD'!$AI$3),MR106,0),
IF(AND(NB106='DD FD'!$J$10,ND106='DD FD'!$AI$3),NC106,0),
IF(AND(NM106='DD FD'!$J$10,NO106='DD FD'!$AI$3),NN106,0),
IF(AND(NX106='DD FD'!$J$10,NZ106='DD FD'!$AI$3),NY106,0),
IF(AND(OI106='DD FD'!$J$10,OK106='DD FD'!$AI$3),OJ106,0),
),2)</f>
        <v>0</v>
      </c>
      <c r="OV106" s="865">
        <f>ROUNDUP(SUM(
IF(AND(LB106='DD FD'!$J$8,LD106='DD FD'!$AI$3),LC106,0),
IF(AND(LL106='DD FD'!$J$8,LN106='DD FD'!$AI$3),LM106,0),
IF(AND(LV106='DD FD'!$J$8,LX106='DD FD'!$AI$3),LW106,0),
IF(AND(MF106='DD FD'!$J$8,MH106='DD FD'!$AI$3),MG106,0),
IF(AND(MQ106='DD FD'!$J$8,MS106='DD FD'!$AI$3),MR106,0),
IF(AND(NB106='DD FD'!$J$8,ND106='DD FD'!$AI$3),NC106,0),
IF(AND(NM106='DD FD'!$J$8,NO106='DD FD'!$AI$3),NN106,0),
IF(AND(NX106='DD FD'!$J$8,NZ106='DD FD'!$AI$3),NY106,0),
IF(AND(OI106='DD FD'!$J$8,OK106='DD FD'!$AI$3),OJ106,0),
),2)</f>
        <v>0</v>
      </c>
      <c r="OW106" s="865">
        <f>ROUNDUP(SUM(
IF(AND(LB106='DD FD'!$J$5,LD106='DD FD'!$AI$3),LC106,0),
IF(AND(LL106='DD FD'!$J$5,LN106='DD FD'!$AI$3),LM106,0),
IF(AND(LV106='DD FD'!$J$5,LX106='DD FD'!$AI$3),LW106,0),
IF(AND(MF106='DD FD'!$J$5,MH106='DD FD'!$AI$3),MG106,0),
IF(AND(MQ106='DD FD'!$J$5,MS106='DD FD'!$AI$3),MR106,0),
IF(AND(NB106='DD FD'!$J$5,ND106='DD FD'!$AI$3),NC106,0),
IF(AND(NM106='DD FD'!$J$5,NO106='DD FD'!$AI$3),NN106,0),
IF(AND(NX106='DD FD'!$J$5,NZ106='DD FD'!$AI$3),NY106,0),
IF(AND(OI106='DD FD'!$J$5,OK106='DD FD'!$AI$3),OJ106,0),
),2)</f>
        <v>0</v>
      </c>
      <c r="OX106" s="865">
        <f>ROUNDUP(SUM(
IF(AND(LB106='DD FD'!$J$9,LD106='DD FD'!$AI$3),LC106,0),
IF(AND(LL106='DD FD'!$J$9,LN106='DD FD'!$AI$3),LM106,0),
IF(AND(LV106='DD FD'!$J$9,LX106='DD FD'!$AI$3),LW106,0),
IF(AND(MF106='DD FD'!$J$9,MH106='DD FD'!$AI$3),MG106,0),
IF(AND(MQ106='DD FD'!$J$9,MS106='DD FD'!$AI$3),MR106,0),
IF(AND(NB106='DD FD'!$J$9,ND106='DD FD'!$AI$3),NC106,0),
IF(AND(NM106='DD FD'!$J$9,NO106='DD FD'!$AI$3),NN106,0),
IF(AND(NX106='DD FD'!$J$9,NZ106='DD FD'!$AI$3),NY106,0),
IF(AND(OI106='DD FD'!$J$9,OK106='DD FD'!$AI$3),OJ106,0),
),2)</f>
        <v>0</v>
      </c>
      <c r="OY106" s="865">
        <f>ROUNDUP(SUM(
IF(AND(LB106='DD FD'!$J$4,LD106='DD FD'!$AI$3),LC106,0),
IF(AND(LL106='DD FD'!$J$4,LN106='DD FD'!$AI$3),LM106,0),
IF(AND(LV106='DD FD'!$J$4,LX106='DD FD'!$AI$3),LW106,0),
IF(AND(MF106='DD FD'!$J$4,MH106='DD FD'!$AI$3),MG106,0),
IF(AND(MQ106='DD FD'!$J$4,MS106='DD FD'!$AI$3),MR106,0),
IF(AND(NB106='DD FD'!$J$4,ND106='DD FD'!$AI$3),NC106,0),
IF(AND(NM106='DD FD'!$J$4,NO106='DD FD'!$AI$3),NN106,0),
IF(AND(NX106='DD FD'!$J$4,NZ106='DD FD'!$AI$3),NY106,0),
IF(AND(OI106='DD FD'!$J$4,OK106='DD FD'!$AI$3),OJ106,0),
),2)</f>
        <v>0</v>
      </c>
      <c r="OZ106" s="867">
        <f>ROUNDUP(SUM(
IF(AND(LB106='DD FD'!$J$11,LD106='DD FD'!$AI$3),LC106,0),
IF(AND(LL106='DD FD'!$J$11,LN106='DD FD'!$AI$3),LM106,0),
IF(AND(LV106='DD FD'!$J$11,LX106='DD FD'!$AI$3),LW106,0),
IF(AND(MF106='DD FD'!$J$11,MH106='DD FD'!$AI$3),MG106,0),
IF(AND(MQ106='DD FD'!$J$11,MS106='DD FD'!$AI$3),MR106,0),
IF(AND(NB106='DD FD'!$J$11,ND106='DD FD'!$AI$3),NC106,0),
IF(AND(NM106='DD FD'!$J$11,NO106='DD FD'!$AI$3),NN106,0),
IF(AND(NX106='DD FD'!$J$11,NZ106='DD FD'!$AI$3),NY106,0),
IF(AND(OI106='DD FD'!$J$11,OK106='DD FD'!$AI$3),OJ106,0),
),2)</f>
        <v>0</v>
      </c>
    </row>
    <row r="107" spans="1:416">
      <c r="A107" s="663"/>
      <c r="B107" s="182"/>
      <c r="C107" s="282"/>
      <c r="D107" s="282"/>
      <c r="E107" s="183"/>
      <c r="F107" s="355"/>
      <c r="G107" s="359"/>
      <c r="H107" s="664"/>
      <c r="I107" s="173"/>
      <c r="J107" s="161" t="str">
        <f t="shared" si="27"/>
        <v/>
      </c>
      <c r="K107" s="633" t="str">
        <f t="shared" si="44"/>
        <v/>
      </c>
      <c r="L107" s="636"/>
      <c r="M107" s="124" t="str">
        <f t="shared" si="45"/>
        <v/>
      </c>
      <c r="N107" s="125" t="str">
        <f t="shared" si="28"/>
        <v/>
      </c>
      <c r="O107" s="175"/>
      <c r="P107" s="175"/>
      <c r="Q107" s="126" t="str">
        <f t="shared" si="46"/>
        <v/>
      </c>
      <c r="R107" s="184"/>
      <c r="S107" s="184"/>
      <c r="T107" s="182"/>
      <c r="U107" s="182"/>
      <c r="V107" s="182"/>
      <c r="W107" s="358"/>
      <c r="X107" s="182"/>
      <c r="Y107" s="183"/>
      <c r="Z107" s="123"/>
      <c r="AA107" s="176"/>
      <c r="AB107" s="176"/>
      <c r="AC107" s="176"/>
      <c r="AD107" s="176"/>
      <c r="AE107" s="176"/>
      <c r="AF107" s="176"/>
      <c r="AG107" s="127" t="str">
        <f t="shared" si="47"/>
        <v/>
      </c>
      <c r="AH107" s="127" t="str">
        <f t="shared" si="48"/>
        <v/>
      </c>
      <c r="AI107" s="370"/>
      <c r="AJ107" s="635"/>
      <c r="AK107" s="619" t="str">
        <f t="shared" si="49"/>
        <v/>
      </c>
      <c r="AL107" s="124" t="str">
        <f t="shared" si="29"/>
        <v/>
      </c>
      <c r="AM107" s="124" t="str">
        <f t="shared" si="30"/>
        <v/>
      </c>
      <c r="AN107" s="124" t="str">
        <f t="shared" si="31"/>
        <v/>
      </c>
      <c r="AO107" s="124" t="str">
        <f t="shared" si="32"/>
        <v/>
      </c>
      <c r="AP107" s="184"/>
      <c r="AQ107" s="182"/>
      <c r="AR107" s="182"/>
      <c r="AS107" s="182"/>
      <c r="AT107" s="182"/>
      <c r="AU107" s="127" t="str">
        <f t="shared" si="33"/>
        <v/>
      </c>
      <c r="AV107" s="354"/>
      <c r="AW107" s="127" t="str">
        <f t="shared" si="34"/>
        <v/>
      </c>
      <c r="AX107" s="144" t="str">
        <f t="shared" si="35"/>
        <v/>
      </c>
      <c r="AY107" s="182"/>
      <c r="AZ107" s="23"/>
      <c r="BA107" s="23"/>
      <c r="BB107" s="183"/>
      <c r="BC107" s="622"/>
      <c r="BD107" s="649" t="str">
        <f t="shared" si="50"/>
        <v/>
      </c>
      <c r="BE107" s="354"/>
      <c r="BF107" s="192" t="str">
        <f t="shared" si="51"/>
        <v/>
      </c>
      <c r="BG107" s="159"/>
      <c r="BH107" s="159"/>
      <c r="BI107" s="182"/>
      <c r="BJ107" s="194"/>
      <c r="BK107" s="194"/>
      <c r="BL107" s="194"/>
      <c r="BM107" s="127" t="str">
        <f t="shared" si="36"/>
        <v/>
      </c>
      <c r="BN107" s="194"/>
      <c r="BO107" s="178" t="str">
        <f t="shared" si="37"/>
        <v/>
      </c>
      <c r="BP107" s="191"/>
      <c r="BQ107" s="182"/>
      <c r="BR107" s="23"/>
      <c r="BS107" s="23"/>
      <c r="BT107" s="23"/>
      <c r="BU107" s="651"/>
      <c r="BV107" s="647"/>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633" t="str">
        <f t="shared" si="52"/>
        <v/>
      </c>
      <c r="DY107" s="736"/>
      <c r="DZ107" s="334"/>
      <c r="EA107" s="736"/>
      <c r="EB107" s="197"/>
      <c r="EC107" s="194"/>
      <c r="ED107" s="197"/>
      <c r="EE107" s="197"/>
      <c r="EF107" s="194"/>
      <c r="EG107" s="194"/>
      <c r="EH107" s="194"/>
      <c r="EI107" s="123" t="str">
        <f t="shared" si="38"/>
        <v/>
      </c>
      <c r="EJ107" s="194"/>
      <c r="EK107" s="620" t="str">
        <f t="shared" si="39"/>
        <v/>
      </c>
      <c r="EL107" s="756"/>
      <c r="EM107" s="620" t="str">
        <f t="shared" si="53"/>
        <v/>
      </c>
      <c r="EN107" s="733"/>
      <c r="EO107" s="163"/>
      <c r="EP107" s="163"/>
      <c r="EQ107" s="163"/>
      <c r="ER107" s="163"/>
      <c r="ES107" s="163"/>
      <c r="ET107" s="163"/>
      <c r="EU107" s="163"/>
      <c r="EV107" s="163"/>
      <c r="EW107" s="163"/>
      <c r="EX107" s="163"/>
      <c r="EY107" s="163"/>
      <c r="EZ107" s="163"/>
      <c r="FA107" s="163"/>
      <c r="FB107" s="163"/>
      <c r="FC107" s="742"/>
      <c r="FD107" s="648" t="str">
        <f t="shared" si="40"/>
        <v/>
      </c>
      <c r="FE107" s="183"/>
      <c r="FF107" s="201"/>
      <c r="FG107" s="201"/>
      <c r="FH107" s="201"/>
      <c r="FI107" s="201"/>
      <c r="FJ107" s="201"/>
      <c r="FK107" s="201"/>
      <c r="FL107" s="182"/>
      <c r="FM107" s="182"/>
      <c r="FN107" s="334"/>
      <c r="FO107" s="123" t="str">
        <f t="shared" si="41"/>
        <v/>
      </c>
      <c r="FP107" s="889" t="str">
        <f>IF(Table1[[#This Row],[Baumwollanteil (in %)]]&lt;&gt;"","05","")</f>
        <v/>
      </c>
      <c r="FQ107" s="999"/>
      <c r="FR107" s="179" t="str">
        <f t="shared" si="42"/>
        <v/>
      </c>
      <c r="FS107" s="175"/>
      <c r="FT107" s="175"/>
      <c r="FU107" s="175"/>
      <c r="FV107" s="745" t="str">
        <f t="shared" si="43"/>
        <v/>
      </c>
      <c r="FZ107" s="24"/>
      <c r="GA107" s="24"/>
      <c r="GC107" s="1010" t="str">
        <f>IF(Table1[[#This Row],[Global Trade Item Number (GTIN)]]="","",Table1[[#This Row],[Global Trade Item Number (GTIN)]])</f>
        <v/>
      </c>
      <c r="GD107" s="790" t="str">
        <f>IF(Table1[[#This Row],[WAWI-Nr./ Kreditoren-Nummer
(ASDV)]]&lt;&gt;"",Table1[[#This Row],[WAWI-Nr./ Kreditoren-Nummer
(ASDV)]],"")</f>
        <v/>
      </c>
      <c r="GE107" s="190"/>
      <c r="GF107" s="790" t="str">
        <f>IF(Table1[[#This Row],[Gültig ab (Datum)]]&lt;&gt;"","31.12.9999","")</f>
        <v/>
      </c>
      <c r="GG107" s="190"/>
      <c r="GH107" s="190"/>
      <c r="GI107" s="616"/>
      <c r="GJ107" s="765"/>
      <c r="GK107" s="763"/>
      <c r="GL107" s="617"/>
      <c r="GM107" s="617"/>
      <c r="GN107" s="617"/>
      <c r="GO107" s="617"/>
      <c r="GP107" s="617"/>
      <c r="GQ107" s="775"/>
      <c r="GR107" s="771"/>
      <c r="GS107" s="159"/>
      <c r="GT107" s="610"/>
      <c r="GU107" s="610"/>
      <c r="GV107" s="610"/>
      <c r="GW107" s="610"/>
      <c r="GX107" s="610"/>
      <c r="GY107" s="610"/>
      <c r="GZ107" s="610"/>
      <c r="HA107" s="610"/>
      <c r="HB107" s="771"/>
      <c r="HC107" s="610"/>
      <c r="HD107" s="610"/>
      <c r="HE107" s="610"/>
      <c r="HF107" s="610"/>
      <c r="HG107" s="610"/>
      <c r="HH107" s="610"/>
      <c r="HI107" s="610"/>
      <c r="HJ107" s="610"/>
      <c r="HK107" s="610"/>
      <c r="HL107" s="771"/>
      <c r="HM107" s="610"/>
      <c r="HN107" s="610"/>
      <c r="HO107" s="610"/>
      <c r="HP107" s="610"/>
      <c r="HQ107" s="610"/>
      <c r="HR107" s="610"/>
      <c r="HS107" s="610"/>
      <c r="HT107" s="610"/>
      <c r="HU107" s="610"/>
      <c r="HV107" s="771"/>
      <c r="HW107" s="610"/>
      <c r="HX107" s="610"/>
      <c r="HY107" s="610"/>
      <c r="HZ107" s="610"/>
      <c r="IA107" s="610"/>
      <c r="IB107" s="610"/>
      <c r="IC107" s="610"/>
      <c r="ID107" s="610"/>
      <c r="IE107" s="610"/>
      <c r="IF107" s="610"/>
      <c r="IG107" s="771"/>
      <c r="IH107" s="610"/>
      <c r="II107" s="610"/>
      <c r="IJ107" s="610"/>
      <c r="IK107" s="610"/>
      <c r="IL107" s="610"/>
      <c r="IM107" s="610"/>
      <c r="IN107" s="610"/>
      <c r="IO107" s="610"/>
      <c r="IP107" s="610"/>
      <c r="IQ107" s="610"/>
      <c r="IR107" s="771"/>
      <c r="IS107" s="610"/>
      <c r="IT107" s="610"/>
      <c r="IU107" s="610"/>
      <c r="IV107" s="610"/>
      <c r="IW107" s="610"/>
      <c r="IX107" s="610"/>
      <c r="IY107" s="610"/>
      <c r="IZ107" s="610"/>
      <c r="JA107" s="610"/>
      <c r="JB107" s="610"/>
      <c r="JC107" s="771"/>
      <c r="JD107" s="610"/>
      <c r="JE107" s="610"/>
      <c r="JF107" s="610"/>
      <c r="JG107" s="610"/>
      <c r="JH107" s="610"/>
      <c r="JI107" s="610"/>
      <c r="JJ107" s="610"/>
      <c r="JK107" s="610"/>
      <c r="JL107" s="610"/>
      <c r="JM107" s="827"/>
      <c r="JN107" s="771"/>
      <c r="JO107" s="610"/>
      <c r="JP107" s="610"/>
      <c r="JQ107" s="610"/>
      <c r="JR107" s="610"/>
      <c r="JS107" s="610"/>
      <c r="JT107" s="610"/>
      <c r="JU107" s="610"/>
      <c r="JV107" s="610"/>
      <c r="JW107" s="610"/>
      <c r="JX107" s="610"/>
      <c r="JY107" s="771"/>
      <c r="JZ107" s="610"/>
      <c r="KA107" s="610"/>
      <c r="KB107" s="610"/>
      <c r="KC107" s="610"/>
      <c r="KD107" s="610"/>
      <c r="KE107" s="610"/>
      <c r="KF107" s="610"/>
      <c r="KG107" s="610"/>
      <c r="KH107" s="610"/>
      <c r="KI107" s="610"/>
      <c r="KL107" s="803" t="str">
        <f>IF(Table1[[#This Row],[GTIN]]&lt;&gt;"",Table1[[#This Row],[GTIN]],"")</f>
        <v/>
      </c>
      <c r="KM107" s="804" t="str">
        <f>Table1[[#This Row],[Kreditor]]</f>
        <v/>
      </c>
      <c r="KN107" s="805" t="str">
        <f>IF(Table1[[#This Row],[Gültig ab (Datum)]]&lt;&gt;"",Table1[[#This Row],[Gültig ab (Datum)]],"")</f>
        <v/>
      </c>
      <c r="KO107" s="805" t="str">
        <f>Table1[[#This Row],[Gültig bis]]</f>
        <v/>
      </c>
      <c r="KP107" s="818" t="str">
        <f>IF(Table1[[#This Row],[Artikel verpackt? 
(X=Ja)]]="","",Table1[[#This Row],[Artikel verpackt? 
(X=Ja)]])</f>
        <v/>
      </c>
      <c r="KQ107" s="806" t="str">
        <f>IF(Table1[[#This Row],[Verpackung recyclingfähig?
(X=Ja)]]="","",Table1[[#This Row],[Verpackung recyclingfähig?
(X=Ja)]])</f>
        <v/>
      </c>
      <c r="KR107" s="807"/>
      <c r="KS107" s="808"/>
      <c r="KT107" s="809"/>
      <c r="KU107" s="809"/>
      <c r="KV107" s="809"/>
      <c r="KW107" s="809"/>
      <c r="KX107" s="809"/>
      <c r="KY107" s="809"/>
      <c r="KZ107" s="810"/>
      <c r="LA107" s="811" t="str">
        <f>IF(Table1[[#This Row],[Hauptkörper - B1 - Art]]="","",VLOOKUP(Table1[[#This Row],[Hauptkörper - B1 - Art]],'DD FD'!B:C,2,FALSE))</f>
        <v/>
      </c>
      <c r="LB107" s="812" t="str">
        <f>IF(Table1[[#This Row],[Hauptkörper - B1 - Fraktion]]="","",VLOOKUP(Table1[[#This Row],[Hauptkörper - B1 - Fraktion]],'DD FD'!H:J,3,FALSE))</f>
        <v/>
      </c>
      <c r="LC107" s="809" t="str">
        <f>IF(Table1[[#This Row],[Hauptkörper - B1 - Gewicht
(in G)]]="","",Table1[[#This Row],[Hauptkörper - B1 - Gewicht
(in G)]])</f>
        <v/>
      </c>
      <c r="LD107" s="809" t="str">
        <f>IF(Table1[[#This Row],[Hauptkörper - B1 - Lizenzierungs-pflichtig? (X=Ja)]]="","",Table1[[#This Row],[Hauptkörper - B1 - Lizenzierungs-pflichtig? (X=Ja)]])</f>
        <v/>
      </c>
      <c r="LE107" s="812" t="str">
        <f>IF(Table1[[#This Row],[Hauptkörper - B1 - Virgin Material]]="","",VLOOKUP(Table1[[#This Row],[Hauptkörper - B1 - Virgin Material]],'DD FD'!AJ:AK,2,FALSE))</f>
        <v/>
      </c>
      <c r="LF107" s="813" t="str">
        <f>IF(Table1[[#This Row],[Hauptkörper - B1 - Virgin Material Anteil (in %)]]="","",Table1[[#This Row],[Hauptkörper - B1 - Virgin Material Anteil (in %)]])</f>
        <v/>
      </c>
      <c r="LG107" s="812" t="str">
        <f>IF(Table1[[#This Row],[Hauptkörper - B1 - Recyceltes Material]]="","",VLOOKUP(Table1[[#This Row],[Hauptkörper - B1 - Recyceltes Material]],'DD FD'!AL:AM,2,FALSE))</f>
        <v/>
      </c>
      <c r="LH107" s="813" t="str">
        <f>IF(Table1[[#This Row],[Hauptkörper - B1 - Recyceltes Material Anteil (in %)]]="","",Table1[[#This Row],[Hauptkörper - B1 - Recyceltes Material Anteil (in %)]])</f>
        <v/>
      </c>
      <c r="LI107" s="814" t="str">
        <f>IF(Table1[[#This Row],[Hauptkörper - B1 - Beschichtung]]="","",VLOOKUP(Table1[[#This Row],[Hauptkörper - B1 - Beschichtung]],'DD FD'!AE:AF,2,FALSE))</f>
        <v/>
      </c>
      <c r="LJ107" s="815" t="str">
        <f>IF(Table1[[#This Row],[Hauptkörper - B1 - Beschichtung Anteil (in %)]]="","",Table1[[#This Row],[Hauptkörper - B1 - Beschichtung Anteil (in %)]])</f>
        <v/>
      </c>
      <c r="LK107" s="811" t="str">
        <f>IF(Table1[[#This Row],[Hauptkörper - B2 - Art]]="","",VLOOKUP(Table1[[#This Row],[Hauptkörper - B2 - Art]],'DD FD'!B:C,2,FALSE))</f>
        <v/>
      </c>
      <c r="LL107" s="812" t="str">
        <f>IF(Table1[[#This Row],[Hauptkörper - B2 - Fraktion]]="","",VLOOKUP(Table1[[#This Row],[Hauptkörper - B2 - Fraktion]],'DD FD'!H:J,3,FALSE))</f>
        <v/>
      </c>
      <c r="LM107" s="809" t="str">
        <f>IF(Table1[[#This Row],[Hauptkörper - B2 - Gewicht
(in G)]]="","",Table1[[#This Row],[Hauptkörper - B2 - Gewicht
(in G)]])</f>
        <v/>
      </c>
      <c r="LN107" s="809" t="str">
        <f>IF(Table1[[#This Row],[Hauptkörper - B2 - Lizenzierungs-pflichtig? (X=Ja)]]="","",Table1[[#This Row],[Hauptkörper - B2 - Lizenzierungs-pflichtig? (X=Ja)]])</f>
        <v/>
      </c>
      <c r="LO107" s="812" t="str">
        <f>IF(Table1[[#This Row],[Hauptkörper - B2 - Virgin Material]]="","",VLOOKUP(Table1[[#This Row],[Hauptkörper - B2 - Virgin Material]],'DD FD'!AJ:AK,2,FALSE))</f>
        <v/>
      </c>
      <c r="LP107" s="813" t="str">
        <f>IF(Table1[[#This Row],[Hauptkörper - B2 - Virgin Material Anteil (in %)]]="","",Table1[[#This Row],[Hauptkörper - B2 - Virgin Material Anteil (in %)]])</f>
        <v/>
      </c>
      <c r="LQ107" s="812" t="str">
        <f>IF(Table1[[#This Row],[Hauptkörper - B2 - Recyceltes Material]]="","",VLOOKUP(Table1[[#This Row],[Hauptkörper - B2 - Recyceltes Material]],'DD FD'!AL:AM,2,FALSE))</f>
        <v/>
      </c>
      <c r="LR107" s="813" t="str">
        <f>IF(Table1[[#This Row],[Hauptkörper - B2 - Recyceltes Material Anteil (in %)]]="","",Table1[[#This Row],[Hauptkörper - B2 - Recyceltes Material Anteil (in %)]])</f>
        <v/>
      </c>
      <c r="LS107" s="812" t="str">
        <f>IF(Table1[[#This Row],[Hauptkörper - B2 - Beschichtung]]="","",VLOOKUP(Table1[[#This Row],[Hauptkörper - B2 - Beschichtung]],'DD FD'!AE:AF,2,FALSE))</f>
        <v/>
      </c>
      <c r="LT107" s="815" t="str">
        <f>IF(Table1[[#This Row],[Hauptkörper - B2 - Beschichtung Anteil (in %)]]="","",Table1[[#This Row],[Hauptkörper - B2 - Beschichtung Anteil (in %)]])</f>
        <v/>
      </c>
      <c r="LU107" s="811" t="str">
        <f>IF(Table1[[#This Row],[Hauptkörper - B3 - Art]]="","",VLOOKUP(Table1[[#This Row],[Hauptkörper - B3 - Art]],'DD FD'!B:C,2,FALSE))</f>
        <v/>
      </c>
      <c r="LV107" s="812" t="str">
        <f>IF(Table1[[#This Row],[Hauptkörper - B3 - Fraktion]]="","",VLOOKUP(Table1[[#This Row],[Hauptkörper - B3 - Fraktion]],'DD FD'!H:J,3,FALSE))</f>
        <v/>
      </c>
      <c r="LW107" s="809" t="str">
        <f>IF(Table1[[#This Row],[Hauptkörper - B3 - Gewicht
(in G)]]="","",Table1[[#This Row],[Hauptkörper - B3 - Gewicht
(in G)]])</f>
        <v/>
      </c>
      <c r="LX107" s="809" t="str">
        <f>IF(Table1[[#This Row],[Hauptkörper - B3 - Lizenzierungs-pflichtig? (X=Ja)]]="","",Table1[[#This Row],[Hauptkörper - B3 - Lizenzierungs-pflichtig? (X=Ja)]])</f>
        <v/>
      </c>
      <c r="LY107" s="812" t="str">
        <f>IF(Table1[[#This Row],[Hauptkörper - B3 - Virgin Material]]="","",VLOOKUP(Table1[[#This Row],[Hauptkörper - B3 - Virgin Material]],'DD FD'!AJ:AK,2,FALSE))</f>
        <v/>
      </c>
      <c r="LZ107" s="813" t="str">
        <f>IF(Table1[[#This Row],[Hauptkörper - B3 - Virgin Material Anteil (in %)]]="","",Table1[[#This Row],[Hauptkörper - B3 - Virgin Material Anteil (in %)]])</f>
        <v/>
      </c>
      <c r="MA107" s="812" t="str">
        <f>IF(Table1[[#This Row],[Hauptkörper - B3 - Recyceltes Material]]="","",VLOOKUP(Table1[[#This Row],[Hauptkörper - B3 - Recyceltes Material]],'DD FD'!AL:AM,2,FALSE))</f>
        <v/>
      </c>
      <c r="MB107" s="813" t="str">
        <f>IF(Table1[[#This Row],[Hauptkörper - B3 - Recyceltes Material Anteil (in %)]]="","",Table1[[#This Row],[Hauptkörper - B3 - Recyceltes Material Anteil (in %)]])</f>
        <v/>
      </c>
      <c r="MC107" s="812" t="str">
        <f>IF(Table1[[#This Row],[Hauptkörper - B3 - Beschichtung]]="","",VLOOKUP(Table1[[#This Row],[Hauptkörper - B3 - Beschichtung]],'DD FD'!AE:AF,2,FALSE))</f>
        <v/>
      </c>
      <c r="MD107" s="815" t="str">
        <f>IF(Table1[[#This Row],[Hauptkörper - B3 - Beschichtung Anteil (in %)]]="","",Table1[[#This Row],[Hauptkörper - B3 - Beschichtung Anteil (in %)]])</f>
        <v/>
      </c>
      <c r="ME107" s="811" t="str">
        <f>IF(Table1[[#This Row],[Verschluss - B1 - Art]]="","",VLOOKUP(Table1[[#This Row],[Verschluss - B1 - Art]],'DD FD'!D:E,2,FALSE))</f>
        <v/>
      </c>
      <c r="MF107" s="812" t="str">
        <f>IF(Table1[[#This Row],[Verschluss - B1 - Fraktion]]="","",VLOOKUP(Table1[[#This Row],[Verschluss - B1 - Fraktion]],'DD FD'!H:J,3,FALSE))</f>
        <v/>
      </c>
      <c r="MG107" s="809" t="str">
        <f>IF(Table1[[#This Row],[Verschluss - B1 - Gewicht (in G)]]="","",Table1[[#This Row],[Verschluss - B1 - Gewicht (in G)]])</f>
        <v/>
      </c>
      <c r="MH107" s="809" t="str">
        <f>IF(Table1[[#This Row],[Verschluss - B1 - Lizenzierungs-pflichtig? (X=Ja)]]="","",Table1[[#This Row],[Verschluss - B1 - Lizenzierungs-pflichtig? (X=Ja)]])</f>
        <v/>
      </c>
      <c r="MI107" s="809" t="str">
        <f>IF(Table1[[#This Row],[Verschluss - B1 - Trennbar vom Hauptkörper? (X=Ja)]]="","",Table1[[#This Row],[Verschluss - B1 - Trennbar vom Hauptkörper? (X=Ja)]])</f>
        <v/>
      </c>
      <c r="MJ107" s="812" t="str">
        <f>IF(Table1[[#This Row],[Verschluss - B1 - Virgin Material]]="","",VLOOKUP(Table1[[#This Row],[Verschluss - B1 - Virgin Material]],'DD FD'!AJ:AK,2,FALSE))</f>
        <v/>
      </c>
      <c r="MK107" s="813" t="str">
        <f>IF(Table1[[#This Row],[Verschluss - B1 - Virgin Material Anteil (in %)]]="","",Table1[[#This Row],[Verschluss - B1 - Virgin Material Anteil (in %)]])</f>
        <v/>
      </c>
      <c r="ML107" s="812" t="str">
        <f>IF(Table1[[#This Row],[Verschluss - B1 - Recyceltes Material]]="","",VLOOKUP(Table1[[#This Row],[Verschluss - B1 - Recyceltes Material]],'DD FD'!AL:AM,2,FALSE))</f>
        <v/>
      </c>
      <c r="MM107" s="813" t="str">
        <f>IF(Table1[[#This Row],[Verschluss - B1 - Recyceltes Material Anteil (in %)]]="","",Table1[[#This Row],[Verschluss - B1 - Recyceltes Material Anteil (in %)]])</f>
        <v/>
      </c>
      <c r="MN107" s="812" t="str">
        <f>IF(Table1[[#This Row],[Verschluss - B1 - Beschichtung]]="","",VLOOKUP(Table1[[#This Row],[Verschluss - B1 - Beschichtung]],'DD FD'!AE:AF,2,FALSE))</f>
        <v/>
      </c>
      <c r="MO107" s="815" t="str">
        <f>IF(Table1[[#This Row],[Verschluss - B1 - Beschichtung Anteil (in %)]]="","",Table1[[#This Row],[Verschluss - B1 - Beschichtung Anteil (in %)]])</f>
        <v/>
      </c>
      <c r="MP107" s="811" t="str">
        <f>IF(Table1[[#This Row],[Verschluss - B2 - Art]]="","",VLOOKUP(Table1[[#This Row],[Verschluss - B2 - Art]],'DD FD'!D:E,2,FALSE))</f>
        <v/>
      </c>
      <c r="MQ107" s="812" t="str">
        <f>IF(Table1[[#This Row],[Verschluss - B2 - Fraktion]]="","",VLOOKUP(Table1[[#This Row],[Verschluss - B2 - Fraktion]],'DD FD'!H:J,3,FALSE))</f>
        <v/>
      </c>
      <c r="MR107" s="809" t="str">
        <f>IF(Table1[[#This Row],[Verschluss - B2 - Gewicht (in G)]]="","",Table1[[#This Row],[Verschluss - B2 - Gewicht (in G)]])</f>
        <v/>
      </c>
      <c r="MS107" s="809" t="str">
        <f>IF(Table1[[#This Row],[Verschluss - B2 - Lizenzierungs-pflichtig? (X=Ja)]]="","",Table1[[#This Row],[Verschluss - B2 - Lizenzierungs-pflichtig? (X=Ja)]])</f>
        <v/>
      </c>
      <c r="MT107" s="809" t="str">
        <f>IF(Table1[[#This Row],[Verschluss - B2 - Trennbar vom Hauptkörper? (X=Ja)]]="","",Table1[[#This Row],[Verschluss - B2 - Trennbar vom Hauptkörper? (X=Ja)]])</f>
        <v/>
      </c>
      <c r="MU107" s="812" t="str">
        <f>IF(Table1[[#This Row],[Verschluss - B2 - Virgin Material]]="","",VLOOKUP(Table1[[#This Row],[Verschluss - B2 - Virgin Material]],'DD FD'!AJ:AK,2,FALSE))</f>
        <v/>
      </c>
      <c r="MV107" s="813" t="str">
        <f>IF(Table1[[#This Row],[Verschluss - B2 - Virgin Material Anteil (in %)]]="","",Table1[[#This Row],[Verschluss - B2 - Virgin Material Anteil (in %)]])</f>
        <v/>
      </c>
      <c r="MW107" s="812" t="str">
        <f>IF(Table1[[#This Row],[Verschluss - B2 - Recyceltes Material]]="","",VLOOKUP(Table1[[#This Row],[Verschluss - B2 - Recyceltes Material]],'DD FD'!AL:AM,2,FALSE))</f>
        <v/>
      </c>
      <c r="MX107" s="813" t="str">
        <f>IF(Table1[[#This Row],[Verschluss - B2 - Recyceltes Material Anteil (in %)]]="","",Table1[[#This Row],[Verschluss - B2 - Recyceltes Material Anteil (in %)]])</f>
        <v/>
      </c>
      <c r="MY107" s="812" t="str">
        <f>IF(Table1[[#This Row],[Verschluss - B2 - Beschichtung]]="","",VLOOKUP(Table1[[#This Row],[Verschluss - B2 - Beschichtung]],'DD FD'!AE:AF,2,FALSE))</f>
        <v/>
      </c>
      <c r="MZ107" s="815" t="str">
        <f>IF(Table1[[#This Row],[Verschluss - B2 - Beschichtung Anteil (in %)]]="","",Table1[[#This Row],[Verschluss - B2 - Beschichtung Anteil (in %)]])</f>
        <v/>
      </c>
      <c r="NA107" s="811" t="str">
        <f>IF(Table1[[#This Row],[Verschluss - B3 - Art]]="","",VLOOKUP(Table1[[#This Row],[Verschluss - B3 - Art]],'DD FD'!D:E,2,FALSE))</f>
        <v/>
      </c>
      <c r="NB107" s="812" t="str">
        <f>IF(Table1[[#This Row],[Verschluss - B3 - Fraktion]]="","",VLOOKUP(Table1[[#This Row],[Verschluss - B3 - Fraktion]],'DD FD'!H:J,3,FALSE))</f>
        <v/>
      </c>
      <c r="NC107" s="809" t="str">
        <f>IF(Table1[[#This Row],[Verschluss - B3 - Gewicht (in G)]]="","",Table1[[#This Row],[Verschluss - B3 - Gewicht (in G)]])</f>
        <v/>
      </c>
      <c r="ND107" s="809" t="str">
        <f>IF(Table1[[#This Row],[Verschluss - B3 - Lizenzierungs-pflichtig? (X=Ja)]]="","",Table1[[#This Row],[Verschluss - B3 - Lizenzierungs-pflichtig? (X=Ja)]])</f>
        <v/>
      </c>
      <c r="NE107" s="809" t="str">
        <f>IF(Table1[[#This Row],[Verschluss - B3 - Trennbar vom Hauptkörper? (X=Ja)]]="","",Table1[[#This Row],[Verschluss - B3 - Trennbar vom Hauptkörper? (X=Ja)]])</f>
        <v/>
      </c>
      <c r="NF107" s="812" t="str">
        <f>IF(Table1[[#This Row],[Verschluss - B3 - Virgin Material]]="","",VLOOKUP(Table1[[#This Row],[Verschluss - B3 - Virgin Material]],'DD FD'!AJ:AK,2,FALSE))</f>
        <v/>
      </c>
      <c r="NG107" s="813" t="str">
        <f>IF(Table1[[#This Row],[Verschluss - B3 - Virgin Material Anteil (in %)]]="","",Table1[[#This Row],[Verschluss - B3 - Virgin Material Anteil (in %)]])</f>
        <v/>
      </c>
      <c r="NH107" s="812" t="str">
        <f>IF(Table1[[#This Row],[Verschluss - B3 - Recyceltes Material]]="","",VLOOKUP(Table1[[#This Row],[Verschluss - B3 - Recyceltes Material]],'DD FD'!AL:AM,2,FALSE))</f>
        <v/>
      </c>
      <c r="NI107" s="813" t="str">
        <f>IF(Table1[[#This Row],[Verschluss - B3 - Recyceltes Material Anteil (in %)]]="","",Table1[[#This Row],[Verschluss - B3 - Recyceltes Material Anteil (in %)]])</f>
        <v/>
      </c>
      <c r="NJ107" s="812" t="str">
        <f>IF(Table1[[#This Row],[Verschluss - B3 - Beschichtung]]="","",VLOOKUP(Table1[[#This Row],[Verschluss - B3 - Beschichtung]],'DD FD'!AE:AF,2,FALSE))</f>
        <v/>
      </c>
      <c r="NK107" s="815" t="str">
        <f>IF(Table1[[#This Row],[Verschluss - B3 - Beschichtung Anteil (in %)]]="","",Table1[[#This Row],[Verschluss - B3 - Beschichtung Anteil (in %)]])</f>
        <v/>
      </c>
      <c r="NL107" s="811" t="str">
        <f>IF(Table1[[#This Row],[Etikett - B1 - Art]]="","",VLOOKUP(Table1[[#This Row],[Etikett - B1 - Art]],'DD FD'!F:G,2,FALSE))</f>
        <v/>
      </c>
      <c r="NM107" s="812" t="str">
        <f>IF(Table1[[#This Row],[Etikett - B1 - Fraktion]]="","",VLOOKUP(Table1[[#This Row],[Etikett - B1 - Fraktion]],'DD FD'!H:J,3,FALSE))</f>
        <v/>
      </c>
      <c r="NN107" s="809" t="str">
        <f>IF(Table1[[#This Row],[Etikett - B1 - Gewicht (in G)]]="","",Table1[[#This Row],[Etikett - B1 - Gewicht (in G)]])</f>
        <v/>
      </c>
      <c r="NO107" s="809" t="str">
        <f>IF(Table1[[#This Row],[Etikett - B1 - Lizenzierungs-pflichtig? (X=Ja)]]="","",Table1[[#This Row],[Etikett - B1 - Lizenzierungs-pflichtig? (X=Ja)]])</f>
        <v/>
      </c>
      <c r="NP107" s="809" t="str">
        <f>IF(Table1[[#This Row],[Etikett - B1 - Trennbar vom Hauptkörper? (X=Ja)]]="","",Table1[[#This Row],[Etikett - B1 - Trennbar vom Hauptkörper? (X=Ja)]])</f>
        <v/>
      </c>
      <c r="NQ107" s="812" t="str">
        <f>IF(Table1[[#This Row],[Etikett - B1 - Virgin Material]]="","",VLOOKUP(Table1[[#This Row],[Etikett - B1 - Virgin Material]],'DD FD'!AJ:AK,2,FALSE))</f>
        <v/>
      </c>
      <c r="NR107" s="813" t="str">
        <f>IF(Table1[[#This Row],[Etikett - B1 - Virgin Material Anteil (in %)]]="","",Table1[[#This Row],[Etikett - B1 - Virgin Material Anteil (in %)]])</f>
        <v/>
      </c>
      <c r="NS107" s="812" t="str">
        <f>IF(Table1[[#This Row],[Etikett - B1 - Recyceltes Material]]="","",VLOOKUP(Table1[[#This Row],[Etikett - B1 - Recyceltes Material]],'DD FD'!AL:AM,2,FALSE))</f>
        <v/>
      </c>
      <c r="NT107" s="813" t="str">
        <f>IF(Table1[[#This Row],[Etikett - B1 - Recyceltes Material Anteil (in %)]]="","",Table1[[#This Row],[Etikett - B1 - Recyceltes Material Anteil (in %)]])</f>
        <v/>
      </c>
      <c r="NU107" s="812" t="str">
        <f>IF(Table1[[#This Row],[Etikett - B1 - Beschichtung]]="","",VLOOKUP(Table1[[#This Row],[Etikett - B1 - Beschichtung]],'DD FD'!AE:AF,2,FALSE))</f>
        <v/>
      </c>
      <c r="NV107" s="815" t="str">
        <f>IF(Table1[[#This Row],[Etikett - B1 - Beschichtung Anteil (in %)]]="","",Table1[[#This Row],[Etikett - B1 - Beschichtung Anteil (in %)]])</f>
        <v/>
      </c>
      <c r="NW107" s="811" t="str">
        <f>IF(Table1[[#This Row],[Etikett - B2 - Art]]="","",VLOOKUP(Table1[[#This Row],[Etikett - B2 - Art]],'DD FD'!F:G,2,FALSE))</f>
        <v/>
      </c>
      <c r="NX107" s="812" t="str">
        <f>IF(Table1[[#This Row],[Etikett - B2 - Fraktion]]="","",VLOOKUP(Table1[[#This Row],[Etikett - B2 - Fraktion]],'DD FD'!H:J,3,FALSE))</f>
        <v/>
      </c>
      <c r="NY107" s="809" t="str">
        <f>IF(Table1[[#This Row],[Etikett - B2 - Gewicht (in G)]]="","",Table1[[#This Row],[Etikett - B2 - Gewicht (in G)]])</f>
        <v/>
      </c>
      <c r="NZ107" s="809" t="str">
        <f>IF(Table1[[#This Row],[Etikett - B2 - Lizenzierungs-pflichtig? (X=Ja)]]="","",Table1[[#This Row],[Etikett - B2 - Lizenzierungs-pflichtig? (X=Ja)]])</f>
        <v/>
      </c>
      <c r="OA107" s="809" t="str">
        <f>IF(Table1[[#This Row],[Etikett - B2 - Trennbar vom Hauptkörper? (X=Ja)]]="","",Table1[[#This Row],[Etikett - B2 - Trennbar vom Hauptkörper? (X=Ja)]])</f>
        <v/>
      </c>
      <c r="OB107" s="812" t="str">
        <f>IF(Table1[[#This Row],[Etikett - B2 - Virgin Material]]="","",VLOOKUP(Table1[[#This Row],[Etikett - B2 - Virgin Material]],'DD FD'!AJ:AK,2,FALSE))</f>
        <v/>
      </c>
      <c r="OC107" s="813" t="str">
        <f>IF(Table1[[#This Row],[Etikett - B2 - Virgin Material Anteil (in %)]]="","",Table1[[#This Row],[Etikett - B2 - Virgin Material Anteil (in %)]])</f>
        <v/>
      </c>
      <c r="OD107" s="812" t="str">
        <f>IF(Table1[[#This Row],[Etikett - B2 - Recyceltes Material]]="","",VLOOKUP(Table1[[#This Row],[Etikett - B2 - Recyceltes Material]],'DD FD'!AL:AM,2,FALSE))</f>
        <v/>
      </c>
      <c r="OE107" s="813" t="str">
        <f>IF(Table1[[#This Row],[Etikett - B2 - Recyceltes Material Anteil (in %)]]="","",Table1[[#This Row],[Etikett - B2 - Recyceltes Material Anteil (in %)]])</f>
        <v/>
      </c>
      <c r="OF107" s="812" t="str">
        <f>IF(Table1[[#This Row],[Etikett - B2 - Beschichtung]]="","",VLOOKUP(Table1[[#This Row],[Etikett - B2 - Beschichtung]],'DD FD'!AE:AF,2,FALSE))</f>
        <v/>
      </c>
      <c r="OG107" s="815" t="str">
        <f>IF(Table1[[#This Row],[Etikett - B2 - Beschichtung Anteil (in %)]]="","",Table1[[#This Row],[Etikett - B2 - Beschichtung Anteil (in %)]])</f>
        <v/>
      </c>
      <c r="OH107" s="811" t="str">
        <f>IF(Table1[[#This Row],[Etikett - B3 - Art]]="","",VLOOKUP(Table1[[#This Row],[Etikett - B3 - Art]],'DD FD'!F:G,2,FALSE))</f>
        <v/>
      </c>
      <c r="OI107" s="812" t="str">
        <f>IF(Table1[[#This Row],[Etikett - B3 - Fraktion]]="","",VLOOKUP(Table1[[#This Row],[Etikett - B3 - Fraktion]],'DD FD'!H:J,3,FALSE))</f>
        <v/>
      </c>
      <c r="OJ107" s="809" t="str">
        <f>IF(Table1[[#This Row],[Etikett - B3 - Gewicht (in G)]]="","",Table1[[#This Row],[Etikett - B3 - Gewicht (in G)]])</f>
        <v/>
      </c>
      <c r="OK107" s="809" t="str">
        <f>IF(Table1[[#This Row],[Etikett - B3 - Lizenzierungs-pflichtig? (X=Ja)]]="","",Table1[[#This Row],[Etikett - B3 - Lizenzierungs-pflichtig? (X=Ja)]])</f>
        <v/>
      </c>
      <c r="OL107" s="809" t="str">
        <f>IF(Table1[[#This Row],[Etikett - B3 - Trennbar vom Hauptkörper? (X=Ja)]]="","",Table1[[#This Row],[Etikett - B3 - Trennbar vom Hauptkörper? (X=Ja)]])</f>
        <v/>
      </c>
      <c r="OM107" s="812" t="str">
        <f>IF(Table1[[#This Row],[Etikett - B3 - Virgin Material]]="","",VLOOKUP(Table1[[#This Row],[Etikett - B3 - Virgin Material]],'DD FD'!AJ:AK,2,FALSE))</f>
        <v/>
      </c>
      <c r="ON107" s="813" t="str">
        <f>IF(Table1[[#This Row],[Etikett - B3 - Virgin Material Anteil (in %)]]="","",Table1[[#This Row],[Etikett - B3 - Virgin Material Anteil (in %)]])</f>
        <v/>
      </c>
      <c r="OO107" s="812" t="str">
        <f>IF(Table1[[#This Row],[Etikett - B3 - Recyceltes Material]]="","",VLOOKUP(Table1[[#This Row],[Etikett - B3 - Recyceltes Material]],'DD FD'!AL:AM,2,FALSE))</f>
        <v/>
      </c>
      <c r="OP107" s="813" t="str">
        <f>IF(Table1[[#This Row],[Etikett - B3 - Recyceltes Material Anteil (in %)]]="","",Table1[[#This Row],[Etikett - B3 - Recyceltes Material Anteil (in %)]])</f>
        <v/>
      </c>
      <c r="OQ107" s="812" t="str">
        <f>IF(Table1[[#This Row],[Etikett - B3 - Beschichtung]]="","",VLOOKUP(Table1[[#This Row],[Etikett - B3 - Beschichtung]],'DD FD'!AE:AF,2,FALSE))</f>
        <v/>
      </c>
      <c r="OR107" s="861" t="str">
        <f>IF(Table1[[#This Row],[Etikett - B3 - Beschichtung Anteil (in %)]]="","",Table1[[#This Row],[Etikett - B3 - Beschichtung Anteil (in %)]])</f>
        <v/>
      </c>
      <c r="OS107" s="866">
        <f>ROUNDUP(SUM(
IF(AND(LB107='DD FD'!$J$7,LD107='DD FD'!$AI$3),LC107,0),
IF(AND(LL107='DD FD'!$J$7,LN107='DD FD'!$AI$3),LM107,0),
IF(AND(LV107='DD FD'!$J$7,LX107='DD FD'!$AI$3),LW107,0),
IF(AND(MF107='DD FD'!$J$7,MH107='DD FD'!$AI$3),MG107,0),
IF(AND(MQ107='DD FD'!$J$7,MS107='DD FD'!$AI$3),MR107,0),
IF(AND(NB107='DD FD'!$J$7,ND107='DD FD'!$AI$3),NC107,0),
IF(AND(NM107='DD FD'!$J$7,NO107='DD FD'!$AI$3),NN107,0),
IF(AND(NX107='DD FD'!$J$7,NZ107='DD FD'!$AI$3),NY107,0),
IF(AND(OI107='DD FD'!$J$7,OK107='DD FD'!$AI$3),OJ107,0),
),2)</f>
        <v>0</v>
      </c>
      <c r="OT107" s="865">
        <f>ROUNDUP(SUM(
IF(AND(LB107='DD FD'!$J$6,LD107='DD FD'!$AI$3),LC107,0),
IF(AND(LL107='DD FD'!$J$6,LN107='DD FD'!$AI$3),LM107,0),
IF(AND(LV107='DD FD'!$J$6,LX107='DD FD'!$AI$3),LW107,0),
IF(AND(MF107='DD FD'!$J$6,MH107='DD FD'!$AI$3),MG107,0),
IF(AND(MQ107='DD FD'!$J$6,MS107='DD FD'!$AI$3),MR107,0),
IF(AND(NB107='DD FD'!$J$6,ND107='DD FD'!$AI$3),NC107,0),
IF(AND(NM107='DD FD'!$J$6,NO107='DD FD'!$AI$3),NN107,0),
IF(AND(NX107='DD FD'!$J$6,NZ107='DD FD'!$AI$3),NY107,0),
IF(AND(OI107='DD FD'!$J$6,OK107='DD FD'!$AI$3),OJ107,0),
),2)</f>
        <v>0</v>
      </c>
      <c r="OU107" s="865">
        <f>ROUNDUP(SUM(
IF(AND(LB107='DD FD'!$J$10,LD107='DD FD'!$AI$3),LC107,0),
IF(AND(LL107='DD FD'!$J$10,LN107='DD FD'!$AI$3),LM107,0),
IF(AND(LV107='DD FD'!$J$10,LX107='DD FD'!$AI$3),LW107,0),
IF(AND(MF107='DD FD'!$J$10,MH107='DD FD'!$AI$3),MG107,0),
IF(AND(MQ107='DD FD'!$J$10,MS107='DD FD'!$AI$3),MR107,0),
IF(AND(NB107='DD FD'!$J$10,ND107='DD FD'!$AI$3),NC107,0),
IF(AND(NM107='DD FD'!$J$10,NO107='DD FD'!$AI$3),NN107,0),
IF(AND(NX107='DD FD'!$J$10,NZ107='DD FD'!$AI$3),NY107,0),
IF(AND(OI107='DD FD'!$J$10,OK107='DD FD'!$AI$3),OJ107,0),
),2)</f>
        <v>0</v>
      </c>
      <c r="OV107" s="865">
        <f>ROUNDUP(SUM(
IF(AND(LB107='DD FD'!$J$8,LD107='DD FD'!$AI$3),LC107,0),
IF(AND(LL107='DD FD'!$J$8,LN107='DD FD'!$AI$3),LM107,0),
IF(AND(LV107='DD FD'!$J$8,LX107='DD FD'!$AI$3),LW107,0),
IF(AND(MF107='DD FD'!$J$8,MH107='DD FD'!$AI$3),MG107,0),
IF(AND(MQ107='DD FD'!$J$8,MS107='DD FD'!$AI$3),MR107,0),
IF(AND(NB107='DD FD'!$J$8,ND107='DD FD'!$AI$3),NC107,0),
IF(AND(NM107='DD FD'!$J$8,NO107='DD FD'!$AI$3),NN107,0),
IF(AND(NX107='DD FD'!$J$8,NZ107='DD FD'!$AI$3),NY107,0),
IF(AND(OI107='DD FD'!$J$8,OK107='DD FD'!$AI$3),OJ107,0),
),2)</f>
        <v>0</v>
      </c>
      <c r="OW107" s="865">
        <f>ROUNDUP(SUM(
IF(AND(LB107='DD FD'!$J$5,LD107='DD FD'!$AI$3),LC107,0),
IF(AND(LL107='DD FD'!$J$5,LN107='DD FD'!$AI$3),LM107,0),
IF(AND(LV107='DD FD'!$J$5,LX107='DD FD'!$AI$3),LW107,0),
IF(AND(MF107='DD FD'!$J$5,MH107='DD FD'!$AI$3),MG107,0),
IF(AND(MQ107='DD FD'!$J$5,MS107='DD FD'!$AI$3),MR107,0),
IF(AND(NB107='DD FD'!$J$5,ND107='DD FD'!$AI$3),NC107,0),
IF(AND(NM107='DD FD'!$J$5,NO107='DD FD'!$AI$3),NN107,0),
IF(AND(NX107='DD FD'!$J$5,NZ107='DD FD'!$AI$3),NY107,0),
IF(AND(OI107='DD FD'!$J$5,OK107='DD FD'!$AI$3),OJ107,0),
),2)</f>
        <v>0</v>
      </c>
      <c r="OX107" s="865">
        <f>ROUNDUP(SUM(
IF(AND(LB107='DD FD'!$J$9,LD107='DD FD'!$AI$3),LC107,0),
IF(AND(LL107='DD FD'!$J$9,LN107='DD FD'!$AI$3),LM107,0),
IF(AND(LV107='DD FD'!$J$9,LX107='DD FD'!$AI$3),LW107,0),
IF(AND(MF107='DD FD'!$J$9,MH107='DD FD'!$AI$3),MG107,0),
IF(AND(MQ107='DD FD'!$J$9,MS107='DD FD'!$AI$3),MR107,0),
IF(AND(NB107='DD FD'!$J$9,ND107='DD FD'!$AI$3),NC107,0),
IF(AND(NM107='DD FD'!$J$9,NO107='DD FD'!$AI$3),NN107,0),
IF(AND(NX107='DD FD'!$J$9,NZ107='DD FD'!$AI$3),NY107,0),
IF(AND(OI107='DD FD'!$J$9,OK107='DD FD'!$AI$3),OJ107,0),
),2)</f>
        <v>0</v>
      </c>
      <c r="OY107" s="865">
        <f>ROUNDUP(SUM(
IF(AND(LB107='DD FD'!$J$4,LD107='DD FD'!$AI$3),LC107,0),
IF(AND(LL107='DD FD'!$J$4,LN107='DD FD'!$AI$3),LM107,0),
IF(AND(LV107='DD FD'!$J$4,LX107='DD FD'!$AI$3),LW107,0),
IF(AND(MF107='DD FD'!$J$4,MH107='DD FD'!$AI$3),MG107,0),
IF(AND(MQ107='DD FD'!$J$4,MS107='DD FD'!$AI$3),MR107,0),
IF(AND(NB107='DD FD'!$J$4,ND107='DD FD'!$AI$3),NC107,0),
IF(AND(NM107='DD FD'!$J$4,NO107='DD FD'!$AI$3),NN107,0),
IF(AND(NX107='DD FD'!$J$4,NZ107='DD FD'!$AI$3),NY107,0),
IF(AND(OI107='DD FD'!$J$4,OK107='DD FD'!$AI$3),OJ107,0),
),2)</f>
        <v>0</v>
      </c>
      <c r="OZ107" s="867">
        <f>ROUNDUP(SUM(
IF(AND(LB107='DD FD'!$J$11,LD107='DD FD'!$AI$3),LC107,0),
IF(AND(LL107='DD FD'!$J$11,LN107='DD FD'!$AI$3),LM107,0),
IF(AND(LV107='DD FD'!$J$11,LX107='DD FD'!$AI$3),LW107,0),
IF(AND(MF107='DD FD'!$J$11,MH107='DD FD'!$AI$3),MG107,0),
IF(AND(MQ107='DD FD'!$J$11,MS107='DD FD'!$AI$3),MR107,0),
IF(AND(NB107='DD FD'!$J$11,ND107='DD FD'!$AI$3),NC107,0),
IF(AND(NM107='DD FD'!$J$11,NO107='DD FD'!$AI$3),NN107,0),
IF(AND(NX107='DD FD'!$J$11,NZ107='DD FD'!$AI$3),NY107,0),
IF(AND(OI107='DD FD'!$J$11,OK107='DD FD'!$AI$3),OJ107,0),
),2)</f>
        <v>0</v>
      </c>
    </row>
    <row r="108" spans="1:416">
      <c r="A108" s="663"/>
      <c r="B108" s="182"/>
      <c r="C108" s="282"/>
      <c r="D108" s="282"/>
      <c r="E108" s="183"/>
      <c r="F108" s="355"/>
      <c r="G108" s="359"/>
      <c r="H108" s="664"/>
      <c r="I108" s="173"/>
      <c r="J108" s="161" t="str">
        <f t="shared" si="27"/>
        <v/>
      </c>
      <c r="K108" s="633" t="str">
        <f t="shared" si="44"/>
        <v/>
      </c>
      <c r="L108" s="636"/>
      <c r="M108" s="124" t="str">
        <f t="shared" si="45"/>
        <v/>
      </c>
      <c r="N108" s="125" t="str">
        <f t="shared" si="28"/>
        <v/>
      </c>
      <c r="O108" s="175"/>
      <c r="P108" s="175"/>
      <c r="Q108" s="126" t="str">
        <f t="shared" si="46"/>
        <v/>
      </c>
      <c r="R108" s="184"/>
      <c r="S108" s="184"/>
      <c r="T108" s="182"/>
      <c r="U108" s="182"/>
      <c r="V108" s="182"/>
      <c r="W108" s="358"/>
      <c r="X108" s="182"/>
      <c r="Y108" s="183"/>
      <c r="Z108" s="123"/>
      <c r="AA108" s="176"/>
      <c r="AB108" s="176"/>
      <c r="AC108" s="176"/>
      <c r="AD108" s="176"/>
      <c r="AE108" s="176"/>
      <c r="AF108" s="176"/>
      <c r="AG108" s="127" t="str">
        <f t="shared" si="47"/>
        <v/>
      </c>
      <c r="AH108" s="127" t="str">
        <f t="shared" si="48"/>
        <v/>
      </c>
      <c r="AI108" s="370"/>
      <c r="AJ108" s="635"/>
      <c r="AK108" s="619" t="str">
        <f t="shared" si="49"/>
        <v/>
      </c>
      <c r="AL108" s="124" t="str">
        <f t="shared" si="29"/>
        <v/>
      </c>
      <c r="AM108" s="124" t="str">
        <f t="shared" si="30"/>
        <v/>
      </c>
      <c r="AN108" s="124" t="str">
        <f t="shared" si="31"/>
        <v/>
      </c>
      <c r="AO108" s="124" t="str">
        <f t="shared" si="32"/>
        <v/>
      </c>
      <c r="AP108" s="184"/>
      <c r="AQ108" s="182"/>
      <c r="AR108" s="182"/>
      <c r="AS108" s="182"/>
      <c r="AT108" s="182"/>
      <c r="AU108" s="127" t="str">
        <f t="shared" si="33"/>
        <v/>
      </c>
      <c r="AV108" s="354"/>
      <c r="AW108" s="127" t="str">
        <f t="shared" si="34"/>
        <v/>
      </c>
      <c r="AX108" s="144" t="str">
        <f t="shared" si="35"/>
        <v/>
      </c>
      <c r="AY108" s="182"/>
      <c r="AZ108" s="23"/>
      <c r="BA108" s="23"/>
      <c r="BB108" s="183"/>
      <c r="BC108" s="622"/>
      <c r="BD108" s="649" t="str">
        <f t="shared" si="50"/>
        <v/>
      </c>
      <c r="BE108" s="354"/>
      <c r="BF108" s="192" t="str">
        <f t="shared" si="51"/>
        <v/>
      </c>
      <c r="BG108" s="159"/>
      <c r="BH108" s="159"/>
      <c r="BI108" s="182"/>
      <c r="BJ108" s="194"/>
      <c r="BK108" s="194"/>
      <c r="BL108" s="194"/>
      <c r="BM108" s="127" t="str">
        <f t="shared" si="36"/>
        <v/>
      </c>
      <c r="BN108" s="194"/>
      <c r="BO108" s="178" t="str">
        <f t="shared" si="37"/>
        <v/>
      </c>
      <c r="BP108" s="191"/>
      <c r="BQ108" s="182"/>
      <c r="BR108" s="23"/>
      <c r="BS108" s="23"/>
      <c r="BT108" s="23"/>
      <c r="BU108" s="651"/>
      <c r="BV108" s="647"/>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633" t="str">
        <f t="shared" si="52"/>
        <v/>
      </c>
      <c r="DY108" s="736"/>
      <c r="DZ108" s="334"/>
      <c r="EA108" s="736"/>
      <c r="EB108" s="197"/>
      <c r="EC108" s="194"/>
      <c r="ED108" s="197"/>
      <c r="EE108" s="197"/>
      <c r="EF108" s="194"/>
      <c r="EG108" s="194"/>
      <c r="EH108" s="194"/>
      <c r="EI108" s="123" t="str">
        <f t="shared" si="38"/>
        <v/>
      </c>
      <c r="EJ108" s="194"/>
      <c r="EK108" s="620" t="str">
        <f t="shared" si="39"/>
        <v/>
      </c>
      <c r="EL108" s="756"/>
      <c r="EM108" s="620" t="str">
        <f t="shared" si="53"/>
        <v/>
      </c>
      <c r="EN108" s="733"/>
      <c r="EO108" s="163"/>
      <c r="EP108" s="163"/>
      <c r="EQ108" s="163"/>
      <c r="ER108" s="163"/>
      <c r="ES108" s="163"/>
      <c r="ET108" s="163"/>
      <c r="EU108" s="163"/>
      <c r="EV108" s="163"/>
      <c r="EW108" s="163"/>
      <c r="EX108" s="163"/>
      <c r="EY108" s="163"/>
      <c r="EZ108" s="163"/>
      <c r="FA108" s="163"/>
      <c r="FB108" s="163"/>
      <c r="FC108" s="742"/>
      <c r="FD108" s="648" t="str">
        <f t="shared" si="40"/>
        <v/>
      </c>
      <c r="FE108" s="183"/>
      <c r="FF108" s="201"/>
      <c r="FG108" s="201"/>
      <c r="FH108" s="201"/>
      <c r="FI108" s="201"/>
      <c r="FJ108" s="201"/>
      <c r="FK108" s="201"/>
      <c r="FL108" s="182"/>
      <c r="FM108" s="182"/>
      <c r="FN108" s="334"/>
      <c r="FO108" s="123" t="str">
        <f t="shared" si="41"/>
        <v/>
      </c>
      <c r="FP108" s="889" t="str">
        <f>IF(Table1[[#This Row],[Baumwollanteil (in %)]]&lt;&gt;"","05","")</f>
        <v/>
      </c>
      <c r="FQ108" s="999"/>
      <c r="FR108" s="179" t="str">
        <f t="shared" si="42"/>
        <v/>
      </c>
      <c r="FS108" s="175"/>
      <c r="FT108" s="175"/>
      <c r="FU108" s="175"/>
      <c r="FV108" s="745" t="str">
        <f t="shared" si="43"/>
        <v/>
      </c>
      <c r="FZ108" s="24"/>
      <c r="GA108" s="24"/>
      <c r="GC108" s="1010" t="str">
        <f>IF(Table1[[#This Row],[Global Trade Item Number (GTIN)]]="","",Table1[[#This Row],[Global Trade Item Number (GTIN)]])</f>
        <v/>
      </c>
      <c r="GD108" s="790" t="str">
        <f>IF(Table1[[#This Row],[WAWI-Nr./ Kreditoren-Nummer
(ASDV)]]&lt;&gt;"",Table1[[#This Row],[WAWI-Nr./ Kreditoren-Nummer
(ASDV)]],"")</f>
        <v/>
      </c>
      <c r="GE108" s="190"/>
      <c r="GF108" s="790" t="str">
        <f>IF(Table1[[#This Row],[Gültig ab (Datum)]]&lt;&gt;"","31.12.9999","")</f>
        <v/>
      </c>
      <c r="GG108" s="190"/>
      <c r="GH108" s="190"/>
      <c r="GI108" s="616"/>
      <c r="GJ108" s="765"/>
      <c r="GK108" s="763"/>
      <c r="GL108" s="617"/>
      <c r="GM108" s="617"/>
      <c r="GN108" s="617"/>
      <c r="GO108" s="617"/>
      <c r="GP108" s="617"/>
      <c r="GQ108" s="775"/>
      <c r="GR108" s="771"/>
      <c r="GS108" s="159"/>
      <c r="GT108" s="610"/>
      <c r="GU108" s="610"/>
      <c r="GV108" s="610"/>
      <c r="GW108" s="610"/>
      <c r="GX108" s="610"/>
      <c r="GY108" s="610"/>
      <c r="GZ108" s="610"/>
      <c r="HA108" s="610"/>
      <c r="HB108" s="771"/>
      <c r="HC108" s="610"/>
      <c r="HD108" s="610"/>
      <c r="HE108" s="610"/>
      <c r="HF108" s="610"/>
      <c r="HG108" s="610"/>
      <c r="HH108" s="610"/>
      <c r="HI108" s="610"/>
      <c r="HJ108" s="610"/>
      <c r="HK108" s="610"/>
      <c r="HL108" s="771"/>
      <c r="HM108" s="610"/>
      <c r="HN108" s="610"/>
      <c r="HO108" s="610"/>
      <c r="HP108" s="610"/>
      <c r="HQ108" s="610"/>
      <c r="HR108" s="610"/>
      <c r="HS108" s="610"/>
      <c r="HT108" s="610"/>
      <c r="HU108" s="610"/>
      <c r="HV108" s="771"/>
      <c r="HW108" s="610"/>
      <c r="HX108" s="610"/>
      <c r="HY108" s="610"/>
      <c r="HZ108" s="610"/>
      <c r="IA108" s="610"/>
      <c r="IB108" s="610"/>
      <c r="IC108" s="610"/>
      <c r="ID108" s="610"/>
      <c r="IE108" s="610"/>
      <c r="IF108" s="610"/>
      <c r="IG108" s="771"/>
      <c r="IH108" s="610"/>
      <c r="II108" s="610"/>
      <c r="IJ108" s="610"/>
      <c r="IK108" s="610"/>
      <c r="IL108" s="610"/>
      <c r="IM108" s="610"/>
      <c r="IN108" s="610"/>
      <c r="IO108" s="610"/>
      <c r="IP108" s="610"/>
      <c r="IQ108" s="610"/>
      <c r="IR108" s="771"/>
      <c r="IS108" s="610"/>
      <c r="IT108" s="610"/>
      <c r="IU108" s="610"/>
      <c r="IV108" s="610"/>
      <c r="IW108" s="610"/>
      <c r="IX108" s="610"/>
      <c r="IY108" s="610"/>
      <c r="IZ108" s="610"/>
      <c r="JA108" s="610"/>
      <c r="JB108" s="610"/>
      <c r="JC108" s="771"/>
      <c r="JD108" s="610"/>
      <c r="JE108" s="610"/>
      <c r="JF108" s="610"/>
      <c r="JG108" s="610"/>
      <c r="JH108" s="610"/>
      <c r="JI108" s="610"/>
      <c r="JJ108" s="610"/>
      <c r="JK108" s="610"/>
      <c r="JL108" s="610"/>
      <c r="JM108" s="827"/>
      <c r="JN108" s="771"/>
      <c r="JO108" s="610"/>
      <c r="JP108" s="610"/>
      <c r="JQ108" s="610"/>
      <c r="JR108" s="610"/>
      <c r="JS108" s="610"/>
      <c r="JT108" s="610"/>
      <c r="JU108" s="610"/>
      <c r="JV108" s="610"/>
      <c r="JW108" s="610"/>
      <c r="JX108" s="610"/>
      <c r="JY108" s="771"/>
      <c r="JZ108" s="610"/>
      <c r="KA108" s="610"/>
      <c r="KB108" s="610"/>
      <c r="KC108" s="610"/>
      <c r="KD108" s="610"/>
      <c r="KE108" s="610"/>
      <c r="KF108" s="610"/>
      <c r="KG108" s="610"/>
      <c r="KH108" s="610"/>
      <c r="KI108" s="610"/>
      <c r="KL108" s="803" t="str">
        <f>IF(Table1[[#This Row],[GTIN]]&lt;&gt;"",Table1[[#This Row],[GTIN]],"")</f>
        <v/>
      </c>
      <c r="KM108" s="804" t="str">
        <f>Table1[[#This Row],[Kreditor]]</f>
        <v/>
      </c>
      <c r="KN108" s="805" t="str">
        <f>IF(Table1[[#This Row],[Gültig ab (Datum)]]&lt;&gt;"",Table1[[#This Row],[Gültig ab (Datum)]],"")</f>
        <v/>
      </c>
      <c r="KO108" s="805" t="str">
        <f>Table1[[#This Row],[Gültig bis]]</f>
        <v/>
      </c>
      <c r="KP108" s="818" t="str">
        <f>IF(Table1[[#This Row],[Artikel verpackt? 
(X=Ja)]]="","",Table1[[#This Row],[Artikel verpackt? 
(X=Ja)]])</f>
        <v/>
      </c>
      <c r="KQ108" s="806" t="str">
        <f>IF(Table1[[#This Row],[Verpackung recyclingfähig?
(X=Ja)]]="","",Table1[[#This Row],[Verpackung recyclingfähig?
(X=Ja)]])</f>
        <v/>
      </c>
      <c r="KR108" s="807"/>
      <c r="KS108" s="808"/>
      <c r="KT108" s="809"/>
      <c r="KU108" s="809"/>
      <c r="KV108" s="809"/>
      <c r="KW108" s="809"/>
      <c r="KX108" s="809"/>
      <c r="KY108" s="809"/>
      <c r="KZ108" s="810"/>
      <c r="LA108" s="811" t="str">
        <f>IF(Table1[[#This Row],[Hauptkörper - B1 - Art]]="","",VLOOKUP(Table1[[#This Row],[Hauptkörper - B1 - Art]],'DD FD'!B:C,2,FALSE))</f>
        <v/>
      </c>
      <c r="LB108" s="812" t="str">
        <f>IF(Table1[[#This Row],[Hauptkörper - B1 - Fraktion]]="","",VLOOKUP(Table1[[#This Row],[Hauptkörper - B1 - Fraktion]],'DD FD'!H:J,3,FALSE))</f>
        <v/>
      </c>
      <c r="LC108" s="809" t="str">
        <f>IF(Table1[[#This Row],[Hauptkörper - B1 - Gewicht
(in G)]]="","",Table1[[#This Row],[Hauptkörper - B1 - Gewicht
(in G)]])</f>
        <v/>
      </c>
      <c r="LD108" s="809" t="str">
        <f>IF(Table1[[#This Row],[Hauptkörper - B1 - Lizenzierungs-pflichtig? (X=Ja)]]="","",Table1[[#This Row],[Hauptkörper - B1 - Lizenzierungs-pflichtig? (X=Ja)]])</f>
        <v/>
      </c>
      <c r="LE108" s="812" t="str">
        <f>IF(Table1[[#This Row],[Hauptkörper - B1 - Virgin Material]]="","",VLOOKUP(Table1[[#This Row],[Hauptkörper - B1 - Virgin Material]],'DD FD'!AJ:AK,2,FALSE))</f>
        <v/>
      </c>
      <c r="LF108" s="813" t="str">
        <f>IF(Table1[[#This Row],[Hauptkörper - B1 - Virgin Material Anteil (in %)]]="","",Table1[[#This Row],[Hauptkörper - B1 - Virgin Material Anteil (in %)]])</f>
        <v/>
      </c>
      <c r="LG108" s="812" t="str">
        <f>IF(Table1[[#This Row],[Hauptkörper - B1 - Recyceltes Material]]="","",VLOOKUP(Table1[[#This Row],[Hauptkörper - B1 - Recyceltes Material]],'DD FD'!AL:AM,2,FALSE))</f>
        <v/>
      </c>
      <c r="LH108" s="813" t="str">
        <f>IF(Table1[[#This Row],[Hauptkörper - B1 - Recyceltes Material Anteil (in %)]]="","",Table1[[#This Row],[Hauptkörper - B1 - Recyceltes Material Anteil (in %)]])</f>
        <v/>
      </c>
      <c r="LI108" s="814" t="str">
        <f>IF(Table1[[#This Row],[Hauptkörper - B1 - Beschichtung]]="","",VLOOKUP(Table1[[#This Row],[Hauptkörper - B1 - Beschichtung]],'DD FD'!AE:AF,2,FALSE))</f>
        <v/>
      </c>
      <c r="LJ108" s="815" t="str">
        <f>IF(Table1[[#This Row],[Hauptkörper - B1 - Beschichtung Anteil (in %)]]="","",Table1[[#This Row],[Hauptkörper - B1 - Beschichtung Anteil (in %)]])</f>
        <v/>
      </c>
      <c r="LK108" s="811" t="str">
        <f>IF(Table1[[#This Row],[Hauptkörper - B2 - Art]]="","",VLOOKUP(Table1[[#This Row],[Hauptkörper - B2 - Art]],'DD FD'!B:C,2,FALSE))</f>
        <v/>
      </c>
      <c r="LL108" s="812" t="str">
        <f>IF(Table1[[#This Row],[Hauptkörper - B2 - Fraktion]]="","",VLOOKUP(Table1[[#This Row],[Hauptkörper - B2 - Fraktion]],'DD FD'!H:J,3,FALSE))</f>
        <v/>
      </c>
      <c r="LM108" s="809" t="str">
        <f>IF(Table1[[#This Row],[Hauptkörper - B2 - Gewicht
(in G)]]="","",Table1[[#This Row],[Hauptkörper - B2 - Gewicht
(in G)]])</f>
        <v/>
      </c>
      <c r="LN108" s="809" t="str">
        <f>IF(Table1[[#This Row],[Hauptkörper - B2 - Lizenzierungs-pflichtig? (X=Ja)]]="","",Table1[[#This Row],[Hauptkörper - B2 - Lizenzierungs-pflichtig? (X=Ja)]])</f>
        <v/>
      </c>
      <c r="LO108" s="812" t="str">
        <f>IF(Table1[[#This Row],[Hauptkörper - B2 - Virgin Material]]="","",VLOOKUP(Table1[[#This Row],[Hauptkörper - B2 - Virgin Material]],'DD FD'!AJ:AK,2,FALSE))</f>
        <v/>
      </c>
      <c r="LP108" s="813" t="str">
        <f>IF(Table1[[#This Row],[Hauptkörper - B2 - Virgin Material Anteil (in %)]]="","",Table1[[#This Row],[Hauptkörper - B2 - Virgin Material Anteil (in %)]])</f>
        <v/>
      </c>
      <c r="LQ108" s="812" t="str">
        <f>IF(Table1[[#This Row],[Hauptkörper - B2 - Recyceltes Material]]="","",VLOOKUP(Table1[[#This Row],[Hauptkörper - B2 - Recyceltes Material]],'DD FD'!AL:AM,2,FALSE))</f>
        <v/>
      </c>
      <c r="LR108" s="813" t="str">
        <f>IF(Table1[[#This Row],[Hauptkörper - B2 - Recyceltes Material Anteil (in %)]]="","",Table1[[#This Row],[Hauptkörper - B2 - Recyceltes Material Anteil (in %)]])</f>
        <v/>
      </c>
      <c r="LS108" s="812" t="str">
        <f>IF(Table1[[#This Row],[Hauptkörper - B2 - Beschichtung]]="","",VLOOKUP(Table1[[#This Row],[Hauptkörper - B2 - Beschichtung]],'DD FD'!AE:AF,2,FALSE))</f>
        <v/>
      </c>
      <c r="LT108" s="815" t="str">
        <f>IF(Table1[[#This Row],[Hauptkörper - B2 - Beschichtung Anteil (in %)]]="","",Table1[[#This Row],[Hauptkörper - B2 - Beschichtung Anteil (in %)]])</f>
        <v/>
      </c>
      <c r="LU108" s="811" t="str">
        <f>IF(Table1[[#This Row],[Hauptkörper - B3 - Art]]="","",VLOOKUP(Table1[[#This Row],[Hauptkörper - B3 - Art]],'DD FD'!B:C,2,FALSE))</f>
        <v/>
      </c>
      <c r="LV108" s="812" t="str">
        <f>IF(Table1[[#This Row],[Hauptkörper - B3 - Fraktion]]="","",VLOOKUP(Table1[[#This Row],[Hauptkörper - B3 - Fraktion]],'DD FD'!H:J,3,FALSE))</f>
        <v/>
      </c>
      <c r="LW108" s="809" t="str">
        <f>IF(Table1[[#This Row],[Hauptkörper - B3 - Gewicht
(in G)]]="","",Table1[[#This Row],[Hauptkörper - B3 - Gewicht
(in G)]])</f>
        <v/>
      </c>
      <c r="LX108" s="809" t="str">
        <f>IF(Table1[[#This Row],[Hauptkörper - B3 - Lizenzierungs-pflichtig? (X=Ja)]]="","",Table1[[#This Row],[Hauptkörper - B3 - Lizenzierungs-pflichtig? (X=Ja)]])</f>
        <v/>
      </c>
      <c r="LY108" s="812" t="str">
        <f>IF(Table1[[#This Row],[Hauptkörper - B3 - Virgin Material]]="","",VLOOKUP(Table1[[#This Row],[Hauptkörper - B3 - Virgin Material]],'DD FD'!AJ:AK,2,FALSE))</f>
        <v/>
      </c>
      <c r="LZ108" s="813" t="str">
        <f>IF(Table1[[#This Row],[Hauptkörper - B3 - Virgin Material Anteil (in %)]]="","",Table1[[#This Row],[Hauptkörper - B3 - Virgin Material Anteil (in %)]])</f>
        <v/>
      </c>
      <c r="MA108" s="812" t="str">
        <f>IF(Table1[[#This Row],[Hauptkörper - B3 - Recyceltes Material]]="","",VLOOKUP(Table1[[#This Row],[Hauptkörper - B3 - Recyceltes Material]],'DD FD'!AL:AM,2,FALSE))</f>
        <v/>
      </c>
      <c r="MB108" s="813" t="str">
        <f>IF(Table1[[#This Row],[Hauptkörper - B3 - Recyceltes Material Anteil (in %)]]="","",Table1[[#This Row],[Hauptkörper - B3 - Recyceltes Material Anteil (in %)]])</f>
        <v/>
      </c>
      <c r="MC108" s="812" t="str">
        <f>IF(Table1[[#This Row],[Hauptkörper - B3 - Beschichtung]]="","",VLOOKUP(Table1[[#This Row],[Hauptkörper - B3 - Beschichtung]],'DD FD'!AE:AF,2,FALSE))</f>
        <v/>
      </c>
      <c r="MD108" s="815" t="str">
        <f>IF(Table1[[#This Row],[Hauptkörper - B3 - Beschichtung Anteil (in %)]]="","",Table1[[#This Row],[Hauptkörper - B3 - Beschichtung Anteil (in %)]])</f>
        <v/>
      </c>
      <c r="ME108" s="811" t="str">
        <f>IF(Table1[[#This Row],[Verschluss - B1 - Art]]="","",VLOOKUP(Table1[[#This Row],[Verschluss - B1 - Art]],'DD FD'!D:E,2,FALSE))</f>
        <v/>
      </c>
      <c r="MF108" s="812" t="str">
        <f>IF(Table1[[#This Row],[Verschluss - B1 - Fraktion]]="","",VLOOKUP(Table1[[#This Row],[Verschluss - B1 - Fraktion]],'DD FD'!H:J,3,FALSE))</f>
        <v/>
      </c>
      <c r="MG108" s="809" t="str">
        <f>IF(Table1[[#This Row],[Verschluss - B1 - Gewicht (in G)]]="","",Table1[[#This Row],[Verschluss - B1 - Gewicht (in G)]])</f>
        <v/>
      </c>
      <c r="MH108" s="809" t="str">
        <f>IF(Table1[[#This Row],[Verschluss - B1 - Lizenzierungs-pflichtig? (X=Ja)]]="","",Table1[[#This Row],[Verschluss - B1 - Lizenzierungs-pflichtig? (X=Ja)]])</f>
        <v/>
      </c>
      <c r="MI108" s="809" t="str">
        <f>IF(Table1[[#This Row],[Verschluss - B1 - Trennbar vom Hauptkörper? (X=Ja)]]="","",Table1[[#This Row],[Verschluss - B1 - Trennbar vom Hauptkörper? (X=Ja)]])</f>
        <v/>
      </c>
      <c r="MJ108" s="812" t="str">
        <f>IF(Table1[[#This Row],[Verschluss - B1 - Virgin Material]]="","",VLOOKUP(Table1[[#This Row],[Verschluss - B1 - Virgin Material]],'DD FD'!AJ:AK,2,FALSE))</f>
        <v/>
      </c>
      <c r="MK108" s="813" t="str">
        <f>IF(Table1[[#This Row],[Verschluss - B1 - Virgin Material Anteil (in %)]]="","",Table1[[#This Row],[Verschluss - B1 - Virgin Material Anteil (in %)]])</f>
        <v/>
      </c>
      <c r="ML108" s="812" t="str">
        <f>IF(Table1[[#This Row],[Verschluss - B1 - Recyceltes Material]]="","",VLOOKUP(Table1[[#This Row],[Verschluss - B1 - Recyceltes Material]],'DD FD'!AL:AM,2,FALSE))</f>
        <v/>
      </c>
      <c r="MM108" s="813" t="str">
        <f>IF(Table1[[#This Row],[Verschluss - B1 - Recyceltes Material Anteil (in %)]]="","",Table1[[#This Row],[Verschluss - B1 - Recyceltes Material Anteil (in %)]])</f>
        <v/>
      </c>
      <c r="MN108" s="812" t="str">
        <f>IF(Table1[[#This Row],[Verschluss - B1 - Beschichtung]]="","",VLOOKUP(Table1[[#This Row],[Verschluss - B1 - Beschichtung]],'DD FD'!AE:AF,2,FALSE))</f>
        <v/>
      </c>
      <c r="MO108" s="815" t="str">
        <f>IF(Table1[[#This Row],[Verschluss - B1 - Beschichtung Anteil (in %)]]="","",Table1[[#This Row],[Verschluss - B1 - Beschichtung Anteil (in %)]])</f>
        <v/>
      </c>
      <c r="MP108" s="811" t="str">
        <f>IF(Table1[[#This Row],[Verschluss - B2 - Art]]="","",VLOOKUP(Table1[[#This Row],[Verschluss - B2 - Art]],'DD FD'!D:E,2,FALSE))</f>
        <v/>
      </c>
      <c r="MQ108" s="812" t="str">
        <f>IF(Table1[[#This Row],[Verschluss - B2 - Fraktion]]="","",VLOOKUP(Table1[[#This Row],[Verschluss - B2 - Fraktion]],'DD FD'!H:J,3,FALSE))</f>
        <v/>
      </c>
      <c r="MR108" s="809" t="str">
        <f>IF(Table1[[#This Row],[Verschluss - B2 - Gewicht (in G)]]="","",Table1[[#This Row],[Verschluss - B2 - Gewicht (in G)]])</f>
        <v/>
      </c>
      <c r="MS108" s="809" t="str">
        <f>IF(Table1[[#This Row],[Verschluss - B2 - Lizenzierungs-pflichtig? (X=Ja)]]="","",Table1[[#This Row],[Verschluss - B2 - Lizenzierungs-pflichtig? (X=Ja)]])</f>
        <v/>
      </c>
      <c r="MT108" s="809" t="str">
        <f>IF(Table1[[#This Row],[Verschluss - B2 - Trennbar vom Hauptkörper? (X=Ja)]]="","",Table1[[#This Row],[Verschluss - B2 - Trennbar vom Hauptkörper? (X=Ja)]])</f>
        <v/>
      </c>
      <c r="MU108" s="812" t="str">
        <f>IF(Table1[[#This Row],[Verschluss - B2 - Virgin Material]]="","",VLOOKUP(Table1[[#This Row],[Verschluss - B2 - Virgin Material]],'DD FD'!AJ:AK,2,FALSE))</f>
        <v/>
      </c>
      <c r="MV108" s="813" t="str">
        <f>IF(Table1[[#This Row],[Verschluss - B2 - Virgin Material Anteil (in %)]]="","",Table1[[#This Row],[Verschluss - B2 - Virgin Material Anteil (in %)]])</f>
        <v/>
      </c>
      <c r="MW108" s="812" t="str">
        <f>IF(Table1[[#This Row],[Verschluss - B2 - Recyceltes Material]]="","",VLOOKUP(Table1[[#This Row],[Verschluss - B2 - Recyceltes Material]],'DD FD'!AL:AM,2,FALSE))</f>
        <v/>
      </c>
      <c r="MX108" s="813" t="str">
        <f>IF(Table1[[#This Row],[Verschluss - B2 - Recyceltes Material Anteil (in %)]]="","",Table1[[#This Row],[Verschluss - B2 - Recyceltes Material Anteil (in %)]])</f>
        <v/>
      </c>
      <c r="MY108" s="812" t="str">
        <f>IF(Table1[[#This Row],[Verschluss - B2 - Beschichtung]]="","",VLOOKUP(Table1[[#This Row],[Verschluss - B2 - Beschichtung]],'DD FD'!AE:AF,2,FALSE))</f>
        <v/>
      </c>
      <c r="MZ108" s="815" t="str">
        <f>IF(Table1[[#This Row],[Verschluss - B2 - Beschichtung Anteil (in %)]]="","",Table1[[#This Row],[Verschluss - B2 - Beschichtung Anteil (in %)]])</f>
        <v/>
      </c>
      <c r="NA108" s="811" t="str">
        <f>IF(Table1[[#This Row],[Verschluss - B3 - Art]]="","",VLOOKUP(Table1[[#This Row],[Verschluss - B3 - Art]],'DD FD'!D:E,2,FALSE))</f>
        <v/>
      </c>
      <c r="NB108" s="812" t="str">
        <f>IF(Table1[[#This Row],[Verschluss - B3 - Fraktion]]="","",VLOOKUP(Table1[[#This Row],[Verschluss - B3 - Fraktion]],'DD FD'!H:J,3,FALSE))</f>
        <v/>
      </c>
      <c r="NC108" s="809" t="str">
        <f>IF(Table1[[#This Row],[Verschluss - B3 - Gewicht (in G)]]="","",Table1[[#This Row],[Verschluss - B3 - Gewicht (in G)]])</f>
        <v/>
      </c>
      <c r="ND108" s="809" t="str">
        <f>IF(Table1[[#This Row],[Verschluss - B3 - Lizenzierungs-pflichtig? (X=Ja)]]="","",Table1[[#This Row],[Verschluss - B3 - Lizenzierungs-pflichtig? (X=Ja)]])</f>
        <v/>
      </c>
      <c r="NE108" s="809" t="str">
        <f>IF(Table1[[#This Row],[Verschluss - B3 - Trennbar vom Hauptkörper? (X=Ja)]]="","",Table1[[#This Row],[Verschluss - B3 - Trennbar vom Hauptkörper? (X=Ja)]])</f>
        <v/>
      </c>
      <c r="NF108" s="812" t="str">
        <f>IF(Table1[[#This Row],[Verschluss - B3 - Virgin Material]]="","",VLOOKUP(Table1[[#This Row],[Verschluss - B3 - Virgin Material]],'DD FD'!AJ:AK,2,FALSE))</f>
        <v/>
      </c>
      <c r="NG108" s="813" t="str">
        <f>IF(Table1[[#This Row],[Verschluss - B3 - Virgin Material Anteil (in %)]]="","",Table1[[#This Row],[Verschluss - B3 - Virgin Material Anteil (in %)]])</f>
        <v/>
      </c>
      <c r="NH108" s="812" t="str">
        <f>IF(Table1[[#This Row],[Verschluss - B3 - Recyceltes Material]]="","",VLOOKUP(Table1[[#This Row],[Verschluss - B3 - Recyceltes Material]],'DD FD'!AL:AM,2,FALSE))</f>
        <v/>
      </c>
      <c r="NI108" s="813" t="str">
        <f>IF(Table1[[#This Row],[Verschluss - B3 - Recyceltes Material Anteil (in %)]]="","",Table1[[#This Row],[Verschluss - B3 - Recyceltes Material Anteil (in %)]])</f>
        <v/>
      </c>
      <c r="NJ108" s="812" t="str">
        <f>IF(Table1[[#This Row],[Verschluss - B3 - Beschichtung]]="","",VLOOKUP(Table1[[#This Row],[Verschluss - B3 - Beschichtung]],'DD FD'!AE:AF,2,FALSE))</f>
        <v/>
      </c>
      <c r="NK108" s="815" t="str">
        <f>IF(Table1[[#This Row],[Verschluss - B3 - Beschichtung Anteil (in %)]]="","",Table1[[#This Row],[Verschluss - B3 - Beschichtung Anteil (in %)]])</f>
        <v/>
      </c>
      <c r="NL108" s="811" t="str">
        <f>IF(Table1[[#This Row],[Etikett - B1 - Art]]="","",VLOOKUP(Table1[[#This Row],[Etikett - B1 - Art]],'DD FD'!F:G,2,FALSE))</f>
        <v/>
      </c>
      <c r="NM108" s="812" t="str">
        <f>IF(Table1[[#This Row],[Etikett - B1 - Fraktion]]="","",VLOOKUP(Table1[[#This Row],[Etikett - B1 - Fraktion]],'DD FD'!H:J,3,FALSE))</f>
        <v/>
      </c>
      <c r="NN108" s="809" t="str">
        <f>IF(Table1[[#This Row],[Etikett - B1 - Gewicht (in G)]]="","",Table1[[#This Row],[Etikett - B1 - Gewicht (in G)]])</f>
        <v/>
      </c>
      <c r="NO108" s="809" t="str">
        <f>IF(Table1[[#This Row],[Etikett - B1 - Lizenzierungs-pflichtig? (X=Ja)]]="","",Table1[[#This Row],[Etikett - B1 - Lizenzierungs-pflichtig? (X=Ja)]])</f>
        <v/>
      </c>
      <c r="NP108" s="809" t="str">
        <f>IF(Table1[[#This Row],[Etikett - B1 - Trennbar vom Hauptkörper? (X=Ja)]]="","",Table1[[#This Row],[Etikett - B1 - Trennbar vom Hauptkörper? (X=Ja)]])</f>
        <v/>
      </c>
      <c r="NQ108" s="812" t="str">
        <f>IF(Table1[[#This Row],[Etikett - B1 - Virgin Material]]="","",VLOOKUP(Table1[[#This Row],[Etikett - B1 - Virgin Material]],'DD FD'!AJ:AK,2,FALSE))</f>
        <v/>
      </c>
      <c r="NR108" s="813" t="str">
        <f>IF(Table1[[#This Row],[Etikett - B1 - Virgin Material Anteil (in %)]]="","",Table1[[#This Row],[Etikett - B1 - Virgin Material Anteil (in %)]])</f>
        <v/>
      </c>
      <c r="NS108" s="812" t="str">
        <f>IF(Table1[[#This Row],[Etikett - B1 - Recyceltes Material]]="","",VLOOKUP(Table1[[#This Row],[Etikett - B1 - Recyceltes Material]],'DD FD'!AL:AM,2,FALSE))</f>
        <v/>
      </c>
      <c r="NT108" s="813" t="str">
        <f>IF(Table1[[#This Row],[Etikett - B1 - Recyceltes Material Anteil (in %)]]="","",Table1[[#This Row],[Etikett - B1 - Recyceltes Material Anteil (in %)]])</f>
        <v/>
      </c>
      <c r="NU108" s="812" t="str">
        <f>IF(Table1[[#This Row],[Etikett - B1 - Beschichtung]]="","",VLOOKUP(Table1[[#This Row],[Etikett - B1 - Beschichtung]],'DD FD'!AE:AF,2,FALSE))</f>
        <v/>
      </c>
      <c r="NV108" s="815" t="str">
        <f>IF(Table1[[#This Row],[Etikett - B1 - Beschichtung Anteil (in %)]]="","",Table1[[#This Row],[Etikett - B1 - Beschichtung Anteil (in %)]])</f>
        <v/>
      </c>
      <c r="NW108" s="811" t="str">
        <f>IF(Table1[[#This Row],[Etikett - B2 - Art]]="","",VLOOKUP(Table1[[#This Row],[Etikett - B2 - Art]],'DD FD'!F:G,2,FALSE))</f>
        <v/>
      </c>
      <c r="NX108" s="812" t="str">
        <f>IF(Table1[[#This Row],[Etikett - B2 - Fraktion]]="","",VLOOKUP(Table1[[#This Row],[Etikett - B2 - Fraktion]],'DD FD'!H:J,3,FALSE))</f>
        <v/>
      </c>
      <c r="NY108" s="809" t="str">
        <f>IF(Table1[[#This Row],[Etikett - B2 - Gewicht (in G)]]="","",Table1[[#This Row],[Etikett - B2 - Gewicht (in G)]])</f>
        <v/>
      </c>
      <c r="NZ108" s="809" t="str">
        <f>IF(Table1[[#This Row],[Etikett - B2 - Lizenzierungs-pflichtig? (X=Ja)]]="","",Table1[[#This Row],[Etikett - B2 - Lizenzierungs-pflichtig? (X=Ja)]])</f>
        <v/>
      </c>
      <c r="OA108" s="809" t="str">
        <f>IF(Table1[[#This Row],[Etikett - B2 - Trennbar vom Hauptkörper? (X=Ja)]]="","",Table1[[#This Row],[Etikett - B2 - Trennbar vom Hauptkörper? (X=Ja)]])</f>
        <v/>
      </c>
      <c r="OB108" s="812" t="str">
        <f>IF(Table1[[#This Row],[Etikett - B2 - Virgin Material]]="","",VLOOKUP(Table1[[#This Row],[Etikett - B2 - Virgin Material]],'DD FD'!AJ:AK,2,FALSE))</f>
        <v/>
      </c>
      <c r="OC108" s="813" t="str">
        <f>IF(Table1[[#This Row],[Etikett - B2 - Virgin Material Anteil (in %)]]="","",Table1[[#This Row],[Etikett - B2 - Virgin Material Anteil (in %)]])</f>
        <v/>
      </c>
      <c r="OD108" s="812" t="str">
        <f>IF(Table1[[#This Row],[Etikett - B2 - Recyceltes Material]]="","",VLOOKUP(Table1[[#This Row],[Etikett - B2 - Recyceltes Material]],'DD FD'!AL:AM,2,FALSE))</f>
        <v/>
      </c>
      <c r="OE108" s="813" t="str">
        <f>IF(Table1[[#This Row],[Etikett - B2 - Recyceltes Material Anteil (in %)]]="","",Table1[[#This Row],[Etikett - B2 - Recyceltes Material Anteil (in %)]])</f>
        <v/>
      </c>
      <c r="OF108" s="812" t="str">
        <f>IF(Table1[[#This Row],[Etikett - B2 - Beschichtung]]="","",VLOOKUP(Table1[[#This Row],[Etikett - B2 - Beschichtung]],'DD FD'!AE:AF,2,FALSE))</f>
        <v/>
      </c>
      <c r="OG108" s="815" t="str">
        <f>IF(Table1[[#This Row],[Etikett - B2 - Beschichtung Anteil (in %)]]="","",Table1[[#This Row],[Etikett - B2 - Beschichtung Anteil (in %)]])</f>
        <v/>
      </c>
      <c r="OH108" s="811" t="str">
        <f>IF(Table1[[#This Row],[Etikett - B3 - Art]]="","",VLOOKUP(Table1[[#This Row],[Etikett - B3 - Art]],'DD FD'!F:G,2,FALSE))</f>
        <v/>
      </c>
      <c r="OI108" s="812" t="str">
        <f>IF(Table1[[#This Row],[Etikett - B3 - Fraktion]]="","",VLOOKUP(Table1[[#This Row],[Etikett - B3 - Fraktion]],'DD FD'!H:J,3,FALSE))</f>
        <v/>
      </c>
      <c r="OJ108" s="809" t="str">
        <f>IF(Table1[[#This Row],[Etikett - B3 - Gewicht (in G)]]="","",Table1[[#This Row],[Etikett - B3 - Gewicht (in G)]])</f>
        <v/>
      </c>
      <c r="OK108" s="809" t="str">
        <f>IF(Table1[[#This Row],[Etikett - B3 - Lizenzierungs-pflichtig? (X=Ja)]]="","",Table1[[#This Row],[Etikett - B3 - Lizenzierungs-pflichtig? (X=Ja)]])</f>
        <v/>
      </c>
      <c r="OL108" s="809" t="str">
        <f>IF(Table1[[#This Row],[Etikett - B3 - Trennbar vom Hauptkörper? (X=Ja)]]="","",Table1[[#This Row],[Etikett - B3 - Trennbar vom Hauptkörper? (X=Ja)]])</f>
        <v/>
      </c>
      <c r="OM108" s="812" t="str">
        <f>IF(Table1[[#This Row],[Etikett - B3 - Virgin Material]]="","",VLOOKUP(Table1[[#This Row],[Etikett - B3 - Virgin Material]],'DD FD'!AJ:AK,2,FALSE))</f>
        <v/>
      </c>
      <c r="ON108" s="813" t="str">
        <f>IF(Table1[[#This Row],[Etikett - B3 - Virgin Material Anteil (in %)]]="","",Table1[[#This Row],[Etikett - B3 - Virgin Material Anteil (in %)]])</f>
        <v/>
      </c>
      <c r="OO108" s="812" t="str">
        <f>IF(Table1[[#This Row],[Etikett - B3 - Recyceltes Material]]="","",VLOOKUP(Table1[[#This Row],[Etikett - B3 - Recyceltes Material]],'DD FD'!AL:AM,2,FALSE))</f>
        <v/>
      </c>
      <c r="OP108" s="813" t="str">
        <f>IF(Table1[[#This Row],[Etikett - B3 - Recyceltes Material Anteil (in %)]]="","",Table1[[#This Row],[Etikett - B3 - Recyceltes Material Anteil (in %)]])</f>
        <v/>
      </c>
      <c r="OQ108" s="812" t="str">
        <f>IF(Table1[[#This Row],[Etikett - B3 - Beschichtung]]="","",VLOOKUP(Table1[[#This Row],[Etikett - B3 - Beschichtung]],'DD FD'!AE:AF,2,FALSE))</f>
        <v/>
      </c>
      <c r="OR108" s="861" t="str">
        <f>IF(Table1[[#This Row],[Etikett - B3 - Beschichtung Anteil (in %)]]="","",Table1[[#This Row],[Etikett - B3 - Beschichtung Anteil (in %)]])</f>
        <v/>
      </c>
      <c r="OS108" s="866">
        <f>ROUNDUP(SUM(
IF(AND(LB108='DD FD'!$J$7,LD108='DD FD'!$AI$3),LC108,0),
IF(AND(LL108='DD FD'!$J$7,LN108='DD FD'!$AI$3),LM108,0),
IF(AND(LV108='DD FD'!$J$7,LX108='DD FD'!$AI$3),LW108,0),
IF(AND(MF108='DD FD'!$J$7,MH108='DD FD'!$AI$3),MG108,0),
IF(AND(MQ108='DD FD'!$J$7,MS108='DD FD'!$AI$3),MR108,0),
IF(AND(NB108='DD FD'!$J$7,ND108='DD FD'!$AI$3),NC108,0),
IF(AND(NM108='DD FD'!$J$7,NO108='DD FD'!$AI$3),NN108,0),
IF(AND(NX108='DD FD'!$J$7,NZ108='DD FD'!$AI$3),NY108,0),
IF(AND(OI108='DD FD'!$J$7,OK108='DD FD'!$AI$3),OJ108,0),
),2)</f>
        <v>0</v>
      </c>
      <c r="OT108" s="865">
        <f>ROUNDUP(SUM(
IF(AND(LB108='DD FD'!$J$6,LD108='DD FD'!$AI$3),LC108,0),
IF(AND(LL108='DD FD'!$J$6,LN108='DD FD'!$AI$3),LM108,0),
IF(AND(LV108='DD FD'!$J$6,LX108='DD FD'!$AI$3),LW108,0),
IF(AND(MF108='DD FD'!$J$6,MH108='DD FD'!$AI$3),MG108,0),
IF(AND(MQ108='DD FD'!$J$6,MS108='DD FD'!$AI$3),MR108,0),
IF(AND(NB108='DD FD'!$J$6,ND108='DD FD'!$AI$3),NC108,0),
IF(AND(NM108='DD FD'!$J$6,NO108='DD FD'!$AI$3),NN108,0),
IF(AND(NX108='DD FD'!$J$6,NZ108='DD FD'!$AI$3),NY108,0),
IF(AND(OI108='DD FD'!$J$6,OK108='DD FD'!$AI$3),OJ108,0),
),2)</f>
        <v>0</v>
      </c>
      <c r="OU108" s="865">
        <f>ROUNDUP(SUM(
IF(AND(LB108='DD FD'!$J$10,LD108='DD FD'!$AI$3),LC108,0),
IF(AND(LL108='DD FD'!$J$10,LN108='DD FD'!$AI$3),LM108,0),
IF(AND(LV108='DD FD'!$J$10,LX108='DD FD'!$AI$3),LW108,0),
IF(AND(MF108='DD FD'!$J$10,MH108='DD FD'!$AI$3),MG108,0),
IF(AND(MQ108='DD FD'!$J$10,MS108='DD FD'!$AI$3),MR108,0),
IF(AND(NB108='DD FD'!$J$10,ND108='DD FD'!$AI$3),NC108,0),
IF(AND(NM108='DD FD'!$J$10,NO108='DD FD'!$AI$3),NN108,0),
IF(AND(NX108='DD FD'!$J$10,NZ108='DD FD'!$AI$3),NY108,0),
IF(AND(OI108='DD FD'!$J$10,OK108='DD FD'!$AI$3),OJ108,0),
),2)</f>
        <v>0</v>
      </c>
      <c r="OV108" s="865">
        <f>ROUNDUP(SUM(
IF(AND(LB108='DD FD'!$J$8,LD108='DD FD'!$AI$3),LC108,0),
IF(AND(LL108='DD FD'!$J$8,LN108='DD FD'!$AI$3),LM108,0),
IF(AND(LV108='DD FD'!$J$8,LX108='DD FD'!$AI$3),LW108,0),
IF(AND(MF108='DD FD'!$J$8,MH108='DD FD'!$AI$3),MG108,0),
IF(AND(MQ108='DD FD'!$J$8,MS108='DD FD'!$AI$3),MR108,0),
IF(AND(NB108='DD FD'!$J$8,ND108='DD FD'!$AI$3),NC108,0),
IF(AND(NM108='DD FD'!$J$8,NO108='DD FD'!$AI$3),NN108,0),
IF(AND(NX108='DD FD'!$J$8,NZ108='DD FD'!$AI$3),NY108,0),
IF(AND(OI108='DD FD'!$J$8,OK108='DD FD'!$AI$3),OJ108,0),
),2)</f>
        <v>0</v>
      </c>
      <c r="OW108" s="865">
        <f>ROUNDUP(SUM(
IF(AND(LB108='DD FD'!$J$5,LD108='DD FD'!$AI$3),LC108,0),
IF(AND(LL108='DD FD'!$J$5,LN108='DD FD'!$AI$3),LM108,0),
IF(AND(LV108='DD FD'!$J$5,LX108='DD FD'!$AI$3),LW108,0),
IF(AND(MF108='DD FD'!$J$5,MH108='DD FD'!$AI$3),MG108,0),
IF(AND(MQ108='DD FD'!$J$5,MS108='DD FD'!$AI$3),MR108,0),
IF(AND(NB108='DD FD'!$J$5,ND108='DD FD'!$AI$3),NC108,0),
IF(AND(NM108='DD FD'!$J$5,NO108='DD FD'!$AI$3),NN108,0),
IF(AND(NX108='DD FD'!$J$5,NZ108='DD FD'!$AI$3),NY108,0),
IF(AND(OI108='DD FD'!$J$5,OK108='DD FD'!$AI$3),OJ108,0),
),2)</f>
        <v>0</v>
      </c>
      <c r="OX108" s="865">
        <f>ROUNDUP(SUM(
IF(AND(LB108='DD FD'!$J$9,LD108='DD FD'!$AI$3),LC108,0),
IF(AND(LL108='DD FD'!$J$9,LN108='DD FD'!$AI$3),LM108,0),
IF(AND(LV108='DD FD'!$J$9,LX108='DD FD'!$AI$3),LW108,0),
IF(AND(MF108='DD FD'!$J$9,MH108='DD FD'!$AI$3),MG108,0),
IF(AND(MQ108='DD FD'!$J$9,MS108='DD FD'!$AI$3),MR108,0),
IF(AND(NB108='DD FD'!$J$9,ND108='DD FD'!$AI$3),NC108,0),
IF(AND(NM108='DD FD'!$J$9,NO108='DD FD'!$AI$3),NN108,0),
IF(AND(NX108='DD FD'!$J$9,NZ108='DD FD'!$AI$3),NY108,0),
IF(AND(OI108='DD FD'!$J$9,OK108='DD FD'!$AI$3),OJ108,0),
),2)</f>
        <v>0</v>
      </c>
      <c r="OY108" s="865">
        <f>ROUNDUP(SUM(
IF(AND(LB108='DD FD'!$J$4,LD108='DD FD'!$AI$3),LC108,0),
IF(AND(LL108='DD FD'!$J$4,LN108='DD FD'!$AI$3),LM108,0),
IF(AND(LV108='DD FD'!$J$4,LX108='DD FD'!$AI$3),LW108,0),
IF(AND(MF108='DD FD'!$J$4,MH108='DD FD'!$AI$3),MG108,0),
IF(AND(MQ108='DD FD'!$J$4,MS108='DD FD'!$AI$3),MR108,0),
IF(AND(NB108='DD FD'!$J$4,ND108='DD FD'!$AI$3),NC108,0),
IF(AND(NM108='DD FD'!$J$4,NO108='DD FD'!$AI$3),NN108,0),
IF(AND(NX108='DD FD'!$J$4,NZ108='DD FD'!$AI$3),NY108,0),
IF(AND(OI108='DD FD'!$J$4,OK108='DD FD'!$AI$3),OJ108,0),
),2)</f>
        <v>0</v>
      </c>
      <c r="OZ108" s="867">
        <f>ROUNDUP(SUM(
IF(AND(LB108='DD FD'!$J$11,LD108='DD FD'!$AI$3),LC108,0),
IF(AND(LL108='DD FD'!$J$11,LN108='DD FD'!$AI$3),LM108,0),
IF(AND(LV108='DD FD'!$J$11,LX108='DD FD'!$AI$3),LW108,0),
IF(AND(MF108='DD FD'!$J$11,MH108='DD FD'!$AI$3),MG108,0),
IF(AND(MQ108='DD FD'!$J$11,MS108='DD FD'!$AI$3),MR108,0),
IF(AND(NB108='DD FD'!$J$11,ND108='DD FD'!$AI$3),NC108,0),
IF(AND(NM108='DD FD'!$J$11,NO108='DD FD'!$AI$3),NN108,0),
IF(AND(NX108='DD FD'!$J$11,NZ108='DD FD'!$AI$3),NY108,0),
IF(AND(OI108='DD FD'!$J$11,OK108='DD FD'!$AI$3),OJ108,0),
),2)</f>
        <v>0</v>
      </c>
    </row>
    <row r="109" spans="1:416">
      <c r="A109" s="663"/>
      <c r="B109" s="182"/>
      <c r="C109" s="282"/>
      <c r="D109" s="282"/>
      <c r="E109" s="183"/>
      <c r="F109" s="355"/>
      <c r="G109" s="359"/>
      <c r="H109" s="664"/>
      <c r="I109" s="173"/>
      <c r="J109" s="161" t="str">
        <f t="shared" si="27"/>
        <v/>
      </c>
      <c r="K109" s="633" t="str">
        <f t="shared" si="44"/>
        <v/>
      </c>
      <c r="L109" s="636"/>
      <c r="M109" s="124" t="str">
        <f t="shared" si="45"/>
        <v/>
      </c>
      <c r="N109" s="125" t="str">
        <f t="shared" si="28"/>
        <v/>
      </c>
      <c r="O109" s="175"/>
      <c r="P109" s="175"/>
      <c r="Q109" s="126" t="str">
        <f t="shared" si="46"/>
        <v/>
      </c>
      <c r="R109" s="184"/>
      <c r="S109" s="184"/>
      <c r="T109" s="182"/>
      <c r="U109" s="182"/>
      <c r="V109" s="182"/>
      <c r="W109" s="358"/>
      <c r="X109" s="182"/>
      <c r="Y109" s="183"/>
      <c r="Z109" s="123"/>
      <c r="AA109" s="176"/>
      <c r="AB109" s="176"/>
      <c r="AC109" s="176"/>
      <c r="AD109" s="176"/>
      <c r="AE109" s="176"/>
      <c r="AF109" s="176"/>
      <c r="AG109" s="127" t="str">
        <f t="shared" si="47"/>
        <v/>
      </c>
      <c r="AH109" s="127" t="str">
        <f t="shared" si="48"/>
        <v/>
      </c>
      <c r="AI109" s="370"/>
      <c r="AJ109" s="635"/>
      <c r="AK109" s="619" t="str">
        <f t="shared" si="49"/>
        <v/>
      </c>
      <c r="AL109" s="124" t="str">
        <f t="shared" si="29"/>
        <v/>
      </c>
      <c r="AM109" s="124" t="str">
        <f t="shared" si="30"/>
        <v/>
      </c>
      <c r="AN109" s="124" t="str">
        <f t="shared" si="31"/>
        <v/>
      </c>
      <c r="AO109" s="124" t="str">
        <f t="shared" si="32"/>
        <v/>
      </c>
      <c r="AP109" s="184"/>
      <c r="AQ109" s="182"/>
      <c r="AR109" s="182"/>
      <c r="AS109" s="182"/>
      <c r="AT109" s="182"/>
      <c r="AU109" s="127" t="str">
        <f t="shared" si="33"/>
        <v/>
      </c>
      <c r="AV109" s="354"/>
      <c r="AW109" s="127" t="str">
        <f t="shared" si="34"/>
        <v/>
      </c>
      <c r="AX109" s="144" t="str">
        <f t="shared" si="35"/>
        <v/>
      </c>
      <c r="AY109" s="182"/>
      <c r="AZ109" s="23"/>
      <c r="BA109" s="23"/>
      <c r="BB109" s="183"/>
      <c r="BC109" s="622"/>
      <c r="BD109" s="649" t="str">
        <f t="shared" si="50"/>
        <v/>
      </c>
      <c r="BE109" s="354"/>
      <c r="BF109" s="192" t="str">
        <f t="shared" si="51"/>
        <v/>
      </c>
      <c r="BG109" s="159"/>
      <c r="BH109" s="159"/>
      <c r="BI109" s="182"/>
      <c r="BJ109" s="194"/>
      <c r="BK109" s="194"/>
      <c r="BL109" s="194"/>
      <c r="BM109" s="127" t="str">
        <f t="shared" si="36"/>
        <v/>
      </c>
      <c r="BN109" s="194"/>
      <c r="BO109" s="178" t="str">
        <f t="shared" si="37"/>
        <v/>
      </c>
      <c r="BP109" s="191"/>
      <c r="BQ109" s="182"/>
      <c r="BR109" s="23"/>
      <c r="BS109" s="23"/>
      <c r="BT109" s="23"/>
      <c r="BU109" s="651"/>
      <c r="BV109" s="647"/>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633" t="str">
        <f t="shared" si="52"/>
        <v/>
      </c>
      <c r="DY109" s="736"/>
      <c r="DZ109" s="334"/>
      <c r="EA109" s="736"/>
      <c r="EB109" s="197"/>
      <c r="EC109" s="194"/>
      <c r="ED109" s="197"/>
      <c r="EE109" s="197"/>
      <c r="EF109" s="194"/>
      <c r="EG109" s="194"/>
      <c r="EH109" s="194"/>
      <c r="EI109" s="123" t="str">
        <f t="shared" si="38"/>
        <v/>
      </c>
      <c r="EJ109" s="194"/>
      <c r="EK109" s="620" t="str">
        <f t="shared" si="39"/>
        <v/>
      </c>
      <c r="EL109" s="756"/>
      <c r="EM109" s="620" t="str">
        <f t="shared" si="53"/>
        <v/>
      </c>
      <c r="EN109" s="733"/>
      <c r="EO109" s="163"/>
      <c r="EP109" s="163"/>
      <c r="EQ109" s="163"/>
      <c r="ER109" s="163"/>
      <c r="ES109" s="163"/>
      <c r="ET109" s="163"/>
      <c r="EU109" s="163"/>
      <c r="EV109" s="163"/>
      <c r="EW109" s="163"/>
      <c r="EX109" s="163"/>
      <c r="EY109" s="163"/>
      <c r="EZ109" s="163"/>
      <c r="FA109" s="163"/>
      <c r="FB109" s="163"/>
      <c r="FC109" s="742"/>
      <c r="FD109" s="648" t="str">
        <f t="shared" si="40"/>
        <v/>
      </c>
      <c r="FE109" s="183"/>
      <c r="FF109" s="201"/>
      <c r="FG109" s="201"/>
      <c r="FH109" s="201"/>
      <c r="FI109" s="201"/>
      <c r="FJ109" s="201"/>
      <c r="FK109" s="201"/>
      <c r="FL109" s="182"/>
      <c r="FM109" s="182"/>
      <c r="FN109" s="334"/>
      <c r="FO109" s="123" t="str">
        <f t="shared" si="41"/>
        <v/>
      </c>
      <c r="FP109" s="889" t="str">
        <f>IF(Table1[[#This Row],[Baumwollanteil (in %)]]&lt;&gt;"","05","")</f>
        <v/>
      </c>
      <c r="FQ109" s="999"/>
      <c r="FR109" s="179" t="str">
        <f t="shared" si="42"/>
        <v/>
      </c>
      <c r="FS109" s="175"/>
      <c r="FT109" s="175"/>
      <c r="FU109" s="175"/>
      <c r="FV109" s="745" t="str">
        <f t="shared" si="43"/>
        <v/>
      </c>
      <c r="FZ109" s="24"/>
      <c r="GA109" s="24"/>
      <c r="GC109" s="1010" t="str">
        <f>IF(Table1[[#This Row],[Global Trade Item Number (GTIN)]]="","",Table1[[#This Row],[Global Trade Item Number (GTIN)]])</f>
        <v/>
      </c>
      <c r="GD109" s="790" t="str">
        <f>IF(Table1[[#This Row],[WAWI-Nr./ Kreditoren-Nummer
(ASDV)]]&lt;&gt;"",Table1[[#This Row],[WAWI-Nr./ Kreditoren-Nummer
(ASDV)]],"")</f>
        <v/>
      </c>
      <c r="GE109" s="190"/>
      <c r="GF109" s="790" t="str">
        <f>IF(Table1[[#This Row],[Gültig ab (Datum)]]&lt;&gt;"","31.12.9999","")</f>
        <v/>
      </c>
      <c r="GG109" s="190"/>
      <c r="GH109" s="190"/>
      <c r="GI109" s="616"/>
      <c r="GJ109" s="765"/>
      <c r="GK109" s="763"/>
      <c r="GL109" s="617"/>
      <c r="GM109" s="617"/>
      <c r="GN109" s="617"/>
      <c r="GO109" s="617"/>
      <c r="GP109" s="617"/>
      <c r="GQ109" s="775"/>
      <c r="GR109" s="771"/>
      <c r="GS109" s="159"/>
      <c r="GT109" s="610"/>
      <c r="GU109" s="610"/>
      <c r="GV109" s="610"/>
      <c r="GW109" s="610"/>
      <c r="GX109" s="610"/>
      <c r="GY109" s="610"/>
      <c r="GZ109" s="610"/>
      <c r="HA109" s="610"/>
      <c r="HB109" s="771"/>
      <c r="HC109" s="610"/>
      <c r="HD109" s="610"/>
      <c r="HE109" s="610"/>
      <c r="HF109" s="610"/>
      <c r="HG109" s="610"/>
      <c r="HH109" s="610"/>
      <c r="HI109" s="610"/>
      <c r="HJ109" s="610"/>
      <c r="HK109" s="610"/>
      <c r="HL109" s="771"/>
      <c r="HM109" s="610"/>
      <c r="HN109" s="610"/>
      <c r="HO109" s="610"/>
      <c r="HP109" s="610"/>
      <c r="HQ109" s="610"/>
      <c r="HR109" s="610"/>
      <c r="HS109" s="610"/>
      <c r="HT109" s="610"/>
      <c r="HU109" s="610"/>
      <c r="HV109" s="771"/>
      <c r="HW109" s="610"/>
      <c r="HX109" s="610"/>
      <c r="HY109" s="610"/>
      <c r="HZ109" s="610"/>
      <c r="IA109" s="610"/>
      <c r="IB109" s="610"/>
      <c r="IC109" s="610"/>
      <c r="ID109" s="610"/>
      <c r="IE109" s="610"/>
      <c r="IF109" s="610"/>
      <c r="IG109" s="771"/>
      <c r="IH109" s="610"/>
      <c r="II109" s="610"/>
      <c r="IJ109" s="610"/>
      <c r="IK109" s="610"/>
      <c r="IL109" s="610"/>
      <c r="IM109" s="610"/>
      <c r="IN109" s="610"/>
      <c r="IO109" s="610"/>
      <c r="IP109" s="610"/>
      <c r="IQ109" s="610"/>
      <c r="IR109" s="771"/>
      <c r="IS109" s="610"/>
      <c r="IT109" s="610"/>
      <c r="IU109" s="610"/>
      <c r="IV109" s="610"/>
      <c r="IW109" s="610"/>
      <c r="IX109" s="610"/>
      <c r="IY109" s="610"/>
      <c r="IZ109" s="610"/>
      <c r="JA109" s="610"/>
      <c r="JB109" s="610"/>
      <c r="JC109" s="771"/>
      <c r="JD109" s="610"/>
      <c r="JE109" s="610"/>
      <c r="JF109" s="610"/>
      <c r="JG109" s="610"/>
      <c r="JH109" s="610"/>
      <c r="JI109" s="610"/>
      <c r="JJ109" s="610"/>
      <c r="JK109" s="610"/>
      <c r="JL109" s="610"/>
      <c r="JM109" s="827"/>
      <c r="JN109" s="771"/>
      <c r="JO109" s="610"/>
      <c r="JP109" s="610"/>
      <c r="JQ109" s="610"/>
      <c r="JR109" s="610"/>
      <c r="JS109" s="610"/>
      <c r="JT109" s="610"/>
      <c r="JU109" s="610"/>
      <c r="JV109" s="610"/>
      <c r="JW109" s="610"/>
      <c r="JX109" s="610"/>
      <c r="JY109" s="771"/>
      <c r="JZ109" s="610"/>
      <c r="KA109" s="610"/>
      <c r="KB109" s="610"/>
      <c r="KC109" s="610"/>
      <c r="KD109" s="610"/>
      <c r="KE109" s="610"/>
      <c r="KF109" s="610"/>
      <c r="KG109" s="610"/>
      <c r="KH109" s="610"/>
      <c r="KI109" s="610"/>
      <c r="KL109" s="803" t="str">
        <f>IF(Table1[[#This Row],[GTIN]]&lt;&gt;"",Table1[[#This Row],[GTIN]],"")</f>
        <v/>
      </c>
      <c r="KM109" s="804" t="str">
        <f>Table1[[#This Row],[Kreditor]]</f>
        <v/>
      </c>
      <c r="KN109" s="805" t="str">
        <f>IF(Table1[[#This Row],[Gültig ab (Datum)]]&lt;&gt;"",Table1[[#This Row],[Gültig ab (Datum)]],"")</f>
        <v/>
      </c>
      <c r="KO109" s="805" t="str">
        <f>Table1[[#This Row],[Gültig bis]]</f>
        <v/>
      </c>
      <c r="KP109" s="818" t="str">
        <f>IF(Table1[[#This Row],[Artikel verpackt? 
(X=Ja)]]="","",Table1[[#This Row],[Artikel verpackt? 
(X=Ja)]])</f>
        <v/>
      </c>
      <c r="KQ109" s="806" t="str">
        <f>IF(Table1[[#This Row],[Verpackung recyclingfähig?
(X=Ja)]]="","",Table1[[#This Row],[Verpackung recyclingfähig?
(X=Ja)]])</f>
        <v/>
      </c>
      <c r="KR109" s="807"/>
      <c r="KS109" s="808"/>
      <c r="KT109" s="809"/>
      <c r="KU109" s="809"/>
      <c r="KV109" s="809"/>
      <c r="KW109" s="809"/>
      <c r="KX109" s="809"/>
      <c r="KY109" s="809"/>
      <c r="KZ109" s="810"/>
      <c r="LA109" s="811" t="str">
        <f>IF(Table1[[#This Row],[Hauptkörper - B1 - Art]]="","",VLOOKUP(Table1[[#This Row],[Hauptkörper - B1 - Art]],'DD FD'!B:C,2,FALSE))</f>
        <v/>
      </c>
      <c r="LB109" s="812" t="str">
        <f>IF(Table1[[#This Row],[Hauptkörper - B1 - Fraktion]]="","",VLOOKUP(Table1[[#This Row],[Hauptkörper - B1 - Fraktion]],'DD FD'!H:J,3,FALSE))</f>
        <v/>
      </c>
      <c r="LC109" s="809" t="str">
        <f>IF(Table1[[#This Row],[Hauptkörper - B1 - Gewicht
(in G)]]="","",Table1[[#This Row],[Hauptkörper - B1 - Gewicht
(in G)]])</f>
        <v/>
      </c>
      <c r="LD109" s="809" t="str">
        <f>IF(Table1[[#This Row],[Hauptkörper - B1 - Lizenzierungs-pflichtig? (X=Ja)]]="","",Table1[[#This Row],[Hauptkörper - B1 - Lizenzierungs-pflichtig? (X=Ja)]])</f>
        <v/>
      </c>
      <c r="LE109" s="812" t="str">
        <f>IF(Table1[[#This Row],[Hauptkörper - B1 - Virgin Material]]="","",VLOOKUP(Table1[[#This Row],[Hauptkörper - B1 - Virgin Material]],'DD FD'!AJ:AK,2,FALSE))</f>
        <v/>
      </c>
      <c r="LF109" s="813" t="str">
        <f>IF(Table1[[#This Row],[Hauptkörper - B1 - Virgin Material Anteil (in %)]]="","",Table1[[#This Row],[Hauptkörper - B1 - Virgin Material Anteil (in %)]])</f>
        <v/>
      </c>
      <c r="LG109" s="812" t="str">
        <f>IF(Table1[[#This Row],[Hauptkörper - B1 - Recyceltes Material]]="","",VLOOKUP(Table1[[#This Row],[Hauptkörper - B1 - Recyceltes Material]],'DD FD'!AL:AM,2,FALSE))</f>
        <v/>
      </c>
      <c r="LH109" s="813" t="str">
        <f>IF(Table1[[#This Row],[Hauptkörper - B1 - Recyceltes Material Anteil (in %)]]="","",Table1[[#This Row],[Hauptkörper - B1 - Recyceltes Material Anteil (in %)]])</f>
        <v/>
      </c>
      <c r="LI109" s="814" t="str">
        <f>IF(Table1[[#This Row],[Hauptkörper - B1 - Beschichtung]]="","",VLOOKUP(Table1[[#This Row],[Hauptkörper - B1 - Beschichtung]],'DD FD'!AE:AF,2,FALSE))</f>
        <v/>
      </c>
      <c r="LJ109" s="815" t="str">
        <f>IF(Table1[[#This Row],[Hauptkörper - B1 - Beschichtung Anteil (in %)]]="","",Table1[[#This Row],[Hauptkörper - B1 - Beschichtung Anteil (in %)]])</f>
        <v/>
      </c>
      <c r="LK109" s="811" t="str">
        <f>IF(Table1[[#This Row],[Hauptkörper - B2 - Art]]="","",VLOOKUP(Table1[[#This Row],[Hauptkörper - B2 - Art]],'DD FD'!B:C,2,FALSE))</f>
        <v/>
      </c>
      <c r="LL109" s="812" t="str">
        <f>IF(Table1[[#This Row],[Hauptkörper - B2 - Fraktion]]="","",VLOOKUP(Table1[[#This Row],[Hauptkörper - B2 - Fraktion]],'DD FD'!H:J,3,FALSE))</f>
        <v/>
      </c>
      <c r="LM109" s="809" t="str">
        <f>IF(Table1[[#This Row],[Hauptkörper - B2 - Gewicht
(in G)]]="","",Table1[[#This Row],[Hauptkörper - B2 - Gewicht
(in G)]])</f>
        <v/>
      </c>
      <c r="LN109" s="809" t="str">
        <f>IF(Table1[[#This Row],[Hauptkörper - B2 - Lizenzierungs-pflichtig? (X=Ja)]]="","",Table1[[#This Row],[Hauptkörper - B2 - Lizenzierungs-pflichtig? (X=Ja)]])</f>
        <v/>
      </c>
      <c r="LO109" s="812" t="str">
        <f>IF(Table1[[#This Row],[Hauptkörper - B2 - Virgin Material]]="","",VLOOKUP(Table1[[#This Row],[Hauptkörper - B2 - Virgin Material]],'DD FD'!AJ:AK,2,FALSE))</f>
        <v/>
      </c>
      <c r="LP109" s="813" t="str">
        <f>IF(Table1[[#This Row],[Hauptkörper - B2 - Virgin Material Anteil (in %)]]="","",Table1[[#This Row],[Hauptkörper - B2 - Virgin Material Anteil (in %)]])</f>
        <v/>
      </c>
      <c r="LQ109" s="812" t="str">
        <f>IF(Table1[[#This Row],[Hauptkörper - B2 - Recyceltes Material]]="","",VLOOKUP(Table1[[#This Row],[Hauptkörper - B2 - Recyceltes Material]],'DD FD'!AL:AM,2,FALSE))</f>
        <v/>
      </c>
      <c r="LR109" s="813" t="str">
        <f>IF(Table1[[#This Row],[Hauptkörper - B2 - Recyceltes Material Anteil (in %)]]="","",Table1[[#This Row],[Hauptkörper - B2 - Recyceltes Material Anteil (in %)]])</f>
        <v/>
      </c>
      <c r="LS109" s="812" t="str">
        <f>IF(Table1[[#This Row],[Hauptkörper - B2 - Beschichtung]]="","",VLOOKUP(Table1[[#This Row],[Hauptkörper - B2 - Beschichtung]],'DD FD'!AE:AF,2,FALSE))</f>
        <v/>
      </c>
      <c r="LT109" s="815" t="str">
        <f>IF(Table1[[#This Row],[Hauptkörper - B2 - Beschichtung Anteil (in %)]]="","",Table1[[#This Row],[Hauptkörper - B2 - Beschichtung Anteil (in %)]])</f>
        <v/>
      </c>
      <c r="LU109" s="811" t="str">
        <f>IF(Table1[[#This Row],[Hauptkörper - B3 - Art]]="","",VLOOKUP(Table1[[#This Row],[Hauptkörper - B3 - Art]],'DD FD'!B:C,2,FALSE))</f>
        <v/>
      </c>
      <c r="LV109" s="812" t="str">
        <f>IF(Table1[[#This Row],[Hauptkörper - B3 - Fraktion]]="","",VLOOKUP(Table1[[#This Row],[Hauptkörper - B3 - Fraktion]],'DD FD'!H:J,3,FALSE))</f>
        <v/>
      </c>
      <c r="LW109" s="809" t="str">
        <f>IF(Table1[[#This Row],[Hauptkörper - B3 - Gewicht
(in G)]]="","",Table1[[#This Row],[Hauptkörper - B3 - Gewicht
(in G)]])</f>
        <v/>
      </c>
      <c r="LX109" s="809" t="str">
        <f>IF(Table1[[#This Row],[Hauptkörper - B3 - Lizenzierungs-pflichtig? (X=Ja)]]="","",Table1[[#This Row],[Hauptkörper - B3 - Lizenzierungs-pflichtig? (X=Ja)]])</f>
        <v/>
      </c>
      <c r="LY109" s="812" t="str">
        <f>IF(Table1[[#This Row],[Hauptkörper - B3 - Virgin Material]]="","",VLOOKUP(Table1[[#This Row],[Hauptkörper - B3 - Virgin Material]],'DD FD'!AJ:AK,2,FALSE))</f>
        <v/>
      </c>
      <c r="LZ109" s="813" t="str">
        <f>IF(Table1[[#This Row],[Hauptkörper - B3 - Virgin Material Anteil (in %)]]="","",Table1[[#This Row],[Hauptkörper - B3 - Virgin Material Anteil (in %)]])</f>
        <v/>
      </c>
      <c r="MA109" s="812" t="str">
        <f>IF(Table1[[#This Row],[Hauptkörper - B3 - Recyceltes Material]]="","",VLOOKUP(Table1[[#This Row],[Hauptkörper - B3 - Recyceltes Material]],'DD FD'!AL:AM,2,FALSE))</f>
        <v/>
      </c>
      <c r="MB109" s="813" t="str">
        <f>IF(Table1[[#This Row],[Hauptkörper - B3 - Recyceltes Material Anteil (in %)]]="","",Table1[[#This Row],[Hauptkörper - B3 - Recyceltes Material Anteil (in %)]])</f>
        <v/>
      </c>
      <c r="MC109" s="812" t="str">
        <f>IF(Table1[[#This Row],[Hauptkörper - B3 - Beschichtung]]="","",VLOOKUP(Table1[[#This Row],[Hauptkörper - B3 - Beschichtung]],'DD FD'!AE:AF,2,FALSE))</f>
        <v/>
      </c>
      <c r="MD109" s="815" t="str">
        <f>IF(Table1[[#This Row],[Hauptkörper - B3 - Beschichtung Anteil (in %)]]="","",Table1[[#This Row],[Hauptkörper - B3 - Beschichtung Anteil (in %)]])</f>
        <v/>
      </c>
      <c r="ME109" s="811" t="str">
        <f>IF(Table1[[#This Row],[Verschluss - B1 - Art]]="","",VLOOKUP(Table1[[#This Row],[Verschluss - B1 - Art]],'DD FD'!D:E,2,FALSE))</f>
        <v/>
      </c>
      <c r="MF109" s="812" t="str">
        <f>IF(Table1[[#This Row],[Verschluss - B1 - Fraktion]]="","",VLOOKUP(Table1[[#This Row],[Verschluss - B1 - Fraktion]],'DD FD'!H:J,3,FALSE))</f>
        <v/>
      </c>
      <c r="MG109" s="809" t="str">
        <f>IF(Table1[[#This Row],[Verschluss - B1 - Gewicht (in G)]]="","",Table1[[#This Row],[Verschluss - B1 - Gewicht (in G)]])</f>
        <v/>
      </c>
      <c r="MH109" s="809" t="str">
        <f>IF(Table1[[#This Row],[Verschluss - B1 - Lizenzierungs-pflichtig? (X=Ja)]]="","",Table1[[#This Row],[Verschluss - B1 - Lizenzierungs-pflichtig? (X=Ja)]])</f>
        <v/>
      </c>
      <c r="MI109" s="809" t="str">
        <f>IF(Table1[[#This Row],[Verschluss - B1 - Trennbar vom Hauptkörper? (X=Ja)]]="","",Table1[[#This Row],[Verschluss - B1 - Trennbar vom Hauptkörper? (X=Ja)]])</f>
        <v/>
      </c>
      <c r="MJ109" s="812" t="str">
        <f>IF(Table1[[#This Row],[Verschluss - B1 - Virgin Material]]="","",VLOOKUP(Table1[[#This Row],[Verschluss - B1 - Virgin Material]],'DD FD'!AJ:AK,2,FALSE))</f>
        <v/>
      </c>
      <c r="MK109" s="813" t="str">
        <f>IF(Table1[[#This Row],[Verschluss - B1 - Virgin Material Anteil (in %)]]="","",Table1[[#This Row],[Verschluss - B1 - Virgin Material Anteil (in %)]])</f>
        <v/>
      </c>
      <c r="ML109" s="812" t="str">
        <f>IF(Table1[[#This Row],[Verschluss - B1 - Recyceltes Material]]="","",VLOOKUP(Table1[[#This Row],[Verschluss - B1 - Recyceltes Material]],'DD FD'!AL:AM,2,FALSE))</f>
        <v/>
      </c>
      <c r="MM109" s="813" t="str">
        <f>IF(Table1[[#This Row],[Verschluss - B1 - Recyceltes Material Anteil (in %)]]="","",Table1[[#This Row],[Verschluss - B1 - Recyceltes Material Anteil (in %)]])</f>
        <v/>
      </c>
      <c r="MN109" s="812" t="str">
        <f>IF(Table1[[#This Row],[Verschluss - B1 - Beschichtung]]="","",VLOOKUP(Table1[[#This Row],[Verschluss - B1 - Beschichtung]],'DD FD'!AE:AF,2,FALSE))</f>
        <v/>
      </c>
      <c r="MO109" s="815" t="str">
        <f>IF(Table1[[#This Row],[Verschluss - B1 - Beschichtung Anteil (in %)]]="","",Table1[[#This Row],[Verschluss - B1 - Beschichtung Anteil (in %)]])</f>
        <v/>
      </c>
      <c r="MP109" s="811" t="str">
        <f>IF(Table1[[#This Row],[Verschluss - B2 - Art]]="","",VLOOKUP(Table1[[#This Row],[Verschluss - B2 - Art]],'DD FD'!D:E,2,FALSE))</f>
        <v/>
      </c>
      <c r="MQ109" s="812" t="str">
        <f>IF(Table1[[#This Row],[Verschluss - B2 - Fraktion]]="","",VLOOKUP(Table1[[#This Row],[Verschluss - B2 - Fraktion]],'DD FD'!H:J,3,FALSE))</f>
        <v/>
      </c>
      <c r="MR109" s="809" t="str">
        <f>IF(Table1[[#This Row],[Verschluss - B2 - Gewicht (in G)]]="","",Table1[[#This Row],[Verschluss - B2 - Gewicht (in G)]])</f>
        <v/>
      </c>
      <c r="MS109" s="809" t="str">
        <f>IF(Table1[[#This Row],[Verschluss - B2 - Lizenzierungs-pflichtig? (X=Ja)]]="","",Table1[[#This Row],[Verschluss - B2 - Lizenzierungs-pflichtig? (X=Ja)]])</f>
        <v/>
      </c>
      <c r="MT109" s="809" t="str">
        <f>IF(Table1[[#This Row],[Verschluss - B2 - Trennbar vom Hauptkörper? (X=Ja)]]="","",Table1[[#This Row],[Verschluss - B2 - Trennbar vom Hauptkörper? (X=Ja)]])</f>
        <v/>
      </c>
      <c r="MU109" s="812" t="str">
        <f>IF(Table1[[#This Row],[Verschluss - B2 - Virgin Material]]="","",VLOOKUP(Table1[[#This Row],[Verschluss - B2 - Virgin Material]],'DD FD'!AJ:AK,2,FALSE))</f>
        <v/>
      </c>
      <c r="MV109" s="813" t="str">
        <f>IF(Table1[[#This Row],[Verschluss - B2 - Virgin Material Anteil (in %)]]="","",Table1[[#This Row],[Verschluss - B2 - Virgin Material Anteil (in %)]])</f>
        <v/>
      </c>
      <c r="MW109" s="812" t="str">
        <f>IF(Table1[[#This Row],[Verschluss - B2 - Recyceltes Material]]="","",VLOOKUP(Table1[[#This Row],[Verschluss - B2 - Recyceltes Material]],'DD FD'!AL:AM,2,FALSE))</f>
        <v/>
      </c>
      <c r="MX109" s="813" t="str">
        <f>IF(Table1[[#This Row],[Verschluss - B2 - Recyceltes Material Anteil (in %)]]="","",Table1[[#This Row],[Verschluss - B2 - Recyceltes Material Anteil (in %)]])</f>
        <v/>
      </c>
      <c r="MY109" s="812" t="str">
        <f>IF(Table1[[#This Row],[Verschluss - B2 - Beschichtung]]="","",VLOOKUP(Table1[[#This Row],[Verschluss - B2 - Beschichtung]],'DD FD'!AE:AF,2,FALSE))</f>
        <v/>
      </c>
      <c r="MZ109" s="815" t="str">
        <f>IF(Table1[[#This Row],[Verschluss - B2 - Beschichtung Anteil (in %)]]="","",Table1[[#This Row],[Verschluss - B2 - Beschichtung Anteil (in %)]])</f>
        <v/>
      </c>
      <c r="NA109" s="811" t="str">
        <f>IF(Table1[[#This Row],[Verschluss - B3 - Art]]="","",VLOOKUP(Table1[[#This Row],[Verschluss - B3 - Art]],'DD FD'!D:E,2,FALSE))</f>
        <v/>
      </c>
      <c r="NB109" s="812" t="str">
        <f>IF(Table1[[#This Row],[Verschluss - B3 - Fraktion]]="","",VLOOKUP(Table1[[#This Row],[Verschluss - B3 - Fraktion]],'DD FD'!H:J,3,FALSE))</f>
        <v/>
      </c>
      <c r="NC109" s="809" t="str">
        <f>IF(Table1[[#This Row],[Verschluss - B3 - Gewicht (in G)]]="","",Table1[[#This Row],[Verschluss - B3 - Gewicht (in G)]])</f>
        <v/>
      </c>
      <c r="ND109" s="809" t="str">
        <f>IF(Table1[[#This Row],[Verschluss - B3 - Lizenzierungs-pflichtig? (X=Ja)]]="","",Table1[[#This Row],[Verschluss - B3 - Lizenzierungs-pflichtig? (X=Ja)]])</f>
        <v/>
      </c>
      <c r="NE109" s="809" t="str">
        <f>IF(Table1[[#This Row],[Verschluss - B3 - Trennbar vom Hauptkörper? (X=Ja)]]="","",Table1[[#This Row],[Verschluss - B3 - Trennbar vom Hauptkörper? (X=Ja)]])</f>
        <v/>
      </c>
      <c r="NF109" s="812" t="str">
        <f>IF(Table1[[#This Row],[Verschluss - B3 - Virgin Material]]="","",VLOOKUP(Table1[[#This Row],[Verschluss - B3 - Virgin Material]],'DD FD'!AJ:AK,2,FALSE))</f>
        <v/>
      </c>
      <c r="NG109" s="813" t="str">
        <f>IF(Table1[[#This Row],[Verschluss - B3 - Virgin Material Anteil (in %)]]="","",Table1[[#This Row],[Verschluss - B3 - Virgin Material Anteil (in %)]])</f>
        <v/>
      </c>
      <c r="NH109" s="812" t="str">
        <f>IF(Table1[[#This Row],[Verschluss - B3 - Recyceltes Material]]="","",VLOOKUP(Table1[[#This Row],[Verschluss - B3 - Recyceltes Material]],'DD FD'!AL:AM,2,FALSE))</f>
        <v/>
      </c>
      <c r="NI109" s="813" t="str">
        <f>IF(Table1[[#This Row],[Verschluss - B3 - Recyceltes Material Anteil (in %)]]="","",Table1[[#This Row],[Verschluss - B3 - Recyceltes Material Anteil (in %)]])</f>
        <v/>
      </c>
      <c r="NJ109" s="812" t="str">
        <f>IF(Table1[[#This Row],[Verschluss - B3 - Beschichtung]]="","",VLOOKUP(Table1[[#This Row],[Verschluss - B3 - Beschichtung]],'DD FD'!AE:AF,2,FALSE))</f>
        <v/>
      </c>
      <c r="NK109" s="815" t="str">
        <f>IF(Table1[[#This Row],[Verschluss - B3 - Beschichtung Anteil (in %)]]="","",Table1[[#This Row],[Verschluss - B3 - Beschichtung Anteil (in %)]])</f>
        <v/>
      </c>
      <c r="NL109" s="811" t="str">
        <f>IF(Table1[[#This Row],[Etikett - B1 - Art]]="","",VLOOKUP(Table1[[#This Row],[Etikett - B1 - Art]],'DD FD'!F:G,2,FALSE))</f>
        <v/>
      </c>
      <c r="NM109" s="812" t="str">
        <f>IF(Table1[[#This Row],[Etikett - B1 - Fraktion]]="","",VLOOKUP(Table1[[#This Row],[Etikett - B1 - Fraktion]],'DD FD'!H:J,3,FALSE))</f>
        <v/>
      </c>
      <c r="NN109" s="809" t="str">
        <f>IF(Table1[[#This Row],[Etikett - B1 - Gewicht (in G)]]="","",Table1[[#This Row],[Etikett - B1 - Gewicht (in G)]])</f>
        <v/>
      </c>
      <c r="NO109" s="809" t="str">
        <f>IF(Table1[[#This Row],[Etikett - B1 - Lizenzierungs-pflichtig? (X=Ja)]]="","",Table1[[#This Row],[Etikett - B1 - Lizenzierungs-pflichtig? (X=Ja)]])</f>
        <v/>
      </c>
      <c r="NP109" s="809" t="str">
        <f>IF(Table1[[#This Row],[Etikett - B1 - Trennbar vom Hauptkörper? (X=Ja)]]="","",Table1[[#This Row],[Etikett - B1 - Trennbar vom Hauptkörper? (X=Ja)]])</f>
        <v/>
      </c>
      <c r="NQ109" s="812" t="str">
        <f>IF(Table1[[#This Row],[Etikett - B1 - Virgin Material]]="","",VLOOKUP(Table1[[#This Row],[Etikett - B1 - Virgin Material]],'DD FD'!AJ:AK,2,FALSE))</f>
        <v/>
      </c>
      <c r="NR109" s="813" t="str">
        <f>IF(Table1[[#This Row],[Etikett - B1 - Virgin Material Anteil (in %)]]="","",Table1[[#This Row],[Etikett - B1 - Virgin Material Anteil (in %)]])</f>
        <v/>
      </c>
      <c r="NS109" s="812" t="str">
        <f>IF(Table1[[#This Row],[Etikett - B1 - Recyceltes Material]]="","",VLOOKUP(Table1[[#This Row],[Etikett - B1 - Recyceltes Material]],'DD FD'!AL:AM,2,FALSE))</f>
        <v/>
      </c>
      <c r="NT109" s="813" t="str">
        <f>IF(Table1[[#This Row],[Etikett - B1 - Recyceltes Material Anteil (in %)]]="","",Table1[[#This Row],[Etikett - B1 - Recyceltes Material Anteil (in %)]])</f>
        <v/>
      </c>
      <c r="NU109" s="812" t="str">
        <f>IF(Table1[[#This Row],[Etikett - B1 - Beschichtung]]="","",VLOOKUP(Table1[[#This Row],[Etikett - B1 - Beschichtung]],'DD FD'!AE:AF,2,FALSE))</f>
        <v/>
      </c>
      <c r="NV109" s="815" t="str">
        <f>IF(Table1[[#This Row],[Etikett - B1 - Beschichtung Anteil (in %)]]="","",Table1[[#This Row],[Etikett - B1 - Beschichtung Anteil (in %)]])</f>
        <v/>
      </c>
      <c r="NW109" s="811" t="str">
        <f>IF(Table1[[#This Row],[Etikett - B2 - Art]]="","",VLOOKUP(Table1[[#This Row],[Etikett - B2 - Art]],'DD FD'!F:G,2,FALSE))</f>
        <v/>
      </c>
      <c r="NX109" s="812" t="str">
        <f>IF(Table1[[#This Row],[Etikett - B2 - Fraktion]]="","",VLOOKUP(Table1[[#This Row],[Etikett - B2 - Fraktion]],'DD FD'!H:J,3,FALSE))</f>
        <v/>
      </c>
      <c r="NY109" s="809" t="str">
        <f>IF(Table1[[#This Row],[Etikett - B2 - Gewicht (in G)]]="","",Table1[[#This Row],[Etikett - B2 - Gewicht (in G)]])</f>
        <v/>
      </c>
      <c r="NZ109" s="809" t="str">
        <f>IF(Table1[[#This Row],[Etikett - B2 - Lizenzierungs-pflichtig? (X=Ja)]]="","",Table1[[#This Row],[Etikett - B2 - Lizenzierungs-pflichtig? (X=Ja)]])</f>
        <v/>
      </c>
      <c r="OA109" s="809" t="str">
        <f>IF(Table1[[#This Row],[Etikett - B2 - Trennbar vom Hauptkörper? (X=Ja)]]="","",Table1[[#This Row],[Etikett - B2 - Trennbar vom Hauptkörper? (X=Ja)]])</f>
        <v/>
      </c>
      <c r="OB109" s="812" t="str">
        <f>IF(Table1[[#This Row],[Etikett - B2 - Virgin Material]]="","",VLOOKUP(Table1[[#This Row],[Etikett - B2 - Virgin Material]],'DD FD'!AJ:AK,2,FALSE))</f>
        <v/>
      </c>
      <c r="OC109" s="813" t="str">
        <f>IF(Table1[[#This Row],[Etikett - B2 - Virgin Material Anteil (in %)]]="","",Table1[[#This Row],[Etikett - B2 - Virgin Material Anteil (in %)]])</f>
        <v/>
      </c>
      <c r="OD109" s="812" t="str">
        <f>IF(Table1[[#This Row],[Etikett - B2 - Recyceltes Material]]="","",VLOOKUP(Table1[[#This Row],[Etikett - B2 - Recyceltes Material]],'DD FD'!AL:AM,2,FALSE))</f>
        <v/>
      </c>
      <c r="OE109" s="813" t="str">
        <f>IF(Table1[[#This Row],[Etikett - B2 - Recyceltes Material Anteil (in %)]]="","",Table1[[#This Row],[Etikett - B2 - Recyceltes Material Anteil (in %)]])</f>
        <v/>
      </c>
      <c r="OF109" s="812" t="str">
        <f>IF(Table1[[#This Row],[Etikett - B2 - Beschichtung]]="","",VLOOKUP(Table1[[#This Row],[Etikett - B2 - Beschichtung]],'DD FD'!AE:AF,2,FALSE))</f>
        <v/>
      </c>
      <c r="OG109" s="815" t="str">
        <f>IF(Table1[[#This Row],[Etikett - B2 - Beschichtung Anteil (in %)]]="","",Table1[[#This Row],[Etikett - B2 - Beschichtung Anteil (in %)]])</f>
        <v/>
      </c>
      <c r="OH109" s="811" t="str">
        <f>IF(Table1[[#This Row],[Etikett - B3 - Art]]="","",VLOOKUP(Table1[[#This Row],[Etikett - B3 - Art]],'DD FD'!F:G,2,FALSE))</f>
        <v/>
      </c>
      <c r="OI109" s="812" t="str">
        <f>IF(Table1[[#This Row],[Etikett - B3 - Fraktion]]="","",VLOOKUP(Table1[[#This Row],[Etikett - B3 - Fraktion]],'DD FD'!H:J,3,FALSE))</f>
        <v/>
      </c>
      <c r="OJ109" s="809" t="str">
        <f>IF(Table1[[#This Row],[Etikett - B3 - Gewicht (in G)]]="","",Table1[[#This Row],[Etikett - B3 - Gewicht (in G)]])</f>
        <v/>
      </c>
      <c r="OK109" s="809" t="str">
        <f>IF(Table1[[#This Row],[Etikett - B3 - Lizenzierungs-pflichtig? (X=Ja)]]="","",Table1[[#This Row],[Etikett - B3 - Lizenzierungs-pflichtig? (X=Ja)]])</f>
        <v/>
      </c>
      <c r="OL109" s="809" t="str">
        <f>IF(Table1[[#This Row],[Etikett - B3 - Trennbar vom Hauptkörper? (X=Ja)]]="","",Table1[[#This Row],[Etikett - B3 - Trennbar vom Hauptkörper? (X=Ja)]])</f>
        <v/>
      </c>
      <c r="OM109" s="812" t="str">
        <f>IF(Table1[[#This Row],[Etikett - B3 - Virgin Material]]="","",VLOOKUP(Table1[[#This Row],[Etikett - B3 - Virgin Material]],'DD FD'!AJ:AK,2,FALSE))</f>
        <v/>
      </c>
      <c r="ON109" s="813" t="str">
        <f>IF(Table1[[#This Row],[Etikett - B3 - Virgin Material Anteil (in %)]]="","",Table1[[#This Row],[Etikett - B3 - Virgin Material Anteil (in %)]])</f>
        <v/>
      </c>
      <c r="OO109" s="812" t="str">
        <f>IF(Table1[[#This Row],[Etikett - B3 - Recyceltes Material]]="","",VLOOKUP(Table1[[#This Row],[Etikett - B3 - Recyceltes Material]],'DD FD'!AL:AM,2,FALSE))</f>
        <v/>
      </c>
      <c r="OP109" s="813" t="str">
        <f>IF(Table1[[#This Row],[Etikett - B3 - Recyceltes Material Anteil (in %)]]="","",Table1[[#This Row],[Etikett - B3 - Recyceltes Material Anteil (in %)]])</f>
        <v/>
      </c>
      <c r="OQ109" s="812" t="str">
        <f>IF(Table1[[#This Row],[Etikett - B3 - Beschichtung]]="","",VLOOKUP(Table1[[#This Row],[Etikett - B3 - Beschichtung]],'DD FD'!AE:AF,2,FALSE))</f>
        <v/>
      </c>
      <c r="OR109" s="861" t="str">
        <f>IF(Table1[[#This Row],[Etikett - B3 - Beschichtung Anteil (in %)]]="","",Table1[[#This Row],[Etikett - B3 - Beschichtung Anteil (in %)]])</f>
        <v/>
      </c>
      <c r="OS109" s="866">
        <f>ROUNDUP(SUM(
IF(AND(LB109='DD FD'!$J$7,LD109='DD FD'!$AI$3),LC109,0),
IF(AND(LL109='DD FD'!$J$7,LN109='DD FD'!$AI$3),LM109,0),
IF(AND(LV109='DD FD'!$J$7,LX109='DD FD'!$AI$3),LW109,0),
IF(AND(MF109='DD FD'!$J$7,MH109='DD FD'!$AI$3),MG109,0),
IF(AND(MQ109='DD FD'!$J$7,MS109='DD FD'!$AI$3),MR109,0),
IF(AND(NB109='DD FD'!$J$7,ND109='DD FD'!$AI$3),NC109,0),
IF(AND(NM109='DD FD'!$J$7,NO109='DD FD'!$AI$3),NN109,0),
IF(AND(NX109='DD FD'!$J$7,NZ109='DD FD'!$AI$3),NY109,0),
IF(AND(OI109='DD FD'!$J$7,OK109='DD FD'!$AI$3),OJ109,0),
),2)</f>
        <v>0</v>
      </c>
      <c r="OT109" s="865">
        <f>ROUNDUP(SUM(
IF(AND(LB109='DD FD'!$J$6,LD109='DD FD'!$AI$3),LC109,0),
IF(AND(LL109='DD FD'!$J$6,LN109='DD FD'!$AI$3),LM109,0),
IF(AND(LV109='DD FD'!$J$6,LX109='DD FD'!$AI$3),LW109,0),
IF(AND(MF109='DD FD'!$J$6,MH109='DD FD'!$AI$3),MG109,0),
IF(AND(MQ109='DD FD'!$J$6,MS109='DD FD'!$AI$3),MR109,0),
IF(AND(NB109='DD FD'!$J$6,ND109='DD FD'!$AI$3),NC109,0),
IF(AND(NM109='DD FD'!$J$6,NO109='DD FD'!$AI$3),NN109,0),
IF(AND(NX109='DD FD'!$J$6,NZ109='DD FD'!$AI$3),NY109,0),
IF(AND(OI109='DD FD'!$J$6,OK109='DD FD'!$AI$3),OJ109,0),
),2)</f>
        <v>0</v>
      </c>
      <c r="OU109" s="865">
        <f>ROUNDUP(SUM(
IF(AND(LB109='DD FD'!$J$10,LD109='DD FD'!$AI$3),LC109,0),
IF(AND(LL109='DD FD'!$J$10,LN109='DD FD'!$AI$3),LM109,0),
IF(AND(LV109='DD FD'!$J$10,LX109='DD FD'!$AI$3),LW109,0),
IF(AND(MF109='DD FD'!$J$10,MH109='DD FD'!$AI$3),MG109,0),
IF(AND(MQ109='DD FD'!$J$10,MS109='DD FD'!$AI$3),MR109,0),
IF(AND(NB109='DD FD'!$J$10,ND109='DD FD'!$AI$3),NC109,0),
IF(AND(NM109='DD FD'!$J$10,NO109='DD FD'!$AI$3),NN109,0),
IF(AND(NX109='DD FD'!$J$10,NZ109='DD FD'!$AI$3),NY109,0),
IF(AND(OI109='DD FD'!$J$10,OK109='DD FD'!$AI$3),OJ109,0),
),2)</f>
        <v>0</v>
      </c>
      <c r="OV109" s="865">
        <f>ROUNDUP(SUM(
IF(AND(LB109='DD FD'!$J$8,LD109='DD FD'!$AI$3),LC109,0),
IF(AND(LL109='DD FD'!$J$8,LN109='DD FD'!$AI$3),LM109,0),
IF(AND(LV109='DD FD'!$J$8,LX109='DD FD'!$AI$3),LW109,0),
IF(AND(MF109='DD FD'!$J$8,MH109='DD FD'!$AI$3),MG109,0),
IF(AND(MQ109='DD FD'!$J$8,MS109='DD FD'!$AI$3),MR109,0),
IF(AND(NB109='DD FD'!$J$8,ND109='DD FD'!$AI$3),NC109,0),
IF(AND(NM109='DD FD'!$J$8,NO109='DD FD'!$AI$3),NN109,0),
IF(AND(NX109='DD FD'!$J$8,NZ109='DD FD'!$AI$3),NY109,0),
IF(AND(OI109='DD FD'!$J$8,OK109='DD FD'!$AI$3),OJ109,0),
),2)</f>
        <v>0</v>
      </c>
      <c r="OW109" s="865">
        <f>ROUNDUP(SUM(
IF(AND(LB109='DD FD'!$J$5,LD109='DD FD'!$AI$3),LC109,0),
IF(AND(LL109='DD FD'!$J$5,LN109='DD FD'!$AI$3),LM109,0),
IF(AND(LV109='DD FD'!$J$5,LX109='DD FD'!$AI$3),LW109,0),
IF(AND(MF109='DD FD'!$J$5,MH109='DD FD'!$AI$3),MG109,0),
IF(AND(MQ109='DD FD'!$J$5,MS109='DD FD'!$AI$3),MR109,0),
IF(AND(NB109='DD FD'!$J$5,ND109='DD FD'!$AI$3),NC109,0),
IF(AND(NM109='DD FD'!$J$5,NO109='DD FD'!$AI$3),NN109,0),
IF(AND(NX109='DD FD'!$J$5,NZ109='DD FD'!$AI$3),NY109,0),
IF(AND(OI109='DD FD'!$J$5,OK109='DD FD'!$AI$3),OJ109,0),
),2)</f>
        <v>0</v>
      </c>
      <c r="OX109" s="865">
        <f>ROUNDUP(SUM(
IF(AND(LB109='DD FD'!$J$9,LD109='DD FD'!$AI$3),LC109,0),
IF(AND(LL109='DD FD'!$J$9,LN109='DD FD'!$AI$3),LM109,0),
IF(AND(LV109='DD FD'!$J$9,LX109='DD FD'!$AI$3),LW109,0),
IF(AND(MF109='DD FD'!$J$9,MH109='DD FD'!$AI$3),MG109,0),
IF(AND(MQ109='DD FD'!$J$9,MS109='DD FD'!$AI$3),MR109,0),
IF(AND(NB109='DD FD'!$J$9,ND109='DD FD'!$AI$3),NC109,0),
IF(AND(NM109='DD FD'!$J$9,NO109='DD FD'!$AI$3),NN109,0),
IF(AND(NX109='DD FD'!$J$9,NZ109='DD FD'!$AI$3),NY109,0),
IF(AND(OI109='DD FD'!$J$9,OK109='DD FD'!$AI$3),OJ109,0),
),2)</f>
        <v>0</v>
      </c>
      <c r="OY109" s="865">
        <f>ROUNDUP(SUM(
IF(AND(LB109='DD FD'!$J$4,LD109='DD FD'!$AI$3),LC109,0),
IF(AND(LL109='DD FD'!$J$4,LN109='DD FD'!$AI$3),LM109,0),
IF(AND(LV109='DD FD'!$J$4,LX109='DD FD'!$AI$3),LW109,0),
IF(AND(MF109='DD FD'!$J$4,MH109='DD FD'!$AI$3),MG109,0),
IF(AND(MQ109='DD FD'!$J$4,MS109='DD FD'!$AI$3),MR109,0),
IF(AND(NB109='DD FD'!$J$4,ND109='DD FD'!$AI$3),NC109,0),
IF(AND(NM109='DD FD'!$J$4,NO109='DD FD'!$AI$3),NN109,0),
IF(AND(NX109='DD FD'!$J$4,NZ109='DD FD'!$AI$3),NY109,0),
IF(AND(OI109='DD FD'!$J$4,OK109='DD FD'!$AI$3),OJ109,0),
),2)</f>
        <v>0</v>
      </c>
      <c r="OZ109" s="867">
        <f>ROUNDUP(SUM(
IF(AND(LB109='DD FD'!$J$11,LD109='DD FD'!$AI$3),LC109,0),
IF(AND(LL109='DD FD'!$J$11,LN109='DD FD'!$AI$3),LM109,0),
IF(AND(LV109='DD FD'!$J$11,LX109='DD FD'!$AI$3),LW109,0),
IF(AND(MF109='DD FD'!$J$11,MH109='DD FD'!$AI$3),MG109,0),
IF(AND(MQ109='DD FD'!$J$11,MS109='DD FD'!$AI$3),MR109,0),
IF(AND(NB109='DD FD'!$J$11,ND109='DD FD'!$AI$3),NC109,0),
IF(AND(NM109='DD FD'!$J$11,NO109='DD FD'!$AI$3),NN109,0),
IF(AND(NX109='DD FD'!$J$11,NZ109='DD FD'!$AI$3),NY109,0),
IF(AND(OI109='DD FD'!$J$11,OK109='DD FD'!$AI$3),OJ109,0),
),2)</f>
        <v>0</v>
      </c>
    </row>
    <row r="110" spans="1:416">
      <c r="A110" s="663"/>
      <c r="B110" s="182"/>
      <c r="C110" s="282"/>
      <c r="D110" s="282"/>
      <c r="E110" s="183"/>
      <c r="F110" s="355"/>
      <c r="G110" s="359"/>
      <c r="H110" s="664"/>
      <c r="I110" s="173"/>
      <c r="J110" s="161" t="str">
        <f t="shared" si="27"/>
        <v/>
      </c>
      <c r="K110" s="633" t="str">
        <f t="shared" si="44"/>
        <v/>
      </c>
      <c r="L110" s="636"/>
      <c r="M110" s="124" t="str">
        <f t="shared" si="45"/>
        <v/>
      </c>
      <c r="N110" s="125" t="str">
        <f t="shared" si="28"/>
        <v/>
      </c>
      <c r="O110" s="175"/>
      <c r="P110" s="175"/>
      <c r="Q110" s="126" t="str">
        <f t="shared" si="46"/>
        <v/>
      </c>
      <c r="R110" s="184"/>
      <c r="S110" s="184"/>
      <c r="T110" s="182"/>
      <c r="U110" s="182"/>
      <c r="V110" s="182"/>
      <c r="W110" s="358"/>
      <c r="X110" s="182"/>
      <c r="Y110" s="183"/>
      <c r="Z110" s="123"/>
      <c r="AA110" s="176"/>
      <c r="AB110" s="176"/>
      <c r="AC110" s="176"/>
      <c r="AD110" s="176"/>
      <c r="AE110" s="176"/>
      <c r="AF110" s="176"/>
      <c r="AG110" s="127" t="str">
        <f t="shared" si="47"/>
        <v/>
      </c>
      <c r="AH110" s="127" t="str">
        <f t="shared" si="48"/>
        <v/>
      </c>
      <c r="AI110" s="370"/>
      <c r="AJ110" s="635"/>
      <c r="AK110" s="619" t="str">
        <f t="shared" si="49"/>
        <v/>
      </c>
      <c r="AL110" s="124" t="str">
        <f t="shared" si="29"/>
        <v/>
      </c>
      <c r="AM110" s="124" t="str">
        <f t="shared" si="30"/>
        <v/>
      </c>
      <c r="AN110" s="124" t="str">
        <f t="shared" si="31"/>
        <v/>
      </c>
      <c r="AO110" s="124" t="str">
        <f t="shared" si="32"/>
        <v/>
      </c>
      <c r="AP110" s="184"/>
      <c r="AQ110" s="182"/>
      <c r="AR110" s="182"/>
      <c r="AS110" s="182"/>
      <c r="AT110" s="182"/>
      <c r="AU110" s="127" t="str">
        <f t="shared" si="33"/>
        <v/>
      </c>
      <c r="AV110" s="354"/>
      <c r="AW110" s="127" t="str">
        <f t="shared" si="34"/>
        <v/>
      </c>
      <c r="AX110" s="144" t="str">
        <f t="shared" si="35"/>
        <v/>
      </c>
      <c r="AY110" s="182"/>
      <c r="AZ110" s="23"/>
      <c r="BA110" s="23"/>
      <c r="BB110" s="183"/>
      <c r="BC110" s="622"/>
      <c r="BD110" s="649" t="str">
        <f t="shared" si="50"/>
        <v/>
      </c>
      <c r="BE110" s="354"/>
      <c r="BF110" s="192" t="str">
        <f t="shared" si="51"/>
        <v/>
      </c>
      <c r="BG110" s="159"/>
      <c r="BH110" s="159"/>
      <c r="BI110" s="182"/>
      <c r="BJ110" s="194"/>
      <c r="BK110" s="194"/>
      <c r="BL110" s="194"/>
      <c r="BM110" s="127" t="str">
        <f t="shared" si="36"/>
        <v/>
      </c>
      <c r="BN110" s="194"/>
      <c r="BO110" s="178" t="str">
        <f t="shared" si="37"/>
        <v/>
      </c>
      <c r="BP110" s="191"/>
      <c r="BQ110" s="182"/>
      <c r="BR110" s="23"/>
      <c r="BS110" s="23"/>
      <c r="BT110" s="23"/>
      <c r="BU110" s="651"/>
      <c r="BV110" s="647"/>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633" t="str">
        <f t="shared" si="52"/>
        <v/>
      </c>
      <c r="DY110" s="736"/>
      <c r="DZ110" s="334"/>
      <c r="EA110" s="736"/>
      <c r="EB110" s="197"/>
      <c r="EC110" s="194"/>
      <c r="ED110" s="197"/>
      <c r="EE110" s="197"/>
      <c r="EF110" s="194"/>
      <c r="EG110" s="194"/>
      <c r="EH110" s="194"/>
      <c r="EI110" s="123" t="str">
        <f t="shared" si="38"/>
        <v/>
      </c>
      <c r="EJ110" s="194"/>
      <c r="EK110" s="620" t="str">
        <f t="shared" si="39"/>
        <v/>
      </c>
      <c r="EL110" s="756"/>
      <c r="EM110" s="620" t="str">
        <f t="shared" si="53"/>
        <v/>
      </c>
      <c r="EN110" s="733"/>
      <c r="EO110" s="163"/>
      <c r="EP110" s="163"/>
      <c r="EQ110" s="163"/>
      <c r="ER110" s="163"/>
      <c r="ES110" s="163"/>
      <c r="ET110" s="163"/>
      <c r="EU110" s="163"/>
      <c r="EV110" s="163"/>
      <c r="EW110" s="163"/>
      <c r="EX110" s="163"/>
      <c r="EY110" s="163"/>
      <c r="EZ110" s="163"/>
      <c r="FA110" s="163"/>
      <c r="FB110" s="163"/>
      <c r="FC110" s="742"/>
      <c r="FD110" s="648" t="str">
        <f t="shared" si="40"/>
        <v/>
      </c>
      <c r="FE110" s="183"/>
      <c r="FF110" s="201"/>
      <c r="FG110" s="201"/>
      <c r="FH110" s="201"/>
      <c r="FI110" s="201"/>
      <c r="FJ110" s="201"/>
      <c r="FK110" s="201"/>
      <c r="FL110" s="182"/>
      <c r="FM110" s="182"/>
      <c r="FN110" s="334"/>
      <c r="FO110" s="123" t="str">
        <f t="shared" si="41"/>
        <v/>
      </c>
      <c r="FP110" s="889" t="str">
        <f>IF(Table1[[#This Row],[Baumwollanteil (in %)]]&lt;&gt;"","05","")</f>
        <v/>
      </c>
      <c r="FQ110" s="999"/>
      <c r="FR110" s="179" t="str">
        <f t="shared" si="42"/>
        <v/>
      </c>
      <c r="FS110" s="175"/>
      <c r="FT110" s="175"/>
      <c r="FU110" s="175"/>
      <c r="FV110" s="745" t="str">
        <f t="shared" si="43"/>
        <v/>
      </c>
      <c r="FZ110" s="24"/>
      <c r="GA110" s="24"/>
      <c r="GC110" s="1010" t="str">
        <f>IF(Table1[[#This Row],[Global Trade Item Number (GTIN)]]="","",Table1[[#This Row],[Global Trade Item Number (GTIN)]])</f>
        <v/>
      </c>
      <c r="GD110" s="790" t="str">
        <f>IF(Table1[[#This Row],[WAWI-Nr./ Kreditoren-Nummer
(ASDV)]]&lt;&gt;"",Table1[[#This Row],[WAWI-Nr./ Kreditoren-Nummer
(ASDV)]],"")</f>
        <v/>
      </c>
      <c r="GE110" s="190"/>
      <c r="GF110" s="790" t="str">
        <f>IF(Table1[[#This Row],[Gültig ab (Datum)]]&lt;&gt;"","31.12.9999","")</f>
        <v/>
      </c>
      <c r="GG110" s="190"/>
      <c r="GH110" s="190"/>
      <c r="GI110" s="616"/>
      <c r="GJ110" s="765"/>
      <c r="GK110" s="763"/>
      <c r="GL110" s="617"/>
      <c r="GM110" s="617"/>
      <c r="GN110" s="617"/>
      <c r="GO110" s="617"/>
      <c r="GP110" s="617"/>
      <c r="GQ110" s="775"/>
      <c r="GR110" s="771"/>
      <c r="GS110" s="159"/>
      <c r="GT110" s="610"/>
      <c r="GU110" s="610"/>
      <c r="GV110" s="610"/>
      <c r="GW110" s="610"/>
      <c r="GX110" s="610"/>
      <c r="GY110" s="610"/>
      <c r="GZ110" s="610"/>
      <c r="HA110" s="610"/>
      <c r="HB110" s="771"/>
      <c r="HC110" s="610"/>
      <c r="HD110" s="610"/>
      <c r="HE110" s="610"/>
      <c r="HF110" s="610"/>
      <c r="HG110" s="610"/>
      <c r="HH110" s="610"/>
      <c r="HI110" s="610"/>
      <c r="HJ110" s="610"/>
      <c r="HK110" s="610"/>
      <c r="HL110" s="771"/>
      <c r="HM110" s="610"/>
      <c r="HN110" s="610"/>
      <c r="HO110" s="610"/>
      <c r="HP110" s="610"/>
      <c r="HQ110" s="610"/>
      <c r="HR110" s="610"/>
      <c r="HS110" s="610"/>
      <c r="HT110" s="610"/>
      <c r="HU110" s="610"/>
      <c r="HV110" s="771"/>
      <c r="HW110" s="610"/>
      <c r="HX110" s="610"/>
      <c r="HY110" s="610"/>
      <c r="HZ110" s="610"/>
      <c r="IA110" s="610"/>
      <c r="IB110" s="610"/>
      <c r="IC110" s="610"/>
      <c r="ID110" s="610"/>
      <c r="IE110" s="610"/>
      <c r="IF110" s="610"/>
      <c r="IG110" s="771"/>
      <c r="IH110" s="610"/>
      <c r="II110" s="610"/>
      <c r="IJ110" s="610"/>
      <c r="IK110" s="610"/>
      <c r="IL110" s="610"/>
      <c r="IM110" s="610"/>
      <c r="IN110" s="610"/>
      <c r="IO110" s="610"/>
      <c r="IP110" s="610"/>
      <c r="IQ110" s="610"/>
      <c r="IR110" s="771"/>
      <c r="IS110" s="610"/>
      <c r="IT110" s="610"/>
      <c r="IU110" s="610"/>
      <c r="IV110" s="610"/>
      <c r="IW110" s="610"/>
      <c r="IX110" s="610"/>
      <c r="IY110" s="610"/>
      <c r="IZ110" s="610"/>
      <c r="JA110" s="610"/>
      <c r="JB110" s="610"/>
      <c r="JC110" s="771"/>
      <c r="JD110" s="610"/>
      <c r="JE110" s="610"/>
      <c r="JF110" s="610"/>
      <c r="JG110" s="610"/>
      <c r="JH110" s="610"/>
      <c r="JI110" s="610"/>
      <c r="JJ110" s="610"/>
      <c r="JK110" s="610"/>
      <c r="JL110" s="610"/>
      <c r="JM110" s="827"/>
      <c r="JN110" s="771"/>
      <c r="JO110" s="610"/>
      <c r="JP110" s="610"/>
      <c r="JQ110" s="610"/>
      <c r="JR110" s="610"/>
      <c r="JS110" s="610"/>
      <c r="JT110" s="610"/>
      <c r="JU110" s="610"/>
      <c r="JV110" s="610"/>
      <c r="JW110" s="610"/>
      <c r="JX110" s="610"/>
      <c r="JY110" s="771"/>
      <c r="JZ110" s="610"/>
      <c r="KA110" s="610"/>
      <c r="KB110" s="610"/>
      <c r="KC110" s="610"/>
      <c r="KD110" s="610"/>
      <c r="KE110" s="610"/>
      <c r="KF110" s="610"/>
      <c r="KG110" s="610"/>
      <c r="KH110" s="610"/>
      <c r="KI110" s="610"/>
      <c r="KL110" s="803" t="str">
        <f>IF(Table1[[#This Row],[GTIN]]&lt;&gt;"",Table1[[#This Row],[GTIN]],"")</f>
        <v/>
      </c>
      <c r="KM110" s="804" t="str">
        <f>Table1[[#This Row],[Kreditor]]</f>
        <v/>
      </c>
      <c r="KN110" s="805" t="str">
        <f>IF(Table1[[#This Row],[Gültig ab (Datum)]]&lt;&gt;"",Table1[[#This Row],[Gültig ab (Datum)]],"")</f>
        <v/>
      </c>
      <c r="KO110" s="805" t="str">
        <f>Table1[[#This Row],[Gültig bis]]</f>
        <v/>
      </c>
      <c r="KP110" s="818" t="str">
        <f>IF(Table1[[#This Row],[Artikel verpackt? 
(X=Ja)]]="","",Table1[[#This Row],[Artikel verpackt? 
(X=Ja)]])</f>
        <v/>
      </c>
      <c r="KQ110" s="806" t="str">
        <f>IF(Table1[[#This Row],[Verpackung recyclingfähig?
(X=Ja)]]="","",Table1[[#This Row],[Verpackung recyclingfähig?
(X=Ja)]])</f>
        <v/>
      </c>
      <c r="KR110" s="807"/>
      <c r="KS110" s="808"/>
      <c r="KT110" s="809"/>
      <c r="KU110" s="809"/>
      <c r="KV110" s="809"/>
      <c r="KW110" s="809"/>
      <c r="KX110" s="809"/>
      <c r="KY110" s="809"/>
      <c r="KZ110" s="810"/>
      <c r="LA110" s="811" t="str">
        <f>IF(Table1[[#This Row],[Hauptkörper - B1 - Art]]="","",VLOOKUP(Table1[[#This Row],[Hauptkörper - B1 - Art]],'DD FD'!B:C,2,FALSE))</f>
        <v/>
      </c>
      <c r="LB110" s="812" t="str">
        <f>IF(Table1[[#This Row],[Hauptkörper - B1 - Fraktion]]="","",VLOOKUP(Table1[[#This Row],[Hauptkörper - B1 - Fraktion]],'DD FD'!H:J,3,FALSE))</f>
        <v/>
      </c>
      <c r="LC110" s="809" t="str">
        <f>IF(Table1[[#This Row],[Hauptkörper - B1 - Gewicht
(in G)]]="","",Table1[[#This Row],[Hauptkörper - B1 - Gewicht
(in G)]])</f>
        <v/>
      </c>
      <c r="LD110" s="809" t="str">
        <f>IF(Table1[[#This Row],[Hauptkörper - B1 - Lizenzierungs-pflichtig? (X=Ja)]]="","",Table1[[#This Row],[Hauptkörper - B1 - Lizenzierungs-pflichtig? (X=Ja)]])</f>
        <v/>
      </c>
      <c r="LE110" s="812" t="str">
        <f>IF(Table1[[#This Row],[Hauptkörper - B1 - Virgin Material]]="","",VLOOKUP(Table1[[#This Row],[Hauptkörper - B1 - Virgin Material]],'DD FD'!AJ:AK,2,FALSE))</f>
        <v/>
      </c>
      <c r="LF110" s="813" t="str">
        <f>IF(Table1[[#This Row],[Hauptkörper - B1 - Virgin Material Anteil (in %)]]="","",Table1[[#This Row],[Hauptkörper - B1 - Virgin Material Anteil (in %)]])</f>
        <v/>
      </c>
      <c r="LG110" s="812" t="str">
        <f>IF(Table1[[#This Row],[Hauptkörper - B1 - Recyceltes Material]]="","",VLOOKUP(Table1[[#This Row],[Hauptkörper - B1 - Recyceltes Material]],'DD FD'!AL:AM,2,FALSE))</f>
        <v/>
      </c>
      <c r="LH110" s="813" t="str">
        <f>IF(Table1[[#This Row],[Hauptkörper - B1 - Recyceltes Material Anteil (in %)]]="","",Table1[[#This Row],[Hauptkörper - B1 - Recyceltes Material Anteil (in %)]])</f>
        <v/>
      </c>
      <c r="LI110" s="814" t="str">
        <f>IF(Table1[[#This Row],[Hauptkörper - B1 - Beschichtung]]="","",VLOOKUP(Table1[[#This Row],[Hauptkörper - B1 - Beschichtung]],'DD FD'!AE:AF,2,FALSE))</f>
        <v/>
      </c>
      <c r="LJ110" s="815" t="str">
        <f>IF(Table1[[#This Row],[Hauptkörper - B1 - Beschichtung Anteil (in %)]]="","",Table1[[#This Row],[Hauptkörper - B1 - Beschichtung Anteil (in %)]])</f>
        <v/>
      </c>
      <c r="LK110" s="811" t="str">
        <f>IF(Table1[[#This Row],[Hauptkörper - B2 - Art]]="","",VLOOKUP(Table1[[#This Row],[Hauptkörper - B2 - Art]],'DD FD'!B:C,2,FALSE))</f>
        <v/>
      </c>
      <c r="LL110" s="812" t="str">
        <f>IF(Table1[[#This Row],[Hauptkörper - B2 - Fraktion]]="","",VLOOKUP(Table1[[#This Row],[Hauptkörper - B2 - Fraktion]],'DD FD'!H:J,3,FALSE))</f>
        <v/>
      </c>
      <c r="LM110" s="809" t="str">
        <f>IF(Table1[[#This Row],[Hauptkörper - B2 - Gewicht
(in G)]]="","",Table1[[#This Row],[Hauptkörper - B2 - Gewicht
(in G)]])</f>
        <v/>
      </c>
      <c r="LN110" s="809" t="str">
        <f>IF(Table1[[#This Row],[Hauptkörper - B2 - Lizenzierungs-pflichtig? (X=Ja)]]="","",Table1[[#This Row],[Hauptkörper - B2 - Lizenzierungs-pflichtig? (X=Ja)]])</f>
        <v/>
      </c>
      <c r="LO110" s="812" t="str">
        <f>IF(Table1[[#This Row],[Hauptkörper - B2 - Virgin Material]]="","",VLOOKUP(Table1[[#This Row],[Hauptkörper - B2 - Virgin Material]],'DD FD'!AJ:AK,2,FALSE))</f>
        <v/>
      </c>
      <c r="LP110" s="813" t="str">
        <f>IF(Table1[[#This Row],[Hauptkörper - B2 - Virgin Material Anteil (in %)]]="","",Table1[[#This Row],[Hauptkörper - B2 - Virgin Material Anteil (in %)]])</f>
        <v/>
      </c>
      <c r="LQ110" s="812" t="str">
        <f>IF(Table1[[#This Row],[Hauptkörper - B2 - Recyceltes Material]]="","",VLOOKUP(Table1[[#This Row],[Hauptkörper - B2 - Recyceltes Material]],'DD FD'!AL:AM,2,FALSE))</f>
        <v/>
      </c>
      <c r="LR110" s="813" t="str">
        <f>IF(Table1[[#This Row],[Hauptkörper - B2 - Recyceltes Material Anteil (in %)]]="","",Table1[[#This Row],[Hauptkörper - B2 - Recyceltes Material Anteil (in %)]])</f>
        <v/>
      </c>
      <c r="LS110" s="812" t="str">
        <f>IF(Table1[[#This Row],[Hauptkörper - B2 - Beschichtung]]="","",VLOOKUP(Table1[[#This Row],[Hauptkörper - B2 - Beschichtung]],'DD FD'!AE:AF,2,FALSE))</f>
        <v/>
      </c>
      <c r="LT110" s="815" t="str">
        <f>IF(Table1[[#This Row],[Hauptkörper - B2 - Beschichtung Anteil (in %)]]="","",Table1[[#This Row],[Hauptkörper - B2 - Beschichtung Anteil (in %)]])</f>
        <v/>
      </c>
      <c r="LU110" s="811" t="str">
        <f>IF(Table1[[#This Row],[Hauptkörper - B3 - Art]]="","",VLOOKUP(Table1[[#This Row],[Hauptkörper - B3 - Art]],'DD FD'!B:C,2,FALSE))</f>
        <v/>
      </c>
      <c r="LV110" s="812" t="str">
        <f>IF(Table1[[#This Row],[Hauptkörper - B3 - Fraktion]]="","",VLOOKUP(Table1[[#This Row],[Hauptkörper - B3 - Fraktion]],'DD FD'!H:J,3,FALSE))</f>
        <v/>
      </c>
      <c r="LW110" s="809" t="str">
        <f>IF(Table1[[#This Row],[Hauptkörper - B3 - Gewicht
(in G)]]="","",Table1[[#This Row],[Hauptkörper - B3 - Gewicht
(in G)]])</f>
        <v/>
      </c>
      <c r="LX110" s="809" t="str">
        <f>IF(Table1[[#This Row],[Hauptkörper - B3 - Lizenzierungs-pflichtig? (X=Ja)]]="","",Table1[[#This Row],[Hauptkörper - B3 - Lizenzierungs-pflichtig? (X=Ja)]])</f>
        <v/>
      </c>
      <c r="LY110" s="812" t="str">
        <f>IF(Table1[[#This Row],[Hauptkörper - B3 - Virgin Material]]="","",VLOOKUP(Table1[[#This Row],[Hauptkörper - B3 - Virgin Material]],'DD FD'!AJ:AK,2,FALSE))</f>
        <v/>
      </c>
      <c r="LZ110" s="813" t="str">
        <f>IF(Table1[[#This Row],[Hauptkörper - B3 - Virgin Material Anteil (in %)]]="","",Table1[[#This Row],[Hauptkörper - B3 - Virgin Material Anteil (in %)]])</f>
        <v/>
      </c>
      <c r="MA110" s="812" t="str">
        <f>IF(Table1[[#This Row],[Hauptkörper - B3 - Recyceltes Material]]="","",VLOOKUP(Table1[[#This Row],[Hauptkörper - B3 - Recyceltes Material]],'DD FD'!AL:AM,2,FALSE))</f>
        <v/>
      </c>
      <c r="MB110" s="813" t="str">
        <f>IF(Table1[[#This Row],[Hauptkörper - B3 - Recyceltes Material Anteil (in %)]]="","",Table1[[#This Row],[Hauptkörper - B3 - Recyceltes Material Anteil (in %)]])</f>
        <v/>
      </c>
      <c r="MC110" s="812" t="str">
        <f>IF(Table1[[#This Row],[Hauptkörper - B3 - Beschichtung]]="","",VLOOKUP(Table1[[#This Row],[Hauptkörper - B3 - Beschichtung]],'DD FD'!AE:AF,2,FALSE))</f>
        <v/>
      </c>
      <c r="MD110" s="815" t="str">
        <f>IF(Table1[[#This Row],[Hauptkörper - B3 - Beschichtung Anteil (in %)]]="","",Table1[[#This Row],[Hauptkörper - B3 - Beschichtung Anteil (in %)]])</f>
        <v/>
      </c>
      <c r="ME110" s="811" t="str">
        <f>IF(Table1[[#This Row],[Verschluss - B1 - Art]]="","",VLOOKUP(Table1[[#This Row],[Verschluss - B1 - Art]],'DD FD'!D:E,2,FALSE))</f>
        <v/>
      </c>
      <c r="MF110" s="812" t="str">
        <f>IF(Table1[[#This Row],[Verschluss - B1 - Fraktion]]="","",VLOOKUP(Table1[[#This Row],[Verschluss - B1 - Fraktion]],'DD FD'!H:J,3,FALSE))</f>
        <v/>
      </c>
      <c r="MG110" s="809" t="str">
        <f>IF(Table1[[#This Row],[Verschluss - B1 - Gewicht (in G)]]="","",Table1[[#This Row],[Verschluss - B1 - Gewicht (in G)]])</f>
        <v/>
      </c>
      <c r="MH110" s="809" t="str">
        <f>IF(Table1[[#This Row],[Verschluss - B1 - Lizenzierungs-pflichtig? (X=Ja)]]="","",Table1[[#This Row],[Verschluss - B1 - Lizenzierungs-pflichtig? (X=Ja)]])</f>
        <v/>
      </c>
      <c r="MI110" s="809" t="str">
        <f>IF(Table1[[#This Row],[Verschluss - B1 - Trennbar vom Hauptkörper? (X=Ja)]]="","",Table1[[#This Row],[Verschluss - B1 - Trennbar vom Hauptkörper? (X=Ja)]])</f>
        <v/>
      </c>
      <c r="MJ110" s="812" t="str">
        <f>IF(Table1[[#This Row],[Verschluss - B1 - Virgin Material]]="","",VLOOKUP(Table1[[#This Row],[Verschluss - B1 - Virgin Material]],'DD FD'!AJ:AK,2,FALSE))</f>
        <v/>
      </c>
      <c r="MK110" s="813" t="str">
        <f>IF(Table1[[#This Row],[Verschluss - B1 - Virgin Material Anteil (in %)]]="","",Table1[[#This Row],[Verschluss - B1 - Virgin Material Anteil (in %)]])</f>
        <v/>
      </c>
      <c r="ML110" s="812" t="str">
        <f>IF(Table1[[#This Row],[Verschluss - B1 - Recyceltes Material]]="","",VLOOKUP(Table1[[#This Row],[Verschluss - B1 - Recyceltes Material]],'DD FD'!AL:AM,2,FALSE))</f>
        <v/>
      </c>
      <c r="MM110" s="813" t="str">
        <f>IF(Table1[[#This Row],[Verschluss - B1 - Recyceltes Material Anteil (in %)]]="","",Table1[[#This Row],[Verschluss - B1 - Recyceltes Material Anteil (in %)]])</f>
        <v/>
      </c>
      <c r="MN110" s="812" t="str">
        <f>IF(Table1[[#This Row],[Verschluss - B1 - Beschichtung]]="","",VLOOKUP(Table1[[#This Row],[Verschluss - B1 - Beschichtung]],'DD FD'!AE:AF,2,FALSE))</f>
        <v/>
      </c>
      <c r="MO110" s="815" t="str">
        <f>IF(Table1[[#This Row],[Verschluss - B1 - Beschichtung Anteil (in %)]]="","",Table1[[#This Row],[Verschluss - B1 - Beschichtung Anteil (in %)]])</f>
        <v/>
      </c>
      <c r="MP110" s="811" t="str">
        <f>IF(Table1[[#This Row],[Verschluss - B2 - Art]]="","",VLOOKUP(Table1[[#This Row],[Verschluss - B2 - Art]],'DD FD'!D:E,2,FALSE))</f>
        <v/>
      </c>
      <c r="MQ110" s="812" t="str">
        <f>IF(Table1[[#This Row],[Verschluss - B2 - Fraktion]]="","",VLOOKUP(Table1[[#This Row],[Verschluss - B2 - Fraktion]],'DD FD'!H:J,3,FALSE))</f>
        <v/>
      </c>
      <c r="MR110" s="809" t="str">
        <f>IF(Table1[[#This Row],[Verschluss - B2 - Gewicht (in G)]]="","",Table1[[#This Row],[Verschluss - B2 - Gewicht (in G)]])</f>
        <v/>
      </c>
      <c r="MS110" s="809" t="str">
        <f>IF(Table1[[#This Row],[Verschluss - B2 - Lizenzierungs-pflichtig? (X=Ja)]]="","",Table1[[#This Row],[Verschluss - B2 - Lizenzierungs-pflichtig? (X=Ja)]])</f>
        <v/>
      </c>
      <c r="MT110" s="809" t="str">
        <f>IF(Table1[[#This Row],[Verschluss - B2 - Trennbar vom Hauptkörper? (X=Ja)]]="","",Table1[[#This Row],[Verschluss - B2 - Trennbar vom Hauptkörper? (X=Ja)]])</f>
        <v/>
      </c>
      <c r="MU110" s="812" t="str">
        <f>IF(Table1[[#This Row],[Verschluss - B2 - Virgin Material]]="","",VLOOKUP(Table1[[#This Row],[Verschluss - B2 - Virgin Material]],'DD FD'!AJ:AK,2,FALSE))</f>
        <v/>
      </c>
      <c r="MV110" s="813" t="str">
        <f>IF(Table1[[#This Row],[Verschluss - B2 - Virgin Material Anteil (in %)]]="","",Table1[[#This Row],[Verschluss - B2 - Virgin Material Anteil (in %)]])</f>
        <v/>
      </c>
      <c r="MW110" s="812" t="str">
        <f>IF(Table1[[#This Row],[Verschluss - B2 - Recyceltes Material]]="","",VLOOKUP(Table1[[#This Row],[Verschluss - B2 - Recyceltes Material]],'DD FD'!AL:AM,2,FALSE))</f>
        <v/>
      </c>
      <c r="MX110" s="813" t="str">
        <f>IF(Table1[[#This Row],[Verschluss - B2 - Recyceltes Material Anteil (in %)]]="","",Table1[[#This Row],[Verschluss - B2 - Recyceltes Material Anteil (in %)]])</f>
        <v/>
      </c>
      <c r="MY110" s="812" t="str">
        <f>IF(Table1[[#This Row],[Verschluss - B2 - Beschichtung]]="","",VLOOKUP(Table1[[#This Row],[Verschluss - B2 - Beschichtung]],'DD FD'!AE:AF,2,FALSE))</f>
        <v/>
      </c>
      <c r="MZ110" s="815" t="str">
        <f>IF(Table1[[#This Row],[Verschluss - B2 - Beschichtung Anteil (in %)]]="","",Table1[[#This Row],[Verschluss - B2 - Beschichtung Anteil (in %)]])</f>
        <v/>
      </c>
      <c r="NA110" s="811" t="str">
        <f>IF(Table1[[#This Row],[Verschluss - B3 - Art]]="","",VLOOKUP(Table1[[#This Row],[Verschluss - B3 - Art]],'DD FD'!D:E,2,FALSE))</f>
        <v/>
      </c>
      <c r="NB110" s="812" t="str">
        <f>IF(Table1[[#This Row],[Verschluss - B3 - Fraktion]]="","",VLOOKUP(Table1[[#This Row],[Verschluss - B3 - Fraktion]],'DD FD'!H:J,3,FALSE))</f>
        <v/>
      </c>
      <c r="NC110" s="809" t="str">
        <f>IF(Table1[[#This Row],[Verschluss - B3 - Gewicht (in G)]]="","",Table1[[#This Row],[Verschluss - B3 - Gewicht (in G)]])</f>
        <v/>
      </c>
      <c r="ND110" s="809" t="str">
        <f>IF(Table1[[#This Row],[Verschluss - B3 - Lizenzierungs-pflichtig? (X=Ja)]]="","",Table1[[#This Row],[Verschluss - B3 - Lizenzierungs-pflichtig? (X=Ja)]])</f>
        <v/>
      </c>
      <c r="NE110" s="809" t="str">
        <f>IF(Table1[[#This Row],[Verschluss - B3 - Trennbar vom Hauptkörper? (X=Ja)]]="","",Table1[[#This Row],[Verschluss - B3 - Trennbar vom Hauptkörper? (X=Ja)]])</f>
        <v/>
      </c>
      <c r="NF110" s="812" t="str">
        <f>IF(Table1[[#This Row],[Verschluss - B3 - Virgin Material]]="","",VLOOKUP(Table1[[#This Row],[Verschluss - B3 - Virgin Material]],'DD FD'!AJ:AK,2,FALSE))</f>
        <v/>
      </c>
      <c r="NG110" s="813" t="str">
        <f>IF(Table1[[#This Row],[Verschluss - B3 - Virgin Material Anteil (in %)]]="","",Table1[[#This Row],[Verschluss - B3 - Virgin Material Anteil (in %)]])</f>
        <v/>
      </c>
      <c r="NH110" s="812" t="str">
        <f>IF(Table1[[#This Row],[Verschluss - B3 - Recyceltes Material]]="","",VLOOKUP(Table1[[#This Row],[Verschluss - B3 - Recyceltes Material]],'DD FD'!AL:AM,2,FALSE))</f>
        <v/>
      </c>
      <c r="NI110" s="813" t="str">
        <f>IF(Table1[[#This Row],[Verschluss - B3 - Recyceltes Material Anteil (in %)]]="","",Table1[[#This Row],[Verschluss - B3 - Recyceltes Material Anteil (in %)]])</f>
        <v/>
      </c>
      <c r="NJ110" s="812" t="str">
        <f>IF(Table1[[#This Row],[Verschluss - B3 - Beschichtung]]="","",VLOOKUP(Table1[[#This Row],[Verschluss - B3 - Beschichtung]],'DD FD'!AE:AF,2,FALSE))</f>
        <v/>
      </c>
      <c r="NK110" s="815" t="str">
        <f>IF(Table1[[#This Row],[Verschluss - B3 - Beschichtung Anteil (in %)]]="","",Table1[[#This Row],[Verschluss - B3 - Beschichtung Anteil (in %)]])</f>
        <v/>
      </c>
      <c r="NL110" s="811" t="str">
        <f>IF(Table1[[#This Row],[Etikett - B1 - Art]]="","",VLOOKUP(Table1[[#This Row],[Etikett - B1 - Art]],'DD FD'!F:G,2,FALSE))</f>
        <v/>
      </c>
      <c r="NM110" s="812" t="str">
        <f>IF(Table1[[#This Row],[Etikett - B1 - Fraktion]]="","",VLOOKUP(Table1[[#This Row],[Etikett - B1 - Fraktion]],'DD FD'!H:J,3,FALSE))</f>
        <v/>
      </c>
      <c r="NN110" s="809" t="str">
        <f>IF(Table1[[#This Row],[Etikett - B1 - Gewicht (in G)]]="","",Table1[[#This Row],[Etikett - B1 - Gewicht (in G)]])</f>
        <v/>
      </c>
      <c r="NO110" s="809" t="str">
        <f>IF(Table1[[#This Row],[Etikett - B1 - Lizenzierungs-pflichtig? (X=Ja)]]="","",Table1[[#This Row],[Etikett - B1 - Lizenzierungs-pflichtig? (X=Ja)]])</f>
        <v/>
      </c>
      <c r="NP110" s="809" t="str">
        <f>IF(Table1[[#This Row],[Etikett - B1 - Trennbar vom Hauptkörper? (X=Ja)]]="","",Table1[[#This Row],[Etikett - B1 - Trennbar vom Hauptkörper? (X=Ja)]])</f>
        <v/>
      </c>
      <c r="NQ110" s="812" t="str">
        <f>IF(Table1[[#This Row],[Etikett - B1 - Virgin Material]]="","",VLOOKUP(Table1[[#This Row],[Etikett - B1 - Virgin Material]],'DD FD'!AJ:AK,2,FALSE))</f>
        <v/>
      </c>
      <c r="NR110" s="813" t="str">
        <f>IF(Table1[[#This Row],[Etikett - B1 - Virgin Material Anteil (in %)]]="","",Table1[[#This Row],[Etikett - B1 - Virgin Material Anteil (in %)]])</f>
        <v/>
      </c>
      <c r="NS110" s="812" t="str">
        <f>IF(Table1[[#This Row],[Etikett - B1 - Recyceltes Material]]="","",VLOOKUP(Table1[[#This Row],[Etikett - B1 - Recyceltes Material]],'DD FD'!AL:AM,2,FALSE))</f>
        <v/>
      </c>
      <c r="NT110" s="813" t="str">
        <f>IF(Table1[[#This Row],[Etikett - B1 - Recyceltes Material Anteil (in %)]]="","",Table1[[#This Row],[Etikett - B1 - Recyceltes Material Anteil (in %)]])</f>
        <v/>
      </c>
      <c r="NU110" s="812" t="str">
        <f>IF(Table1[[#This Row],[Etikett - B1 - Beschichtung]]="","",VLOOKUP(Table1[[#This Row],[Etikett - B1 - Beschichtung]],'DD FD'!AE:AF,2,FALSE))</f>
        <v/>
      </c>
      <c r="NV110" s="815" t="str">
        <f>IF(Table1[[#This Row],[Etikett - B1 - Beschichtung Anteil (in %)]]="","",Table1[[#This Row],[Etikett - B1 - Beschichtung Anteil (in %)]])</f>
        <v/>
      </c>
      <c r="NW110" s="811" t="str">
        <f>IF(Table1[[#This Row],[Etikett - B2 - Art]]="","",VLOOKUP(Table1[[#This Row],[Etikett - B2 - Art]],'DD FD'!F:G,2,FALSE))</f>
        <v/>
      </c>
      <c r="NX110" s="812" t="str">
        <f>IF(Table1[[#This Row],[Etikett - B2 - Fraktion]]="","",VLOOKUP(Table1[[#This Row],[Etikett - B2 - Fraktion]],'DD FD'!H:J,3,FALSE))</f>
        <v/>
      </c>
      <c r="NY110" s="809" t="str">
        <f>IF(Table1[[#This Row],[Etikett - B2 - Gewicht (in G)]]="","",Table1[[#This Row],[Etikett - B2 - Gewicht (in G)]])</f>
        <v/>
      </c>
      <c r="NZ110" s="809" t="str">
        <f>IF(Table1[[#This Row],[Etikett - B2 - Lizenzierungs-pflichtig? (X=Ja)]]="","",Table1[[#This Row],[Etikett - B2 - Lizenzierungs-pflichtig? (X=Ja)]])</f>
        <v/>
      </c>
      <c r="OA110" s="809" t="str">
        <f>IF(Table1[[#This Row],[Etikett - B2 - Trennbar vom Hauptkörper? (X=Ja)]]="","",Table1[[#This Row],[Etikett - B2 - Trennbar vom Hauptkörper? (X=Ja)]])</f>
        <v/>
      </c>
      <c r="OB110" s="812" t="str">
        <f>IF(Table1[[#This Row],[Etikett - B2 - Virgin Material]]="","",VLOOKUP(Table1[[#This Row],[Etikett - B2 - Virgin Material]],'DD FD'!AJ:AK,2,FALSE))</f>
        <v/>
      </c>
      <c r="OC110" s="813" t="str">
        <f>IF(Table1[[#This Row],[Etikett - B2 - Virgin Material Anteil (in %)]]="","",Table1[[#This Row],[Etikett - B2 - Virgin Material Anteil (in %)]])</f>
        <v/>
      </c>
      <c r="OD110" s="812" t="str">
        <f>IF(Table1[[#This Row],[Etikett - B2 - Recyceltes Material]]="","",VLOOKUP(Table1[[#This Row],[Etikett - B2 - Recyceltes Material]],'DD FD'!AL:AM,2,FALSE))</f>
        <v/>
      </c>
      <c r="OE110" s="813" t="str">
        <f>IF(Table1[[#This Row],[Etikett - B2 - Recyceltes Material Anteil (in %)]]="","",Table1[[#This Row],[Etikett - B2 - Recyceltes Material Anteil (in %)]])</f>
        <v/>
      </c>
      <c r="OF110" s="812" t="str">
        <f>IF(Table1[[#This Row],[Etikett - B2 - Beschichtung]]="","",VLOOKUP(Table1[[#This Row],[Etikett - B2 - Beschichtung]],'DD FD'!AE:AF,2,FALSE))</f>
        <v/>
      </c>
      <c r="OG110" s="815" t="str">
        <f>IF(Table1[[#This Row],[Etikett - B2 - Beschichtung Anteil (in %)]]="","",Table1[[#This Row],[Etikett - B2 - Beschichtung Anteil (in %)]])</f>
        <v/>
      </c>
      <c r="OH110" s="811" t="str">
        <f>IF(Table1[[#This Row],[Etikett - B3 - Art]]="","",VLOOKUP(Table1[[#This Row],[Etikett - B3 - Art]],'DD FD'!F:G,2,FALSE))</f>
        <v/>
      </c>
      <c r="OI110" s="812" t="str">
        <f>IF(Table1[[#This Row],[Etikett - B3 - Fraktion]]="","",VLOOKUP(Table1[[#This Row],[Etikett - B3 - Fraktion]],'DD FD'!H:J,3,FALSE))</f>
        <v/>
      </c>
      <c r="OJ110" s="809" t="str">
        <f>IF(Table1[[#This Row],[Etikett - B3 - Gewicht (in G)]]="","",Table1[[#This Row],[Etikett - B3 - Gewicht (in G)]])</f>
        <v/>
      </c>
      <c r="OK110" s="809" t="str">
        <f>IF(Table1[[#This Row],[Etikett - B3 - Lizenzierungs-pflichtig? (X=Ja)]]="","",Table1[[#This Row],[Etikett - B3 - Lizenzierungs-pflichtig? (X=Ja)]])</f>
        <v/>
      </c>
      <c r="OL110" s="809" t="str">
        <f>IF(Table1[[#This Row],[Etikett - B3 - Trennbar vom Hauptkörper? (X=Ja)]]="","",Table1[[#This Row],[Etikett - B3 - Trennbar vom Hauptkörper? (X=Ja)]])</f>
        <v/>
      </c>
      <c r="OM110" s="812" t="str">
        <f>IF(Table1[[#This Row],[Etikett - B3 - Virgin Material]]="","",VLOOKUP(Table1[[#This Row],[Etikett - B3 - Virgin Material]],'DD FD'!AJ:AK,2,FALSE))</f>
        <v/>
      </c>
      <c r="ON110" s="813" t="str">
        <f>IF(Table1[[#This Row],[Etikett - B3 - Virgin Material Anteil (in %)]]="","",Table1[[#This Row],[Etikett - B3 - Virgin Material Anteil (in %)]])</f>
        <v/>
      </c>
      <c r="OO110" s="812" t="str">
        <f>IF(Table1[[#This Row],[Etikett - B3 - Recyceltes Material]]="","",VLOOKUP(Table1[[#This Row],[Etikett - B3 - Recyceltes Material]],'DD FD'!AL:AM,2,FALSE))</f>
        <v/>
      </c>
      <c r="OP110" s="813" t="str">
        <f>IF(Table1[[#This Row],[Etikett - B3 - Recyceltes Material Anteil (in %)]]="","",Table1[[#This Row],[Etikett - B3 - Recyceltes Material Anteil (in %)]])</f>
        <v/>
      </c>
      <c r="OQ110" s="812" t="str">
        <f>IF(Table1[[#This Row],[Etikett - B3 - Beschichtung]]="","",VLOOKUP(Table1[[#This Row],[Etikett - B3 - Beschichtung]],'DD FD'!AE:AF,2,FALSE))</f>
        <v/>
      </c>
      <c r="OR110" s="861" t="str">
        <f>IF(Table1[[#This Row],[Etikett - B3 - Beschichtung Anteil (in %)]]="","",Table1[[#This Row],[Etikett - B3 - Beschichtung Anteil (in %)]])</f>
        <v/>
      </c>
      <c r="OS110" s="866">
        <f>ROUNDUP(SUM(
IF(AND(LB110='DD FD'!$J$7,LD110='DD FD'!$AI$3),LC110,0),
IF(AND(LL110='DD FD'!$J$7,LN110='DD FD'!$AI$3),LM110,0),
IF(AND(LV110='DD FD'!$J$7,LX110='DD FD'!$AI$3),LW110,0),
IF(AND(MF110='DD FD'!$J$7,MH110='DD FD'!$AI$3),MG110,0),
IF(AND(MQ110='DD FD'!$J$7,MS110='DD FD'!$AI$3),MR110,0),
IF(AND(NB110='DD FD'!$J$7,ND110='DD FD'!$AI$3),NC110,0),
IF(AND(NM110='DD FD'!$J$7,NO110='DD FD'!$AI$3),NN110,0),
IF(AND(NX110='DD FD'!$J$7,NZ110='DD FD'!$AI$3),NY110,0),
IF(AND(OI110='DD FD'!$J$7,OK110='DD FD'!$AI$3),OJ110,0),
),2)</f>
        <v>0</v>
      </c>
      <c r="OT110" s="865">
        <f>ROUNDUP(SUM(
IF(AND(LB110='DD FD'!$J$6,LD110='DD FD'!$AI$3),LC110,0),
IF(AND(LL110='DD FD'!$J$6,LN110='DD FD'!$AI$3),LM110,0),
IF(AND(LV110='DD FD'!$J$6,LX110='DD FD'!$AI$3),LW110,0),
IF(AND(MF110='DD FD'!$J$6,MH110='DD FD'!$AI$3),MG110,0),
IF(AND(MQ110='DD FD'!$J$6,MS110='DD FD'!$AI$3),MR110,0),
IF(AND(NB110='DD FD'!$J$6,ND110='DD FD'!$AI$3),NC110,0),
IF(AND(NM110='DD FD'!$J$6,NO110='DD FD'!$AI$3),NN110,0),
IF(AND(NX110='DD FD'!$J$6,NZ110='DD FD'!$AI$3),NY110,0),
IF(AND(OI110='DD FD'!$J$6,OK110='DD FD'!$AI$3),OJ110,0),
),2)</f>
        <v>0</v>
      </c>
      <c r="OU110" s="865">
        <f>ROUNDUP(SUM(
IF(AND(LB110='DD FD'!$J$10,LD110='DD FD'!$AI$3),LC110,0),
IF(AND(LL110='DD FD'!$J$10,LN110='DD FD'!$AI$3),LM110,0),
IF(AND(LV110='DD FD'!$J$10,LX110='DD FD'!$AI$3),LW110,0),
IF(AND(MF110='DD FD'!$J$10,MH110='DD FD'!$AI$3),MG110,0),
IF(AND(MQ110='DD FD'!$J$10,MS110='DD FD'!$AI$3),MR110,0),
IF(AND(NB110='DD FD'!$J$10,ND110='DD FD'!$AI$3),NC110,0),
IF(AND(NM110='DD FD'!$J$10,NO110='DD FD'!$AI$3),NN110,0),
IF(AND(NX110='DD FD'!$J$10,NZ110='DD FD'!$AI$3),NY110,0),
IF(AND(OI110='DD FD'!$J$10,OK110='DD FD'!$AI$3),OJ110,0),
),2)</f>
        <v>0</v>
      </c>
      <c r="OV110" s="865">
        <f>ROUNDUP(SUM(
IF(AND(LB110='DD FD'!$J$8,LD110='DD FD'!$AI$3),LC110,0),
IF(AND(LL110='DD FD'!$J$8,LN110='DD FD'!$AI$3),LM110,0),
IF(AND(LV110='DD FD'!$J$8,LX110='DD FD'!$AI$3),LW110,0),
IF(AND(MF110='DD FD'!$J$8,MH110='DD FD'!$AI$3),MG110,0),
IF(AND(MQ110='DD FD'!$J$8,MS110='DD FD'!$AI$3),MR110,0),
IF(AND(NB110='DD FD'!$J$8,ND110='DD FD'!$AI$3),NC110,0),
IF(AND(NM110='DD FD'!$J$8,NO110='DD FD'!$AI$3),NN110,0),
IF(AND(NX110='DD FD'!$J$8,NZ110='DD FD'!$AI$3),NY110,0),
IF(AND(OI110='DD FD'!$J$8,OK110='DD FD'!$AI$3),OJ110,0),
),2)</f>
        <v>0</v>
      </c>
      <c r="OW110" s="865">
        <f>ROUNDUP(SUM(
IF(AND(LB110='DD FD'!$J$5,LD110='DD FD'!$AI$3),LC110,0),
IF(AND(LL110='DD FD'!$J$5,LN110='DD FD'!$AI$3),LM110,0),
IF(AND(LV110='DD FD'!$J$5,LX110='DD FD'!$AI$3),LW110,0),
IF(AND(MF110='DD FD'!$J$5,MH110='DD FD'!$AI$3),MG110,0),
IF(AND(MQ110='DD FD'!$J$5,MS110='DD FD'!$AI$3),MR110,0),
IF(AND(NB110='DD FD'!$J$5,ND110='DD FD'!$AI$3),NC110,0),
IF(AND(NM110='DD FD'!$J$5,NO110='DD FD'!$AI$3),NN110,0),
IF(AND(NX110='DD FD'!$J$5,NZ110='DD FD'!$AI$3),NY110,0),
IF(AND(OI110='DD FD'!$J$5,OK110='DD FD'!$AI$3),OJ110,0),
),2)</f>
        <v>0</v>
      </c>
      <c r="OX110" s="865">
        <f>ROUNDUP(SUM(
IF(AND(LB110='DD FD'!$J$9,LD110='DD FD'!$AI$3),LC110,0),
IF(AND(LL110='DD FD'!$J$9,LN110='DD FD'!$AI$3),LM110,0),
IF(AND(LV110='DD FD'!$J$9,LX110='DD FD'!$AI$3),LW110,0),
IF(AND(MF110='DD FD'!$J$9,MH110='DD FD'!$AI$3),MG110,0),
IF(AND(MQ110='DD FD'!$J$9,MS110='DD FD'!$AI$3),MR110,0),
IF(AND(NB110='DD FD'!$J$9,ND110='DD FD'!$AI$3),NC110,0),
IF(AND(NM110='DD FD'!$J$9,NO110='DD FD'!$AI$3),NN110,0),
IF(AND(NX110='DD FD'!$J$9,NZ110='DD FD'!$AI$3),NY110,0),
IF(AND(OI110='DD FD'!$J$9,OK110='DD FD'!$AI$3),OJ110,0),
),2)</f>
        <v>0</v>
      </c>
      <c r="OY110" s="865">
        <f>ROUNDUP(SUM(
IF(AND(LB110='DD FD'!$J$4,LD110='DD FD'!$AI$3),LC110,0),
IF(AND(LL110='DD FD'!$J$4,LN110='DD FD'!$AI$3),LM110,0),
IF(AND(LV110='DD FD'!$J$4,LX110='DD FD'!$AI$3),LW110,0),
IF(AND(MF110='DD FD'!$J$4,MH110='DD FD'!$AI$3),MG110,0),
IF(AND(MQ110='DD FD'!$J$4,MS110='DD FD'!$AI$3),MR110,0),
IF(AND(NB110='DD FD'!$J$4,ND110='DD FD'!$AI$3),NC110,0),
IF(AND(NM110='DD FD'!$J$4,NO110='DD FD'!$AI$3),NN110,0),
IF(AND(NX110='DD FD'!$J$4,NZ110='DD FD'!$AI$3),NY110,0),
IF(AND(OI110='DD FD'!$J$4,OK110='DD FD'!$AI$3),OJ110,0),
),2)</f>
        <v>0</v>
      </c>
      <c r="OZ110" s="867">
        <f>ROUNDUP(SUM(
IF(AND(LB110='DD FD'!$J$11,LD110='DD FD'!$AI$3),LC110,0),
IF(AND(LL110='DD FD'!$J$11,LN110='DD FD'!$AI$3),LM110,0),
IF(AND(LV110='DD FD'!$J$11,LX110='DD FD'!$AI$3),LW110,0),
IF(AND(MF110='DD FD'!$J$11,MH110='DD FD'!$AI$3),MG110,0),
IF(AND(MQ110='DD FD'!$J$11,MS110='DD FD'!$AI$3),MR110,0),
IF(AND(NB110='DD FD'!$J$11,ND110='DD FD'!$AI$3),NC110,0),
IF(AND(NM110='DD FD'!$J$11,NO110='DD FD'!$AI$3),NN110,0),
IF(AND(NX110='DD FD'!$J$11,NZ110='DD FD'!$AI$3),NY110,0),
IF(AND(OI110='DD FD'!$J$11,OK110='DD FD'!$AI$3),OJ110,0),
),2)</f>
        <v>0</v>
      </c>
    </row>
    <row r="111" spans="1:416">
      <c r="A111" s="663"/>
      <c r="B111" s="182"/>
      <c r="C111" s="282"/>
      <c r="D111" s="282"/>
      <c r="E111" s="183"/>
      <c r="F111" s="355"/>
      <c r="G111" s="359"/>
      <c r="H111" s="664"/>
      <c r="I111" s="173"/>
      <c r="J111" s="161" t="str">
        <f t="shared" si="27"/>
        <v/>
      </c>
      <c r="K111" s="633" t="str">
        <f t="shared" si="44"/>
        <v/>
      </c>
      <c r="L111" s="636"/>
      <c r="M111" s="124" t="str">
        <f t="shared" si="45"/>
        <v/>
      </c>
      <c r="N111" s="125" t="str">
        <f t="shared" si="28"/>
        <v/>
      </c>
      <c r="O111" s="175"/>
      <c r="P111" s="175"/>
      <c r="Q111" s="126" t="str">
        <f t="shared" si="46"/>
        <v/>
      </c>
      <c r="R111" s="184"/>
      <c r="S111" s="184"/>
      <c r="T111" s="182"/>
      <c r="U111" s="182"/>
      <c r="V111" s="182"/>
      <c r="W111" s="358"/>
      <c r="X111" s="182"/>
      <c r="Y111" s="183"/>
      <c r="Z111" s="123"/>
      <c r="AA111" s="176"/>
      <c r="AB111" s="176"/>
      <c r="AC111" s="176"/>
      <c r="AD111" s="176"/>
      <c r="AE111" s="176"/>
      <c r="AF111" s="176"/>
      <c r="AG111" s="127" t="str">
        <f t="shared" si="47"/>
        <v/>
      </c>
      <c r="AH111" s="127" t="str">
        <f t="shared" si="48"/>
        <v/>
      </c>
      <c r="AI111" s="370"/>
      <c r="AJ111" s="635"/>
      <c r="AK111" s="619" t="str">
        <f t="shared" si="49"/>
        <v/>
      </c>
      <c r="AL111" s="124" t="str">
        <f t="shared" si="29"/>
        <v/>
      </c>
      <c r="AM111" s="124" t="str">
        <f t="shared" si="30"/>
        <v/>
      </c>
      <c r="AN111" s="124" t="str">
        <f t="shared" si="31"/>
        <v/>
      </c>
      <c r="AO111" s="124" t="str">
        <f t="shared" si="32"/>
        <v/>
      </c>
      <c r="AP111" s="184"/>
      <c r="AQ111" s="182"/>
      <c r="AR111" s="182"/>
      <c r="AS111" s="182"/>
      <c r="AT111" s="182"/>
      <c r="AU111" s="127" t="str">
        <f t="shared" si="33"/>
        <v/>
      </c>
      <c r="AV111" s="354"/>
      <c r="AW111" s="127" t="str">
        <f t="shared" si="34"/>
        <v/>
      </c>
      <c r="AX111" s="144" t="str">
        <f t="shared" si="35"/>
        <v/>
      </c>
      <c r="AY111" s="182"/>
      <c r="AZ111" s="23"/>
      <c r="BA111" s="23"/>
      <c r="BB111" s="183"/>
      <c r="BC111" s="622"/>
      <c r="BD111" s="649" t="str">
        <f t="shared" si="50"/>
        <v/>
      </c>
      <c r="BE111" s="354"/>
      <c r="BF111" s="192" t="str">
        <f t="shared" si="51"/>
        <v/>
      </c>
      <c r="BG111" s="159"/>
      <c r="BH111" s="159"/>
      <c r="BI111" s="182"/>
      <c r="BJ111" s="194"/>
      <c r="BK111" s="194"/>
      <c r="BL111" s="194"/>
      <c r="BM111" s="127" t="str">
        <f t="shared" si="36"/>
        <v/>
      </c>
      <c r="BN111" s="194"/>
      <c r="BO111" s="178" t="str">
        <f t="shared" si="37"/>
        <v/>
      </c>
      <c r="BP111" s="191"/>
      <c r="BQ111" s="182"/>
      <c r="BR111" s="23"/>
      <c r="BS111" s="23"/>
      <c r="BT111" s="23"/>
      <c r="BU111" s="651"/>
      <c r="BV111" s="647"/>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633" t="str">
        <f t="shared" si="52"/>
        <v/>
      </c>
      <c r="DY111" s="736"/>
      <c r="DZ111" s="334"/>
      <c r="EA111" s="736"/>
      <c r="EB111" s="197"/>
      <c r="EC111" s="194"/>
      <c r="ED111" s="197"/>
      <c r="EE111" s="197"/>
      <c r="EF111" s="194"/>
      <c r="EG111" s="194"/>
      <c r="EH111" s="194"/>
      <c r="EI111" s="123" t="str">
        <f t="shared" si="38"/>
        <v/>
      </c>
      <c r="EJ111" s="194"/>
      <c r="EK111" s="620" t="str">
        <f t="shared" si="39"/>
        <v/>
      </c>
      <c r="EL111" s="756"/>
      <c r="EM111" s="620" t="str">
        <f t="shared" si="53"/>
        <v/>
      </c>
      <c r="EN111" s="733"/>
      <c r="EO111" s="163"/>
      <c r="EP111" s="163"/>
      <c r="EQ111" s="163"/>
      <c r="ER111" s="163"/>
      <c r="ES111" s="163"/>
      <c r="ET111" s="163"/>
      <c r="EU111" s="163"/>
      <c r="EV111" s="163"/>
      <c r="EW111" s="163"/>
      <c r="EX111" s="163"/>
      <c r="EY111" s="163"/>
      <c r="EZ111" s="163"/>
      <c r="FA111" s="163"/>
      <c r="FB111" s="163"/>
      <c r="FC111" s="742"/>
      <c r="FD111" s="648" t="str">
        <f t="shared" si="40"/>
        <v/>
      </c>
      <c r="FE111" s="183"/>
      <c r="FF111" s="201"/>
      <c r="FG111" s="201"/>
      <c r="FH111" s="201"/>
      <c r="FI111" s="201"/>
      <c r="FJ111" s="201"/>
      <c r="FK111" s="201"/>
      <c r="FL111" s="182"/>
      <c r="FM111" s="182"/>
      <c r="FN111" s="334"/>
      <c r="FO111" s="123" t="str">
        <f t="shared" si="41"/>
        <v/>
      </c>
      <c r="FP111" s="889" t="str">
        <f>IF(Table1[[#This Row],[Baumwollanteil (in %)]]&lt;&gt;"","05","")</f>
        <v/>
      </c>
      <c r="FQ111" s="999"/>
      <c r="FR111" s="179" t="str">
        <f t="shared" si="42"/>
        <v/>
      </c>
      <c r="FS111" s="175"/>
      <c r="FT111" s="175"/>
      <c r="FU111" s="175"/>
      <c r="FV111" s="745" t="str">
        <f t="shared" si="43"/>
        <v/>
      </c>
      <c r="FZ111" s="24"/>
      <c r="GA111" s="24"/>
      <c r="GC111" s="1010" t="str">
        <f>IF(Table1[[#This Row],[Global Trade Item Number (GTIN)]]="","",Table1[[#This Row],[Global Trade Item Number (GTIN)]])</f>
        <v/>
      </c>
      <c r="GD111" s="790" t="str">
        <f>IF(Table1[[#This Row],[WAWI-Nr./ Kreditoren-Nummer
(ASDV)]]&lt;&gt;"",Table1[[#This Row],[WAWI-Nr./ Kreditoren-Nummer
(ASDV)]],"")</f>
        <v/>
      </c>
      <c r="GE111" s="190"/>
      <c r="GF111" s="790" t="str">
        <f>IF(Table1[[#This Row],[Gültig ab (Datum)]]&lt;&gt;"","31.12.9999","")</f>
        <v/>
      </c>
      <c r="GG111" s="190"/>
      <c r="GH111" s="190"/>
      <c r="GI111" s="616"/>
      <c r="GJ111" s="765"/>
      <c r="GK111" s="763"/>
      <c r="GL111" s="617"/>
      <c r="GM111" s="617"/>
      <c r="GN111" s="617"/>
      <c r="GO111" s="617"/>
      <c r="GP111" s="617"/>
      <c r="GQ111" s="775"/>
      <c r="GR111" s="771"/>
      <c r="GS111" s="159"/>
      <c r="GT111" s="610"/>
      <c r="GU111" s="610"/>
      <c r="GV111" s="610"/>
      <c r="GW111" s="610"/>
      <c r="GX111" s="610"/>
      <c r="GY111" s="610"/>
      <c r="GZ111" s="610"/>
      <c r="HA111" s="610"/>
      <c r="HB111" s="771"/>
      <c r="HC111" s="610"/>
      <c r="HD111" s="610"/>
      <c r="HE111" s="610"/>
      <c r="HF111" s="610"/>
      <c r="HG111" s="610"/>
      <c r="HH111" s="610"/>
      <c r="HI111" s="610"/>
      <c r="HJ111" s="610"/>
      <c r="HK111" s="610"/>
      <c r="HL111" s="771"/>
      <c r="HM111" s="610"/>
      <c r="HN111" s="610"/>
      <c r="HO111" s="610"/>
      <c r="HP111" s="610"/>
      <c r="HQ111" s="610"/>
      <c r="HR111" s="610"/>
      <c r="HS111" s="610"/>
      <c r="HT111" s="610"/>
      <c r="HU111" s="610"/>
      <c r="HV111" s="771"/>
      <c r="HW111" s="610"/>
      <c r="HX111" s="610"/>
      <c r="HY111" s="610"/>
      <c r="HZ111" s="610"/>
      <c r="IA111" s="610"/>
      <c r="IB111" s="610"/>
      <c r="IC111" s="610"/>
      <c r="ID111" s="610"/>
      <c r="IE111" s="610"/>
      <c r="IF111" s="610"/>
      <c r="IG111" s="771"/>
      <c r="IH111" s="610"/>
      <c r="II111" s="610"/>
      <c r="IJ111" s="610"/>
      <c r="IK111" s="610"/>
      <c r="IL111" s="610"/>
      <c r="IM111" s="610"/>
      <c r="IN111" s="610"/>
      <c r="IO111" s="610"/>
      <c r="IP111" s="610"/>
      <c r="IQ111" s="610"/>
      <c r="IR111" s="771"/>
      <c r="IS111" s="610"/>
      <c r="IT111" s="610"/>
      <c r="IU111" s="610"/>
      <c r="IV111" s="610"/>
      <c r="IW111" s="610"/>
      <c r="IX111" s="610"/>
      <c r="IY111" s="610"/>
      <c r="IZ111" s="610"/>
      <c r="JA111" s="610"/>
      <c r="JB111" s="610"/>
      <c r="JC111" s="771"/>
      <c r="JD111" s="610"/>
      <c r="JE111" s="610"/>
      <c r="JF111" s="610"/>
      <c r="JG111" s="610"/>
      <c r="JH111" s="610"/>
      <c r="JI111" s="610"/>
      <c r="JJ111" s="610"/>
      <c r="JK111" s="610"/>
      <c r="JL111" s="610"/>
      <c r="JM111" s="827"/>
      <c r="JN111" s="771"/>
      <c r="JO111" s="610"/>
      <c r="JP111" s="610"/>
      <c r="JQ111" s="610"/>
      <c r="JR111" s="610"/>
      <c r="JS111" s="610"/>
      <c r="JT111" s="610"/>
      <c r="JU111" s="610"/>
      <c r="JV111" s="610"/>
      <c r="JW111" s="610"/>
      <c r="JX111" s="610"/>
      <c r="JY111" s="771"/>
      <c r="JZ111" s="610"/>
      <c r="KA111" s="610"/>
      <c r="KB111" s="610"/>
      <c r="KC111" s="610"/>
      <c r="KD111" s="610"/>
      <c r="KE111" s="610"/>
      <c r="KF111" s="610"/>
      <c r="KG111" s="610"/>
      <c r="KH111" s="610"/>
      <c r="KI111" s="610"/>
      <c r="KL111" s="803" t="str">
        <f>IF(Table1[[#This Row],[GTIN]]&lt;&gt;"",Table1[[#This Row],[GTIN]],"")</f>
        <v/>
      </c>
      <c r="KM111" s="804" t="str">
        <f>Table1[[#This Row],[Kreditor]]</f>
        <v/>
      </c>
      <c r="KN111" s="805" t="str">
        <f>IF(Table1[[#This Row],[Gültig ab (Datum)]]&lt;&gt;"",Table1[[#This Row],[Gültig ab (Datum)]],"")</f>
        <v/>
      </c>
      <c r="KO111" s="805" t="str">
        <f>Table1[[#This Row],[Gültig bis]]</f>
        <v/>
      </c>
      <c r="KP111" s="818" t="str">
        <f>IF(Table1[[#This Row],[Artikel verpackt? 
(X=Ja)]]="","",Table1[[#This Row],[Artikel verpackt? 
(X=Ja)]])</f>
        <v/>
      </c>
      <c r="KQ111" s="806" t="str">
        <f>IF(Table1[[#This Row],[Verpackung recyclingfähig?
(X=Ja)]]="","",Table1[[#This Row],[Verpackung recyclingfähig?
(X=Ja)]])</f>
        <v/>
      </c>
      <c r="KR111" s="807"/>
      <c r="KS111" s="808"/>
      <c r="KT111" s="809"/>
      <c r="KU111" s="809"/>
      <c r="KV111" s="809"/>
      <c r="KW111" s="809"/>
      <c r="KX111" s="809"/>
      <c r="KY111" s="809"/>
      <c r="KZ111" s="810"/>
      <c r="LA111" s="811" t="str">
        <f>IF(Table1[[#This Row],[Hauptkörper - B1 - Art]]="","",VLOOKUP(Table1[[#This Row],[Hauptkörper - B1 - Art]],'DD FD'!B:C,2,FALSE))</f>
        <v/>
      </c>
      <c r="LB111" s="812" t="str">
        <f>IF(Table1[[#This Row],[Hauptkörper - B1 - Fraktion]]="","",VLOOKUP(Table1[[#This Row],[Hauptkörper - B1 - Fraktion]],'DD FD'!H:J,3,FALSE))</f>
        <v/>
      </c>
      <c r="LC111" s="809" t="str">
        <f>IF(Table1[[#This Row],[Hauptkörper - B1 - Gewicht
(in G)]]="","",Table1[[#This Row],[Hauptkörper - B1 - Gewicht
(in G)]])</f>
        <v/>
      </c>
      <c r="LD111" s="809" t="str">
        <f>IF(Table1[[#This Row],[Hauptkörper - B1 - Lizenzierungs-pflichtig? (X=Ja)]]="","",Table1[[#This Row],[Hauptkörper - B1 - Lizenzierungs-pflichtig? (X=Ja)]])</f>
        <v/>
      </c>
      <c r="LE111" s="812" t="str">
        <f>IF(Table1[[#This Row],[Hauptkörper - B1 - Virgin Material]]="","",VLOOKUP(Table1[[#This Row],[Hauptkörper - B1 - Virgin Material]],'DD FD'!AJ:AK,2,FALSE))</f>
        <v/>
      </c>
      <c r="LF111" s="813" t="str">
        <f>IF(Table1[[#This Row],[Hauptkörper - B1 - Virgin Material Anteil (in %)]]="","",Table1[[#This Row],[Hauptkörper - B1 - Virgin Material Anteil (in %)]])</f>
        <v/>
      </c>
      <c r="LG111" s="812" t="str">
        <f>IF(Table1[[#This Row],[Hauptkörper - B1 - Recyceltes Material]]="","",VLOOKUP(Table1[[#This Row],[Hauptkörper - B1 - Recyceltes Material]],'DD FD'!AL:AM,2,FALSE))</f>
        <v/>
      </c>
      <c r="LH111" s="813" t="str">
        <f>IF(Table1[[#This Row],[Hauptkörper - B1 - Recyceltes Material Anteil (in %)]]="","",Table1[[#This Row],[Hauptkörper - B1 - Recyceltes Material Anteil (in %)]])</f>
        <v/>
      </c>
      <c r="LI111" s="814" t="str">
        <f>IF(Table1[[#This Row],[Hauptkörper - B1 - Beschichtung]]="","",VLOOKUP(Table1[[#This Row],[Hauptkörper - B1 - Beschichtung]],'DD FD'!AE:AF,2,FALSE))</f>
        <v/>
      </c>
      <c r="LJ111" s="815" t="str">
        <f>IF(Table1[[#This Row],[Hauptkörper - B1 - Beschichtung Anteil (in %)]]="","",Table1[[#This Row],[Hauptkörper - B1 - Beschichtung Anteil (in %)]])</f>
        <v/>
      </c>
      <c r="LK111" s="811" t="str">
        <f>IF(Table1[[#This Row],[Hauptkörper - B2 - Art]]="","",VLOOKUP(Table1[[#This Row],[Hauptkörper - B2 - Art]],'DD FD'!B:C,2,FALSE))</f>
        <v/>
      </c>
      <c r="LL111" s="812" t="str">
        <f>IF(Table1[[#This Row],[Hauptkörper - B2 - Fraktion]]="","",VLOOKUP(Table1[[#This Row],[Hauptkörper - B2 - Fraktion]],'DD FD'!H:J,3,FALSE))</f>
        <v/>
      </c>
      <c r="LM111" s="809" t="str">
        <f>IF(Table1[[#This Row],[Hauptkörper - B2 - Gewicht
(in G)]]="","",Table1[[#This Row],[Hauptkörper - B2 - Gewicht
(in G)]])</f>
        <v/>
      </c>
      <c r="LN111" s="809" t="str">
        <f>IF(Table1[[#This Row],[Hauptkörper - B2 - Lizenzierungs-pflichtig? (X=Ja)]]="","",Table1[[#This Row],[Hauptkörper - B2 - Lizenzierungs-pflichtig? (X=Ja)]])</f>
        <v/>
      </c>
      <c r="LO111" s="812" t="str">
        <f>IF(Table1[[#This Row],[Hauptkörper - B2 - Virgin Material]]="","",VLOOKUP(Table1[[#This Row],[Hauptkörper - B2 - Virgin Material]],'DD FD'!AJ:AK,2,FALSE))</f>
        <v/>
      </c>
      <c r="LP111" s="813" t="str">
        <f>IF(Table1[[#This Row],[Hauptkörper - B2 - Virgin Material Anteil (in %)]]="","",Table1[[#This Row],[Hauptkörper - B2 - Virgin Material Anteil (in %)]])</f>
        <v/>
      </c>
      <c r="LQ111" s="812" t="str">
        <f>IF(Table1[[#This Row],[Hauptkörper - B2 - Recyceltes Material]]="","",VLOOKUP(Table1[[#This Row],[Hauptkörper - B2 - Recyceltes Material]],'DD FD'!AL:AM,2,FALSE))</f>
        <v/>
      </c>
      <c r="LR111" s="813" t="str">
        <f>IF(Table1[[#This Row],[Hauptkörper - B2 - Recyceltes Material Anteil (in %)]]="","",Table1[[#This Row],[Hauptkörper - B2 - Recyceltes Material Anteil (in %)]])</f>
        <v/>
      </c>
      <c r="LS111" s="812" t="str">
        <f>IF(Table1[[#This Row],[Hauptkörper - B2 - Beschichtung]]="","",VLOOKUP(Table1[[#This Row],[Hauptkörper - B2 - Beschichtung]],'DD FD'!AE:AF,2,FALSE))</f>
        <v/>
      </c>
      <c r="LT111" s="815" t="str">
        <f>IF(Table1[[#This Row],[Hauptkörper - B2 - Beschichtung Anteil (in %)]]="","",Table1[[#This Row],[Hauptkörper - B2 - Beschichtung Anteil (in %)]])</f>
        <v/>
      </c>
      <c r="LU111" s="811" t="str">
        <f>IF(Table1[[#This Row],[Hauptkörper - B3 - Art]]="","",VLOOKUP(Table1[[#This Row],[Hauptkörper - B3 - Art]],'DD FD'!B:C,2,FALSE))</f>
        <v/>
      </c>
      <c r="LV111" s="812" t="str">
        <f>IF(Table1[[#This Row],[Hauptkörper - B3 - Fraktion]]="","",VLOOKUP(Table1[[#This Row],[Hauptkörper - B3 - Fraktion]],'DD FD'!H:J,3,FALSE))</f>
        <v/>
      </c>
      <c r="LW111" s="809" t="str">
        <f>IF(Table1[[#This Row],[Hauptkörper - B3 - Gewicht
(in G)]]="","",Table1[[#This Row],[Hauptkörper - B3 - Gewicht
(in G)]])</f>
        <v/>
      </c>
      <c r="LX111" s="809" t="str">
        <f>IF(Table1[[#This Row],[Hauptkörper - B3 - Lizenzierungs-pflichtig? (X=Ja)]]="","",Table1[[#This Row],[Hauptkörper - B3 - Lizenzierungs-pflichtig? (X=Ja)]])</f>
        <v/>
      </c>
      <c r="LY111" s="812" t="str">
        <f>IF(Table1[[#This Row],[Hauptkörper - B3 - Virgin Material]]="","",VLOOKUP(Table1[[#This Row],[Hauptkörper - B3 - Virgin Material]],'DD FD'!AJ:AK,2,FALSE))</f>
        <v/>
      </c>
      <c r="LZ111" s="813" t="str">
        <f>IF(Table1[[#This Row],[Hauptkörper - B3 - Virgin Material Anteil (in %)]]="","",Table1[[#This Row],[Hauptkörper - B3 - Virgin Material Anteil (in %)]])</f>
        <v/>
      </c>
      <c r="MA111" s="812" t="str">
        <f>IF(Table1[[#This Row],[Hauptkörper - B3 - Recyceltes Material]]="","",VLOOKUP(Table1[[#This Row],[Hauptkörper - B3 - Recyceltes Material]],'DD FD'!AL:AM,2,FALSE))</f>
        <v/>
      </c>
      <c r="MB111" s="813" t="str">
        <f>IF(Table1[[#This Row],[Hauptkörper - B3 - Recyceltes Material Anteil (in %)]]="","",Table1[[#This Row],[Hauptkörper - B3 - Recyceltes Material Anteil (in %)]])</f>
        <v/>
      </c>
      <c r="MC111" s="812" t="str">
        <f>IF(Table1[[#This Row],[Hauptkörper - B3 - Beschichtung]]="","",VLOOKUP(Table1[[#This Row],[Hauptkörper - B3 - Beschichtung]],'DD FD'!AE:AF,2,FALSE))</f>
        <v/>
      </c>
      <c r="MD111" s="815" t="str">
        <f>IF(Table1[[#This Row],[Hauptkörper - B3 - Beschichtung Anteil (in %)]]="","",Table1[[#This Row],[Hauptkörper - B3 - Beschichtung Anteil (in %)]])</f>
        <v/>
      </c>
      <c r="ME111" s="811" t="str">
        <f>IF(Table1[[#This Row],[Verschluss - B1 - Art]]="","",VLOOKUP(Table1[[#This Row],[Verschluss - B1 - Art]],'DD FD'!D:E,2,FALSE))</f>
        <v/>
      </c>
      <c r="MF111" s="812" t="str">
        <f>IF(Table1[[#This Row],[Verschluss - B1 - Fraktion]]="","",VLOOKUP(Table1[[#This Row],[Verschluss - B1 - Fraktion]],'DD FD'!H:J,3,FALSE))</f>
        <v/>
      </c>
      <c r="MG111" s="809" t="str">
        <f>IF(Table1[[#This Row],[Verschluss - B1 - Gewicht (in G)]]="","",Table1[[#This Row],[Verschluss - B1 - Gewicht (in G)]])</f>
        <v/>
      </c>
      <c r="MH111" s="809" t="str">
        <f>IF(Table1[[#This Row],[Verschluss - B1 - Lizenzierungs-pflichtig? (X=Ja)]]="","",Table1[[#This Row],[Verschluss - B1 - Lizenzierungs-pflichtig? (X=Ja)]])</f>
        <v/>
      </c>
      <c r="MI111" s="809" t="str">
        <f>IF(Table1[[#This Row],[Verschluss - B1 - Trennbar vom Hauptkörper? (X=Ja)]]="","",Table1[[#This Row],[Verschluss - B1 - Trennbar vom Hauptkörper? (X=Ja)]])</f>
        <v/>
      </c>
      <c r="MJ111" s="812" t="str">
        <f>IF(Table1[[#This Row],[Verschluss - B1 - Virgin Material]]="","",VLOOKUP(Table1[[#This Row],[Verschluss - B1 - Virgin Material]],'DD FD'!AJ:AK,2,FALSE))</f>
        <v/>
      </c>
      <c r="MK111" s="813" t="str">
        <f>IF(Table1[[#This Row],[Verschluss - B1 - Virgin Material Anteil (in %)]]="","",Table1[[#This Row],[Verschluss - B1 - Virgin Material Anteil (in %)]])</f>
        <v/>
      </c>
      <c r="ML111" s="812" t="str">
        <f>IF(Table1[[#This Row],[Verschluss - B1 - Recyceltes Material]]="","",VLOOKUP(Table1[[#This Row],[Verschluss - B1 - Recyceltes Material]],'DD FD'!AL:AM,2,FALSE))</f>
        <v/>
      </c>
      <c r="MM111" s="813" t="str">
        <f>IF(Table1[[#This Row],[Verschluss - B1 - Recyceltes Material Anteil (in %)]]="","",Table1[[#This Row],[Verschluss - B1 - Recyceltes Material Anteil (in %)]])</f>
        <v/>
      </c>
      <c r="MN111" s="812" t="str">
        <f>IF(Table1[[#This Row],[Verschluss - B1 - Beschichtung]]="","",VLOOKUP(Table1[[#This Row],[Verschluss - B1 - Beschichtung]],'DD FD'!AE:AF,2,FALSE))</f>
        <v/>
      </c>
      <c r="MO111" s="815" t="str">
        <f>IF(Table1[[#This Row],[Verschluss - B1 - Beschichtung Anteil (in %)]]="","",Table1[[#This Row],[Verschluss - B1 - Beschichtung Anteil (in %)]])</f>
        <v/>
      </c>
      <c r="MP111" s="811" t="str">
        <f>IF(Table1[[#This Row],[Verschluss - B2 - Art]]="","",VLOOKUP(Table1[[#This Row],[Verschluss - B2 - Art]],'DD FD'!D:E,2,FALSE))</f>
        <v/>
      </c>
      <c r="MQ111" s="812" t="str">
        <f>IF(Table1[[#This Row],[Verschluss - B2 - Fraktion]]="","",VLOOKUP(Table1[[#This Row],[Verschluss - B2 - Fraktion]],'DD FD'!H:J,3,FALSE))</f>
        <v/>
      </c>
      <c r="MR111" s="809" t="str">
        <f>IF(Table1[[#This Row],[Verschluss - B2 - Gewicht (in G)]]="","",Table1[[#This Row],[Verschluss - B2 - Gewicht (in G)]])</f>
        <v/>
      </c>
      <c r="MS111" s="809" t="str">
        <f>IF(Table1[[#This Row],[Verschluss - B2 - Lizenzierungs-pflichtig? (X=Ja)]]="","",Table1[[#This Row],[Verschluss - B2 - Lizenzierungs-pflichtig? (X=Ja)]])</f>
        <v/>
      </c>
      <c r="MT111" s="809" t="str">
        <f>IF(Table1[[#This Row],[Verschluss - B2 - Trennbar vom Hauptkörper? (X=Ja)]]="","",Table1[[#This Row],[Verschluss - B2 - Trennbar vom Hauptkörper? (X=Ja)]])</f>
        <v/>
      </c>
      <c r="MU111" s="812" t="str">
        <f>IF(Table1[[#This Row],[Verschluss - B2 - Virgin Material]]="","",VLOOKUP(Table1[[#This Row],[Verschluss - B2 - Virgin Material]],'DD FD'!AJ:AK,2,FALSE))</f>
        <v/>
      </c>
      <c r="MV111" s="813" t="str">
        <f>IF(Table1[[#This Row],[Verschluss - B2 - Virgin Material Anteil (in %)]]="","",Table1[[#This Row],[Verschluss - B2 - Virgin Material Anteil (in %)]])</f>
        <v/>
      </c>
      <c r="MW111" s="812" t="str">
        <f>IF(Table1[[#This Row],[Verschluss - B2 - Recyceltes Material]]="","",VLOOKUP(Table1[[#This Row],[Verschluss - B2 - Recyceltes Material]],'DD FD'!AL:AM,2,FALSE))</f>
        <v/>
      </c>
      <c r="MX111" s="813" t="str">
        <f>IF(Table1[[#This Row],[Verschluss - B2 - Recyceltes Material Anteil (in %)]]="","",Table1[[#This Row],[Verschluss - B2 - Recyceltes Material Anteil (in %)]])</f>
        <v/>
      </c>
      <c r="MY111" s="812" t="str">
        <f>IF(Table1[[#This Row],[Verschluss - B2 - Beschichtung]]="","",VLOOKUP(Table1[[#This Row],[Verschluss - B2 - Beschichtung]],'DD FD'!AE:AF,2,FALSE))</f>
        <v/>
      </c>
      <c r="MZ111" s="815" t="str">
        <f>IF(Table1[[#This Row],[Verschluss - B2 - Beschichtung Anteil (in %)]]="","",Table1[[#This Row],[Verschluss - B2 - Beschichtung Anteil (in %)]])</f>
        <v/>
      </c>
      <c r="NA111" s="811" t="str">
        <f>IF(Table1[[#This Row],[Verschluss - B3 - Art]]="","",VLOOKUP(Table1[[#This Row],[Verschluss - B3 - Art]],'DD FD'!D:E,2,FALSE))</f>
        <v/>
      </c>
      <c r="NB111" s="812" t="str">
        <f>IF(Table1[[#This Row],[Verschluss - B3 - Fraktion]]="","",VLOOKUP(Table1[[#This Row],[Verschluss - B3 - Fraktion]],'DD FD'!H:J,3,FALSE))</f>
        <v/>
      </c>
      <c r="NC111" s="809" t="str">
        <f>IF(Table1[[#This Row],[Verschluss - B3 - Gewicht (in G)]]="","",Table1[[#This Row],[Verschluss - B3 - Gewicht (in G)]])</f>
        <v/>
      </c>
      <c r="ND111" s="809" t="str">
        <f>IF(Table1[[#This Row],[Verschluss - B3 - Lizenzierungs-pflichtig? (X=Ja)]]="","",Table1[[#This Row],[Verschluss - B3 - Lizenzierungs-pflichtig? (X=Ja)]])</f>
        <v/>
      </c>
      <c r="NE111" s="809" t="str">
        <f>IF(Table1[[#This Row],[Verschluss - B3 - Trennbar vom Hauptkörper? (X=Ja)]]="","",Table1[[#This Row],[Verschluss - B3 - Trennbar vom Hauptkörper? (X=Ja)]])</f>
        <v/>
      </c>
      <c r="NF111" s="812" t="str">
        <f>IF(Table1[[#This Row],[Verschluss - B3 - Virgin Material]]="","",VLOOKUP(Table1[[#This Row],[Verschluss - B3 - Virgin Material]],'DD FD'!AJ:AK,2,FALSE))</f>
        <v/>
      </c>
      <c r="NG111" s="813" t="str">
        <f>IF(Table1[[#This Row],[Verschluss - B3 - Virgin Material Anteil (in %)]]="","",Table1[[#This Row],[Verschluss - B3 - Virgin Material Anteil (in %)]])</f>
        <v/>
      </c>
      <c r="NH111" s="812" t="str">
        <f>IF(Table1[[#This Row],[Verschluss - B3 - Recyceltes Material]]="","",VLOOKUP(Table1[[#This Row],[Verschluss - B3 - Recyceltes Material]],'DD FD'!AL:AM,2,FALSE))</f>
        <v/>
      </c>
      <c r="NI111" s="813" t="str">
        <f>IF(Table1[[#This Row],[Verschluss - B3 - Recyceltes Material Anteil (in %)]]="","",Table1[[#This Row],[Verschluss - B3 - Recyceltes Material Anteil (in %)]])</f>
        <v/>
      </c>
      <c r="NJ111" s="812" t="str">
        <f>IF(Table1[[#This Row],[Verschluss - B3 - Beschichtung]]="","",VLOOKUP(Table1[[#This Row],[Verschluss - B3 - Beschichtung]],'DD FD'!AE:AF,2,FALSE))</f>
        <v/>
      </c>
      <c r="NK111" s="815" t="str">
        <f>IF(Table1[[#This Row],[Verschluss - B3 - Beschichtung Anteil (in %)]]="","",Table1[[#This Row],[Verschluss - B3 - Beschichtung Anteil (in %)]])</f>
        <v/>
      </c>
      <c r="NL111" s="811" t="str">
        <f>IF(Table1[[#This Row],[Etikett - B1 - Art]]="","",VLOOKUP(Table1[[#This Row],[Etikett - B1 - Art]],'DD FD'!F:G,2,FALSE))</f>
        <v/>
      </c>
      <c r="NM111" s="812" t="str">
        <f>IF(Table1[[#This Row],[Etikett - B1 - Fraktion]]="","",VLOOKUP(Table1[[#This Row],[Etikett - B1 - Fraktion]],'DD FD'!H:J,3,FALSE))</f>
        <v/>
      </c>
      <c r="NN111" s="809" t="str">
        <f>IF(Table1[[#This Row],[Etikett - B1 - Gewicht (in G)]]="","",Table1[[#This Row],[Etikett - B1 - Gewicht (in G)]])</f>
        <v/>
      </c>
      <c r="NO111" s="809" t="str">
        <f>IF(Table1[[#This Row],[Etikett - B1 - Lizenzierungs-pflichtig? (X=Ja)]]="","",Table1[[#This Row],[Etikett - B1 - Lizenzierungs-pflichtig? (X=Ja)]])</f>
        <v/>
      </c>
      <c r="NP111" s="809" t="str">
        <f>IF(Table1[[#This Row],[Etikett - B1 - Trennbar vom Hauptkörper? (X=Ja)]]="","",Table1[[#This Row],[Etikett - B1 - Trennbar vom Hauptkörper? (X=Ja)]])</f>
        <v/>
      </c>
      <c r="NQ111" s="812" t="str">
        <f>IF(Table1[[#This Row],[Etikett - B1 - Virgin Material]]="","",VLOOKUP(Table1[[#This Row],[Etikett - B1 - Virgin Material]],'DD FD'!AJ:AK,2,FALSE))</f>
        <v/>
      </c>
      <c r="NR111" s="813" t="str">
        <f>IF(Table1[[#This Row],[Etikett - B1 - Virgin Material Anteil (in %)]]="","",Table1[[#This Row],[Etikett - B1 - Virgin Material Anteil (in %)]])</f>
        <v/>
      </c>
      <c r="NS111" s="812" t="str">
        <f>IF(Table1[[#This Row],[Etikett - B1 - Recyceltes Material]]="","",VLOOKUP(Table1[[#This Row],[Etikett - B1 - Recyceltes Material]],'DD FD'!AL:AM,2,FALSE))</f>
        <v/>
      </c>
      <c r="NT111" s="813" t="str">
        <f>IF(Table1[[#This Row],[Etikett - B1 - Recyceltes Material Anteil (in %)]]="","",Table1[[#This Row],[Etikett - B1 - Recyceltes Material Anteil (in %)]])</f>
        <v/>
      </c>
      <c r="NU111" s="812" t="str">
        <f>IF(Table1[[#This Row],[Etikett - B1 - Beschichtung]]="","",VLOOKUP(Table1[[#This Row],[Etikett - B1 - Beschichtung]],'DD FD'!AE:AF,2,FALSE))</f>
        <v/>
      </c>
      <c r="NV111" s="815" t="str">
        <f>IF(Table1[[#This Row],[Etikett - B1 - Beschichtung Anteil (in %)]]="","",Table1[[#This Row],[Etikett - B1 - Beschichtung Anteil (in %)]])</f>
        <v/>
      </c>
      <c r="NW111" s="811" t="str">
        <f>IF(Table1[[#This Row],[Etikett - B2 - Art]]="","",VLOOKUP(Table1[[#This Row],[Etikett - B2 - Art]],'DD FD'!F:G,2,FALSE))</f>
        <v/>
      </c>
      <c r="NX111" s="812" t="str">
        <f>IF(Table1[[#This Row],[Etikett - B2 - Fraktion]]="","",VLOOKUP(Table1[[#This Row],[Etikett - B2 - Fraktion]],'DD FD'!H:J,3,FALSE))</f>
        <v/>
      </c>
      <c r="NY111" s="809" t="str">
        <f>IF(Table1[[#This Row],[Etikett - B2 - Gewicht (in G)]]="","",Table1[[#This Row],[Etikett - B2 - Gewicht (in G)]])</f>
        <v/>
      </c>
      <c r="NZ111" s="809" t="str">
        <f>IF(Table1[[#This Row],[Etikett - B2 - Lizenzierungs-pflichtig? (X=Ja)]]="","",Table1[[#This Row],[Etikett - B2 - Lizenzierungs-pflichtig? (X=Ja)]])</f>
        <v/>
      </c>
      <c r="OA111" s="809" t="str">
        <f>IF(Table1[[#This Row],[Etikett - B2 - Trennbar vom Hauptkörper? (X=Ja)]]="","",Table1[[#This Row],[Etikett - B2 - Trennbar vom Hauptkörper? (X=Ja)]])</f>
        <v/>
      </c>
      <c r="OB111" s="812" t="str">
        <f>IF(Table1[[#This Row],[Etikett - B2 - Virgin Material]]="","",VLOOKUP(Table1[[#This Row],[Etikett - B2 - Virgin Material]],'DD FD'!AJ:AK,2,FALSE))</f>
        <v/>
      </c>
      <c r="OC111" s="813" t="str">
        <f>IF(Table1[[#This Row],[Etikett - B2 - Virgin Material Anteil (in %)]]="","",Table1[[#This Row],[Etikett - B2 - Virgin Material Anteil (in %)]])</f>
        <v/>
      </c>
      <c r="OD111" s="812" t="str">
        <f>IF(Table1[[#This Row],[Etikett - B2 - Recyceltes Material]]="","",VLOOKUP(Table1[[#This Row],[Etikett - B2 - Recyceltes Material]],'DD FD'!AL:AM,2,FALSE))</f>
        <v/>
      </c>
      <c r="OE111" s="813" t="str">
        <f>IF(Table1[[#This Row],[Etikett - B2 - Recyceltes Material Anteil (in %)]]="","",Table1[[#This Row],[Etikett - B2 - Recyceltes Material Anteil (in %)]])</f>
        <v/>
      </c>
      <c r="OF111" s="812" t="str">
        <f>IF(Table1[[#This Row],[Etikett - B2 - Beschichtung]]="","",VLOOKUP(Table1[[#This Row],[Etikett - B2 - Beschichtung]],'DD FD'!AE:AF,2,FALSE))</f>
        <v/>
      </c>
      <c r="OG111" s="815" t="str">
        <f>IF(Table1[[#This Row],[Etikett - B2 - Beschichtung Anteil (in %)]]="","",Table1[[#This Row],[Etikett - B2 - Beschichtung Anteil (in %)]])</f>
        <v/>
      </c>
      <c r="OH111" s="811" t="str">
        <f>IF(Table1[[#This Row],[Etikett - B3 - Art]]="","",VLOOKUP(Table1[[#This Row],[Etikett - B3 - Art]],'DD FD'!F:G,2,FALSE))</f>
        <v/>
      </c>
      <c r="OI111" s="812" t="str">
        <f>IF(Table1[[#This Row],[Etikett - B3 - Fraktion]]="","",VLOOKUP(Table1[[#This Row],[Etikett - B3 - Fraktion]],'DD FD'!H:J,3,FALSE))</f>
        <v/>
      </c>
      <c r="OJ111" s="809" t="str">
        <f>IF(Table1[[#This Row],[Etikett - B3 - Gewicht (in G)]]="","",Table1[[#This Row],[Etikett - B3 - Gewicht (in G)]])</f>
        <v/>
      </c>
      <c r="OK111" s="809" t="str">
        <f>IF(Table1[[#This Row],[Etikett - B3 - Lizenzierungs-pflichtig? (X=Ja)]]="","",Table1[[#This Row],[Etikett - B3 - Lizenzierungs-pflichtig? (X=Ja)]])</f>
        <v/>
      </c>
      <c r="OL111" s="809" t="str">
        <f>IF(Table1[[#This Row],[Etikett - B3 - Trennbar vom Hauptkörper? (X=Ja)]]="","",Table1[[#This Row],[Etikett - B3 - Trennbar vom Hauptkörper? (X=Ja)]])</f>
        <v/>
      </c>
      <c r="OM111" s="812" t="str">
        <f>IF(Table1[[#This Row],[Etikett - B3 - Virgin Material]]="","",VLOOKUP(Table1[[#This Row],[Etikett - B3 - Virgin Material]],'DD FD'!AJ:AK,2,FALSE))</f>
        <v/>
      </c>
      <c r="ON111" s="813" t="str">
        <f>IF(Table1[[#This Row],[Etikett - B3 - Virgin Material Anteil (in %)]]="","",Table1[[#This Row],[Etikett - B3 - Virgin Material Anteil (in %)]])</f>
        <v/>
      </c>
      <c r="OO111" s="812" t="str">
        <f>IF(Table1[[#This Row],[Etikett - B3 - Recyceltes Material]]="","",VLOOKUP(Table1[[#This Row],[Etikett - B3 - Recyceltes Material]],'DD FD'!AL:AM,2,FALSE))</f>
        <v/>
      </c>
      <c r="OP111" s="813" t="str">
        <f>IF(Table1[[#This Row],[Etikett - B3 - Recyceltes Material Anteil (in %)]]="","",Table1[[#This Row],[Etikett - B3 - Recyceltes Material Anteil (in %)]])</f>
        <v/>
      </c>
      <c r="OQ111" s="812" t="str">
        <f>IF(Table1[[#This Row],[Etikett - B3 - Beschichtung]]="","",VLOOKUP(Table1[[#This Row],[Etikett - B3 - Beschichtung]],'DD FD'!AE:AF,2,FALSE))</f>
        <v/>
      </c>
      <c r="OR111" s="861" t="str">
        <f>IF(Table1[[#This Row],[Etikett - B3 - Beschichtung Anteil (in %)]]="","",Table1[[#This Row],[Etikett - B3 - Beschichtung Anteil (in %)]])</f>
        <v/>
      </c>
      <c r="OS111" s="866">
        <f>ROUNDUP(SUM(
IF(AND(LB111='DD FD'!$J$7,LD111='DD FD'!$AI$3),LC111,0),
IF(AND(LL111='DD FD'!$J$7,LN111='DD FD'!$AI$3),LM111,0),
IF(AND(LV111='DD FD'!$J$7,LX111='DD FD'!$AI$3),LW111,0),
IF(AND(MF111='DD FD'!$J$7,MH111='DD FD'!$AI$3),MG111,0),
IF(AND(MQ111='DD FD'!$J$7,MS111='DD FD'!$AI$3),MR111,0),
IF(AND(NB111='DD FD'!$J$7,ND111='DD FD'!$AI$3),NC111,0),
IF(AND(NM111='DD FD'!$J$7,NO111='DD FD'!$AI$3),NN111,0),
IF(AND(NX111='DD FD'!$J$7,NZ111='DD FD'!$AI$3),NY111,0),
IF(AND(OI111='DD FD'!$J$7,OK111='DD FD'!$AI$3),OJ111,0),
),2)</f>
        <v>0</v>
      </c>
      <c r="OT111" s="865">
        <f>ROUNDUP(SUM(
IF(AND(LB111='DD FD'!$J$6,LD111='DD FD'!$AI$3),LC111,0),
IF(AND(LL111='DD FD'!$J$6,LN111='DD FD'!$AI$3),LM111,0),
IF(AND(LV111='DD FD'!$J$6,LX111='DD FD'!$AI$3),LW111,0),
IF(AND(MF111='DD FD'!$J$6,MH111='DD FD'!$AI$3),MG111,0),
IF(AND(MQ111='DD FD'!$J$6,MS111='DD FD'!$AI$3),MR111,0),
IF(AND(NB111='DD FD'!$J$6,ND111='DD FD'!$AI$3),NC111,0),
IF(AND(NM111='DD FD'!$J$6,NO111='DD FD'!$AI$3),NN111,0),
IF(AND(NX111='DD FD'!$J$6,NZ111='DD FD'!$AI$3),NY111,0),
IF(AND(OI111='DD FD'!$J$6,OK111='DD FD'!$AI$3),OJ111,0),
),2)</f>
        <v>0</v>
      </c>
      <c r="OU111" s="865">
        <f>ROUNDUP(SUM(
IF(AND(LB111='DD FD'!$J$10,LD111='DD FD'!$AI$3),LC111,0),
IF(AND(LL111='DD FD'!$J$10,LN111='DD FD'!$AI$3),LM111,0),
IF(AND(LV111='DD FD'!$J$10,LX111='DD FD'!$AI$3),LW111,0),
IF(AND(MF111='DD FD'!$J$10,MH111='DD FD'!$AI$3),MG111,0),
IF(AND(MQ111='DD FD'!$J$10,MS111='DD FD'!$AI$3),MR111,0),
IF(AND(NB111='DD FD'!$J$10,ND111='DD FD'!$AI$3),NC111,0),
IF(AND(NM111='DD FD'!$J$10,NO111='DD FD'!$AI$3),NN111,0),
IF(AND(NX111='DD FD'!$J$10,NZ111='DD FD'!$AI$3),NY111,0),
IF(AND(OI111='DD FD'!$J$10,OK111='DD FD'!$AI$3),OJ111,0),
),2)</f>
        <v>0</v>
      </c>
      <c r="OV111" s="865">
        <f>ROUNDUP(SUM(
IF(AND(LB111='DD FD'!$J$8,LD111='DD FD'!$AI$3),LC111,0),
IF(AND(LL111='DD FD'!$J$8,LN111='DD FD'!$AI$3),LM111,0),
IF(AND(LV111='DD FD'!$J$8,LX111='DD FD'!$AI$3),LW111,0),
IF(AND(MF111='DD FD'!$J$8,MH111='DD FD'!$AI$3),MG111,0),
IF(AND(MQ111='DD FD'!$J$8,MS111='DD FD'!$AI$3),MR111,0),
IF(AND(NB111='DD FD'!$J$8,ND111='DD FD'!$AI$3),NC111,0),
IF(AND(NM111='DD FD'!$J$8,NO111='DD FD'!$AI$3),NN111,0),
IF(AND(NX111='DD FD'!$J$8,NZ111='DD FD'!$AI$3),NY111,0),
IF(AND(OI111='DD FD'!$J$8,OK111='DD FD'!$AI$3),OJ111,0),
),2)</f>
        <v>0</v>
      </c>
      <c r="OW111" s="865">
        <f>ROUNDUP(SUM(
IF(AND(LB111='DD FD'!$J$5,LD111='DD FD'!$AI$3),LC111,0),
IF(AND(LL111='DD FD'!$J$5,LN111='DD FD'!$AI$3),LM111,0),
IF(AND(LV111='DD FD'!$J$5,LX111='DD FD'!$AI$3),LW111,0),
IF(AND(MF111='DD FD'!$J$5,MH111='DD FD'!$AI$3),MG111,0),
IF(AND(MQ111='DD FD'!$J$5,MS111='DD FD'!$AI$3),MR111,0),
IF(AND(NB111='DD FD'!$J$5,ND111='DD FD'!$AI$3),NC111,0),
IF(AND(NM111='DD FD'!$J$5,NO111='DD FD'!$AI$3),NN111,0),
IF(AND(NX111='DD FD'!$J$5,NZ111='DD FD'!$AI$3),NY111,0),
IF(AND(OI111='DD FD'!$J$5,OK111='DD FD'!$AI$3),OJ111,0),
),2)</f>
        <v>0</v>
      </c>
      <c r="OX111" s="865">
        <f>ROUNDUP(SUM(
IF(AND(LB111='DD FD'!$J$9,LD111='DD FD'!$AI$3),LC111,0),
IF(AND(LL111='DD FD'!$J$9,LN111='DD FD'!$AI$3),LM111,0),
IF(AND(LV111='DD FD'!$J$9,LX111='DD FD'!$AI$3),LW111,0),
IF(AND(MF111='DD FD'!$J$9,MH111='DD FD'!$AI$3),MG111,0),
IF(AND(MQ111='DD FD'!$J$9,MS111='DD FD'!$AI$3),MR111,0),
IF(AND(NB111='DD FD'!$J$9,ND111='DD FD'!$AI$3),NC111,0),
IF(AND(NM111='DD FD'!$J$9,NO111='DD FD'!$AI$3),NN111,0),
IF(AND(NX111='DD FD'!$J$9,NZ111='DD FD'!$AI$3),NY111,0),
IF(AND(OI111='DD FD'!$J$9,OK111='DD FD'!$AI$3),OJ111,0),
),2)</f>
        <v>0</v>
      </c>
      <c r="OY111" s="865">
        <f>ROUNDUP(SUM(
IF(AND(LB111='DD FD'!$J$4,LD111='DD FD'!$AI$3),LC111,0),
IF(AND(LL111='DD FD'!$J$4,LN111='DD FD'!$AI$3),LM111,0),
IF(AND(LV111='DD FD'!$J$4,LX111='DD FD'!$AI$3),LW111,0),
IF(AND(MF111='DD FD'!$J$4,MH111='DD FD'!$AI$3),MG111,0),
IF(AND(MQ111='DD FD'!$J$4,MS111='DD FD'!$AI$3),MR111,0),
IF(AND(NB111='DD FD'!$J$4,ND111='DD FD'!$AI$3),NC111,0),
IF(AND(NM111='DD FD'!$J$4,NO111='DD FD'!$AI$3),NN111,0),
IF(AND(NX111='DD FD'!$J$4,NZ111='DD FD'!$AI$3),NY111,0),
IF(AND(OI111='DD FD'!$J$4,OK111='DD FD'!$AI$3),OJ111,0),
),2)</f>
        <v>0</v>
      </c>
      <c r="OZ111" s="867">
        <f>ROUNDUP(SUM(
IF(AND(LB111='DD FD'!$J$11,LD111='DD FD'!$AI$3),LC111,0),
IF(AND(LL111='DD FD'!$J$11,LN111='DD FD'!$AI$3),LM111,0),
IF(AND(LV111='DD FD'!$J$11,LX111='DD FD'!$AI$3),LW111,0),
IF(AND(MF111='DD FD'!$J$11,MH111='DD FD'!$AI$3),MG111,0),
IF(AND(MQ111='DD FD'!$J$11,MS111='DD FD'!$AI$3),MR111,0),
IF(AND(NB111='DD FD'!$J$11,ND111='DD FD'!$AI$3),NC111,0),
IF(AND(NM111='DD FD'!$J$11,NO111='DD FD'!$AI$3),NN111,0),
IF(AND(NX111='DD FD'!$J$11,NZ111='DD FD'!$AI$3),NY111,0),
IF(AND(OI111='DD FD'!$J$11,OK111='DD FD'!$AI$3),OJ111,0),
),2)</f>
        <v>0</v>
      </c>
    </row>
    <row r="112" spans="1:416">
      <c r="A112" s="663"/>
      <c r="B112" s="182"/>
      <c r="C112" s="282"/>
      <c r="D112" s="282"/>
      <c r="E112" s="183"/>
      <c r="F112" s="355"/>
      <c r="G112" s="359"/>
      <c r="H112" s="664"/>
      <c r="I112" s="173"/>
      <c r="J112" s="161" t="str">
        <f t="shared" si="27"/>
        <v/>
      </c>
      <c r="K112" s="633" t="str">
        <f t="shared" si="44"/>
        <v/>
      </c>
      <c r="L112" s="636"/>
      <c r="M112" s="124" t="str">
        <f t="shared" si="45"/>
        <v/>
      </c>
      <c r="N112" s="125" t="str">
        <f t="shared" si="28"/>
        <v/>
      </c>
      <c r="O112" s="175"/>
      <c r="P112" s="175"/>
      <c r="Q112" s="126" t="str">
        <f t="shared" si="46"/>
        <v/>
      </c>
      <c r="R112" s="184"/>
      <c r="S112" s="184"/>
      <c r="T112" s="182"/>
      <c r="U112" s="182"/>
      <c r="V112" s="182"/>
      <c r="W112" s="358"/>
      <c r="X112" s="182"/>
      <c r="Y112" s="183"/>
      <c r="Z112" s="123"/>
      <c r="AA112" s="176"/>
      <c r="AB112" s="176"/>
      <c r="AC112" s="176"/>
      <c r="AD112" s="176"/>
      <c r="AE112" s="176"/>
      <c r="AF112" s="176"/>
      <c r="AG112" s="127" t="str">
        <f t="shared" si="47"/>
        <v/>
      </c>
      <c r="AH112" s="127" t="str">
        <f t="shared" si="48"/>
        <v/>
      </c>
      <c r="AI112" s="370"/>
      <c r="AJ112" s="635"/>
      <c r="AK112" s="619" t="str">
        <f t="shared" si="49"/>
        <v/>
      </c>
      <c r="AL112" s="124" t="str">
        <f t="shared" si="29"/>
        <v/>
      </c>
      <c r="AM112" s="124" t="str">
        <f t="shared" si="30"/>
        <v/>
      </c>
      <c r="AN112" s="124" t="str">
        <f t="shared" si="31"/>
        <v/>
      </c>
      <c r="AO112" s="124" t="str">
        <f t="shared" si="32"/>
        <v/>
      </c>
      <c r="AP112" s="184"/>
      <c r="AQ112" s="182"/>
      <c r="AR112" s="182"/>
      <c r="AS112" s="182"/>
      <c r="AT112" s="182"/>
      <c r="AU112" s="127" t="str">
        <f t="shared" si="33"/>
        <v/>
      </c>
      <c r="AV112" s="354"/>
      <c r="AW112" s="127" t="str">
        <f t="shared" si="34"/>
        <v/>
      </c>
      <c r="AX112" s="144" t="str">
        <f t="shared" si="35"/>
        <v/>
      </c>
      <c r="AY112" s="182"/>
      <c r="AZ112" s="23"/>
      <c r="BA112" s="23"/>
      <c r="BB112" s="183"/>
      <c r="BC112" s="622"/>
      <c r="BD112" s="649" t="str">
        <f t="shared" si="50"/>
        <v/>
      </c>
      <c r="BE112" s="354"/>
      <c r="BF112" s="192" t="str">
        <f t="shared" si="51"/>
        <v/>
      </c>
      <c r="BG112" s="159"/>
      <c r="BH112" s="159"/>
      <c r="BI112" s="182"/>
      <c r="BJ112" s="194"/>
      <c r="BK112" s="194"/>
      <c r="BL112" s="194"/>
      <c r="BM112" s="127" t="str">
        <f t="shared" si="36"/>
        <v/>
      </c>
      <c r="BN112" s="194"/>
      <c r="BO112" s="178" t="str">
        <f t="shared" si="37"/>
        <v/>
      </c>
      <c r="BP112" s="191"/>
      <c r="BQ112" s="182"/>
      <c r="BR112" s="23"/>
      <c r="BS112" s="23"/>
      <c r="BT112" s="23"/>
      <c r="BU112" s="651"/>
      <c r="BV112" s="647"/>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633" t="str">
        <f t="shared" si="52"/>
        <v/>
      </c>
      <c r="DY112" s="736"/>
      <c r="DZ112" s="334"/>
      <c r="EA112" s="736"/>
      <c r="EB112" s="197"/>
      <c r="EC112" s="194"/>
      <c r="ED112" s="197"/>
      <c r="EE112" s="197"/>
      <c r="EF112" s="194"/>
      <c r="EG112" s="194"/>
      <c r="EH112" s="194"/>
      <c r="EI112" s="123" t="str">
        <f t="shared" si="38"/>
        <v/>
      </c>
      <c r="EJ112" s="194"/>
      <c r="EK112" s="620" t="str">
        <f t="shared" si="39"/>
        <v/>
      </c>
      <c r="EL112" s="756"/>
      <c r="EM112" s="620" t="str">
        <f t="shared" si="53"/>
        <v/>
      </c>
      <c r="EN112" s="733"/>
      <c r="EO112" s="163"/>
      <c r="EP112" s="163"/>
      <c r="EQ112" s="163"/>
      <c r="ER112" s="163"/>
      <c r="ES112" s="163"/>
      <c r="ET112" s="163"/>
      <c r="EU112" s="163"/>
      <c r="EV112" s="163"/>
      <c r="EW112" s="163"/>
      <c r="EX112" s="163"/>
      <c r="EY112" s="163"/>
      <c r="EZ112" s="163"/>
      <c r="FA112" s="163"/>
      <c r="FB112" s="163"/>
      <c r="FC112" s="742"/>
      <c r="FD112" s="648" t="str">
        <f t="shared" si="40"/>
        <v/>
      </c>
      <c r="FE112" s="183"/>
      <c r="FF112" s="201"/>
      <c r="FG112" s="201"/>
      <c r="FH112" s="201"/>
      <c r="FI112" s="201"/>
      <c r="FJ112" s="201"/>
      <c r="FK112" s="201"/>
      <c r="FL112" s="182"/>
      <c r="FM112" s="182"/>
      <c r="FN112" s="334"/>
      <c r="FO112" s="123" t="str">
        <f t="shared" si="41"/>
        <v/>
      </c>
      <c r="FP112" s="889" t="str">
        <f>IF(Table1[[#This Row],[Baumwollanteil (in %)]]&lt;&gt;"","05","")</f>
        <v/>
      </c>
      <c r="FQ112" s="999"/>
      <c r="FR112" s="179" t="str">
        <f t="shared" si="42"/>
        <v/>
      </c>
      <c r="FS112" s="175"/>
      <c r="FT112" s="175"/>
      <c r="FU112" s="175"/>
      <c r="FV112" s="745" t="str">
        <f t="shared" si="43"/>
        <v/>
      </c>
      <c r="FZ112" s="24"/>
      <c r="GA112" s="24"/>
      <c r="GC112" s="1010" t="str">
        <f>IF(Table1[[#This Row],[Global Trade Item Number (GTIN)]]="","",Table1[[#This Row],[Global Trade Item Number (GTIN)]])</f>
        <v/>
      </c>
      <c r="GD112" s="790" t="str">
        <f>IF(Table1[[#This Row],[WAWI-Nr./ Kreditoren-Nummer
(ASDV)]]&lt;&gt;"",Table1[[#This Row],[WAWI-Nr./ Kreditoren-Nummer
(ASDV)]],"")</f>
        <v/>
      </c>
      <c r="GE112" s="190"/>
      <c r="GF112" s="790" t="str">
        <f>IF(Table1[[#This Row],[Gültig ab (Datum)]]&lt;&gt;"","31.12.9999","")</f>
        <v/>
      </c>
      <c r="GG112" s="190"/>
      <c r="GH112" s="190"/>
      <c r="GI112" s="616"/>
      <c r="GJ112" s="765"/>
      <c r="GK112" s="763"/>
      <c r="GL112" s="617"/>
      <c r="GM112" s="617"/>
      <c r="GN112" s="617"/>
      <c r="GO112" s="617"/>
      <c r="GP112" s="617"/>
      <c r="GQ112" s="775"/>
      <c r="GR112" s="771"/>
      <c r="GS112" s="159"/>
      <c r="GT112" s="610"/>
      <c r="GU112" s="610"/>
      <c r="GV112" s="610"/>
      <c r="GW112" s="610"/>
      <c r="GX112" s="610"/>
      <c r="GY112" s="610"/>
      <c r="GZ112" s="610"/>
      <c r="HA112" s="610"/>
      <c r="HB112" s="771"/>
      <c r="HC112" s="610"/>
      <c r="HD112" s="610"/>
      <c r="HE112" s="610"/>
      <c r="HF112" s="610"/>
      <c r="HG112" s="610"/>
      <c r="HH112" s="610"/>
      <c r="HI112" s="610"/>
      <c r="HJ112" s="610"/>
      <c r="HK112" s="610"/>
      <c r="HL112" s="771"/>
      <c r="HM112" s="610"/>
      <c r="HN112" s="610"/>
      <c r="HO112" s="610"/>
      <c r="HP112" s="610"/>
      <c r="HQ112" s="610"/>
      <c r="HR112" s="610"/>
      <c r="HS112" s="610"/>
      <c r="HT112" s="610"/>
      <c r="HU112" s="610"/>
      <c r="HV112" s="771"/>
      <c r="HW112" s="610"/>
      <c r="HX112" s="610"/>
      <c r="HY112" s="610"/>
      <c r="HZ112" s="610"/>
      <c r="IA112" s="610"/>
      <c r="IB112" s="610"/>
      <c r="IC112" s="610"/>
      <c r="ID112" s="610"/>
      <c r="IE112" s="610"/>
      <c r="IF112" s="610"/>
      <c r="IG112" s="771"/>
      <c r="IH112" s="610"/>
      <c r="II112" s="610"/>
      <c r="IJ112" s="610"/>
      <c r="IK112" s="610"/>
      <c r="IL112" s="610"/>
      <c r="IM112" s="610"/>
      <c r="IN112" s="610"/>
      <c r="IO112" s="610"/>
      <c r="IP112" s="610"/>
      <c r="IQ112" s="610"/>
      <c r="IR112" s="771"/>
      <c r="IS112" s="610"/>
      <c r="IT112" s="610"/>
      <c r="IU112" s="610"/>
      <c r="IV112" s="610"/>
      <c r="IW112" s="610"/>
      <c r="IX112" s="610"/>
      <c r="IY112" s="610"/>
      <c r="IZ112" s="610"/>
      <c r="JA112" s="610"/>
      <c r="JB112" s="610"/>
      <c r="JC112" s="771"/>
      <c r="JD112" s="610"/>
      <c r="JE112" s="610"/>
      <c r="JF112" s="610"/>
      <c r="JG112" s="610"/>
      <c r="JH112" s="610"/>
      <c r="JI112" s="610"/>
      <c r="JJ112" s="610"/>
      <c r="JK112" s="610"/>
      <c r="JL112" s="610"/>
      <c r="JM112" s="827"/>
      <c r="JN112" s="771"/>
      <c r="JO112" s="610"/>
      <c r="JP112" s="610"/>
      <c r="JQ112" s="610"/>
      <c r="JR112" s="610"/>
      <c r="JS112" s="610"/>
      <c r="JT112" s="610"/>
      <c r="JU112" s="610"/>
      <c r="JV112" s="610"/>
      <c r="JW112" s="610"/>
      <c r="JX112" s="610"/>
      <c r="JY112" s="771"/>
      <c r="JZ112" s="610"/>
      <c r="KA112" s="610"/>
      <c r="KB112" s="610"/>
      <c r="KC112" s="610"/>
      <c r="KD112" s="610"/>
      <c r="KE112" s="610"/>
      <c r="KF112" s="610"/>
      <c r="KG112" s="610"/>
      <c r="KH112" s="610"/>
      <c r="KI112" s="610"/>
      <c r="KL112" s="803" t="str">
        <f>IF(Table1[[#This Row],[GTIN]]&lt;&gt;"",Table1[[#This Row],[GTIN]],"")</f>
        <v/>
      </c>
      <c r="KM112" s="804" t="str">
        <f>Table1[[#This Row],[Kreditor]]</f>
        <v/>
      </c>
      <c r="KN112" s="805" t="str">
        <f>IF(Table1[[#This Row],[Gültig ab (Datum)]]&lt;&gt;"",Table1[[#This Row],[Gültig ab (Datum)]],"")</f>
        <v/>
      </c>
      <c r="KO112" s="805" t="str">
        <f>Table1[[#This Row],[Gültig bis]]</f>
        <v/>
      </c>
      <c r="KP112" s="818" t="str">
        <f>IF(Table1[[#This Row],[Artikel verpackt? 
(X=Ja)]]="","",Table1[[#This Row],[Artikel verpackt? 
(X=Ja)]])</f>
        <v/>
      </c>
      <c r="KQ112" s="806" t="str">
        <f>IF(Table1[[#This Row],[Verpackung recyclingfähig?
(X=Ja)]]="","",Table1[[#This Row],[Verpackung recyclingfähig?
(X=Ja)]])</f>
        <v/>
      </c>
      <c r="KR112" s="807"/>
      <c r="KS112" s="808"/>
      <c r="KT112" s="809"/>
      <c r="KU112" s="809"/>
      <c r="KV112" s="809"/>
      <c r="KW112" s="809"/>
      <c r="KX112" s="809"/>
      <c r="KY112" s="809"/>
      <c r="KZ112" s="810"/>
      <c r="LA112" s="811" t="str">
        <f>IF(Table1[[#This Row],[Hauptkörper - B1 - Art]]="","",VLOOKUP(Table1[[#This Row],[Hauptkörper - B1 - Art]],'DD FD'!B:C,2,FALSE))</f>
        <v/>
      </c>
      <c r="LB112" s="812" t="str">
        <f>IF(Table1[[#This Row],[Hauptkörper - B1 - Fraktion]]="","",VLOOKUP(Table1[[#This Row],[Hauptkörper - B1 - Fraktion]],'DD FD'!H:J,3,FALSE))</f>
        <v/>
      </c>
      <c r="LC112" s="809" t="str">
        <f>IF(Table1[[#This Row],[Hauptkörper - B1 - Gewicht
(in G)]]="","",Table1[[#This Row],[Hauptkörper - B1 - Gewicht
(in G)]])</f>
        <v/>
      </c>
      <c r="LD112" s="809" t="str">
        <f>IF(Table1[[#This Row],[Hauptkörper - B1 - Lizenzierungs-pflichtig? (X=Ja)]]="","",Table1[[#This Row],[Hauptkörper - B1 - Lizenzierungs-pflichtig? (X=Ja)]])</f>
        <v/>
      </c>
      <c r="LE112" s="812" t="str">
        <f>IF(Table1[[#This Row],[Hauptkörper - B1 - Virgin Material]]="","",VLOOKUP(Table1[[#This Row],[Hauptkörper - B1 - Virgin Material]],'DD FD'!AJ:AK,2,FALSE))</f>
        <v/>
      </c>
      <c r="LF112" s="813" t="str">
        <f>IF(Table1[[#This Row],[Hauptkörper - B1 - Virgin Material Anteil (in %)]]="","",Table1[[#This Row],[Hauptkörper - B1 - Virgin Material Anteil (in %)]])</f>
        <v/>
      </c>
      <c r="LG112" s="812" t="str">
        <f>IF(Table1[[#This Row],[Hauptkörper - B1 - Recyceltes Material]]="","",VLOOKUP(Table1[[#This Row],[Hauptkörper - B1 - Recyceltes Material]],'DD FD'!AL:AM,2,FALSE))</f>
        <v/>
      </c>
      <c r="LH112" s="813" t="str">
        <f>IF(Table1[[#This Row],[Hauptkörper - B1 - Recyceltes Material Anteil (in %)]]="","",Table1[[#This Row],[Hauptkörper - B1 - Recyceltes Material Anteil (in %)]])</f>
        <v/>
      </c>
      <c r="LI112" s="814" t="str">
        <f>IF(Table1[[#This Row],[Hauptkörper - B1 - Beschichtung]]="","",VLOOKUP(Table1[[#This Row],[Hauptkörper - B1 - Beschichtung]],'DD FD'!AE:AF,2,FALSE))</f>
        <v/>
      </c>
      <c r="LJ112" s="815" t="str">
        <f>IF(Table1[[#This Row],[Hauptkörper - B1 - Beschichtung Anteil (in %)]]="","",Table1[[#This Row],[Hauptkörper - B1 - Beschichtung Anteil (in %)]])</f>
        <v/>
      </c>
      <c r="LK112" s="811" t="str">
        <f>IF(Table1[[#This Row],[Hauptkörper - B2 - Art]]="","",VLOOKUP(Table1[[#This Row],[Hauptkörper - B2 - Art]],'DD FD'!B:C,2,FALSE))</f>
        <v/>
      </c>
      <c r="LL112" s="812" t="str">
        <f>IF(Table1[[#This Row],[Hauptkörper - B2 - Fraktion]]="","",VLOOKUP(Table1[[#This Row],[Hauptkörper - B2 - Fraktion]],'DD FD'!H:J,3,FALSE))</f>
        <v/>
      </c>
      <c r="LM112" s="809" t="str">
        <f>IF(Table1[[#This Row],[Hauptkörper - B2 - Gewicht
(in G)]]="","",Table1[[#This Row],[Hauptkörper - B2 - Gewicht
(in G)]])</f>
        <v/>
      </c>
      <c r="LN112" s="809" t="str">
        <f>IF(Table1[[#This Row],[Hauptkörper - B2 - Lizenzierungs-pflichtig? (X=Ja)]]="","",Table1[[#This Row],[Hauptkörper - B2 - Lizenzierungs-pflichtig? (X=Ja)]])</f>
        <v/>
      </c>
      <c r="LO112" s="812" t="str">
        <f>IF(Table1[[#This Row],[Hauptkörper - B2 - Virgin Material]]="","",VLOOKUP(Table1[[#This Row],[Hauptkörper - B2 - Virgin Material]],'DD FD'!AJ:AK,2,FALSE))</f>
        <v/>
      </c>
      <c r="LP112" s="813" t="str">
        <f>IF(Table1[[#This Row],[Hauptkörper - B2 - Virgin Material Anteil (in %)]]="","",Table1[[#This Row],[Hauptkörper - B2 - Virgin Material Anteil (in %)]])</f>
        <v/>
      </c>
      <c r="LQ112" s="812" t="str">
        <f>IF(Table1[[#This Row],[Hauptkörper - B2 - Recyceltes Material]]="","",VLOOKUP(Table1[[#This Row],[Hauptkörper - B2 - Recyceltes Material]],'DD FD'!AL:AM,2,FALSE))</f>
        <v/>
      </c>
      <c r="LR112" s="813" t="str">
        <f>IF(Table1[[#This Row],[Hauptkörper - B2 - Recyceltes Material Anteil (in %)]]="","",Table1[[#This Row],[Hauptkörper - B2 - Recyceltes Material Anteil (in %)]])</f>
        <v/>
      </c>
      <c r="LS112" s="812" t="str">
        <f>IF(Table1[[#This Row],[Hauptkörper - B2 - Beschichtung]]="","",VLOOKUP(Table1[[#This Row],[Hauptkörper - B2 - Beschichtung]],'DD FD'!AE:AF,2,FALSE))</f>
        <v/>
      </c>
      <c r="LT112" s="815" t="str">
        <f>IF(Table1[[#This Row],[Hauptkörper - B2 - Beschichtung Anteil (in %)]]="","",Table1[[#This Row],[Hauptkörper - B2 - Beschichtung Anteil (in %)]])</f>
        <v/>
      </c>
      <c r="LU112" s="811" t="str">
        <f>IF(Table1[[#This Row],[Hauptkörper - B3 - Art]]="","",VLOOKUP(Table1[[#This Row],[Hauptkörper - B3 - Art]],'DD FD'!B:C,2,FALSE))</f>
        <v/>
      </c>
      <c r="LV112" s="812" t="str">
        <f>IF(Table1[[#This Row],[Hauptkörper - B3 - Fraktion]]="","",VLOOKUP(Table1[[#This Row],[Hauptkörper - B3 - Fraktion]],'DD FD'!H:J,3,FALSE))</f>
        <v/>
      </c>
      <c r="LW112" s="809" t="str">
        <f>IF(Table1[[#This Row],[Hauptkörper - B3 - Gewicht
(in G)]]="","",Table1[[#This Row],[Hauptkörper - B3 - Gewicht
(in G)]])</f>
        <v/>
      </c>
      <c r="LX112" s="809" t="str">
        <f>IF(Table1[[#This Row],[Hauptkörper - B3 - Lizenzierungs-pflichtig? (X=Ja)]]="","",Table1[[#This Row],[Hauptkörper - B3 - Lizenzierungs-pflichtig? (X=Ja)]])</f>
        <v/>
      </c>
      <c r="LY112" s="812" t="str">
        <f>IF(Table1[[#This Row],[Hauptkörper - B3 - Virgin Material]]="","",VLOOKUP(Table1[[#This Row],[Hauptkörper - B3 - Virgin Material]],'DD FD'!AJ:AK,2,FALSE))</f>
        <v/>
      </c>
      <c r="LZ112" s="813" t="str">
        <f>IF(Table1[[#This Row],[Hauptkörper - B3 - Virgin Material Anteil (in %)]]="","",Table1[[#This Row],[Hauptkörper - B3 - Virgin Material Anteil (in %)]])</f>
        <v/>
      </c>
      <c r="MA112" s="812" t="str">
        <f>IF(Table1[[#This Row],[Hauptkörper - B3 - Recyceltes Material]]="","",VLOOKUP(Table1[[#This Row],[Hauptkörper - B3 - Recyceltes Material]],'DD FD'!AL:AM,2,FALSE))</f>
        <v/>
      </c>
      <c r="MB112" s="813" t="str">
        <f>IF(Table1[[#This Row],[Hauptkörper - B3 - Recyceltes Material Anteil (in %)]]="","",Table1[[#This Row],[Hauptkörper - B3 - Recyceltes Material Anteil (in %)]])</f>
        <v/>
      </c>
      <c r="MC112" s="812" t="str">
        <f>IF(Table1[[#This Row],[Hauptkörper - B3 - Beschichtung]]="","",VLOOKUP(Table1[[#This Row],[Hauptkörper - B3 - Beschichtung]],'DD FD'!AE:AF,2,FALSE))</f>
        <v/>
      </c>
      <c r="MD112" s="815" t="str">
        <f>IF(Table1[[#This Row],[Hauptkörper - B3 - Beschichtung Anteil (in %)]]="","",Table1[[#This Row],[Hauptkörper - B3 - Beschichtung Anteil (in %)]])</f>
        <v/>
      </c>
      <c r="ME112" s="811" t="str">
        <f>IF(Table1[[#This Row],[Verschluss - B1 - Art]]="","",VLOOKUP(Table1[[#This Row],[Verschluss - B1 - Art]],'DD FD'!D:E,2,FALSE))</f>
        <v/>
      </c>
      <c r="MF112" s="812" t="str">
        <f>IF(Table1[[#This Row],[Verschluss - B1 - Fraktion]]="","",VLOOKUP(Table1[[#This Row],[Verschluss - B1 - Fraktion]],'DD FD'!H:J,3,FALSE))</f>
        <v/>
      </c>
      <c r="MG112" s="809" t="str">
        <f>IF(Table1[[#This Row],[Verschluss - B1 - Gewicht (in G)]]="","",Table1[[#This Row],[Verschluss - B1 - Gewicht (in G)]])</f>
        <v/>
      </c>
      <c r="MH112" s="809" t="str">
        <f>IF(Table1[[#This Row],[Verschluss - B1 - Lizenzierungs-pflichtig? (X=Ja)]]="","",Table1[[#This Row],[Verschluss - B1 - Lizenzierungs-pflichtig? (X=Ja)]])</f>
        <v/>
      </c>
      <c r="MI112" s="809" t="str">
        <f>IF(Table1[[#This Row],[Verschluss - B1 - Trennbar vom Hauptkörper? (X=Ja)]]="","",Table1[[#This Row],[Verschluss - B1 - Trennbar vom Hauptkörper? (X=Ja)]])</f>
        <v/>
      </c>
      <c r="MJ112" s="812" t="str">
        <f>IF(Table1[[#This Row],[Verschluss - B1 - Virgin Material]]="","",VLOOKUP(Table1[[#This Row],[Verschluss - B1 - Virgin Material]],'DD FD'!AJ:AK,2,FALSE))</f>
        <v/>
      </c>
      <c r="MK112" s="813" t="str">
        <f>IF(Table1[[#This Row],[Verschluss - B1 - Virgin Material Anteil (in %)]]="","",Table1[[#This Row],[Verschluss - B1 - Virgin Material Anteil (in %)]])</f>
        <v/>
      </c>
      <c r="ML112" s="812" t="str">
        <f>IF(Table1[[#This Row],[Verschluss - B1 - Recyceltes Material]]="","",VLOOKUP(Table1[[#This Row],[Verschluss - B1 - Recyceltes Material]],'DD FD'!AL:AM,2,FALSE))</f>
        <v/>
      </c>
      <c r="MM112" s="813" t="str">
        <f>IF(Table1[[#This Row],[Verschluss - B1 - Recyceltes Material Anteil (in %)]]="","",Table1[[#This Row],[Verschluss - B1 - Recyceltes Material Anteil (in %)]])</f>
        <v/>
      </c>
      <c r="MN112" s="812" t="str">
        <f>IF(Table1[[#This Row],[Verschluss - B1 - Beschichtung]]="","",VLOOKUP(Table1[[#This Row],[Verschluss - B1 - Beschichtung]],'DD FD'!AE:AF,2,FALSE))</f>
        <v/>
      </c>
      <c r="MO112" s="815" t="str">
        <f>IF(Table1[[#This Row],[Verschluss - B1 - Beschichtung Anteil (in %)]]="","",Table1[[#This Row],[Verschluss - B1 - Beschichtung Anteil (in %)]])</f>
        <v/>
      </c>
      <c r="MP112" s="811" t="str">
        <f>IF(Table1[[#This Row],[Verschluss - B2 - Art]]="","",VLOOKUP(Table1[[#This Row],[Verschluss - B2 - Art]],'DD FD'!D:E,2,FALSE))</f>
        <v/>
      </c>
      <c r="MQ112" s="812" t="str">
        <f>IF(Table1[[#This Row],[Verschluss - B2 - Fraktion]]="","",VLOOKUP(Table1[[#This Row],[Verschluss - B2 - Fraktion]],'DD FD'!H:J,3,FALSE))</f>
        <v/>
      </c>
      <c r="MR112" s="809" t="str">
        <f>IF(Table1[[#This Row],[Verschluss - B2 - Gewicht (in G)]]="","",Table1[[#This Row],[Verschluss - B2 - Gewicht (in G)]])</f>
        <v/>
      </c>
      <c r="MS112" s="809" t="str">
        <f>IF(Table1[[#This Row],[Verschluss - B2 - Lizenzierungs-pflichtig? (X=Ja)]]="","",Table1[[#This Row],[Verschluss - B2 - Lizenzierungs-pflichtig? (X=Ja)]])</f>
        <v/>
      </c>
      <c r="MT112" s="809" t="str">
        <f>IF(Table1[[#This Row],[Verschluss - B2 - Trennbar vom Hauptkörper? (X=Ja)]]="","",Table1[[#This Row],[Verschluss - B2 - Trennbar vom Hauptkörper? (X=Ja)]])</f>
        <v/>
      </c>
      <c r="MU112" s="812" t="str">
        <f>IF(Table1[[#This Row],[Verschluss - B2 - Virgin Material]]="","",VLOOKUP(Table1[[#This Row],[Verschluss - B2 - Virgin Material]],'DD FD'!AJ:AK,2,FALSE))</f>
        <v/>
      </c>
      <c r="MV112" s="813" t="str">
        <f>IF(Table1[[#This Row],[Verschluss - B2 - Virgin Material Anteil (in %)]]="","",Table1[[#This Row],[Verschluss - B2 - Virgin Material Anteil (in %)]])</f>
        <v/>
      </c>
      <c r="MW112" s="812" t="str">
        <f>IF(Table1[[#This Row],[Verschluss - B2 - Recyceltes Material]]="","",VLOOKUP(Table1[[#This Row],[Verschluss - B2 - Recyceltes Material]],'DD FD'!AL:AM,2,FALSE))</f>
        <v/>
      </c>
      <c r="MX112" s="813" t="str">
        <f>IF(Table1[[#This Row],[Verschluss - B2 - Recyceltes Material Anteil (in %)]]="","",Table1[[#This Row],[Verschluss - B2 - Recyceltes Material Anteil (in %)]])</f>
        <v/>
      </c>
      <c r="MY112" s="812" t="str">
        <f>IF(Table1[[#This Row],[Verschluss - B2 - Beschichtung]]="","",VLOOKUP(Table1[[#This Row],[Verschluss - B2 - Beschichtung]],'DD FD'!AE:AF,2,FALSE))</f>
        <v/>
      </c>
      <c r="MZ112" s="815" t="str">
        <f>IF(Table1[[#This Row],[Verschluss - B2 - Beschichtung Anteil (in %)]]="","",Table1[[#This Row],[Verschluss - B2 - Beschichtung Anteil (in %)]])</f>
        <v/>
      </c>
      <c r="NA112" s="811" t="str">
        <f>IF(Table1[[#This Row],[Verschluss - B3 - Art]]="","",VLOOKUP(Table1[[#This Row],[Verschluss - B3 - Art]],'DD FD'!D:E,2,FALSE))</f>
        <v/>
      </c>
      <c r="NB112" s="812" t="str">
        <f>IF(Table1[[#This Row],[Verschluss - B3 - Fraktion]]="","",VLOOKUP(Table1[[#This Row],[Verschluss - B3 - Fraktion]],'DD FD'!H:J,3,FALSE))</f>
        <v/>
      </c>
      <c r="NC112" s="809" t="str">
        <f>IF(Table1[[#This Row],[Verschluss - B3 - Gewicht (in G)]]="","",Table1[[#This Row],[Verschluss - B3 - Gewicht (in G)]])</f>
        <v/>
      </c>
      <c r="ND112" s="809" t="str">
        <f>IF(Table1[[#This Row],[Verschluss - B3 - Lizenzierungs-pflichtig? (X=Ja)]]="","",Table1[[#This Row],[Verschluss - B3 - Lizenzierungs-pflichtig? (X=Ja)]])</f>
        <v/>
      </c>
      <c r="NE112" s="809" t="str">
        <f>IF(Table1[[#This Row],[Verschluss - B3 - Trennbar vom Hauptkörper? (X=Ja)]]="","",Table1[[#This Row],[Verschluss - B3 - Trennbar vom Hauptkörper? (X=Ja)]])</f>
        <v/>
      </c>
      <c r="NF112" s="812" t="str">
        <f>IF(Table1[[#This Row],[Verschluss - B3 - Virgin Material]]="","",VLOOKUP(Table1[[#This Row],[Verschluss - B3 - Virgin Material]],'DD FD'!AJ:AK,2,FALSE))</f>
        <v/>
      </c>
      <c r="NG112" s="813" t="str">
        <f>IF(Table1[[#This Row],[Verschluss - B3 - Virgin Material Anteil (in %)]]="","",Table1[[#This Row],[Verschluss - B3 - Virgin Material Anteil (in %)]])</f>
        <v/>
      </c>
      <c r="NH112" s="812" t="str">
        <f>IF(Table1[[#This Row],[Verschluss - B3 - Recyceltes Material]]="","",VLOOKUP(Table1[[#This Row],[Verschluss - B3 - Recyceltes Material]],'DD FD'!AL:AM,2,FALSE))</f>
        <v/>
      </c>
      <c r="NI112" s="813" t="str">
        <f>IF(Table1[[#This Row],[Verschluss - B3 - Recyceltes Material Anteil (in %)]]="","",Table1[[#This Row],[Verschluss - B3 - Recyceltes Material Anteil (in %)]])</f>
        <v/>
      </c>
      <c r="NJ112" s="812" t="str">
        <f>IF(Table1[[#This Row],[Verschluss - B3 - Beschichtung]]="","",VLOOKUP(Table1[[#This Row],[Verschluss - B3 - Beschichtung]],'DD FD'!AE:AF,2,FALSE))</f>
        <v/>
      </c>
      <c r="NK112" s="815" t="str">
        <f>IF(Table1[[#This Row],[Verschluss - B3 - Beschichtung Anteil (in %)]]="","",Table1[[#This Row],[Verschluss - B3 - Beschichtung Anteil (in %)]])</f>
        <v/>
      </c>
      <c r="NL112" s="811" t="str">
        <f>IF(Table1[[#This Row],[Etikett - B1 - Art]]="","",VLOOKUP(Table1[[#This Row],[Etikett - B1 - Art]],'DD FD'!F:G,2,FALSE))</f>
        <v/>
      </c>
      <c r="NM112" s="812" t="str">
        <f>IF(Table1[[#This Row],[Etikett - B1 - Fraktion]]="","",VLOOKUP(Table1[[#This Row],[Etikett - B1 - Fraktion]],'DD FD'!H:J,3,FALSE))</f>
        <v/>
      </c>
      <c r="NN112" s="809" t="str">
        <f>IF(Table1[[#This Row],[Etikett - B1 - Gewicht (in G)]]="","",Table1[[#This Row],[Etikett - B1 - Gewicht (in G)]])</f>
        <v/>
      </c>
      <c r="NO112" s="809" t="str">
        <f>IF(Table1[[#This Row],[Etikett - B1 - Lizenzierungs-pflichtig? (X=Ja)]]="","",Table1[[#This Row],[Etikett - B1 - Lizenzierungs-pflichtig? (X=Ja)]])</f>
        <v/>
      </c>
      <c r="NP112" s="809" t="str">
        <f>IF(Table1[[#This Row],[Etikett - B1 - Trennbar vom Hauptkörper? (X=Ja)]]="","",Table1[[#This Row],[Etikett - B1 - Trennbar vom Hauptkörper? (X=Ja)]])</f>
        <v/>
      </c>
      <c r="NQ112" s="812" t="str">
        <f>IF(Table1[[#This Row],[Etikett - B1 - Virgin Material]]="","",VLOOKUP(Table1[[#This Row],[Etikett - B1 - Virgin Material]],'DD FD'!AJ:AK,2,FALSE))</f>
        <v/>
      </c>
      <c r="NR112" s="813" t="str">
        <f>IF(Table1[[#This Row],[Etikett - B1 - Virgin Material Anteil (in %)]]="","",Table1[[#This Row],[Etikett - B1 - Virgin Material Anteil (in %)]])</f>
        <v/>
      </c>
      <c r="NS112" s="812" t="str">
        <f>IF(Table1[[#This Row],[Etikett - B1 - Recyceltes Material]]="","",VLOOKUP(Table1[[#This Row],[Etikett - B1 - Recyceltes Material]],'DD FD'!AL:AM,2,FALSE))</f>
        <v/>
      </c>
      <c r="NT112" s="813" t="str">
        <f>IF(Table1[[#This Row],[Etikett - B1 - Recyceltes Material Anteil (in %)]]="","",Table1[[#This Row],[Etikett - B1 - Recyceltes Material Anteil (in %)]])</f>
        <v/>
      </c>
      <c r="NU112" s="812" t="str">
        <f>IF(Table1[[#This Row],[Etikett - B1 - Beschichtung]]="","",VLOOKUP(Table1[[#This Row],[Etikett - B1 - Beschichtung]],'DD FD'!AE:AF,2,FALSE))</f>
        <v/>
      </c>
      <c r="NV112" s="815" t="str">
        <f>IF(Table1[[#This Row],[Etikett - B1 - Beschichtung Anteil (in %)]]="","",Table1[[#This Row],[Etikett - B1 - Beschichtung Anteil (in %)]])</f>
        <v/>
      </c>
      <c r="NW112" s="811" t="str">
        <f>IF(Table1[[#This Row],[Etikett - B2 - Art]]="","",VLOOKUP(Table1[[#This Row],[Etikett - B2 - Art]],'DD FD'!F:G,2,FALSE))</f>
        <v/>
      </c>
      <c r="NX112" s="812" t="str">
        <f>IF(Table1[[#This Row],[Etikett - B2 - Fraktion]]="","",VLOOKUP(Table1[[#This Row],[Etikett - B2 - Fraktion]],'DD FD'!H:J,3,FALSE))</f>
        <v/>
      </c>
      <c r="NY112" s="809" t="str">
        <f>IF(Table1[[#This Row],[Etikett - B2 - Gewicht (in G)]]="","",Table1[[#This Row],[Etikett - B2 - Gewicht (in G)]])</f>
        <v/>
      </c>
      <c r="NZ112" s="809" t="str">
        <f>IF(Table1[[#This Row],[Etikett - B2 - Lizenzierungs-pflichtig? (X=Ja)]]="","",Table1[[#This Row],[Etikett - B2 - Lizenzierungs-pflichtig? (X=Ja)]])</f>
        <v/>
      </c>
      <c r="OA112" s="809" t="str">
        <f>IF(Table1[[#This Row],[Etikett - B2 - Trennbar vom Hauptkörper? (X=Ja)]]="","",Table1[[#This Row],[Etikett - B2 - Trennbar vom Hauptkörper? (X=Ja)]])</f>
        <v/>
      </c>
      <c r="OB112" s="812" t="str">
        <f>IF(Table1[[#This Row],[Etikett - B2 - Virgin Material]]="","",VLOOKUP(Table1[[#This Row],[Etikett - B2 - Virgin Material]],'DD FD'!AJ:AK,2,FALSE))</f>
        <v/>
      </c>
      <c r="OC112" s="813" t="str">
        <f>IF(Table1[[#This Row],[Etikett - B2 - Virgin Material Anteil (in %)]]="","",Table1[[#This Row],[Etikett - B2 - Virgin Material Anteil (in %)]])</f>
        <v/>
      </c>
      <c r="OD112" s="812" t="str">
        <f>IF(Table1[[#This Row],[Etikett - B2 - Recyceltes Material]]="","",VLOOKUP(Table1[[#This Row],[Etikett - B2 - Recyceltes Material]],'DD FD'!AL:AM,2,FALSE))</f>
        <v/>
      </c>
      <c r="OE112" s="813" t="str">
        <f>IF(Table1[[#This Row],[Etikett - B2 - Recyceltes Material Anteil (in %)]]="","",Table1[[#This Row],[Etikett - B2 - Recyceltes Material Anteil (in %)]])</f>
        <v/>
      </c>
      <c r="OF112" s="812" t="str">
        <f>IF(Table1[[#This Row],[Etikett - B2 - Beschichtung]]="","",VLOOKUP(Table1[[#This Row],[Etikett - B2 - Beschichtung]],'DD FD'!AE:AF,2,FALSE))</f>
        <v/>
      </c>
      <c r="OG112" s="815" t="str">
        <f>IF(Table1[[#This Row],[Etikett - B2 - Beschichtung Anteil (in %)]]="","",Table1[[#This Row],[Etikett - B2 - Beschichtung Anteil (in %)]])</f>
        <v/>
      </c>
      <c r="OH112" s="811" t="str">
        <f>IF(Table1[[#This Row],[Etikett - B3 - Art]]="","",VLOOKUP(Table1[[#This Row],[Etikett - B3 - Art]],'DD FD'!F:G,2,FALSE))</f>
        <v/>
      </c>
      <c r="OI112" s="812" t="str">
        <f>IF(Table1[[#This Row],[Etikett - B3 - Fraktion]]="","",VLOOKUP(Table1[[#This Row],[Etikett - B3 - Fraktion]],'DD FD'!H:J,3,FALSE))</f>
        <v/>
      </c>
      <c r="OJ112" s="809" t="str">
        <f>IF(Table1[[#This Row],[Etikett - B3 - Gewicht (in G)]]="","",Table1[[#This Row],[Etikett - B3 - Gewicht (in G)]])</f>
        <v/>
      </c>
      <c r="OK112" s="809" t="str">
        <f>IF(Table1[[#This Row],[Etikett - B3 - Lizenzierungs-pflichtig? (X=Ja)]]="","",Table1[[#This Row],[Etikett - B3 - Lizenzierungs-pflichtig? (X=Ja)]])</f>
        <v/>
      </c>
      <c r="OL112" s="809" t="str">
        <f>IF(Table1[[#This Row],[Etikett - B3 - Trennbar vom Hauptkörper? (X=Ja)]]="","",Table1[[#This Row],[Etikett - B3 - Trennbar vom Hauptkörper? (X=Ja)]])</f>
        <v/>
      </c>
      <c r="OM112" s="812" t="str">
        <f>IF(Table1[[#This Row],[Etikett - B3 - Virgin Material]]="","",VLOOKUP(Table1[[#This Row],[Etikett - B3 - Virgin Material]],'DD FD'!AJ:AK,2,FALSE))</f>
        <v/>
      </c>
      <c r="ON112" s="813" t="str">
        <f>IF(Table1[[#This Row],[Etikett - B3 - Virgin Material Anteil (in %)]]="","",Table1[[#This Row],[Etikett - B3 - Virgin Material Anteil (in %)]])</f>
        <v/>
      </c>
      <c r="OO112" s="812" t="str">
        <f>IF(Table1[[#This Row],[Etikett - B3 - Recyceltes Material]]="","",VLOOKUP(Table1[[#This Row],[Etikett - B3 - Recyceltes Material]],'DD FD'!AL:AM,2,FALSE))</f>
        <v/>
      </c>
      <c r="OP112" s="813" t="str">
        <f>IF(Table1[[#This Row],[Etikett - B3 - Recyceltes Material Anteil (in %)]]="","",Table1[[#This Row],[Etikett - B3 - Recyceltes Material Anteil (in %)]])</f>
        <v/>
      </c>
      <c r="OQ112" s="812" t="str">
        <f>IF(Table1[[#This Row],[Etikett - B3 - Beschichtung]]="","",VLOOKUP(Table1[[#This Row],[Etikett - B3 - Beschichtung]],'DD FD'!AE:AF,2,FALSE))</f>
        <v/>
      </c>
      <c r="OR112" s="861" t="str">
        <f>IF(Table1[[#This Row],[Etikett - B3 - Beschichtung Anteil (in %)]]="","",Table1[[#This Row],[Etikett - B3 - Beschichtung Anteil (in %)]])</f>
        <v/>
      </c>
      <c r="OS112" s="866">
        <f>ROUNDUP(SUM(
IF(AND(LB112='DD FD'!$J$7,LD112='DD FD'!$AI$3),LC112,0),
IF(AND(LL112='DD FD'!$J$7,LN112='DD FD'!$AI$3),LM112,0),
IF(AND(LV112='DD FD'!$J$7,LX112='DD FD'!$AI$3),LW112,0),
IF(AND(MF112='DD FD'!$J$7,MH112='DD FD'!$AI$3),MG112,0),
IF(AND(MQ112='DD FD'!$J$7,MS112='DD FD'!$AI$3),MR112,0),
IF(AND(NB112='DD FD'!$J$7,ND112='DD FD'!$AI$3),NC112,0),
IF(AND(NM112='DD FD'!$J$7,NO112='DD FD'!$AI$3),NN112,0),
IF(AND(NX112='DD FD'!$J$7,NZ112='DD FD'!$AI$3),NY112,0),
IF(AND(OI112='DD FD'!$J$7,OK112='DD FD'!$AI$3),OJ112,0),
),2)</f>
        <v>0</v>
      </c>
      <c r="OT112" s="865">
        <f>ROUNDUP(SUM(
IF(AND(LB112='DD FD'!$J$6,LD112='DD FD'!$AI$3),LC112,0),
IF(AND(LL112='DD FD'!$J$6,LN112='DD FD'!$AI$3),LM112,0),
IF(AND(LV112='DD FD'!$J$6,LX112='DD FD'!$AI$3),LW112,0),
IF(AND(MF112='DD FD'!$J$6,MH112='DD FD'!$AI$3),MG112,0),
IF(AND(MQ112='DD FD'!$J$6,MS112='DD FD'!$AI$3),MR112,0),
IF(AND(NB112='DD FD'!$J$6,ND112='DD FD'!$AI$3),NC112,0),
IF(AND(NM112='DD FD'!$J$6,NO112='DD FD'!$AI$3),NN112,0),
IF(AND(NX112='DD FD'!$J$6,NZ112='DD FD'!$AI$3),NY112,0),
IF(AND(OI112='DD FD'!$J$6,OK112='DD FD'!$AI$3),OJ112,0),
),2)</f>
        <v>0</v>
      </c>
      <c r="OU112" s="865">
        <f>ROUNDUP(SUM(
IF(AND(LB112='DD FD'!$J$10,LD112='DD FD'!$AI$3),LC112,0),
IF(AND(LL112='DD FD'!$J$10,LN112='DD FD'!$AI$3),LM112,0),
IF(AND(LV112='DD FD'!$J$10,LX112='DD FD'!$AI$3),LW112,0),
IF(AND(MF112='DD FD'!$J$10,MH112='DD FD'!$AI$3),MG112,0),
IF(AND(MQ112='DD FD'!$J$10,MS112='DD FD'!$AI$3),MR112,0),
IF(AND(NB112='DD FD'!$J$10,ND112='DD FD'!$AI$3),NC112,0),
IF(AND(NM112='DD FD'!$J$10,NO112='DD FD'!$AI$3),NN112,0),
IF(AND(NX112='DD FD'!$J$10,NZ112='DD FD'!$AI$3),NY112,0),
IF(AND(OI112='DD FD'!$J$10,OK112='DD FD'!$AI$3),OJ112,0),
),2)</f>
        <v>0</v>
      </c>
      <c r="OV112" s="865">
        <f>ROUNDUP(SUM(
IF(AND(LB112='DD FD'!$J$8,LD112='DD FD'!$AI$3),LC112,0),
IF(AND(LL112='DD FD'!$J$8,LN112='DD FD'!$AI$3),LM112,0),
IF(AND(LV112='DD FD'!$J$8,LX112='DD FD'!$AI$3),LW112,0),
IF(AND(MF112='DD FD'!$J$8,MH112='DD FD'!$AI$3),MG112,0),
IF(AND(MQ112='DD FD'!$J$8,MS112='DD FD'!$AI$3),MR112,0),
IF(AND(NB112='DD FD'!$J$8,ND112='DD FD'!$AI$3),NC112,0),
IF(AND(NM112='DD FD'!$J$8,NO112='DD FD'!$AI$3),NN112,0),
IF(AND(NX112='DD FD'!$J$8,NZ112='DD FD'!$AI$3),NY112,0),
IF(AND(OI112='DD FD'!$J$8,OK112='DD FD'!$AI$3),OJ112,0),
),2)</f>
        <v>0</v>
      </c>
      <c r="OW112" s="865">
        <f>ROUNDUP(SUM(
IF(AND(LB112='DD FD'!$J$5,LD112='DD FD'!$AI$3),LC112,0),
IF(AND(LL112='DD FD'!$J$5,LN112='DD FD'!$AI$3),LM112,0),
IF(AND(LV112='DD FD'!$J$5,LX112='DD FD'!$AI$3),LW112,0),
IF(AND(MF112='DD FD'!$J$5,MH112='DD FD'!$AI$3),MG112,0),
IF(AND(MQ112='DD FD'!$J$5,MS112='DD FD'!$AI$3),MR112,0),
IF(AND(NB112='DD FD'!$J$5,ND112='DD FD'!$AI$3),NC112,0),
IF(AND(NM112='DD FD'!$J$5,NO112='DD FD'!$AI$3),NN112,0),
IF(AND(NX112='DD FD'!$J$5,NZ112='DD FD'!$AI$3),NY112,0),
IF(AND(OI112='DD FD'!$J$5,OK112='DD FD'!$AI$3),OJ112,0),
),2)</f>
        <v>0</v>
      </c>
      <c r="OX112" s="865">
        <f>ROUNDUP(SUM(
IF(AND(LB112='DD FD'!$J$9,LD112='DD FD'!$AI$3),LC112,0),
IF(AND(LL112='DD FD'!$J$9,LN112='DD FD'!$AI$3),LM112,0),
IF(AND(LV112='DD FD'!$J$9,LX112='DD FD'!$AI$3),LW112,0),
IF(AND(MF112='DD FD'!$J$9,MH112='DD FD'!$AI$3),MG112,0),
IF(AND(MQ112='DD FD'!$J$9,MS112='DD FD'!$AI$3),MR112,0),
IF(AND(NB112='DD FD'!$J$9,ND112='DD FD'!$AI$3),NC112,0),
IF(AND(NM112='DD FD'!$J$9,NO112='DD FD'!$AI$3),NN112,0),
IF(AND(NX112='DD FD'!$J$9,NZ112='DD FD'!$AI$3),NY112,0),
IF(AND(OI112='DD FD'!$J$9,OK112='DD FD'!$AI$3),OJ112,0),
),2)</f>
        <v>0</v>
      </c>
      <c r="OY112" s="865">
        <f>ROUNDUP(SUM(
IF(AND(LB112='DD FD'!$J$4,LD112='DD FD'!$AI$3),LC112,0),
IF(AND(LL112='DD FD'!$J$4,LN112='DD FD'!$AI$3),LM112,0),
IF(AND(LV112='DD FD'!$J$4,LX112='DD FD'!$AI$3),LW112,0),
IF(AND(MF112='DD FD'!$J$4,MH112='DD FD'!$AI$3),MG112,0),
IF(AND(MQ112='DD FD'!$J$4,MS112='DD FD'!$AI$3),MR112,0),
IF(AND(NB112='DD FD'!$J$4,ND112='DD FD'!$AI$3),NC112,0),
IF(AND(NM112='DD FD'!$J$4,NO112='DD FD'!$AI$3),NN112,0),
IF(AND(NX112='DD FD'!$J$4,NZ112='DD FD'!$AI$3),NY112,0),
IF(AND(OI112='DD FD'!$J$4,OK112='DD FD'!$AI$3),OJ112,0),
),2)</f>
        <v>0</v>
      </c>
      <c r="OZ112" s="867">
        <f>ROUNDUP(SUM(
IF(AND(LB112='DD FD'!$J$11,LD112='DD FD'!$AI$3),LC112,0),
IF(AND(LL112='DD FD'!$J$11,LN112='DD FD'!$AI$3),LM112,0),
IF(AND(LV112='DD FD'!$J$11,LX112='DD FD'!$AI$3),LW112,0),
IF(AND(MF112='DD FD'!$J$11,MH112='DD FD'!$AI$3),MG112,0),
IF(AND(MQ112='DD FD'!$J$11,MS112='DD FD'!$AI$3),MR112,0),
IF(AND(NB112='DD FD'!$J$11,ND112='DD FD'!$AI$3),NC112,0),
IF(AND(NM112='DD FD'!$J$11,NO112='DD FD'!$AI$3),NN112,0),
IF(AND(NX112='DD FD'!$J$11,NZ112='DD FD'!$AI$3),NY112,0),
IF(AND(OI112='DD FD'!$J$11,OK112='DD FD'!$AI$3),OJ112,0),
),2)</f>
        <v>0</v>
      </c>
    </row>
    <row r="113" spans="1:416">
      <c r="A113" s="663"/>
      <c r="B113" s="182"/>
      <c r="C113" s="282"/>
      <c r="D113" s="282"/>
      <c r="E113" s="183"/>
      <c r="F113" s="355"/>
      <c r="G113" s="359"/>
      <c r="H113" s="664"/>
      <c r="I113" s="173"/>
      <c r="J113" s="161" t="str">
        <f t="shared" si="27"/>
        <v/>
      </c>
      <c r="K113" s="633" t="str">
        <f t="shared" si="44"/>
        <v/>
      </c>
      <c r="L113" s="636"/>
      <c r="M113" s="124" t="str">
        <f t="shared" si="45"/>
        <v/>
      </c>
      <c r="N113" s="125" t="str">
        <f t="shared" si="28"/>
        <v/>
      </c>
      <c r="O113" s="175"/>
      <c r="P113" s="175"/>
      <c r="Q113" s="126" t="str">
        <f t="shared" si="46"/>
        <v/>
      </c>
      <c r="R113" s="184"/>
      <c r="S113" s="184"/>
      <c r="T113" s="182"/>
      <c r="U113" s="182"/>
      <c r="V113" s="182"/>
      <c r="W113" s="358"/>
      <c r="X113" s="182"/>
      <c r="Y113" s="183"/>
      <c r="Z113" s="123"/>
      <c r="AA113" s="176"/>
      <c r="AB113" s="176"/>
      <c r="AC113" s="176"/>
      <c r="AD113" s="176"/>
      <c r="AE113" s="176"/>
      <c r="AF113" s="176"/>
      <c r="AG113" s="127" t="str">
        <f t="shared" si="47"/>
        <v/>
      </c>
      <c r="AH113" s="127" t="str">
        <f t="shared" si="48"/>
        <v/>
      </c>
      <c r="AI113" s="370"/>
      <c r="AJ113" s="635"/>
      <c r="AK113" s="619" t="str">
        <f t="shared" si="49"/>
        <v/>
      </c>
      <c r="AL113" s="124" t="str">
        <f t="shared" si="29"/>
        <v/>
      </c>
      <c r="AM113" s="124" t="str">
        <f t="shared" si="30"/>
        <v/>
      </c>
      <c r="AN113" s="124" t="str">
        <f t="shared" si="31"/>
        <v/>
      </c>
      <c r="AO113" s="124" t="str">
        <f t="shared" si="32"/>
        <v/>
      </c>
      <c r="AP113" s="184"/>
      <c r="AQ113" s="182"/>
      <c r="AR113" s="182"/>
      <c r="AS113" s="182"/>
      <c r="AT113" s="182"/>
      <c r="AU113" s="127" t="str">
        <f t="shared" si="33"/>
        <v/>
      </c>
      <c r="AV113" s="354"/>
      <c r="AW113" s="127" t="str">
        <f t="shared" si="34"/>
        <v/>
      </c>
      <c r="AX113" s="144" t="str">
        <f t="shared" si="35"/>
        <v/>
      </c>
      <c r="AY113" s="182"/>
      <c r="AZ113" s="23"/>
      <c r="BA113" s="23"/>
      <c r="BB113" s="183"/>
      <c r="BC113" s="622"/>
      <c r="BD113" s="649" t="str">
        <f t="shared" si="50"/>
        <v/>
      </c>
      <c r="BE113" s="354"/>
      <c r="BF113" s="192" t="str">
        <f t="shared" si="51"/>
        <v/>
      </c>
      <c r="BG113" s="159"/>
      <c r="BH113" s="159"/>
      <c r="BI113" s="182"/>
      <c r="BJ113" s="194"/>
      <c r="BK113" s="194"/>
      <c r="BL113" s="194"/>
      <c r="BM113" s="127" t="str">
        <f t="shared" si="36"/>
        <v/>
      </c>
      <c r="BN113" s="194"/>
      <c r="BO113" s="178" t="str">
        <f t="shared" si="37"/>
        <v/>
      </c>
      <c r="BP113" s="191"/>
      <c r="BQ113" s="182"/>
      <c r="BR113" s="23"/>
      <c r="BS113" s="23"/>
      <c r="BT113" s="23"/>
      <c r="BU113" s="651"/>
      <c r="BV113" s="647"/>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633" t="str">
        <f t="shared" si="52"/>
        <v/>
      </c>
      <c r="DY113" s="736"/>
      <c r="DZ113" s="334"/>
      <c r="EA113" s="736"/>
      <c r="EB113" s="197"/>
      <c r="EC113" s="194"/>
      <c r="ED113" s="197"/>
      <c r="EE113" s="197"/>
      <c r="EF113" s="194"/>
      <c r="EG113" s="194"/>
      <c r="EH113" s="194"/>
      <c r="EI113" s="123" t="str">
        <f t="shared" si="38"/>
        <v/>
      </c>
      <c r="EJ113" s="194"/>
      <c r="EK113" s="620" t="str">
        <f t="shared" si="39"/>
        <v/>
      </c>
      <c r="EL113" s="756"/>
      <c r="EM113" s="620" t="str">
        <f t="shared" si="53"/>
        <v/>
      </c>
      <c r="EN113" s="733"/>
      <c r="EO113" s="163"/>
      <c r="EP113" s="163"/>
      <c r="EQ113" s="163"/>
      <c r="ER113" s="163"/>
      <c r="ES113" s="163"/>
      <c r="ET113" s="163"/>
      <c r="EU113" s="163"/>
      <c r="EV113" s="163"/>
      <c r="EW113" s="163"/>
      <c r="EX113" s="163"/>
      <c r="EY113" s="163"/>
      <c r="EZ113" s="163"/>
      <c r="FA113" s="163"/>
      <c r="FB113" s="163"/>
      <c r="FC113" s="742"/>
      <c r="FD113" s="648" t="str">
        <f t="shared" si="40"/>
        <v/>
      </c>
      <c r="FE113" s="183"/>
      <c r="FF113" s="201"/>
      <c r="FG113" s="201"/>
      <c r="FH113" s="201"/>
      <c r="FI113" s="201"/>
      <c r="FJ113" s="201"/>
      <c r="FK113" s="201"/>
      <c r="FL113" s="182"/>
      <c r="FM113" s="182"/>
      <c r="FN113" s="334"/>
      <c r="FO113" s="123" t="str">
        <f t="shared" si="41"/>
        <v/>
      </c>
      <c r="FP113" s="889" t="str">
        <f>IF(Table1[[#This Row],[Baumwollanteil (in %)]]&lt;&gt;"","05","")</f>
        <v/>
      </c>
      <c r="FQ113" s="999"/>
      <c r="FR113" s="179" t="str">
        <f t="shared" si="42"/>
        <v/>
      </c>
      <c r="FS113" s="175"/>
      <c r="FT113" s="175"/>
      <c r="FU113" s="175"/>
      <c r="FV113" s="745" t="str">
        <f t="shared" si="43"/>
        <v/>
      </c>
      <c r="FZ113" s="24"/>
      <c r="GA113" s="24"/>
      <c r="GC113" s="1010" t="str">
        <f>IF(Table1[[#This Row],[Global Trade Item Number (GTIN)]]="","",Table1[[#This Row],[Global Trade Item Number (GTIN)]])</f>
        <v/>
      </c>
      <c r="GD113" s="790" t="str">
        <f>IF(Table1[[#This Row],[WAWI-Nr./ Kreditoren-Nummer
(ASDV)]]&lt;&gt;"",Table1[[#This Row],[WAWI-Nr./ Kreditoren-Nummer
(ASDV)]],"")</f>
        <v/>
      </c>
      <c r="GE113" s="190"/>
      <c r="GF113" s="790" t="str">
        <f>IF(Table1[[#This Row],[Gültig ab (Datum)]]&lt;&gt;"","31.12.9999","")</f>
        <v/>
      </c>
      <c r="GG113" s="190"/>
      <c r="GH113" s="190"/>
      <c r="GI113" s="616"/>
      <c r="GJ113" s="765"/>
      <c r="GK113" s="763"/>
      <c r="GL113" s="617"/>
      <c r="GM113" s="617"/>
      <c r="GN113" s="617"/>
      <c r="GO113" s="617"/>
      <c r="GP113" s="617"/>
      <c r="GQ113" s="775"/>
      <c r="GR113" s="771"/>
      <c r="GS113" s="159"/>
      <c r="GT113" s="610"/>
      <c r="GU113" s="610"/>
      <c r="GV113" s="610"/>
      <c r="GW113" s="610"/>
      <c r="GX113" s="610"/>
      <c r="GY113" s="610"/>
      <c r="GZ113" s="610"/>
      <c r="HA113" s="610"/>
      <c r="HB113" s="771"/>
      <c r="HC113" s="610"/>
      <c r="HD113" s="610"/>
      <c r="HE113" s="610"/>
      <c r="HF113" s="610"/>
      <c r="HG113" s="610"/>
      <c r="HH113" s="610"/>
      <c r="HI113" s="610"/>
      <c r="HJ113" s="610"/>
      <c r="HK113" s="610"/>
      <c r="HL113" s="771"/>
      <c r="HM113" s="610"/>
      <c r="HN113" s="610"/>
      <c r="HO113" s="610"/>
      <c r="HP113" s="610"/>
      <c r="HQ113" s="610"/>
      <c r="HR113" s="610"/>
      <c r="HS113" s="610"/>
      <c r="HT113" s="610"/>
      <c r="HU113" s="610"/>
      <c r="HV113" s="771"/>
      <c r="HW113" s="610"/>
      <c r="HX113" s="610"/>
      <c r="HY113" s="610"/>
      <c r="HZ113" s="610"/>
      <c r="IA113" s="610"/>
      <c r="IB113" s="610"/>
      <c r="IC113" s="610"/>
      <c r="ID113" s="610"/>
      <c r="IE113" s="610"/>
      <c r="IF113" s="610"/>
      <c r="IG113" s="771"/>
      <c r="IH113" s="610"/>
      <c r="II113" s="610"/>
      <c r="IJ113" s="610"/>
      <c r="IK113" s="610"/>
      <c r="IL113" s="610"/>
      <c r="IM113" s="610"/>
      <c r="IN113" s="610"/>
      <c r="IO113" s="610"/>
      <c r="IP113" s="610"/>
      <c r="IQ113" s="610"/>
      <c r="IR113" s="771"/>
      <c r="IS113" s="610"/>
      <c r="IT113" s="610"/>
      <c r="IU113" s="610"/>
      <c r="IV113" s="610"/>
      <c r="IW113" s="610"/>
      <c r="IX113" s="610"/>
      <c r="IY113" s="610"/>
      <c r="IZ113" s="610"/>
      <c r="JA113" s="610"/>
      <c r="JB113" s="610"/>
      <c r="JC113" s="771"/>
      <c r="JD113" s="610"/>
      <c r="JE113" s="610"/>
      <c r="JF113" s="610"/>
      <c r="JG113" s="610"/>
      <c r="JH113" s="610"/>
      <c r="JI113" s="610"/>
      <c r="JJ113" s="610"/>
      <c r="JK113" s="610"/>
      <c r="JL113" s="610"/>
      <c r="JM113" s="827"/>
      <c r="JN113" s="771"/>
      <c r="JO113" s="610"/>
      <c r="JP113" s="610"/>
      <c r="JQ113" s="610"/>
      <c r="JR113" s="610"/>
      <c r="JS113" s="610"/>
      <c r="JT113" s="610"/>
      <c r="JU113" s="610"/>
      <c r="JV113" s="610"/>
      <c r="JW113" s="610"/>
      <c r="JX113" s="610"/>
      <c r="JY113" s="771"/>
      <c r="JZ113" s="610"/>
      <c r="KA113" s="610"/>
      <c r="KB113" s="610"/>
      <c r="KC113" s="610"/>
      <c r="KD113" s="610"/>
      <c r="KE113" s="610"/>
      <c r="KF113" s="610"/>
      <c r="KG113" s="610"/>
      <c r="KH113" s="610"/>
      <c r="KI113" s="610"/>
      <c r="KL113" s="803" t="str">
        <f>IF(Table1[[#This Row],[GTIN]]&lt;&gt;"",Table1[[#This Row],[GTIN]],"")</f>
        <v/>
      </c>
      <c r="KM113" s="804" t="str">
        <f>Table1[[#This Row],[Kreditor]]</f>
        <v/>
      </c>
      <c r="KN113" s="805" t="str">
        <f>IF(Table1[[#This Row],[Gültig ab (Datum)]]&lt;&gt;"",Table1[[#This Row],[Gültig ab (Datum)]],"")</f>
        <v/>
      </c>
      <c r="KO113" s="805" t="str">
        <f>Table1[[#This Row],[Gültig bis]]</f>
        <v/>
      </c>
      <c r="KP113" s="818" t="str">
        <f>IF(Table1[[#This Row],[Artikel verpackt? 
(X=Ja)]]="","",Table1[[#This Row],[Artikel verpackt? 
(X=Ja)]])</f>
        <v/>
      </c>
      <c r="KQ113" s="806" t="str">
        <f>IF(Table1[[#This Row],[Verpackung recyclingfähig?
(X=Ja)]]="","",Table1[[#This Row],[Verpackung recyclingfähig?
(X=Ja)]])</f>
        <v/>
      </c>
      <c r="KR113" s="807"/>
      <c r="KS113" s="808"/>
      <c r="KT113" s="809"/>
      <c r="KU113" s="809"/>
      <c r="KV113" s="809"/>
      <c r="KW113" s="809"/>
      <c r="KX113" s="809"/>
      <c r="KY113" s="809"/>
      <c r="KZ113" s="810"/>
      <c r="LA113" s="811" t="str">
        <f>IF(Table1[[#This Row],[Hauptkörper - B1 - Art]]="","",VLOOKUP(Table1[[#This Row],[Hauptkörper - B1 - Art]],'DD FD'!B:C,2,FALSE))</f>
        <v/>
      </c>
      <c r="LB113" s="812" t="str">
        <f>IF(Table1[[#This Row],[Hauptkörper - B1 - Fraktion]]="","",VLOOKUP(Table1[[#This Row],[Hauptkörper - B1 - Fraktion]],'DD FD'!H:J,3,FALSE))</f>
        <v/>
      </c>
      <c r="LC113" s="809" t="str">
        <f>IF(Table1[[#This Row],[Hauptkörper - B1 - Gewicht
(in G)]]="","",Table1[[#This Row],[Hauptkörper - B1 - Gewicht
(in G)]])</f>
        <v/>
      </c>
      <c r="LD113" s="809" t="str">
        <f>IF(Table1[[#This Row],[Hauptkörper - B1 - Lizenzierungs-pflichtig? (X=Ja)]]="","",Table1[[#This Row],[Hauptkörper - B1 - Lizenzierungs-pflichtig? (X=Ja)]])</f>
        <v/>
      </c>
      <c r="LE113" s="812" t="str">
        <f>IF(Table1[[#This Row],[Hauptkörper - B1 - Virgin Material]]="","",VLOOKUP(Table1[[#This Row],[Hauptkörper - B1 - Virgin Material]],'DD FD'!AJ:AK,2,FALSE))</f>
        <v/>
      </c>
      <c r="LF113" s="813" t="str">
        <f>IF(Table1[[#This Row],[Hauptkörper - B1 - Virgin Material Anteil (in %)]]="","",Table1[[#This Row],[Hauptkörper - B1 - Virgin Material Anteil (in %)]])</f>
        <v/>
      </c>
      <c r="LG113" s="812" t="str">
        <f>IF(Table1[[#This Row],[Hauptkörper - B1 - Recyceltes Material]]="","",VLOOKUP(Table1[[#This Row],[Hauptkörper - B1 - Recyceltes Material]],'DD FD'!AL:AM,2,FALSE))</f>
        <v/>
      </c>
      <c r="LH113" s="813" t="str">
        <f>IF(Table1[[#This Row],[Hauptkörper - B1 - Recyceltes Material Anteil (in %)]]="","",Table1[[#This Row],[Hauptkörper - B1 - Recyceltes Material Anteil (in %)]])</f>
        <v/>
      </c>
      <c r="LI113" s="814" t="str">
        <f>IF(Table1[[#This Row],[Hauptkörper - B1 - Beschichtung]]="","",VLOOKUP(Table1[[#This Row],[Hauptkörper - B1 - Beschichtung]],'DD FD'!AE:AF,2,FALSE))</f>
        <v/>
      </c>
      <c r="LJ113" s="815" t="str">
        <f>IF(Table1[[#This Row],[Hauptkörper - B1 - Beschichtung Anteil (in %)]]="","",Table1[[#This Row],[Hauptkörper - B1 - Beschichtung Anteil (in %)]])</f>
        <v/>
      </c>
      <c r="LK113" s="811" t="str">
        <f>IF(Table1[[#This Row],[Hauptkörper - B2 - Art]]="","",VLOOKUP(Table1[[#This Row],[Hauptkörper - B2 - Art]],'DD FD'!B:C,2,FALSE))</f>
        <v/>
      </c>
      <c r="LL113" s="812" t="str">
        <f>IF(Table1[[#This Row],[Hauptkörper - B2 - Fraktion]]="","",VLOOKUP(Table1[[#This Row],[Hauptkörper - B2 - Fraktion]],'DD FD'!H:J,3,FALSE))</f>
        <v/>
      </c>
      <c r="LM113" s="809" t="str">
        <f>IF(Table1[[#This Row],[Hauptkörper - B2 - Gewicht
(in G)]]="","",Table1[[#This Row],[Hauptkörper - B2 - Gewicht
(in G)]])</f>
        <v/>
      </c>
      <c r="LN113" s="809" t="str">
        <f>IF(Table1[[#This Row],[Hauptkörper - B2 - Lizenzierungs-pflichtig? (X=Ja)]]="","",Table1[[#This Row],[Hauptkörper - B2 - Lizenzierungs-pflichtig? (X=Ja)]])</f>
        <v/>
      </c>
      <c r="LO113" s="812" t="str">
        <f>IF(Table1[[#This Row],[Hauptkörper - B2 - Virgin Material]]="","",VLOOKUP(Table1[[#This Row],[Hauptkörper - B2 - Virgin Material]],'DD FD'!AJ:AK,2,FALSE))</f>
        <v/>
      </c>
      <c r="LP113" s="813" t="str">
        <f>IF(Table1[[#This Row],[Hauptkörper - B2 - Virgin Material Anteil (in %)]]="","",Table1[[#This Row],[Hauptkörper - B2 - Virgin Material Anteil (in %)]])</f>
        <v/>
      </c>
      <c r="LQ113" s="812" t="str">
        <f>IF(Table1[[#This Row],[Hauptkörper - B2 - Recyceltes Material]]="","",VLOOKUP(Table1[[#This Row],[Hauptkörper - B2 - Recyceltes Material]],'DD FD'!AL:AM,2,FALSE))</f>
        <v/>
      </c>
      <c r="LR113" s="813" t="str">
        <f>IF(Table1[[#This Row],[Hauptkörper - B2 - Recyceltes Material Anteil (in %)]]="","",Table1[[#This Row],[Hauptkörper - B2 - Recyceltes Material Anteil (in %)]])</f>
        <v/>
      </c>
      <c r="LS113" s="812" t="str">
        <f>IF(Table1[[#This Row],[Hauptkörper - B2 - Beschichtung]]="","",VLOOKUP(Table1[[#This Row],[Hauptkörper - B2 - Beschichtung]],'DD FD'!AE:AF,2,FALSE))</f>
        <v/>
      </c>
      <c r="LT113" s="815" t="str">
        <f>IF(Table1[[#This Row],[Hauptkörper - B2 - Beschichtung Anteil (in %)]]="","",Table1[[#This Row],[Hauptkörper - B2 - Beschichtung Anteil (in %)]])</f>
        <v/>
      </c>
      <c r="LU113" s="811" t="str">
        <f>IF(Table1[[#This Row],[Hauptkörper - B3 - Art]]="","",VLOOKUP(Table1[[#This Row],[Hauptkörper - B3 - Art]],'DD FD'!B:C,2,FALSE))</f>
        <v/>
      </c>
      <c r="LV113" s="812" t="str">
        <f>IF(Table1[[#This Row],[Hauptkörper - B3 - Fraktion]]="","",VLOOKUP(Table1[[#This Row],[Hauptkörper - B3 - Fraktion]],'DD FD'!H:J,3,FALSE))</f>
        <v/>
      </c>
      <c r="LW113" s="809" t="str">
        <f>IF(Table1[[#This Row],[Hauptkörper - B3 - Gewicht
(in G)]]="","",Table1[[#This Row],[Hauptkörper - B3 - Gewicht
(in G)]])</f>
        <v/>
      </c>
      <c r="LX113" s="809" t="str">
        <f>IF(Table1[[#This Row],[Hauptkörper - B3 - Lizenzierungs-pflichtig? (X=Ja)]]="","",Table1[[#This Row],[Hauptkörper - B3 - Lizenzierungs-pflichtig? (X=Ja)]])</f>
        <v/>
      </c>
      <c r="LY113" s="812" t="str">
        <f>IF(Table1[[#This Row],[Hauptkörper - B3 - Virgin Material]]="","",VLOOKUP(Table1[[#This Row],[Hauptkörper - B3 - Virgin Material]],'DD FD'!AJ:AK,2,FALSE))</f>
        <v/>
      </c>
      <c r="LZ113" s="813" t="str">
        <f>IF(Table1[[#This Row],[Hauptkörper - B3 - Virgin Material Anteil (in %)]]="","",Table1[[#This Row],[Hauptkörper - B3 - Virgin Material Anteil (in %)]])</f>
        <v/>
      </c>
      <c r="MA113" s="812" t="str">
        <f>IF(Table1[[#This Row],[Hauptkörper - B3 - Recyceltes Material]]="","",VLOOKUP(Table1[[#This Row],[Hauptkörper - B3 - Recyceltes Material]],'DD FD'!AL:AM,2,FALSE))</f>
        <v/>
      </c>
      <c r="MB113" s="813" t="str">
        <f>IF(Table1[[#This Row],[Hauptkörper - B3 - Recyceltes Material Anteil (in %)]]="","",Table1[[#This Row],[Hauptkörper - B3 - Recyceltes Material Anteil (in %)]])</f>
        <v/>
      </c>
      <c r="MC113" s="812" t="str">
        <f>IF(Table1[[#This Row],[Hauptkörper - B3 - Beschichtung]]="","",VLOOKUP(Table1[[#This Row],[Hauptkörper - B3 - Beschichtung]],'DD FD'!AE:AF,2,FALSE))</f>
        <v/>
      </c>
      <c r="MD113" s="815" t="str">
        <f>IF(Table1[[#This Row],[Hauptkörper - B3 - Beschichtung Anteil (in %)]]="","",Table1[[#This Row],[Hauptkörper - B3 - Beschichtung Anteil (in %)]])</f>
        <v/>
      </c>
      <c r="ME113" s="811" t="str">
        <f>IF(Table1[[#This Row],[Verschluss - B1 - Art]]="","",VLOOKUP(Table1[[#This Row],[Verschluss - B1 - Art]],'DD FD'!D:E,2,FALSE))</f>
        <v/>
      </c>
      <c r="MF113" s="812" t="str">
        <f>IF(Table1[[#This Row],[Verschluss - B1 - Fraktion]]="","",VLOOKUP(Table1[[#This Row],[Verschluss - B1 - Fraktion]],'DD FD'!H:J,3,FALSE))</f>
        <v/>
      </c>
      <c r="MG113" s="809" t="str">
        <f>IF(Table1[[#This Row],[Verschluss - B1 - Gewicht (in G)]]="","",Table1[[#This Row],[Verschluss - B1 - Gewicht (in G)]])</f>
        <v/>
      </c>
      <c r="MH113" s="809" t="str">
        <f>IF(Table1[[#This Row],[Verschluss - B1 - Lizenzierungs-pflichtig? (X=Ja)]]="","",Table1[[#This Row],[Verschluss - B1 - Lizenzierungs-pflichtig? (X=Ja)]])</f>
        <v/>
      </c>
      <c r="MI113" s="809" t="str">
        <f>IF(Table1[[#This Row],[Verschluss - B1 - Trennbar vom Hauptkörper? (X=Ja)]]="","",Table1[[#This Row],[Verschluss - B1 - Trennbar vom Hauptkörper? (X=Ja)]])</f>
        <v/>
      </c>
      <c r="MJ113" s="812" t="str">
        <f>IF(Table1[[#This Row],[Verschluss - B1 - Virgin Material]]="","",VLOOKUP(Table1[[#This Row],[Verschluss - B1 - Virgin Material]],'DD FD'!AJ:AK,2,FALSE))</f>
        <v/>
      </c>
      <c r="MK113" s="813" t="str">
        <f>IF(Table1[[#This Row],[Verschluss - B1 - Virgin Material Anteil (in %)]]="","",Table1[[#This Row],[Verschluss - B1 - Virgin Material Anteil (in %)]])</f>
        <v/>
      </c>
      <c r="ML113" s="812" t="str">
        <f>IF(Table1[[#This Row],[Verschluss - B1 - Recyceltes Material]]="","",VLOOKUP(Table1[[#This Row],[Verschluss - B1 - Recyceltes Material]],'DD FD'!AL:AM,2,FALSE))</f>
        <v/>
      </c>
      <c r="MM113" s="813" t="str">
        <f>IF(Table1[[#This Row],[Verschluss - B1 - Recyceltes Material Anteil (in %)]]="","",Table1[[#This Row],[Verschluss - B1 - Recyceltes Material Anteil (in %)]])</f>
        <v/>
      </c>
      <c r="MN113" s="812" t="str">
        <f>IF(Table1[[#This Row],[Verschluss - B1 - Beschichtung]]="","",VLOOKUP(Table1[[#This Row],[Verschluss - B1 - Beschichtung]],'DD FD'!AE:AF,2,FALSE))</f>
        <v/>
      </c>
      <c r="MO113" s="815" t="str">
        <f>IF(Table1[[#This Row],[Verschluss - B1 - Beschichtung Anteil (in %)]]="","",Table1[[#This Row],[Verschluss - B1 - Beschichtung Anteil (in %)]])</f>
        <v/>
      </c>
      <c r="MP113" s="811" t="str">
        <f>IF(Table1[[#This Row],[Verschluss - B2 - Art]]="","",VLOOKUP(Table1[[#This Row],[Verschluss - B2 - Art]],'DD FD'!D:E,2,FALSE))</f>
        <v/>
      </c>
      <c r="MQ113" s="812" t="str">
        <f>IF(Table1[[#This Row],[Verschluss - B2 - Fraktion]]="","",VLOOKUP(Table1[[#This Row],[Verschluss - B2 - Fraktion]],'DD FD'!H:J,3,FALSE))</f>
        <v/>
      </c>
      <c r="MR113" s="809" t="str">
        <f>IF(Table1[[#This Row],[Verschluss - B2 - Gewicht (in G)]]="","",Table1[[#This Row],[Verschluss - B2 - Gewicht (in G)]])</f>
        <v/>
      </c>
      <c r="MS113" s="809" t="str">
        <f>IF(Table1[[#This Row],[Verschluss - B2 - Lizenzierungs-pflichtig? (X=Ja)]]="","",Table1[[#This Row],[Verschluss - B2 - Lizenzierungs-pflichtig? (X=Ja)]])</f>
        <v/>
      </c>
      <c r="MT113" s="809" t="str">
        <f>IF(Table1[[#This Row],[Verschluss - B2 - Trennbar vom Hauptkörper? (X=Ja)]]="","",Table1[[#This Row],[Verschluss - B2 - Trennbar vom Hauptkörper? (X=Ja)]])</f>
        <v/>
      </c>
      <c r="MU113" s="812" t="str">
        <f>IF(Table1[[#This Row],[Verschluss - B2 - Virgin Material]]="","",VLOOKUP(Table1[[#This Row],[Verschluss - B2 - Virgin Material]],'DD FD'!AJ:AK,2,FALSE))</f>
        <v/>
      </c>
      <c r="MV113" s="813" t="str">
        <f>IF(Table1[[#This Row],[Verschluss - B2 - Virgin Material Anteil (in %)]]="","",Table1[[#This Row],[Verschluss - B2 - Virgin Material Anteil (in %)]])</f>
        <v/>
      </c>
      <c r="MW113" s="812" t="str">
        <f>IF(Table1[[#This Row],[Verschluss - B2 - Recyceltes Material]]="","",VLOOKUP(Table1[[#This Row],[Verschluss - B2 - Recyceltes Material]],'DD FD'!AL:AM,2,FALSE))</f>
        <v/>
      </c>
      <c r="MX113" s="813" t="str">
        <f>IF(Table1[[#This Row],[Verschluss - B2 - Recyceltes Material Anteil (in %)]]="","",Table1[[#This Row],[Verschluss - B2 - Recyceltes Material Anteil (in %)]])</f>
        <v/>
      </c>
      <c r="MY113" s="812" t="str">
        <f>IF(Table1[[#This Row],[Verschluss - B2 - Beschichtung]]="","",VLOOKUP(Table1[[#This Row],[Verschluss - B2 - Beschichtung]],'DD FD'!AE:AF,2,FALSE))</f>
        <v/>
      </c>
      <c r="MZ113" s="815" t="str">
        <f>IF(Table1[[#This Row],[Verschluss - B2 - Beschichtung Anteil (in %)]]="","",Table1[[#This Row],[Verschluss - B2 - Beschichtung Anteil (in %)]])</f>
        <v/>
      </c>
      <c r="NA113" s="811" t="str">
        <f>IF(Table1[[#This Row],[Verschluss - B3 - Art]]="","",VLOOKUP(Table1[[#This Row],[Verschluss - B3 - Art]],'DD FD'!D:E,2,FALSE))</f>
        <v/>
      </c>
      <c r="NB113" s="812" t="str">
        <f>IF(Table1[[#This Row],[Verschluss - B3 - Fraktion]]="","",VLOOKUP(Table1[[#This Row],[Verschluss - B3 - Fraktion]],'DD FD'!H:J,3,FALSE))</f>
        <v/>
      </c>
      <c r="NC113" s="809" t="str">
        <f>IF(Table1[[#This Row],[Verschluss - B3 - Gewicht (in G)]]="","",Table1[[#This Row],[Verschluss - B3 - Gewicht (in G)]])</f>
        <v/>
      </c>
      <c r="ND113" s="809" t="str">
        <f>IF(Table1[[#This Row],[Verschluss - B3 - Lizenzierungs-pflichtig? (X=Ja)]]="","",Table1[[#This Row],[Verschluss - B3 - Lizenzierungs-pflichtig? (X=Ja)]])</f>
        <v/>
      </c>
      <c r="NE113" s="809" t="str">
        <f>IF(Table1[[#This Row],[Verschluss - B3 - Trennbar vom Hauptkörper? (X=Ja)]]="","",Table1[[#This Row],[Verschluss - B3 - Trennbar vom Hauptkörper? (X=Ja)]])</f>
        <v/>
      </c>
      <c r="NF113" s="812" t="str">
        <f>IF(Table1[[#This Row],[Verschluss - B3 - Virgin Material]]="","",VLOOKUP(Table1[[#This Row],[Verschluss - B3 - Virgin Material]],'DD FD'!AJ:AK,2,FALSE))</f>
        <v/>
      </c>
      <c r="NG113" s="813" t="str">
        <f>IF(Table1[[#This Row],[Verschluss - B3 - Virgin Material Anteil (in %)]]="","",Table1[[#This Row],[Verschluss - B3 - Virgin Material Anteil (in %)]])</f>
        <v/>
      </c>
      <c r="NH113" s="812" t="str">
        <f>IF(Table1[[#This Row],[Verschluss - B3 - Recyceltes Material]]="","",VLOOKUP(Table1[[#This Row],[Verschluss - B3 - Recyceltes Material]],'DD FD'!AL:AM,2,FALSE))</f>
        <v/>
      </c>
      <c r="NI113" s="813" t="str">
        <f>IF(Table1[[#This Row],[Verschluss - B3 - Recyceltes Material Anteil (in %)]]="","",Table1[[#This Row],[Verschluss - B3 - Recyceltes Material Anteil (in %)]])</f>
        <v/>
      </c>
      <c r="NJ113" s="812" t="str">
        <f>IF(Table1[[#This Row],[Verschluss - B3 - Beschichtung]]="","",VLOOKUP(Table1[[#This Row],[Verschluss - B3 - Beschichtung]],'DD FD'!AE:AF,2,FALSE))</f>
        <v/>
      </c>
      <c r="NK113" s="815" t="str">
        <f>IF(Table1[[#This Row],[Verschluss - B3 - Beschichtung Anteil (in %)]]="","",Table1[[#This Row],[Verschluss - B3 - Beschichtung Anteil (in %)]])</f>
        <v/>
      </c>
      <c r="NL113" s="811" t="str">
        <f>IF(Table1[[#This Row],[Etikett - B1 - Art]]="","",VLOOKUP(Table1[[#This Row],[Etikett - B1 - Art]],'DD FD'!F:G,2,FALSE))</f>
        <v/>
      </c>
      <c r="NM113" s="812" t="str">
        <f>IF(Table1[[#This Row],[Etikett - B1 - Fraktion]]="","",VLOOKUP(Table1[[#This Row],[Etikett - B1 - Fraktion]],'DD FD'!H:J,3,FALSE))</f>
        <v/>
      </c>
      <c r="NN113" s="809" t="str">
        <f>IF(Table1[[#This Row],[Etikett - B1 - Gewicht (in G)]]="","",Table1[[#This Row],[Etikett - B1 - Gewicht (in G)]])</f>
        <v/>
      </c>
      <c r="NO113" s="809" t="str">
        <f>IF(Table1[[#This Row],[Etikett - B1 - Lizenzierungs-pflichtig? (X=Ja)]]="","",Table1[[#This Row],[Etikett - B1 - Lizenzierungs-pflichtig? (X=Ja)]])</f>
        <v/>
      </c>
      <c r="NP113" s="809" t="str">
        <f>IF(Table1[[#This Row],[Etikett - B1 - Trennbar vom Hauptkörper? (X=Ja)]]="","",Table1[[#This Row],[Etikett - B1 - Trennbar vom Hauptkörper? (X=Ja)]])</f>
        <v/>
      </c>
      <c r="NQ113" s="812" t="str">
        <f>IF(Table1[[#This Row],[Etikett - B1 - Virgin Material]]="","",VLOOKUP(Table1[[#This Row],[Etikett - B1 - Virgin Material]],'DD FD'!AJ:AK,2,FALSE))</f>
        <v/>
      </c>
      <c r="NR113" s="813" t="str">
        <f>IF(Table1[[#This Row],[Etikett - B1 - Virgin Material Anteil (in %)]]="","",Table1[[#This Row],[Etikett - B1 - Virgin Material Anteil (in %)]])</f>
        <v/>
      </c>
      <c r="NS113" s="812" t="str">
        <f>IF(Table1[[#This Row],[Etikett - B1 - Recyceltes Material]]="","",VLOOKUP(Table1[[#This Row],[Etikett - B1 - Recyceltes Material]],'DD FD'!AL:AM,2,FALSE))</f>
        <v/>
      </c>
      <c r="NT113" s="813" t="str">
        <f>IF(Table1[[#This Row],[Etikett - B1 - Recyceltes Material Anteil (in %)]]="","",Table1[[#This Row],[Etikett - B1 - Recyceltes Material Anteil (in %)]])</f>
        <v/>
      </c>
      <c r="NU113" s="812" t="str">
        <f>IF(Table1[[#This Row],[Etikett - B1 - Beschichtung]]="","",VLOOKUP(Table1[[#This Row],[Etikett - B1 - Beschichtung]],'DD FD'!AE:AF,2,FALSE))</f>
        <v/>
      </c>
      <c r="NV113" s="815" t="str">
        <f>IF(Table1[[#This Row],[Etikett - B1 - Beschichtung Anteil (in %)]]="","",Table1[[#This Row],[Etikett - B1 - Beschichtung Anteil (in %)]])</f>
        <v/>
      </c>
      <c r="NW113" s="811" t="str">
        <f>IF(Table1[[#This Row],[Etikett - B2 - Art]]="","",VLOOKUP(Table1[[#This Row],[Etikett - B2 - Art]],'DD FD'!F:G,2,FALSE))</f>
        <v/>
      </c>
      <c r="NX113" s="812" t="str">
        <f>IF(Table1[[#This Row],[Etikett - B2 - Fraktion]]="","",VLOOKUP(Table1[[#This Row],[Etikett - B2 - Fraktion]],'DD FD'!H:J,3,FALSE))</f>
        <v/>
      </c>
      <c r="NY113" s="809" t="str">
        <f>IF(Table1[[#This Row],[Etikett - B2 - Gewicht (in G)]]="","",Table1[[#This Row],[Etikett - B2 - Gewicht (in G)]])</f>
        <v/>
      </c>
      <c r="NZ113" s="809" t="str">
        <f>IF(Table1[[#This Row],[Etikett - B2 - Lizenzierungs-pflichtig? (X=Ja)]]="","",Table1[[#This Row],[Etikett - B2 - Lizenzierungs-pflichtig? (X=Ja)]])</f>
        <v/>
      </c>
      <c r="OA113" s="809" t="str">
        <f>IF(Table1[[#This Row],[Etikett - B2 - Trennbar vom Hauptkörper? (X=Ja)]]="","",Table1[[#This Row],[Etikett - B2 - Trennbar vom Hauptkörper? (X=Ja)]])</f>
        <v/>
      </c>
      <c r="OB113" s="812" t="str">
        <f>IF(Table1[[#This Row],[Etikett - B2 - Virgin Material]]="","",VLOOKUP(Table1[[#This Row],[Etikett - B2 - Virgin Material]],'DD FD'!AJ:AK,2,FALSE))</f>
        <v/>
      </c>
      <c r="OC113" s="813" t="str">
        <f>IF(Table1[[#This Row],[Etikett - B2 - Virgin Material Anteil (in %)]]="","",Table1[[#This Row],[Etikett - B2 - Virgin Material Anteil (in %)]])</f>
        <v/>
      </c>
      <c r="OD113" s="812" t="str">
        <f>IF(Table1[[#This Row],[Etikett - B2 - Recyceltes Material]]="","",VLOOKUP(Table1[[#This Row],[Etikett - B2 - Recyceltes Material]],'DD FD'!AL:AM,2,FALSE))</f>
        <v/>
      </c>
      <c r="OE113" s="813" t="str">
        <f>IF(Table1[[#This Row],[Etikett - B2 - Recyceltes Material Anteil (in %)]]="","",Table1[[#This Row],[Etikett - B2 - Recyceltes Material Anteil (in %)]])</f>
        <v/>
      </c>
      <c r="OF113" s="812" t="str">
        <f>IF(Table1[[#This Row],[Etikett - B2 - Beschichtung]]="","",VLOOKUP(Table1[[#This Row],[Etikett - B2 - Beschichtung]],'DD FD'!AE:AF,2,FALSE))</f>
        <v/>
      </c>
      <c r="OG113" s="815" t="str">
        <f>IF(Table1[[#This Row],[Etikett - B2 - Beschichtung Anteil (in %)]]="","",Table1[[#This Row],[Etikett - B2 - Beschichtung Anteil (in %)]])</f>
        <v/>
      </c>
      <c r="OH113" s="811" t="str">
        <f>IF(Table1[[#This Row],[Etikett - B3 - Art]]="","",VLOOKUP(Table1[[#This Row],[Etikett - B3 - Art]],'DD FD'!F:G,2,FALSE))</f>
        <v/>
      </c>
      <c r="OI113" s="812" t="str">
        <f>IF(Table1[[#This Row],[Etikett - B3 - Fraktion]]="","",VLOOKUP(Table1[[#This Row],[Etikett - B3 - Fraktion]],'DD FD'!H:J,3,FALSE))</f>
        <v/>
      </c>
      <c r="OJ113" s="809" t="str">
        <f>IF(Table1[[#This Row],[Etikett - B3 - Gewicht (in G)]]="","",Table1[[#This Row],[Etikett - B3 - Gewicht (in G)]])</f>
        <v/>
      </c>
      <c r="OK113" s="809" t="str">
        <f>IF(Table1[[#This Row],[Etikett - B3 - Lizenzierungs-pflichtig? (X=Ja)]]="","",Table1[[#This Row],[Etikett - B3 - Lizenzierungs-pflichtig? (X=Ja)]])</f>
        <v/>
      </c>
      <c r="OL113" s="809" t="str">
        <f>IF(Table1[[#This Row],[Etikett - B3 - Trennbar vom Hauptkörper? (X=Ja)]]="","",Table1[[#This Row],[Etikett - B3 - Trennbar vom Hauptkörper? (X=Ja)]])</f>
        <v/>
      </c>
      <c r="OM113" s="812" t="str">
        <f>IF(Table1[[#This Row],[Etikett - B3 - Virgin Material]]="","",VLOOKUP(Table1[[#This Row],[Etikett - B3 - Virgin Material]],'DD FD'!AJ:AK,2,FALSE))</f>
        <v/>
      </c>
      <c r="ON113" s="813" t="str">
        <f>IF(Table1[[#This Row],[Etikett - B3 - Virgin Material Anteil (in %)]]="","",Table1[[#This Row],[Etikett - B3 - Virgin Material Anteil (in %)]])</f>
        <v/>
      </c>
      <c r="OO113" s="812" t="str">
        <f>IF(Table1[[#This Row],[Etikett - B3 - Recyceltes Material]]="","",VLOOKUP(Table1[[#This Row],[Etikett - B3 - Recyceltes Material]],'DD FD'!AL:AM,2,FALSE))</f>
        <v/>
      </c>
      <c r="OP113" s="813" t="str">
        <f>IF(Table1[[#This Row],[Etikett - B3 - Recyceltes Material Anteil (in %)]]="","",Table1[[#This Row],[Etikett - B3 - Recyceltes Material Anteil (in %)]])</f>
        <v/>
      </c>
      <c r="OQ113" s="812" t="str">
        <f>IF(Table1[[#This Row],[Etikett - B3 - Beschichtung]]="","",VLOOKUP(Table1[[#This Row],[Etikett - B3 - Beschichtung]],'DD FD'!AE:AF,2,FALSE))</f>
        <v/>
      </c>
      <c r="OR113" s="861" t="str">
        <f>IF(Table1[[#This Row],[Etikett - B3 - Beschichtung Anteil (in %)]]="","",Table1[[#This Row],[Etikett - B3 - Beschichtung Anteil (in %)]])</f>
        <v/>
      </c>
      <c r="OS113" s="866">
        <f>ROUNDUP(SUM(
IF(AND(LB113='DD FD'!$J$7,LD113='DD FD'!$AI$3),LC113,0),
IF(AND(LL113='DD FD'!$J$7,LN113='DD FD'!$AI$3),LM113,0),
IF(AND(LV113='DD FD'!$J$7,LX113='DD FD'!$AI$3),LW113,0),
IF(AND(MF113='DD FD'!$J$7,MH113='DD FD'!$AI$3),MG113,0),
IF(AND(MQ113='DD FD'!$J$7,MS113='DD FD'!$AI$3),MR113,0),
IF(AND(NB113='DD FD'!$J$7,ND113='DD FD'!$AI$3),NC113,0),
IF(AND(NM113='DD FD'!$J$7,NO113='DD FD'!$AI$3),NN113,0),
IF(AND(NX113='DD FD'!$J$7,NZ113='DD FD'!$AI$3),NY113,0),
IF(AND(OI113='DD FD'!$J$7,OK113='DD FD'!$AI$3),OJ113,0),
),2)</f>
        <v>0</v>
      </c>
      <c r="OT113" s="865">
        <f>ROUNDUP(SUM(
IF(AND(LB113='DD FD'!$J$6,LD113='DD FD'!$AI$3),LC113,0),
IF(AND(LL113='DD FD'!$J$6,LN113='DD FD'!$AI$3),LM113,0),
IF(AND(LV113='DD FD'!$J$6,LX113='DD FD'!$AI$3),LW113,0),
IF(AND(MF113='DD FD'!$J$6,MH113='DD FD'!$AI$3),MG113,0),
IF(AND(MQ113='DD FD'!$J$6,MS113='DD FD'!$AI$3),MR113,0),
IF(AND(NB113='DD FD'!$J$6,ND113='DD FD'!$AI$3),NC113,0),
IF(AND(NM113='DD FD'!$J$6,NO113='DD FD'!$AI$3),NN113,0),
IF(AND(NX113='DD FD'!$J$6,NZ113='DD FD'!$AI$3),NY113,0),
IF(AND(OI113='DD FD'!$J$6,OK113='DD FD'!$AI$3),OJ113,0),
),2)</f>
        <v>0</v>
      </c>
      <c r="OU113" s="865">
        <f>ROUNDUP(SUM(
IF(AND(LB113='DD FD'!$J$10,LD113='DD FD'!$AI$3),LC113,0),
IF(AND(LL113='DD FD'!$J$10,LN113='DD FD'!$AI$3),LM113,0),
IF(AND(LV113='DD FD'!$J$10,LX113='DD FD'!$AI$3),LW113,0),
IF(AND(MF113='DD FD'!$J$10,MH113='DD FD'!$AI$3),MG113,0),
IF(AND(MQ113='DD FD'!$J$10,MS113='DD FD'!$AI$3),MR113,0),
IF(AND(NB113='DD FD'!$J$10,ND113='DD FD'!$AI$3),NC113,0),
IF(AND(NM113='DD FD'!$J$10,NO113='DD FD'!$AI$3),NN113,0),
IF(AND(NX113='DD FD'!$J$10,NZ113='DD FD'!$AI$3),NY113,0),
IF(AND(OI113='DD FD'!$J$10,OK113='DD FD'!$AI$3),OJ113,0),
),2)</f>
        <v>0</v>
      </c>
      <c r="OV113" s="865">
        <f>ROUNDUP(SUM(
IF(AND(LB113='DD FD'!$J$8,LD113='DD FD'!$AI$3),LC113,0),
IF(AND(LL113='DD FD'!$J$8,LN113='DD FD'!$AI$3),LM113,0),
IF(AND(LV113='DD FD'!$J$8,LX113='DD FD'!$AI$3),LW113,0),
IF(AND(MF113='DD FD'!$J$8,MH113='DD FD'!$AI$3),MG113,0),
IF(AND(MQ113='DD FD'!$J$8,MS113='DD FD'!$AI$3),MR113,0),
IF(AND(NB113='DD FD'!$J$8,ND113='DD FD'!$AI$3),NC113,0),
IF(AND(NM113='DD FD'!$J$8,NO113='DD FD'!$AI$3),NN113,0),
IF(AND(NX113='DD FD'!$J$8,NZ113='DD FD'!$AI$3),NY113,0),
IF(AND(OI113='DD FD'!$J$8,OK113='DD FD'!$AI$3),OJ113,0),
),2)</f>
        <v>0</v>
      </c>
      <c r="OW113" s="865">
        <f>ROUNDUP(SUM(
IF(AND(LB113='DD FD'!$J$5,LD113='DD FD'!$AI$3),LC113,0),
IF(AND(LL113='DD FD'!$J$5,LN113='DD FD'!$AI$3),LM113,0),
IF(AND(LV113='DD FD'!$J$5,LX113='DD FD'!$AI$3),LW113,0),
IF(AND(MF113='DD FD'!$J$5,MH113='DD FD'!$AI$3),MG113,0),
IF(AND(MQ113='DD FD'!$J$5,MS113='DD FD'!$AI$3),MR113,0),
IF(AND(NB113='DD FD'!$J$5,ND113='DD FD'!$AI$3),NC113,0),
IF(AND(NM113='DD FD'!$J$5,NO113='DD FD'!$AI$3),NN113,0),
IF(AND(NX113='DD FD'!$J$5,NZ113='DD FD'!$AI$3),NY113,0),
IF(AND(OI113='DD FD'!$J$5,OK113='DD FD'!$AI$3),OJ113,0),
),2)</f>
        <v>0</v>
      </c>
      <c r="OX113" s="865">
        <f>ROUNDUP(SUM(
IF(AND(LB113='DD FD'!$J$9,LD113='DD FD'!$AI$3),LC113,0),
IF(AND(LL113='DD FD'!$J$9,LN113='DD FD'!$AI$3),LM113,0),
IF(AND(LV113='DD FD'!$J$9,LX113='DD FD'!$AI$3),LW113,0),
IF(AND(MF113='DD FD'!$J$9,MH113='DD FD'!$AI$3),MG113,0),
IF(AND(MQ113='DD FD'!$J$9,MS113='DD FD'!$AI$3),MR113,0),
IF(AND(NB113='DD FD'!$J$9,ND113='DD FD'!$AI$3),NC113,0),
IF(AND(NM113='DD FD'!$J$9,NO113='DD FD'!$AI$3),NN113,0),
IF(AND(NX113='DD FD'!$J$9,NZ113='DD FD'!$AI$3),NY113,0),
IF(AND(OI113='DD FD'!$J$9,OK113='DD FD'!$AI$3),OJ113,0),
),2)</f>
        <v>0</v>
      </c>
      <c r="OY113" s="865">
        <f>ROUNDUP(SUM(
IF(AND(LB113='DD FD'!$J$4,LD113='DD FD'!$AI$3),LC113,0),
IF(AND(LL113='DD FD'!$J$4,LN113='DD FD'!$AI$3),LM113,0),
IF(AND(LV113='DD FD'!$J$4,LX113='DD FD'!$AI$3),LW113,0),
IF(AND(MF113='DD FD'!$J$4,MH113='DD FD'!$AI$3),MG113,0),
IF(AND(MQ113='DD FD'!$J$4,MS113='DD FD'!$AI$3),MR113,0),
IF(AND(NB113='DD FD'!$J$4,ND113='DD FD'!$AI$3),NC113,0),
IF(AND(NM113='DD FD'!$J$4,NO113='DD FD'!$AI$3),NN113,0),
IF(AND(NX113='DD FD'!$J$4,NZ113='DD FD'!$AI$3),NY113,0),
IF(AND(OI113='DD FD'!$J$4,OK113='DD FD'!$AI$3),OJ113,0),
),2)</f>
        <v>0</v>
      </c>
      <c r="OZ113" s="867">
        <f>ROUNDUP(SUM(
IF(AND(LB113='DD FD'!$J$11,LD113='DD FD'!$AI$3),LC113,0),
IF(AND(LL113='DD FD'!$J$11,LN113='DD FD'!$AI$3),LM113,0),
IF(AND(LV113='DD FD'!$J$11,LX113='DD FD'!$AI$3),LW113,0),
IF(AND(MF113='DD FD'!$J$11,MH113='DD FD'!$AI$3),MG113,0),
IF(AND(MQ113='DD FD'!$J$11,MS113='DD FD'!$AI$3),MR113,0),
IF(AND(NB113='DD FD'!$J$11,ND113='DD FD'!$AI$3),NC113,0),
IF(AND(NM113='DD FD'!$J$11,NO113='DD FD'!$AI$3),NN113,0),
IF(AND(NX113='DD FD'!$J$11,NZ113='DD FD'!$AI$3),NY113,0),
IF(AND(OI113='DD FD'!$J$11,OK113='DD FD'!$AI$3),OJ113,0),
),2)</f>
        <v>0</v>
      </c>
    </row>
    <row r="114" spans="1:416">
      <c r="A114" s="663"/>
      <c r="B114" s="182"/>
      <c r="C114" s="282"/>
      <c r="D114" s="282"/>
      <c r="E114" s="183"/>
      <c r="F114" s="355"/>
      <c r="G114" s="359"/>
      <c r="H114" s="664"/>
      <c r="I114" s="173"/>
      <c r="J114" s="161" t="str">
        <f t="shared" si="27"/>
        <v/>
      </c>
      <c r="K114" s="633" t="str">
        <f t="shared" si="44"/>
        <v/>
      </c>
      <c r="L114" s="636"/>
      <c r="M114" s="124" t="str">
        <f t="shared" si="45"/>
        <v/>
      </c>
      <c r="N114" s="125" t="str">
        <f t="shared" si="28"/>
        <v/>
      </c>
      <c r="O114" s="175"/>
      <c r="P114" s="175"/>
      <c r="Q114" s="126" t="str">
        <f t="shared" si="46"/>
        <v/>
      </c>
      <c r="R114" s="184"/>
      <c r="S114" s="184"/>
      <c r="T114" s="182"/>
      <c r="U114" s="182"/>
      <c r="V114" s="182"/>
      <c r="W114" s="358"/>
      <c r="X114" s="182"/>
      <c r="Y114" s="183"/>
      <c r="Z114" s="123"/>
      <c r="AA114" s="176"/>
      <c r="AB114" s="176"/>
      <c r="AC114" s="176"/>
      <c r="AD114" s="176"/>
      <c r="AE114" s="176"/>
      <c r="AF114" s="176"/>
      <c r="AG114" s="127" t="str">
        <f t="shared" si="47"/>
        <v/>
      </c>
      <c r="AH114" s="127" t="str">
        <f t="shared" si="48"/>
        <v/>
      </c>
      <c r="AI114" s="370"/>
      <c r="AJ114" s="635"/>
      <c r="AK114" s="619" t="str">
        <f t="shared" si="49"/>
        <v/>
      </c>
      <c r="AL114" s="124" t="str">
        <f t="shared" si="29"/>
        <v/>
      </c>
      <c r="AM114" s="124" t="str">
        <f t="shared" si="30"/>
        <v/>
      </c>
      <c r="AN114" s="124" t="str">
        <f t="shared" si="31"/>
        <v/>
      </c>
      <c r="AO114" s="124" t="str">
        <f t="shared" si="32"/>
        <v/>
      </c>
      <c r="AP114" s="184"/>
      <c r="AQ114" s="182"/>
      <c r="AR114" s="182"/>
      <c r="AS114" s="182"/>
      <c r="AT114" s="182"/>
      <c r="AU114" s="127" t="str">
        <f t="shared" si="33"/>
        <v/>
      </c>
      <c r="AV114" s="354"/>
      <c r="AW114" s="127" t="str">
        <f t="shared" si="34"/>
        <v/>
      </c>
      <c r="AX114" s="144" t="str">
        <f t="shared" si="35"/>
        <v/>
      </c>
      <c r="AY114" s="182"/>
      <c r="AZ114" s="23"/>
      <c r="BA114" s="23"/>
      <c r="BB114" s="183"/>
      <c r="BC114" s="622"/>
      <c r="BD114" s="649" t="str">
        <f t="shared" si="50"/>
        <v/>
      </c>
      <c r="BE114" s="354"/>
      <c r="BF114" s="192" t="str">
        <f t="shared" si="51"/>
        <v/>
      </c>
      <c r="BG114" s="159"/>
      <c r="BH114" s="159"/>
      <c r="BI114" s="182"/>
      <c r="BJ114" s="194"/>
      <c r="BK114" s="194"/>
      <c r="BL114" s="194"/>
      <c r="BM114" s="127" t="str">
        <f t="shared" si="36"/>
        <v/>
      </c>
      <c r="BN114" s="194"/>
      <c r="BO114" s="178" t="str">
        <f t="shared" si="37"/>
        <v/>
      </c>
      <c r="BP114" s="191"/>
      <c r="BQ114" s="182"/>
      <c r="BR114" s="23"/>
      <c r="BS114" s="23"/>
      <c r="BT114" s="23"/>
      <c r="BU114" s="651"/>
      <c r="BV114" s="647"/>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633" t="str">
        <f t="shared" si="52"/>
        <v/>
      </c>
      <c r="DY114" s="736"/>
      <c r="DZ114" s="334"/>
      <c r="EA114" s="736"/>
      <c r="EB114" s="197"/>
      <c r="EC114" s="194"/>
      <c r="ED114" s="197"/>
      <c r="EE114" s="197"/>
      <c r="EF114" s="194"/>
      <c r="EG114" s="194"/>
      <c r="EH114" s="194"/>
      <c r="EI114" s="123" t="str">
        <f t="shared" si="38"/>
        <v/>
      </c>
      <c r="EJ114" s="194"/>
      <c r="EK114" s="620" t="str">
        <f t="shared" si="39"/>
        <v/>
      </c>
      <c r="EL114" s="756"/>
      <c r="EM114" s="620" t="str">
        <f t="shared" si="53"/>
        <v/>
      </c>
      <c r="EN114" s="733"/>
      <c r="EO114" s="163"/>
      <c r="EP114" s="163"/>
      <c r="EQ114" s="163"/>
      <c r="ER114" s="163"/>
      <c r="ES114" s="163"/>
      <c r="ET114" s="163"/>
      <c r="EU114" s="163"/>
      <c r="EV114" s="163"/>
      <c r="EW114" s="163"/>
      <c r="EX114" s="163"/>
      <c r="EY114" s="163"/>
      <c r="EZ114" s="163"/>
      <c r="FA114" s="163"/>
      <c r="FB114" s="163"/>
      <c r="FC114" s="742"/>
      <c r="FD114" s="648" t="str">
        <f t="shared" si="40"/>
        <v/>
      </c>
      <c r="FE114" s="183"/>
      <c r="FF114" s="201"/>
      <c r="FG114" s="201"/>
      <c r="FH114" s="201"/>
      <c r="FI114" s="201"/>
      <c r="FJ114" s="201"/>
      <c r="FK114" s="201"/>
      <c r="FL114" s="182"/>
      <c r="FM114" s="182"/>
      <c r="FN114" s="334"/>
      <c r="FO114" s="123" t="str">
        <f t="shared" si="41"/>
        <v/>
      </c>
      <c r="FP114" s="889" t="str">
        <f>IF(Table1[[#This Row],[Baumwollanteil (in %)]]&lt;&gt;"","05","")</f>
        <v/>
      </c>
      <c r="FQ114" s="999"/>
      <c r="FR114" s="179" t="str">
        <f t="shared" si="42"/>
        <v/>
      </c>
      <c r="FS114" s="175"/>
      <c r="FT114" s="175"/>
      <c r="FU114" s="175"/>
      <c r="FV114" s="745" t="str">
        <f t="shared" si="43"/>
        <v/>
      </c>
      <c r="FZ114" s="24"/>
      <c r="GA114" s="24"/>
      <c r="GC114" s="1010" t="str">
        <f>IF(Table1[[#This Row],[Global Trade Item Number (GTIN)]]="","",Table1[[#This Row],[Global Trade Item Number (GTIN)]])</f>
        <v/>
      </c>
      <c r="GD114" s="790" t="str">
        <f>IF(Table1[[#This Row],[WAWI-Nr./ Kreditoren-Nummer
(ASDV)]]&lt;&gt;"",Table1[[#This Row],[WAWI-Nr./ Kreditoren-Nummer
(ASDV)]],"")</f>
        <v/>
      </c>
      <c r="GE114" s="190"/>
      <c r="GF114" s="790" t="str">
        <f>IF(Table1[[#This Row],[Gültig ab (Datum)]]&lt;&gt;"","31.12.9999","")</f>
        <v/>
      </c>
      <c r="GG114" s="190"/>
      <c r="GH114" s="190"/>
      <c r="GI114" s="616"/>
      <c r="GJ114" s="765"/>
      <c r="GK114" s="763"/>
      <c r="GL114" s="617"/>
      <c r="GM114" s="617"/>
      <c r="GN114" s="617"/>
      <c r="GO114" s="617"/>
      <c r="GP114" s="617"/>
      <c r="GQ114" s="775"/>
      <c r="GR114" s="771"/>
      <c r="GS114" s="159"/>
      <c r="GT114" s="610"/>
      <c r="GU114" s="610"/>
      <c r="GV114" s="610"/>
      <c r="GW114" s="610"/>
      <c r="GX114" s="610"/>
      <c r="GY114" s="610"/>
      <c r="GZ114" s="610"/>
      <c r="HA114" s="610"/>
      <c r="HB114" s="771"/>
      <c r="HC114" s="610"/>
      <c r="HD114" s="610"/>
      <c r="HE114" s="610"/>
      <c r="HF114" s="610"/>
      <c r="HG114" s="610"/>
      <c r="HH114" s="610"/>
      <c r="HI114" s="610"/>
      <c r="HJ114" s="610"/>
      <c r="HK114" s="610"/>
      <c r="HL114" s="771"/>
      <c r="HM114" s="610"/>
      <c r="HN114" s="610"/>
      <c r="HO114" s="610"/>
      <c r="HP114" s="610"/>
      <c r="HQ114" s="610"/>
      <c r="HR114" s="610"/>
      <c r="HS114" s="610"/>
      <c r="HT114" s="610"/>
      <c r="HU114" s="610"/>
      <c r="HV114" s="771"/>
      <c r="HW114" s="610"/>
      <c r="HX114" s="610"/>
      <c r="HY114" s="610"/>
      <c r="HZ114" s="610"/>
      <c r="IA114" s="610"/>
      <c r="IB114" s="610"/>
      <c r="IC114" s="610"/>
      <c r="ID114" s="610"/>
      <c r="IE114" s="610"/>
      <c r="IF114" s="610"/>
      <c r="IG114" s="771"/>
      <c r="IH114" s="610"/>
      <c r="II114" s="610"/>
      <c r="IJ114" s="610"/>
      <c r="IK114" s="610"/>
      <c r="IL114" s="610"/>
      <c r="IM114" s="610"/>
      <c r="IN114" s="610"/>
      <c r="IO114" s="610"/>
      <c r="IP114" s="610"/>
      <c r="IQ114" s="610"/>
      <c r="IR114" s="771"/>
      <c r="IS114" s="610"/>
      <c r="IT114" s="610"/>
      <c r="IU114" s="610"/>
      <c r="IV114" s="610"/>
      <c r="IW114" s="610"/>
      <c r="IX114" s="610"/>
      <c r="IY114" s="610"/>
      <c r="IZ114" s="610"/>
      <c r="JA114" s="610"/>
      <c r="JB114" s="610"/>
      <c r="JC114" s="771"/>
      <c r="JD114" s="610"/>
      <c r="JE114" s="610"/>
      <c r="JF114" s="610"/>
      <c r="JG114" s="610"/>
      <c r="JH114" s="610"/>
      <c r="JI114" s="610"/>
      <c r="JJ114" s="610"/>
      <c r="JK114" s="610"/>
      <c r="JL114" s="610"/>
      <c r="JM114" s="827"/>
      <c r="JN114" s="771"/>
      <c r="JO114" s="610"/>
      <c r="JP114" s="610"/>
      <c r="JQ114" s="610"/>
      <c r="JR114" s="610"/>
      <c r="JS114" s="610"/>
      <c r="JT114" s="610"/>
      <c r="JU114" s="610"/>
      <c r="JV114" s="610"/>
      <c r="JW114" s="610"/>
      <c r="JX114" s="610"/>
      <c r="JY114" s="771"/>
      <c r="JZ114" s="610"/>
      <c r="KA114" s="610"/>
      <c r="KB114" s="610"/>
      <c r="KC114" s="610"/>
      <c r="KD114" s="610"/>
      <c r="KE114" s="610"/>
      <c r="KF114" s="610"/>
      <c r="KG114" s="610"/>
      <c r="KH114" s="610"/>
      <c r="KI114" s="610"/>
      <c r="KL114" s="803" t="str">
        <f>IF(Table1[[#This Row],[GTIN]]&lt;&gt;"",Table1[[#This Row],[GTIN]],"")</f>
        <v/>
      </c>
      <c r="KM114" s="804" t="str">
        <f>Table1[[#This Row],[Kreditor]]</f>
        <v/>
      </c>
      <c r="KN114" s="805" t="str">
        <f>IF(Table1[[#This Row],[Gültig ab (Datum)]]&lt;&gt;"",Table1[[#This Row],[Gültig ab (Datum)]],"")</f>
        <v/>
      </c>
      <c r="KO114" s="805" t="str">
        <f>Table1[[#This Row],[Gültig bis]]</f>
        <v/>
      </c>
      <c r="KP114" s="818" t="str">
        <f>IF(Table1[[#This Row],[Artikel verpackt? 
(X=Ja)]]="","",Table1[[#This Row],[Artikel verpackt? 
(X=Ja)]])</f>
        <v/>
      </c>
      <c r="KQ114" s="806" t="str">
        <f>IF(Table1[[#This Row],[Verpackung recyclingfähig?
(X=Ja)]]="","",Table1[[#This Row],[Verpackung recyclingfähig?
(X=Ja)]])</f>
        <v/>
      </c>
      <c r="KR114" s="807"/>
      <c r="KS114" s="808"/>
      <c r="KT114" s="809"/>
      <c r="KU114" s="809"/>
      <c r="KV114" s="809"/>
      <c r="KW114" s="809"/>
      <c r="KX114" s="809"/>
      <c r="KY114" s="809"/>
      <c r="KZ114" s="810"/>
      <c r="LA114" s="811" t="str">
        <f>IF(Table1[[#This Row],[Hauptkörper - B1 - Art]]="","",VLOOKUP(Table1[[#This Row],[Hauptkörper - B1 - Art]],'DD FD'!B:C,2,FALSE))</f>
        <v/>
      </c>
      <c r="LB114" s="812" t="str">
        <f>IF(Table1[[#This Row],[Hauptkörper - B1 - Fraktion]]="","",VLOOKUP(Table1[[#This Row],[Hauptkörper - B1 - Fraktion]],'DD FD'!H:J,3,FALSE))</f>
        <v/>
      </c>
      <c r="LC114" s="809" t="str">
        <f>IF(Table1[[#This Row],[Hauptkörper - B1 - Gewicht
(in G)]]="","",Table1[[#This Row],[Hauptkörper - B1 - Gewicht
(in G)]])</f>
        <v/>
      </c>
      <c r="LD114" s="809" t="str">
        <f>IF(Table1[[#This Row],[Hauptkörper - B1 - Lizenzierungs-pflichtig? (X=Ja)]]="","",Table1[[#This Row],[Hauptkörper - B1 - Lizenzierungs-pflichtig? (X=Ja)]])</f>
        <v/>
      </c>
      <c r="LE114" s="812" t="str">
        <f>IF(Table1[[#This Row],[Hauptkörper - B1 - Virgin Material]]="","",VLOOKUP(Table1[[#This Row],[Hauptkörper - B1 - Virgin Material]],'DD FD'!AJ:AK,2,FALSE))</f>
        <v/>
      </c>
      <c r="LF114" s="813" t="str">
        <f>IF(Table1[[#This Row],[Hauptkörper - B1 - Virgin Material Anteil (in %)]]="","",Table1[[#This Row],[Hauptkörper - B1 - Virgin Material Anteil (in %)]])</f>
        <v/>
      </c>
      <c r="LG114" s="812" t="str">
        <f>IF(Table1[[#This Row],[Hauptkörper - B1 - Recyceltes Material]]="","",VLOOKUP(Table1[[#This Row],[Hauptkörper - B1 - Recyceltes Material]],'DD FD'!AL:AM,2,FALSE))</f>
        <v/>
      </c>
      <c r="LH114" s="813" t="str">
        <f>IF(Table1[[#This Row],[Hauptkörper - B1 - Recyceltes Material Anteil (in %)]]="","",Table1[[#This Row],[Hauptkörper - B1 - Recyceltes Material Anteil (in %)]])</f>
        <v/>
      </c>
      <c r="LI114" s="814" t="str">
        <f>IF(Table1[[#This Row],[Hauptkörper - B1 - Beschichtung]]="","",VLOOKUP(Table1[[#This Row],[Hauptkörper - B1 - Beschichtung]],'DD FD'!AE:AF,2,FALSE))</f>
        <v/>
      </c>
      <c r="LJ114" s="815" t="str">
        <f>IF(Table1[[#This Row],[Hauptkörper - B1 - Beschichtung Anteil (in %)]]="","",Table1[[#This Row],[Hauptkörper - B1 - Beschichtung Anteil (in %)]])</f>
        <v/>
      </c>
      <c r="LK114" s="811" t="str">
        <f>IF(Table1[[#This Row],[Hauptkörper - B2 - Art]]="","",VLOOKUP(Table1[[#This Row],[Hauptkörper - B2 - Art]],'DD FD'!B:C,2,FALSE))</f>
        <v/>
      </c>
      <c r="LL114" s="812" t="str">
        <f>IF(Table1[[#This Row],[Hauptkörper - B2 - Fraktion]]="","",VLOOKUP(Table1[[#This Row],[Hauptkörper - B2 - Fraktion]],'DD FD'!H:J,3,FALSE))</f>
        <v/>
      </c>
      <c r="LM114" s="809" t="str">
        <f>IF(Table1[[#This Row],[Hauptkörper - B2 - Gewicht
(in G)]]="","",Table1[[#This Row],[Hauptkörper - B2 - Gewicht
(in G)]])</f>
        <v/>
      </c>
      <c r="LN114" s="809" t="str">
        <f>IF(Table1[[#This Row],[Hauptkörper - B2 - Lizenzierungs-pflichtig? (X=Ja)]]="","",Table1[[#This Row],[Hauptkörper - B2 - Lizenzierungs-pflichtig? (X=Ja)]])</f>
        <v/>
      </c>
      <c r="LO114" s="812" t="str">
        <f>IF(Table1[[#This Row],[Hauptkörper - B2 - Virgin Material]]="","",VLOOKUP(Table1[[#This Row],[Hauptkörper - B2 - Virgin Material]],'DD FD'!AJ:AK,2,FALSE))</f>
        <v/>
      </c>
      <c r="LP114" s="813" t="str">
        <f>IF(Table1[[#This Row],[Hauptkörper - B2 - Virgin Material Anteil (in %)]]="","",Table1[[#This Row],[Hauptkörper - B2 - Virgin Material Anteil (in %)]])</f>
        <v/>
      </c>
      <c r="LQ114" s="812" t="str">
        <f>IF(Table1[[#This Row],[Hauptkörper - B2 - Recyceltes Material]]="","",VLOOKUP(Table1[[#This Row],[Hauptkörper - B2 - Recyceltes Material]],'DD FD'!AL:AM,2,FALSE))</f>
        <v/>
      </c>
      <c r="LR114" s="813" t="str">
        <f>IF(Table1[[#This Row],[Hauptkörper - B2 - Recyceltes Material Anteil (in %)]]="","",Table1[[#This Row],[Hauptkörper - B2 - Recyceltes Material Anteil (in %)]])</f>
        <v/>
      </c>
      <c r="LS114" s="812" t="str">
        <f>IF(Table1[[#This Row],[Hauptkörper - B2 - Beschichtung]]="","",VLOOKUP(Table1[[#This Row],[Hauptkörper - B2 - Beschichtung]],'DD FD'!AE:AF,2,FALSE))</f>
        <v/>
      </c>
      <c r="LT114" s="815" t="str">
        <f>IF(Table1[[#This Row],[Hauptkörper - B2 - Beschichtung Anteil (in %)]]="","",Table1[[#This Row],[Hauptkörper - B2 - Beschichtung Anteil (in %)]])</f>
        <v/>
      </c>
      <c r="LU114" s="811" t="str">
        <f>IF(Table1[[#This Row],[Hauptkörper - B3 - Art]]="","",VLOOKUP(Table1[[#This Row],[Hauptkörper - B3 - Art]],'DD FD'!B:C,2,FALSE))</f>
        <v/>
      </c>
      <c r="LV114" s="812" t="str">
        <f>IF(Table1[[#This Row],[Hauptkörper - B3 - Fraktion]]="","",VLOOKUP(Table1[[#This Row],[Hauptkörper - B3 - Fraktion]],'DD FD'!H:J,3,FALSE))</f>
        <v/>
      </c>
      <c r="LW114" s="809" t="str">
        <f>IF(Table1[[#This Row],[Hauptkörper - B3 - Gewicht
(in G)]]="","",Table1[[#This Row],[Hauptkörper - B3 - Gewicht
(in G)]])</f>
        <v/>
      </c>
      <c r="LX114" s="809" t="str">
        <f>IF(Table1[[#This Row],[Hauptkörper - B3 - Lizenzierungs-pflichtig? (X=Ja)]]="","",Table1[[#This Row],[Hauptkörper - B3 - Lizenzierungs-pflichtig? (X=Ja)]])</f>
        <v/>
      </c>
      <c r="LY114" s="812" t="str">
        <f>IF(Table1[[#This Row],[Hauptkörper - B3 - Virgin Material]]="","",VLOOKUP(Table1[[#This Row],[Hauptkörper - B3 - Virgin Material]],'DD FD'!AJ:AK,2,FALSE))</f>
        <v/>
      </c>
      <c r="LZ114" s="813" t="str">
        <f>IF(Table1[[#This Row],[Hauptkörper - B3 - Virgin Material Anteil (in %)]]="","",Table1[[#This Row],[Hauptkörper - B3 - Virgin Material Anteil (in %)]])</f>
        <v/>
      </c>
      <c r="MA114" s="812" t="str">
        <f>IF(Table1[[#This Row],[Hauptkörper - B3 - Recyceltes Material]]="","",VLOOKUP(Table1[[#This Row],[Hauptkörper - B3 - Recyceltes Material]],'DD FD'!AL:AM,2,FALSE))</f>
        <v/>
      </c>
      <c r="MB114" s="813" t="str">
        <f>IF(Table1[[#This Row],[Hauptkörper - B3 - Recyceltes Material Anteil (in %)]]="","",Table1[[#This Row],[Hauptkörper - B3 - Recyceltes Material Anteil (in %)]])</f>
        <v/>
      </c>
      <c r="MC114" s="812" t="str">
        <f>IF(Table1[[#This Row],[Hauptkörper - B3 - Beschichtung]]="","",VLOOKUP(Table1[[#This Row],[Hauptkörper - B3 - Beschichtung]],'DD FD'!AE:AF,2,FALSE))</f>
        <v/>
      </c>
      <c r="MD114" s="815" t="str">
        <f>IF(Table1[[#This Row],[Hauptkörper - B3 - Beschichtung Anteil (in %)]]="","",Table1[[#This Row],[Hauptkörper - B3 - Beschichtung Anteil (in %)]])</f>
        <v/>
      </c>
      <c r="ME114" s="811" t="str">
        <f>IF(Table1[[#This Row],[Verschluss - B1 - Art]]="","",VLOOKUP(Table1[[#This Row],[Verschluss - B1 - Art]],'DD FD'!D:E,2,FALSE))</f>
        <v/>
      </c>
      <c r="MF114" s="812" t="str">
        <f>IF(Table1[[#This Row],[Verschluss - B1 - Fraktion]]="","",VLOOKUP(Table1[[#This Row],[Verschluss - B1 - Fraktion]],'DD FD'!H:J,3,FALSE))</f>
        <v/>
      </c>
      <c r="MG114" s="809" t="str">
        <f>IF(Table1[[#This Row],[Verschluss - B1 - Gewicht (in G)]]="","",Table1[[#This Row],[Verschluss - B1 - Gewicht (in G)]])</f>
        <v/>
      </c>
      <c r="MH114" s="809" t="str">
        <f>IF(Table1[[#This Row],[Verschluss - B1 - Lizenzierungs-pflichtig? (X=Ja)]]="","",Table1[[#This Row],[Verschluss - B1 - Lizenzierungs-pflichtig? (X=Ja)]])</f>
        <v/>
      </c>
      <c r="MI114" s="809" t="str">
        <f>IF(Table1[[#This Row],[Verschluss - B1 - Trennbar vom Hauptkörper? (X=Ja)]]="","",Table1[[#This Row],[Verschluss - B1 - Trennbar vom Hauptkörper? (X=Ja)]])</f>
        <v/>
      </c>
      <c r="MJ114" s="812" t="str">
        <f>IF(Table1[[#This Row],[Verschluss - B1 - Virgin Material]]="","",VLOOKUP(Table1[[#This Row],[Verschluss - B1 - Virgin Material]],'DD FD'!AJ:AK,2,FALSE))</f>
        <v/>
      </c>
      <c r="MK114" s="813" t="str">
        <f>IF(Table1[[#This Row],[Verschluss - B1 - Virgin Material Anteil (in %)]]="","",Table1[[#This Row],[Verschluss - B1 - Virgin Material Anteil (in %)]])</f>
        <v/>
      </c>
      <c r="ML114" s="812" t="str">
        <f>IF(Table1[[#This Row],[Verschluss - B1 - Recyceltes Material]]="","",VLOOKUP(Table1[[#This Row],[Verschluss - B1 - Recyceltes Material]],'DD FD'!AL:AM,2,FALSE))</f>
        <v/>
      </c>
      <c r="MM114" s="813" t="str">
        <f>IF(Table1[[#This Row],[Verschluss - B1 - Recyceltes Material Anteil (in %)]]="","",Table1[[#This Row],[Verschluss - B1 - Recyceltes Material Anteil (in %)]])</f>
        <v/>
      </c>
      <c r="MN114" s="812" t="str">
        <f>IF(Table1[[#This Row],[Verschluss - B1 - Beschichtung]]="","",VLOOKUP(Table1[[#This Row],[Verschluss - B1 - Beschichtung]],'DD FD'!AE:AF,2,FALSE))</f>
        <v/>
      </c>
      <c r="MO114" s="815" t="str">
        <f>IF(Table1[[#This Row],[Verschluss - B1 - Beschichtung Anteil (in %)]]="","",Table1[[#This Row],[Verschluss - B1 - Beschichtung Anteil (in %)]])</f>
        <v/>
      </c>
      <c r="MP114" s="811" t="str">
        <f>IF(Table1[[#This Row],[Verschluss - B2 - Art]]="","",VLOOKUP(Table1[[#This Row],[Verschluss - B2 - Art]],'DD FD'!D:E,2,FALSE))</f>
        <v/>
      </c>
      <c r="MQ114" s="812" t="str">
        <f>IF(Table1[[#This Row],[Verschluss - B2 - Fraktion]]="","",VLOOKUP(Table1[[#This Row],[Verschluss - B2 - Fraktion]],'DD FD'!H:J,3,FALSE))</f>
        <v/>
      </c>
      <c r="MR114" s="809" t="str">
        <f>IF(Table1[[#This Row],[Verschluss - B2 - Gewicht (in G)]]="","",Table1[[#This Row],[Verschluss - B2 - Gewicht (in G)]])</f>
        <v/>
      </c>
      <c r="MS114" s="809" t="str">
        <f>IF(Table1[[#This Row],[Verschluss - B2 - Lizenzierungs-pflichtig? (X=Ja)]]="","",Table1[[#This Row],[Verschluss - B2 - Lizenzierungs-pflichtig? (X=Ja)]])</f>
        <v/>
      </c>
      <c r="MT114" s="809" t="str">
        <f>IF(Table1[[#This Row],[Verschluss - B2 - Trennbar vom Hauptkörper? (X=Ja)]]="","",Table1[[#This Row],[Verschluss - B2 - Trennbar vom Hauptkörper? (X=Ja)]])</f>
        <v/>
      </c>
      <c r="MU114" s="812" t="str">
        <f>IF(Table1[[#This Row],[Verschluss - B2 - Virgin Material]]="","",VLOOKUP(Table1[[#This Row],[Verschluss - B2 - Virgin Material]],'DD FD'!AJ:AK,2,FALSE))</f>
        <v/>
      </c>
      <c r="MV114" s="813" t="str">
        <f>IF(Table1[[#This Row],[Verschluss - B2 - Virgin Material Anteil (in %)]]="","",Table1[[#This Row],[Verschluss - B2 - Virgin Material Anteil (in %)]])</f>
        <v/>
      </c>
      <c r="MW114" s="812" t="str">
        <f>IF(Table1[[#This Row],[Verschluss - B2 - Recyceltes Material]]="","",VLOOKUP(Table1[[#This Row],[Verschluss - B2 - Recyceltes Material]],'DD FD'!AL:AM,2,FALSE))</f>
        <v/>
      </c>
      <c r="MX114" s="813" t="str">
        <f>IF(Table1[[#This Row],[Verschluss - B2 - Recyceltes Material Anteil (in %)]]="","",Table1[[#This Row],[Verschluss - B2 - Recyceltes Material Anteil (in %)]])</f>
        <v/>
      </c>
      <c r="MY114" s="812" t="str">
        <f>IF(Table1[[#This Row],[Verschluss - B2 - Beschichtung]]="","",VLOOKUP(Table1[[#This Row],[Verschluss - B2 - Beschichtung]],'DD FD'!AE:AF,2,FALSE))</f>
        <v/>
      </c>
      <c r="MZ114" s="815" t="str">
        <f>IF(Table1[[#This Row],[Verschluss - B2 - Beschichtung Anteil (in %)]]="","",Table1[[#This Row],[Verschluss - B2 - Beschichtung Anteil (in %)]])</f>
        <v/>
      </c>
      <c r="NA114" s="811" t="str">
        <f>IF(Table1[[#This Row],[Verschluss - B3 - Art]]="","",VLOOKUP(Table1[[#This Row],[Verschluss - B3 - Art]],'DD FD'!D:E,2,FALSE))</f>
        <v/>
      </c>
      <c r="NB114" s="812" t="str">
        <f>IF(Table1[[#This Row],[Verschluss - B3 - Fraktion]]="","",VLOOKUP(Table1[[#This Row],[Verschluss - B3 - Fraktion]],'DD FD'!H:J,3,FALSE))</f>
        <v/>
      </c>
      <c r="NC114" s="809" t="str">
        <f>IF(Table1[[#This Row],[Verschluss - B3 - Gewicht (in G)]]="","",Table1[[#This Row],[Verschluss - B3 - Gewicht (in G)]])</f>
        <v/>
      </c>
      <c r="ND114" s="809" t="str">
        <f>IF(Table1[[#This Row],[Verschluss - B3 - Lizenzierungs-pflichtig? (X=Ja)]]="","",Table1[[#This Row],[Verschluss - B3 - Lizenzierungs-pflichtig? (X=Ja)]])</f>
        <v/>
      </c>
      <c r="NE114" s="809" t="str">
        <f>IF(Table1[[#This Row],[Verschluss - B3 - Trennbar vom Hauptkörper? (X=Ja)]]="","",Table1[[#This Row],[Verschluss - B3 - Trennbar vom Hauptkörper? (X=Ja)]])</f>
        <v/>
      </c>
      <c r="NF114" s="812" t="str">
        <f>IF(Table1[[#This Row],[Verschluss - B3 - Virgin Material]]="","",VLOOKUP(Table1[[#This Row],[Verschluss - B3 - Virgin Material]],'DD FD'!AJ:AK,2,FALSE))</f>
        <v/>
      </c>
      <c r="NG114" s="813" t="str">
        <f>IF(Table1[[#This Row],[Verschluss - B3 - Virgin Material Anteil (in %)]]="","",Table1[[#This Row],[Verschluss - B3 - Virgin Material Anteil (in %)]])</f>
        <v/>
      </c>
      <c r="NH114" s="812" t="str">
        <f>IF(Table1[[#This Row],[Verschluss - B3 - Recyceltes Material]]="","",VLOOKUP(Table1[[#This Row],[Verschluss - B3 - Recyceltes Material]],'DD FD'!AL:AM,2,FALSE))</f>
        <v/>
      </c>
      <c r="NI114" s="813" t="str">
        <f>IF(Table1[[#This Row],[Verschluss - B3 - Recyceltes Material Anteil (in %)]]="","",Table1[[#This Row],[Verschluss - B3 - Recyceltes Material Anteil (in %)]])</f>
        <v/>
      </c>
      <c r="NJ114" s="812" t="str">
        <f>IF(Table1[[#This Row],[Verschluss - B3 - Beschichtung]]="","",VLOOKUP(Table1[[#This Row],[Verschluss - B3 - Beschichtung]],'DD FD'!AE:AF,2,FALSE))</f>
        <v/>
      </c>
      <c r="NK114" s="815" t="str">
        <f>IF(Table1[[#This Row],[Verschluss - B3 - Beschichtung Anteil (in %)]]="","",Table1[[#This Row],[Verschluss - B3 - Beschichtung Anteil (in %)]])</f>
        <v/>
      </c>
      <c r="NL114" s="811" t="str">
        <f>IF(Table1[[#This Row],[Etikett - B1 - Art]]="","",VLOOKUP(Table1[[#This Row],[Etikett - B1 - Art]],'DD FD'!F:G,2,FALSE))</f>
        <v/>
      </c>
      <c r="NM114" s="812" t="str">
        <f>IF(Table1[[#This Row],[Etikett - B1 - Fraktion]]="","",VLOOKUP(Table1[[#This Row],[Etikett - B1 - Fraktion]],'DD FD'!H:J,3,FALSE))</f>
        <v/>
      </c>
      <c r="NN114" s="809" t="str">
        <f>IF(Table1[[#This Row],[Etikett - B1 - Gewicht (in G)]]="","",Table1[[#This Row],[Etikett - B1 - Gewicht (in G)]])</f>
        <v/>
      </c>
      <c r="NO114" s="809" t="str">
        <f>IF(Table1[[#This Row],[Etikett - B1 - Lizenzierungs-pflichtig? (X=Ja)]]="","",Table1[[#This Row],[Etikett - B1 - Lizenzierungs-pflichtig? (X=Ja)]])</f>
        <v/>
      </c>
      <c r="NP114" s="809" t="str">
        <f>IF(Table1[[#This Row],[Etikett - B1 - Trennbar vom Hauptkörper? (X=Ja)]]="","",Table1[[#This Row],[Etikett - B1 - Trennbar vom Hauptkörper? (X=Ja)]])</f>
        <v/>
      </c>
      <c r="NQ114" s="812" t="str">
        <f>IF(Table1[[#This Row],[Etikett - B1 - Virgin Material]]="","",VLOOKUP(Table1[[#This Row],[Etikett - B1 - Virgin Material]],'DD FD'!AJ:AK,2,FALSE))</f>
        <v/>
      </c>
      <c r="NR114" s="813" t="str">
        <f>IF(Table1[[#This Row],[Etikett - B1 - Virgin Material Anteil (in %)]]="","",Table1[[#This Row],[Etikett - B1 - Virgin Material Anteil (in %)]])</f>
        <v/>
      </c>
      <c r="NS114" s="812" t="str">
        <f>IF(Table1[[#This Row],[Etikett - B1 - Recyceltes Material]]="","",VLOOKUP(Table1[[#This Row],[Etikett - B1 - Recyceltes Material]],'DD FD'!AL:AM,2,FALSE))</f>
        <v/>
      </c>
      <c r="NT114" s="813" t="str">
        <f>IF(Table1[[#This Row],[Etikett - B1 - Recyceltes Material Anteil (in %)]]="","",Table1[[#This Row],[Etikett - B1 - Recyceltes Material Anteil (in %)]])</f>
        <v/>
      </c>
      <c r="NU114" s="812" t="str">
        <f>IF(Table1[[#This Row],[Etikett - B1 - Beschichtung]]="","",VLOOKUP(Table1[[#This Row],[Etikett - B1 - Beschichtung]],'DD FD'!AE:AF,2,FALSE))</f>
        <v/>
      </c>
      <c r="NV114" s="815" t="str">
        <f>IF(Table1[[#This Row],[Etikett - B1 - Beschichtung Anteil (in %)]]="","",Table1[[#This Row],[Etikett - B1 - Beschichtung Anteil (in %)]])</f>
        <v/>
      </c>
      <c r="NW114" s="811" t="str">
        <f>IF(Table1[[#This Row],[Etikett - B2 - Art]]="","",VLOOKUP(Table1[[#This Row],[Etikett - B2 - Art]],'DD FD'!F:G,2,FALSE))</f>
        <v/>
      </c>
      <c r="NX114" s="812" t="str">
        <f>IF(Table1[[#This Row],[Etikett - B2 - Fraktion]]="","",VLOOKUP(Table1[[#This Row],[Etikett - B2 - Fraktion]],'DD FD'!H:J,3,FALSE))</f>
        <v/>
      </c>
      <c r="NY114" s="809" t="str">
        <f>IF(Table1[[#This Row],[Etikett - B2 - Gewicht (in G)]]="","",Table1[[#This Row],[Etikett - B2 - Gewicht (in G)]])</f>
        <v/>
      </c>
      <c r="NZ114" s="809" t="str">
        <f>IF(Table1[[#This Row],[Etikett - B2 - Lizenzierungs-pflichtig? (X=Ja)]]="","",Table1[[#This Row],[Etikett - B2 - Lizenzierungs-pflichtig? (X=Ja)]])</f>
        <v/>
      </c>
      <c r="OA114" s="809" t="str">
        <f>IF(Table1[[#This Row],[Etikett - B2 - Trennbar vom Hauptkörper? (X=Ja)]]="","",Table1[[#This Row],[Etikett - B2 - Trennbar vom Hauptkörper? (X=Ja)]])</f>
        <v/>
      </c>
      <c r="OB114" s="812" t="str">
        <f>IF(Table1[[#This Row],[Etikett - B2 - Virgin Material]]="","",VLOOKUP(Table1[[#This Row],[Etikett - B2 - Virgin Material]],'DD FD'!AJ:AK,2,FALSE))</f>
        <v/>
      </c>
      <c r="OC114" s="813" t="str">
        <f>IF(Table1[[#This Row],[Etikett - B2 - Virgin Material Anteil (in %)]]="","",Table1[[#This Row],[Etikett - B2 - Virgin Material Anteil (in %)]])</f>
        <v/>
      </c>
      <c r="OD114" s="812" t="str">
        <f>IF(Table1[[#This Row],[Etikett - B2 - Recyceltes Material]]="","",VLOOKUP(Table1[[#This Row],[Etikett - B2 - Recyceltes Material]],'DD FD'!AL:AM,2,FALSE))</f>
        <v/>
      </c>
      <c r="OE114" s="813" t="str">
        <f>IF(Table1[[#This Row],[Etikett - B2 - Recyceltes Material Anteil (in %)]]="","",Table1[[#This Row],[Etikett - B2 - Recyceltes Material Anteil (in %)]])</f>
        <v/>
      </c>
      <c r="OF114" s="812" t="str">
        <f>IF(Table1[[#This Row],[Etikett - B2 - Beschichtung]]="","",VLOOKUP(Table1[[#This Row],[Etikett - B2 - Beschichtung]],'DD FD'!AE:AF,2,FALSE))</f>
        <v/>
      </c>
      <c r="OG114" s="815" t="str">
        <f>IF(Table1[[#This Row],[Etikett - B2 - Beschichtung Anteil (in %)]]="","",Table1[[#This Row],[Etikett - B2 - Beschichtung Anteil (in %)]])</f>
        <v/>
      </c>
      <c r="OH114" s="811" t="str">
        <f>IF(Table1[[#This Row],[Etikett - B3 - Art]]="","",VLOOKUP(Table1[[#This Row],[Etikett - B3 - Art]],'DD FD'!F:G,2,FALSE))</f>
        <v/>
      </c>
      <c r="OI114" s="812" t="str">
        <f>IF(Table1[[#This Row],[Etikett - B3 - Fraktion]]="","",VLOOKUP(Table1[[#This Row],[Etikett - B3 - Fraktion]],'DD FD'!H:J,3,FALSE))</f>
        <v/>
      </c>
      <c r="OJ114" s="809" t="str">
        <f>IF(Table1[[#This Row],[Etikett - B3 - Gewicht (in G)]]="","",Table1[[#This Row],[Etikett - B3 - Gewicht (in G)]])</f>
        <v/>
      </c>
      <c r="OK114" s="809" t="str">
        <f>IF(Table1[[#This Row],[Etikett - B3 - Lizenzierungs-pflichtig? (X=Ja)]]="","",Table1[[#This Row],[Etikett - B3 - Lizenzierungs-pflichtig? (X=Ja)]])</f>
        <v/>
      </c>
      <c r="OL114" s="809" t="str">
        <f>IF(Table1[[#This Row],[Etikett - B3 - Trennbar vom Hauptkörper? (X=Ja)]]="","",Table1[[#This Row],[Etikett - B3 - Trennbar vom Hauptkörper? (X=Ja)]])</f>
        <v/>
      </c>
      <c r="OM114" s="812" t="str">
        <f>IF(Table1[[#This Row],[Etikett - B3 - Virgin Material]]="","",VLOOKUP(Table1[[#This Row],[Etikett - B3 - Virgin Material]],'DD FD'!AJ:AK,2,FALSE))</f>
        <v/>
      </c>
      <c r="ON114" s="813" t="str">
        <f>IF(Table1[[#This Row],[Etikett - B3 - Virgin Material Anteil (in %)]]="","",Table1[[#This Row],[Etikett - B3 - Virgin Material Anteil (in %)]])</f>
        <v/>
      </c>
      <c r="OO114" s="812" t="str">
        <f>IF(Table1[[#This Row],[Etikett - B3 - Recyceltes Material]]="","",VLOOKUP(Table1[[#This Row],[Etikett - B3 - Recyceltes Material]],'DD FD'!AL:AM,2,FALSE))</f>
        <v/>
      </c>
      <c r="OP114" s="813" t="str">
        <f>IF(Table1[[#This Row],[Etikett - B3 - Recyceltes Material Anteil (in %)]]="","",Table1[[#This Row],[Etikett - B3 - Recyceltes Material Anteil (in %)]])</f>
        <v/>
      </c>
      <c r="OQ114" s="812" t="str">
        <f>IF(Table1[[#This Row],[Etikett - B3 - Beschichtung]]="","",VLOOKUP(Table1[[#This Row],[Etikett - B3 - Beschichtung]],'DD FD'!AE:AF,2,FALSE))</f>
        <v/>
      </c>
      <c r="OR114" s="861" t="str">
        <f>IF(Table1[[#This Row],[Etikett - B3 - Beschichtung Anteil (in %)]]="","",Table1[[#This Row],[Etikett - B3 - Beschichtung Anteil (in %)]])</f>
        <v/>
      </c>
      <c r="OS114" s="866">
        <f>ROUNDUP(SUM(
IF(AND(LB114='DD FD'!$J$7,LD114='DD FD'!$AI$3),LC114,0),
IF(AND(LL114='DD FD'!$J$7,LN114='DD FD'!$AI$3),LM114,0),
IF(AND(LV114='DD FD'!$J$7,LX114='DD FD'!$AI$3),LW114,0),
IF(AND(MF114='DD FD'!$J$7,MH114='DD FD'!$AI$3),MG114,0),
IF(AND(MQ114='DD FD'!$J$7,MS114='DD FD'!$AI$3),MR114,0),
IF(AND(NB114='DD FD'!$J$7,ND114='DD FD'!$AI$3),NC114,0),
IF(AND(NM114='DD FD'!$J$7,NO114='DD FD'!$AI$3),NN114,0),
IF(AND(NX114='DD FD'!$J$7,NZ114='DD FD'!$AI$3),NY114,0),
IF(AND(OI114='DD FD'!$J$7,OK114='DD FD'!$AI$3),OJ114,0),
),2)</f>
        <v>0</v>
      </c>
      <c r="OT114" s="865">
        <f>ROUNDUP(SUM(
IF(AND(LB114='DD FD'!$J$6,LD114='DD FD'!$AI$3),LC114,0),
IF(AND(LL114='DD FD'!$J$6,LN114='DD FD'!$AI$3),LM114,0),
IF(AND(LV114='DD FD'!$J$6,LX114='DD FD'!$AI$3),LW114,0),
IF(AND(MF114='DD FD'!$J$6,MH114='DD FD'!$AI$3),MG114,0),
IF(AND(MQ114='DD FD'!$J$6,MS114='DD FD'!$AI$3),MR114,0),
IF(AND(NB114='DD FD'!$J$6,ND114='DD FD'!$AI$3),NC114,0),
IF(AND(NM114='DD FD'!$J$6,NO114='DD FD'!$AI$3),NN114,0),
IF(AND(NX114='DD FD'!$J$6,NZ114='DD FD'!$AI$3),NY114,0),
IF(AND(OI114='DD FD'!$J$6,OK114='DD FD'!$AI$3),OJ114,0),
),2)</f>
        <v>0</v>
      </c>
      <c r="OU114" s="865">
        <f>ROUNDUP(SUM(
IF(AND(LB114='DD FD'!$J$10,LD114='DD FD'!$AI$3),LC114,0),
IF(AND(LL114='DD FD'!$J$10,LN114='DD FD'!$AI$3),LM114,0),
IF(AND(LV114='DD FD'!$J$10,LX114='DD FD'!$AI$3),LW114,0),
IF(AND(MF114='DD FD'!$J$10,MH114='DD FD'!$AI$3),MG114,0),
IF(AND(MQ114='DD FD'!$J$10,MS114='DD FD'!$AI$3),MR114,0),
IF(AND(NB114='DD FD'!$J$10,ND114='DD FD'!$AI$3),NC114,0),
IF(AND(NM114='DD FD'!$J$10,NO114='DD FD'!$AI$3),NN114,0),
IF(AND(NX114='DD FD'!$J$10,NZ114='DD FD'!$AI$3),NY114,0),
IF(AND(OI114='DD FD'!$J$10,OK114='DD FD'!$AI$3),OJ114,0),
),2)</f>
        <v>0</v>
      </c>
      <c r="OV114" s="865">
        <f>ROUNDUP(SUM(
IF(AND(LB114='DD FD'!$J$8,LD114='DD FD'!$AI$3),LC114,0),
IF(AND(LL114='DD FD'!$J$8,LN114='DD FD'!$AI$3),LM114,0),
IF(AND(LV114='DD FD'!$J$8,LX114='DD FD'!$AI$3),LW114,0),
IF(AND(MF114='DD FD'!$J$8,MH114='DD FD'!$AI$3),MG114,0),
IF(AND(MQ114='DD FD'!$J$8,MS114='DD FD'!$AI$3),MR114,0),
IF(AND(NB114='DD FD'!$J$8,ND114='DD FD'!$AI$3),NC114,0),
IF(AND(NM114='DD FD'!$J$8,NO114='DD FD'!$AI$3),NN114,0),
IF(AND(NX114='DD FD'!$J$8,NZ114='DD FD'!$AI$3),NY114,0),
IF(AND(OI114='DD FD'!$J$8,OK114='DD FD'!$AI$3),OJ114,0),
),2)</f>
        <v>0</v>
      </c>
      <c r="OW114" s="865">
        <f>ROUNDUP(SUM(
IF(AND(LB114='DD FD'!$J$5,LD114='DD FD'!$AI$3),LC114,0),
IF(AND(LL114='DD FD'!$J$5,LN114='DD FD'!$AI$3),LM114,0),
IF(AND(LV114='DD FD'!$J$5,LX114='DD FD'!$AI$3),LW114,0),
IF(AND(MF114='DD FD'!$J$5,MH114='DD FD'!$AI$3),MG114,0),
IF(AND(MQ114='DD FD'!$J$5,MS114='DD FD'!$AI$3),MR114,0),
IF(AND(NB114='DD FD'!$J$5,ND114='DD FD'!$AI$3),NC114,0),
IF(AND(NM114='DD FD'!$J$5,NO114='DD FD'!$AI$3),NN114,0),
IF(AND(NX114='DD FD'!$J$5,NZ114='DD FD'!$AI$3),NY114,0),
IF(AND(OI114='DD FD'!$J$5,OK114='DD FD'!$AI$3),OJ114,0),
),2)</f>
        <v>0</v>
      </c>
      <c r="OX114" s="865">
        <f>ROUNDUP(SUM(
IF(AND(LB114='DD FD'!$J$9,LD114='DD FD'!$AI$3),LC114,0),
IF(AND(LL114='DD FD'!$J$9,LN114='DD FD'!$AI$3),LM114,0),
IF(AND(LV114='DD FD'!$J$9,LX114='DD FD'!$AI$3),LW114,0),
IF(AND(MF114='DD FD'!$J$9,MH114='DD FD'!$AI$3),MG114,0),
IF(AND(MQ114='DD FD'!$J$9,MS114='DD FD'!$AI$3),MR114,0),
IF(AND(NB114='DD FD'!$J$9,ND114='DD FD'!$AI$3),NC114,0),
IF(AND(NM114='DD FD'!$J$9,NO114='DD FD'!$AI$3),NN114,0),
IF(AND(NX114='DD FD'!$J$9,NZ114='DD FD'!$AI$3),NY114,0),
IF(AND(OI114='DD FD'!$J$9,OK114='DD FD'!$AI$3),OJ114,0),
),2)</f>
        <v>0</v>
      </c>
      <c r="OY114" s="865">
        <f>ROUNDUP(SUM(
IF(AND(LB114='DD FD'!$J$4,LD114='DD FD'!$AI$3),LC114,0),
IF(AND(LL114='DD FD'!$J$4,LN114='DD FD'!$AI$3),LM114,0),
IF(AND(LV114='DD FD'!$J$4,LX114='DD FD'!$AI$3),LW114,0),
IF(AND(MF114='DD FD'!$J$4,MH114='DD FD'!$AI$3),MG114,0),
IF(AND(MQ114='DD FD'!$J$4,MS114='DD FD'!$AI$3),MR114,0),
IF(AND(NB114='DD FD'!$J$4,ND114='DD FD'!$AI$3),NC114,0),
IF(AND(NM114='DD FD'!$J$4,NO114='DD FD'!$AI$3),NN114,0),
IF(AND(NX114='DD FD'!$J$4,NZ114='DD FD'!$AI$3),NY114,0),
IF(AND(OI114='DD FD'!$J$4,OK114='DD FD'!$AI$3),OJ114,0),
),2)</f>
        <v>0</v>
      </c>
      <c r="OZ114" s="867">
        <f>ROUNDUP(SUM(
IF(AND(LB114='DD FD'!$J$11,LD114='DD FD'!$AI$3),LC114,0),
IF(AND(LL114='DD FD'!$J$11,LN114='DD FD'!$AI$3),LM114,0),
IF(AND(LV114='DD FD'!$J$11,LX114='DD FD'!$AI$3),LW114,0),
IF(AND(MF114='DD FD'!$J$11,MH114='DD FD'!$AI$3),MG114,0),
IF(AND(MQ114='DD FD'!$J$11,MS114='DD FD'!$AI$3),MR114,0),
IF(AND(NB114='DD FD'!$J$11,ND114='DD FD'!$AI$3),NC114,0),
IF(AND(NM114='DD FD'!$J$11,NO114='DD FD'!$AI$3),NN114,0),
IF(AND(NX114='DD FD'!$J$11,NZ114='DD FD'!$AI$3),NY114,0),
IF(AND(OI114='DD FD'!$J$11,OK114='DD FD'!$AI$3),OJ114,0),
),2)</f>
        <v>0</v>
      </c>
    </row>
    <row r="115" spans="1:416">
      <c r="A115" s="663"/>
      <c r="B115" s="182"/>
      <c r="C115" s="282"/>
      <c r="D115" s="282"/>
      <c r="E115" s="183"/>
      <c r="F115" s="355"/>
      <c r="G115" s="359"/>
      <c r="H115" s="664"/>
      <c r="I115" s="173"/>
      <c r="J115" s="161" t="str">
        <f t="shared" si="27"/>
        <v/>
      </c>
      <c r="K115" s="633" t="str">
        <f t="shared" si="44"/>
        <v/>
      </c>
      <c r="L115" s="636"/>
      <c r="M115" s="124" t="str">
        <f t="shared" si="45"/>
        <v/>
      </c>
      <c r="N115" s="125" t="str">
        <f t="shared" si="28"/>
        <v/>
      </c>
      <c r="O115" s="175"/>
      <c r="P115" s="175"/>
      <c r="Q115" s="126" t="str">
        <f t="shared" si="46"/>
        <v/>
      </c>
      <c r="R115" s="184"/>
      <c r="S115" s="184"/>
      <c r="T115" s="182"/>
      <c r="U115" s="182"/>
      <c r="V115" s="182"/>
      <c r="W115" s="358"/>
      <c r="X115" s="182"/>
      <c r="Y115" s="183"/>
      <c r="Z115" s="123"/>
      <c r="AA115" s="176"/>
      <c r="AB115" s="176"/>
      <c r="AC115" s="176"/>
      <c r="AD115" s="176"/>
      <c r="AE115" s="176"/>
      <c r="AF115" s="176"/>
      <c r="AG115" s="127" t="str">
        <f t="shared" si="47"/>
        <v/>
      </c>
      <c r="AH115" s="127" t="str">
        <f t="shared" si="48"/>
        <v/>
      </c>
      <c r="AI115" s="370"/>
      <c r="AJ115" s="635"/>
      <c r="AK115" s="619" t="str">
        <f t="shared" si="49"/>
        <v/>
      </c>
      <c r="AL115" s="124" t="str">
        <f t="shared" si="29"/>
        <v/>
      </c>
      <c r="AM115" s="124" t="str">
        <f t="shared" si="30"/>
        <v/>
      </c>
      <c r="AN115" s="124" t="str">
        <f t="shared" si="31"/>
        <v/>
      </c>
      <c r="AO115" s="124" t="str">
        <f t="shared" si="32"/>
        <v/>
      </c>
      <c r="AP115" s="184"/>
      <c r="AQ115" s="182"/>
      <c r="AR115" s="182"/>
      <c r="AS115" s="182"/>
      <c r="AT115" s="182"/>
      <c r="AU115" s="127" t="str">
        <f t="shared" si="33"/>
        <v/>
      </c>
      <c r="AV115" s="354"/>
      <c r="AW115" s="127" t="str">
        <f t="shared" si="34"/>
        <v/>
      </c>
      <c r="AX115" s="144" t="str">
        <f t="shared" si="35"/>
        <v/>
      </c>
      <c r="AY115" s="182"/>
      <c r="AZ115" s="23"/>
      <c r="BA115" s="23"/>
      <c r="BB115" s="183"/>
      <c r="BC115" s="622"/>
      <c r="BD115" s="649" t="str">
        <f t="shared" si="50"/>
        <v/>
      </c>
      <c r="BE115" s="354"/>
      <c r="BF115" s="192" t="str">
        <f t="shared" si="51"/>
        <v/>
      </c>
      <c r="BG115" s="159"/>
      <c r="BH115" s="159"/>
      <c r="BI115" s="182"/>
      <c r="BJ115" s="194"/>
      <c r="BK115" s="194"/>
      <c r="BL115" s="194"/>
      <c r="BM115" s="127" t="str">
        <f t="shared" si="36"/>
        <v/>
      </c>
      <c r="BN115" s="194"/>
      <c r="BO115" s="178" t="str">
        <f t="shared" si="37"/>
        <v/>
      </c>
      <c r="BP115" s="191"/>
      <c r="BQ115" s="182"/>
      <c r="BR115" s="23"/>
      <c r="BS115" s="23"/>
      <c r="BT115" s="23"/>
      <c r="BU115" s="651"/>
      <c r="BV115" s="647"/>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633" t="str">
        <f t="shared" si="52"/>
        <v/>
      </c>
      <c r="DY115" s="736"/>
      <c r="DZ115" s="334"/>
      <c r="EA115" s="736"/>
      <c r="EB115" s="197"/>
      <c r="EC115" s="194"/>
      <c r="ED115" s="197"/>
      <c r="EE115" s="197"/>
      <c r="EF115" s="194"/>
      <c r="EG115" s="194"/>
      <c r="EH115" s="194"/>
      <c r="EI115" s="123" t="str">
        <f t="shared" si="38"/>
        <v/>
      </c>
      <c r="EJ115" s="194"/>
      <c r="EK115" s="620" t="str">
        <f t="shared" si="39"/>
        <v/>
      </c>
      <c r="EL115" s="756"/>
      <c r="EM115" s="620" t="str">
        <f t="shared" si="53"/>
        <v/>
      </c>
      <c r="EN115" s="733"/>
      <c r="EO115" s="163"/>
      <c r="EP115" s="163"/>
      <c r="EQ115" s="163"/>
      <c r="ER115" s="163"/>
      <c r="ES115" s="163"/>
      <c r="ET115" s="163"/>
      <c r="EU115" s="163"/>
      <c r="EV115" s="163"/>
      <c r="EW115" s="163"/>
      <c r="EX115" s="163"/>
      <c r="EY115" s="163"/>
      <c r="EZ115" s="163"/>
      <c r="FA115" s="163"/>
      <c r="FB115" s="163"/>
      <c r="FC115" s="742"/>
      <c r="FD115" s="648" t="str">
        <f t="shared" si="40"/>
        <v/>
      </c>
      <c r="FE115" s="183"/>
      <c r="FF115" s="201"/>
      <c r="FG115" s="201"/>
      <c r="FH115" s="201"/>
      <c r="FI115" s="201"/>
      <c r="FJ115" s="201"/>
      <c r="FK115" s="201"/>
      <c r="FL115" s="182"/>
      <c r="FM115" s="182"/>
      <c r="FN115" s="334"/>
      <c r="FO115" s="123" t="str">
        <f t="shared" si="41"/>
        <v/>
      </c>
      <c r="FP115" s="889" t="str">
        <f>IF(Table1[[#This Row],[Baumwollanteil (in %)]]&lt;&gt;"","05","")</f>
        <v/>
      </c>
      <c r="FQ115" s="999"/>
      <c r="FR115" s="179" t="str">
        <f t="shared" si="42"/>
        <v/>
      </c>
      <c r="FS115" s="175"/>
      <c r="FT115" s="175"/>
      <c r="FU115" s="175"/>
      <c r="FV115" s="745" t="str">
        <f t="shared" si="43"/>
        <v/>
      </c>
      <c r="FZ115" s="24"/>
      <c r="GA115" s="24"/>
      <c r="GC115" s="1010" t="str">
        <f>IF(Table1[[#This Row],[Global Trade Item Number (GTIN)]]="","",Table1[[#This Row],[Global Trade Item Number (GTIN)]])</f>
        <v/>
      </c>
      <c r="GD115" s="790" t="str">
        <f>IF(Table1[[#This Row],[WAWI-Nr./ Kreditoren-Nummer
(ASDV)]]&lt;&gt;"",Table1[[#This Row],[WAWI-Nr./ Kreditoren-Nummer
(ASDV)]],"")</f>
        <v/>
      </c>
      <c r="GE115" s="190"/>
      <c r="GF115" s="790" t="str">
        <f>IF(Table1[[#This Row],[Gültig ab (Datum)]]&lt;&gt;"","31.12.9999","")</f>
        <v/>
      </c>
      <c r="GG115" s="190"/>
      <c r="GH115" s="190"/>
      <c r="GI115" s="616"/>
      <c r="GJ115" s="765"/>
      <c r="GK115" s="763"/>
      <c r="GL115" s="617"/>
      <c r="GM115" s="617"/>
      <c r="GN115" s="617"/>
      <c r="GO115" s="617"/>
      <c r="GP115" s="617"/>
      <c r="GQ115" s="775"/>
      <c r="GR115" s="771"/>
      <c r="GS115" s="159"/>
      <c r="GT115" s="610"/>
      <c r="GU115" s="610"/>
      <c r="GV115" s="610"/>
      <c r="GW115" s="610"/>
      <c r="GX115" s="610"/>
      <c r="GY115" s="610"/>
      <c r="GZ115" s="610"/>
      <c r="HA115" s="610"/>
      <c r="HB115" s="771"/>
      <c r="HC115" s="610"/>
      <c r="HD115" s="610"/>
      <c r="HE115" s="610"/>
      <c r="HF115" s="610"/>
      <c r="HG115" s="610"/>
      <c r="HH115" s="610"/>
      <c r="HI115" s="610"/>
      <c r="HJ115" s="610"/>
      <c r="HK115" s="610"/>
      <c r="HL115" s="771"/>
      <c r="HM115" s="610"/>
      <c r="HN115" s="610"/>
      <c r="HO115" s="610"/>
      <c r="HP115" s="610"/>
      <c r="HQ115" s="610"/>
      <c r="HR115" s="610"/>
      <c r="HS115" s="610"/>
      <c r="HT115" s="610"/>
      <c r="HU115" s="610"/>
      <c r="HV115" s="771"/>
      <c r="HW115" s="610"/>
      <c r="HX115" s="610"/>
      <c r="HY115" s="610"/>
      <c r="HZ115" s="610"/>
      <c r="IA115" s="610"/>
      <c r="IB115" s="610"/>
      <c r="IC115" s="610"/>
      <c r="ID115" s="610"/>
      <c r="IE115" s="610"/>
      <c r="IF115" s="610"/>
      <c r="IG115" s="771"/>
      <c r="IH115" s="610"/>
      <c r="II115" s="610"/>
      <c r="IJ115" s="610"/>
      <c r="IK115" s="610"/>
      <c r="IL115" s="610"/>
      <c r="IM115" s="610"/>
      <c r="IN115" s="610"/>
      <c r="IO115" s="610"/>
      <c r="IP115" s="610"/>
      <c r="IQ115" s="610"/>
      <c r="IR115" s="771"/>
      <c r="IS115" s="610"/>
      <c r="IT115" s="610"/>
      <c r="IU115" s="610"/>
      <c r="IV115" s="610"/>
      <c r="IW115" s="610"/>
      <c r="IX115" s="610"/>
      <c r="IY115" s="610"/>
      <c r="IZ115" s="610"/>
      <c r="JA115" s="610"/>
      <c r="JB115" s="610"/>
      <c r="JC115" s="771"/>
      <c r="JD115" s="610"/>
      <c r="JE115" s="610"/>
      <c r="JF115" s="610"/>
      <c r="JG115" s="610"/>
      <c r="JH115" s="610"/>
      <c r="JI115" s="610"/>
      <c r="JJ115" s="610"/>
      <c r="JK115" s="610"/>
      <c r="JL115" s="610"/>
      <c r="JM115" s="827"/>
      <c r="JN115" s="771"/>
      <c r="JO115" s="610"/>
      <c r="JP115" s="610"/>
      <c r="JQ115" s="610"/>
      <c r="JR115" s="610"/>
      <c r="JS115" s="610"/>
      <c r="JT115" s="610"/>
      <c r="JU115" s="610"/>
      <c r="JV115" s="610"/>
      <c r="JW115" s="610"/>
      <c r="JX115" s="610"/>
      <c r="JY115" s="771"/>
      <c r="JZ115" s="610"/>
      <c r="KA115" s="610"/>
      <c r="KB115" s="610"/>
      <c r="KC115" s="610"/>
      <c r="KD115" s="610"/>
      <c r="KE115" s="610"/>
      <c r="KF115" s="610"/>
      <c r="KG115" s="610"/>
      <c r="KH115" s="610"/>
      <c r="KI115" s="610"/>
      <c r="KL115" s="803" t="str">
        <f>IF(Table1[[#This Row],[GTIN]]&lt;&gt;"",Table1[[#This Row],[GTIN]],"")</f>
        <v/>
      </c>
      <c r="KM115" s="804" t="str">
        <f>Table1[[#This Row],[Kreditor]]</f>
        <v/>
      </c>
      <c r="KN115" s="805" t="str">
        <f>IF(Table1[[#This Row],[Gültig ab (Datum)]]&lt;&gt;"",Table1[[#This Row],[Gültig ab (Datum)]],"")</f>
        <v/>
      </c>
      <c r="KO115" s="805" t="str">
        <f>Table1[[#This Row],[Gültig bis]]</f>
        <v/>
      </c>
      <c r="KP115" s="818" t="str">
        <f>IF(Table1[[#This Row],[Artikel verpackt? 
(X=Ja)]]="","",Table1[[#This Row],[Artikel verpackt? 
(X=Ja)]])</f>
        <v/>
      </c>
      <c r="KQ115" s="806" t="str">
        <f>IF(Table1[[#This Row],[Verpackung recyclingfähig?
(X=Ja)]]="","",Table1[[#This Row],[Verpackung recyclingfähig?
(X=Ja)]])</f>
        <v/>
      </c>
      <c r="KR115" s="807"/>
      <c r="KS115" s="808"/>
      <c r="KT115" s="809"/>
      <c r="KU115" s="809"/>
      <c r="KV115" s="809"/>
      <c r="KW115" s="809"/>
      <c r="KX115" s="809"/>
      <c r="KY115" s="809"/>
      <c r="KZ115" s="810"/>
      <c r="LA115" s="811" t="str">
        <f>IF(Table1[[#This Row],[Hauptkörper - B1 - Art]]="","",VLOOKUP(Table1[[#This Row],[Hauptkörper - B1 - Art]],'DD FD'!B:C,2,FALSE))</f>
        <v/>
      </c>
      <c r="LB115" s="812" t="str">
        <f>IF(Table1[[#This Row],[Hauptkörper - B1 - Fraktion]]="","",VLOOKUP(Table1[[#This Row],[Hauptkörper - B1 - Fraktion]],'DD FD'!H:J,3,FALSE))</f>
        <v/>
      </c>
      <c r="LC115" s="809" t="str">
        <f>IF(Table1[[#This Row],[Hauptkörper - B1 - Gewicht
(in G)]]="","",Table1[[#This Row],[Hauptkörper - B1 - Gewicht
(in G)]])</f>
        <v/>
      </c>
      <c r="LD115" s="809" t="str">
        <f>IF(Table1[[#This Row],[Hauptkörper - B1 - Lizenzierungs-pflichtig? (X=Ja)]]="","",Table1[[#This Row],[Hauptkörper - B1 - Lizenzierungs-pflichtig? (X=Ja)]])</f>
        <v/>
      </c>
      <c r="LE115" s="812" t="str">
        <f>IF(Table1[[#This Row],[Hauptkörper - B1 - Virgin Material]]="","",VLOOKUP(Table1[[#This Row],[Hauptkörper - B1 - Virgin Material]],'DD FD'!AJ:AK,2,FALSE))</f>
        <v/>
      </c>
      <c r="LF115" s="813" t="str">
        <f>IF(Table1[[#This Row],[Hauptkörper - B1 - Virgin Material Anteil (in %)]]="","",Table1[[#This Row],[Hauptkörper - B1 - Virgin Material Anteil (in %)]])</f>
        <v/>
      </c>
      <c r="LG115" s="812" t="str">
        <f>IF(Table1[[#This Row],[Hauptkörper - B1 - Recyceltes Material]]="","",VLOOKUP(Table1[[#This Row],[Hauptkörper - B1 - Recyceltes Material]],'DD FD'!AL:AM,2,FALSE))</f>
        <v/>
      </c>
      <c r="LH115" s="813" t="str">
        <f>IF(Table1[[#This Row],[Hauptkörper - B1 - Recyceltes Material Anteil (in %)]]="","",Table1[[#This Row],[Hauptkörper - B1 - Recyceltes Material Anteil (in %)]])</f>
        <v/>
      </c>
      <c r="LI115" s="814" t="str">
        <f>IF(Table1[[#This Row],[Hauptkörper - B1 - Beschichtung]]="","",VLOOKUP(Table1[[#This Row],[Hauptkörper - B1 - Beschichtung]],'DD FD'!AE:AF,2,FALSE))</f>
        <v/>
      </c>
      <c r="LJ115" s="815" t="str">
        <f>IF(Table1[[#This Row],[Hauptkörper - B1 - Beschichtung Anteil (in %)]]="","",Table1[[#This Row],[Hauptkörper - B1 - Beschichtung Anteil (in %)]])</f>
        <v/>
      </c>
      <c r="LK115" s="811" t="str">
        <f>IF(Table1[[#This Row],[Hauptkörper - B2 - Art]]="","",VLOOKUP(Table1[[#This Row],[Hauptkörper - B2 - Art]],'DD FD'!B:C,2,FALSE))</f>
        <v/>
      </c>
      <c r="LL115" s="812" t="str">
        <f>IF(Table1[[#This Row],[Hauptkörper - B2 - Fraktion]]="","",VLOOKUP(Table1[[#This Row],[Hauptkörper - B2 - Fraktion]],'DD FD'!H:J,3,FALSE))</f>
        <v/>
      </c>
      <c r="LM115" s="809" t="str">
        <f>IF(Table1[[#This Row],[Hauptkörper - B2 - Gewicht
(in G)]]="","",Table1[[#This Row],[Hauptkörper - B2 - Gewicht
(in G)]])</f>
        <v/>
      </c>
      <c r="LN115" s="809" t="str">
        <f>IF(Table1[[#This Row],[Hauptkörper - B2 - Lizenzierungs-pflichtig? (X=Ja)]]="","",Table1[[#This Row],[Hauptkörper - B2 - Lizenzierungs-pflichtig? (X=Ja)]])</f>
        <v/>
      </c>
      <c r="LO115" s="812" t="str">
        <f>IF(Table1[[#This Row],[Hauptkörper - B2 - Virgin Material]]="","",VLOOKUP(Table1[[#This Row],[Hauptkörper - B2 - Virgin Material]],'DD FD'!AJ:AK,2,FALSE))</f>
        <v/>
      </c>
      <c r="LP115" s="813" t="str">
        <f>IF(Table1[[#This Row],[Hauptkörper - B2 - Virgin Material Anteil (in %)]]="","",Table1[[#This Row],[Hauptkörper - B2 - Virgin Material Anteil (in %)]])</f>
        <v/>
      </c>
      <c r="LQ115" s="812" t="str">
        <f>IF(Table1[[#This Row],[Hauptkörper - B2 - Recyceltes Material]]="","",VLOOKUP(Table1[[#This Row],[Hauptkörper - B2 - Recyceltes Material]],'DD FD'!AL:AM,2,FALSE))</f>
        <v/>
      </c>
      <c r="LR115" s="813" t="str">
        <f>IF(Table1[[#This Row],[Hauptkörper - B2 - Recyceltes Material Anteil (in %)]]="","",Table1[[#This Row],[Hauptkörper - B2 - Recyceltes Material Anteil (in %)]])</f>
        <v/>
      </c>
      <c r="LS115" s="812" t="str">
        <f>IF(Table1[[#This Row],[Hauptkörper - B2 - Beschichtung]]="","",VLOOKUP(Table1[[#This Row],[Hauptkörper - B2 - Beschichtung]],'DD FD'!AE:AF,2,FALSE))</f>
        <v/>
      </c>
      <c r="LT115" s="815" t="str">
        <f>IF(Table1[[#This Row],[Hauptkörper - B2 - Beschichtung Anteil (in %)]]="","",Table1[[#This Row],[Hauptkörper - B2 - Beschichtung Anteil (in %)]])</f>
        <v/>
      </c>
      <c r="LU115" s="811" t="str">
        <f>IF(Table1[[#This Row],[Hauptkörper - B3 - Art]]="","",VLOOKUP(Table1[[#This Row],[Hauptkörper - B3 - Art]],'DD FD'!B:C,2,FALSE))</f>
        <v/>
      </c>
      <c r="LV115" s="812" t="str">
        <f>IF(Table1[[#This Row],[Hauptkörper - B3 - Fraktion]]="","",VLOOKUP(Table1[[#This Row],[Hauptkörper - B3 - Fraktion]],'DD FD'!H:J,3,FALSE))</f>
        <v/>
      </c>
      <c r="LW115" s="809" t="str">
        <f>IF(Table1[[#This Row],[Hauptkörper - B3 - Gewicht
(in G)]]="","",Table1[[#This Row],[Hauptkörper - B3 - Gewicht
(in G)]])</f>
        <v/>
      </c>
      <c r="LX115" s="809" t="str">
        <f>IF(Table1[[#This Row],[Hauptkörper - B3 - Lizenzierungs-pflichtig? (X=Ja)]]="","",Table1[[#This Row],[Hauptkörper - B3 - Lizenzierungs-pflichtig? (X=Ja)]])</f>
        <v/>
      </c>
      <c r="LY115" s="812" t="str">
        <f>IF(Table1[[#This Row],[Hauptkörper - B3 - Virgin Material]]="","",VLOOKUP(Table1[[#This Row],[Hauptkörper - B3 - Virgin Material]],'DD FD'!AJ:AK,2,FALSE))</f>
        <v/>
      </c>
      <c r="LZ115" s="813" t="str">
        <f>IF(Table1[[#This Row],[Hauptkörper - B3 - Virgin Material Anteil (in %)]]="","",Table1[[#This Row],[Hauptkörper - B3 - Virgin Material Anteil (in %)]])</f>
        <v/>
      </c>
      <c r="MA115" s="812" t="str">
        <f>IF(Table1[[#This Row],[Hauptkörper - B3 - Recyceltes Material]]="","",VLOOKUP(Table1[[#This Row],[Hauptkörper - B3 - Recyceltes Material]],'DD FD'!AL:AM,2,FALSE))</f>
        <v/>
      </c>
      <c r="MB115" s="813" t="str">
        <f>IF(Table1[[#This Row],[Hauptkörper - B3 - Recyceltes Material Anteil (in %)]]="","",Table1[[#This Row],[Hauptkörper - B3 - Recyceltes Material Anteil (in %)]])</f>
        <v/>
      </c>
      <c r="MC115" s="812" t="str">
        <f>IF(Table1[[#This Row],[Hauptkörper - B3 - Beschichtung]]="","",VLOOKUP(Table1[[#This Row],[Hauptkörper - B3 - Beschichtung]],'DD FD'!AE:AF,2,FALSE))</f>
        <v/>
      </c>
      <c r="MD115" s="815" t="str">
        <f>IF(Table1[[#This Row],[Hauptkörper - B3 - Beschichtung Anteil (in %)]]="","",Table1[[#This Row],[Hauptkörper - B3 - Beschichtung Anteil (in %)]])</f>
        <v/>
      </c>
      <c r="ME115" s="811" t="str">
        <f>IF(Table1[[#This Row],[Verschluss - B1 - Art]]="","",VLOOKUP(Table1[[#This Row],[Verschluss - B1 - Art]],'DD FD'!D:E,2,FALSE))</f>
        <v/>
      </c>
      <c r="MF115" s="812" t="str">
        <f>IF(Table1[[#This Row],[Verschluss - B1 - Fraktion]]="","",VLOOKUP(Table1[[#This Row],[Verschluss - B1 - Fraktion]],'DD FD'!H:J,3,FALSE))</f>
        <v/>
      </c>
      <c r="MG115" s="809" t="str">
        <f>IF(Table1[[#This Row],[Verschluss - B1 - Gewicht (in G)]]="","",Table1[[#This Row],[Verschluss - B1 - Gewicht (in G)]])</f>
        <v/>
      </c>
      <c r="MH115" s="809" t="str">
        <f>IF(Table1[[#This Row],[Verschluss - B1 - Lizenzierungs-pflichtig? (X=Ja)]]="","",Table1[[#This Row],[Verschluss - B1 - Lizenzierungs-pflichtig? (X=Ja)]])</f>
        <v/>
      </c>
      <c r="MI115" s="809" t="str">
        <f>IF(Table1[[#This Row],[Verschluss - B1 - Trennbar vom Hauptkörper? (X=Ja)]]="","",Table1[[#This Row],[Verschluss - B1 - Trennbar vom Hauptkörper? (X=Ja)]])</f>
        <v/>
      </c>
      <c r="MJ115" s="812" t="str">
        <f>IF(Table1[[#This Row],[Verschluss - B1 - Virgin Material]]="","",VLOOKUP(Table1[[#This Row],[Verschluss - B1 - Virgin Material]],'DD FD'!AJ:AK,2,FALSE))</f>
        <v/>
      </c>
      <c r="MK115" s="813" t="str">
        <f>IF(Table1[[#This Row],[Verschluss - B1 - Virgin Material Anteil (in %)]]="","",Table1[[#This Row],[Verschluss - B1 - Virgin Material Anteil (in %)]])</f>
        <v/>
      </c>
      <c r="ML115" s="812" t="str">
        <f>IF(Table1[[#This Row],[Verschluss - B1 - Recyceltes Material]]="","",VLOOKUP(Table1[[#This Row],[Verschluss - B1 - Recyceltes Material]],'DD FD'!AL:AM,2,FALSE))</f>
        <v/>
      </c>
      <c r="MM115" s="813" t="str">
        <f>IF(Table1[[#This Row],[Verschluss - B1 - Recyceltes Material Anteil (in %)]]="","",Table1[[#This Row],[Verschluss - B1 - Recyceltes Material Anteil (in %)]])</f>
        <v/>
      </c>
      <c r="MN115" s="812" t="str">
        <f>IF(Table1[[#This Row],[Verschluss - B1 - Beschichtung]]="","",VLOOKUP(Table1[[#This Row],[Verschluss - B1 - Beschichtung]],'DD FD'!AE:AF,2,FALSE))</f>
        <v/>
      </c>
      <c r="MO115" s="815" t="str">
        <f>IF(Table1[[#This Row],[Verschluss - B1 - Beschichtung Anteil (in %)]]="","",Table1[[#This Row],[Verschluss - B1 - Beschichtung Anteil (in %)]])</f>
        <v/>
      </c>
      <c r="MP115" s="811" t="str">
        <f>IF(Table1[[#This Row],[Verschluss - B2 - Art]]="","",VLOOKUP(Table1[[#This Row],[Verschluss - B2 - Art]],'DD FD'!D:E,2,FALSE))</f>
        <v/>
      </c>
      <c r="MQ115" s="812" t="str">
        <f>IF(Table1[[#This Row],[Verschluss - B2 - Fraktion]]="","",VLOOKUP(Table1[[#This Row],[Verschluss - B2 - Fraktion]],'DD FD'!H:J,3,FALSE))</f>
        <v/>
      </c>
      <c r="MR115" s="809" t="str">
        <f>IF(Table1[[#This Row],[Verschluss - B2 - Gewicht (in G)]]="","",Table1[[#This Row],[Verschluss - B2 - Gewicht (in G)]])</f>
        <v/>
      </c>
      <c r="MS115" s="809" t="str">
        <f>IF(Table1[[#This Row],[Verschluss - B2 - Lizenzierungs-pflichtig? (X=Ja)]]="","",Table1[[#This Row],[Verschluss - B2 - Lizenzierungs-pflichtig? (X=Ja)]])</f>
        <v/>
      </c>
      <c r="MT115" s="809" t="str">
        <f>IF(Table1[[#This Row],[Verschluss - B2 - Trennbar vom Hauptkörper? (X=Ja)]]="","",Table1[[#This Row],[Verschluss - B2 - Trennbar vom Hauptkörper? (X=Ja)]])</f>
        <v/>
      </c>
      <c r="MU115" s="812" t="str">
        <f>IF(Table1[[#This Row],[Verschluss - B2 - Virgin Material]]="","",VLOOKUP(Table1[[#This Row],[Verschluss - B2 - Virgin Material]],'DD FD'!AJ:AK,2,FALSE))</f>
        <v/>
      </c>
      <c r="MV115" s="813" t="str">
        <f>IF(Table1[[#This Row],[Verschluss - B2 - Virgin Material Anteil (in %)]]="","",Table1[[#This Row],[Verschluss - B2 - Virgin Material Anteil (in %)]])</f>
        <v/>
      </c>
      <c r="MW115" s="812" t="str">
        <f>IF(Table1[[#This Row],[Verschluss - B2 - Recyceltes Material]]="","",VLOOKUP(Table1[[#This Row],[Verschluss - B2 - Recyceltes Material]],'DD FD'!AL:AM,2,FALSE))</f>
        <v/>
      </c>
      <c r="MX115" s="813" t="str">
        <f>IF(Table1[[#This Row],[Verschluss - B2 - Recyceltes Material Anteil (in %)]]="","",Table1[[#This Row],[Verschluss - B2 - Recyceltes Material Anteil (in %)]])</f>
        <v/>
      </c>
      <c r="MY115" s="812" t="str">
        <f>IF(Table1[[#This Row],[Verschluss - B2 - Beschichtung]]="","",VLOOKUP(Table1[[#This Row],[Verschluss - B2 - Beschichtung]],'DD FD'!AE:AF,2,FALSE))</f>
        <v/>
      </c>
      <c r="MZ115" s="815" t="str">
        <f>IF(Table1[[#This Row],[Verschluss - B2 - Beschichtung Anteil (in %)]]="","",Table1[[#This Row],[Verschluss - B2 - Beschichtung Anteil (in %)]])</f>
        <v/>
      </c>
      <c r="NA115" s="811" t="str">
        <f>IF(Table1[[#This Row],[Verschluss - B3 - Art]]="","",VLOOKUP(Table1[[#This Row],[Verschluss - B3 - Art]],'DD FD'!D:E,2,FALSE))</f>
        <v/>
      </c>
      <c r="NB115" s="812" t="str">
        <f>IF(Table1[[#This Row],[Verschluss - B3 - Fraktion]]="","",VLOOKUP(Table1[[#This Row],[Verschluss - B3 - Fraktion]],'DD FD'!H:J,3,FALSE))</f>
        <v/>
      </c>
      <c r="NC115" s="809" t="str">
        <f>IF(Table1[[#This Row],[Verschluss - B3 - Gewicht (in G)]]="","",Table1[[#This Row],[Verschluss - B3 - Gewicht (in G)]])</f>
        <v/>
      </c>
      <c r="ND115" s="809" t="str">
        <f>IF(Table1[[#This Row],[Verschluss - B3 - Lizenzierungs-pflichtig? (X=Ja)]]="","",Table1[[#This Row],[Verschluss - B3 - Lizenzierungs-pflichtig? (X=Ja)]])</f>
        <v/>
      </c>
      <c r="NE115" s="809" t="str">
        <f>IF(Table1[[#This Row],[Verschluss - B3 - Trennbar vom Hauptkörper? (X=Ja)]]="","",Table1[[#This Row],[Verschluss - B3 - Trennbar vom Hauptkörper? (X=Ja)]])</f>
        <v/>
      </c>
      <c r="NF115" s="812" t="str">
        <f>IF(Table1[[#This Row],[Verschluss - B3 - Virgin Material]]="","",VLOOKUP(Table1[[#This Row],[Verschluss - B3 - Virgin Material]],'DD FD'!AJ:AK,2,FALSE))</f>
        <v/>
      </c>
      <c r="NG115" s="813" t="str">
        <f>IF(Table1[[#This Row],[Verschluss - B3 - Virgin Material Anteil (in %)]]="","",Table1[[#This Row],[Verschluss - B3 - Virgin Material Anteil (in %)]])</f>
        <v/>
      </c>
      <c r="NH115" s="812" t="str">
        <f>IF(Table1[[#This Row],[Verschluss - B3 - Recyceltes Material]]="","",VLOOKUP(Table1[[#This Row],[Verschluss - B3 - Recyceltes Material]],'DD FD'!AL:AM,2,FALSE))</f>
        <v/>
      </c>
      <c r="NI115" s="813" t="str">
        <f>IF(Table1[[#This Row],[Verschluss - B3 - Recyceltes Material Anteil (in %)]]="","",Table1[[#This Row],[Verschluss - B3 - Recyceltes Material Anteil (in %)]])</f>
        <v/>
      </c>
      <c r="NJ115" s="812" t="str">
        <f>IF(Table1[[#This Row],[Verschluss - B3 - Beschichtung]]="","",VLOOKUP(Table1[[#This Row],[Verschluss - B3 - Beschichtung]],'DD FD'!AE:AF,2,FALSE))</f>
        <v/>
      </c>
      <c r="NK115" s="815" t="str">
        <f>IF(Table1[[#This Row],[Verschluss - B3 - Beschichtung Anteil (in %)]]="","",Table1[[#This Row],[Verschluss - B3 - Beschichtung Anteil (in %)]])</f>
        <v/>
      </c>
      <c r="NL115" s="811" t="str">
        <f>IF(Table1[[#This Row],[Etikett - B1 - Art]]="","",VLOOKUP(Table1[[#This Row],[Etikett - B1 - Art]],'DD FD'!F:G,2,FALSE))</f>
        <v/>
      </c>
      <c r="NM115" s="812" t="str">
        <f>IF(Table1[[#This Row],[Etikett - B1 - Fraktion]]="","",VLOOKUP(Table1[[#This Row],[Etikett - B1 - Fraktion]],'DD FD'!H:J,3,FALSE))</f>
        <v/>
      </c>
      <c r="NN115" s="809" t="str">
        <f>IF(Table1[[#This Row],[Etikett - B1 - Gewicht (in G)]]="","",Table1[[#This Row],[Etikett - B1 - Gewicht (in G)]])</f>
        <v/>
      </c>
      <c r="NO115" s="809" t="str">
        <f>IF(Table1[[#This Row],[Etikett - B1 - Lizenzierungs-pflichtig? (X=Ja)]]="","",Table1[[#This Row],[Etikett - B1 - Lizenzierungs-pflichtig? (X=Ja)]])</f>
        <v/>
      </c>
      <c r="NP115" s="809" t="str">
        <f>IF(Table1[[#This Row],[Etikett - B1 - Trennbar vom Hauptkörper? (X=Ja)]]="","",Table1[[#This Row],[Etikett - B1 - Trennbar vom Hauptkörper? (X=Ja)]])</f>
        <v/>
      </c>
      <c r="NQ115" s="812" t="str">
        <f>IF(Table1[[#This Row],[Etikett - B1 - Virgin Material]]="","",VLOOKUP(Table1[[#This Row],[Etikett - B1 - Virgin Material]],'DD FD'!AJ:AK,2,FALSE))</f>
        <v/>
      </c>
      <c r="NR115" s="813" t="str">
        <f>IF(Table1[[#This Row],[Etikett - B1 - Virgin Material Anteil (in %)]]="","",Table1[[#This Row],[Etikett - B1 - Virgin Material Anteil (in %)]])</f>
        <v/>
      </c>
      <c r="NS115" s="812" t="str">
        <f>IF(Table1[[#This Row],[Etikett - B1 - Recyceltes Material]]="","",VLOOKUP(Table1[[#This Row],[Etikett - B1 - Recyceltes Material]],'DD FD'!AL:AM,2,FALSE))</f>
        <v/>
      </c>
      <c r="NT115" s="813" t="str">
        <f>IF(Table1[[#This Row],[Etikett - B1 - Recyceltes Material Anteil (in %)]]="","",Table1[[#This Row],[Etikett - B1 - Recyceltes Material Anteil (in %)]])</f>
        <v/>
      </c>
      <c r="NU115" s="812" t="str">
        <f>IF(Table1[[#This Row],[Etikett - B1 - Beschichtung]]="","",VLOOKUP(Table1[[#This Row],[Etikett - B1 - Beschichtung]],'DD FD'!AE:AF,2,FALSE))</f>
        <v/>
      </c>
      <c r="NV115" s="815" t="str">
        <f>IF(Table1[[#This Row],[Etikett - B1 - Beschichtung Anteil (in %)]]="","",Table1[[#This Row],[Etikett - B1 - Beschichtung Anteil (in %)]])</f>
        <v/>
      </c>
      <c r="NW115" s="811" t="str">
        <f>IF(Table1[[#This Row],[Etikett - B2 - Art]]="","",VLOOKUP(Table1[[#This Row],[Etikett - B2 - Art]],'DD FD'!F:G,2,FALSE))</f>
        <v/>
      </c>
      <c r="NX115" s="812" t="str">
        <f>IF(Table1[[#This Row],[Etikett - B2 - Fraktion]]="","",VLOOKUP(Table1[[#This Row],[Etikett - B2 - Fraktion]],'DD FD'!H:J,3,FALSE))</f>
        <v/>
      </c>
      <c r="NY115" s="809" t="str">
        <f>IF(Table1[[#This Row],[Etikett - B2 - Gewicht (in G)]]="","",Table1[[#This Row],[Etikett - B2 - Gewicht (in G)]])</f>
        <v/>
      </c>
      <c r="NZ115" s="809" t="str">
        <f>IF(Table1[[#This Row],[Etikett - B2 - Lizenzierungs-pflichtig? (X=Ja)]]="","",Table1[[#This Row],[Etikett - B2 - Lizenzierungs-pflichtig? (X=Ja)]])</f>
        <v/>
      </c>
      <c r="OA115" s="809" t="str">
        <f>IF(Table1[[#This Row],[Etikett - B2 - Trennbar vom Hauptkörper? (X=Ja)]]="","",Table1[[#This Row],[Etikett - B2 - Trennbar vom Hauptkörper? (X=Ja)]])</f>
        <v/>
      </c>
      <c r="OB115" s="812" t="str">
        <f>IF(Table1[[#This Row],[Etikett - B2 - Virgin Material]]="","",VLOOKUP(Table1[[#This Row],[Etikett - B2 - Virgin Material]],'DD FD'!AJ:AK,2,FALSE))</f>
        <v/>
      </c>
      <c r="OC115" s="813" t="str">
        <f>IF(Table1[[#This Row],[Etikett - B2 - Virgin Material Anteil (in %)]]="","",Table1[[#This Row],[Etikett - B2 - Virgin Material Anteil (in %)]])</f>
        <v/>
      </c>
      <c r="OD115" s="812" t="str">
        <f>IF(Table1[[#This Row],[Etikett - B2 - Recyceltes Material]]="","",VLOOKUP(Table1[[#This Row],[Etikett - B2 - Recyceltes Material]],'DD FD'!AL:AM,2,FALSE))</f>
        <v/>
      </c>
      <c r="OE115" s="813" t="str">
        <f>IF(Table1[[#This Row],[Etikett - B2 - Recyceltes Material Anteil (in %)]]="","",Table1[[#This Row],[Etikett - B2 - Recyceltes Material Anteil (in %)]])</f>
        <v/>
      </c>
      <c r="OF115" s="812" t="str">
        <f>IF(Table1[[#This Row],[Etikett - B2 - Beschichtung]]="","",VLOOKUP(Table1[[#This Row],[Etikett - B2 - Beschichtung]],'DD FD'!AE:AF,2,FALSE))</f>
        <v/>
      </c>
      <c r="OG115" s="815" t="str">
        <f>IF(Table1[[#This Row],[Etikett - B2 - Beschichtung Anteil (in %)]]="","",Table1[[#This Row],[Etikett - B2 - Beschichtung Anteil (in %)]])</f>
        <v/>
      </c>
      <c r="OH115" s="811" t="str">
        <f>IF(Table1[[#This Row],[Etikett - B3 - Art]]="","",VLOOKUP(Table1[[#This Row],[Etikett - B3 - Art]],'DD FD'!F:G,2,FALSE))</f>
        <v/>
      </c>
      <c r="OI115" s="812" t="str">
        <f>IF(Table1[[#This Row],[Etikett - B3 - Fraktion]]="","",VLOOKUP(Table1[[#This Row],[Etikett - B3 - Fraktion]],'DD FD'!H:J,3,FALSE))</f>
        <v/>
      </c>
      <c r="OJ115" s="809" t="str">
        <f>IF(Table1[[#This Row],[Etikett - B3 - Gewicht (in G)]]="","",Table1[[#This Row],[Etikett - B3 - Gewicht (in G)]])</f>
        <v/>
      </c>
      <c r="OK115" s="809" t="str">
        <f>IF(Table1[[#This Row],[Etikett - B3 - Lizenzierungs-pflichtig? (X=Ja)]]="","",Table1[[#This Row],[Etikett - B3 - Lizenzierungs-pflichtig? (X=Ja)]])</f>
        <v/>
      </c>
      <c r="OL115" s="809" t="str">
        <f>IF(Table1[[#This Row],[Etikett - B3 - Trennbar vom Hauptkörper? (X=Ja)]]="","",Table1[[#This Row],[Etikett - B3 - Trennbar vom Hauptkörper? (X=Ja)]])</f>
        <v/>
      </c>
      <c r="OM115" s="812" t="str">
        <f>IF(Table1[[#This Row],[Etikett - B3 - Virgin Material]]="","",VLOOKUP(Table1[[#This Row],[Etikett - B3 - Virgin Material]],'DD FD'!AJ:AK,2,FALSE))</f>
        <v/>
      </c>
      <c r="ON115" s="813" t="str">
        <f>IF(Table1[[#This Row],[Etikett - B3 - Virgin Material Anteil (in %)]]="","",Table1[[#This Row],[Etikett - B3 - Virgin Material Anteil (in %)]])</f>
        <v/>
      </c>
      <c r="OO115" s="812" t="str">
        <f>IF(Table1[[#This Row],[Etikett - B3 - Recyceltes Material]]="","",VLOOKUP(Table1[[#This Row],[Etikett - B3 - Recyceltes Material]],'DD FD'!AL:AM,2,FALSE))</f>
        <v/>
      </c>
      <c r="OP115" s="813" t="str">
        <f>IF(Table1[[#This Row],[Etikett - B3 - Recyceltes Material Anteil (in %)]]="","",Table1[[#This Row],[Etikett - B3 - Recyceltes Material Anteil (in %)]])</f>
        <v/>
      </c>
      <c r="OQ115" s="812" t="str">
        <f>IF(Table1[[#This Row],[Etikett - B3 - Beschichtung]]="","",VLOOKUP(Table1[[#This Row],[Etikett - B3 - Beschichtung]],'DD FD'!AE:AF,2,FALSE))</f>
        <v/>
      </c>
      <c r="OR115" s="861" t="str">
        <f>IF(Table1[[#This Row],[Etikett - B3 - Beschichtung Anteil (in %)]]="","",Table1[[#This Row],[Etikett - B3 - Beschichtung Anteil (in %)]])</f>
        <v/>
      </c>
      <c r="OS115" s="866">
        <f>ROUNDUP(SUM(
IF(AND(LB115='DD FD'!$J$7,LD115='DD FD'!$AI$3),LC115,0),
IF(AND(LL115='DD FD'!$J$7,LN115='DD FD'!$AI$3),LM115,0),
IF(AND(LV115='DD FD'!$J$7,LX115='DD FD'!$AI$3),LW115,0),
IF(AND(MF115='DD FD'!$J$7,MH115='DD FD'!$AI$3),MG115,0),
IF(AND(MQ115='DD FD'!$J$7,MS115='DD FD'!$AI$3),MR115,0),
IF(AND(NB115='DD FD'!$J$7,ND115='DD FD'!$AI$3),NC115,0),
IF(AND(NM115='DD FD'!$J$7,NO115='DD FD'!$AI$3),NN115,0),
IF(AND(NX115='DD FD'!$J$7,NZ115='DD FD'!$AI$3),NY115,0),
IF(AND(OI115='DD FD'!$J$7,OK115='DD FD'!$AI$3),OJ115,0),
),2)</f>
        <v>0</v>
      </c>
      <c r="OT115" s="865">
        <f>ROUNDUP(SUM(
IF(AND(LB115='DD FD'!$J$6,LD115='DD FD'!$AI$3),LC115,0),
IF(AND(LL115='DD FD'!$J$6,LN115='DD FD'!$AI$3),LM115,0),
IF(AND(LV115='DD FD'!$J$6,LX115='DD FD'!$AI$3),LW115,0),
IF(AND(MF115='DD FD'!$J$6,MH115='DD FD'!$AI$3),MG115,0),
IF(AND(MQ115='DD FD'!$J$6,MS115='DD FD'!$AI$3),MR115,0),
IF(AND(NB115='DD FD'!$J$6,ND115='DD FD'!$AI$3),NC115,0),
IF(AND(NM115='DD FD'!$J$6,NO115='DD FD'!$AI$3),NN115,0),
IF(AND(NX115='DD FD'!$J$6,NZ115='DD FD'!$AI$3),NY115,0),
IF(AND(OI115='DD FD'!$J$6,OK115='DD FD'!$AI$3),OJ115,0),
),2)</f>
        <v>0</v>
      </c>
      <c r="OU115" s="865">
        <f>ROUNDUP(SUM(
IF(AND(LB115='DD FD'!$J$10,LD115='DD FD'!$AI$3),LC115,0),
IF(AND(LL115='DD FD'!$J$10,LN115='DD FD'!$AI$3),LM115,0),
IF(AND(LV115='DD FD'!$J$10,LX115='DD FD'!$AI$3),LW115,0),
IF(AND(MF115='DD FD'!$J$10,MH115='DD FD'!$AI$3),MG115,0),
IF(AND(MQ115='DD FD'!$J$10,MS115='DD FD'!$AI$3),MR115,0),
IF(AND(NB115='DD FD'!$J$10,ND115='DD FD'!$AI$3),NC115,0),
IF(AND(NM115='DD FD'!$J$10,NO115='DD FD'!$AI$3),NN115,0),
IF(AND(NX115='DD FD'!$J$10,NZ115='DD FD'!$AI$3),NY115,0),
IF(AND(OI115='DD FD'!$J$10,OK115='DD FD'!$AI$3),OJ115,0),
),2)</f>
        <v>0</v>
      </c>
      <c r="OV115" s="865">
        <f>ROUNDUP(SUM(
IF(AND(LB115='DD FD'!$J$8,LD115='DD FD'!$AI$3),LC115,0),
IF(AND(LL115='DD FD'!$J$8,LN115='DD FD'!$AI$3),LM115,0),
IF(AND(LV115='DD FD'!$J$8,LX115='DD FD'!$AI$3),LW115,0),
IF(AND(MF115='DD FD'!$J$8,MH115='DD FD'!$AI$3),MG115,0),
IF(AND(MQ115='DD FD'!$J$8,MS115='DD FD'!$AI$3),MR115,0),
IF(AND(NB115='DD FD'!$J$8,ND115='DD FD'!$AI$3),NC115,0),
IF(AND(NM115='DD FD'!$J$8,NO115='DD FD'!$AI$3),NN115,0),
IF(AND(NX115='DD FD'!$J$8,NZ115='DD FD'!$AI$3),NY115,0),
IF(AND(OI115='DD FD'!$J$8,OK115='DD FD'!$AI$3),OJ115,0),
),2)</f>
        <v>0</v>
      </c>
      <c r="OW115" s="865">
        <f>ROUNDUP(SUM(
IF(AND(LB115='DD FD'!$J$5,LD115='DD FD'!$AI$3),LC115,0),
IF(AND(LL115='DD FD'!$J$5,LN115='DD FD'!$AI$3),LM115,0),
IF(AND(LV115='DD FD'!$J$5,LX115='DD FD'!$AI$3),LW115,0),
IF(AND(MF115='DD FD'!$J$5,MH115='DD FD'!$AI$3),MG115,0),
IF(AND(MQ115='DD FD'!$J$5,MS115='DD FD'!$AI$3),MR115,0),
IF(AND(NB115='DD FD'!$J$5,ND115='DD FD'!$AI$3),NC115,0),
IF(AND(NM115='DD FD'!$J$5,NO115='DD FD'!$AI$3),NN115,0),
IF(AND(NX115='DD FD'!$J$5,NZ115='DD FD'!$AI$3),NY115,0),
IF(AND(OI115='DD FD'!$J$5,OK115='DD FD'!$AI$3),OJ115,0),
),2)</f>
        <v>0</v>
      </c>
      <c r="OX115" s="865">
        <f>ROUNDUP(SUM(
IF(AND(LB115='DD FD'!$J$9,LD115='DD FD'!$AI$3),LC115,0),
IF(AND(LL115='DD FD'!$J$9,LN115='DD FD'!$AI$3),LM115,0),
IF(AND(LV115='DD FD'!$J$9,LX115='DD FD'!$AI$3),LW115,0),
IF(AND(MF115='DD FD'!$J$9,MH115='DD FD'!$AI$3),MG115,0),
IF(AND(MQ115='DD FD'!$J$9,MS115='DD FD'!$AI$3),MR115,0),
IF(AND(NB115='DD FD'!$J$9,ND115='DD FD'!$AI$3),NC115,0),
IF(AND(NM115='DD FD'!$J$9,NO115='DD FD'!$AI$3),NN115,0),
IF(AND(NX115='DD FD'!$J$9,NZ115='DD FD'!$AI$3),NY115,0),
IF(AND(OI115='DD FD'!$J$9,OK115='DD FD'!$AI$3),OJ115,0),
),2)</f>
        <v>0</v>
      </c>
      <c r="OY115" s="865">
        <f>ROUNDUP(SUM(
IF(AND(LB115='DD FD'!$J$4,LD115='DD FD'!$AI$3),LC115,0),
IF(AND(LL115='DD FD'!$J$4,LN115='DD FD'!$AI$3),LM115,0),
IF(AND(LV115='DD FD'!$J$4,LX115='DD FD'!$AI$3),LW115,0),
IF(AND(MF115='DD FD'!$J$4,MH115='DD FD'!$AI$3),MG115,0),
IF(AND(MQ115='DD FD'!$J$4,MS115='DD FD'!$AI$3),MR115,0),
IF(AND(NB115='DD FD'!$J$4,ND115='DD FD'!$AI$3),NC115,0),
IF(AND(NM115='DD FD'!$J$4,NO115='DD FD'!$AI$3),NN115,0),
IF(AND(NX115='DD FD'!$J$4,NZ115='DD FD'!$AI$3),NY115,0),
IF(AND(OI115='DD FD'!$J$4,OK115='DD FD'!$AI$3),OJ115,0),
),2)</f>
        <v>0</v>
      </c>
      <c r="OZ115" s="867">
        <f>ROUNDUP(SUM(
IF(AND(LB115='DD FD'!$J$11,LD115='DD FD'!$AI$3),LC115,0),
IF(AND(LL115='DD FD'!$J$11,LN115='DD FD'!$AI$3),LM115,0),
IF(AND(LV115='DD FD'!$J$11,LX115='DD FD'!$AI$3),LW115,0),
IF(AND(MF115='DD FD'!$J$11,MH115='DD FD'!$AI$3),MG115,0),
IF(AND(MQ115='DD FD'!$J$11,MS115='DD FD'!$AI$3),MR115,0),
IF(AND(NB115='DD FD'!$J$11,ND115='DD FD'!$AI$3),NC115,0),
IF(AND(NM115='DD FD'!$J$11,NO115='DD FD'!$AI$3),NN115,0),
IF(AND(NX115='DD FD'!$J$11,NZ115='DD FD'!$AI$3),NY115,0),
IF(AND(OI115='DD FD'!$J$11,OK115='DD FD'!$AI$3),OJ115,0),
),2)</f>
        <v>0</v>
      </c>
    </row>
    <row r="116" spans="1:416">
      <c r="A116" s="663"/>
      <c r="B116" s="182"/>
      <c r="C116" s="282"/>
      <c r="D116" s="282"/>
      <c r="E116" s="183"/>
      <c r="F116" s="355"/>
      <c r="G116" s="359"/>
      <c r="H116" s="664"/>
      <c r="I116" s="173"/>
      <c r="J116" s="161" t="str">
        <f t="shared" si="27"/>
        <v/>
      </c>
      <c r="K116" s="633" t="str">
        <f t="shared" si="44"/>
        <v/>
      </c>
      <c r="L116" s="636"/>
      <c r="M116" s="124" t="str">
        <f t="shared" si="45"/>
        <v/>
      </c>
      <c r="N116" s="125" t="str">
        <f t="shared" si="28"/>
        <v/>
      </c>
      <c r="O116" s="175"/>
      <c r="P116" s="175"/>
      <c r="Q116" s="126" t="str">
        <f t="shared" si="46"/>
        <v/>
      </c>
      <c r="R116" s="184"/>
      <c r="S116" s="184"/>
      <c r="T116" s="182"/>
      <c r="U116" s="182"/>
      <c r="V116" s="182"/>
      <c r="W116" s="358"/>
      <c r="X116" s="182"/>
      <c r="Y116" s="183"/>
      <c r="Z116" s="123"/>
      <c r="AA116" s="176"/>
      <c r="AB116" s="176"/>
      <c r="AC116" s="176"/>
      <c r="AD116" s="176"/>
      <c r="AE116" s="176"/>
      <c r="AF116" s="176"/>
      <c r="AG116" s="127" t="str">
        <f t="shared" si="47"/>
        <v/>
      </c>
      <c r="AH116" s="127" t="str">
        <f t="shared" si="48"/>
        <v/>
      </c>
      <c r="AI116" s="370"/>
      <c r="AJ116" s="635"/>
      <c r="AK116" s="619" t="str">
        <f t="shared" si="49"/>
        <v/>
      </c>
      <c r="AL116" s="124" t="str">
        <f t="shared" si="29"/>
        <v/>
      </c>
      <c r="AM116" s="124" t="str">
        <f t="shared" si="30"/>
        <v/>
      </c>
      <c r="AN116" s="124" t="str">
        <f t="shared" si="31"/>
        <v/>
      </c>
      <c r="AO116" s="124" t="str">
        <f t="shared" si="32"/>
        <v/>
      </c>
      <c r="AP116" s="184"/>
      <c r="AQ116" s="182"/>
      <c r="AR116" s="182"/>
      <c r="AS116" s="182"/>
      <c r="AT116" s="182"/>
      <c r="AU116" s="127" t="str">
        <f t="shared" si="33"/>
        <v/>
      </c>
      <c r="AV116" s="354"/>
      <c r="AW116" s="127" t="str">
        <f t="shared" si="34"/>
        <v/>
      </c>
      <c r="AX116" s="144" t="str">
        <f t="shared" si="35"/>
        <v/>
      </c>
      <c r="AY116" s="182"/>
      <c r="AZ116" s="23"/>
      <c r="BA116" s="23"/>
      <c r="BB116" s="183"/>
      <c r="BC116" s="622"/>
      <c r="BD116" s="649" t="str">
        <f t="shared" si="50"/>
        <v/>
      </c>
      <c r="BE116" s="354"/>
      <c r="BF116" s="192" t="str">
        <f t="shared" si="51"/>
        <v/>
      </c>
      <c r="BG116" s="159"/>
      <c r="BH116" s="159"/>
      <c r="BI116" s="182"/>
      <c r="BJ116" s="194"/>
      <c r="BK116" s="194"/>
      <c r="BL116" s="194"/>
      <c r="BM116" s="127" t="str">
        <f t="shared" si="36"/>
        <v/>
      </c>
      <c r="BN116" s="194"/>
      <c r="BO116" s="178" t="str">
        <f t="shared" si="37"/>
        <v/>
      </c>
      <c r="BP116" s="191"/>
      <c r="BQ116" s="182"/>
      <c r="BR116" s="23"/>
      <c r="BS116" s="23"/>
      <c r="BT116" s="23"/>
      <c r="BU116" s="651"/>
      <c r="BV116" s="647"/>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633" t="str">
        <f t="shared" si="52"/>
        <v/>
      </c>
      <c r="DY116" s="736"/>
      <c r="DZ116" s="334"/>
      <c r="EA116" s="736"/>
      <c r="EB116" s="197"/>
      <c r="EC116" s="194"/>
      <c r="ED116" s="197"/>
      <c r="EE116" s="197"/>
      <c r="EF116" s="194"/>
      <c r="EG116" s="194"/>
      <c r="EH116" s="194"/>
      <c r="EI116" s="123" t="str">
        <f t="shared" si="38"/>
        <v/>
      </c>
      <c r="EJ116" s="194"/>
      <c r="EK116" s="620" t="str">
        <f t="shared" si="39"/>
        <v/>
      </c>
      <c r="EL116" s="756"/>
      <c r="EM116" s="620" t="str">
        <f t="shared" si="53"/>
        <v/>
      </c>
      <c r="EN116" s="733"/>
      <c r="EO116" s="163"/>
      <c r="EP116" s="163"/>
      <c r="EQ116" s="163"/>
      <c r="ER116" s="163"/>
      <c r="ES116" s="163"/>
      <c r="ET116" s="163"/>
      <c r="EU116" s="163"/>
      <c r="EV116" s="163"/>
      <c r="EW116" s="163"/>
      <c r="EX116" s="163"/>
      <c r="EY116" s="163"/>
      <c r="EZ116" s="163"/>
      <c r="FA116" s="163"/>
      <c r="FB116" s="163"/>
      <c r="FC116" s="742"/>
      <c r="FD116" s="648" t="str">
        <f t="shared" si="40"/>
        <v/>
      </c>
      <c r="FE116" s="183"/>
      <c r="FF116" s="201"/>
      <c r="FG116" s="201"/>
      <c r="FH116" s="201"/>
      <c r="FI116" s="201"/>
      <c r="FJ116" s="201"/>
      <c r="FK116" s="201"/>
      <c r="FL116" s="182"/>
      <c r="FM116" s="182"/>
      <c r="FN116" s="334"/>
      <c r="FO116" s="123" t="str">
        <f t="shared" si="41"/>
        <v/>
      </c>
      <c r="FP116" s="889" t="str">
        <f>IF(Table1[[#This Row],[Baumwollanteil (in %)]]&lt;&gt;"","05","")</f>
        <v/>
      </c>
      <c r="FQ116" s="999"/>
      <c r="FR116" s="179" t="str">
        <f t="shared" si="42"/>
        <v/>
      </c>
      <c r="FS116" s="175"/>
      <c r="FT116" s="175"/>
      <c r="FU116" s="175"/>
      <c r="FV116" s="745" t="str">
        <f t="shared" si="43"/>
        <v/>
      </c>
      <c r="FZ116" s="24"/>
      <c r="GA116" s="24"/>
      <c r="GC116" s="1010" t="str">
        <f>IF(Table1[[#This Row],[Global Trade Item Number (GTIN)]]="","",Table1[[#This Row],[Global Trade Item Number (GTIN)]])</f>
        <v/>
      </c>
      <c r="GD116" s="790" t="str">
        <f>IF(Table1[[#This Row],[WAWI-Nr./ Kreditoren-Nummer
(ASDV)]]&lt;&gt;"",Table1[[#This Row],[WAWI-Nr./ Kreditoren-Nummer
(ASDV)]],"")</f>
        <v/>
      </c>
      <c r="GE116" s="190"/>
      <c r="GF116" s="790" t="str">
        <f>IF(Table1[[#This Row],[Gültig ab (Datum)]]&lt;&gt;"","31.12.9999","")</f>
        <v/>
      </c>
      <c r="GG116" s="190"/>
      <c r="GH116" s="190"/>
      <c r="GI116" s="616"/>
      <c r="GJ116" s="765"/>
      <c r="GK116" s="763"/>
      <c r="GL116" s="617"/>
      <c r="GM116" s="617"/>
      <c r="GN116" s="617"/>
      <c r="GO116" s="617"/>
      <c r="GP116" s="617"/>
      <c r="GQ116" s="775"/>
      <c r="GR116" s="771"/>
      <c r="GS116" s="159"/>
      <c r="GT116" s="610"/>
      <c r="GU116" s="610"/>
      <c r="GV116" s="610"/>
      <c r="GW116" s="610"/>
      <c r="GX116" s="610"/>
      <c r="GY116" s="610"/>
      <c r="GZ116" s="610"/>
      <c r="HA116" s="610"/>
      <c r="HB116" s="771"/>
      <c r="HC116" s="610"/>
      <c r="HD116" s="610"/>
      <c r="HE116" s="610"/>
      <c r="HF116" s="610"/>
      <c r="HG116" s="610"/>
      <c r="HH116" s="610"/>
      <c r="HI116" s="610"/>
      <c r="HJ116" s="610"/>
      <c r="HK116" s="610"/>
      <c r="HL116" s="771"/>
      <c r="HM116" s="610"/>
      <c r="HN116" s="610"/>
      <c r="HO116" s="610"/>
      <c r="HP116" s="610"/>
      <c r="HQ116" s="610"/>
      <c r="HR116" s="610"/>
      <c r="HS116" s="610"/>
      <c r="HT116" s="610"/>
      <c r="HU116" s="610"/>
      <c r="HV116" s="771"/>
      <c r="HW116" s="610"/>
      <c r="HX116" s="610"/>
      <c r="HY116" s="610"/>
      <c r="HZ116" s="610"/>
      <c r="IA116" s="610"/>
      <c r="IB116" s="610"/>
      <c r="IC116" s="610"/>
      <c r="ID116" s="610"/>
      <c r="IE116" s="610"/>
      <c r="IF116" s="610"/>
      <c r="IG116" s="771"/>
      <c r="IH116" s="610"/>
      <c r="II116" s="610"/>
      <c r="IJ116" s="610"/>
      <c r="IK116" s="610"/>
      <c r="IL116" s="610"/>
      <c r="IM116" s="610"/>
      <c r="IN116" s="610"/>
      <c r="IO116" s="610"/>
      <c r="IP116" s="610"/>
      <c r="IQ116" s="610"/>
      <c r="IR116" s="771"/>
      <c r="IS116" s="610"/>
      <c r="IT116" s="610"/>
      <c r="IU116" s="610"/>
      <c r="IV116" s="610"/>
      <c r="IW116" s="610"/>
      <c r="IX116" s="610"/>
      <c r="IY116" s="610"/>
      <c r="IZ116" s="610"/>
      <c r="JA116" s="610"/>
      <c r="JB116" s="610"/>
      <c r="JC116" s="771"/>
      <c r="JD116" s="610"/>
      <c r="JE116" s="610"/>
      <c r="JF116" s="610"/>
      <c r="JG116" s="610"/>
      <c r="JH116" s="610"/>
      <c r="JI116" s="610"/>
      <c r="JJ116" s="610"/>
      <c r="JK116" s="610"/>
      <c r="JL116" s="610"/>
      <c r="JM116" s="827"/>
      <c r="JN116" s="771"/>
      <c r="JO116" s="610"/>
      <c r="JP116" s="610"/>
      <c r="JQ116" s="610"/>
      <c r="JR116" s="610"/>
      <c r="JS116" s="610"/>
      <c r="JT116" s="610"/>
      <c r="JU116" s="610"/>
      <c r="JV116" s="610"/>
      <c r="JW116" s="610"/>
      <c r="JX116" s="610"/>
      <c r="JY116" s="771"/>
      <c r="JZ116" s="610"/>
      <c r="KA116" s="610"/>
      <c r="KB116" s="610"/>
      <c r="KC116" s="610"/>
      <c r="KD116" s="610"/>
      <c r="KE116" s="610"/>
      <c r="KF116" s="610"/>
      <c r="KG116" s="610"/>
      <c r="KH116" s="610"/>
      <c r="KI116" s="610"/>
      <c r="KL116" s="803" t="str">
        <f>IF(Table1[[#This Row],[GTIN]]&lt;&gt;"",Table1[[#This Row],[GTIN]],"")</f>
        <v/>
      </c>
      <c r="KM116" s="804" t="str">
        <f>Table1[[#This Row],[Kreditor]]</f>
        <v/>
      </c>
      <c r="KN116" s="805" t="str">
        <f>IF(Table1[[#This Row],[Gültig ab (Datum)]]&lt;&gt;"",Table1[[#This Row],[Gültig ab (Datum)]],"")</f>
        <v/>
      </c>
      <c r="KO116" s="805" t="str">
        <f>Table1[[#This Row],[Gültig bis]]</f>
        <v/>
      </c>
      <c r="KP116" s="818" t="str">
        <f>IF(Table1[[#This Row],[Artikel verpackt? 
(X=Ja)]]="","",Table1[[#This Row],[Artikel verpackt? 
(X=Ja)]])</f>
        <v/>
      </c>
      <c r="KQ116" s="806" t="str">
        <f>IF(Table1[[#This Row],[Verpackung recyclingfähig?
(X=Ja)]]="","",Table1[[#This Row],[Verpackung recyclingfähig?
(X=Ja)]])</f>
        <v/>
      </c>
      <c r="KR116" s="807"/>
      <c r="KS116" s="808"/>
      <c r="KT116" s="809"/>
      <c r="KU116" s="809"/>
      <c r="KV116" s="809"/>
      <c r="KW116" s="809"/>
      <c r="KX116" s="809"/>
      <c r="KY116" s="809"/>
      <c r="KZ116" s="810"/>
      <c r="LA116" s="811" t="str">
        <f>IF(Table1[[#This Row],[Hauptkörper - B1 - Art]]="","",VLOOKUP(Table1[[#This Row],[Hauptkörper - B1 - Art]],'DD FD'!B:C,2,FALSE))</f>
        <v/>
      </c>
      <c r="LB116" s="812" t="str">
        <f>IF(Table1[[#This Row],[Hauptkörper - B1 - Fraktion]]="","",VLOOKUP(Table1[[#This Row],[Hauptkörper - B1 - Fraktion]],'DD FD'!H:J,3,FALSE))</f>
        <v/>
      </c>
      <c r="LC116" s="809" t="str">
        <f>IF(Table1[[#This Row],[Hauptkörper - B1 - Gewicht
(in G)]]="","",Table1[[#This Row],[Hauptkörper - B1 - Gewicht
(in G)]])</f>
        <v/>
      </c>
      <c r="LD116" s="809" t="str">
        <f>IF(Table1[[#This Row],[Hauptkörper - B1 - Lizenzierungs-pflichtig? (X=Ja)]]="","",Table1[[#This Row],[Hauptkörper - B1 - Lizenzierungs-pflichtig? (X=Ja)]])</f>
        <v/>
      </c>
      <c r="LE116" s="812" t="str">
        <f>IF(Table1[[#This Row],[Hauptkörper - B1 - Virgin Material]]="","",VLOOKUP(Table1[[#This Row],[Hauptkörper - B1 - Virgin Material]],'DD FD'!AJ:AK,2,FALSE))</f>
        <v/>
      </c>
      <c r="LF116" s="813" t="str">
        <f>IF(Table1[[#This Row],[Hauptkörper - B1 - Virgin Material Anteil (in %)]]="","",Table1[[#This Row],[Hauptkörper - B1 - Virgin Material Anteil (in %)]])</f>
        <v/>
      </c>
      <c r="LG116" s="812" t="str">
        <f>IF(Table1[[#This Row],[Hauptkörper - B1 - Recyceltes Material]]="","",VLOOKUP(Table1[[#This Row],[Hauptkörper - B1 - Recyceltes Material]],'DD FD'!AL:AM,2,FALSE))</f>
        <v/>
      </c>
      <c r="LH116" s="813" t="str">
        <f>IF(Table1[[#This Row],[Hauptkörper - B1 - Recyceltes Material Anteil (in %)]]="","",Table1[[#This Row],[Hauptkörper - B1 - Recyceltes Material Anteil (in %)]])</f>
        <v/>
      </c>
      <c r="LI116" s="814" t="str">
        <f>IF(Table1[[#This Row],[Hauptkörper - B1 - Beschichtung]]="","",VLOOKUP(Table1[[#This Row],[Hauptkörper - B1 - Beschichtung]],'DD FD'!AE:AF,2,FALSE))</f>
        <v/>
      </c>
      <c r="LJ116" s="815" t="str">
        <f>IF(Table1[[#This Row],[Hauptkörper - B1 - Beschichtung Anteil (in %)]]="","",Table1[[#This Row],[Hauptkörper - B1 - Beschichtung Anteil (in %)]])</f>
        <v/>
      </c>
      <c r="LK116" s="811" t="str">
        <f>IF(Table1[[#This Row],[Hauptkörper - B2 - Art]]="","",VLOOKUP(Table1[[#This Row],[Hauptkörper - B2 - Art]],'DD FD'!B:C,2,FALSE))</f>
        <v/>
      </c>
      <c r="LL116" s="812" t="str">
        <f>IF(Table1[[#This Row],[Hauptkörper - B2 - Fraktion]]="","",VLOOKUP(Table1[[#This Row],[Hauptkörper - B2 - Fraktion]],'DD FD'!H:J,3,FALSE))</f>
        <v/>
      </c>
      <c r="LM116" s="809" t="str">
        <f>IF(Table1[[#This Row],[Hauptkörper - B2 - Gewicht
(in G)]]="","",Table1[[#This Row],[Hauptkörper - B2 - Gewicht
(in G)]])</f>
        <v/>
      </c>
      <c r="LN116" s="809" t="str">
        <f>IF(Table1[[#This Row],[Hauptkörper - B2 - Lizenzierungs-pflichtig? (X=Ja)]]="","",Table1[[#This Row],[Hauptkörper - B2 - Lizenzierungs-pflichtig? (X=Ja)]])</f>
        <v/>
      </c>
      <c r="LO116" s="812" t="str">
        <f>IF(Table1[[#This Row],[Hauptkörper - B2 - Virgin Material]]="","",VLOOKUP(Table1[[#This Row],[Hauptkörper - B2 - Virgin Material]],'DD FD'!AJ:AK,2,FALSE))</f>
        <v/>
      </c>
      <c r="LP116" s="813" t="str">
        <f>IF(Table1[[#This Row],[Hauptkörper - B2 - Virgin Material Anteil (in %)]]="","",Table1[[#This Row],[Hauptkörper - B2 - Virgin Material Anteil (in %)]])</f>
        <v/>
      </c>
      <c r="LQ116" s="812" t="str">
        <f>IF(Table1[[#This Row],[Hauptkörper - B2 - Recyceltes Material]]="","",VLOOKUP(Table1[[#This Row],[Hauptkörper - B2 - Recyceltes Material]],'DD FD'!AL:AM,2,FALSE))</f>
        <v/>
      </c>
      <c r="LR116" s="813" t="str">
        <f>IF(Table1[[#This Row],[Hauptkörper - B2 - Recyceltes Material Anteil (in %)]]="","",Table1[[#This Row],[Hauptkörper - B2 - Recyceltes Material Anteil (in %)]])</f>
        <v/>
      </c>
      <c r="LS116" s="812" t="str">
        <f>IF(Table1[[#This Row],[Hauptkörper - B2 - Beschichtung]]="","",VLOOKUP(Table1[[#This Row],[Hauptkörper - B2 - Beschichtung]],'DD FD'!AE:AF,2,FALSE))</f>
        <v/>
      </c>
      <c r="LT116" s="815" t="str">
        <f>IF(Table1[[#This Row],[Hauptkörper - B2 - Beschichtung Anteil (in %)]]="","",Table1[[#This Row],[Hauptkörper - B2 - Beschichtung Anteil (in %)]])</f>
        <v/>
      </c>
      <c r="LU116" s="811" t="str">
        <f>IF(Table1[[#This Row],[Hauptkörper - B3 - Art]]="","",VLOOKUP(Table1[[#This Row],[Hauptkörper - B3 - Art]],'DD FD'!B:C,2,FALSE))</f>
        <v/>
      </c>
      <c r="LV116" s="812" t="str">
        <f>IF(Table1[[#This Row],[Hauptkörper - B3 - Fraktion]]="","",VLOOKUP(Table1[[#This Row],[Hauptkörper - B3 - Fraktion]],'DD FD'!H:J,3,FALSE))</f>
        <v/>
      </c>
      <c r="LW116" s="809" t="str">
        <f>IF(Table1[[#This Row],[Hauptkörper - B3 - Gewicht
(in G)]]="","",Table1[[#This Row],[Hauptkörper - B3 - Gewicht
(in G)]])</f>
        <v/>
      </c>
      <c r="LX116" s="809" t="str">
        <f>IF(Table1[[#This Row],[Hauptkörper - B3 - Lizenzierungs-pflichtig? (X=Ja)]]="","",Table1[[#This Row],[Hauptkörper - B3 - Lizenzierungs-pflichtig? (X=Ja)]])</f>
        <v/>
      </c>
      <c r="LY116" s="812" t="str">
        <f>IF(Table1[[#This Row],[Hauptkörper - B3 - Virgin Material]]="","",VLOOKUP(Table1[[#This Row],[Hauptkörper - B3 - Virgin Material]],'DD FD'!AJ:AK,2,FALSE))</f>
        <v/>
      </c>
      <c r="LZ116" s="813" t="str">
        <f>IF(Table1[[#This Row],[Hauptkörper - B3 - Virgin Material Anteil (in %)]]="","",Table1[[#This Row],[Hauptkörper - B3 - Virgin Material Anteil (in %)]])</f>
        <v/>
      </c>
      <c r="MA116" s="812" t="str">
        <f>IF(Table1[[#This Row],[Hauptkörper - B3 - Recyceltes Material]]="","",VLOOKUP(Table1[[#This Row],[Hauptkörper - B3 - Recyceltes Material]],'DD FD'!AL:AM,2,FALSE))</f>
        <v/>
      </c>
      <c r="MB116" s="813" t="str">
        <f>IF(Table1[[#This Row],[Hauptkörper - B3 - Recyceltes Material Anteil (in %)]]="","",Table1[[#This Row],[Hauptkörper - B3 - Recyceltes Material Anteil (in %)]])</f>
        <v/>
      </c>
      <c r="MC116" s="812" t="str">
        <f>IF(Table1[[#This Row],[Hauptkörper - B3 - Beschichtung]]="","",VLOOKUP(Table1[[#This Row],[Hauptkörper - B3 - Beschichtung]],'DD FD'!AE:AF,2,FALSE))</f>
        <v/>
      </c>
      <c r="MD116" s="815" t="str">
        <f>IF(Table1[[#This Row],[Hauptkörper - B3 - Beschichtung Anteil (in %)]]="","",Table1[[#This Row],[Hauptkörper - B3 - Beschichtung Anteil (in %)]])</f>
        <v/>
      </c>
      <c r="ME116" s="811" t="str">
        <f>IF(Table1[[#This Row],[Verschluss - B1 - Art]]="","",VLOOKUP(Table1[[#This Row],[Verschluss - B1 - Art]],'DD FD'!D:E,2,FALSE))</f>
        <v/>
      </c>
      <c r="MF116" s="812" t="str">
        <f>IF(Table1[[#This Row],[Verschluss - B1 - Fraktion]]="","",VLOOKUP(Table1[[#This Row],[Verschluss - B1 - Fraktion]],'DD FD'!H:J,3,FALSE))</f>
        <v/>
      </c>
      <c r="MG116" s="809" t="str">
        <f>IF(Table1[[#This Row],[Verschluss - B1 - Gewicht (in G)]]="","",Table1[[#This Row],[Verschluss - B1 - Gewicht (in G)]])</f>
        <v/>
      </c>
      <c r="MH116" s="809" t="str">
        <f>IF(Table1[[#This Row],[Verschluss - B1 - Lizenzierungs-pflichtig? (X=Ja)]]="","",Table1[[#This Row],[Verschluss - B1 - Lizenzierungs-pflichtig? (X=Ja)]])</f>
        <v/>
      </c>
      <c r="MI116" s="809" t="str">
        <f>IF(Table1[[#This Row],[Verschluss - B1 - Trennbar vom Hauptkörper? (X=Ja)]]="","",Table1[[#This Row],[Verschluss - B1 - Trennbar vom Hauptkörper? (X=Ja)]])</f>
        <v/>
      </c>
      <c r="MJ116" s="812" t="str">
        <f>IF(Table1[[#This Row],[Verschluss - B1 - Virgin Material]]="","",VLOOKUP(Table1[[#This Row],[Verschluss - B1 - Virgin Material]],'DD FD'!AJ:AK,2,FALSE))</f>
        <v/>
      </c>
      <c r="MK116" s="813" t="str">
        <f>IF(Table1[[#This Row],[Verschluss - B1 - Virgin Material Anteil (in %)]]="","",Table1[[#This Row],[Verschluss - B1 - Virgin Material Anteil (in %)]])</f>
        <v/>
      </c>
      <c r="ML116" s="812" t="str">
        <f>IF(Table1[[#This Row],[Verschluss - B1 - Recyceltes Material]]="","",VLOOKUP(Table1[[#This Row],[Verschluss - B1 - Recyceltes Material]],'DD FD'!AL:AM,2,FALSE))</f>
        <v/>
      </c>
      <c r="MM116" s="813" t="str">
        <f>IF(Table1[[#This Row],[Verschluss - B1 - Recyceltes Material Anteil (in %)]]="","",Table1[[#This Row],[Verschluss - B1 - Recyceltes Material Anteil (in %)]])</f>
        <v/>
      </c>
      <c r="MN116" s="812" t="str">
        <f>IF(Table1[[#This Row],[Verschluss - B1 - Beschichtung]]="","",VLOOKUP(Table1[[#This Row],[Verschluss - B1 - Beschichtung]],'DD FD'!AE:AF,2,FALSE))</f>
        <v/>
      </c>
      <c r="MO116" s="815" t="str">
        <f>IF(Table1[[#This Row],[Verschluss - B1 - Beschichtung Anteil (in %)]]="","",Table1[[#This Row],[Verschluss - B1 - Beschichtung Anteil (in %)]])</f>
        <v/>
      </c>
      <c r="MP116" s="811" t="str">
        <f>IF(Table1[[#This Row],[Verschluss - B2 - Art]]="","",VLOOKUP(Table1[[#This Row],[Verschluss - B2 - Art]],'DD FD'!D:E,2,FALSE))</f>
        <v/>
      </c>
      <c r="MQ116" s="812" t="str">
        <f>IF(Table1[[#This Row],[Verschluss - B2 - Fraktion]]="","",VLOOKUP(Table1[[#This Row],[Verschluss - B2 - Fraktion]],'DD FD'!H:J,3,FALSE))</f>
        <v/>
      </c>
      <c r="MR116" s="809" t="str">
        <f>IF(Table1[[#This Row],[Verschluss - B2 - Gewicht (in G)]]="","",Table1[[#This Row],[Verschluss - B2 - Gewicht (in G)]])</f>
        <v/>
      </c>
      <c r="MS116" s="809" t="str">
        <f>IF(Table1[[#This Row],[Verschluss - B2 - Lizenzierungs-pflichtig? (X=Ja)]]="","",Table1[[#This Row],[Verschluss - B2 - Lizenzierungs-pflichtig? (X=Ja)]])</f>
        <v/>
      </c>
      <c r="MT116" s="809" t="str">
        <f>IF(Table1[[#This Row],[Verschluss - B2 - Trennbar vom Hauptkörper? (X=Ja)]]="","",Table1[[#This Row],[Verschluss - B2 - Trennbar vom Hauptkörper? (X=Ja)]])</f>
        <v/>
      </c>
      <c r="MU116" s="812" t="str">
        <f>IF(Table1[[#This Row],[Verschluss - B2 - Virgin Material]]="","",VLOOKUP(Table1[[#This Row],[Verschluss - B2 - Virgin Material]],'DD FD'!AJ:AK,2,FALSE))</f>
        <v/>
      </c>
      <c r="MV116" s="813" t="str">
        <f>IF(Table1[[#This Row],[Verschluss - B2 - Virgin Material Anteil (in %)]]="","",Table1[[#This Row],[Verschluss - B2 - Virgin Material Anteil (in %)]])</f>
        <v/>
      </c>
      <c r="MW116" s="812" t="str">
        <f>IF(Table1[[#This Row],[Verschluss - B2 - Recyceltes Material]]="","",VLOOKUP(Table1[[#This Row],[Verschluss - B2 - Recyceltes Material]],'DD FD'!AL:AM,2,FALSE))</f>
        <v/>
      </c>
      <c r="MX116" s="813" t="str">
        <f>IF(Table1[[#This Row],[Verschluss - B2 - Recyceltes Material Anteil (in %)]]="","",Table1[[#This Row],[Verschluss - B2 - Recyceltes Material Anteil (in %)]])</f>
        <v/>
      </c>
      <c r="MY116" s="812" t="str">
        <f>IF(Table1[[#This Row],[Verschluss - B2 - Beschichtung]]="","",VLOOKUP(Table1[[#This Row],[Verschluss - B2 - Beschichtung]],'DD FD'!AE:AF,2,FALSE))</f>
        <v/>
      </c>
      <c r="MZ116" s="815" t="str">
        <f>IF(Table1[[#This Row],[Verschluss - B2 - Beschichtung Anteil (in %)]]="","",Table1[[#This Row],[Verschluss - B2 - Beschichtung Anteil (in %)]])</f>
        <v/>
      </c>
      <c r="NA116" s="811" t="str">
        <f>IF(Table1[[#This Row],[Verschluss - B3 - Art]]="","",VLOOKUP(Table1[[#This Row],[Verschluss - B3 - Art]],'DD FD'!D:E,2,FALSE))</f>
        <v/>
      </c>
      <c r="NB116" s="812" t="str">
        <f>IF(Table1[[#This Row],[Verschluss - B3 - Fraktion]]="","",VLOOKUP(Table1[[#This Row],[Verschluss - B3 - Fraktion]],'DD FD'!H:J,3,FALSE))</f>
        <v/>
      </c>
      <c r="NC116" s="809" t="str">
        <f>IF(Table1[[#This Row],[Verschluss - B3 - Gewicht (in G)]]="","",Table1[[#This Row],[Verschluss - B3 - Gewicht (in G)]])</f>
        <v/>
      </c>
      <c r="ND116" s="809" t="str">
        <f>IF(Table1[[#This Row],[Verschluss - B3 - Lizenzierungs-pflichtig? (X=Ja)]]="","",Table1[[#This Row],[Verschluss - B3 - Lizenzierungs-pflichtig? (X=Ja)]])</f>
        <v/>
      </c>
      <c r="NE116" s="809" t="str">
        <f>IF(Table1[[#This Row],[Verschluss - B3 - Trennbar vom Hauptkörper? (X=Ja)]]="","",Table1[[#This Row],[Verschluss - B3 - Trennbar vom Hauptkörper? (X=Ja)]])</f>
        <v/>
      </c>
      <c r="NF116" s="812" t="str">
        <f>IF(Table1[[#This Row],[Verschluss - B3 - Virgin Material]]="","",VLOOKUP(Table1[[#This Row],[Verschluss - B3 - Virgin Material]],'DD FD'!AJ:AK,2,FALSE))</f>
        <v/>
      </c>
      <c r="NG116" s="813" t="str">
        <f>IF(Table1[[#This Row],[Verschluss - B3 - Virgin Material Anteil (in %)]]="","",Table1[[#This Row],[Verschluss - B3 - Virgin Material Anteil (in %)]])</f>
        <v/>
      </c>
      <c r="NH116" s="812" t="str">
        <f>IF(Table1[[#This Row],[Verschluss - B3 - Recyceltes Material]]="","",VLOOKUP(Table1[[#This Row],[Verschluss - B3 - Recyceltes Material]],'DD FD'!AL:AM,2,FALSE))</f>
        <v/>
      </c>
      <c r="NI116" s="813" t="str">
        <f>IF(Table1[[#This Row],[Verschluss - B3 - Recyceltes Material Anteil (in %)]]="","",Table1[[#This Row],[Verschluss - B3 - Recyceltes Material Anteil (in %)]])</f>
        <v/>
      </c>
      <c r="NJ116" s="812" t="str">
        <f>IF(Table1[[#This Row],[Verschluss - B3 - Beschichtung]]="","",VLOOKUP(Table1[[#This Row],[Verschluss - B3 - Beschichtung]],'DD FD'!AE:AF,2,FALSE))</f>
        <v/>
      </c>
      <c r="NK116" s="815" t="str">
        <f>IF(Table1[[#This Row],[Verschluss - B3 - Beschichtung Anteil (in %)]]="","",Table1[[#This Row],[Verschluss - B3 - Beschichtung Anteil (in %)]])</f>
        <v/>
      </c>
      <c r="NL116" s="811" t="str">
        <f>IF(Table1[[#This Row],[Etikett - B1 - Art]]="","",VLOOKUP(Table1[[#This Row],[Etikett - B1 - Art]],'DD FD'!F:G,2,FALSE))</f>
        <v/>
      </c>
      <c r="NM116" s="812" t="str">
        <f>IF(Table1[[#This Row],[Etikett - B1 - Fraktion]]="","",VLOOKUP(Table1[[#This Row],[Etikett - B1 - Fraktion]],'DD FD'!H:J,3,FALSE))</f>
        <v/>
      </c>
      <c r="NN116" s="809" t="str">
        <f>IF(Table1[[#This Row],[Etikett - B1 - Gewicht (in G)]]="","",Table1[[#This Row],[Etikett - B1 - Gewicht (in G)]])</f>
        <v/>
      </c>
      <c r="NO116" s="809" t="str">
        <f>IF(Table1[[#This Row],[Etikett - B1 - Lizenzierungs-pflichtig? (X=Ja)]]="","",Table1[[#This Row],[Etikett - B1 - Lizenzierungs-pflichtig? (X=Ja)]])</f>
        <v/>
      </c>
      <c r="NP116" s="809" t="str">
        <f>IF(Table1[[#This Row],[Etikett - B1 - Trennbar vom Hauptkörper? (X=Ja)]]="","",Table1[[#This Row],[Etikett - B1 - Trennbar vom Hauptkörper? (X=Ja)]])</f>
        <v/>
      </c>
      <c r="NQ116" s="812" t="str">
        <f>IF(Table1[[#This Row],[Etikett - B1 - Virgin Material]]="","",VLOOKUP(Table1[[#This Row],[Etikett - B1 - Virgin Material]],'DD FD'!AJ:AK,2,FALSE))</f>
        <v/>
      </c>
      <c r="NR116" s="813" t="str">
        <f>IF(Table1[[#This Row],[Etikett - B1 - Virgin Material Anteil (in %)]]="","",Table1[[#This Row],[Etikett - B1 - Virgin Material Anteil (in %)]])</f>
        <v/>
      </c>
      <c r="NS116" s="812" t="str">
        <f>IF(Table1[[#This Row],[Etikett - B1 - Recyceltes Material]]="","",VLOOKUP(Table1[[#This Row],[Etikett - B1 - Recyceltes Material]],'DD FD'!AL:AM,2,FALSE))</f>
        <v/>
      </c>
      <c r="NT116" s="813" t="str">
        <f>IF(Table1[[#This Row],[Etikett - B1 - Recyceltes Material Anteil (in %)]]="","",Table1[[#This Row],[Etikett - B1 - Recyceltes Material Anteil (in %)]])</f>
        <v/>
      </c>
      <c r="NU116" s="812" t="str">
        <f>IF(Table1[[#This Row],[Etikett - B1 - Beschichtung]]="","",VLOOKUP(Table1[[#This Row],[Etikett - B1 - Beschichtung]],'DD FD'!AE:AF,2,FALSE))</f>
        <v/>
      </c>
      <c r="NV116" s="815" t="str">
        <f>IF(Table1[[#This Row],[Etikett - B1 - Beschichtung Anteil (in %)]]="","",Table1[[#This Row],[Etikett - B1 - Beschichtung Anteil (in %)]])</f>
        <v/>
      </c>
      <c r="NW116" s="811" t="str">
        <f>IF(Table1[[#This Row],[Etikett - B2 - Art]]="","",VLOOKUP(Table1[[#This Row],[Etikett - B2 - Art]],'DD FD'!F:G,2,FALSE))</f>
        <v/>
      </c>
      <c r="NX116" s="812" t="str">
        <f>IF(Table1[[#This Row],[Etikett - B2 - Fraktion]]="","",VLOOKUP(Table1[[#This Row],[Etikett - B2 - Fraktion]],'DD FD'!H:J,3,FALSE))</f>
        <v/>
      </c>
      <c r="NY116" s="809" t="str">
        <f>IF(Table1[[#This Row],[Etikett - B2 - Gewicht (in G)]]="","",Table1[[#This Row],[Etikett - B2 - Gewicht (in G)]])</f>
        <v/>
      </c>
      <c r="NZ116" s="809" t="str">
        <f>IF(Table1[[#This Row],[Etikett - B2 - Lizenzierungs-pflichtig? (X=Ja)]]="","",Table1[[#This Row],[Etikett - B2 - Lizenzierungs-pflichtig? (X=Ja)]])</f>
        <v/>
      </c>
      <c r="OA116" s="809" t="str">
        <f>IF(Table1[[#This Row],[Etikett - B2 - Trennbar vom Hauptkörper? (X=Ja)]]="","",Table1[[#This Row],[Etikett - B2 - Trennbar vom Hauptkörper? (X=Ja)]])</f>
        <v/>
      </c>
      <c r="OB116" s="812" t="str">
        <f>IF(Table1[[#This Row],[Etikett - B2 - Virgin Material]]="","",VLOOKUP(Table1[[#This Row],[Etikett - B2 - Virgin Material]],'DD FD'!AJ:AK,2,FALSE))</f>
        <v/>
      </c>
      <c r="OC116" s="813" t="str">
        <f>IF(Table1[[#This Row],[Etikett - B2 - Virgin Material Anteil (in %)]]="","",Table1[[#This Row],[Etikett - B2 - Virgin Material Anteil (in %)]])</f>
        <v/>
      </c>
      <c r="OD116" s="812" t="str">
        <f>IF(Table1[[#This Row],[Etikett - B2 - Recyceltes Material]]="","",VLOOKUP(Table1[[#This Row],[Etikett - B2 - Recyceltes Material]],'DD FD'!AL:AM,2,FALSE))</f>
        <v/>
      </c>
      <c r="OE116" s="813" t="str">
        <f>IF(Table1[[#This Row],[Etikett - B2 - Recyceltes Material Anteil (in %)]]="","",Table1[[#This Row],[Etikett - B2 - Recyceltes Material Anteil (in %)]])</f>
        <v/>
      </c>
      <c r="OF116" s="812" t="str">
        <f>IF(Table1[[#This Row],[Etikett - B2 - Beschichtung]]="","",VLOOKUP(Table1[[#This Row],[Etikett - B2 - Beschichtung]],'DD FD'!AE:AF,2,FALSE))</f>
        <v/>
      </c>
      <c r="OG116" s="815" t="str">
        <f>IF(Table1[[#This Row],[Etikett - B2 - Beschichtung Anteil (in %)]]="","",Table1[[#This Row],[Etikett - B2 - Beschichtung Anteil (in %)]])</f>
        <v/>
      </c>
      <c r="OH116" s="811" t="str">
        <f>IF(Table1[[#This Row],[Etikett - B3 - Art]]="","",VLOOKUP(Table1[[#This Row],[Etikett - B3 - Art]],'DD FD'!F:G,2,FALSE))</f>
        <v/>
      </c>
      <c r="OI116" s="812" t="str">
        <f>IF(Table1[[#This Row],[Etikett - B3 - Fraktion]]="","",VLOOKUP(Table1[[#This Row],[Etikett - B3 - Fraktion]],'DD FD'!H:J,3,FALSE))</f>
        <v/>
      </c>
      <c r="OJ116" s="809" t="str">
        <f>IF(Table1[[#This Row],[Etikett - B3 - Gewicht (in G)]]="","",Table1[[#This Row],[Etikett - B3 - Gewicht (in G)]])</f>
        <v/>
      </c>
      <c r="OK116" s="809" t="str">
        <f>IF(Table1[[#This Row],[Etikett - B3 - Lizenzierungs-pflichtig? (X=Ja)]]="","",Table1[[#This Row],[Etikett - B3 - Lizenzierungs-pflichtig? (X=Ja)]])</f>
        <v/>
      </c>
      <c r="OL116" s="809" t="str">
        <f>IF(Table1[[#This Row],[Etikett - B3 - Trennbar vom Hauptkörper? (X=Ja)]]="","",Table1[[#This Row],[Etikett - B3 - Trennbar vom Hauptkörper? (X=Ja)]])</f>
        <v/>
      </c>
      <c r="OM116" s="812" t="str">
        <f>IF(Table1[[#This Row],[Etikett - B3 - Virgin Material]]="","",VLOOKUP(Table1[[#This Row],[Etikett - B3 - Virgin Material]],'DD FD'!AJ:AK,2,FALSE))</f>
        <v/>
      </c>
      <c r="ON116" s="813" t="str">
        <f>IF(Table1[[#This Row],[Etikett - B3 - Virgin Material Anteil (in %)]]="","",Table1[[#This Row],[Etikett - B3 - Virgin Material Anteil (in %)]])</f>
        <v/>
      </c>
      <c r="OO116" s="812" t="str">
        <f>IF(Table1[[#This Row],[Etikett - B3 - Recyceltes Material]]="","",VLOOKUP(Table1[[#This Row],[Etikett - B3 - Recyceltes Material]],'DD FD'!AL:AM,2,FALSE))</f>
        <v/>
      </c>
      <c r="OP116" s="813" t="str">
        <f>IF(Table1[[#This Row],[Etikett - B3 - Recyceltes Material Anteil (in %)]]="","",Table1[[#This Row],[Etikett - B3 - Recyceltes Material Anteil (in %)]])</f>
        <v/>
      </c>
      <c r="OQ116" s="812" t="str">
        <f>IF(Table1[[#This Row],[Etikett - B3 - Beschichtung]]="","",VLOOKUP(Table1[[#This Row],[Etikett - B3 - Beschichtung]],'DD FD'!AE:AF,2,FALSE))</f>
        <v/>
      </c>
      <c r="OR116" s="861" t="str">
        <f>IF(Table1[[#This Row],[Etikett - B3 - Beschichtung Anteil (in %)]]="","",Table1[[#This Row],[Etikett - B3 - Beschichtung Anteil (in %)]])</f>
        <v/>
      </c>
      <c r="OS116" s="866">
        <f>ROUNDUP(SUM(
IF(AND(LB116='DD FD'!$J$7,LD116='DD FD'!$AI$3),LC116,0),
IF(AND(LL116='DD FD'!$J$7,LN116='DD FD'!$AI$3),LM116,0),
IF(AND(LV116='DD FD'!$J$7,LX116='DD FD'!$AI$3),LW116,0),
IF(AND(MF116='DD FD'!$J$7,MH116='DD FD'!$AI$3),MG116,0),
IF(AND(MQ116='DD FD'!$J$7,MS116='DD FD'!$AI$3),MR116,0),
IF(AND(NB116='DD FD'!$J$7,ND116='DD FD'!$AI$3),NC116,0),
IF(AND(NM116='DD FD'!$J$7,NO116='DD FD'!$AI$3),NN116,0),
IF(AND(NX116='DD FD'!$J$7,NZ116='DD FD'!$AI$3),NY116,0),
IF(AND(OI116='DD FD'!$J$7,OK116='DD FD'!$AI$3),OJ116,0),
),2)</f>
        <v>0</v>
      </c>
      <c r="OT116" s="865">
        <f>ROUNDUP(SUM(
IF(AND(LB116='DD FD'!$J$6,LD116='DD FD'!$AI$3),LC116,0),
IF(AND(LL116='DD FD'!$J$6,LN116='DD FD'!$AI$3),LM116,0),
IF(AND(LV116='DD FD'!$J$6,LX116='DD FD'!$AI$3),LW116,0),
IF(AND(MF116='DD FD'!$J$6,MH116='DD FD'!$AI$3),MG116,0),
IF(AND(MQ116='DD FD'!$J$6,MS116='DD FD'!$AI$3),MR116,0),
IF(AND(NB116='DD FD'!$J$6,ND116='DD FD'!$AI$3),NC116,0),
IF(AND(NM116='DD FD'!$J$6,NO116='DD FD'!$AI$3),NN116,0),
IF(AND(NX116='DD FD'!$J$6,NZ116='DD FD'!$AI$3),NY116,0),
IF(AND(OI116='DD FD'!$J$6,OK116='DD FD'!$AI$3),OJ116,0),
),2)</f>
        <v>0</v>
      </c>
      <c r="OU116" s="865">
        <f>ROUNDUP(SUM(
IF(AND(LB116='DD FD'!$J$10,LD116='DD FD'!$AI$3),LC116,0),
IF(AND(LL116='DD FD'!$J$10,LN116='DD FD'!$AI$3),LM116,0),
IF(AND(LV116='DD FD'!$J$10,LX116='DD FD'!$AI$3),LW116,0),
IF(AND(MF116='DD FD'!$J$10,MH116='DD FD'!$AI$3),MG116,0),
IF(AND(MQ116='DD FD'!$J$10,MS116='DD FD'!$AI$3),MR116,0),
IF(AND(NB116='DD FD'!$J$10,ND116='DD FD'!$AI$3),NC116,0),
IF(AND(NM116='DD FD'!$J$10,NO116='DD FD'!$AI$3),NN116,0),
IF(AND(NX116='DD FD'!$J$10,NZ116='DD FD'!$AI$3),NY116,0),
IF(AND(OI116='DD FD'!$J$10,OK116='DD FD'!$AI$3),OJ116,0),
),2)</f>
        <v>0</v>
      </c>
      <c r="OV116" s="865">
        <f>ROUNDUP(SUM(
IF(AND(LB116='DD FD'!$J$8,LD116='DD FD'!$AI$3),LC116,0),
IF(AND(LL116='DD FD'!$J$8,LN116='DD FD'!$AI$3),LM116,0),
IF(AND(LV116='DD FD'!$J$8,LX116='DD FD'!$AI$3),LW116,0),
IF(AND(MF116='DD FD'!$J$8,MH116='DD FD'!$AI$3),MG116,0),
IF(AND(MQ116='DD FD'!$J$8,MS116='DD FD'!$AI$3),MR116,0),
IF(AND(NB116='DD FD'!$J$8,ND116='DD FD'!$AI$3),NC116,0),
IF(AND(NM116='DD FD'!$J$8,NO116='DD FD'!$AI$3),NN116,0),
IF(AND(NX116='DD FD'!$J$8,NZ116='DD FD'!$AI$3),NY116,0),
IF(AND(OI116='DD FD'!$J$8,OK116='DD FD'!$AI$3),OJ116,0),
),2)</f>
        <v>0</v>
      </c>
      <c r="OW116" s="865">
        <f>ROUNDUP(SUM(
IF(AND(LB116='DD FD'!$J$5,LD116='DD FD'!$AI$3),LC116,0),
IF(AND(LL116='DD FD'!$J$5,LN116='DD FD'!$AI$3),LM116,0),
IF(AND(LV116='DD FD'!$J$5,LX116='DD FD'!$AI$3),LW116,0),
IF(AND(MF116='DD FD'!$J$5,MH116='DD FD'!$AI$3),MG116,0),
IF(AND(MQ116='DD FD'!$J$5,MS116='DD FD'!$AI$3),MR116,0),
IF(AND(NB116='DD FD'!$J$5,ND116='DD FD'!$AI$3),NC116,0),
IF(AND(NM116='DD FD'!$J$5,NO116='DD FD'!$AI$3),NN116,0),
IF(AND(NX116='DD FD'!$J$5,NZ116='DD FD'!$AI$3),NY116,0),
IF(AND(OI116='DD FD'!$J$5,OK116='DD FD'!$AI$3),OJ116,0),
),2)</f>
        <v>0</v>
      </c>
      <c r="OX116" s="865">
        <f>ROUNDUP(SUM(
IF(AND(LB116='DD FD'!$J$9,LD116='DD FD'!$AI$3),LC116,0),
IF(AND(LL116='DD FD'!$J$9,LN116='DD FD'!$AI$3),LM116,0),
IF(AND(LV116='DD FD'!$J$9,LX116='DD FD'!$AI$3),LW116,0),
IF(AND(MF116='DD FD'!$J$9,MH116='DD FD'!$AI$3),MG116,0),
IF(AND(MQ116='DD FD'!$J$9,MS116='DD FD'!$AI$3),MR116,0),
IF(AND(NB116='DD FD'!$J$9,ND116='DD FD'!$AI$3),NC116,0),
IF(AND(NM116='DD FD'!$J$9,NO116='DD FD'!$AI$3),NN116,0),
IF(AND(NX116='DD FD'!$J$9,NZ116='DD FD'!$AI$3),NY116,0),
IF(AND(OI116='DD FD'!$J$9,OK116='DD FD'!$AI$3),OJ116,0),
),2)</f>
        <v>0</v>
      </c>
      <c r="OY116" s="865">
        <f>ROUNDUP(SUM(
IF(AND(LB116='DD FD'!$J$4,LD116='DD FD'!$AI$3),LC116,0),
IF(AND(LL116='DD FD'!$J$4,LN116='DD FD'!$AI$3),LM116,0),
IF(AND(LV116='DD FD'!$J$4,LX116='DD FD'!$AI$3),LW116,0),
IF(AND(MF116='DD FD'!$J$4,MH116='DD FD'!$AI$3),MG116,0),
IF(AND(MQ116='DD FD'!$J$4,MS116='DD FD'!$AI$3),MR116,0),
IF(AND(NB116='DD FD'!$J$4,ND116='DD FD'!$AI$3),NC116,0),
IF(AND(NM116='DD FD'!$J$4,NO116='DD FD'!$AI$3),NN116,0),
IF(AND(NX116='DD FD'!$J$4,NZ116='DD FD'!$AI$3),NY116,0),
IF(AND(OI116='DD FD'!$J$4,OK116='DD FD'!$AI$3),OJ116,0),
),2)</f>
        <v>0</v>
      </c>
      <c r="OZ116" s="867">
        <f>ROUNDUP(SUM(
IF(AND(LB116='DD FD'!$J$11,LD116='DD FD'!$AI$3),LC116,0),
IF(AND(LL116='DD FD'!$J$11,LN116='DD FD'!$AI$3),LM116,0),
IF(AND(LV116='DD FD'!$J$11,LX116='DD FD'!$AI$3),LW116,0),
IF(AND(MF116='DD FD'!$J$11,MH116='DD FD'!$AI$3),MG116,0),
IF(AND(MQ116='DD FD'!$J$11,MS116='DD FD'!$AI$3),MR116,0),
IF(AND(NB116='DD FD'!$J$11,ND116='DD FD'!$AI$3),NC116,0),
IF(AND(NM116='DD FD'!$J$11,NO116='DD FD'!$AI$3),NN116,0),
IF(AND(NX116='DD FD'!$J$11,NZ116='DD FD'!$AI$3),NY116,0),
IF(AND(OI116='DD FD'!$J$11,OK116='DD FD'!$AI$3),OJ116,0),
),2)</f>
        <v>0</v>
      </c>
    </row>
    <row r="117" spans="1:416">
      <c r="A117" s="663"/>
      <c r="B117" s="182"/>
      <c r="C117" s="282"/>
      <c r="D117" s="282"/>
      <c r="E117" s="183"/>
      <c r="F117" s="355"/>
      <c r="G117" s="359"/>
      <c r="H117" s="664"/>
      <c r="I117" s="173"/>
      <c r="J117" s="161" t="str">
        <f t="shared" si="27"/>
        <v/>
      </c>
      <c r="K117" s="633" t="str">
        <f t="shared" si="44"/>
        <v/>
      </c>
      <c r="L117" s="636"/>
      <c r="M117" s="124" t="str">
        <f t="shared" si="45"/>
        <v/>
      </c>
      <c r="N117" s="125" t="str">
        <f t="shared" si="28"/>
        <v/>
      </c>
      <c r="O117" s="175"/>
      <c r="P117" s="175"/>
      <c r="Q117" s="126" t="str">
        <f t="shared" si="46"/>
        <v/>
      </c>
      <c r="R117" s="184"/>
      <c r="S117" s="184"/>
      <c r="T117" s="182"/>
      <c r="U117" s="182"/>
      <c r="V117" s="182"/>
      <c r="W117" s="358"/>
      <c r="X117" s="182"/>
      <c r="Y117" s="183"/>
      <c r="Z117" s="123"/>
      <c r="AA117" s="176"/>
      <c r="AB117" s="176"/>
      <c r="AC117" s="176"/>
      <c r="AD117" s="176"/>
      <c r="AE117" s="176"/>
      <c r="AF117" s="176"/>
      <c r="AG117" s="127" t="str">
        <f t="shared" si="47"/>
        <v/>
      </c>
      <c r="AH117" s="127" t="str">
        <f t="shared" si="48"/>
        <v/>
      </c>
      <c r="AI117" s="370"/>
      <c r="AJ117" s="635"/>
      <c r="AK117" s="619" t="str">
        <f t="shared" si="49"/>
        <v/>
      </c>
      <c r="AL117" s="124" t="str">
        <f t="shared" si="29"/>
        <v/>
      </c>
      <c r="AM117" s="124" t="str">
        <f t="shared" si="30"/>
        <v/>
      </c>
      <c r="AN117" s="124" t="str">
        <f t="shared" si="31"/>
        <v/>
      </c>
      <c r="AO117" s="124" t="str">
        <f t="shared" si="32"/>
        <v/>
      </c>
      <c r="AP117" s="184"/>
      <c r="AQ117" s="182"/>
      <c r="AR117" s="182"/>
      <c r="AS117" s="182"/>
      <c r="AT117" s="182"/>
      <c r="AU117" s="127" t="str">
        <f t="shared" si="33"/>
        <v/>
      </c>
      <c r="AV117" s="354"/>
      <c r="AW117" s="127" t="str">
        <f t="shared" si="34"/>
        <v/>
      </c>
      <c r="AX117" s="144" t="str">
        <f t="shared" si="35"/>
        <v/>
      </c>
      <c r="AY117" s="182"/>
      <c r="AZ117" s="23"/>
      <c r="BA117" s="23"/>
      <c r="BB117" s="183"/>
      <c r="BC117" s="622"/>
      <c r="BD117" s="649" t="str">
        <f t="shared" si="50"/>
        <v/>
      </c>
      <c r="BE117" s="354"/>
      <c r="BF117" s="192" t="str">
        <f t="shared" si="51"/>
        <v/>
      </c>
      <c r="BG117" s="159"/>
      <c r="BH117" s="159"/>
      <c r="BI117" s="182"/>
      <c r="BJ117" s="194"/>
      <c r="BK117" s="194"/>
      <c r="BL117" s="194"/>
      <c r="BM117" s="127" t="str">
        <f t="shared" si="36"/>
        <v/>
      </c>
      <c r="BN117" s="194"/>
      <c r="BO117" s="178" t="str">
        <f t="shared" si="37"/>
        <v/>
      </c>
      <c r="BP117" s="191"/>
      <c r="BQ117" s="182"/>
      <c r="BR117" s="23"/>
      <c r="BS117" s="23"/>
      <c r="BT117" s="23"/>
      <c r="BU117" s="651"/>
      <c r="BV117" s="647"/>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633" t="str">
        <f t="shared" si="52"/>
        <v/>
      </c>
      <c r="DY117" s="736"/>
      <c r="DZ117" s="334"/>
      <c r="EA117" s="736"/>
      <c r="EB117" s="197"/>
      <c r="EC117" s="194"/>
      <c r="ED117" s="197"/>
      <c r="EE117" s="197"/>
      <c r="EF117" s="194"/>
      <c r="EG117" s="194"/>
      <c r="EH117" s="194"/>
      <c r="EI117" s="123" t="str">
        <f t="shared" si="38"/>
        <v/>
      </c>
      <c r="EJ117" s="194"/>
      <c r="EK117" s="620" t="str">
        <f t="shared" si="39"/>
        <v/>
      </c>
      <c r="EL117" s="756"/>
      <c r="EM117" s="620" t="str">
        <f t="shared" si="53"/>
        <v/>
      </c>
      <c r="EN117" s="733"/>
      <c r="EO117" s="163"/>
      <c r="EP117" s="163"/>
      <c r="EQ117" s="163"/>
      <c r="ER117" s="163"/>
      <c r="ES117" s="163"/>
      <c r="ET117" s="163"/>
      <c r="EU117" s="163"/>
      <c r="EV117" s="163"/>
      <c r="EW117" s="163"/>
      <c r="EX117" s="163"/>
      <c r="EY117" s="163"/>
      <c r="EZ117" s="163"/>
      <c r="FA117" s="163"/>
      <c r="FB117" s="163"/>
      <c r="FC117" s="742"/>
      <c r="FD117" s="648" t="str">
        <f t="shared" si="40"/>
        <v/>
      </c>
      <c r="FE117" s="183"/>
      <c r="FF117" s="201"/>
      <c r="FG117" s="201"/>
      <c r="FH117" s="201"/>
      <c r="FI117" s="201"/>
      <c r="FJ117" s="201"/>
      <c r="FK117" s="201"/>
      <c r="FL117" s="182"/>
      <c r="FM117" s="182"/>
      <c r="FN117" s="334"/>
      <c r="FO117" s="123" t="str">
        <f t="shared" si="41"/>
        <v/>
      </c>
      <c r="FP117" s="889" t="str">
        <f>IF(Table1[[#This Row],[Baumwollanteil (in %)]]&lt;&gt;"","05","")</f>
        <v/>
      </c>
      <c r="FQ117" s="999"/>
      <c r="FR117" s="179" t="str">
        <f t="shared" si="42"/>
        <v/>
      </c>
      <c r="FS117" s="175"/>
      <c r="FT117" s="175"/>
      <c r="FU117" s="175"/>
      <c r="FV117" s="745" t="str">
        <f t="shared" si="43"/>
        <v/>
      </c>
      <c r="FZ117" s="24"/>
      <c r="GA117" s="24"/>
      <c r="GC117" s="1010" t="str">
        <f>IF(Table1[[#This Row],[Global Trade Item Number (GTIN)]]="","",Table1[[#This Row],[Global Trade Item Number (GTIN)]])</f>
        <v/>
      </c>
      <c r="GD117" s="790" t="str">
        <f>IF(Table1[[#This Row],[WAWI-Nr./ Kreditoren-Nummer
(ASDV)]]&lt;&gt;"",Table1[[#This Row],[WAWI-Nr./ Kreditoren-Nummer
(ASDV)]],"")</f>
        <v/>
      </c>
      <c r="GE117" s="190"/>
      <c r="GF117" s="790" t="str">
        <f>IF(Table1[[#This Row],[Gültig ab (Datum)]]&lt;&gt;"","31.12.9999","")</f>
        <v/>
      </c>
      <c r="GG117" s="190"/>
      <c r="GH117" s="190"/>
      <c r="GI117" s="616"/>
      <c r="GJ117" s="765"/>
      <c r="GK117" s="763"/>
      <c r="GL117" s="617"/>
      <c r="GM117" s="617"/>
      <c r="GN117" s="617"/>
      <c r="GO117" s="617"/>
      <c r="GP117" s="617"/>
      <c r="GQ117" s="775"/>
      <c r="GR117" s="771"/>
      <c r="GS117" s="159"/>
      <c r="GT117" s="610"/>
      <c r="GU117" s="610"/>
      <c r="GV117" s="610"/>
      <c r="GW117" s="610"/>
      <c r="GX117" s="610"/>
      <c r="GY117" s="610"/>
      <c r="GZ117" s="610"/>
      <c r="HA117" s="610"/>
      <c r="HB117" s="771"/>
      <c r="HC117" s="610"/>
      <c r="HD117" s="610"/>
      <c r="HE117" s="610"/>
      <c r="HF117" s="610"/>
      <c r="HG117" s="610"/>
      <c r="HH117" s="610"/>
      <c r="HI117" s="610"/>
      <c r="HJ117" s="610"/>
      <c r="HK117" s="610"/>
      <c r="HL117" s="771"/>
      <c r="HM117" s="610"/>
      <c r="HN117" s="610"/>
      <c r="HO117" s="610"/>
      <c r="HP117" s="610"/>
      <c r="HQ117" s="610"/>
      <c r="HR117" s="610"/>
      <c r="HS117" s="610"/>
      <c r="HT117" s="610"/>
      <c r="HU117" s="610"/>
      <c r="HV117" s="771"/>
      <c r="HW117" s="610"/>
      <c r="HX117" s="610"/>
      <c r="HY117" s="610"/>
      <c r="HZ117" s="610"/>
      <c r="IA117" s="610"/>
      <c r="IB117" s="610"/>
      <c r="IC117" s="610"/>
      <c r="ID117" s="610"/>
      <c r="IE117" s="610"/>
      <c r="IF117" s="610"/>
      <c r="IG117" s="771"/>
      <c r="IH117" s="610"/>
      <c r="II117" s="610"/>
      <c r="IJ117" s="610"/>
      <c r="IK117" s="610"/>
      <c r="IL117" s="610"/>
      <c r="IM117" s="610"/>
      <c r="IN117" s="610"/>
      <c r="IO117" s="610"/>
      <c r="IP117" s="610"/>
      <c r="IQ117" s="610"/>
      <c r="IR117" s="771"/>
      <c r="IS117" s="610"/>
      <c r="IT117" s="610"/>
      <c r="IU117" s="610"/>
      <c r="IV117" s="610"/>
      <c r="IW117" s="610"/>
      <c r="IX117" s="610"/>
      <c r="IY117" s="610"/>
      <c r="IZ117" s="610"/>
      <c r="JA117" s="610"/>
      <c r="JB117" s="610"/>
      <c r="JC117" s="771"/>
      <c r="JD117" s="610"/>
      <c r="JE117" s="610"/>
      <c r="JF117" s="610"/>
      <c r="JG117" s="610"/>
      <c r="JH117" s="610"/>
      <c r="JI117" s="610"/>
      <c r="JJ117" s="610"/>
      <c r="JK117" s="610"/>
      <c r="JL117" s="610"/>
      <c r="JM117" s="827"/>
      <c r="JN117" s="771"/>
      <c r="JO117" s="610"/>
      <c r="JP117" s="610"/>
      <c r="JQ117" s="610"/>
      <c r="JR117" s="610"/>
      <c r="JS117" s="610"/>
      <c r="JT117" s="610"/>
      <c r="JU117" s="610"/>
      <c r="JV117" s="610"/>
      <c r="JW117" s="610"/>
      <c r="JX117" s="610"/>
      <c r="JY117" s="771"/>
      <c r="JZ117" s="610"/>
      <c r="KA117" s="610"/>
      <c r="KB117" s="610"/>
      <c r="KC117" s="610"/>
      <c r="KD117" s="610"/>
      <c r="KE117" s="610"/>
      <c r="KF117" s="610"/>
      <c r="KG117" s="610"/>
      <c r="KH117" s="610"/>
      <c r="KI117" s="610"/>
      <c r="KL117" s="803" t="str">
        <f>IF(Table1[[#This Row],[GTIN]]&lt;&gt;"",Table1[[#This Row],[GTIN]],"")</f>
        <v/>
      </c>
      <c r="KM117" s="804" t="str">
        <f>Table1[[#This Row],[Kreditor]]</f>
        <v/>
      </c>
      <c r="KN117" s="805" t="str">
        <f>IF(Table1[[#This Row],[Gültig ab (Datum)]]&lt;&gt;"",Table1[[#This Row],[Gültig ab (Datum)]],"")</f>
        <v/>
      </c>
      <c r="KO117" s="805" t="str">
        <f>Table1[[#This Row],[Gültig bis]]</f>
        <v/>
      </c>
      <c r="KP117" s="818" t="str">
        <f>IF(Table1[[#This Row],[Artikel verpackt? 
(X=Ja)]]="","",Table1[[#This Row],[Artikel verpackt? 
(X=Ja)]])</f>
        <v/>
      </c>
      <c r="KQ117" s="806" t="str">
        <f>IF(Table1[[#This Row],[Verpackung recyclingfähig?
(X=Ja)]]="","",Table1[[#This Row],[Verpackung recyclingfähig?
(X=Ja)]])</f>
        <v/>
      </c>
      <c r="KR117" s="807"/>
      <c r="KS117" s="808"/>
      <c r="KT117" s="809"/>
      <c r="KU117" s="809"/>
      <c r="KV117" s="809"/>
      <c r="KW117" s="809"/>
      <c r="KX117" s="809"/>
      <c r="KY117" s="809"/>
      <c r="KZ117" s="810"/>
      <c r="LA117" s="811" t="str">
        <f>IF(Table1[[#This Row],[Hauptkörper - B1 - Art]]="","",VLOOKUP(Table1[[#This Row],[Hauptkörper - B1 - Art]],'DD FD'!B:C,2,FALSE))</f>
        <v/>
      </c>
      <c r="LB117" s="812" t="str">
        <f>IF(Table1[[#This Row],[Hauptkörper - B1 - Fraktion]]="","",VLOOKUP(Table1[[#This Row],[Hauptkörper - B1 - Fraktion]],'DD FD'!H:J,3,FALSE))</f>
        <v/>
      </c>
      <c r="LC117" s="809" t="str">
        <f>IF(Table1[[#This Row],[Hauptkörper - B1 - Gewicht
(in G)]]="","",Table1[[#This Row],[Hauptkörper - B1 - Gewicht
(in G)]])</f>
        <v/>
      </c>
      <c r="LD117" s="809" t="str">
        <f>IF(Table1[[#This Row],[Hauptkörper - B1 - Lizenzierungs-pflichtig? (X=Ja)]]="","",Table1[[#This Row],[Hauptkörper - B1 - Lizenzierungs-pflichtig? (X=Ja)]])</f>
        <v/>
      </c>
      <c r="LE117" s="812" t="str">
        <f>IF(Table1[[#This Row],[Hauptkörper - B1 - Virgin Material]]="","",VLOOKUP(Table1[[#This Row],[Hauptkörper - B1 - Virgin Material]],'DD FD'!AJ:AK,2,FALSE))</f>
        <v/>
      </c>
      <c r="LF117" s="813" t="str">
        <f>IF(Table1[[#This Row],[Hauptkörper - B1 - Virgin Material Anteil (in %)]]="","",Table1[[#This Row],[Hauptkörper - B1 - Virgin Material Anteil (in %)]])</f>
        <v/>
      </c>
      <c r="LG117" s="812" t="str">
        <f>IF(Table1[[#This Row],[Hauptkörper - B1 - Recyceltes Material]]="","",VLOOKUP(Table1[[#This Row],[Hauptkörper - B1 - Recyceltes Material]],'DD FD'!AL:AM,2,FALSE))</f>
        <v/>
      </c>
      <c r="LH117" s="813" t="str">
        <f>IF(Table1[[#This Row],[Hauptkörper - B1 - Recyceltes Material Anteil (in %)]]="","",Table1[[#This Row],[Hauptkörper - B1 - Recyceltes Material Anteil (in %)]])</f>
        <v/>
      </c>
      <c r="LI117" s="814" t="str">
        <f>IF(Table1[[#This Row],[Hauptkörper - B1 - Beschichtung]]="","",VLOOKUP(Table1[[#This Row],[Hauptkörper - B1 - Beschichtung]],'DD FD'!AE:AF,2,FALSE))</f>
        <v/>
      </c>
      <c r="LJ117" s="815" t="str">
        <f>IF(Table1[[#This Row],[Hauptkörper - B1 - Beschichtung Anteil (in %)]]="","",Table1[[#This Row],[Hauptkörper - B1 - Beschichtung Anteil (in %)]])</f>
        <v/>
      </c>
      <c r="LK117" s="811" t="str">
        <f>IF(Table1[[#This Row],[Hauptkörper - B2 - Art]]="","",VLOOKUP(Table1[[#This Row],[Hauptkörper - B2 - Art]],'DD FD'!B:C,2,FALSE))</f>
        <v/>
      </c>
      <c r="LL117" s="812" t="str">
        <f>IF(Table1[[#This Row],[Hauptkörper - B2 - Fraktion]]="","",VLOOKUP(Table1[[#This Row],[Hauptkörper - B2 - Fraktion]],'DD FD'!H:J,3,FALSE))</f>
        <v/>
      </c>
      <c r="LM117" s="809" t="str">
        <f>IF(Table1[[#This Row],[Hauptkörper - B2 - Gewicht
(in G)]]="","",Table1[[#This Row],[Hauptkörper - B2 - Gewicht
(in G)]])</f>
        <v/>
      </c>
      <c r="LN117" s="809" t="str">
        <f>IF(Table1[[#This Row],[Hauptkörper - B2 - Lizenzierungs-pflichtig? (X=Ja)]]="","",Table1[[#This Row],[Hauptkörper - B2 - Lizenzierungs-pflichtig? (X=Ja)]])</f>
        <v/>
      </c>
      <c r="LO117" s="812" t="str">
        <f>IF(Table1[[#This Row],[Hauptkörper - B2 - Virgin Material]]="","",VLOOKUP(Table1[[#This Row],[Hauptkörper - B2 - Virgin Material]],'DD FD'!AJ:AK,2,FALSE))</f>
        <v/>
      </c>
      <c r="LP117" s="813" t="str">
        <f>IF(Table1[[#This Row],[Hauptkörper - B2 - Virgin Material Anteil (in %)]]="","",Table1[[#This Row],[Hauptkörper - B2 - Virgin Material Anteil (in %)]])</f>
        <v/>
      </c>
      <c r="LQ117" s="812" t="str">
        <f>IF(Table1[[#This Row],[Hauptkörper - B2 - Recyceltes Material]]="","",VLOOKUP(Table1[[#This Row],[Hauptkörper - B2 - Recyceltes Material]],'DD FD'!AL:AM,2,FALSE))</f>
        <v/>
      </c>
      <c r="LR117" s="813" t="str">
        <f>IF(Table1[[#This Row],[Hauptkörper - B2 - Recyceltes Material Anteil (in %)]]="","",Table1[[#This Row],[Hauptkörper - B2 - Recyceltes Material Anteil (in %)]])</f>
        <v/>
      </c>
      <c r="LS117" s="812" t="str">
        <f>IF(Table1[[#This Row],[Hauptkörper - B2 - Beschichtung]]="","",VLOOKUP(Table1[[#This Row],[Hauptkörper - B2 - Beschichtung]],'DD FD'!AE:AF,2,FALSE))</f>
        <v/>
      </c>
      <c r="LT117" s="815" t="str">
        <f>IF(Table1[[#This Row],[Hauptkörper - B2 - Beschichtung Anteil (in %)]]="","",Table1[[#This Row],[Hauptkörper - B2 - Beschichtung Anteil (in %)]])</f>
        <v/>
      </c>
      <c r="LU117" s="811" t="str">
        <f>IF(Table1[[#This Row],[Hauptkörper - B3 - Art]]="","",VLOOKUP(Table1[[#This Row],[Hauptkörper - B3 - Art]],'DD FD'!B:C,2,FALSE))</f>
        <v/>
      </c>
      <c r="LV117" s="812" t="str">
        <f>IF(Table1[[#This Row],[Hauptkörper - B3 - Fraktion]]="","",VLOOKUP(Table1[[#This Row],[Hauptkörper - B3 - Fraktion]],'DD FD'!H:J,3,FALSE))</f>
        <v/>
      </c>
      <c r="LW117" s="809" t="str">
        <f>IF(Table1[[#This Row],[Hauptkörper - B3 - Gewicht
(in G)]]="","",Table1[[#This Row],[Hauptkörper - B3 - Gewicht
(in G)]])</f>
        <v/>
      </c>
      <c r="LX117" s="809" t="str">
        <f>IF(Table1[[#This Row],[Hauptkörper - B3 - Lizenzierungs-pflichtig? (X=Ja)]]="","",Table1[[#This Row],[Hauptkörper - B3 - Lizenzierungs-pflichtig? (X=Ja)]])</f>
        <v/>
      </c>
      <c r="LY117" s="812" t="str">
        <f>IF(Table1[[#This Row],[Hauptkörper - B3 - Virgin Material]]="","",VLOOKUP(Table1[[#This Row],[Hauptkörper - B3 - Virgin Material]],'DD FD'!AJ:AK,2,FALSE))</f>
        <v/>
      </c>
      <c r="LZ117" s="813" t="str">
        <f>IF(Table1[[#This Row],[Hauptkörper - B3 - Virgin Material Anteil (in %)]]="","",Table1[[#This Row],[Hauptkörper - B3 - Virgin Material Anteil (in %)]])</f>
        <v/>
      </c>
      <c r="MA117" s="812" t="str">
        <f>IF(Table1[[#This Row],[Hauptkörper - B3 - Recyceltes Material]]="","",VLOOKUP(Table1[[#This Row],[Hauptkörper - B3 - Recyceltes Material]],'DD FD'!AL:AM,2,FALSE))</f>
        <v/>
      </c>
      <c r="MB117" s="813" t="str">
        <f>IF(Table1[[#This Row],[Hauptkörper - B3 - Recyceltes Material Anteil (in %)]]="","",Table1[[#This Row],[Hauptkörper - B3 - Recyceltes Material Anteil (in %)]])</f>
        <v/>
      </c>
      <c r="MC117" s="812" t="str">
        <f>IF(Table1[[#This Row],[Hauptkörper - B3 - Beschichtung]]="","",VLOOKUP(Table1[[#This Row],[Hauptkörper - B3 - Beschichtung]],'DD FD'!AE:AF,2,FALSE))</f>
        <v/>
      </c>
      <c r="MD117" s="815" t="str">
        <f>IF(Table1[[#This Row],[Hauptkörper - B3 - Beschichtung Anteil (in %)]]="","",Table1[[#This Row],[Hauptkörper - B3 - Beschichtung Anteil (in %)]])</f>
        <v/>
      </c>
      <c r="ME117" s="811" t="str">
        <f>IF(Table1[[#This Row],[Verschluss - B1 - Art]]="","",VLOOKUP(Table1[[#This Row],[Verschluss - B1 - Art]],'DD FD'!D:E,2,FALSE))</f>
        <v/>
      </c>
      <c r="MF117" s="812" t="str">
        <f>IF(Table1[[#This Row],[Verschluss - B1 - Fraktion]]="","",VLOOKUP(Table1[[#This Row],[Verschluss - B1 - Fraktion]],'DD FD'!H:J,3,FALSE))</f>
        <v/>
      </c>
      <c r="MG117" s="809" t="str">
        <f>IF(Table1[[#This Row],[Verschluss - B1 - Gewicht (in G)]]="","",Table1[[#This Row],[Verschluss - B1 - Gewicht (in G)]])</f>
        <v/>
      </c>
      <c r="MH117" s="809" t="str">
        <f>IF(Table1[[#This Row],[Verschluss - B1 - Lizenzierungs-pflichtig? (X=Ja)]]="","",Table1[[#This Row],[Verschluss - B1 - Lizenzierungs-pflichtig? (X=Ja)]])</f>
        <v/>
      </c>
      <c r="MI117" s="809" t="str">
        <f>IF(Table1[[#This Row],[Verschluss - B1 - Trennbar vom Hauptkörper? (X=Ja)]]="","",Table1[[#This Row],[Verschluss - B1 - Trennbar vom Hauptkörper? (X=Ja)]])</f>
        <v/>
      </c>
      <c r="MJ117" s="812" t="str">
        <f>IF(Table1[[#This Row],[Verschluss - B1 - Virgin Material]]="","",VLOOKUP(Table1[[#This Row],[Verschluss - B1 - Virgin Material]],'DD FD'!AJ:AK,2,FALSE))</f>
        <v/>
      </c>
      <c r="MK117" s="813" t="str">
        <f>IF(Table1[[#This Row],[Verschluss - B1 - Virgin Material Anteil (in %)]]="","",Table1[[#This Row],[Verschluss - B1 - Virgin Material Anteil (in %)]])</f>
        <v/>
      </c>
      <c r="ML117" s="812" t="str">
        <f>IF(Table1[[#This Row],[Verschluss - B1 - Recyceltes Material]]="","",VLOOKUP(Table1[[#This Row],[Verschluss - B1 - Recyceltes Material]],'DD FD'!AL:AM,2,FALSE))</f>
        <v/>
      </c>
      <c r="MM117" s="813" t="str">
        <f>IF(Table1[[#This Row],[Verschluss - B1 - Recyceltes Material Anteil (in %)]]="","",Table1[[#This Row],[Verschluss - B1 - Recyceltes Material Anteil (in %)]])</f>
        <v/>
      </c>
      <c r="MN117" s="812" t="str">
        <f>IF(Table1[[#This Row],[Verschluss - B1 - Beschichtung]]="","",VLOOKUP(Table1[[#This Row],[Verschluss - B1 - Beschichtung]],'DD FD'!AE:AF,2,FALSE))</f>
        <v/>
      </c>
      <c r="MO117" s="815" t="str">
        <f>IF(Table1[[#This Row],[Verschluss - B1 - Beschichtung Anteil (in %)]]="","",Table1[[#This Row],[Verschluss - B1 - Beschichtung Anteil (in %)]])</f>
        <v/>
      </c>
      <c r="MP117" s="811" t="str">
        <f>IF(Table1[[#This Row],[Verschluss - B2 - Art]]="","",VLOOKUP(Table1[[#This Row],[Verschluss - B2 - Art]],'DD FD'!D:E,2,FALSE))</f>
        <v/>
      </c>
      <c r="MQ117" s="812" t="str">
        <f>IF(Table1[[#This Row],[Verschluss - B2 - Fraktion]]="","",VLOOKUP(Table1[[#This Row],[Verschluss - B2 - Fraktion]],'DD FD'!H:J,3,FALSE))</f>
        <v/>
      </c>
      <c r="MR117" s="809" t="str">
        <f>IF(Table1[[#This Row],[Verschluss - B2 - Gewicht (in G)]]="","",Table1[[#This Row],[Verschluss - B2 - Gewicht (in G)]])</f>
        <v/>
      </c>
      <c r="MS117" s="809" t="str">
        <f>IF(Table1[[#This Row],[Verschluss - B2 - Lizenzierungs-pflichtig? (X=Ja)]]="","",Table1[[#This Row],[Verschluss - B2 - Lizenzierungs-pflichtig? (X=Ja)]])</f>
        <v/>
      </c>
      <c r="MT117" s="809" t="str">
        <f>IF(Table1[[#This Row],[Verschluss - B2 - Trennbar vom Hauptkörper? (X=Ja)]]="","",Table1[[#This Row],[Verschluss - B2 - Trennbar vom Hauptkörper? (X=Ja)]])</f>
        <v/>
      </c>
      <c r="MU117" s="812" t="str">
        <f>IF(Table1[[#This Row],[Verschluss - B2 - Virgin Material]]="","",VLOOKUP(Table1[[#This Row],[Verschluss - B2 - Virgin Material]],'DD FD'!AJ:AK,2,FALSE))</f>
        <v/>
      </c>
      <c r="MV117" s="813" t="str">
        <f>IF(Table1[[#This Row],[Verschluss - B2 - Virgin Material Anteil (in %)]]="","",Table1[[#This Row],[Verschluss - B2 - Virgin Material Anteil (in %)]])</f>
        <v/>
      </c>
      <c r="MW117" s="812" t="str">
        <f>IF(Table1[[#This Row],[Verschluss - B2 - Recyceltes Material]]="","",VLOOKUP(Table1[[#This Row],[Verschluss - B2 - Recyceltes Material]],'DD FD'!AL:AM,2,FALSE))</f>
        <v/>
      </c>
      <c r="MX117" s="813" t="str">
        <f>IF(Table1[[#This Row],[Verschluss - B2 - Recyceltes Material Anteil (in %)]]="","",Table1[[#This Row],[Verschluss - B2 - Recyceltes Material Anteil (in %)]])</f>
        <v/>
      </c>
      <c r="MY117" s="812" t="str">
        <f>IF(Table1[[#This Row],[Verschluss - B2 - Beschichtung]]="","",VLOOKUP(Table1[[#This Row],[Verschluss - B2 - Beschichtung]],'DD FD'!AE:AF,2,FALSE))</f>
        <v/>
      </c>
      <c r="MZ117" s="815" t="str">
        <f>IF(Table1[[#This Row],[Verschluss - B2 - Beschichtung Anteil (in %)]]="","",Table1[[#This Row],[Verschluss - B2 - Beschichtung Anteil (in %)]])</f>
        <v/>
      </c>
      <c r="NA117" s="811" t="str">
        <f>IF(Table1[[#This Row],[Verschluss - B3 - Art]]="","",VLOOKUP(Table1[[#This Row],[Verschluss - B3 - Art]],'DD FD'!D:E,2,FALSE))</f>
        <v/>
      </c>
      <c r="NB117" s="812" t="str">
        <f>IF(Table1[[#This Row],[Verschluss - B3 - Fraktion]]="","",VLOOKUP(Table1[[#This Row],[Verschluss - B3 - Fraktion]],'DD FD'!H:J,3,FALSE))</f>
        <v/>
      </c>
      <c r="NC117" s="809" t="str">
        <f>IF(Table1[[#This Row],[Verschluss - B3 - Gewicht (in G)]]="","",Table1[[#This Row],[Verschluss - B3 - Gewicht (in G)]])</f>
        <v/>
      </c>
      <c r="ND117" s="809" t="str">
        <f>IF(Table1[[#This Row],[Verschluss - B3 - Lizenzierungs-pflichtig? (X=Ja)]]="","",Table1[[#This Row],[Verschluss - B3 - Lizenzierungs-pflichtig? (X=Ja)]])</f>
        <v/>
      </c>
      <c r="NE117" s="809" t="str">
        <f>IF(Table1[[#This Row],[Verschluss - B3 - Trennbar vom Hauptkörper? (X=Ja)]]="","",Table1[[#This Row],[Verschluss - B3 - Trennbar vom Hauptkörper? (X=Ja)]])</f>
        <v/>
      </c>
      <c r="NF117" s="812" t="str">
        <f>IF(Table1[[#This Row],[Verschluss - B3 - Virgin Material]]="","",VLOOKUP(Table1[[#This Row],[Verschluss - B3 - Virgin Material]],'DD FD'!AJ:AK,2,FALSE))</f>
        <v/>
      </c>
      <c r="NG117" s="813" t="str">
        <f>IF(Table1[[#This Row],[Verschluss - B3 - Virgin Material Anteil (in %)]]="","",Table1[[#This Row],[Verschluss - B3 - Virgin Material Anteil (in %)]])</f>
        <v/>
      </c>
      <c r="NH117" s="812" t="str">
        <f>IF(Table1[[#This Row],[Verschluss - B3 - Recyceltes Material]]="","",VLOOKUP(Table1[[#This Row],[Verschluss - B3 - Recyceltes Material]],'DD FD'!AL:AM,2,FALSE))</f>
        <v/>
      </c>
      <c r="NI117" s="813" t="str">
        <f>IF(Table1[[#This Row],[Verschluss - B3 - Recyceltes Material Anteil (in %)]]="","",Table1[[#This Row],[Verschluss - B3 - Recyceltes Material Anteil (in %)]])</f>
        <v/>
      </c>
      <c r="NJ117" s="812" t="str">
        <f>IF(Table1[[#This Row],[Verschluss - B3 - Beschichtung]]="","",VLOOKUP(Table1[[#This Row],[Verschluss - B3 - Beschichtung]],'DD FD'!AE:AF,2,FALSE))</f>
        <v/>
      </c>
      <c r="NK117" s="815" t="str">
        <f>IF(Table1[[#This Row],[Verschluss - B3 - Beschichtung Anteil (in %)]]="","",Table1[[#This Row],[Verschluss - B3 - Beschichtung Anteil (in %)]])</f>
        <v/>
      </c>
      <c r="NL117" s="811" t="str">
        <f>IF(Table1[[#This Row],[Etikett - B1 - Art]]="","",VLOOKUP(Table1[[#This Row],[Etikett - B1 - Art]],'DD FD'!F:G,2,FALSE))</f>
        <v/>
      </c>
      <c r="NM117" s="812" t="str">
        <f>IF(Table1[[#This Row],[Etikett - B1 - Fraktion]]="","",VLOOKUP(Table1[[#This Row],[Etikett - B1 - Fraktion]],'DD FD'!H:J,3,FALSE))</f>
        <v/>
      </c>
      <c r="NN117" s="809" t="str">
        <f>IF(Table1[[#This Row],[Etikett - B1 - Gewicht (in G)]]="","",Table1[[#This Row],[Etikett - B1 - Gewicht (in G)]])</f>
        <v/>
      </c>
      <c r="NO117" s="809" t="str">
        <f>IF(Table1[[#This Row],[Etikett - B1 - Lizenzierungs-pflichtig? (X=Ja)]]="","",Table1[[#This Row],[Etikett - B1 - Lizenzierungs-pflichtig? (X=Ja)]])</f>
        <v/>
      </c>
      <c r="NP117" s="809" t="str">
        <f>IF(Table1[[#This Row],[Etikett - B1 - Trennbar vom Hauptkörper? (X=Ja)]]="","",Table1[[#This Row],[Etikett - B1 - Trennbar vom Hauptkörper? (X=Ja)]])</f>
        <v/>
      </c>
      <c r="NQ117" s="812" t="str">
        <f>IF(Table1[[#This Row],[Etikett - B1 - Virgin Material]]="","",VLOOKUP(Table1[[#This Row],[Etikett - B1 - Virgin Material]],'DD FD'!AJ:AK,2,FALSE))</f>
        <v/>
      </c>
      <c r="NR117" s="813" t="str">
        <f>IF(Table1[[#This Row],[Etikett - B1 - Virgin Material Anteil (in %)]]="","",Table1[[#This Row],[Etikett - B1 - Virgin Material Anteil (in %)]])</f>
        <v/>
      </c>
      <c r="NS117" s="812" t="str">
        <f>IF(Table1[[#This Row],[Etikett - B1 - Recyceltes Material]]="","",VLOOKUP(Table1[[#This Row],[Etikett - B1 - Recyceltes Material]],'DD FD'!AL:AM,2,FALSE))</f>
        <v/>
      </c>
      <c r="NT117" s="813" t="str">
        <f>IF(Table1[[#This Row],[Etikett - B1 - Recyceltes Material Anteil (in %)]]="","",Table1[[#This Row],[Etikett - B1 - Recyceltes Material Anteil (in %)]])</f>
        <v/>
      </c>
      <c r="NU117" s="812" t="str">
        <f>IF(Table1[[#This Row],[Etikett - B1 - Beschichtung]]="","",VLOOKUP(Table1[[#This Row],[Etikett - B1 - Beschichtung]],'DD FD'!AE:AF,2,FALSE))</f>
        <v/>
      </c>
      <c r="NV117" s="815" t="str">
        <f>IF(Table1[[#This Row],[Etikett - B1 - Beschichtung Anteil (in %)]]="","",Table1[[#This Row],[Etikett - B1 - Beschichtung Anteil (in %)]])</f>
        <v/>
      </c>
      <c r="NW117" s="811" t="str">
        <f>IF(Table1[[#This Row],[Etikett - B2 - Art]]="","",VLOOKUP(Table1[[#This Row],[Etikett - B2 - Art]],'DD FD'!F:G,2,FALSE))</f>
        <v/>
      </c>
      <c r="NX117" s="812" t="str">
        <f>IF(Table1[[#This Row],[Etikett - B2 - Fraktion]]="","",VLOOKUP(Table1[[#This Row],[Etikett - B2 - Fraktion]],'DD FD'!H:J,3,FALSE))</f>
        <v/>
      </c>
      <c r="NY117" s="809" t="str">
        <f>IF(Table1[[#This Row],[Etikett - B2 - Gewicht (in G)]]="","",Table1[[#This Row],[Etikett - B2 - Gewicht (in G)]])</f>
        <v/>
      </c>
      <c r="NZ117" s="809" t="str">
        <f>IF(Table1[[#This Row],[Etikett - B2 - Lizenzierungs-pflichtig? (X=Ja)]]="","",Table1[[#This Row],[Etikett - B2 - Lizenzierungs-pflichtig? (X=Ja)]])</f>
        <v/>
      </c>
      <c r="OA117" s="809" t="str">
        <f>IF(Table1[[#This Row],[Etikett - B2 - Trennbar vom Hauptkörper? (X=Ja)]]="","",Table1[[#This Row],[Etikett - B2 - Trennbar vom Hauptkörper? (X=Ja)]])</f>
        <v/>
      </c>
      <c r="OB117" s="812" t="str">
        <f>IF(Table1[[#This Row],[Etikett - B2 - Virgin Material]]="","",VLOOKUP(Table1[[#This Row],[Etikett - B2 - Virgin Material]],'DD FD'!AJ:AK,2,FALSE))</f>
        <v/>
      </c>
      <c r="OC117" s="813" t="str">
        <f>IF(Table1[[#This Row],[Etikett - B2 - Virgin Material Anteil (in %)]]="","",Table1[[#This Row],[Etikett - B2 - Virgin Material Anteil (in %)]])</f>
        <v/>
      </c>
      <c r="OD117" s="812" t="str">
        <f>IF(Table1[[#This Row],[Etikett - B2 - Recyceltes Material]]="","",VLOOKUP(Table1[[#This Row],[Etikett - B2 - Recyceltes Material]],'DD FD'!AL:AM,2,FALSE))</f>
        <v/>
      </c>
      <c r="OE117" s="813" t="str">
        <f>IF(Table1[[#This Row],[Etikett - B2 - Recyceltes Material Anteil (in %)]]="","",Table1[[#This Row],[Etikett - B2 - Recyceltes Material Anteil (in %)]])</f>
        <v/>
      </c>
      <c r="OF117" s="812" t="str">
        <f>IF(Table1[[#This Row],[Etikett - B2 - Beschichtung]]="","",VLOOKUP(Table1[[#This Row],[Etikett - B2 - Beschichtung]],'DD FD'!AE:AF,2,FALSE))</f>
        <v/>
      </c>
      <c r="OG117" s="815" t="str">
        <f>IF(Table1[[#This Row],[Etikett - B2 - Beschichtung Anteil (in %)]]="","",Table1[[#This Row],[Etikett - B2 - Beschichtung Anteil (in %)]])</f>
        <v/>
      </c>
      <c r="OH117" s="811" t="str">
        <f>IF(Table1[[#This Row],[Etikett - B3 - Art]]="","",VLOOKUP(Table1[[#This Row],[Etikett - B3 - Art]],'DD FD'!F:G,2,FALSE))</f>
        <v/>
      </c>
      <c r="OI117" s="812" t="str">
        <f>IF(Table1[[#This Row],[Etikett - B3 - Fraktion]]="","",VLOOKUP(Table1[[#This Row],[Etikett - B3 - Fraktion]],'DD FD'!H:J,3,FALSE))</f>
        <v/>
      </c>
      <c r="OJ117" s="809" t="str">
        <f>IF(Table1[[#This Row],[Etikett - B3 - Gewicht (in G)]]="","",Table1[[#This Row],[Etikett - B3 - Gewicht (in G)]])</f>
        <v/>
      </c>
      <c r="OK117" s="809" t="str">
        <f>IF(Table1[[#This Row],[Etikett - B3 - Lizenzierungs-pflichtig? (X=Ja)]]="","",Table1[[#This Row],[Etikett - B3 - Lizenzierungs-pflichtig? (X=Ja)]])</f>
        <v/>
      </c>
      <c r="OL117" s="809" t="str">
        <f>IF(Table1[[#This Row],[Etikett - B3 - Trennbar vom Hauptkörper? (X=Ja)]]="","",Table1[[#This Row],[Etikett - B3 - Trennbar vom Hauptkörper? (X=Ja)]])</f>
        <v/>
      </c>
      <c r="OM117" s="812" t="str">
        <f>IF(Table1[[#This Row],[Etikett - B3 - Virgin Material]]="","",VLOOKUP(Table1[[#This Row],[Etikett - B3 - Virgin Material]],'DD FD'!AJ:AK,2,FALSE))</f>
        <v/>
      </c>
      <c r="ON117" s="813" t="str">
        <f>IF(Table1[[#This Row],[Etikett - B3 - Virgin Material Anteil (in %)]]="","",Table1[[#This Row],[Etikett - B3 - Virgin Material Anteil (in %)]])</f>
        <v/>
      </c>
      <c r="OO117" s="812" t="str">
        <f>IF(Table1[[#This Row],[Etikett - B3 - Recyceltes Material]]="","",VLOOKUP(Table1[[#This Row],[Etikett - B3 - Recyceltes Material]],'DD FD'!AL:AM,2,FALSE))</f>
        <v/>
      </c>
      <c r="OP117" s="813" t="str">
        <f>IF(Table1[[#This Row],[Etikett - B3 - Recyceltes Material Anteil (in %)]]="","",Table1[[#This Row],[Etikett - B3 - Recyceltes Material Anteil (in %)]])</f>
        <v/>
      </c>
      <c r="OQ117" s="812" t="str">
        <f>IF(Table1[[#This Row],[Etikett - B3 - Beschichtung]]="","",VLOOKUP(Table1[[#This Row],[Etikett - B3 - Beschichtung]],'DD FD'!AE:AF,2,FALSE))</f>
        <v/>
      </c>
      <c r="OR117" s="861" t="str">
        <f>IF(Table1[[#This Row],[Etikett - B3 - Beschichtung Anteil (in %)]]="","",Table1[[#This Row],[Etikett - B3 - Beschichtung Anteil (in %)]])</f>
        <v/>
      </c>
      <c r="OS117" s="866">
        <f>ROUNDUP(SUM(
IF(AND(LB117='DD FD'!$J$7,LD117='DD FD'!$AI$3),LC117,0),
IF(AND(LL117='DD FD'!$J$7,LN117='DD FD'!$AI$3),LM117,0),
IF(AND(LV117='DD FD'!$J$7,LX117='DD FD'!$AI$3),LW117,0),
IF(AND(MF117='DD FD'!$J$7,MH117='DD FD'!$AI$3),MG117,0),
IF(AND(MQ117='DD FD'!$J$7,MS117='DD FD'!$AI$3),MR117,0),
IF(AND(NB117='DD FD'!$J$7,ND117='DD FD'!$AI$3),NC117,0),
IF(AND(NM117='DD FD'!$J$7,NO117='DD FD'!$AI$3),NN117,0),
IF(AND(NX117='DD FD'!$J$7,NZ117='DD FD'!$AI$3),NY117,0),
IF(AND(OI117='DD FD'!$J$7,OK117='DD FD'!$AI$3),OJ117,0),
),2)</f>
        <v>0</v>
      </c>
      <c r="OT117" s="865">
        <f>ROUNDUP(SUM(
IF(AND(LB117='DD FD'!$J$6,LD117='DD FD'!$AI$3),LC117,0),
IF(AND(LL117='DD FD'!$J$6,LN117='DD FD'!$AI$3),LM117,0),
IF(AND(LV117='DD FD'!$J$6,LX117='DD FD'!$AI$3),LW117,0),
IF(AND(MF117='DD FD'!$J$6,MH117='DD FD'!$AI$3),MG117,0),
IF(AND(MQ117='DD FD'!$J$6,MS117='DD FD'!$AI$3),MR117,0),
IF(AND(NB117='DD FD'!$J$6,ND117='DD FD'!$AI$3),NC117,0),
IF(AND(NM117='DD FD'!$J$6,NO117='DD FD'!$AI$3),NN117,0),
IF(AND(NX117='DD FD'!$J$6,NZ117='DD FD'!$AI$3),NY117,0),
IF(AND(OI117='DD FD'!$J$6,OK117='DD FD'!$AI$3),OJ117,0),
),2)</f>
        <v>0</v>
      </c>
      <c r="OU117" s="865">
        <f>ROUNDUP(SUM(
IF(AND(LB117='DD FD'!$J$10,LD117='DD FD'!$AI$3),LC117,0),
IF(AND(LL117='DD FD'!$J$10,LN117='DD FD'!$AI$3),LM117,0),
IF(AND(LV117='DD FD'!$J$10,LX117='DD FD'!$AI$3),LW117,0),
IF(AND(MF117='DD FD'!$J$10,MH117='DD FD'!$AI$3),MG117,0),
IF(AND(MQ117='DD FD'!$J$10,MS117='DD FD'!$AI$3),MR117,0),
IF(AND(NB117='DD FD'!$J$10,ND117='DD FD'!$AI$3),NC117,0),
IF(AND(NM117='DD FD'!$J$10,NO117='DD FD'!$AI$3),NN117,0),
IF(AND(NX117='DD FD'!$J$10,NZ117='DD FD'!$AI$3),NY117,0),
IF(AND(OI117='DD FD'!$J$10,OK117='DD FD'!$AI$3),OJ117,0),
),2)</f>
        <v>0</v>
      </c>
      <c r="OV117" s="865">
        <f>ROUNDUP(SUM(
IF(AND(LB117='DD FD'!$J$8,LD117='DD FD'!$AI$3),LC117,0),
IF(AND(LL117='DD FD'!$J$8,LN117='DD FD'!$AI$3),LM117,0),
IF(AND(LV117='DD FD'!$J$8,LX117='DD FD'!$AI$3),LW117,0),
IF(AND(MF117='DD FD'!$J$8,MH117='DD FD'!$AI$3),MG117,0),
IF(AND(MQ117='DD FD'!$J$8,MS117='DD FD'!$AI$3),MR117,0),
IF(AND(NB117='DD FD'!$J$8,ND117='DD FD'!$AI$3),NC117,0),
IF(AND(NM117='DD FD'!$J$8,NO117='DD FD'!$AI$3),NN117,0),
IF(AND(NX117='DD FD'!$J$8,NZ117='DD FD'!$AI$3),NY117,0),
IF(AND(OI117='DD FD'!$J$8,OK117='DD FD'!$AI$3),OJ117,0),
),2)</f>
        <v>0</v>
      </c>
      <c r="OW117" s="865">
        <f>ROUNDUP(SUM(
IF(AND(LB117='DD FD'!$J$5,LD117='DD FD'!$AI$3),LC117,0),
IF(AND(LL117='DD FD'!$J$5,LN117='DD FD'!$AI$3),LM117,0),
IF(AND(LV117='DD FD'!$J$5,LX117='DD FD'!$AI$3),LW117,0),
IF(AND(MF117='DD FD'!$J$5,MH117='DD FD'!$AI$3),MG117,0),
IF(AND(MQ117='DD FD'!$J$5,MS117='DD FD'!$AI$3),MR117,0),
IF(AND(NB117='DD FD'!$J$5,ND117='DD FD'!$AI$3),NC117,0),
IF(AND(NM117='DD FD'!$J$5,NO117='DD FD'!$AI$3),NN117,0),
IF(AND(NX117='DD FD'!$J$5,NZ117='DD FD'!$AI$3),NY117,0),
IF(AND(OI117='DD FD'!$J$5,OK117='DD FD'!$AI$3),OJ117,0),
),2)</f>
        <v>0</v>
      </c>
      <c r="OX117" s="865">
        <f>ROUNDUP(SUM(
IF(AND(LB117='DD FD'!$J$9,LD117='DD FD'!$AI$3),LC117,0),
IF(AND(LL117='DD FD'!$J$9,LN117='DD FD'!$AI$3),LM117,0),
IF(AND(LV117='DD FD'!$J$9,LX117='DD FD'!$AI$3),LW117,0),
IF(AND(MF117='DD FD'!$J$9,MH117='DD FD'!$AI$3),MG117,0),
IF(AND(MQ117='DD FD'!$J$9,MS117='DD FD'!$AI$3),MR117,0),
IF(AND(NB117='DD FD'!$J$9,ND117='DD FD'!$AI$3),NC117,0),
IF(AND(NM117='DD FD'!$J$9,NO117='DD FD'!$AI$3),NN117,0),
IF(AND(NX117='DD FD'!$J$9,NZ117='DD FD'!$AI$3),NY117,0),
IF(AND(OI117='DD FD'!$J$9,OK117='DD FD'!$AI$3),OJ117,0),
),2)</f>
        <v>0</v>
      </c>
      <c r="OY117" s="865">
        <f>ROUNDUP(SUM(
IF(AND(LB117='DD FD'!$J$4,LD117='DD FD'!$AI$3),LC117,0),
IF(AND(LL117='DD FD'!$J$4,LN117='DD FD'!$AI$3),LM117,0),
IF(AND(LV117='DD FD'!$J$4,LX117='DD FD'!$AI$3),LW117,0),
IF(AND(MF117='DD FD'!$J$4,MH117='DD FD'!$AI$3),MG117,0),
IF(AND(MQ117='DD FD'!$J$4,MS117='DD FD'!$AI$3),MR117,0),
IF(AND(NB117='DD FD'!$J$4,ND117='DD FD'!$AI$3),NC117,0),
IF(AND(NM117='DD FD'!$J$4,NO117='DD FD'!$AI$3),NN117,0),
IF(AND(NX117='DD FD'!$J$4,NZ117='DD FD'!$AI$3),NY117,0),
IF(AND(OI117='DD FD'!$J$4,OK117='DD FD'!$AI$3),OJ117,0),
),2)</f>
        <v>0</v>
      </c>
      <c r="OZ117" s="867">
        <f>ROUNDUP(SUM(
IF(AND(LB117='DD FD'!$J$11,LD117='DD FD'!$AI$3),LC117,0),
IF(AND(LL117='DD FD'!$J$11,LN117='DD FD'!$AI$3),LM117,0),
IF(AND(LV117='DD FD'!$J$11,LX117='DD FD'!$AI$3),LW117,0),
IF(AND(MF117='DD FD'!$J$11,MH117='DD FD'!$AI$3),MG117,0),
IF(AND(MQ117='DD FD'!$J$11,MS117='DD FD'!$AI$3),MR117,0),
IF(AND(NB117='DD FD'!$J$11,ND117='DD FD'!$AI$3),NC117,0),
IF(AND(NM117='DD FD'!$J$11,NO117='DD FD'!$AI$3),NN117,0),
IF(AND(NX117='DD FD'!$J$11,NZ117='DD FD'!$AI$3),NY117,0),
IF(AND(OI117='DD FD'!$J$11,OK117='DD FD'!$AI$3),OJ117,0),
),2)</f>
        <v>0</v>
      </c>
    </row>
    <row r="118" spans="1:416">
      <c r="A118" s="663"/>
      <c r="B118" s="182"/>
      <c r="C118" s="282"/>
      <c r="D118" s="282"/>
      <c r="E118" s="183"/>
      <c r="F118" s="355"/>
      <c r="G118" s="359"/>
      <c r="H118" s="664"/>
      <c r="I118" s="173"/>
      <c r="J118" s="161" t="str">
        <f t="shared" si="27"/>
        <v/>
      </c>
      <c r="K118" s="633" t="str">
        <f t="shared" si="44"/>
        <v/>
      </c>
      <c r="L118" s="636"/>
      <c r="M118" s="124" t="str">
        <f t="shared" si="45"/>
        <v/>
      </c>
      <c r="N118" s="125" t="str">
        <f t="shared" si="28"/>
        <v/>
      </c>
      <c r="O118" s="175"/>
      <c r="P118" s="175"/>
      <c r="Q118" s="126" t="str">
        <f t="shared" si="46"/>
        <v/>
      </c>
      <c r="R118" s="184"/>
      <c r="S118" s="184"/>
      <c r="T118" s="182"/>
      <c r="U118" s="182"/>
      <c r="V118" s="182"/>
      <c r="W118" s="358"/>
      <c r="X118" s="182"/>
      <c r="Y118" s="183"/>
      <c r="Z118" s="123"/>
      <c r="AA118" s="176"/>
      <c r="AB118" s="176"/>
      <c r="AC118" s="176"/>
      <c r="AD118" s="176"/>
      <c r="AE118" s="176"/>
      <c r="AF118" s="176"/>
      <c r="AG118" s="127" t="str">
        <f t="shared" si="47"/>
        <v/>
      </c>
      <c r="AH118" s="127" t="str">
        <f t="shared" si="48"/>
        <v/>
      </c>
      <c r="AI118" s="370"/>
      <c r="AJ118" s="635"/>
      <c r="AK118" s="619" t="str">
        <f t="shared" si="49"/>
        <v/>
      </c>
      <c r="AL118" s="124" t="str">
        <f t="shared" si="29"/>
        <v/>
      </c>
      <c r="AM118" s="124" t="str">
        <f t="shared" si="30"/>
        <v/>
      </c>
      <c r="AN118" s="124" t="str">
        <f t="shared" si="31"/>
        <v/>
      </c>
      <c r="AO118" s="124" t="str">
        <f t="shared" si="32"/>
        <v/>
      </c>
      <c r="AP118" s="184"/>
      <c r="AQ118" s="182"/>
      <c r="AR118" s="182"/>
      <c r="AS118" s="182"/>
      <c r="AT118" s="182"/>
      <c r="AU118" s="127" t="str">
        <f t="shared" si="33"/>
        <v/>
      </c>
      <c r="AV118" s="354"/>
      <c r="AW118" s="127" t="str">
        <f t="shared" si="34"/>
        <v/>
      </c>
      <c r="AX118" s="144" t="str">
        <f t="shared" si="35"/>
        <v/>
      </c>
      <c r="AY118" s="182"/>
      <c r="AZ118" s="23"/>
      <c r="BA118" s="23"/>
      <c r="BB118" s="183"/>
      <c r="BC118" s="622"/>
      <c r="BD118" s="649" t="str">
        <f t="shared" si="50"/>
        <v/>
      </c>
      <c r="BE118" s="354"/>
      <c r="BF118" s="192" t="str">
        <f t="shared" si="51"/>
        <v/>
      </c>
      <c r="BG118" s="159"/>
      <c r="BH118" s="159"/>
      <c r="BI118" s="182"/>
      <c r="BJ118" s="194"/>
      <c r="BK118" s="194"/>
      <c r="BL118" s="194"/>
      <c r="BM118" s="127" t="str">
        <f t="shared" si="36"/>
        <v/>
      </c>
      <c r="BN118" s="194"/>
      <c r="BO118" s="178" t="str">
        <f t="shared" si="37"/>
        <v/>
      </c>
      <c r="BP118" s="191"/>
      <c r="BQ118" s="182"/>
      <c r="BR118" s="23"/>
      <c r="BS118" s="23"/>
      <c r="BT118" s="23"/>
      <c r="BU118" s="651"/>
      <c r="BV118" s="647"/>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633" t="str">
        <f t="shared" si="52"/>
        <v/>
      </c>
      <c r="DY118" s="736"/>
      <c r="DZ118" s="334"/>
      <c r="EA118" s="736"/>
      <c r="EB118" s="197"/>
      <c r="EC118" s="194"/>
      <c r="ED118" s="197"/>
      <c r="EE118" s="197"/>
      <c r="EF118" s="194"/>
      <c r="EG118" s="194"/>
      <c r="EH118" s="194"/>
      <c r="EI118" s="123" t="str">
        <f t="shared" si="38"/>
        <v/>
      </c>
      <c r="EJ118" s="194"/>
      <c r="EK118" s="620" t="str">
        <f t="shared" si="39"/>
        <v/>
      </c>
      <c r="EL118" s="756"/>
      <c r="EM118" s="620" t="str">
        <f t="shared" si="53"/>
        <v/>
      </c>
      <c r="EN118" s="733"/>
      <c r="EO118" s="163"/>
      <c r="EP118" s="163"/>
      <c r="EQ118" s="163"/>
      <c r="ER118" s="163"/>
      <c r="ES118" s="163"/>
      <c r="ET118" s="163"/>
      <c r="EU118" s="163"/>
      <c r="EV118" s="163"/>
      <c r="EW118" s="163"/>
      <c r="EX118" s="163"/>
      <c r="EY118" s="163"/>
      <c r="EZ118" s="163"/>
      <c r="FA118" s="163"/>
      <c r="FB118" s="163"/>
      <c r="FC118" s="742"/>
      <c r="FD118" s="648" t="str">
        <f t="shared" si="40"/>
        <v/>
      </c>
      <c r="FE118" s="183"/>
      <c r="FF118" s="201"/>
      <c r="FG118" s="201"/>
      <c r="FH118" s="201"/>
      <c r="FI118" s="201"/>
      <c r="FJ118" s="201"/>
      <c r="FK118" s="201"/>
      <c r="FL118" s="182"/>
      <c r="FM118" s="182"/>
      <c r="FN118" s="334"/>
      <c r="FO118" s="123" t="str">
        <f t="shared" si="41"/>
        <v/>
      </c>
      <c r="FP118" s="889" t="str">
        <f>IF(Table1[[#This Row],[Baumwollanteil (in %)]]&lt;&gt;"","05","")</f>
        <v/>
      </c>
      <c r="FQ118" s="999"/>
      <c r="FR118" s="179" t="str">
        <f t="shared" si="42"/>
        <v/>
      </c>
      <c r="FS118" s="175"/>
      <c r="FT118" s="175"/>
      <c r="FU118" s="175"/>
      <c r="FV118" s="745" t="str">
        <f t="shared" si="43"/>
        <v/>
      </c>
      <c r="FZ118" s="24"/>
      <c r="GA118" s="24"/>
      <c r="GC118" s="1010" t="str">
        <f>IF(Table1[[#This Row],[Global Trade Item Number (GTIN)]]="","",Table1[[#This Row],[Global Trade Item Number (GTIN)]])</f>
        <v/>
      </c>
      <c r="GD118" s="790" t="str">
        <f>IF(Table1[[#This Row],[WAWI-Nr./ Kreditoren-Nummer
(ASDV)]]&lt;&gt;"",Table1[[#This Row],[WAWI-Nr./ Kreditoren-Nummer
(ASDV)]],"")</f>
        <v/>
      </c>
      <c r="GE118" s="190"/>
      <c r="GF118" s="790" t="str">
        <f>IF(Table1[[#This Row],[Gültig ab (Datum)]]&lt;&gt;"","31.12.9999","")</f>
        <v/>
      </c>
      <c r="GG118" s="190"/>
      <c r="GH118" s="190"/>
      <c r="GI118" s="616"/>
      <c r="GJ118" s="765"/>
      <c r="GK118" s="763"/>
      <c r="GL118" s="617"/>
      <c r="GM118" s="617"/>
      <c r="GN118" s="617"/>
      <c r="GO118" s="617"/>
      <c r="GP118" s="617"/>
      <c r="GQ118" s="775"/>
      <c r="GR118" s="771"/>
      <c r="GS118" s="159"/>
      <c r="GT118" s="610"/>
      <c r="GU118" s="610"/>
      <c r="GV118" s="610"/>
      <c r="GW118" s="610"/>
      <c r="GX118" s="610"/>
      <c r="GY118" s="610"/>
      <c r="GZ118" s="610"/>
      <c r="HA118" s="610"/>
      <c r="HB118" s="771"/>
      <c r="HC118" s="610"/>
      <c r="HD118" s="610"/>
      <c r="HE118" s="610"/>
      <c r="HF118" s="610"/>
      <c r="HG118" s="610"/>
      <c r="HH118" s="610"/>
      <c r="HI118" s="610"/>
      <c r="HJ118" s="610"/>
      <c r="HK118" s="610"/>
      <c r="HL118" s="771"/>
      <c r="HM118" s="610"/>
      <c r="HN118" s="610"/>
      <c r="HO118" s="610"/>
      <c r="HP118" s="610"/>
      <c r="HQ118" s="610"/>
      <c r="HR118" s="610"/>
      <c r="HS118" s="610"/>
      <c r="HT118" s="610"/>
      <c r="HU118" s="610"/>
      <c r="HV118" s="771"/>
      <c r="HW118" s="610"/>
      <c r="HX118" s="610"/>
      <c r="HY118" s="610"/>
      <c r="HZ118" s="610"/>
      <c r="IA118" s="610"/>
      <c r="IB118" s="610"/>
      <c r="IC118" s="610"/>
      <c r="ID118" s="610"/>
      <c r="IE118" s="610"/>
      <c r="IF118" s="610"/>
      <c r="IG118" s="771"/>
      <c r="IH118" s="610"/>
      <c r="II118" s="610"/>
      <c r="IJ118" s="610"/>
      <c r="IK118" s="610"/>
      <c r="IL118" s="610"/>
      <c r="IM118" s="610"/>
      <c r="IN118" s="610"/>
      <c r="IO118" s="610"/>
      <c r="IP118" s="610"/>
      <c r="IQ118" s="610"/>
      <c r="IR118" s="771"/>
      <c r="IS118" s="610"/>
      <c r="IT118" s="610"/>
      <c r="IU118" s="610"/>
      <c r="IV118" s="610"/>
      <c r="IW118" s="610"/>
      <c r="IX118" s="610"/>
      <c r="IY118" s="610"/>
      <c r="IZ118" s="610"/>
      <c r="JA118" s="610"/>
      <c r="JB118" s="610"/>
      <c r="JC118" s="771"/>
      <c r="JD118" s="610"/>
      <c r="JE118" s="610"/>
      <c r="JF118" s="610"/>
      <c r="JG118" s="610"/>
      <c r="JH118" s="610"/>
      <c r="JI118" s="610"/>
      <c r="JJ118" s="610"/>
      <c r="JK118" s="610"/>
      <c r="JL118" s="610"/>
      <c r="JM118" s="827"/>
      <c r="JN118" s="771"/>
      <c r="JO118" s="610"/>
      <c r="JP118" s="610"/>
      <c r="JQ118" s="610"/>
      <c r="JR118" s="610"/>
      <c r="JS118" s="610"/>
      <c r="JT118" s="610"/>
      <c r="JU118" s="610"/>
      <c r="JV118" s="610"/>
      <c r="JW118" s="610"/>
      <c r="JX118" s="610"/>
      <c r="JY118" s="771"/>
      <c r="JZ118" s="610"/>
      <c r="KA118" s="610"/>
      <c r="KB118" s="610"/>
      <c r="KC118" s="610"/>
      <c r="KD118" s="610"/>
      <c r="KE118" s="610"/>
      <c r="KF118" s="610"/>
      <c r="KG118" s="610"/>
      <c r="KH118" s="610"/>
      <c r="KI118" s="610"/>
      <c r="KL118" s="803" t="str">
        <f>IF(Table1[[#This Row],[GTIN]]&lt;&gt;"",Table1[[#This Row],[GTIN]],"")</f>
        <v/>
      </c>
      <c r="KM118" s="804" t="str">
        <f>Table1[[#This Row],[Kreditor]]</f>
        <v/>
      </c>
      <c r="KN118" s="805" t="str">
        <f>IF(Table1[[#This Row],[Gültig ab (Datum)]]&lt;&gt;"",Table1[[#This Row],[Gültig ab (Datum)]],"")</f>
        <v/>
      </c>
      <c r="KO118" s="805" t="str">
        <f>Table1[[#This Row],[Gültig bis]]</f>
        <v/>
      </c>
      <c r="KP118" s="818" t="str">
        <f>IF(Table1[[#This Row],[Artikel verpackt? 
(X=Ja)]]="","",Table1[[#This Row],[Artikel verpackt? 
(X=Ja)]])</f>
        <v/>
      </c>
      <c r="KQ118" s="806" t="str">
        <f>IF(Table1[[#This Row],[Verpackung recyclingfähig?
(X=Ja)]]="","",Table1[[#This Row],[Verpackung recyclingfähig?
(X=Ja)]])</f>
        <v/>
      </c>
      <c r="KR118" s="807"/>
      <c r="KS118" s="808"/>
      <c r="KT118" s="809"/>
      <c r="KU118" s="809"/>
      <c r="KV118" s="809"/>
      <c r="KW118" s="809"/>
      <c r="KX118" s="809"/>
      <c r="KY118" s="809"/>
      <c r="KZ118" s="810"/>
      <c r="LA118" s="811" t="str">
        <f>IF(Table1[[#This Row],[Hauptkörper - B1 - Art]]="","",VLOOKUP(Table1[[#This Row],[Hauptkörper - B1 - Art]],'DD FD'!B:C,2,FALSE))</f>
        <v/>
      </c>
      <c r="LB118" s="812" t="str">
        <f>IF(Table1[[#This Row],[Hauptkörper - B1 - Fraktion]]="","",VLOOKUP(Table1[[#This Row],[Hauptkörper - B1 - Fraktion]],'DD FD'!H:J,3,FALSE))</f>
        <v/>
      </c>
      <c r="LC118" s="809" t="str">
        <f>IF(Table1[[#This Row],[Hauptkörper - B1 - Gewicht
(in G)]]="","",Table1[[#This Row],[Hauptkörper - B1 - Gewicht
(in G)]])</f>
        <v/>
      </c>
      <c r="LD118" s="809" t="str">
        <f>IF(Table1[[#This Row],[Hauptkörper - B1 - Lizenzierungs-pflichtig? (X=Ja)]]="","",Table1[[#This Row],[Hauptkörper - B1 - Lizenzierungs-pflichtig? (X=Ja)]])</f>
        <v/>
      </c>
      <c r="LE118" s="812" t="str">
        <f>IF(Table1[[#This Row],[Hauptkörper - B1 - Virgin Material]]="","",VLOOKUP(Table1[[#This Row],[Hauptkörper - B1 - Virgin Material]],'DD FD'!AJ:AK,2,FALSE))</f>
        <v/>
      </c>
      <c r="LF118" s="813" t="str">
        <f>IF(Table1[[#This Row],[Hauptkörper - B1 - Virgin Material Anteil (in %)]]="","",Table1[[#This Row],[Hauptkörper - B1 - Virgin Material Anteil (in %)]])</f>
        <v/>
      </c>
      <c r="LG118" s="812" t="str">
        <f>IF(Table1[[#This Row],[Hauptkörper - B1 - Recyceltes Material]]="","",VLOOKUP(Table1[[#This Row],[Hauptkörper - B1 - Recyceltes Material]],'DD FD'!AL:AM,2,FALSE))</f>
        <v/>
      </c>
      <c r="LH118" s="813" t="str">
        <f>IF(Table1[[#This Row],[Hauptkörper - B1 - Recyceltes Material Anteil (in %)]]="","",Table1[[#This Row],[Hauptkörper - B1 - Recyceltes Material Anteil (in %)]])</f>
        <v/>
      </c>
      <c r="LI118" s="814" t="str">
        <f>IF(Table1[[#This Row],[Hauptkörper - B1 - Beschichtung]]="","",VLOOKUP(Table1[[#This Row],[Hauptkörper - B1 - Beschichtung]],'DD FD'!AE:AF,2,FALSE))</f>
        <v/>
      </c>
      <c r="LJ118" s="815" t="str">
        <f>IF(Table1[[#This Row],[Hauptkörper - B1 - Beschichtung Anteil (in %)]]="","",Table1[[#This Row],[Hauptkörper - B1 - Beschichtung Anteil (in %)]])</f>
        <v/>
      </c>
      <c r="LK118" s="811" t="str">
        <f>IF(Table1[[#This Row],[Hauptkörper - B2 - Art]]="","",VLOOKUP(Table1[[#This Row],[Hauptkörper - B2 - Art]],'DD FD'!B:C,2,FALSE))</f>
        <v/>
      </c>
      <c r="LL118" s="812" t="str">
        <f>IF(Table1[[#This Row],[Hauptkörper - B2 - Fraktion]]="","",VLOOKUP(Table1[[#This Row],[Hauptkörper - B2 - Fraktion]],'DD FD'!H:J,3,FALSE))</f>
        <v/>
      </c>
      <c r="LM118" s="809" t="str">
        <f>IF(Table1[[#This Row],[Hauptkörper - B2 - Gewicht
(in G)]]="","",Table1[[#This Row],[Hauptkörper - B2 - Gewicht
(in G)]])</f>
        <v/>
      </c>
      <c r="LN118" s="809" t="str">
        <f>IF(Table1[[#This Row],[Hauptkörper - B2 - Lizenzierungs-pflichtig? (X=Ja)]]="","",Table1[[#This Row],[Hauptkörper - B2 - Lizenzierungs-pflichtig? (X=Ja)]])</f>
        <v/>
      </c>
      <c r="LO118" s="812" t="str">
        <f>IF(Table1[[#This Row],[Hauptkörper - B2 - Virgin Material]]="","",VLOOKUP(Table1[[#This Row],[Hauptkörper - B2 - Virgin Material]],'DD FD'!AJ:AK,2,FALSE))</f>
        <v/>
      </c>
      <c r="LP118" s="813" t="str">
        <f>IF(Table1[[#This Row],[Hauptkörper - B2 - Virgin Material Anteil (in %)]]="","",Table1[[#This Row],[Hauptkörper - B2 - Virgin Material Anteil (in %)]])</f>
        <v/>
      </c>
      <c r="LQ118" s="812" t="str">
        <f>IF(Table1[[#This Row],[Hauptkörper - B2 - Recyceltes Material]]="","",VLOOKUP(Table1[[#This Row],[Hauptkörper - B2 - Recyceltes Material]],'DD FD'!AL:AM,2,FALSE))</f>
        <v/>
      </c>
      <c r="LR118" s="813" t="str">
        <f>IF(Table1[[#This Row],[Hauptkörper - B2 - Recyceltes Material Anteil (in %)]]="","",Table1[[#This Row],[Hauptkörper - B2 - Recyceltes Material Anteil (in %)]])</f>
        <v/>
      </c>
      <c r="LS118" s="812" t="str">
        <f>IF(Table1[[#This Row],[Hauptkörper - B2 - Beschichtung]]="","",VLOOKUP(Table1[[#This Row],[Hauptkörper - B2 - Beschichtung]],'DD FD'!AE:AF,2,FALSE))</f>
        <v/>
      </c>
      <c r="LT118" s="815" t="str">
        <f>IF(Table1[[#This Row],[Hauptkörper - B2 - Beschichtung Anteil (in %)]]="","",Table1[[#This Row],[Hauptkörper - B2 - Beschichtung Anteil (in %)]])</f>
        <v/>
      </c>
      <c r="LU118" s="811" t="str">
        <f>IF(Table1[[#This Row],[Hauptkörper - B3 - Art]]="","",VLOOKUP(Table1[[#This Row],[Hauptkörper - B3 - Art]],'DD FD'!B:C,2,FALSE))</f>
        <v/>
      </c>
      <c r="LV118" s="812" t="str">
        <f>IF(Table1[[#This Row],[Hauptkörper - B3 - Fraktion]]="","",VLOOKUP(Table1[[#This Row],[Hauptkörper - B3 - Fraktion]],'DD FD'!H:J,3,FALSE))</f>
        <v/>
      </c>
      <c r="LW118" s="809" t="str">
        <f>IF(Table1[[#This Row],[Hauptkörper - B3 - Gewicht
(in G)]]="","",Table1[[#This Row],[Hauptkörper - B3 - Gewicht
(in G)]])</f>
        <v/>
      </c>
      <c r="LX118" s="809" t="str">
        <f>IF(Table1[[#This Row],[Hauptkörper - B3 - Lizenzierungs-pflichtig? (X=Ja)]]="","",Table1[[#This Row],[Hauptkörper - B3 - Lizenzierungs-pflichtig? (X=Ja)]])</f>
        <v/>
      </c>
      <c r="LY118" s="812" t="str">
        <f>IF(Table1[[#This Row],[Hauptkörper - B3 - Virgin Material]]="","",VLOOKUP(Table1[[#This Row],[Hauptkörper - B3 - Virgin Material]],'DD FD'!AJ:AK,2,FALSE))</f>
        <v/>
      </c>
      <c r="LZ118" s="813" t="str">
        <f>IF(Table1[[#This Row],[Hauptkörper - B3 - Virgin Material Anteil (in %)]]="","",Table1[[#This Row],[Hauptkörper - B3 - Virgin Material Anteil (in %)]])</f>
        <v/>
      </c>
      <c r="MA118" s="812" t="str">
        <f>IF(Table1[[#This Row],[Hauptkörper - B3 - Recyceltes Material]]="","",VLOOKUP(Table1[[#This Row],[Hauptkörper - B3 - Recyceltes Material]],'DD FD'!AL:AM,2,FALSE))</f>
        <v/>
      </c>
      <c r="MB118" s="813" t="str">
        <f>IF(Table1[[#This Row],[Hauptkörper - B3 - Recyceltes Material Anteil (in %)]]="","",Table1[[#This Row],[Hauptkörper - B3 - Recyceltes Material Anteil (in %)]])</f>
        <v/>
      </c>
      <c r="MC118" s="812" t="str">
        <f>IF(Table1[[#This Row],[Hauptkörper - B3 - Beschichtung]]="","",VLOOKUP(Table1[[#This Row],[Hauptkörper - B3 - Beschichtung]],'DD FD'!AE:AF,2,FALSE))</f>
        <v/>
      </c>
      <c r="MD118" s="815" t="str">
        <f>IF(Table1[[#This Row],[Hauptkörper - B3 - Beschichtung Anteil (in %)]]="","",Table1[[#This Row],[Hauptkörper - B3 - Beschichtung Anteil (in %)]])</f>
        <v/>
      </c>
      <c r="ME118" s="811" t="str">
        <f>IF(Table1[[#This Row],[Verschluss - B1 - Art]]="","",VLOOKUP(Table1[[#This Row],[Verschluss - B1 - Art]],'DD FD'!D:E,2,FALSE))</f>
        <v/>
      </c>
      <c r="MF118" s="812" t="str">
        <f>IF(Table1[[#This Row],[Verschluss - B1 - Fraktion]]="","",VLOOKUP(Table1[[#This Row],[Verschluss - B1 - Fraktion]],'DD FD'!H:J,3,FALSE))</f>
        <v/>
      </c>
      <c r="MG118" s="809" t="str">
        <f>IF(Table1[[#This Row],[Verschluss - B1 - Gewicht (in G)]]="","",Table1[[#This Row],[Verschluss - B1 - Gewicht (in G)]])</f>
        <v/>
      </c>
      <c r="MH118" s="809" t="str">
        <f>IF(Table1[[#This Row],[Verschluss - B1 - Lizenzierungs-pflichtig? (X=Ja)]]="","",Table1[[#This Row],[Verschluss - B1 - Lizenzierungs-pflichtig? (X=Ja)]])</f>
        <v/>
      </c>
      <c r="MI118" s="809" t="str">
        <f>IF(Table1[[#This Row],[Verschluss - B1 - Trennbar vom Hauptkörper? (X=Ja)]]="","",Table1[[#This Row],[Verschluss - B1 - Trennbar vom Hauptkörper? (X=Ja)]])</f>
        <v/>
      </c>
      <c r="MJ118" s="812" t="str">
        <f>IF(Table1[[#This Row],[Verschluss - B1 - Virgin Material]]="","",VLOOKUP(Table1[[#This Row],[Verschluss - B1 - Virgin Material]],'DD FD'!AJ:AK,2,FALSE))</f>
        <v/>
      </c>
      <c r="MK118" s="813" t="str">
        <f>IF(Table1[[#This Row],[Verschluss - B1 - Virgin Material Anteil (in %)]]="","",Table1[[#This Row],[Verschluss - B1 - Virgin Material Anteil (in %)]])</f>
        <v/>
      </c>
      <c r="ML118" s="812" t="str">
        <f>IF(Table1[[#This Row],[Verschluss - B1 - Recyceltes Material]]="","",VLOOKUP(Table1[[#This Row],[Verschluss - B1 - Recyceltes Material]],'DD FD'!AL:AM,2,FALSE))</f>
        <v/>
      </c>
      <c r="MM118" s="813" t="str">
        <f>IF(Table1[[#This Row],[Verschluss - B1 - Recyceltes Material Anteil (in %)]]="","",Table1[[#This Row],[Verschluss - B1 - Recyceltes Material Anteil (in %)]])</f>
        <v/>
      </c>
      <c r="MN118" s="812" t="str">
        <f>IF(Table1[[#This Row],[Verschluss - B1 - Beschichtung]]="","",VLOOKUP(Table1[[#This Row],[Verschluss - B1 - Beschichtung]],'DD FD'!AE:AF,2,FALSE))</f>
        <v/>
      </c>
      <c r="MO118" s="815" t="str">
        <f>IF(Table1[[#This Row],[Verschluss - B1 - Beschichtung Anteil (in %)]]="","",Table1[[#This Row],[Verschluss - B1 - Beschichtung Anteil (in %)]])</f>
        <v/>
      </c>
      <c r="MP118" s="811" t="str">
        <f>IF(Table1[[#This Row],[Verschluss - B2 - Art]]="","",VLOOKUP(Table1[[#This Row],[Verschluss - B2 - Art]],'DD FD'!D:E,2,FALSE))</f>
        <v/>
      </c>
      <c r="MQ118" s="812" t="str">
        <f>IF(Table1[[#This Row],[Verschluss - B2 - Fraktion]]="","",VLOOKUP(Table1[[#This Row],[Verschluss - B2 - Fraktion]],'DD FD'!H:J,3,FALSE))</f>
        <v/>
      </c>
      <c r="MR118" s="809" t="str">
        <f>IF(Table1[[#This Row],[Verschluss - B2 - Gewicht (in G)]]="","",Table1[[#This Row],[Verschluss - B2 - Gewicht (in G)]])</f>
        <v/>
      </c>
      <c r="MS118" s="809" t="str">
        <f>IF(Table1[[#This Row],[Verschluss - B2 - Lizenzierungs-pflichtig? (X=Ja)]]="","",Table1[[#This Row],[Verschluss - B2 - Lizenzierungs-pflichtig? (X=Ja)]])</f>
        <v/>
      </c>
      <c r="MT118" s="809" t="str">
        <f>IF(Table1[[#This Row],[Verschluss - B2 - Trennbar vom Hauptkörper? (X=Ja)]]="","",Table1[[#This Row],[Verschluss - B2 - Trennbar vom Hauptkörper? (X=Ja)]])</f>
        <v/>
      </c>
      <c r="MU118" s="812" t="str">
        <f>IF(Table1[[#This Row],[Verschluss - B2 - Virgin Material]]="","",VLOOKUP(Table1[[#This Row],[Verschluss - B2 - Virgin Material]],'DD FD'!AJ:AK,2,FALSE))</f>
        <v/>
      </c>
      <c r="MV118" s="813" t="str">
        <f>IF(Table1[[#This Row],[Verschluss - B2 - Virgin Material Anteil (in %)]]="","",Table1[[#This Row],[Verschluss - B2 - Virgin Material Anteil (in %)]])</f>
        <v/>
      </c>
      <c r="MW118" s="812" t="str">
        <f>IF(Table1[[#This Row],[Verschluss - B2 - Recyceltes Material]]="","",VLOOKUP(Table1[[#This Row],[Verschluss - B2 - Recyceltes Material]],'DD FD'!AL:AM,2,FALSE))</f>
        <v/>
      </c>
      <c r="MX118" s="813" t="str">
        <f>IF(Table1[[#This Row],[Verschluss - B2 - Recyceltes Material Anteil (in %)]]="","",Table1[[#This Row],[Verschluss - B2 - Recyceltes Material Anteil (in %)]])</f>
        <v/>
      </c>
      <c r="MY118" s="812" t="str">
        <f>IF(Table1[[#This Row],[Verschluss - B2 - Beschichtung]]="","",VLOOKUP(Table1[[#This Row],[Verschluss - B2 - Beschichtung]],'DD FD'!AE:AF,2,FALSE))</f>
        <v/>
      </c>
      <c r="MZ118" s="815" t="str">
        <f>IF(Table1[[#This Row],[Verschluss - B2 - Beschichtung Anteil (in %)]]="","",Table1[[#This Row],[Verschluss - B2 - Beschichtung Anteil (in %)]])</f>
        <v/>
      </c>
      <c r="NA118" s="811" t="str">
        <f>IF(Table1[[#This Row],[Verschluss - B3 - Art]]="","",VLOOKUP(Table1[[#This Row],[Verschluss - B3 - Art]],'DD FD'!D:E,2,FALSE))</f>
        <v/>
      </c>
      <c r="NB118" s="812" t="str">
        <f>IF(Table1[[#This Row],[Verschluss - B3 - Fraktion]]="","",VLOOKUP(Table1[[#This Row],[Verschluss - B3 - Fraktion]],'DD FD'!H:J,3,FALSE))</f>
        <v/>
      </c>
      <c r="NC118" s="809" t="str">
        <f>IF(Table1[[#This Row],[Verschluss - B3 - Gewicht (in G)]]="","",Table1[[#This Row],[Verschluss - B3 - Gewicht (in G)]])</f>
        <v/>
      </c>
      <c r="ND118" s="809" t="str">
        <f>IF(Table1[[#This Row],[Verschluss - B3 - Lizenzierungs-pflichtig? (X=Ja)]]="","",Table1[[#This Row],[Verschluss - B3 - Lizenzierungs-pflichtig? (X=Ja)]])</f>
        <v/>
      </c>
      <c r="NE118" s="809" t="str">
        <f>IF(Table1[[#This Row],[Verschluss - B3 - Trennbar vom Hauptkörper? (X=Ja)]]="","",Table1[[#This Row],[Verschluss - B3 - Trennbar vom Hauptkörper? (X=Ja)]])</f>
        <v/>
      </c>
      <c r="NF118" s="812" t="str">
        <f>IF(Table1[[#This Row],[Verschluss - B3 - Virgin Material]]="","",VLOOKUP(Table1[[#This Row],[Verschluss - B3 - Virgin Material]],'DD FD'!AJ:AK,2,FALSE))</f>
        <v/>
      </c>
      <c r="NG118" s="813" t="str">
        <f>IF(Table1[[#This Row],[Verschluss - B3 - Virgin Material Anteil (in %)]]="","",Table1[[#This Row],[Verschluss - B3 - Virgin Material Anteil (in %)]])</f>
        <v/>
      </c>
      <c r="NH118" s="812" t="str">
        <f>IF(Table1[[#This Row],[Verschluss - B3 - Recyceltes Material]]="","",VLOOKUP(Table1[[#This Row],[Verschluss - B3 - Recyceltes Material]],'DD FD'!AL:AM,2,FALSE))</f>
        <v/>
      </c>
      <c r="NI118" s="813" t="str">
        <f>IF(Table1[[#This Row],[Verschluss - B3 - Recyceltes Material Anteil (in %)]]="","",Table1[[#This Row],[Verschluss - B3 - Recyceltes Material Anteil (in %)]])</f>
        <v/>
      </c>
      <c r="NJ118" s="812" t="str">
        <f>IF(Table1[[#This Row],[Verschluss - B3 - Beschichtung]]="","",VLOOKUP(Table1[[#This Row],[Verschluss - B3 - Beschichtung]],'DD FD'!AE:AF,2,FALSE))</f>
        <v/>
      </c>
      <c r="NK118" s="815" t="str">
        <f>IF(Table1[[#This Row],[Verschluss - B3 - Beschichtung Anteil (in %)]]="","",Table1[[#This Row],[Verschluss - B3 - Beschichtung Anteil (in %)]])</f>
        <v/>
      </c>
      <c r="NL118" s="811" t="str">
        <f>IF(Table1[[#This Row],[Etikett - B1 - Art]]="","",VLOOKUP(Table1[[#This Row],[Etikett - B1 - Art]],'DD FD'!F:G,2,FALSE))</f>
        <v/>
      </c>
      <c r="NM118" s="812" t="str">
        <f>IF(Table1[[#This Row],[Etikett - B1 - Fraktion]]="","",VLOOKUP(Table1[[#This Row],[Etikett - B1 - Fraktion]],'DD FD'!H:J,3,FALSE))</f>
        <v/>
      </c>
      <c r="NN118" s="809" t="str">
        <f>IF(Table1[[#This Row],[Etikett - B1 - Gewicht (in G)]]="","",Table1[[#This Row],[Etikett - B1 - Gewicht (in G)]])</f>
        <v/>
      </c>
      <c r="NO118" s="809" t="str">
        <f>IF(Table1[[#This Row],[Etikett - B1 - Lizenzierungs-pflichtig? (X=Ja)]]="","",Table1[[#This Row],[Etikett - B1 - Lizenzierungs-pflichtig? (X=Ja)]])</f>
        <v/>
      </c>
      <c r="NP118" s="809" t="str">
        <f>IF(Table1[[#This Row],[Etikett - B1 - Trennbar vom Hauptkörper? (X=Ja)]]="","",Table1[[#This Row],[Etikett - B1 - Trennbar vom Hauptkörper? (X=Ja)]])</f>
        <v/>
      </c>
      <c r="NQ118" s="812" t="str">
        <f>IF(Table1[[#This Row],[Etikett - B1 - Virgin Material]]="","",VLOOKUP(Table1[[#This Row],[Etikett - B1 - Virgin Material]],'DD FD'!AJ:AK,2,FALSE))</f>
        <v/>
      </c>
      <c r="NR118" s="813" t="str">
        <f>IF(Table1[[#This Row],[Etikett - B1 - Virgin Material Anteil (in %)]]="","",Table1[[#This Row],[Etikett - B1 - Virgin Material Anteil (in %)]])</f>
        <v/>
      </c>
      <c r="NS118" s="812" t="str">
        <f>IF(Table1[[#This Row],[Etikett - B1 - Recyceltes Material]]="","",VLOOKUP(Table1[[#This Row],[Etikett - B1 - Recyceltes Material]],'DD FD'!AL:AM,2,FALSE))</f>
        <v/>
      </c>
      <c r="NT118" s="813" t="str">
        <f>IF(Table1[[#This Row],[Etikett - B1 - Recyceltes Material Anteil (in %)]]="","",Table1[[#This Row],[Etikett - B1 - Recyceltes Material Anteil (in %)]])</f>
        <v/>
      </c>
      <c r="NU118" s="812" t="str">
        <f>IF(Table1[[#This Row],[Etikett - B1 - Beschichtung]]="","",VLOOKUP(Table1[[#This Row],[Etikett - B1 - Beschichtung]],'DD FD'!AE:AF,2,FALSE))</f>
        <v/>
      </c>
      <c r="NV118" s="815" t="str">
        <f>IF(Table1[[#This Row],[Etikett - B1 - Beschichtung Anteil (in %)]]="","",Table1[[#This Row],[Etikett - B1 - Beschichtung Anteil (in %)]])</f>
        <v/>
      </c>
      <c r="NW118" s="811" t="str">
        <f>IF(Table1[[#This Row],[Etikett - B2 - Art]]="","",VLOOKUP(Table1[[#This Row],[Etikett - B2 - Art]],'DD FD'!F:G,2,FALSE))</f>
        <v/>
      </c>
      <c r="NX118" s="812" t="str">
        <f>IF(Table1[[#This Row],[Etikett - B2 - Fraktion]]="","",VLOOKUP(Table1[[#This Row],[Etikett - B2 - Fraktion]],'DD FD'!H:J,3,FALSE))</f>
        <v/>
      </c>
      <c r="NY118" s="809" t="str">
        <f>IF(Table1[[#This Row],[Etikett - B2 - Gewicht (in G)]]="","",Table1[[#This Row],[Etikett - B2 - Gewicht (in G)]])</f>
        <v/>
      </c>
      <c r="NZ118" s="809" t="str">
        <f>IF(Table1[[#This Row],[Etikett - B2 - Lizenzierungs-pflichtig? (X=Ja)]]="","",Table1[[#This Row],[Etikett - B2 - Lizenzierungs-pflichtig? (X=Ja)]])</f>
        <v/>
      </c>
      <c r="OA118" s="809" t="str">
        <f>IF(Table1[[#This Row],[Etikett - B2 - Trennbar vom Hauptkörper? (X=Ja)]]="","",Table1[[#This Row],[Etikett - B2 - Trennbar vom Hauptkörper? (X=Ja)]])</f>
        <v/>
      </c>
      <c r="OB118" s="812" t="str">
        <f>IF(Table1[[#This Row],[Etikett - B2 - Virgin Material]]="","",VLOOKUP(Table1[[#This Row],[Etikett - B2 - Virgin Material]],'DD FD'!AJ:AK,2,FALSE))</f>
        <v/>
      </c>
      <c r="OC118" s="813" t="str">
        <f>IF(Table1[[#This Row],[Etikett - B2 - Virgin Material Anteil (in %)]]="","",Table1[[#This Row],[Etikett - B2 - Virgin Material Anteil (in %)]])</f>
        <v/>
      </c>
      <c r="OD118" s="812" t="str">
        <f>IF(Table1[[#This Row],[Etikett - B2 - Recyceltes Material]]="","",VLOOKUP(Table1[[#This Row],[Etikett - B2 - Recyceltes Material]],'DD FD'!AL:AM,2,FALSE))</f>
        <v/>
      </c>
      <c r="OE118" s="813" t="str">
        <f>IF(Table1[[#This Row],[Etikett - B2 - Recyceltes Material Anteil (in %)]]="","",Table1[[#This Row],[Etikett - B2 - Recyceltes Material Anteil (in %)]])</f>
        <v/>
      </c>
      <c r="OF118" s="812" t="str">
        <f>IF(Table1[[#This Row],[Etikett - B2 - Beschichtung]]="","",VLOOKUP(Table1[[#This Row],[Etikett - B2 - Beschichtung]],'DD FD'!AE:AF,2,FALSE))</f>
        <v/>
      </c>
      <c r="OG118" s="815" t="str">
        <f>IF(Table1[[#This Row],[Etikett - B2 - Beschichtung Anteil (in %)]]="","",Table1[[#This Row],[Etikett - B2 - Beschichtung Anteil (in %)]])</f>
        <v/>
      </c>
      <c r="OH118" s="811" t="str">
        <f>IF(Table1[[#This Row],[Etikett - B3 - Art]]="","",VLOOKUP(Table1[[#This Row],[Etikett - B3 - Art]],'DD FD'!F:G,2,FALSE))</f>
        <v/>
      </c>
      <c r="OI118" s="812" t="str">
        <f>IF(Table1[[#This Row],[Etikett - B3 - Fraktion]]="","",VLOOKUP(Table1[[#This Row],[Etikett - B3 - Fraktion]],'DD FD'!H:J,3,FALSE))</f>
        <v/>
      </c>
      <c r="OJ118" s="809" t="str">
        <f>IF(Table1[[#This Row],[Etikett - B3 - Gewicht (in G)]]="","",Table1[[#This Row],[Etikett - B3 - Gewicht (in G)]])</f>
        <v/>
      </c>
      <c r="OK118" s="809" t="str">
        <f>IF(Table1[[#This Row],[Etikett - B3 - Lizenzierungs-pflichtig? (X=Ja)]]="","",Table1[[#This Row],[Etikett - B3 - Lizenzierungs-pflichtig? (X=Ja)]])</f>
        <v/>
      </c>
      <c r="OL118" s="809" t="str">
        <f>IF(Table1[[#This Row],[Etikett - B3 - Trennbar vom Hauptkörper? (X=Ja)]]="","",Table1[[#This Row],[Etikett - B3 - Trennbar vom Hauptkörper? (X=Ja)]])</f>
        <v/>
      </c>
      <c r="OM118" s="812" t="str">
        <f>IF(Table1[[#This Row],[Etikett - B3 - Virgin Material]]="","",VLOOKUP(Table1[[#This Row],[Etikett - B3 - Virgin Material]],'DD FD'!AJ:AK,2,FALSE))</f>
        <v/>
      </c>
      <c r="ON118" s="813" t="str">
        <f>IF(Table1[[#This Row],[Etikett - B3 - Virgin Material Anteil (in %)]]="","",Table1[[#This Row],[Etikett - B3 - Virgin Material Anteil (in %)]])</f>
        <v/>
      </c>
      <c r="OO118" s="812" t="str">
        <f>IF(Table1[[#This Row],[Etikett - B3 - Recyceltes Material]]="","",VLOOKUP(Table1[[#This Row],[Etikett - B3 - Recyceltes Material]],'DD FD'!AL:AM,2,FALSE))</f>
        <v/>
      </c>
      <c r="OP118" s="813" t="str">
        <f>IF(Table1[[#This Row],[Etikett - B3 - Recyceltes Material Anteil (in %)]]="","",Table1[[#This Row],[Etikett - B3 - Recyceltes Material Anteil (in %)]])</f>
        <v/>
      </c>
      <c r="OQ118" s="812" t="str">
        <f>IF(Table1[[#This Row],[Etikett - B3 - Beschichtung]]="","",VLOOKUP(Table1[[#This Row],[Etikett - B3 - Beschichtung]],'DD FD'!AE:AF,2,FALSE))</f>
        <v/>
      </c>
      <c r="OR118" s="861" t="str">
        <f>IF(Table1[[#This Row],[Etikett - B3 - Beschichtung Anteil (in %)]]="","",Table1[[#This Row],[Etikett - B3 - Beschichtung Anteil (in %)]])</f>
        <v/>
      </c>
      <c r="OS118" s="866">
        <f>ROUNDUP(SUM(
IF(AND(LB118='DD FD'!$J$7,LD118='DD FD'!$AI$3),LC118,0),
IF(AND(LL118='DD FD'!$J$7,LN118='DD FD'!$AI$3),LM118,0),
IF(AND(LV118='DD FD'!$J$7,LX118='DD FD'!$AI$3),LW118,0),
IF(AND(MF118='DD FD'!$J$7,MH118='DD FD'!$AI$3),MG118,0),
IF(AND(MQ118='DD FD'!$J$7,MS118='DD FD'!$AI$3),MR118,0),
IF(AND(NB118='DD FD'!$J$7,ND118='DD FD'!$AI$3),NC118,0),
IF(AND(NM118='DD FD'!$J$7,NO118='DD FD'!$AI$3),NN118,0),
IF(AND(NX118='DD FD'!$J$7,NZ118='DD FD'!$AI$3),NY118,0),
IF(AND(OI118='DD FD'!$J$7,OK118='DD FD'!$AI$3),OJ118,0),
),2)</f>
        <v>0</v>
      </c>
      <c r="OT118" s="865">
        <f>ROUNDUP(SUM(
IF(AND(LB118='DD FD'!$J$6,LD118='DD FD'!$AI$3),LC118,0),
IF(AND(LL118='DD FD'!$J$6,LN118='DD FD'!$AI$3),LM118,0),
IF(AND(LV118='DD FD'!$J$6,LX118='DD FD'!$AI$3),LW118,0),
IF(AND(MF118='DD FD'!$J$6,MH118='DD FD'!$AI$3),MG118,0),
IF(AND(MQ118='DD FD'!$J$6,MS118='DD FD'!$AI$3),MR118,0),
IF(AND(NB118='DD FD'!$J$6,ND118='DD FD'!$AI$3),NC118,0),
IF(AND(NM118='DD FD'!$J$6,NO118='DD FD'!$AI$3),NN118,0),
IF(AND(NX118='DD FD'!$J$6,NZ118='DD FD'!$AI$3),NY118,0),
IF(AND(OI118='DD FD'!$J$6,OK118='DD FD'!$AI$3),OJ118,0),
),2)</f>
        <v>0</v>
      </c>
      <c r="OU118" s="865">
        <f>ROUNDUP(SUM(
IF(AND(LB118='DD FD'!$J$10,LD118='DD FD'!$AI$3),LC118,0),
IF(AND(LL118='DD FD'!$J$10,LN118='DD FD'!$AI$3),LM118,0),
IF(AND(LV118='DD FD'!$J$10,LX118='DD FD'!$AI$3),LW118,0),
IF(AND(MF118='DD FD'!$J$10,MH118='DD FD'!$AI$3),MG118,0),
IF(AND(MQ118='DD FD'!$J$10,MS118='DD FD'!$AI$3),MR118,0),
IF(AND(NB118='DD FD'!$J$10,ND118='DD FD'!$AI$3),NC118,0),
IF(AND(NM118='DD FD'!$J$10,NO118='DD FD'!$AI$3),NN118,0),
IF(AND(NX118='DD FD'!$J$10,NZ118='DD FD'!$AI$3),NY118,0),
IF(AND(OI118='DD FD'!$J$10,OK118='DD FD'!$AI$3),OJ118,0),
),2)</f>
        <v>0</v>
      </c>
      <c r="OV118" s="865">
        <f>ROUNDUP(SUM(
IF(AND(LB118='DD FD'!$J$8,LD118='DD FD'!$AI$3),LC118,0),
IF(AND(LL118='DD FD'!$J$8,LN118='DD FD'!$AI$3),LM118,0),
IF(AND(LV118='DD FD'!$J$8,LX118='DD FD'!$AI$3),LW118,0),
IF(AND(MF118='DD FD'!$J$8,MH118='DD FD'!$AI$3),MG118,0),
IF(AND(MQ118='DD FD'!$J$8,MS118='DD FD'!$AI$3),MR118,0),
IF(AND(NB118='DD FD'!$J$8,ND118='DD FD'!$AI$3),NC118,0),
IF(AND(NM118='DD FD'!$J$8,NO118='DD FD'!$AI$3),NN118,0),
IF(AND(NX118='DD FD'!$J$8,NZ118='DD FD'!$AI$3),NY118,0),
IF(AND(OI118='DD FD'!$J$8,OK118='DD FD'!$AI$3),OJ118,0),
),2)</f>
        <v>0</v>
      </c>
      <c r="OW118" s="865">
        <f>ROUNDUP(SUM(
IF(AND(LB118='DD FD'!$J$5,LD118='DD FD'!$AI$3),LC118,0),
IF(AND(LL118='DD FD'!$J$5,LN118='DD FD'!$AI$3),LM118,0),
IF(AND(LV118='DD FD'!$J$5,LX118='DD FD'!$AI$3),LW118,0),
IF(AND(MF118='DD FD'!$J$5,MH118='DD FD'!$AI$3),MG118,0),
IF(AND(MQ118='DD FD'!$J$5,MS118='DD FD'!$AI$3),MR118,0),
IF(AND(NB118='DD FD'!$J$5,ND118='DD FD'!$AI$3),NC118,0),
IF(AND(NM118='DD FD'!$J$5,NO118='DD FD'!$AI$3),NN118,0),
IF(AND(NX118='DD FD'!$J$5,NZ118='DD FD'!$AI$3),NY118,0),
IF(AND(OI118='DD FD'!$J$5,OK118='DD FD'!$AI$3),OJ118,0),
),2)</f>
        <v>0</v>
      </c>
      <c r="OX118" s="865">
        <f>ROUNDUP(SUM(
IF(AND(LB118='DD FD'!$J$9,LD118='DD FD'!$AI$3),LC118,0),
IF(AND(LL118='DD FD'!$J$9,LN118='DD FD'!$AI$3),LM118,0),
IF(AND(LV118='DD FD'!$J$9,LX118='DD FD'!$AI$3),LW118,0),
IF(AND(MF118='DD FD'!$J$9,MH118='DD FD'!$AI$3),MG118,0),
IF(AND(MQ118='DD FD'!$J$9,MS118='DD FD'!$AI$3),MR118,0),
IF(AND(NB118='DD FD'!$J$9,ND118='DD FD'!$AI$3),NC118,0),
IF(AND(NM118='DD FD'!$J$9,NO118='DD FD'!$AI$3),NN118,0),
IF(AND(NX118='DD FD'!$J$9,NZ118='DD FD'!$AI$3),NY118,0),
IF(AND(OI118='DD FD'!$J$9,OK118='DD FD'!$AI$3),OJ118,0),
),2)</f>
        <v>0</v>
      </c>
      <c r="OY118" s="865">
        <f>ROUNDUP(SUM(
IF(AND(LB118='DD FD'!$J$4,LD118='DD FD'!$AI$3),LC118,0),
IF(AND(LL118='DD FD'!$J$4,LN118='DD FD'!$AI$3),LM118,0),
IF(AND(LV118='DD FD'!$J$4,LX118='DD FD'!$AI$3),LW118,0),
IF(AND(MF118='DD FD'!$J$4,MH118='DD FD'!$AI$3),MG118,0),
IF(AND(MQ118='DD FD'!$J$4,MS118='DD FD'!$AI$3),MR118,0),
IF(AND(NB118='DD FD'!$J$4,ND118='DD FD'!$AI$3),NC118,0),
IF(AND(NM118='DD FD'!$J$4,NO118='DD FD'!$AI$3),NN118,0),
IF(AND(NX118='DD FD'!$J$4,NZ118='DD FD'!$AI$3),NY118,0),
IF(AND(OI118='DD FD'!$J$4,OK118='DD FD'!$AI$3),OJ118,0),
),2)</f>
        <v>0</v>
      </c>
      <c r="OZ118" s="867">
        <f>ROUNDUP(SUM(
IF(AND(LB118='DD FD'!$J$11,LD118='DD FD'!$AI$3),LC118,0),
IF(AND(LL118='DD FD'!$J$11,LN118='DD FD'!$AI$3),LM118,0),
IF(AND(LV118='DD FD'!$J$11,LX118='DD FD'!$AI$3),LW118,0),
IF(AND(MF118='DD FD'!$J$11,MH118='DD FD'!$AI$3),MG118,0),
IF(AND(MQ118='DD FD'!$J$11,MS118='DD FD'!$AI$3),MR118,0),
IF(AND(NB118='DD FD'!$J$11,ND118='DD FD'!$AI$3),NC118,0),
IF(AND(NM118='DD FD'!$J$11,NO118='DD FD'!$AI$3),NN118,0),
IF(AND(NX118='DD FD'!$J$11,NZ118='DD FD'!$AI$3),NY118,0),
IF(AND(OI118='DD FD'!$J$11,OK118='DD FD'!$AI$3),OJ118,0),
),2)</f>
        <v>0</v>
      </c>
    </row>
    <row r="119" spans="1:416">
      <c r="A119" s="663"/>
      <c r="B119" s="182"/>
      <c r="C119" s="282"/>
      <c r="D119" s="282"/>
      <c r="E119" s="183"/>
      <c r="F119" s="355"/>
      <c r="G119" s="359"/>
      <c r="H119" s="664"/>
      <c r="I119" s="173"/>
      <c r="J119" s="161" t="str">
        <f t="shared" si="27"/>
        <v/>
      </c>
      <c r="K119" s="633" t="str">
        <f t="shared" si="44"/>
        <v/>
      </c>
      <c r="L119" s="636"/>
      <c r="M119" s="124" t="str">
        <f t="shared" si="45"/>
        <v/>
      </c>
      <c r="N119" s="125" t="str">
        <f t="shared" si="28"/>
        <v/>
      </c>
      <c r="O119" s="175"/>
      <c r="P119" s="175"/>
      <c r="Q119" s="126" t="str">
        <f t="shared" si="46"/>
        <v/>
      </c>
      <c r="R119" s="184"/>
      <c r="S119" s="184"/>
      <c r="T119" s="182"/>
      <c r="U119" s="182"/>
      <c r="V119" s="182"/>
      <c r="W119" s="358"/>
      <c r="X119" s="182"/>
      <c r="Y119" s="183"/>
      <c r="Z119" s="123"/>
      <c r="AA119" s="176"/>
      <c r="AB119" s="176"/>
      <c r="AC119" s="176"/>
      <c r="AD119" s="176"/>
      <c r="AE119" s="176"/>
      <c r="AF119" s="176"/>
      <c r="AG119" s="127" t="str">
        <f t="shared" si="47"/>
        <v/>
      </c>
      <c r="AH119" s="127" t="str">
        <f t="shared" si="48"/>
        <v/>
      </c>
      <c r="AI119" s="370"/>
      <c r="AJ119" s="635"/>
      <c r="AK119" s="619" t="str">
        <f t="shared" si="49"/>
        <v/>
      </c>
      <c r="AL119" s="124" t="str">
        <f t="shared" si="29"/>
        <v/>
      </c>
      <c r="AM119" s="124" t="str">
        <f t="shared" si="30"/>
        <v/>
      </c>
      <c r="AN119" s="124" t="str">
        <f t="shared" si="31"/>
        <v/>
      </c>
      <c r="AO119" s="124" t="str">
        <f t="shared" si="32"/>
        <v/>
      </c>
      <c r="AP119" s="184"/>
      <c r="AQ119" s="182"/>
      <c r="AR119" s="182"/>
      <c r="AS119" s="182"/>
      <c r="AT119" s="182"/>
      <c r="AU119" s="127" t="str">
        <f t="shared" si="33"/>
        <v/>
      </c>
      <c r="AV119" s="354"/>
      <c r="AW119" s="127" t="str">
        <f t="shared" si="34"/>
        <v/>
      </c>
      <c r="AX119" s="144" t="str">
        <f t="shared" si="35"/>
        <v/>
      </c>
      <c r="AY119" s="182"/>
      <c r="AZ119" s="23"/>
      <c r="BA119" s="23"/>
      <c r="BB119" s="183"/>
      <c r="BC119" s="622"/>
      <c r="BD119" s="649" t="str">
        <f t="shared" si="50"/>
        <v/>
      </c>
      <c r="BE119" s="354"/>
      <c r="BF119" s="192" t="str">
        <f t="shared" si="51"/>
        <v/>
      </c>
      <c r="BG119" s="159"/>
      <c r="BH119" s="159"/>
      <c r="BI119" s="182"/>
      <c r="BJ119" s="194"/>
      <c r="BK119" s="194"/>
      <c r="BL119" s="194"/>
      <c r="BM119" s="127" t="str">
        <f t="shared" si="36"/>
        <v/>
      </c>
      <c r="BN119" s="194"/>
      <c r="BO119" s="178" t="str">
        <f t="shared" si="37"/>
        <v/>
      </c>
      <c r="BP119" s="191"/>
      <c r="BQ119" s="182"/>
      <c r="BR119" s="23"/>
      <c r="BS119" s="23"/>
      <c r="BT119" s="23"/>
      <c r="BU119" s="651"/>
      <c r="BV119" s="647"/>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633" t="str">
        <f t="shared" si="52"/>
        <v/>
      </c>
      <c r="DY119" s="736"/>
      <c r="DZ119" s="334"/>
      <c r="EA119" s="736"/>
      <c r="EB119" s="197"/>
      <c r="EC119" s="194"/>
      <c r="ED119" s="197"/>
      <c r="EE119" s="197"/>
      <c r="EF119" s="194"/>
      <c r="EG119" s="194"/>
      <c r="EH119" s="194"/>
      <c r="EI119" s="123" t="str">
        <f t="shared" si="38"/>
        <v/>
      </c>
      <c r="EJ119" s="194"/>
      <c r="EK119" s="620" t="str">
        <f t="shared" si="39"/>
        <v/>
      </c>
      <c r="EL119" s="756"/>
      <c r="EM119" s="620" t="str">
        <f t="shared" si="53"/>
        <v/>
      </c>
      <c r="EN119" s="733"/>
      <c r="EO119" s="163"/>
      <c r="EP119" s="163"/>
      <c r="EQ119" s="163"/>
      <c r="ER119" s="163"/>
      <c r="ES119" s="163"/>
      <c r="ET119" s="163"/>
      <c r="EU119" s="163"/>
      <c r="EV119" s="163"/>
      <c r="EW119" s="163"/>
      <c r="EX119" s="163"/>
      <c r="EY119" s="163"/>
      <c r="EZ119" s="163"/>
      <c r="FA119" s="163"/>
      <c r="FB119" s="163"/>
      <c r="FC119" s="742"/>
      <c r="FD119" s="648" t="str">
        <f t="shared" si="40"/>
        <v/>
      </c>
      <c r="FE119" s="183"/>
      <c r="FF119" s="201"/>
      <c r="FG119" s="201"/>
      <c r="FH119" s="201"/>
      <c r="FI119" s="201"/>
      <c r="FJ119" s="201"/>
      <c r="FK119" s="201"/>
      <c r="FL119" s="182"/>
      <c r="FM119" s="182"/>
      <c r="FN119" s="334"/>
      <c r="FO119" s="123" t="str">
        <f t="shared" si="41"/>
        <v/>
      </c>
      <c r="FP119" s="889" t="str">
        <f>IF(Table1[[#This Row],[Baumwollanteil (in %)]]&lt;&gt;"","05","")</f>
        <v/>
      </c>
      <c r="FQ119" s="999"/>
      <c r="FR119" s="179" t="str">
        <f t="shared" si="42"/>
        <v/>
      </c>
      <c r="FS119" s="175"/>
      <c r="FT119" s="175"/>
      <c r="FU119" s="175"/>
      <c r="FV119" s="745" t="str">
        <f t="shared" si="43"/>
        <v/>
      </c>
      <c r="FZ119" s="24"/>
      <c r="GA119" s="24"/>
      <c r="GC119" s="1010" t="str">
        <f>IF(Table1[[#This Row],[Global Trade Item Number (GTIN)]]="","",Table1[[#This Row],[Global Trade Item Number (GTIN)]])</f>
        <v/>
      </c>
      <c r="GD119" s="790" t="str">
        <f>IF(Table1[[#This Row],[WAWI-Nr./ Kreditoren-Nummer
(ASDV)]]&lt;&gt;"",Table1[[#This Row],[WAWI-Nr./ Kreditoren-Nummer
(ASDV)]],"")</f>
        <v/>
      </c>
      <c r="GE119" s="190"/>
      <c r="GF119" s="790" t="str">
        <f>IF(Table1[[#This Row],[Gültig ab (Datum)]]&lt;&gt;"","31.12.9999","")</f>
        <v/>
      </c>
      <c r="GG119" s="190"/>
      <c r="GH119" s="190"/>
      <c r="GI119" s="616"/>
      <c r="GJ119" s="765"/>
      <c r="GK119" s="763"/>
      <c r="GL119" s="617"/>
      <c r="GM119" s="617"/>
      <c r="GN119" s="617"/>
      <c r="GO119" s="617"/>
      <c r="GP119" s="617"/>
      <c r="GQ119" s="775"/>
      <c r="GR119" s="771"/>
      <c r="GS119" s="159"/>
      <c r="GT119" s="610"/>
      <c r="GU119" s="610"/>
      <c r="GV119" s="610"/>
      <c r="GW119" s="610"/>
      <c r="GX119" s="610"/>
      <c r="GY119" s="610"/>
      <c r="GZ119" s="610"/>
      <c r="HA119" s="610"/>
      <c r="HB119" s="771"/>
      <c r="HC119" s="610"/>
      <c r="HD119" s="610"/>
      <c r="HE119" s="610"/>
      <c r="HF119" s="610"/>
      <c r="HG119" s="610"/>
      <c r="HH119" s="610"/>
      <c r="HI119" s="610"/>
      <c r="HJ119" s="610"/>
      <c r="HK119" s="610"/>
      <c r="HL119" s="771"/>
      <c r="HM119" s="610"/>
      <c r="HN119" s="610"/>
      <c r="HO119" s="610"/>
      <c r="HP119" s="610"/>
      <c r="HQ119" s="610"/>
      <c r="HR119" s="610"/>
      <c r="HS119" s="610"/>
      <c r="HT119" s="610"/>
      <c r="HU119" s="610"/>
      <c r="HV119" s="771"/>
      <c r="HW119" s="610"/>
      <c r="HX119" s="610"/>
      <c r="HY119" s="610"/>
      <c r="HZ119" s="610"/>
      <c r="IA119" s="610"/>
      <c r="IB119" s="610"/>
      <c r="IC119" s="610"/>
      <c r="ID119" s="610"/>
      <c r="IE119" s="610"/>
      <c r="IF119" s="610"/>
      <c r="IG119" s="771"/>
      <c r="IH119" s="610"/>
      <c r="II119" s="610"/>
      <c r="IJ119" s="610"/>
      <c r="IK119" s="610"/>
      <c r="IL119" s="610"/>
      <c r="IM119" s="610"/>
      <c r="IN119" s="610"/>
      <c r="IO119" s="610"/>
      <c r="IP119" s="610"/>
      <c r="IQ119" s="610"/>
      <c r="IR119" s="771"/>
      <c r="IS119" s="610"/>
      <c r="IT119" s="610"/>
      <c r="IU119" s="610"/>
      <c r="IV119" s="610"/>
      <c r="IW119" s="610"/>
      <c r="IX119" s="610"/>
      <c r="IY119" s="610"/>
      <c r="IZ119" s="610"/>
      <c r="JA119" s="610"/>
      <c r="JB119" s="610"/>
      <c r="JC119" s="771"/>
      <c r="JD119" s="610"/>
      <c r="JE119" s="610"/>
      <c r="JF119" s="610"/>
      <c r="JG119" s="610"/>
      <c r="JH119" s="610"/>
      <c r="JI119" s="610"/>
      <c r="JJ119" s="610"/>
      <c r="JK119" s="610"/>
      <c r="JL119" s="610"/>
      <c r="JM119" s="827"/>
      <c r="JN119" s="771"/>
      <c r="JO119" s="610"/>
      <c r="JP119" s="610"/>
      <c r="JQ119" s="610"/>
      <c r="JR119" s="610"/>
      <c r="JS119" s="610"/>
      <c r="JT119" s="610"/>
      <c r="JU119" s="610"/>
      <c r="JV119" s="610"/>
      <c r="JW119" s="610"/>
      <c r="JX119" s="610"/>
      <c r="JY119" s="771"/>
      <c r="JZ119" s="610"/>
      <c r="KA119" s="610"/>
      <c r="KB119" s="610"/>
      <c r="KC119" s="610"/>
      <c r="KD119" s="610"/>
      <c r="KE119" s="610"/>
      <c r="KF119" s="610"/>
      <c r="KG119" s="610"/>
      <c r="KH119" s="610"/>
      <c r="KI119" s="610"/>
      <c r="KL119" s="803" t="str">
        <f>IF(Table1[[#This Row],[GTIN]]&lt;&gt;"",Table1[[#This Row],[GTIN]],"")</f>
        <v/>
      </c>
      <c r="KM119" s="804" t="str">
        <f>Table1[[#This Row],[Kreditor]]</f>
        <v/>
      </c>
      <c r="KN119" s="805" t="str">
        <f>IF(Table1[[#This Row],[Gültig ab (Datum)]]&lt;&gt;"",Table1[[#This Row],[Gültig ab (Datum)]],"")</f>
        <v/>
      </c>
      <c r="KO119" s="805" t="str">
        <f>Table1[[#This Row],[Gültig bis]]</f>
        <v/>
      </c>
      <c r="KP119" s="818" t="str">
        <f>IF(Table1[[#This Row],[Artikel verpackt? 
(X=Ja)]]="","",Table1[[#This Row],[Artikel verpackt? 
(X=Ja)]])</f>
        <v/>
      </c>
      <c r="KQ119" s="806" t="str">
        <f>IF(Table1[[#This Row],[Verpackung recyclingfähig?
(X=Ja)]]="","",Table1[[#This Row],[Verpackung recyclingfähig?
(X=Ja)]])</f>
        <v/>
      </c>
      <c r="KR119" s="807"/>
      <c r="KS119" s="808"/>
      <c r="KT119" s="809"/>
      <c r="KU119" s="809"/>
      <c r="KV119" s="809"/>
      <c r="KW119" s="809"/>
      <c r="KX119" s="809"/>
      <c r="KY119" s="809"/>
      <c r="KZ119" s="810"/>
      <c r="LA119" s="811" t="str">
        <f>IF(Table1[[#This Row],[Hauptkörper - B1 - Art]]="","",VLOOKUP(Table1[[#This Row],[Hauptkörper - B1 - Art]],'DD FD'!B:C,2,FALSE))</f>
        <v/>
      </c>
      <c r="LB119" s="812" t="str">
        <f>IF(Table1[[#This Row],[Hauptkörper - B1 - Fraktion]]="","",VLOOKUP(Table1[[#This Row],[Hauptkörper - B1 - Fraktion]],'DD FD'!H:J,3,FALSE))</f>
        <v/>
      </c>
      <c r="LC119" s="809" t="str">
        <f>IF(Table1[[#This Row],[Hauptkörper - B1 - Gewicht
(in G)]]="","",Table1[[#This Row],[Hauptkörper - B1 - Gewicht
(in G)]])</f>
        <v/>
      </c>
      <c r="LD119" s="809" t="str">
        <f>IF(Table1[[#This Row],[Hauptkörper - B1 - Lizenzierungs-pflichtig? (X=Ja)]]="","",Table1[[#This Row],[Hauptkörper - B1 - Lizenzierungs-pflichtig? (X=Ja)]])</f>
        <v/>
      </c>
      <c r="LE119" s="812" t="str">
        <f>IF(Table1[[#This Row],[Hauptkörper - B1 - Virgin Material]]="","",VLOOKUP(Table1[[#This Row],[Hauptkörper - B1 - Virgin Material]],'DD FD'!AJ:AK,2,FALSE))</f>
        <v/>
      </c>
      <c r="LF119" s="813" t="str">
        <f>IF(Table1[[#This Row],[Hauptkörper - B1 - Virgin Material Anteil (in %)]]="","",Table1[[#This Row],[Hauptkörper - B1 - Virgin Material Anteil (in %)]])</f>
        <v/>
      </c>
      <c r="LG119" s="812" t="str">
        <f>IF(Table1[[#This Row],[Hauptkörper - B1 - Recyceltes Material]]="","",VLOOKUP(Table1[[#This Row],[Hauptkörper - B1 - Recyceltes Material]],'DD FD'!AL:AM,2,FALSE))</f>
        <v/>
      </c>
      <c r="LH119" s="813" t="str">
        <f>IF(Table1[[#This Row],[Hauptkörper - B1 - Recyceltes Material Anteil (in %)]]="","",Table1[[#This Row],[Hauptkörper - B1 - Recyceltes Material Anteil (in %)]])</f>
        <v/>
      </c>
      <c r="LI119" s="814" t="str">
        <f>IF(Table1[[#This Row],[Hauptkörper - B1 - Beschichtung]]="","",VLOOKUP(Table1[[#This Row],[Hauptkörper - B1 - Beschichtung]],'DD FD'!AE:AF,2,FALSE))</f>
        <v/>
      </c>
      <c r="LJ119" s="815" t="str">
        <f>IF(Table1[[#This Row],[Hauptkörper - B1 - Beschichtung Anteil (in %)]]="","",Table1[[#This Row],[Hauptkörper - B1 - Beschichtung Anteil (in %)]])</f>
        <v/>
      </c>
      <c r="LK119" s="811" t="str">
        <f>IF(Table1[[#This Row],[Hauptkörper - B2 - Art]]="","",VLOOKUP(Table1[[#This Row],[Hauptkörper - B2 - Art]],'DD FD'!B:C,2,FALSE))</f>
        <v/>
      </c>
      <c r="LL119" s="812" t="str">
        <f>IF(Table1[[#This Row],[Hauptkörper - B2 - Fraktion]]="","",VLOOKUP(Table1[[#This Row],[Hauptkörper - B2 - Fraktion]],'DD FD'!H:J,3,FALSE))</f>
        <v/>
      </c>
      <c r="LM119" s="809" t="str">
        <f>IF(Table1[[#This Row],[Hauptkörper - B2 - Gewicht
(in G)]]="","",Table1[[#This Row],[Hauptkörper - B2 - Gewicht
(in G)]])</f>
        <v/>
      </c>
      <c r="LN119" s="809" t="str">
        <f>IF(Table1[[#This Row],[Hauptkörper - B2 - Lizenzierungs-pflichtig? (X=Ja)]]="","",Table1[[#This Row],[Hauptkörper - B2 - Lizenzierungs-pflichtig? (X=Ja)]])</f>
        <v/>
      </c>
      <c r="LO119" s="812" t="str">
        <f>IF(Table1[[#This Row],[Hauptkörper - B2 - Virgin Material]]="","",VLOOKUP(Table1[[#This Row],[Hauptkörper - B2 - Virgin Material]],'DD FD'!AJ:AK,2,FALSE))</f>
        <v/>
      </c>
      <c r="LP119" s="813" t="str">
        <f>IF(Table1[[#This Row],[Hauptkörper - B2 - Virgin Material Anteil (in %)]]="","",Table1[[#This Row],[Hauptkörper - B2 - Virgin Material Anteil (in %)]])</f>
        <v/>
      </c>
      <c r="LQ119" s="812" t="str">
        <f>IF(Table1[[#This Row],[Hauptkörper - B2 - Recyceltes Material]]="","",VLOOKUP(Table1[[#This Row],[Hauptkörper - B2 - Recyceltes Material]],'DD FD'!AL:AM,2,FALSE))</f>
        <v/>
      </c>
      <c r="LR119" s="813" t="str">
        <f>IF(Table1[[#This Row],[Hauptkörper - B2 - Recyceltes Material Anteil (in %)]]="","",Table1[[#This Row],[Hauptkörper - B2 - Recyceltes Material Anteil (in %)]])</f>
        <v/>
      </c>
      <c r="LS119" s="812" t="str">
        <f>IF(Table1[[#This Row],[Hauptkörper - B2 - Beschichtung]]="","",VLOOKUP(Table1[[#This Row],[Hauptkörper - B2 - Beschichtung]],'DD FD'!AE:AF,2,FALSE))</f>
        <v/>
      </c>
      <c r="LT119" s="815" t="str">
        <f>IF(Table1[[#This Row],[Hauptkörper - B2 - Beschichtung Anteil (in %)]]="","",Table1[[#This Row],[Hauptkörper - B2 - Beschichtung Anteil (in %)]])</f>
        <v/>
      </c>
      <c r="LU119" s="811" t="str">
        <f>IF(Table1[[#This Row],[Hauptkörper - B3 - Art]]="","",VLOOKUP(Table1[[#This Row],[Hauptkörper - B3 - Art]],'DD FD'!B:C,2,FALSE))</f>
        <v/>
      </c>
      <c r="LV119" s="812" t="str">
        <f>IF(Table1[[#This Row],[Hauptkörper - B3 - Fraktion]]="","",VLOOKUP(Table1[[#This Row],[Hauptkörper - B3 - Fraktion]],'DD FD'!H:J,3,FALSE))</f>
        <v/>
      </c>
      <c r="LW119" s="809" t="str">
        <f>IF(Table1[[#This Row],[Hauptkörper - B3 - Gewicht
(in G)]]="","",Table1[[#This Row],[Hauptkörper - B3 - Gewicht
(in G)]])</f>
        <v/>
      </c>
      <c r="LX119" s="809" t="str">
        <f>IF(Table1[[#This Row],[Hauptkörper - B3 - Lizenzierungs-pflichtig? (X=Ja)]]="","",Table1[[#This Row],[Hauptkörper - B3 - Lizenzierungs-pflichtig? (X=Ja)]])</f>
        <v/>
      </c>
      <c r="LY119" s="812" t="str">
        <f>IF(Table1[[#This Row],[Hauptkörper - B3 - Virgin Material]]="","",VLOOKUP(Table1[[#This Row],[Hauptkörper - B3 - Virgin Material]],'DD FD'!AJ:AK,2,FALSE))</f>
        <v/>
      </c>
      <c r="LZ119" s="813" t="str">
        <f>IF(Table1[[#This Row],[Hauptkörper - B3 - Virgin Material Anteil (in %)]]="","",Table1[[#This Row],[Hauptkörper - B3 - Virgin Material Anteil (in %)]])</f>
        <v/>
      </c>
      <c r="MA119" s="812" t="str">
        <f>IF(Table1[[#This Row],[Hauptkörper - B3 - Recyceltes Material]]="","",VLOOKUP(Table1[[#This Row],[Hauptkörper - B3 - Recyceltes Material]],'DD FD'!AL:AM,2,FALSE))</f>
        <v/>
      </c>
      <c r="MB119" s="813" t="str">
        <f>IF(Table1[[#This Row],[Hauptkörper - B3 - Recyceltes Material Anteil (in %)]]="","",Table1[[#This Row],[Hauptkörper - B3 - Recyceltes Material Anteil (in %)]])</f>
        <v/>
      </c>
      <c r="MC119" s="812" t="str">
        <f>IF(Table1[[#This Row],[Hauptkörper - B3 - Beschichtung]]="","",VLOOKUP(Table1[[#This Row],[Hauptkörper - B3 - Beschichtung]],'DD FD'!AE:AF,2,FALSE))</f>
        <v/>
      </c>
      <c r="MD119" s="815" t="str">
        <f>IF(Table1[[#This Row],[Hauptkörper - B3 - Beschichtung Anteil (in %)]]="","",Table1[[#This Row],[Hauptkörper - B3 - Beschichtung Anteil (in %)]])</f>
        <v/>
      </c>
      <c r="ME119" s="811" t="str">
        <f>IF(Table1[[#This Row],[Verschluss - B1 - Art]]="","",VLOOKUP(Table1[[#This Row],[Verschluss - B1 - Art]],'DD FD'!D:E,2,FALSE))</f>
        <v/>
      </c>
      <c r="MF119" s="812" t="str">
        <f>IF(Table1[[#This Row],[Verschluss - B1 - Fraktion]]="","",VLOOKUP(Table1[[#This Row],[Verschluss - B1 - Fraktion]],'DD FD'!H:J,3,FALSE))</f>
        <v/>
      </c>
      <c r="MG119" s="809" t="str">
        <f>IF(Table1[[#This Row],[Verschluss - B1 - Gewicht (in G)]]="","",Table1[[#This Row],[Verschluss - B1 - Gewicht (in G)]])</f>
        <v/>
      </c>
      <c r="MH119" s="809" t="str">
        <f>IF(Table1[[#This Row],[Verschluss - B1 - Lizenzierungs-pflichtig? (X=Ja)]]="","",Table1[[#This Row],[Verschluss - B1 - Lizenzierungs-pflichtig? (X=Ja)]])</f>
        <v/>
      </c>
      <c r="MI119" s="809" t="str">
        <f>IF(Table1[[#This Row],[Verschluss - B1 - Trennbar vom Hauptkörper? (X=Ja)]]="","",Table1[[#This Row],[Verschluss - B1 - Trennbar vom Hauptkörper? (X=Ja)]])</f>
        <v/>
      </c>
      <c r="MJ119" s="812" t="str">
        <f>IF(Table1[[#This Row],[Verschluss - B1 - Virgin Material]]="","",VLOOKUP(Table1[[#This Row],[Verschluss - B1 - Virgin Material]],'DD FD'!AJ:AK,2,FALSE))</f>
        <v/>
      </c>
      <c r="MK119" s="813" t="str">
        <f>IF(Table1[[#This Row],[Verschluss - B1 - Virgin Material Anteil (in %)]]="","",Table1[[#This Row],[Verschluss - B1 - Virgin Material Anteil (in %)]])</f>
        <v/>
      </c>
      <c r="ML119" s="812" t="str">
        <f>IF(Table1[[#This Row],[Verschluss - B1 - Recyceltes Material]]="","",VLOOKUP(Table1[[#This Row],[Verschluss - B1 - Recyceltes Material]],'DD FD'!AL:AM,2,FALSE))</f>
        <v/>
      </c>
      <c r="MM119" s="813" t="str">
        <f>IF(Table1[[#This Row],[Verschluss - B1 - Recyceltes Material Anteil (in %)]]="","",Table1[[#This Row],[Verschluss - B1 - Recyceltes Material Anteil (in %)]])</f>
        <v/>
      </c>
      <c r="MN119" s="812" t="str">
        <f>IF(Table1[[#This Row],[Verschluss - B1 - Beschichtung]]="","",VLOOKUP(Table1[[#This Row],[Verschluss - B1 - Beschichtung]],'DD FD'!AE:AF,2,FALSE))</f>
        <v/>
      </c>
      <c r="MO119" s="815" t="str">
        <f>IF(Table1[[#This Row],[Verschluss - B1 - Beschichtung Anteil (in %)]]="","",Table1[[#This Row],[Verschluss - B1 - Beschichtung Anteil (in %)]])</f>
        <v/>
      </c>
      <c r="MP119" s="811" t="str">
        <f>IF(Table1[[#This Row],[Verschluss - B2 - Art]]="","",VLOOKUP(Table1[[#This Row],[Verschluss - B2 - Art]],'DD FD'!D:E,2,FALSE))</f>
        <v/>
      </c>
      <c r="MQ119" s="812" t="str">
        <f>IF(Table1[[#This Row],[Verschluss - B2 - Fraktion]]="","",VLOOKUP(Table1[[#This Row],[Verschluss - B2 - Fraktion]],'DD FD'!H:J,3,FALSE))</f>
        <v/>
      </c>
      <c r="MR119" s="809" t="str">
        <f>IF(Table1[[#This Row],[Verschluss - B2 - Gewicht (in G)]]="","",Table1[[#This Row],[Verschluss - B2 - Gewicht (in G)]])</f>
        <v/>
      </c>
      <c r="MS119" s="809" t="str">
        <f>IF(Table1[[#This Row],[Verschluss - B2 - Lizenzierungs-pflichtig? (X=Ja)]]="","",Table1[[#This Row],[Verschluss - B2 - Lizenzierungs-pflichtig? (X=Ja)]])</f>
        <v/>
      </c>
      <c r="MT119" s="809" t="str">
        <f>IF(Table1[[#This Row],[Verschluss - B2 - Trennbar vom Hauptkörper? (X=Ja)]]="","",Table1[[#This Row],[Verschluss - B2 - Trennbar vom Hauptkörper? (X=Ja)]])</f>
        <v/>
      </c>
      <c r="MU119" s="812" t="str">
        <f>IF(Table1[[#This Row],[Verschluss - B2 - Virgin Material]]="","",VLOOKUP(Table1[[#This Row],[Verschluss - B2 - Virgin Material]],'DD FD'!AJ:AK,2,FALSE))</f>
        <v/>
      </c>
      <c r="MV119" s="813" t="str">
        <f>IF(Table1[[#This Row],[Verschluss - B2 - Virgin Material Anteil (in %)]]="","",Table1[[#This Row],[Verschluss - B2 - Virgin Material Anteil (in %)]])</f>
        <v/>
      </c>
      <c r="MW119" s="812" t="str">
        <f>IF(Table1[[#This Row],[Verschluss - B2 - Recyceltes Material]]="","",VLOOKUP(Table1[[#This Row],[Verschluss - B2 - Recyceltes Material]],'DD FD'!AL:AM,2,FALSE))</f>
        <v/>
      </c>
      <c r="MX119" s="813" t="str">
        <f>IF(Table1[[#This Row],[Verschluss - B2 - Recyceltes Material Anteil (in %)]]="","",Table1[[#This Row],[Verschluss - B2 - Recyceltes Material Anteil (in %)]])</f>
        <v/>
      </c>
      <c r="MY119" s="812" t="str">
        <f>IF(Table1[[#This Row],[Verschluss - B2 - Beschichtung]]="","",VLOOKUP(Table1[[#This Row],[Verschluss - B2 - Beschichtung]],'DD FD'!AE:AF,2,FALSE))</f>
        <v/>
      </c>
      <c r="MZ119" s="815" t="str">
        <f>IF(Table1[[#This Row],[Verschluss - B2 - Beschichtung Anteil (in %)]]="","",Table1[[#This Row],[Verschluss - B2 - Beschichtung Anteil (in %)]])</f>
        <v/>
      </c>
      <c r="NA119" s="811" t="str">
        <f>IF(Table1[[#This Row],[Verschluss - B3 - Art]]="","",VLOOKUP(Table1[[#This Row],[Verschluss - B3 - Art]],'DD FD'!D:E,2,FALSE))</f>
        <v/>
      </c>
      <c r="NB119" s="812" t="str">
        <f>IF(Table1[[#This Row],[Verschluss - B3 - Fraktion]]="","",VLOOKUP(Table1[[#This Row],[Verschluss - B3 - Fraktion]],'DD FD'!H:J,3,FALSE))</f>
        <v/>
      </c>
      <c r="NC119" s="809" t="str">
        <f>IF(Table1[[#This Row],[Verschluss - B3 - Gewicht (in G)]]="","",Table1[[#This Row],[Verschluss - B3 - Gewicht (in G)]])</f>
        <v/>
      </c>
      <c r="ND119" s="809" t="str">
        <f>IF(Table1[[#This Row],[Verschluss - B3 - Lizenzierungs-pflichtig? (X=Ja)]]="","",Table1[[#This Row],[Verschluss - B3 - Lizenzierungs-pflichtig? (X=Ja)]])</f>
        <v/>
      </c>
      <c r="NE119" s="809" t="str">
        <f>IF(Table1[[#This Row],[Verschluss - B3 - Trennbar vom Hauptkörper? (X=Ja)]]="","",Table1[[#This Row],[Verschluss - B3 - Trennbar vom Hauptkörper? (X=Ja)]])</f>
        <v/>
      </c>
      <c r="NF119" s="812" t="str">
        <f>IF(Table1[[#This Row],[Verschluss - B3 - Virgin Material]]="","",VLOOKUP(Table1[[#This Row],[Verschluss - B3 - Virgin Material]],'DD FD'!AJ:AK,2,FALSE))</f>
        <v/>
      </c>
      <c r="NG119" s="813" t="str">
        <f>IF(Table1[[#This Row],[Verschluss - B3 - Virgin Material Anteil (in %)]]="","",Table1[[#This Row],[Verschluss - B3 - Virgin Material Anteil (in %)]])</f>
        <v/>
      </c>
      <c r="NH119" s="812" t="str">
        <f>IF(Table1[[#This Row],[Verschluss - B3 - Recyceltes Material]]="","",VLOOKUP(Table1[[#This Row],[Verschluss - B3 - Recyceltes Material]],'DD FD'!AL:AM,2,FALSE))</f>
        <v/>
      </c>
      <c r="NI119" s="813" t="str">
        <f>IF(Table1[[#This Row],[Verschluss - B3 - Recyceltes Material Anteil (in %)]]="","",Table1[[#This Row],[Verschluss - B3 - Recyceltes Material Anteil (in %)]])</f>
        <v/>
      </c>
      <c r="NJ119" s="812" t="str">
        <f>IF(Table1[[#This Row],[Verschluss - B3 - Beschichtung]]="","",VLOOKUP(Table1[[#This Row],[Verschluss - B3 - Beschichtung]],'DD FD'!AE:AF,2,FALSE))</f>
        <v/>
      </c>
      <c r="NK119" s="815" t="str">
        <f>IF(Table1[[#This Row],[Verschluss - B3 - Beschichtung Anteil (in %)]]="","",Table1[[#This Row],[Verschluss - B3 - Beschichtung Anteil (in %)]])</f>
        <v/>
      </c>
      <c r="NL119" s="811" t="str">
        <f>IF(Table1[[#This Row],[Etikett - B1 - Art]]="","",VLOOKUP(Table1[[#This Row],[Etikett - B1 - Art]],'DD FD'!F:G,2,FALSE))</f>
        <v/>
      </c>
      <c r="NM119" s="812" t="str">
        <f>IF(Table1[[#This Row],[Etikett - B1 - Fraktion]]="","",VLOOKUP(Table1[[#This Row],[Etikett - B1 - Fraktion]],'DD FD'!H:J,3,FALSE))</f>
        <v/>
      </c>
      <c r="NN119" s="809" t="str">
        <f>IF(Table1[[#This Row],[Etikett - B1 - Gewicht (in G)]]="","",Table1[[#This Row],[Etikett - B1 - Gewicht (in G)]])</f>
        <v/>
      </c>
      <c r="NO119" s="809" t="str">
        <f>IF(Table1[[#This Row],[Etikett - B1 - Lizenzierungs-pflichtig? (X=Ja)]]="","",Table1[[#This Row],[Etikett - B1 - Lizenzierungs-pflichtig? (X=Ja)]])</f>
        <v/>
      </c>
      <c r="NP119" s="809" t="str">
        <f>IF(Table1[[#This Row],[Etikett - B1 - Trennbar vom Hauptkörper? (X=Ja)]]="","",Table1[[#This Row],[Etikett - B1 - Trennbar vom Hauptkörper? (X=Ja)]])</f>
        <v/>
      </c>
      <c r="NQ119" s="812" t="str">
        <f>IF(Table1[[#This Row],[Etikett - B1 - Virgin Material]]="","",VLOOKUP(Table1[[#This Row],[Etikett - B1 - Virgin Material]],'DD FD'!AJ:AK,2,FALSE))</f>
        <v/>
      </c>
      <c r="NR119" s="813" t="str">
        <f>IF(Table1[[#This Row],[Etikett - B1 - Virgin Material Anteil (in %)]]="","",Table1[[#This Row],[Etikett - B1 - Virgin Material Anteil (in %)]])</f>
        <v/>
      </c>
      <c r="NS119" s="812" t="str">
        <f>IF(Table1[[#This Row],[Etikett - B1 - Recyceltes Material]]="","",VLOOKUP(Table1[[#This Row],[Etikett - B1 - Recyceltes Material]],'DD FD'!AL:AM,2,FALSE))</f>
        <v/>
      </c>
      <c r="NT119" s="813" t="str">
        <f>IF(Table1[[#This Row],[Etikett - B1 - Recyceltes Material Anteil (in %)]]="","",Table1[[#This Row],[Etikett - B1 - Recyceltes Material Anteil (in %)]])</f>
        <v/>
      </c>
      <c r="NU119" s="812" t="str">
        <f>IF(Table1[[#This Row],[Etikett - B1 - Beschichtung]]="","",VLOOKUP(Table1[[#This Row],[Etikett - B1 - Beschichtung]],'DD FD'!AE:AF,2,FALSE))</f>
        <v/>
      </c>
      <c r="NV119" s="815" t="str">
        <f>IF(Table1[[#This Row],[Etikett - B1 - Beschichtung Anteil (in %)]]="","",Table1[[#This Row],[Etikett - B1 - Beschichtung Anteil (in %)]])</f>
        <v/>
      </c>
      <c r="NW119" s="811" t="str">
        <f>IF(Table1[[#This Row],[Etikett - B2 - Art]]="","",VLOOKUP(Table1[[#This Row],[Etikett - B2 - Art]],'DD FD'!F:G,2,FALSE))</f>
        <v/>
      </c>
      <c r="NX119" s="812" t="str">
        <f>IF(Table1[[#This Row],[Etikett - B2 - Fraktion]]="","",VLOOKUP(Table1[[#This Row],[Etikett - B2 - Fraktion]],'DD FD'!H:J,3,FALSE))</f>
        <v/>
      </c>
      <c r="NY119" s="809" t="str">
        <f>IF(Table1[[#This Row],[Etikett - B2 - Gewicht (in G)]]="","",Table1[[#This Row],[Etikett - B2 - Gewicht (in G)]])</f>
        <v/>
      </c>
      <c r="NZ119" s="809" t="str">
        <f>IF(Table1[[#This Row],[Etikett - B2 - Lizenzierungs-pflichtig? (X=Ja)]]="","",Table1[[#This Row],[Etikett - B2 - Lizenzierungs-pflichtig? (X=Ja)]])</f>
        <v/>
      </c>
      <c r="OA119" s="809" t="str">
        <f>IF(Table1[[#This Row],[Etikett - B2 - Trennbar vom Hauptkörper? (X=Ja)]]="","",Table1[[#This Row],[Etikett - B2 - Trennbar vom Hauptkörper? (X=Ja)]])</f>
        <v/>
      </c>
      <c r="OB119" s="812" t="str">
        <f>IF(Table1[[#This Row],[Etikett - B2 - Virgin Material]]="","",VLOOKUP(Table1[[#This Row],[Etikett - B2 - Virgin Material]],'DD FD'!AJ:AK,2,FALSE))</f>
        <v/>
      </c>
      <c r="OC119" s="813" t="str">
        <f>IF(Table1[[#This Row],[Etikett - B2 - Virgin Material Anteil (in %)]]="","",Table1[[#This Row],[Etikett - B2 - Virgin Material Anteil (in %)]])</f>
        <v/>
      </c>
      <c r="OD119" s="812" t="str">
        <f>IF(Table1[[#This Row],[Etikett - B2 - Recyceltes Material]]="","",VLOOKUP(Table1[[#This Row],[Etikett - B2 - Recyceltes Material]],'DD FD'!AL:AM,2,FALSE))</f>
        <v/>
      </c>
      <c r="OE119" s="813" t="str">
        <f>IF(Table1[[#This Row],[Etikett - B2 - Recyceltes Material Anteil (in %)]]="","",Table1[[#This Row],[Etikett - B2 - Recyceltes Material Anteil (in %)]])</f>
        <v/>
      </c>
      <c r="OF119" s="812" t="str">
        <f>IF(Table1[[#This Row],[Etikett - B2 - Beschichtung]]="","",VLOOKUP(Table1[[#This Row],[Etikett - B2 - Beschichtung]],'DD FD'!AE:AF,2,FALSE))</f>
        <v/>
      </c>
      <c r="OG119" s="815" t="str">
        <f>IF(Table1[[#This Row],[Etikett - B2 - Beschichtung Anteil (in %)]]="","",Table1[[#This Row],[Etikett - B2 - Beschichtung Anteil (in %)]])</f>
        <v/>
      </c>
      <c r="OH119" s="811" t="str">
        <f>IF(Table1[[#This Row],[Etikett - B3 - Art]]="","",VLOOKUP(Table1[[#This Row],[Etikett - B3 - Art]],'DD FD'!F:G,2,FALSE))</f>
        <v/>
      </c>
      <c r="OI119" s="812" t="str">
        <f>IF(Table1[[#This Row],[Etikett - B3 - Fraktion]]="","",VLOOKUP(Table1[[#This Row],[Etikett - B3 - Fraktion]],'DD FD'!H:J,3,FALSE))</f>
        <v/>
      </c>
      <c r="OJ119" s="809" t="str">
        <f>IF(Table1[[#This Row],[Etikett - B3 - Gewicht (in G)]]="","",Table1[[#This Row],[Etikett - B3 - Gewicht (in G)]])</f>
        <v/>
      </c>
      <c r="OK119" s="809" t="str">
        <f>IF(Table1[[#This Row],[Etikett - B3 - Lizenzierungs-pflichtig? (X=Ja)]]="","",Table1[[#This Row],[Etikett - B3 - Lizenzierungs-pflichtig? (X=Ja)]])</f>
        <v/>
      </c>
      <c r="OL119" s="809" t="str">
        <f>IF(Table1[[#This Row],[Etikett - B3 - Trennbar vom Hauptkörper? (X=Ja)]]="","",Table1[[#This Row],[Etikett - B3 - Trennbar vom Hauptkörper? (X=Ja)]])</f>
        <v/>
      </c>
      <c r="OM119" s="812" t="str">
        <f>IF(Table1[[#This Row],[Etikett - B3 - Virgin Material]]="","",VLOOKUP(Table1[[#This Row],[Etikett - B3 - Virgin Material]],'DD FD'!AJ:AK,2,FALSE))</f>
        <v/>
      </c>
      <c r="ON119" s="813" t="str">
        <f>IF(Table1[[#This Row],[Etikett - B3 - Virgin Material Anteil (in %)]]="","",Table1[[#This Row],[Etikett - B3 - Virgin Material Anteil (in %)]])</f>
        <v/>
      </c>
      <c r="OO119" s="812" t="str">
        <f>IF(Table1[[#This Row],[Etikett - B3 - Recyceltes Material]]="","",VLOOKUP(Table1[[#This Row],[Etikett - B3 - Recyceltes Material]],'DD FD'!AL:AM,2,FALSE))</f>
        <v/>
      </c>
      <c r="OP119" s="813" t="str">
        <f>IF(Table1[[#This Row],[Etikett - B3 - Recyceltes Material Anteil (in %)]]="","",Table1[[#This Row],[Etikett - B3 - Recyceltes Material Anteil (in %)]])</f>
        <v/>
      </c>
      <c r="OQ119" s="812" t="str">
        <f>IF(Table1[[#This Row],[Etikett - B3 - Beschichtung]]="","",VLOOKUP(Table1[[#This Row],[Etikett - B3 - Beschichtung]],'DD FD'!AE:AF,2,FALSE))</f>
        <v/>
      </c>
      <c r="OR119" s="861" t="str">
        <f>IF(Table1[[#This Row],[Etikett - B3 - Beschichtung Anteil (in %)]]="","",Table1[[#This Row],[Etikett - B3 - Beschichtung Anteil (in %)]])</f>
        <v/>
      </c>
      <c r="OS119" s="866">
        <f>ROUNDUP(SUM(
IF(AND(LB119='DD FD'!$J$7,LD119='DD FD'!$AI$3),LC119,0),
IF(AND(LL119='DD FD'!$J$7,LN119='DD FD'!$AI$3),LM119,0),
IF(AND(LV119='DD FD'!$J$7,LX119='DD FD'!$AI$3),LW119,0),
IF(AND(MF119='DD FD'!$J$7,MH119='DD FD'!$AI$3),MG119,0),
IF(AND(MQ119='DD FD'!$J$7,MS119='DD FD'!$AI$3),MR119,0),
IF(AND(NB119='DD FD'!$J$7,ND119='DD FD'!$AI$3),NC119,0),
IF(AND(NM119='DD FD'!$J$7,NO119='DD FD'!$AI$3),NN119,0),
IF(AND(NX119='DD FD'!$J$7,NZ119='DD FD'!$AI$3),NY119,0),
IF(AND(OI119='DD FD'!$J$7,OK119='DD FD'!$AI$3),OJ119,0),
),2)</f>
        <v>0</v>
      </c>
      <c r="OT119" s="865">
        <f>ROUNDUP(SUM(
IF(AND(LB119='DD FD'!$J$6,LD119='DD FD'!$AI$3),LC119,0),
IF(AND(LL119='DD FD'!$J$6,LN119='DD FD'!$AI$3),LM119,0),
IF(AND(LV119='DD FD'!$J$6,LX119='DD FD'!$AI$3),LW119,0),
IF(AND(MF119='DD FD'!$J$6,MH119='DD FD'!$AI$3),MG119,0),
IF(AND(MQ119='DD FD'!$J$6,MS119='DD FD'!$AI$3),MR119,0),
IF(AND(NB119='DD FD'!$J$6,ND119='DD FD'!$AI$3),NC119,0),
IF(AND(NM119='DD FD'!$J$6,NO119='DD FD'!$AI$3),NN119,0),
IF(AND(NX119='DD FD'!$J$6,NZ119='DD FD'!$AI$3),NY119,0),
IF(AND(OI119='DD FD'!$J$6,OK119='DD FD'!$AI$3),OJ119,0),
),2)</f>
        <v>0</v>
      </c>
      <c r="OU119" s="865">
        <f>ROUNDUP(SUM(
IF(AND(LB119='DD FD'!$J$10,LD119='DD FD'!$AI$3),LC119,0),
IF(AND(LL119='DD FD'!$J$10,LN119='DD FD'!$AI$3),LM119,0),
IF(AND(LV119='DD FD'!$J$10,LX119='DD FD'!$AI$3),LW119,0),
IF(AND(MF119='DD FD'!$J$10,MH119='DD FD'!$AI$3),MG119,0),
IF(AND(MQ119='DD FD'!$J$10,MS119='DD FD'!$AI$3),MR119,0),
IF(AND(NB119='DD FD'!$J$10,ND119='DD FD'!$AI$3),NC119,0),
IF(AND(NM119='DD FD'!$J$10,NO119='DD FD'!$AI$3),NN119,0),
IF(AND(NX119='DD FD'!$J$10,NZ119='DD FD'!$AI$3),NY119,0),
IF(AND(OI119='DD FD'!$J$10,OK119='DD FD'!$AI$3),OJ119,0),
),2)</f>
        <v>0</v>
      </c>
      <c r="OV119" s="865">
        <f>ROUNDUP(SUM(
IF(AND(LB119='DD FD'!$J$8,LD119='DD FD'!$AI$3),LC119,0),
IF(AND(LL119='DD FD'!$J$8,LN119='DD FD'!$AI$3),LM119,0),
IF(AND(LV119='DD FD'!$J$8,LX119='DD FD'!$AI$3),LW119,0),
IF(AND(MF119='DD FD'!$J$8,MH119='DD FD'!$AI$3),MG119,0),
IF(AND(MQ119='DD FD'!$J$8,MS119='DD FD'!$AI$3),MR119,0),
IF(AND(NB119='DD FD'!$J$8,ND119='DD FD'!$AI$3),NC119,0),
IF(AND(NM119='DD FD'!$J$8,NO119='DD FD'!$AI$3),NN119,0),
IF(AND(NX119='DD FD'!$J$8,NZ119='DD FD'!$AI$3),NY119,0),
IF(AND(OI119='DD FD'!$J$8,OK119='DD FD'!$AI$3),OJ119,0),
),2)</f>
        <v>0</v>
      </c>
      <c r="OW119" s="865">
        <f>ROUNDUP(SUM(
IF(AND(LB119='DD FD'!$J$5,LD119='DD FD'!$AI$3),LC119,0),
IF(AND(LL119='DD FD'!$J$5,LN119='DD FD'!$AI$3),LM119,0),
IF(AND(LV119='DD FD'!$J$5,LX119='DD FD'!$AI$3),LW119,0),
IF(AND(MF119='DD FD'!$J$5,MH119='DD FD'!$AI$3),MG119,0),
IF(AND(MQ119='DD FD'!$J$5,MS119='DD FD'!$AI$3),MR119,0),
IF(AND(NB119='DD FD'!$J$5,ND119='DD FD'!$AI$3),NC119,0),
IF(AND(NM119='DD FD'!$J$5,NO119='DD FD'!$AI$3),NN119,0),
IF(AND(NX119='DD FD'!$J$5,NZ119='DD FD'!$AI$3),NY119,0),
IF(AND(OI119='DD FD'!$J$5,OK119='DD FD'!$AI$3),OJ119,0),
),2)</f>
        <v>0</v>
      </c>
      <c r="OX119" s="865">
        <f>ROUNDUP(SUM(
IF(AND(LB119='DD FD'!$J$9,LD119='DD FD'!$AI$3),LC119,0),
IF(AND(LL119='DD FD'!$J$9,LN119='DD FD'!$AI$3),LM119,0),
IF(AND(LV119='DD FD'!$J$9,LX119='DD FD'!$AI$3),LW119,0),
IF(AND(MF119='DD FD'!$J$9,MH119='DD FD'!$AI$3),MG119,0),
IF(AND(MQ119='DD FD'!$J$9,MS119='DD FD'!$AI$3),MR119,0),
IF(AND(NB119='DD FD'!$J$9,ND119='DD FD'!$AI$3),NC119,0),
IF(AND(NM119='DD FD'!$J$9,NO119='DD FD'!$AI$3),NN119,0),
IF(AND(NX119='DD FD'!$J$9,NZ119='DD FD'!$AI$3),NY119,0),
IF(AND(OI119='DD FD'!$J$9,OK119='DD FD'!$AI$3),OJ119,0),
),2)</f>
        <v>0</v>
      </c>
      <c r="OY119" s="865">
        <f>ROUNDUP(SUM(
IF(AND(LB119='DD FD'!$J$4,LD119='DD FD'!$AI$3),LC119,0),
IF(AND(LL119='DD FD'!$J$4,LN119='DD FD'!$AI$3),LM119,0),
IF(AND(LV119='DD FD'!$J$4,LX119='DD FD'!$AI$3),LW119,0),
IF(AND(MF119='DD FD'!$J$4,MH119='DD FD'!$AI$3),MG119,0),
IF(AND(MQ119='DD FD'!$J$4,MS119='DD FD'!$AI$3),MR119,0),
IF(AND(NB119='DD FD'!$J$4,ND119='DD FD'!$AI$3),NC119,0),
IF(AND(NM119='DD FD'!$J$4,NO119='DD FD'!$AI$3),NN119,0),
IF(AND(NX119='DD FD'!$J$4,NZ119='DD FD'!$AI$3),NY119,0),
IF(AND(OI119='DD FD'!$J$4,OK119='DD FD'!$AI$3),OJ119,0),
),2)</f>
        <v>0</v>
      </c>
      <c r="OZ119" s="867">
        <f>ROUNDUP(SUM(
IF(AND(LB119='DD FD'!$J$11,LD119='DD FD'!$AI$3),LC119,0),
IF(AND(LL119='DD FD'!$J$11,LN119='DD FD'!$AI$3),LM119,0),
IF(AND(LV119='DD FD'!$J$11,LX119='DD FD'!$AI$3),LW119,0),
IF(AND(MF119='DD FD'!$J$11,MH119='DD FD'!$AI$3),MG119,0),
IF(AND(MQ119='DD FD'!$J$11,MS119='DD FD'!$AI$3),MR119,0),
IF(AND(NB119='DD FD'!$J$11,ND119='DD FD'!$AI$3),NC119,0),
IF(AND(NM119='DD FD'!$J$11,NO119='DD FD'!$AI$3),NN119,0),
IF(AND(NX119='DD FD'!$J$11,NZ119='DD FD'!$AI$3),NY119,0),
IF(AND(OI119='DD FD'!$J$11,OK119='DD FD'!$AI$3),OJ119,0),
),2)</f>
        <v>0</v>
      </c>
    </row>
    <row r="120" spans="1:416">
      <c r="A120" s="663"/>
      <c r="B120" s="182"/>
      <c r="C120" s="282"/>
      <c r="D120" s="282"/>
      <c r="E120" s="183"/>
      <c r="F120" s="355"/>
      <c r="G120" s="359"/>
      <c r="H120" s="664"/>
      <c r="I120" s="173"/>
      <c r="J120" s="161" t="str">
        <f t="shared" si="27"/>
        <v/>
      </c>
      <c r="K120" s="633" t="str">
        <f t="shared" si="44"/>
        <v/>
      </c>
      <c r="L120" s="636"/>
      <c r="M120" s="124" t="str">
        <f t="shared" si="45"/>
        <v/>
      </c>
      <c r="N120" s="125" t="str">
        <f t="shared" si="28"/>
        <v/>
      </c>
      <c r="O120" s="175"/>
      <c r="P120" s="175"/>
      <c r="Q120" s="126" t="str">
        <f t="shared" si="46"/>
        <v/>
      </c>
      <c r="R120" s="184"/>
      <c r="S120" s="184"/>
      <c r="T120" s="182"/>
      <c r="U120" s="182"/>
      <c r="V120" s="182"/>
      <c r="W120" s="358"/>
      <c r="X120" s="182"/>
      <c r="Y120" s="183"/>
      <c r="Z120" s="123"/>
      <c r="AA120" s="176"/>
      <c r="AB120" s="176"/>
      <c r="AC120" s="176"/>
      <c r="AD120" s="176"/>
      <c r="AE120" s="176"/>
      <c r="AF120" s="176"/>
      <c r="AG120" s="127" t="str">
        <f t="shared" si="47"/>
        <v/>
      </c>
      <c r="AH120" s="127" t="str">
        <f t="shared" si="48"/>
        <v/>
      </c>
      <c r="AI120" s="370"/>
      <c r="AJ120" s="635"/>
      <c r="AK120" s="619" t="str">
        <f t="shared" si="49"/>
        <v/>
      </c>
      <c r="AL120" s="124" t="str">
        <f t="shared" si="29"/>
        <v/>
      </c>
      <c r="AM120" s="124" t="str">
        <f t="shared" si="30"/>
        <v/>
      </c>
      <c r="AN120" s="124" t="str">
        <f t="shared" si="31"/>
        <v/>
      </c>
      <c r="AO120" s="124" t="str">
        <f t="shared" si="32"/>
        <v/>
      </c>
      <c r="AP120" s="184"/>
      <c r="AQ120" s="182"/>
      <c r="AR120" s="182"/>
      <c r="AS120" s="182"/>
      <c r="AT120" s="182"/>
      <c r="AU120" s="127" t="str">
        <f t="shared" si="33"/>
        <v/>
      </c>
      <c r="AV120" s="354"/>
      <c r="AW120" s="127" t="str">
        <f t="shared" si="34"/>
        <v/>
      </c>
      <c r="AX120" s="144" t="str">
        <f t="shared" si="35"/>
        <v/>
      </c>
      <c r="AY120" s="182"/>
      <c r="AZ120" s="23"/>
      <c r="BA120" s="23"/>
      <c r="BB120" s="183"/>
      <c r="BC120" s="622"/>
      <c r="BD120" s="649" t="str">
        <f t="shared" si="50"/>
        <v/>
      </c>
      <c r="BE120" s="354"/>
      <c r="BF120" s="192" t="str">
        <f t="shared" si="51"/>
        <v/>
      </c>
      <c r="BG120" s="159"/>
      <c r="BH120" s="159"/>
      <c r="BI120" s="182"/>
      <c r="BJ120" s="194"/>
      <c r="BK120" s="194"/>
      <c r="BL120" s="194"/>
      <c r="BM120" s="127" t="str">
        <f t="shared" si="36"/>
        <v/>
      </c>
      <c r="BN120" s="194"/>
      <c r="BO120" s="178" t="str">
        <f t="shared" si="37"/>
        <v/>
      </c>
      <c r="BP120" s="191"/>
      <c r="BQ120" s="182"/>
      <c r="BR120" s="23"/>
      <c r="BS120" s="23"/>
      <c r="BT120" s="23"/>
      <c r="BU120" s="651"/>
      <c r="BV120" s="647"/>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633" t="str">
        <f t="shared" si="52"/>
        <v/>
      </c>
      <c r="DY120" s="736"/>
      <c r="DZ120" s="334"/>
      <c r="EA120" s="736"/>
      <c r="EB120" s="197"/>
      <c r="EC120" s="194"/>
      <c r="ED120" s="197"/>
      <c r="EE120" s="197"/>
      <c r="EF120" s="194"/>
      <c r="EG120" s="194"/>
      <c r="EH120" s="194"/>
      <c r="EI120" s="123" t="str">
        <f t="shared" si="38"/>
        <v/>
      </c>
      <c r="EJ120" s="194"/>
      <c r="EK120" s="620" t="str">
        <f t="shared" si="39"/>
        <v/>
      </c>
      <c r="EL120" s="756"/>
      <c r="EM120" s="620" t="str">
        <f t="shared" si="53"/>
        <v/>
      </c>
      <c r="EN120" s="733"/>
      <c r="EO120" s="163"/>
      <c r="EP120" s="163"/>
      <c r="EQ120" s="163"/>
      <c r="ER120" s="163"/>
      <c r="ES120" s="163"/>
      <c r="ET120" s="163"/>
      <c r="EU120" s="163"/>
      <c r="EV120" s="163"/>
      <c r="EW120" s="163"/>
      <c r="EX120" s="163"/>
      <c r="EY120" s="163"/>
      <c r="EZ120" s="163"/>
      <c r="FA120" s="163"/>
      <c r="FB120" s="163"/>
      <c r="FC120" s="742"/>
      <c r="FD120" s="648" t="str">
        <f t="shared" si="40"/>
        <v/>
      </c>
      <c r="FE120" s="183"/>
      <c r="FF120" s="201"/>
      <c r="FG120" s="201"/>
      <c r="FH120" s="201"/>
      <c r="FI120" s="201"/>
      <c r="FJ120" s="201"/>
      <c r="FK120" s="201"/>
      <c r="FL120" s="182"/>
      <c r="FM120" s="182"/>
      <c r="FN120" s="334"/>
      <c r="FO120" s="123" t="str">
        <f t="shared" si="41"/>
        <v/>
      </c>
      <c r="FP120" s="889" t="str">
        <f>IF(Table1[[#This Row],[Baumwollanteil (in %)]]&lt;&gt;"","05","")</f>
        <v/>
      </c>
      <c r="FQ120" s="999"/>
      <c r="FR120" s="179" t="str">
        <f t="shared" si="42"/>
        <v/>
      </c>
      <c r="FS120" s="175"/>
      <c r="FT120" s="175"/>
      <c r="FU120" s="175"/>
      <c r="FV120" s="745" t="str">
        <f t="shared" si="43"/>
        <v/>
      </c>
      <c r="FZ120" s="24"/>
      <c r="GA120" s="24"/>
      <c r="GC120" s="1010" t="str">
        <f>IF(Table1[[#This Row],[Global Trade Item Number (GTIN)]]="","",Table1[[#This Row],[Global Trade Item Number (GTIN)]])</f>
        <v/>
      </c>
      <c r="GD120" s="790" t="str">
        <f>IF(Table1[[#This Row],[WAWI-Nr./ Kreditoren-Nummer
(ASDV)]]&lt;&gt;"",Table1[[#This Row],[WAWI-Nr./ Kreditoren-Nummer
(ASDV)]],"")</f>
        <v/>
      </c>
      <c r="GE120" s="190"/>
      <c r="GF120" s="790" t="str">
        <f>IF(Table1[[#This Row],[Gültig ab (Datum)]]&lt;&gt;"","31.12.9999","")</f>
        <v/>
      </c>
      <c r="GG120" s="190"/>
      <c r="GH120" s="190"/>
      <c r="GI120" s="616"/>
      <c r="GJ120" s="765"/>
      <c r="GK120" s="763"/>
      <c r="GL120" s="617"/>
      <c r="GM120" s="617"/>
      <c r="GN120" s="617"/>
      <c r="GO120" s="617"/>
      <c r="GP120" s="617"/>
      <c r="GQ120" s="775"/>
      <c r="GR120" s="771"/>
      <c r="GS120" s="159"/>
      <c r="GT120" s="610"/>
      <c r="GU120" s="610"/>
      <c r="GV120" s="610"/>
      <c r="GW120" s="610"/>
      <c r="GX120" s="610"/>
      <c r="GY120" s="610"/>
      <c r="GZ120" s="610"/>
      <c r="HA120" s="610"/>
      <c r="HB120" s="771"/>
      <c r="HC120" s="610"/>
      <c r="HD120" s="610"/>
      <c r="HE120" s="610"/>
      <c r="HF120" s="610"/>
      <c r="HG120" s="610"/>
      <c r="HH120" s="610"/>
      <c r="HI120" s="610"/>
      <c r="HJ120" s="610"/>
      <c r="HK120" s="610"/>
      <c r="HL120" s="771"/>
      <c r="HM120" s="610"/>
      <c r="HN120" s="610"/>
      <c r="HO120" s="610"/>
      <c r="HP120" s="610"/>
      <c r="HQ120" s="610"/>
      <c r="HR120" s="610"/>
      <c r="HS120" s="610"/>
      <c r="HT120" s="610"/>
      <c r="HU120" s="610"/>
      <c r="HV120" s="771"/>
      <c r="HW120" s="610"/>
      <c r="HX120" s="610"/>
      <c r="HY120" s="610"/>
      <c r="HZ120" s="610"/>
      <c r="IA120" s="610"/>
      <c r="IB120" s="610"/>
      <c r="IC120" s="610"/>
      <c r="ID120" s="610"/>
      <c r="IE120" s="610"/>
      <c r="IF120" s="610"/>
      <c r="IG120" s="771"/>
      <c r="IH120" s="610"/>
      <c r="II120" s="610"/>
      <c r="IJ120" s="610"/>
      <c r="IK120" s="610"/>
      <c r="IL120" s="610"/>
      <c r="IM120" s="610"/>
      <c r="IN120" s="610"/>
      <c r="IO120" s="610"/>
      <c r="IP120" s="610"/>
      <c r="IQ120" s="610"/>
      <c r="IR120" s="771"/>
      <c r="IS120" s="610"/>
      <c r="IT120" s="610"/>
      <c r="IU120" s="610"/>
      <c r="IV120" s="610"/>
      <c r="IW120" s="610"/>
      <c r="IX120" s="610"/>
      <c r="IY120" s="610"/>
      <c r="IZ120" s="610"/>
      <c r="JA120" s="610"/>
      <c r="JB120" s="610"/>
      <c r="JC120" s="771"/>
      <c r="JD120" s="610"/>
      <c r="JE120" s="610"/>
      <c r="JF120" s="610"/>
      <c r="JG120" s="610"/>
      <c r="JH120" s="610"/>
      <c r="JI120" s="610"/>
      <c r="JJ120" s="610"/>
      <c r="JK120" s="610"/>
      <c r="JL120" s="610"/>
      <c r="JM120" s="827"/>
      <c r="JN120" s="771"/>
      <c r="JO120" s="610"/>
      <c r="JP120" s="610"/>
      <c r="JQ120" s="610"/>
      <c r="JR120" s="610"/>
      <c r="JS120" s="610"/>
      <c r="JT120" s="610"/>
      <c r="JU120" s="610"/>
      <c r="JV120" s="610"/>
      <c r="JW120" s="610"/>
      <c r="JX120" s="610"/>
      <c r="JY120" s="771"/>
      <c r="JZ120" s="610"/>
      <c r="KA120" s="610"/>
      <c r="KB120" s="610"/>
      <c r="KC120" s="610"/>
      <c r="KD120" s="610"/>
      <c r="KE120" s="610"/>
      <c r="KF120" s="610"/>
      <c r="KG120" s="610"/>
      <c r="KH120" s="610"/>
      <c r="KI120" s="610"/>
      <c r="KL120" s="803" t="str">
        <f>IF(Table1[[#This Row],[GTIN]]&lt;&gt;"",Table1[[#This Row],[GTIN]],"")</f>
        <v/>
      </c>
      <c r="KM120" s="804" t="str">
        <f>Table1[[#This Row],[Kreditor]]</f>
        <v/>
      </c>
      <c r="KN120" s="805" t="str">
        <f>IF(Table1[[#This Row],[Gültig ab (Datum)]]&lt;&gt;"",Table1[[#This Row],[Gültig ab (Datum)]],"")</f>
        <v/>
      </c>
      <c r="KO120" s="805" t="str">
        <f>Table1[[#This Row],[Gültig bis]]</f>
        <v/>
      </c>
      <c r="KP120" s="818" t="str">
        <f>IF(Table1[[#This Row],[Artikel verpackt? 
(X=Ja)]]="","",Table1[[#This Row],[Artikel verpackt? 
(X=Ja)]])</f>
        <v/>
      </c>
      <c r="KQ120" s="806" t="str">
        <f>IF(Table1[[#This Row],[Verpackung recyclingfähig?
(X=Ja)]]="","",Table1[[#This Row],[Verpackung recyclingfähig?
(X=Ja)]])</f>
        <v/>
      </c>
      <c r="KR120" s="807"/>
      <c r="KS120" s="808"/>
      <c r="KT120" s="809"/>
      <c r="KU120" s="809"/>
      <c r="KV120" s="809"/>
      <c r="KW120" s="809"/>
      <c r="KX120" s="809"/>
      <c r="KY120" s="809"/>
      <c r="KZ120" s="810"/>
      <c r="LA120" s="811" t="str">
        <f>IF(Table1[[#This Row],[Hauptkörper - B1 - Art]]="","",VLOOKUP(Table1[[#This Row],[Hauptkörper - B1 - Art]],'DD FD'!B:C,2,FALSE))</f>
        <v/>
      </c>
      <c r="LB120" s="812" t="str">
        <f>IF(Table1[[#This Row],[Hauptkörper - B1 - Fraktion]]="","",VLOOKUP(Table1[[#This Row],[Hauptkörper - B1 - Fraktion]],'DD FD'!H:J,3,FALSE))</f>
        <v/>
      </c>
      <c r="LC120" s="809" t="str">
        <f>IF(Table1[[#This Row],[Hauptkörper - B1 - Gewicht
(in G)]]="","",Table1[[#This Row],[Hauptkörper - B1 - Gewicht
(in G)]])</f>
        <v/>
      </c>
      <c r="LD120" s="809" t="str">
        <f>IF(Table1[[#This Row],[Hauptkörper - B1 - Lizenzierungs-pflichtig? (X=Ja)]]="","",Table1[[#This Row],[Hauptkörper - B1 - Lizenzierungs-pflichtig? (X=Ja)]])</f>
        <v/>
      </c>
      <c r="LE120" s="812" t="str">
        <f>IF(Table1[[#This Row],[Hauptkörper - B1 - Virgin Material]]="","",VLOOKUP(Table1[[#This Row],[Hauptkörper - B1 - Virgin Material]],'DD FD'!AJ:AK,2,FALSE))</f>
        <v/>
      </c>
      <c r="LF120" s="813" t="str">
        <f>IF(Table1[[#This Row],[Hauptkörper - B1 - Virgin Material Anteil (in %)]]="","",Table1[[#This Row],[Hauptkörper - B1 - Virgin Material Anteil (in %)]])</f>
        <v/>
      </c>
      <c r="LG120" s="812" t="str">
        <f>IF(Table1[[#This Row],[Hauptkörper - B1 - Recyceltes Material]]="","",VLOOKUP(Table1[[#This Row],[Hauptkörper - B1 - Recyceltes Material]],'DD FD'!AL:AM,2,FALSE))</f>
        <v/>
      </c>
      <c r="LH120" s="813" t="str">
        <f>IF(Table1[[#This Row],[Hauptkörper - B1 - Recyceltes Material Anteil (in %)]]="","",Table1[[#This Row],[Hauptkörper - B1 - Recyceltes Material Anteil (in %)]])</f>
        <v/>
      </c>
      <c r="LI120" s="814" t="str">
        <f>IF(Table1[[#This Row],[Hauptkörper - B1 - Beschichtung]]="","",VLOOKUP(Table1[[#This Row],[Hauptkörper - B1 - Beschichtung]],'DD FD'!AE:AF,2,FALSE))</f>
        <v/>
      </c>
      <c r="LJ120" s="815" t="str">
        <f>IF(Table1[[#This Row],[Hauptkörper - B1 - Beschichtung Anteil (in %)]]="","",Table1[[#This Row],[Hauptkörper - B1 - Beschichtung Anteil (in %)]])</f>
        <v/>
      </c>
      <c r="LK120" s="811" t="str">
        <f>IF(Table1[[#This Row],[Hauptkörper - B2 - Art]]="","",VLOOKUP(Table1[[#This Row],[Hauptkörper - B2 - Art]],'DD FD'!B:C,2,FALSE))</f>
        <v/>
      </c>
      <c r="LL120" s="812" t="str">
        <f>IF(Table1[[#This Row],[Hauptkörper - B2 - Fraktion]]="","",VLOOKUP(Table1[[#This Row],[Hauptkörper - B2 - Fraktion]],'DD FD'!H:J,3,FALSE))</f>
        <v/>
      </c>
      <c r="LM120" s="809" t="str">
        <f>IF(Table1[[#This Row],[Hauptkörper - B2 - Gewicht
(in G)]]="","",Table1[[#This Row],[Hauptkörper - B2 - Gewicht
(in G)]])</f>
        <v/>
      </c>
      <c r="LN120" s="809" t="str">
        <f>IF(Table1[[#This Row],[Hauptkörper - B2 - Lizenzierungs-pflichtig? (X=Ja)]]="","",Table1[[#This Row],[Hauptkörper - B2 - Lizenzierungs-pflichtig? (X=Ja)]])</f>
        <v/>
      </c>
      <c r="LO120" s="812" t="str">
        <f>IF(Table1[[#This Row],[Hauptkörper - B2 - Virgin Material]]="","",VLOOKUP(Table1[[#This Row],[Hauptkörper - B2 - Virgin Material]],'DD FD'!AJ:AK,2,FALSE))</f>
        <v/>
      </c>
      <c r="LP120" s="813" t="str">
        <f>IF(Table1[[#This Row],[Hauptkörper - B2 - Virgin Material Anteil (in %)]]="","",Table1[[#This Row],[Hauptkörper - B2 - Virgin Material Anteil (in %)]])</f>
        <v/>
      </c>
      <c r="LQ120" s="812" t="str">
        <f>IF(Table1[[#This Row],[Hauptkörper - B2 - Recyceltes Material]]="","",VLOOKUP(Table1[[#This Row],[Hauptkörper - B2 - Recyceltes Material]],'DD FD'!AL:AM,2,FALSE))</f>
        <v/>
      </c>
      <c r="LR120" s="813" t="str">
        <f>IF(Table1[[#This Row],[Hauptkörper - B2 - Recyceltes Material Anteil (in %)]]="","",Table1[[#This Row],[Hauptkörper - B2 - Recyceltes Material Anteil (in %)]])</f>
        <v/>
      </c>
      <c r="LS120" s="812" t="str">
        <f>IF(Table1[[#This Row],[Hauptkörper - B2 - Beschichtung]]="","",VLOOKUP(Table1[[#This Row],[Hauptkörper - B2 - Beschichtung]],'DD FD'!AE:AF,2,FALSE))</f>
        <v/>
      </c>
      <c r="LT120" s="815" t="str">
        <f>IF(Table1[[#This Row],[Hauptkörper - B2 - Beschichtung Anteil (in %)]]="","",Table1[[#This Row],[Hauptkörper - B2 - Beschichtung Anteil (in %)]])</f>
        <v/>
      </c>
      <c r="LU120" s="811" t="str">
        <f>IF(Table1[[#This Row],[Hauptkörper - B3 - Art]]="","",VLOOKUP(Table1[[#This Row],[Hauptkörper - B3 - Art]],'DD FD'!B:C,2,FALSE))</f>
        <v/>
      </c>
      <c r="LV120" s="812" t="str">
        <f>IF(Table1[[#This Row],[Hauptkörper - B3 - Fraktion]]="","",VLOOKUP(Table1[[#This Row],[Hauptkörper - B3 - Fraktion]],'DD FD'!H:J,3,FALSE))</f>
        <v/>
      </c>
      <c r="LW120" s="809" t="str">
        <f>IF(Table1[[#This Row],[Hauptkörper - B3 - Gewicht
(in G)]]="","",Table1[[#This Row],[Hauptkörper - B3 - Gewicht
(in G)]])</f>
        <v/>
      </c>
      <c r="LX120" s="809" t="str">
        <f>IF(Table1[[#This Row],[Hauptkörper - B3 - Lizenzierungs-pflichtig? (X=Ja)]]="","",Table1[[#This Row],[Hauptkörper - B3 - Lizenzierungs-pflichtig? (X=Ja)]])</f>
        <v/>
      </c>
      <c r="LY120" s="812" t="str">
        <f>IF(Table1[[#This Row],[Hauptkörper - B3 - Virgin Material]]="","",VLOOKUP(Table1[[#This Row],[Hauptkörper - B3 - Virgin Material]],'DD FD'!AJ:AK,2,FALSE))</f>
        <v/>
      </c>
      <c r="LZ120" s="813" t="str">
        <f>IF(Table1[[#This Row],[Hauptkörper - B3 - Virgin Material Anteil (in %)]]="","",Table1[[#This Row],[Hauptkörper - B3 - Virgin Material Anteil (in %)]])</f>
        <v/>
      </c>
      <c r="MA120" s="812" t="str">
        <f>IF(Table1[[#This Row],[Hauptkörper - B3 - Recyceltes Material]]="","",VLOOKUP(Table1[[#This Row],[Hauptkörper - B3 - Recyceltes Material]],'DD FD'!AL:AM,2,FALSE))</f>
        <v/>
      </c>
      <c r="MB120" s="813" t="str">
        <f>IF(Table1[[#This Row],[Hauptkörper - B3 - Recyceltes Material Anteil (in %)]]="","",Table1[[#This Row],[Hauptkörper - B3 - Recyceltes Material Anteil (in %)]])</f>
        <v/>
      </c>
      <c r="MC120" s="812" t="str">
        <f>IF(Table1[[#This Row],[Hauptkörper - B3 - Beschichtung]]="","",VLOOKUP(Table1[[#This Row],[Hauptkörper - B3 - Beschichtung]],'DD FD'!AE:AF,2,FALSE))</f>
        <v/>
      </c>
      <c r="MD120" s="815" t="str">
        <f>IF(Table1[[#This Row],[Hauptkörper - B3 - Beschichtung Anteil (in %)]]="","",Table1[[#This Row],[Hauptkörper - B3 - Beschichtung Anteil (in %)]])</f>
        <v/>
      </c>
      <c r="ME120" s="811" t="str">
        <f>IF(Table1[[#This Row],[Verschluss - B1 - Art]]="","",VLOOKUP(Table1[[#This Row],[Verschluss - B1 - Art]],'DD FD'!D:E,2,FALSE))</f>
        <v/>
      </c>
      <c r="MF120" s="812" t="str">
        <f>IF(Table1[[#This Row],[Verschluss - B1 - Fraktion]]="","",VLOOKUP(Table1[[#This Row],[Verschluss - B1 - Fraktion]],'DD FD'!H:J,3,FALSE))</f>
        <v/>
      </c>
      <c r="MG120" s="809" t="str">
        <f>IF(Table1[[#This Row],[Verschluss - B1 - Gewicht (in G)]]="","",Table1[[#This Row],[Verschluss - B1 - Gewicht (in G)]])</f>
        <v/>
      </c>
      <c r="MH120" s="809" t="str">
        <f>IF(Table1[[#This Row],[Verschluss - B1 - Lizenzierungs-pflichtig? (X=Ja)]]="","",Table1[[#This Row],[Verschluss - B1 - Lizenzierungs-pflichtig? (X=Ja)]])</f>
        <v/>
      </c>
      <c r="MI120" s="809" t="str">
        <f>IF(Table1[[#This Row],[Verschluss - B1 - Trennbar vom Hauptkörper? (X=Ja)]]="","",Table1[[#This Row],[Verschluss - B1 - Trennbar vom Hauptkörper? (X=Ja)]])</f>
        <v/>
      </c>
      <c r="MJ120" s="812" t="str">
        <f>IF(Table1[[#This Row],[Verschluss - B1 - Virgin Material]]="","",VLOOKUP(Table1[[#This Row],[Verschluss - B1 - Virgin Material]],'DD FD'!AJ:AK,2,FALSE))</f>
        <v/>
      </c>
      <c r="MK120" s="813" t="str">
        <f>IF(Table1[[#This Row],[Verschluss - B1 - Virgin Material Anteil (in %)]]="","",Table1[[#This Row],[Verschluss - B1 - Virgin Material Anteil (in %)]])</f>
        <v/>
      </c>
      <c r="ML120" s="812" t="str">
        <f>IF(Table1[[#This Row],[Verschluss - B1 - Recyceltes Material]]="","",VLOOKUP(Table1[[#This Row],[Verschluss - B1 - Recyceltes Material]],'DD FD'!AL:AM,2,FALSE))</f>
        <v/>
      </c>
      <c r="MM120" s="813" t="str">
        <f>IF(Table1[[#This Row],[Verschluss - B1 - Recyceltes Material Anteil (in %)]]="","",Table1[[#This Row],[Verschluss - B1 - Recyceltes Material Anteil (in %)]])</f>
        <v/>
      </c>
      <c r="MN120" s="812" t="str">
        <f>IF(Table1[[#This Row],[Verschluss - B1 - Beschichtung]]="","",VLOOKUP(Table1[[#This Row],[Verschluss - B1 - Beschichtung]],'DD FD'!AE:AF,2,FALSE))</f>
        <v/>
      </c>
      <c r="MO120" s="815" t="str">
        <f>IF(Table1[[#This Row],[Verschluss - B1 - Beschichtung Anteil (in %)]]="","",Table1[[#This Row],[Verschluss - B1 - Beschichtung Anteil (in %)]])</f>
        <v/>
      </c>
      <c r="MP120" s="811" t="str">
        <f>IF(Table1[[#This Row],[Verschluss - B2 - Art]]="","",VLOOKUP(Table1[[#This Row],[Verschluss - B2 - Art]],'DD FD'!D:E,2,FALSE))</f>
        <v/>
      </c>
      <c r="MQ120" s="812" t="str">
        <f>IF(Table1[[#This Row],[Verschluss - B2 - Fraktion]]="","",VLOOKUP(Table1[[#This Row],[Verschluss - B2 - Fraktion]],'DD FD'!H:J,3,FALSE))</f>
        <v/>
      </c>
      <c r="MR120" s="809" t="str">
        <f>IF(Table1[[#This Row],[Verschluss - B2 - Gewicht (in G)]]="","",Table1[[#This Row],[Verschluss - B2 - Gewicht (in G)]])</f>
        <v/>
      </c>
      <c r="MS120" s="809" t="str">
        <f>IF(Table1[[#This Row],[Verschluss - B2 - Lizenzierungs-pflichtig? (X=Ja)]]="","",Table1[[#This Row],[Verschluss - B2 - Lizenzierungs-pflichtig? (X=Ja)]])</f>
        <v/>
      </c>
      <c r="MT120" s="809" t="str">
        <f>IF(Table1[[#This Row],[Verschluss - B2 - Trennbar vom Hauptkörper? (X=Ja)]]="","",Table1[[#This Row],[Verschluss - B2 - Trennbar vom Hauptkörper? (X=Ja)]])</f>
        <v/>
      </c>
      <c r="MU120" s="812" t="str">
        <f>IF(Table1[[#This Row],[Verschluss - B2 - Virgin Material]]="","",VLOOKUP(Table1[[#This Row],[Verschluss - B2 - Virgin Material]],'DD FD'!AJ:AK,2,FALSE))</f>
        <v/>
      </c>
      <c r="MV120" s="813" t="str">
        <f>IF(Table1[[#This Row],[Verschluss - B2 - Virgin Material Anteil (in %)]]="","",Table1[[#This Row],[Verschluss - B2 - Virgin Material Anteil (in %)]])</f>
        <v/>
      </c>
      <c r="MW120" s="812" t="str">
        <f>IF(Table1[[#This Row],[Verschluss - B2 - Recyceltes Material]]="","",VLOOKUP(Table1[[#This Row],[Verschluss - B2 - Recyceltes Material]],'DD FD'!AL:AM,2,FALSE))</f>
        <v/>
      </c>
      <c r="MX120" s="813" t="str">
        <f>IF(Table1[[#This Row],[Verschluss - B2 - Recyceltes Material Anteil (in %)]]="","",Table1[[#This Row],[Verschluss - B2 - Recyceltes Material Anteil (in %)]])</f>
        <v/>
      </c>
      <c r="MY120" s="812" t="str">
        <f>IF(Table1[[#This Row],[Verschluss - B2 - Beschichtung]]="","",VLOOKUP(Table1[[#This Row],[Verschluss - B2 - Beschichtung]],'DD FD'!AE:AF,2,FALSE))</f>
        <v/>
      </c>
      <c r="MZ120" s="815" t="str">
        <f>IF(Table1[[#This Row],[Verschluss - B2 - Beschichtung Anteil (in %)]]="","",Table1[[#This Row],[Verschluss - B2 - Beschichtung Anteil (in %)]])</f>
        <v/>
      </c>
      <c r="NA120" s="811" t="str">
        <f>IF(Table1[[#This Row],[Verschluss - B3 - Art]]="","",VLOOKUP(Table1[[#This Row],[Verschluss - B3 - Art]],'DD FD'!D:E,2,FALSE))</f>
        <v/>
      </c>
      <c r="NB120" s="812" t="str">
        <f>IF(Table1[[#This Row],[Verschluss - B3 - Fraktion]]="","",VLOOKUP(Table1[[#This Row],[Verschluss - B3 - Fraktion]],'DD FD'!H:J,3,FALSE))</f>
        <v/>
      </c>
      <c r="NC120" s="809" t="str">
        <f>IF(Table1[[#This Row],[Verschluss - B3 - Gewicht (in G)]]="","",Table1[[#This Row],[Verschluss - B3 - Gewicht (in G)]])</f>
        <v/>
      </c>
      <c r="ND120" s="809" t="str">
        <f>IF(Table1[[#This Row],[Verschluss - B3 - Lizenzierungs-pflichtig? (X=Ja)]]="","",Table1[[#This Row],[Verschluss - B3 - Lizenzierungs-pflichtig? (X=Ja)]])</f>
        <v/>
      </c>
      <c r="NE120" s="809" t="str">
        <f>IF(Table1[[#This Row],[Verschluss - B3 - Trennbar vom Hauptkörper? (X=Ja)]]="","",Table1[[#This Row],[Verschluss - B3 - Trennbar vom Hauptkörper? (X=Ja)]])</f>
        <v/>
      </c>
      <c r="NF120" s="812" t="str">
        <f>IF(Table1[[#This Row],[Verschluss - B3 - Virgin Material]]="","",VLOOKUP(Table1[[#This Row],[Verschluss - B3 - Virgin Material]],'DD FD'!AJ:AK,2,FALSE))</f>
        <v/>
      </c>
      <c r="NG120" s="813" t="str">
        <f>IF(Table1[[#This Row],[Verschluss - B3 - Virgin Material Anteil (in %)]]="","",Table1[[#This Row],[Verschluss - B3 - Virgin Material Anteil (in %)]])</f>
        <v/>
      </c>
      <c r="NH120" s="812" t="str">
        <f>IF(Table1[[#This Row],[Verschluss - B3 - Recyceltes Material]]="","",VLOOKUP(Table1[[#This Row],[Verschluss - B3 - Recyceltes Material]],'DD FD'!AL:AM,2,FALSE))</f>
        <v/>
      </c>
      <c r="NI120" s="813" t="str">
        <f>IF(Table1[[#This Row],[Verschluss - B3 - Recyceltes Material Anteil (in %)]]="","",Table1[[#This Row],[Verschluss - B3 - Recyceltes Material Anteil (in %)]])</f>
        <v/>
      </c>
      <c r="NJ120" s="812" t="str">
        <f>IF(Table1[[#This Row],[Verschluss - B3 - Beschichtung]]="","",VLOOKUP(Table1[[#This Row],[Verschluss - B3 - Beschichtung]],'DD FD'!AE:AF,2,FALSE))</f>
        <v/>
      </c>
      <c r="NK120" s="815" t="str">
        <f>IF(Table1[[#This Row],[Verschluss - B3 - Beschichtung Anteil (in %)]]="","",Table1[[#This Row],[Verschluss - B3 - Beschichtung Anteil (in %)]])</f>
        <v/>
      </c>
      <c r="NL120" s="811" t="str">
        <f>IF(Table1[[#This Row],[Etikett - B1 - Art]]="","",VLOOKUP(Table1[[#This Row],[Etikett - B1 - Art]],'DD FD'!F:G,2,FALSE))</f>
        <v/>
      </c>
      <c r="NM120" s="812" t="str">
        <f>IF(Table1[[#This Row],[Etikett - B1 - Fraktion]]="","",VLOOKUP(Table1[[#This Row],[Etikett - B1 - Fraktion]],'DD FD'!H:J,3,FALSE))</f>
        <v/>
      </c>
      <c r="NN120" s="809" t="str">
        <f>IF(Table1[[#This Row],[Etikett - B1 - Gewicht (in G)]]="","",Table1[[#This Row],[Etikett - B1 - Gewicht (in G)]])</f>
        <v/>
      </c>
      <c r="NO120" s="809" t="str">
        <f>IF(Table1[[#This Row],[Etikett - B1 - Lizenzierungs-pflichtig? (X=Ja)]]="","",Table1[[#This Row],[Etikett - B1 - Lizenzierungs-pflichtig? (X=Ja)]])</f>
        <v/>
      </c>
      <c r="NP120" s="809" t="str">
        <f>IF(Table1[[#This Row],[Etikett - B1 - Trennbar vom Hauptkörper? (X=Ja)]]="","",Table1[[#This Row],[Etikett - B1 - Trennbar vom Hauptkörper? (X=Ja)]])</f>
        <v/>
      </c>
      <c r="NQ120" s="812" t="str">
        <f>IF(Table1[[#This Row],[Etikett - B1 - Virgin Material]]="","",VLOOKUP(Table1[[#This Row],[Etikett - B1 - Virgin Material]],'DD FD'!AJ:AK,2,FALSE))</f>
        <v/>
      </c>
      <c r="NR120" s="813" t="str">
        <f>IF(Table1[[#This Row],[Etikett - B1 - Virgin Material Anteil (in %)]]="","",Table1[[#This Row],[Etikett - B1 - Virgin Material Anteil (in %)]])</f>
        <v/>
      </c>
      <c r="NS120" s="812" t="str">
        <f>IF(Table1[[#This Row],[Etikett - B1 - Recyceltes Material]]="","",VLOOKUP(Table1[[#This Row],[Etikett - B1 - Recyceltes Material]],'DD FD'!AL:AM,2,FALSE))</f>
        <v/>
      </c>
      <c r="NT120" s="813" t="str">
        <f>IF(Table1[[#This Row],[Etikett - B1 - Recyceltes Material Anteil (in %)]]="","",Table1[[#This Row],[Etikett - B1 - Recyceltes Material Anteil (in %)]])</f>
        <v/>
      </c>
      <c r="NU120" s="812" t="str">
        <f>IF(Table1[[#This Row],[Etikett - B1 - Beschichtung]]="","",VLOOKUP(Table1[[#This Row],[Etikett - B1 - Beschichtung]],'DD FD'!AE:AF,2,FALSE))</f>
        <v/>
      </c>
      <c r="NV120" s="815" t="str">
        <f>IF(Table1[[#This Row],[Etikett - B1 - Beschichtung Anteil (in %)]]="","",Table1[[#This Row],[Etikett - B1 - Beschichtung Anteil (in %)]])</f>
        <v/>
      </c>
      <c r="NW120" s="811" t="str">
        <f>IF(Table1[[#This Row],[Etikett - B2 - Art]]="","",VLOOKUP(Table1[[#This Row],[Etikett - B2 - Art]],'DD FD'!F:G,2,FALSE))</f>
        <v/>
      </c>
      <c r="NX120" s="812" t="str">
        <f>IF(Table1[[#This Row],[Etikett - B2 - Fraktion]]="","",VLOOKUP(Table1[[#This Row],[Etikett - B2 - Fraktion]],'DD FD'!H:J,3,FALSE))</f>
        <v/>
      </c>
      <c r="NY120" s="809" t="str">
        <f>IF(Table1[[#This Row],[Etikett - B2 - Gewicht (in G)]]="","",Table1[[#This Row],[Etikett - B2 - Gewicht (in G)]])</f>
        <v/>
      </c>
      <c r="NZ120" s="809" t="str">
        <f>IF(Table1[[#This Row],[Etikett - B2 - Lizenzierungs-pflichtig? (X=Ja)]]="","",Table1[[#This Row],[Etikett - B2 - Lizenzierungs-pflichtig? (X=Ja)]])</f>
        <v/>
      </c>
      <c r="OA120" s="809" t="str">
        <f>IF(Table1[[#This Row],[Etikett - B2 - Trennbar vom Hauptkörper? (X=Ja)]]="","",Table1[[#This Row],[Etikett - B2 - Trennbar vom Hauptkörper? (X=Ja)]])</f>
        <v/>
      </c>
      <c r="OB120" s="812" t="str">
        <f>IF(Table1[[#This Row],[Etikett - B2 - Virgin Material]]="","",VLOOKUP(Table1[[#This Row],[Etikett - B2 - Virgin Material]],'DD FD'!AJ:AK,2,FALSE))</f>
        <v/>
      </c>
      <c r="OC120" s="813" t="str">
        <f>IF(Table1[[#This Row],[Etikett - B2 - Virgin Material Anteil (in %)]]="","",Table1[[#This Row],[Etikett - B2 - Virgin Material Anteil (in %)]])</f>
        <v/>
      </c>
      <c r="OD120" s="812" t="str">
        <f>IF(Table1[[#This Row],[Etikett - B2 - Recyceltes Material]]="","",VLOOKUP(Table1[[#This Row],[Etikett - B2 - Recyceltes Material]],'DD FD'!AL:AM,2,FALSE))</f>
        <v/>
      </c>
      <c r="OE120" s="813" t="str">
        <f>IF(Table1[[#This Row],[Etikett - B2 - Recyceltes Material Anteil (in %)]]="","",Table1[[#This Row],[Etikett - B2 - Recyceltes Material Anteil (in %)]])</f>
        <v/>
      </c>
      <c r="OF120" s="812" t="str">
        <f>IF(Table1[[#This Row],[Etikett - B2 - Beschichtung]]="","",VLOOKUP(Table1[[#This Row],[Etikett - B2 - Beschichtung]],'DD FD'!AE:AF,2,FALSE))</f>
        <v/>
      </c>
      <c r="OG120" s="815" t="str">
        <f>IF(Table1[[#This Row],[Etikett - B2 - Beschichtung Anteil (in %)]]="","",Table1[[#This Row],[Etikett - B2 - Beschichtung Anteil (in %)]])</f>
        <v/>
      </c>
      <c r="OH120" s="811" t="str">
        <f>IF(Table1[[#This Row],[Etikett - B3 - Art]]="","",VLOOKUP(Table1[[#This Row],[Etikett - B3 - Art]],'DD FD'!F:G,2,FALSE))</f>
        <v/>
      </c>
      <c r="OI120" s="812" t="str">
        <f>IF(Table1[[#This Row],[Etikett - B3 - Fraktion]]="","",VLOOKUP(Table1[[#This Row],[Etikett - B3 - Fraktion]],'DD FD'!H:J,3,FALSE))</f>
        <v/>
      </c>
      <c r="OJ120" s="809" t="str">
        <f>IF(Table1[[#This Row],[Etikett - B3 - Gewicht (in G)]]="","",Table1[[#This Row],[Etikett - B3 - Gewicht (in G)]])</f>
        <v/>
      </c>
      <c r="OK120" s="809" t="str">
        <f>IF(Table1[[#This Row],[Etikett - B3 - Lizenzierungs-pflichtig? (X=Ja)]]="","",Table1[[#This Row],[Etikett - B3 - Lizenzierungs-pflichtig? (X=Ja)]])</f>
        <v/>
      </c>
      <c r="OL120" s="809" t="str">
        <f>IF(Table1[[#This Row],[Etikett - B3 - Trennbar vom Hauptkörper? (X=Ja)]]="","",Table1[[#This Row],[Etikett - B3 - Trennbar vom Hauptkörper? (X=Ja)]])</f>
        <v/>
      </c>
      <c r="OM120" s="812" t="str">
        <f>IF(Table1[[#This Row],[Etikett - B3 - Virgin Material]]="","",VLOOKUP(Table1[[#This Row],[Etikett - B3 - Virgin Material]],'DD FD'!AJ:AK,2,FALSE))</f>
        <v/>
      </c>
      <c r="ON120" s="813" t="str">
        <f>IF(Table1[[#This Row],[Etikett - B3 - Virgin Material Anteil (in %)]]="","",Table1[[#This Row],[Etikett - B3 - Virgin Material Anteil (in %)]])</f>
        <v/>
      </c>
      <c r="OO120" s="812" t="str">
        <f>IF(Table1[[#This Row],[Etikett - B3 - Recyceltes Material]]="","",VLOOKUP(Table1[[#This Row],[Etikett - B3 - Recyceltes Material]],'DD FD'!AL:AM,2,FALSE))</f>
        <v/>
      </c>
      <c r="OP120" s="813" t="str">
        <f>IF(Table1[[#This Row],[Etikett - B3 - Recyceltes Material Anteil (in %)]]="","",Table1[[#This Row],[Etikett - B3 - Recyceltes Material Anteil (in %)]])</f>
        <v/>
      </c>
      <c r="OQ120" s="812" t="str">
        <f>IF(Table1[[#This Row],[Etikett - B3 - Beschichtung]]="","",VLOOKUP(Table1[[#This Row],[Etikett - B3 - Beschichtung]],'DD FD'!AE:AF,2,FALSE))</f>
        <v/>
      </c>
      <c r="OR120" s="861" t="str">
        <f>IF(Table1[[#This Row],[Etikett - B3 - Beschichtung Anteil (in %)]]="","",Table1[[#This Row],[Etikett - B3 - Beschichtung Anteil (in %)]])</f>
        <v/>
      </c>
      <c r="OS120" s="866">
        <f>ROUNDUP(SUM(
IF(AND(LB120='DD FD'!$J$7,LD120='DD FD'!$AI$3),LC120,0),
IF(AND(LL120='DD FD'!$J$7,LN120='DD FD'!$AI$3),LM120,0),
IF(AND(LV120='DD FD'!$J$7,LX120='DD FD'!$AI$3),LW120,0),
IF(AND(MF120='DD FD'!$J$7,MH120='DD FD'!$AI$3),MG120,0),
IF(AND(MQ120='DD FD'!$J$7,MS120='DD FD'!$AI$3),MR120,0),
IF(AND(NB120='DD FD'!$J$7,ND120='DD FD'!$AI$3),NC120,0),
IF(AND(NM120='DD FD'!$J$7,NO120='DD FD'!$AI$3),NN120,0),
IF(AND(NX120='DD FD'!$J$7,NZ120='DD FD'!$AI$3),NY120,0),
IF(AND(OI120='DD FD'!$J$7,OK120='DD FD'!$AI$3),OJ120,0),
),2)</f>
        <v>0</v>
      </c>
      <c r="OT120" s="865">
        <f>ROUNDUP(SUM(
IF(AND(LB120='DD FD'!$J$6,LD120='DD FD'!$AI$3),LC120,0),
IF(AND(LL120='DD FD'!$J$6,LN120='DD FD'!$AI$3),LM120,0),
IF(AND(LV120='DD FD'!$J$6,LX120='DD FD'!$AI$3),LW120,0),
IF(AND(MF120='DD FD'!$J$6,MH120='DD FD'!$AI$3),MG120,0),
IF(AND(MQ120='DD FD'!$J$6,MS120='DD FD'!$AI$3),MR120,0),
IF(AND(NB120='DD FD'!$J$6,ND120='DD FD'!$AI$3),NC120,0),
IF(AND(NM120='DD FD'!$J$6,NO120='DD FD'!$AI$3),NN120,0),
IF(AND(NX120='DD FD'!$J$6,NZ120='DD FD'!$AI$3),NY120,0),
IF(AND(OI120='DD FD'!$J$6,OK120='DD FD'!$AI$3),OJ120,0),
),2)</f>
        <v>0</v>
      </c>
      <c r="OU120" s="865">
        <f>ROUNDUP(SUM(
IF(AND(LB120='DD FD'!$J$10,LD120='DD FD'!$AI$3),LC120,0),
IF(AND(LL120='DD FD'!$J$10,LN120='DD FD'!$AI$3),LM120,0),
IF(AND(LV120='DD FD'!$J$10,LX120='DD FD'!$AI$3),LW120,0),
IF(AND(MF120='DD FD'!$J$10,MH120='DD FD'!$AI$3),MG120,0),
IF(AND(MQ120='DD FD'!$J$10,MS120='DD FD'!$AI$3),MR120,0),
IF(AND(NB120='DD FD'!$J$10,ND120='DD FD'!$AI$3),NC120,0),
IF(AND(NM120='DD FD'!$J$10,NO120='DD FD'!$AI$3),NN120,0),
IF(AND(NX120='DD FD'!$J$10,NZ120='DD FD'!$AI$3),NY120,0),
IF(AND(OI120='DD FD'!$J$10,OK120='DD FD'!$AI$3),OJ120,0),
),2)</f>
        <v>0</v>
      </c>
      <c r="OV120" s="865">
        <f>ROUNDUP(SUM(
IF(AND(LB120='DD FD'!$J$8,LD120='DD FD'!$AI$3),LC120,0),
IF(AND(LL120='DD FD'!$J$8,LN120='DD FD'!$AI$3),LM120,0),
IF(AND(LV120='DD FD'!$J$8,LX120='DD FD'!$AI$3),LW120,0),
IF(AND(MF120='DD FD'!$J$8,MH120='DD FD'!$AI$3),MG120,0),
IF(AND(MQ120='DD FD'!$J$8,MS120='DD FD'!$AI$3),MR120,0),
IF(AND(NB120='DD FD'!$J$8,ND120='DD FD'!$AI$3),NC120,0),
IF(AND(NM120='DD FD'!$J$8,NO120='DD FD'!$AI$3),NN120,0),
IF(AND(NX120='DD FD'!$J$8,NZ120='DD FD'!$AI$3),NY120,0),
IF(AND(OI120='DD FD'!$J$8,OK120='DD FD'!$AI$3),OJ120,0),
),2)</f>
        <v>0</v>
      </c>
      <c r="OW120" s="865">
        <f>ROUNDUP(SUM(
IF(AND(LB120='DD FD'!$J$5,LD120='DD FD'!$AI$3),LC120,0),
IF(AND(LL120='DD FD'!$J$5,LN120='DD FD'!$AI$3),LM120,0),
IF(AND(LV120='DD FD'!$J$5,LX120='DD FD'!$AI$3),LW120,0),
IF(AND(MF120='DD FD'!$J$5,MH120='DD FD'!$AI$3),MG120,0),
IF(AND(MQ120='DD FD'!$J$5,MS120='DD FD'!$AI$3),MR120,0),
IF(AND(NB120='DD FD'!$J$5,ND120='DD FD'!$AI$3),NC120,0),
IF(AND(NM120='DD FD'!$J$5,NO120='DD FD'!$AI$3),NN120,0),
IF(AND(NX120='DD FD'!$J$5,NZ120='DD FD'!$AI$3),NY120,0),
IF(AND(OI120='DD FD'!$J$5,OK120='DD FD'!$AI$3),OJ120,0),
),2)</f>
        <v>0</v>
      </c>
      <c r="OX120" s="865">
        <f>ROUNDUP(SUM(
IF(AND(LB120='DD FD'!$J$9,LD120='DD FD'!$AI$3),LC120,0),
IF(AND(LL120='DD FD'!$J$9,LN120='DD FD'!$AI$3),LM120,0),
IF(AND(LV120='DD FD'!$J$9,LX120='DD FD'!$AI$3),LW120,0),
IF(AND(MF120='DD FD'!$J$9,MH120='DD FD'!$AI$3),MG120,0),
IF(AND(MQ120='DD FD'!$J$9,MS120='DD FD'!$AI$3),MR120,0),
IF(AND(NB120='DD FD'!$J$9,ND120='DD FD'!$AI$3),NC120,0),
IF(AND(NM120='DD FD'!$J$9,NO120='DD FD'!$AI$3),NN120,0),
IF(AND(NX120='DD FD'!$J$9,NZ120='DD FD'!$AI$3),NY120,0),
IF(AND(OI120='DD FD'!$J$9,OK120='DD FD'!$AI$3),OJ120,0),
),2)</f>
        <v>0</v>
      </c>
      <c r="OY120" s="865">
        <f>ROUNDUP(SUM(
IF(AND(LB120='DD FD'!$J$4,LD120='DD FD'!$AI$3),LC120,0),
IF(AND(LL120='DD FD'!$J$4,LN120='DD FD'!$AI$3),LM120,0),
IF(AND(LV120='DD FD'!$J$4,LX120='DD FD'!$AI$3),LW120,0),
IF(AND(MF120='DD FD'!$J$4,MH120='DD FD'!$AI$3),MG120,0),
IF(AND(MQ120='DD FD'!$J$4,MS120='DD FD'!$AI$3),MR120,0),
IF(AND(NB120='DD FD'!$J$4,ND120='DD FD'!$AI$3),NC120,0),
IF(AND(NM120='DD FD'!$J$4,NO120='DD FD'!$AI$3),NN120,0),
IF(AND(NX120='DD FD'!$J$4,NZ120='DD FD'!$AI$3),NY120,0),
IF(AND(OI120='DD FD'!$J$4,OK120='DD FD'!$AI$3),OJ120,0),
),2)</f>
        <v>0</v>
      </c>
      <c r="OZ120" s="867">
        <f>ROUNDUP(SUM(
IF(AND(LB120='DD FD'!$J$11,LD120='DD FD'!$AI$3),LC120,0),
IF(AND(LL120='DD FD'!$J$11,LN120='DD FD'!$AI$3),LM120,0),
IF(AND(LV120='DD FD'!$J$11,LX120='DD FD'!$AI$3),LW120,0),
IF(AND(MF120='DD FD'!$J$11,MH120='DD FD'!$AI$3),MG120,0),
IF(AND(MQ120='DD FD'!$J$11,MS120='DD FD'!$AI$3),MR120,0),
IF(AND(NB120='DD FD'!$J$11,ND120='DD FD'!$AI$3),NC120,0),
IF(AND(NM120='DD FD'!$J$11,NO120='DD FD'!$AI$3),NN120,0),
IF(AND(NX120='DD FD'!$J$11,NZ120='DD FD'!$AI$3),NY120,0),
IF(AND(OI120='DD FD'!$J$11,OK120='DD FD'!$AI$3),OJ120,0),
),2)</f>
        <v>0</v>
      </c>
    </row>
    <row r="121" spans="1:416">
      <c r="A121" s="663"/>
      <c r="B121" s="182"/>
      <c r="C121" s="282"/>
      <c r="D121" s="282"/>
      <c r="E121" s="183"/>
      <c r="F121" s="355"/>
      <c r="G121" s="359"/>
      <c r="H121" s="664"/>
      <c r="I121" s="173"/>
      <c r="J121" s="161" t="str">
        <f t="shared" si="27"/>
        <v/>
      </c>
      <c r="K121" s="633" t="str">
        <f t="shared" si="44"/>
        <v/>
      </c>
      <c r="L121" s="636"/>
      <c r="M121" s="124" t="str">
        <f t="shared" si="45"/>
        <v/>
      </c>
      <c r="N121" s="125" t="str">
        <f t="shared" si="28"/>
        <v/>
      </c>
      <c r="O121" s="175"/>
      <c r="P121" s="175"/>
      <c r="Q121" s="126" t="str">
        <f t="shared" si="46"/>
        <v/>
      </c>
      <c r="R121" s="184"/>
      <c r="S121" s="184"/>
      <c r="T121" s="182"/>
      <c r="U121" s="182"/>
      <c r="V121" s="182"/>
      <c r="W121" s="358"/>
      <c r="X121" s="182"/>
      <c r="Y121" s="183"/>
      <c r="Z121" s="123"/>
      <c r="AA121" s="176"/>
      <c r="AB121" s="176"/>
      <c r="AC121" s="176"/>
      <c r="AD121" s="176"/>
      <c r="AE121" s="176"/>
      <c r="AF121" s="176"/>
      <c r="AG121" s="127" t="str">
        <f t="shared" si="47"/>
        <v/>
      </c>
      <c r="AH121" s="127" t="str">
        <f t="shared" si="48"/>
        <v/>
      </c>
      <c r="AI121" s="370"/>
      <c r="AJ121" s="635"/>
      <c r="AK121" s="619" t="str">
        <f t="shared" si="49"/>
        <v/>
      </c>
      <c r="AL121" s="124" t="str">
        <f t="shared" si="29"/>
        <v/>
      </c>
      <c r="AM121" s="124" t="str">
        <f t="shared" si="30"/>
        <v/>
      </c>
      <c r="AN121" s="124" t="str">
        <f t="shared" si="31"/>
        <v/>
      </c>
      <c r="AO121" s="124" t="str">
        <f t="shared" si="32"/>
        <v/>
      </c>
      <c r="AP121" s="184"/>
      <c r="AQ121" s="182"/>
      <c r="AR121" s="182"/>
      <c r="AS121" s="182"/>
      <c r="AT121" s="182"/>
      <c r="AU121" s="127" t="str">
        <f t="shared" si="33"/>
        <v/>
      </c>
      <c r="AV121" s="354"/>
      <c r="AW121" s="127" t="str">
        <f t="shared" si="34"/>
        <v/>
      </c>
      <c r="AX121" s="144" t="str">
        <f t="shared" si="35"/>
        <v/>
      </c>
      <c r="AY121" s="182"/>
      <c r="AZ121" s="23"/>
      <c r="BA121" s="23"/>
      <c r="BB121" s="183"/>
      <c r="BC121" s="622"/>
      <c r="BD121" s="649" t="str">
        <f t="shared" si="50"/>
        <v/>
      </c>
      <c r="BE121" s="354"/>
      <c r="BF121" s="192" t="str">
        <f t="shared" si="51"/>
        <v/>
      </c>
      <c r="BG121" s="159"/>
      <c r="BH121" s="159"/>
      <c r="BI121" s="182"/>
      <c r="BJ121" s="194"/>
      <c r="BK121" s="194"/>
      <c r="BL121" s="194"/>
      <c r="BM121" s="127" t="str">
        <f t="shared" si="36"/>
        <v/>
      </c>
      <c r="BN121" s="194"/>
      <c r="BO121" s="178" t="str">
        <f t="shared" si="37"/>
        <v/>
      </c>
      <c r="BP121" s="191"/>
      <c r="BQ121" s="182"/>
      <c r="BR121" s="23"/>
      <c r="BS121" s="23"/>
      <c r="BT121" s="23"/>
      <c r="BU121" s="651"/>
      <c r="BV121" s="647"/>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633" t="str">
        <f t="shared" si="52"/>
        <v/>
      </c>
      <c r="DY121" s="736"/>
      <c r="DZ121" s="334"/>
      <c r="EA121" s="736"/>
      <c r="EB121" s="197"/>
      <c r="EC121" s="194"/>
      <c r="ED121" s="197"/>
      <c r="EE121" s="197"/>
      <c r="EF121" s="194"/>
      <c r="EG121" s="194"/>
      <c r="EH121" s="194"/>
      <c r="EI121" s="123" t="str">
        <f t="shared" si="38"/>
        <v/>
      </c>
      <c r="EJ121" s="194"/>
      <c r="EK121" s="620" t="str">
        <f t="shared" si="39"/>
        <v/>
      </c>
      <c r="EL121" s="756"/>
      <c r="EM121" s="620" t="str">
        <f t="shared" si="53"/>
        <v/>
      </c>
      <c r="EN121" s="733"/>
      <c r="EO121" s="163"/>
      <c r="EP121" s="163"/>
      <c r="EQ121" s="163"/>
      <c r="ER121" s="163"/>
      <c r="ES121" s="163"/>
      <c r="ET121" s="163"/>
      <c r="EU121" s="163"/>
      <c r="EV121" s="163"/>
      <c r="EW121" s="163"/>
      <c r="EX121" s="163"/>
      <c r="EY121" s="163"/>
      <c r="EZ121" s="163"/>
      <c r="FA121" s="163"/>
      <c r="FB121" s="163"/>
      <c r="FC121" s="742"/>
      <c r="FD121" s="648" t="str">
        <f t="shared" si="40"/>
        <v/>
      </c>
      <c r="FE121" s="183"/>
      <c r="FF121" s="201"/>
      <c r="FG121" s="201"/>
      <c r="FH121" s="201"/>
      <c r="FI121" s="201"/>
      <c r="FJ121" s="201"/>
      <c r="FK121" s="201"/>
      <c r="FL121" s="182"/>
      <c r="FM121" s="182"/>
      <c r="FN121" s="334"/>
      <c r="FO121" s="123" t="str">
        <f t="shared" si="41"/>
        <v/>
      </c>
      <c r="FP121" s="889" t="str">
        <f>IF(Table1[[#This Row],[Baumwollanteil (in %)]]&lt;&gt;"","05","")</f>
        <v/>
      </c>
      <c r="FQ121" s="999"/>
      <c r="FR121" s="179" t="str">
        <f t="shared" si="42"/>
        <v/>
      </c>
      <c r="FS121" s="175"/>
      <c r="FT121" s="175"/>
      <c r="FU121" s="175"/>
      <c r="FV121" s="745" t="str">
        <f t="shared" si="43"/>
        <v/>
      </c>
      <c r="FZ121" s="24"/>
      <c r="GA121" s="24"/>
      <c r="GC121" s="1010" t="str">
        <f>IF(Table1[[#This Row],[Global Trade Item Number (GTIN)]]="","",Table1[[#This Row],[Global Trade Item Number (GTIN)]])</f>
        <v/>
      </c>
      <c r="GD121" s="790" t="str">
        <f>IF(Table1[[#This Row],[WAWI-Nr./ Kreditoren-Nummer
(ASDV)]]&lt;&gt;"",Table1[[#This Row],[WAWI-Nr./ Kreditoren-Nummer
(ASDV)]],"")</f>
        <v/>
      </c>
      <c r="GE121" s="190"/>
      <c r="GF121" s="790" t="str">
        <f>IF(Table1[[#This Row],[Gültig ab (Datum)]]&lt;&gt;"","31.12.9999","")</f>
        <v/>
      </c>
      <c r="GG121" s="190"/>
      <c r="GH121" s="190"/>
      <c r="GI121" s="616"/>
      <c r="GJ121" s="765"/>
      <c r="GK121" s="763"/>
      <c r="GL121" s="617"/>
      <c r="GM121" s="617"/>
      <c r="GN121" s="617"/>
      <c r="GO121" s="617"/>
      <c r="GP121" s="617"/>
      <c r="GQ121" s="775"/>
      <c r="GR121" s="771"/>
      <c r="GS121" s="159"/>
      <c r="GT121" s="610"/>
      <c r="GU121" s="610"/>
      <c r="GV121" s="610"/>
      <c r="GW121" s="610"/>
      <c r="GX121" s="610"/>
      <c r="GY121" s="610"/>
      <c r="GZ121" s="610"/>
      <c r="HA121" s="610"/>
      <c r="HB121" s="771"/>
      <c r="HC121" s="610"/>
      <c r="HD121" s="610"/>
      <c r="HE121" s="610"/>
      <c r="HF121" s="610"/>
      <c r="HG121" s="610"/>
      <c r="HH121" s="610"/>
      <c r="HI121" s="610"/>
      <c r="HJ121" s="610"/>
      <c r="HK121" s="610"/>
      <c r="HL121" s="771"/>
      <c r="HM121" s="610"/>
      <c r="HN121" s="610"/>
      <c r="HO121" s="610"/>
      <c r="HP121" s="610"/>
      <c r="HQ121" s="610"/>
      <c r="HR121" s="610"/>
      <c r="HS121" s="610"/>
      <c r="HT121" s="610"/>
      <c r="HU121" s="610"/>
      <c r="HV121" s="771"/>
      <c r="HW121" s="610"/>
      <c r="HX121" s="610"/>
      <c r="HY121" s="610"/>
      <c r="HZ121" s="610"/>
      <c r="IA121" s="610"/>
      <c r="IB121" s="610"/>
      <c r="IC121" s="610"/>
      <c r="ID121" s="610"/>
      <c r="IE121" s="610"/>
      <c r="IF121" s="610"/>
      <c r="IG121" s="771"/>
      <c r="IH121" s="610"/>
      <c r="II121" s="610"/>
      <c r="IJ121" s="610"/>
      <c r="IK121" s="610"/>
      <c r="IL121" s="610"/>
      <c r="IM121" s="610"/>
      <c r="IN121" s="610"/>
      <c r="IO121" s="610"/>
      <c r="IP121" s="610"/>
      <c r="IQ121" s="610"/>
      <c r="IR121" s="771"/>
      <c r="IS121" s="610"/>
      <c r="IT121" s="610"/>
      <c r="IU121" s="610"/>
      <c r="IV121" s="610"/>
      <c r="IW121" s="610"/>
      <c r="IX121" s="610"/>
      <c r="IY121" s="610"/>
      <c r="IZ121" s="610"/>
      <c r="JA121" s="610"/>
      <c r="JB121" s="610"/>
      <c r="JC121" s="771"/>
      <c r="JD121" s="610"/>
      <c r="JE121" s="610"/>
      <c r="JF121" s="610"/>
      <c r="JG121" s="610"/>
      <c r="JH121" s="610"/>
      <c r="JI121" s="610"/>
      <c r="JJ121" s="610"/>
      <c r="JK121" s="610"/>
      <c r="JL121" s="610"/>
      <c r="JM121" s="827"/>
      <c r="JN121" s="771"/>
      <c r="JO121" s="610"/>
      <c r="JP121" s="610"/>
      <c r="JQ121" s="610"/>
      <c r="JR121" s="610"/>
      <c r="JS121" s="610"/>
      <c r="JT121" s="610"/>
      <c r="JU121" s="610"/>
      <c r="JV121" s="610"/>
      <c r="JW121" s="610"/>
      <c r="JX121" s="610"/>
      <c r="JY121" s="771"/>
      <c r="JZ121" s="610"/>
      <c r="KA121" s="610"/>
      <c r="KB121" s="610"/>
      <c r="KC121" s="610"/>
      <c r="KD121" s="610"/>
      <c r="KE121" s="610"/>
      <c r="KF121" s="610"/>
      <c r="KG121" s="610"/>
      <c r="KH121" s="610"/>
      <c r="KI121" s="610"/>
      <c r="KL121" s="803" t="str">
        <f>IF(Table1[[#This Row],[GTIN]]&lt;&gt;"",Table1[[#This Row],[GTIN]],"")</f>
        <v/>
      </c>
      <c r="KM121" s="804" t="str">
        <f>Table1[[#This Row],[Kreditor]]</f>
        <v/>
      </c>
      <c r="KN121" s="805" t="str">
        <f>IF(Table1[[#This Row],[Gültig ab (Datum)]]&lt;&gt;"",Table1[[#This Row],[Gültig ab (Datum)]],"")</f>
        <v/>
      </c>
      <c r="KO121" s="805" t="str">
        <f>Table1[[#This Row],[Gültig bis]]</f>
        <v/>
      </c>
      <c r="KP121" s="818" t="str">
        <f>IF(Table1[[#This Row],[Artikel verpackt? 
(X=Ja)]]="","",Table1[[#This Row],[Artikel verpackt? 
(X=Ja)]])</f>
        <v/>
      </c>
      <c r="KQ121" s="806" t="str">
        <f>IF(Table1[[#This Row],[Verpackung recyclingfähig?
(X=Ja)]]="","",Table1[[#This Row],[Verpackung recyclingfähig?
(X=Ja)]])</f>
        <v/>
      </c>
      <c r="KR121" s="807"/>
      <c r="KS121" s="808"/>
      <c r="KT121" s="809"/>
      <c r="KU121" s="809"/>
      <c r="KV121" s="809"/>
      <c r="KW121" s="809"/>
      <c r="KX121" s="809"/>
      <c r="KY121" s="809"/>
      <c r="KZ121" s="810"/>
      <c r="LA121" s="811" t="str">
        <f>IF(Table1[[#This Row],[Hauptkörper - B1 - Art]]="","",VLOOKUP(Table1[[#This Row],[Hauptkörper - B1 - Art]],'DD FD'!B:C,2,FALSE))</f>
        <v/>
      </c>
      <c r="LB121" s="812" t="str">
        <f>IF(Table1[[#This Row],[Hauptkörper - B1 - Fraktion]]="","",VLOOKUP(Table1[[#This Row],[Hauptkörper - B1 - Fraktion]],'DD FD'!H:J,3,FALSE))</f>
        <v/>
      </c>
      <c r="LC121" s="809" t="str">
        <f>IF(Table1[[#This Row],[Hauptkörper - B1 - Gewicht
(in G)]]="","",Table1[[#This Row],[Hauptkörper - B1 - Gewicht
(in G)]])</f>
        <v/>
      </c>
      <c r="LD121" s="809" t="str">
        <f>IF(Table1[[#This Row],[Hauptkörper - B1 - Lizenzierungs-pflichtig? (X=Ja)]]="","",Table1[[#This Row],[Hauptkörper - B1 - Lizenzierungs-pflichtig? (X=Ja)]])</f>
        <v/>
      </c>
      <c r="LE121" s="812" t="str">
        <f>IF(Table1[[#This Row],[Hauptkörper - B1 - Virgin Material]]="","",VLOOKUP(Table1[[#This Row],[Hauptkörper - B1 - Virgin Material]],'DD FD'!AJ:AK,2,FALSE))</f>
        <v/>
      </c>
      <c r="LF121" s="813" t="str">
        <f>IF(Table1[[#This Row],[Hauptkörper - B1 - Virgin Material Anteil (in %)]]="","",Table1[[#This Row],[Hauptkörper - B1 - Virgin Material Anteil (in %)]])</f>
        <v/>
      </c>
      <c r="LG121" s="812" t="str">
        <f>IF(Table1[[#This Row],[Hauptkörper - B1 - Recyceltes Material]]="","",VLOOKUP(Table1[[#This Row],[Hauptkörper - B1 - Recyceltes Material]],'DD FD'!AL:AM,2,FALSE))</f>
        <v/>
      </c>
      <c r="LH121" s="813" t="str">
        <f>IF(Table1[[#This Row],[Hauptkörper - B1 - Recyceltes Material Anteil (in %)]]="","",Table1[[#This Row],[Hauptkörper - B1 - Recyceltes Material Anteil (in %)]])</f>
        <v/>
      </c>
      <c r="LI121" s="814" t="str">
        <f>IF(Table1[[#This Row],[Hauptkörper - B1 - Beschichtung]]="","",VLOOKUP(Table1[[#This Row],[Hauptkörper - B1 - Beschichtung]],'DD FD'!AE:AF,2,FALSE))</f>
        <v/>
      </c>
      <c r="LJ121" s="815" t="str">
        <f>IF(Table1[[#This Row],[Hauptkörper - B1 - Beschichtung Anteil (in %)]]="","",Table1[[#This Row],[Hauptkörper - B1 - Beschichtung Anteil (in %)]])</f>
        <v/>
      </c>
      <c r="LK121" s="811" t="str">
        <f>IF(Table1[[#This Row],[Hauptkörper - B2 - Art]]="","",VLOOKUP(Table1[[#This Row],[Hauptkörper - B2 - Art]],'DD FD'!B:C,2,FALSE))</f>
        <v/>
      </c>
      <c r="LL121" s="812" t="str">
        <f>IF(Table1[[#This Row],[Hauptkörper - B2 - Fraktion]]="","",VLOOKUP(Table1[[#This Row],[Hauptkörper - B2 - Fraktion]],'DD FD'!H:J,3,FALSE))</f>
        <v/>
      </c>
      <c r="LM121" s="809" t="str">
        <f>IF(Table1[[#This Row],[Hauptkörper - B2 - Gewicht
(in G)]]="","",Table1[[#This Row],[Hauptkörper - B2 - Gewicht
(in G)]])</f>
        <v/>
      </c>
      <c r="LN121" s="809" t="str">
        <f>IF(Table1[[#This Row],[Hauptkörper - B2 - Lizenzierungs-pflichtig? (X=Ja)]]="","",Table1[[#This Row],[Hauptkörper - B2 - Lizenzierungs-pflichtig? (X=Ja)]])</f>
        <v/>
      </c>
      <c r="LO121" s="812" t="str">
        <f>IF(Table1[[#This Row],[Hauptkörper - B2 - Virgin Material]]="","",VLOOKUP(Table1[[#This Row],[Hauptkörper - B2 - Virgin Material]],'DD FD'!AJ:AK,2,FALSE))</f>
        <v/>
      </c>
      <c r="LP121" s="813" t="str">
        <f>IF(Table1[[#This Row],[Hauptkörper - B2 - Virgin Material Anteil (in %)]]="","",Table1[[#This Row],[Hauptkörper - B2 - Virgin Material Anteil (in %)]])</f>
        <v/>
      </c>
      <c r="LQ121" s="812" t="str">
        <f>IF(Table1[[#This Row],[Hauptkörper - B2 - Recyceltes Material]]="","",VLOOKUP(Table1[[#This Row],[Hauptkörper - B2 - Recyceltes Material]],'DD FD'!AL:AM,2,FALSE))</f>
        <v/>
      </c>
      <c r="LR121" s="813" t="str">
        <f>IF(Table1[[#This Row],[Hauptkörper - B2 - Recyceltes Material Anteil (in %)]]="","",Table1[[#This Row],[Hauptkörper - B2 - Recyceltes Material Anteil (in %)]])</f>
        <v/>
      </c>
      <c r="LS121" s="812" t="str">
        <f>IF(Table1[[#This Row],[Hauptkörper - B2 - Beschichtung]]="","",VLOOKUP(Table1[[#This Row],[Hauptkörper - B2 - Beschichtung]],'DD FD'!AE:AF,2,FALSE))</f>
        <v/>
      </c>
      <c r="LT121" s="815" t="str">
        <f>IF(Table1[[#This Row],[Hauptkörper - B2 - Beschichtung Anteil (in %)]]="","",Table1[[#This Row],[Hauptkörper - B2 - Beschichtung Anteil (in %)]])</f>
        <v/>
      </c>
      <c r="LU121" s="811" t="str">
        <f>IF(Table1[[#This Row],[Hauptkörper - B3 - Art]]="","",VLOOKUP(Table1[[#This Row],[Hauptkörper - B3 - Art]],'DD FD'!B:C,2,FALSE))</f>
        <v/>
      </c>
      <c r="LV121" s="812" t="str">
        <f>IF(Table1[[#This Row],[Hauptkörper - B3 - Fraktion]]="","",VLOOKUP(Table1[[#This Row],[Hauptkörper - B3 - Fraktion]],'DD FD'!H:J,3,FALSE))</f>
        <v/>
      </c>
      <c r="LW121" s="809" t="str">
        <f>IF(Table1[[#This Row],[Hauptkörper - B3 - Gewicht
(in G)]]="","",Table1[[#This Row],[Hauptkörper - B3 - Gewicht
(in G)]])</f>
        <v/>
      </c>
      <c r="LX121" s="809" t="str">
        <f>IF(Table1[[#This Row],[Hauptkörper - B3 - Lizenzierungs-pflichtig? (X=Ja)]]="","",Table1[[#This Row],[Hauptkörper - B3 - Lizenzierungs-pflichtig? (X=Ja)]])</f>
        <v/>
      </c>
      <c r="LY121" s="812" t="str">
        <f>IF(Table1[[#This Row],[Hauptkörper - B3 - Virgin Material]]="","",VLOOKUP(Table1[[#This Row],[Hauptkörper - B3 - Virgin Material]],'DD FD'!AJ:AK,2,FALSE))</f>
        <v/>
      </c>
      <c r="LZ121" s="813" t="str">
        <f>IF(Table1[[#This Row],[Hauptkörper - B3 - Virgin Material Anteil (in %)]]="","",Table1[[#This Row],[Hauptkörper - B3 - Virgin Material Anteil (in %)]])</f>
        <v/>
      </c>
      <c r="MA121" s="812" t="str">
        <f>IF(Table1[[#This Row],[Hauptkörper - B3 - Recyceltes Material]]="","",VLOOKUP(Table1[[#This Row],[Hauptkörper - B3 - Recyceltes Material]],'DD FD'!AL:AM,2,FALSE))</f>
        <v/>
      </c>
      <c r="MB121" s="813" t="str">
        <f>IF(Table1[[#This Row],[Hauptkörper - B3 - Recyceltes Material Anteil (in %)]]="","",Table1[[#This Row],[Hauptkörper - B3 - Recyceltes Material Anteil (in %)]])</f>
        <v/>
      </c>
      <c r="MC121" s="812" t="str">
        <f>IF(Table1[[#This Row],[Hauptkörper - B3 - Beschichtung]]="","",VLOOKUP(Table1[[#This Row],[Hauptkörper - B3 - Beschichtung]],'DD FD'!AE:AF,2,FALSE))</f>
        <v/>
      </c>
      <c r="MD121" s="815" t="str">
        <f>IF(Table1[[#This Row],[Hauptkörper - B3 - Beschichtung Anteil (in %)]]="","",Table1[[#This Row],[Hauptkörper - B3 - Beschichtung Anteil (in %)]])</f>
        <v/>
      </c>
      <c r="ME121" s="811" t="str">
        <f>IF(Table1[[#This Row],[Verschluss - B1 - Art]]="","",VLOOKUP(Table1[[#This Row],[Verschluss - B1 - Art]],'DD FD'!D:E,2,FALSE))</f>
        <v/>
      </c>
      <c r="MF121" s="812" t="str">
        <f>IF(Table1[[#This Row],[Verschluss - B1 - Fraktion]]="","",VLOOKUP(Table1[[#This Row],[Verschluss - B1 - Fraktion]],'DD FD'!H:J,3,FALSE))</f>
        <v/>
      </c>
      <c r="MG121" s="809" t="str">
        <f>IF(Table1[[#This Row],[Verschluss - B1 - Gewicht (in G)]]="","",Table1[[#This Row],[Verschluss - B1 - Gewicht (in G)]])</f>
        <v/>
      </c>
      <c r="MH121" s="809" t="str">
        <f>IF(Table1[[#This Row],[Verschluss - B1 - Lizenzierungs-pflichtig? (X=Ja)]]="","",Table1[[#This Row],[Verschluss - B1 - Lizenzierungs-pflichtig? (X=Ja)]])</f>
        <v/>
      </c>
      <c r="MI121" s="809" t="str">
        <f>IF(Table1[[#This Row],[Verschluss - B1 - Trennbar vom Hauptkörper? (X=Ja)]]="","",Table1[[#This Row],[Verschluss - B1 - Trennbar vom Hauptkörper? (X=Ja)]])</f>
        <v/>
      </c>
      <c r="MJ121" s="812" t="str">
        <f>IF(Table1[[#This Row],[Verschluss - B1 - Virgin Material]]="","",VLOOKUP(Table1[[#This Row],[Verschluss - B1 - Virgin Material]],'DD FD'!AJ:AK,2,FALSE))</f>
        <v/>
      </c>
      <c r="MK121" s="813" t="str">
        <f>IF(Table1[[#This Row],[Verschluss - B1 - Virgin Material Anteil (in %)]]="","",Table1[[#This Row],[Verschluss - B1 - Virgin Material Anteil (in %)]])</f>
        <v/>
      </c>
      <c r="ML121" s="812" t="str">
        <f>IF(Table1[[#This Row],[Verschluss - B1 - Recyceltes Material]]="","",VLOOKUP(Table1[[#This Row],[Verschluss - B1 - Recyceltes Material]],'DD FD'!AL:AM,2,FALSE))</f>
        <v/>
      </c>
      <c r="MM121" s="813" t="str">
        <f>IF(Table1[[#This Row],[Verschluss - B1 - Recyceltes Material Anteil (in %)]]="","",Table1[[#This Row],[Verschluss - B1 - Recyceltes Material Anteil (in %)]])</f>
        <v/>
      </c>
      <c r="MN121" s="812" t="str">
        <f>IF(Table1[[#This Row],[Verschluss - B1 - Beschichtung]]="","",VLOOKUP(Table1[[#This Row],[Verschluss - B1 - Beschichtung]],'DD FD'!AE:AF,2,FALSE))</f>
        <v/>
      </c>
      <c r="MO121" s="815" t="str">
        <f>IF(Table1[[#This Row],[Verschluss - B1 - Beschichtung Anteil (in %)]]="","",Table1[[#This Row],[Verschluss - B1 - Beschichtung Anteil (in %)]])</f>
        <v/>
      </c>
      <c r="MP121" s="811" t="str">
        <f>IF(Table1[[#This Row],[Verschluss - B2 - Art]]="","",VLOOKUP(Table1[[#This Row],[Verschluss - B2 - Art]],'DD FD'!D:E,2,FALSE))</f>
        <v/>
      </c>
      <c r="MQ121" s="812" t="str">
        <f>IF(Table1[[#This Row],[Verschluss - B2 - Fraktion]]="","",VLOOKUP(Table1[[#This Row],[Verschluss - B2 - Fraktion]],'DD FD'!H:J,3,FALSE))</f>
        <v/>
      </c>
      <c r="MR121" s="809" t="str">
        <f>IF(Table1[[#This Row],[Verschluss - B2 - Gewicht (in G)]]="","",Table1[[#This Row],[Verschluss - B2 - Gewicht (in G)]])</f>
        <v/>
      </c>
      <c r="MS121" s="809" t="str">
        <f>IF(Table1[[#This Row],[Verschluss - B2 - Lizenzierungs-pflichtig? (X=Ja)]]="","",Table1[[#This Row],[Verschluss - B2 - Lizenzierungs-pflichtig? (X=Ja)]])</f>
        <v/>
      </c>
      <c r="MT121" s="809" t="str">
        <f>IF(Table1[[#This Row],[Verschluss - B2 - Trennbar vom Hauptkörper? (X=Ja)]]="","",Table1[[#This Row],[Verschluss - B2 - Trennbar vom Hauptkörper? (X=Ja)]])</f>
        <v/>
      </c>
      <c r="MU121" s="812" t="str">
        <f>IF(Table1[[#This Row],[Verschluss - B2 - Virgin Material]]="","",VLOOKUP(Table1[[#This Row],[Verschluss - B2 - Virgin Material]],'DD FD'!AJ:AK,2,FALSE))</f>
        <v/>
      </c>
      <c r="MV121" s="813" t="str">
        <f>IF(Table1[[#This Row],[Verschluss - B2 - Virgin Material Anteil (in %)]]="","",Table1[[#This Row],[Verschluss - B2 - Virgin Material Anteil (in %)]])</f>
        <v/>
      </c>
      <c r="MW121" s="812" t="str">
        <f>IF(Table1[[#This Row],[Verschluss - B2 - Recyceltes Material]]="","",VLOOKUP(Table1[[#This Row],[Verschluss - B2 - Recyceltes Material]],'DD FD'!AL:AM,2,FALSE))</f>
        <v/>
      </c>
      <c r="MX121" s="813" t="str">
        <f>IF(Table1[[#This Row],[Verschluss - B2 - Recyceltes Material Anteil (in %)]]="","",Table1[[#This Row],[Verschluss - B2 - Recyceltes Material Anteil (in %)]])</f>
        <v/>
      </c>
      <c r="MY121" s="812" t="str">
        <f>IF(Table1[[#This Row],[Verschluss - B2 - Beschichtung]]="","",VLOOKUP(Table1[[#This Row],[Verschluss - B2 - Beschichtung]],'DD FD'!AE:AF,2,FALSE))</f>
        <v/>
      </c>
      <c r="MZ121" s="815" t="str">
        <f>IF(Table1[[#This Row],[Verschluss - B2 - Beschichtung Anteil (in %)]]="","",Table1[[#This Row],[Verschluss - B2 - Beschichtung Anteil (in %)]])</f>
        <v/>
      </c>
      <c r="NA121" s="811" t="str">
        <f>IF(Table1[[#This Row],[Verschluss - B3 - Art]]="","",VLOOKUP(Table1[[#This Row],[Verschluss - B3 - Art]],'DD FD'!D:E,2,FALSE))</f>
        <v/>
      </c>
      <c r="NB121" s="812" t="str">
        <f>IF(Table1[[#This Row],[Verschluss - B3 - Fraktion]]="","",VLOOKUP(Table1[[#This Row],[Verschluss - B3 - Fraktion]],'DD FD'!H:J,3,FALSE))</f>
        <v/>
      </c>
      <c r="NC121" s="809" t="str">
        <f>IF(Table1[[#This Row],[Verschluss - B3 - Gewicht (in G)]]="","",Table1[[#This Row],[Verschluss - B3 - Gewicht (in G)]])</f>
        <v/>
      </c>
      <c r="ND121" s="809" t="str">
        <f>IF(Table1[[#This Row],[Verschluss - B3 - Lizenzierungs-pflichtig? (X=Ja)]]="","",Table1[[#This Row],[Verschluss - B3 - Lizenzierungs-pflichtig? (X=Ja)]])</f>
        <v/>
      </c>
      <c r="NE121" s="809" t="str">
        <f>IF(Table1[[#This Row],[Verschluss - B3 - Trennbar vom Hauptkörper? (X=Ja)]]="","",Table1[[#This Row],[Verschluss - B3 - Trennbar vom Hauptkörper? (X=Ja)]])</f>
        <v/>
      </c>
      <c r="NF121" s="812" t="str">
        <f>IF(Table1[[#This Row],[Verschluss - B3 - Virgin Material]]="","",VLOOKUP(Table1[[#This Row],[Verschluss - B3 - Virgin Material]],'DD FD'!AJ:AK,2,FALSE))</f>
        <v/>
      </c>
      <c r="NG121" s="813" t="str">
        <f>IF(Table1[[#This Row],[Verschluss - B3 - Virgin Material Anteil (in %)]]="","",Table1[[#This Row],[Verschluss - B3 - Virgin Material Anteil (in %)]])</f>
        <v/>
      </c>
      <c r="NH121" s="812" t="str">
        <f>IF(Table1[[#This Row],[Verschluss - B3 - Recyceltes Material]]="","",VLOOKUP(Table1[[#This Row],[Verschluss - B3 - Recyceltes Material]],'DD FD'!AL:AM,2,FALSE))</f>
        <v/>
      </c>
      <c r="NI121" s="813" t="str">
        <f>IF(Table1[[#This Row],[Verschluss - B3 - Recyceltes Material Anteil (in %)]]="","",Table1[[#This Row],[Verschluss - B3 - Recyceltes Material Anteil (in %)]])</f>
        <v/>
      </c>
      <c r="NJ121" s="812" t="str">
        <f>IF(Table1[[#This Row],[Verschluss - B3 - Beschichtung]]="","",VLOOKUP(Table1[[#This Row],[Verschluss - B3 - Beschichtung]],'DD FD'!AE:AF,2,FALSE))</f>
        <v/>
      </c>
      <c r="NK121" s="815" t="str">
        <f>IF(Table1[[#This Row],[Verschluss - B3 - Beschichtung Anteil (in %)]]="","",Table1[[#This Row],[Verschluss - B3 - Beschichtung Anteil (in %)]])</f>
        <v/>
      </c>
      <c r="NL121" s="811" t="str">
        <f>IF(Table1[[#This Row],[Etikett - B1 - Art]]="","",VLOOKUP(Table1[[#This Row],[Etikett - B1 - Art]],'DD FD'!F:G,2,FALSE))</f>
        <v/>
      </c>
      <c r="NM121" s="812" t="str">
        <f>IF(Table1[[#This Row],[Etikett - B1 - Fraktion]]="","",VLOOKUP(Table1[[#This Row],[Etikett - B1 - Fraktion]],'DD FD'!H:J,3,FALSE))</f>
        <v/>
      </c>
      <c r="NN121" s="809" t="str">
        <f>IF(Table1[[#This Row],[Etikett - B1 - Gewicht (in G)]]="","",Table1[[#This Row],[Etikett - B1 - Gewicht (in G)]])</f>
        <v/>
      </c>
      <c r="NO121" s="809" t="str">
        <f>IF(Table1[[#This Row],[Etikett - B1 - Lizenzierungs-pflichtig? (X=Ja)]]="","",Table1[[#This Row],[Etikett - B1 - Lizenzierungs-pflichtig? (X=Ja)]])</f>
        <v/>
      </c>
      <c r="NP121" s="809" t="str">
        <f>IF(Table1[[#This Row],[Etikett - B1 - Trennbar vom Hauptkörper? (X=Ja)]]="","",Table1[[#This Row],[Etikett - B1 - Trennbar vom Hauptkörper? (X=Ja)]])</f>
        <v/>
      </c>
      <c r="NQ121" s="812" t="str">
        <f>IF(Table1[[#This Row],[Etikett - B1 - Virgin Material]]="","",VLOOKUP(Table1[[#This Row],[Etikett - B1 - Virgin Material]],'DD FD'!AJ:AK,2,FALSE))</f>
        <v/>
      </c>
      <c r="NR121" s="813" t="str">
        <f>IF(Table1[[#This Row],[Etikett - B1 - Virgin Material Anteil (in %)]]="","",Table1[[#This Row],[Etikett - B1 - Virgin Material Anteil (in %)]])</f>
        <v/>
      </c>
      <c r="NS121" s="812" t="str">
        <f>IF(Table1[[#This Row],[Etikett - B1 - Recyceltes Material]]="","",VLOOKUP(Table1[[#This Row],[Etikett - B1 - Recyceltes Material]],'DD FD'!AL:AM,2,FALSE))</f>
        <v/>
      </c>
      <c r="NT121" s="813" t="str">
        <f>IF(Table1[[#This Row],[Etikett - B1 - Recyceltes Material Anteil (in %)]]="","",Table1[[#This Row],[Etikett - B1 - Recyceltes Material Anteil (in %)]])</f>
        <v/>
      </c>
      <c r="NU121" s="812" t="str">
        <f>IF(Table1[[#This Row],[Etikett - B1 - Beschichtung]]="","",VLOOKUP(Table1[[#This Row],[Etikett - B1 - Beschichtung]],'DD FD'!AE:AF,2,FALSE))</f>
        <v/>
      </c>
      <c r="NV121" s="815" t="str">
        <f>IF(Table1[[#This Row],[Etikett - B1 - Beschichtung Anteil (in %)]]="","",Table1[[#This Row],[Etikett - B1 - Beschichtung Anteil (in %)]])</f>
        <v/>
      </c>
      <c r="NW121" s="811" t="str">
        <f>IF(Table1[[#This Row],[Etikett - B2 - Art]]="","",VLOOKUP(Table1[[#This Row],[Etikett - B2 - Art]],'DD FD'!F:G,2,FALSE))</f>
        <v/>
      </c>
      <c r="NX121" s="812" t="str">
        <f>IF(Table1[[#This Row],[Etikett - B2 - Fraktion]]="","",VLOOKUP(Table1[[#This Row],[Etikett - B2 - Fraktion]],'DD FD'!H:J,3,FALSE))</f>
        <v/>
      </c>
      <c r="NY121" s="809" t="str">
        <f>IF(Table1[[#This Row],[Etikett - B2 - Gewicht (in G)]]="","",Table1[[#This Row],[Etikett - B2 - Gewicht (in G)]])</f>
        <v/>
      </c>
      <c r="NZ121" s="809" t="str">
        <f>IF(Table1[[#This Row],[Etikett - B2 - Lizenzierungs-pflichtig? (X=Ja)]]="","",Table1[[#This Row],[Etikett - B2 - Lizenzierungs-pflichtig? (X=Ja)]])</f>
        <v/>
      </c>
      <c r="OA121" s="809" t="str">
        <f>IF(Table1[[#This Row],[Etikett - B2 - Trennbar vom Hauptkörper? (X=Ja)]]="","",Table1[[#This Row],[Etikett - B2 - Trennbar vom Hauptkörper? (X=Ja)]])</f>
        <v/>
      </c>
      <c r="OB121" s="812" t="str">
        <f>IF(Table1[[#This Row],[Etikett - B2 - Virgin Material]]="","",VLOOKUP(Table1[[#This Row],[Etikett - B2 - Virgin Material]],'DD FD'!AJ:AK,2,FALSE))</f>
        <v/>
      </c>
      <c r="OC121" s="813" t="str">
        <f>IF(Table1[[#This Row],[Etikett - B2 - Virgin Material Anteil (in %)]]="","",Table1[[#This Row],[Etikett - B2 - Virgin Material Anteil (in %)]])</f>
        <v/>
      </c>
      <c r="OD121" s="812" t="str">
        <f>IF(Table1[[#This Row],[Etikett - B2 - Recyceltes Material]]="","",VLOOKUP(Table1[[#This Row],[Etikett - B2 - Recyceltes Material]],'DD FD'!AL:AM,2,FALSE))</f>
        <v/>
      </c>
      <c r="OE121" s="813" t="str">
        <f>IF(Table1[[#This Row],[Etikett - B2 - Recyceltes Material Anteil (in %)]]="","",Table1[[#This Row],[Etikett - B2 - Recyceltes Material Anteil (in %)]])</f>
        <v/>
      </c>
      <c r="OF121" s="812" t="str">
        <f>IF(Table1[[#This Row],[Etikett - B2 - Beschichtung]]="","",VLOOKUP(Table1[[#This Row],[Etikett - B2 - Beschichtung]],'DD FD'!AE:AF,2,FALSE))</f>
        <v/>
      </c>
      <c r="OG121" s="815" t="str">
        <f>IF(Table1[[#This Row],[Etikett - B2 - Beschichtung Anteil (in %)]]="","",Table1[[#This Row],[Etikett - B2 - Beschichtung Anteil (in %)]])</f>
        <v/>
      </c>
      <c r="OH121" s="811" t="str">
        <f>IF(Table1[[#This Row],[Etikett - B3 - Art]]="","",VLOOKUP(Table1[[#This Row],[Etikett - B3 - Art]],'DD FD'!F:G,2,FALSE))</f>
        <v/>
      </c>
      <c r="OI121" s="812" t="str">
        <f>IF(Table1[[#This Row],[Etikett - B3 - Fraktion]]="","",VLOOKUP(Table1[[#This Row],[Etikett - B3 - Fraktion]],'DD FD'!H:J,3,FALSE))</f>
        <v/>
      </c>
      <c r="OJ121" s="809" t="str">
        <f>IF(Table1[[#This Row],[Etikett - B3 - Gewicht (in G)]]="","",Table1[[#This Row],[Etikett - B3 - Gewicht (in G)]])</f>
        <v/>
      </c>
      <c r="OK121" s="809" t="str">
        <f>IF(Table1[[#This Row],[Etikett - B3 - Lizenzierungs-pflichtig? (X=Ja)]]="","",Table1[[#This Row],[Etikett - B3 - Lizenzierungs-pflichtig? (X=Ja)]])</f>
        <v/>
      </c>
      <c r="OL121" s="809" t="str">
        <f>IF(Table1[[#This Row],[Etikett - B3 - Trennbar vom Hauptkörper? (X=Ja)]]="","",Table1[[#This Row],[Etikett - B3 - Trennbar vom Hauptkörper? (X=Ja)]])</f>
        <v/>
      </c>
      <c r="OM121" s="812" t="str">
        <f>IF(Table1[[#This Row],[Etikett - B3 - Virgin Material]]="","",VLOOKUP(Table1[[#This Row],[Etikett - B3 - Virgin Material]],'DD FD'!AJ:AK,2,FALSE))</f>
        <v/>
      </c>
      <c r="ON121" s="813" t="str">
        <f>IF(Table1[[#This Row],[Etikett - B3 - Virgin Material Anteil (in %)]]="","",Table1[[#This Row],[Etikett - B3 - Virgin Material Anteil (in %)]])</f>
        <v/>
      </c>
      <c r="OO121" s="812" t="str">
        <f>IF(Table1[[#This Row],[Etikett - B3 - Recyceltes Material]]="","",VLOOKUP(Table1[[#This Row],[Etikett - B3 - Recyceltes Material]],'DD FD'!AL:AM,2,FALSE))</f>
        <v/>
      </c>
      <c r="OP121" s="813" t="str">
        <f>IF(Table1[[#This Row],[Etikett - B3 - Recyceltes Material Anteil (in %)]]="","",Table1[[#This Row],[Etikett - B3 - Recyceltes Material Anteil (in %)]])</f>
        <v/>
      </c>
      <c r="OQ121" s="812" t="str">
        <f>IF(Table1[[#This Row],[Etikett - B3 - Beschichtung]]="","",VLOOKUP(Table1[[#This Row],[Etikett - B3 - Beschichtung]],'DD FD'!AE:AF,2,FALSE))</f>
        <v/>
      </c>
      <c r="OR121" s="861" t="str">
        <f>IF(Table1[[#This Row],[Etikett - B3 - Beschichtung Anteil (in %)]]="","",Table1[[#This Row],[Etikett - B3 - Beschichtung Anteil (in %)]])</f>
        <v/>
      </c>
      <c r="OS121" s="866">
        <f>ROUNDUP(SUM(
IF(AND(LB121='DD FD'!$J$7,LD121='DD FD'!$AI$3),LC121,0),
IF(AND(LL121='DD FD'!$J$7,LN121='DD FD'!$AI$3),LM121,0),
IF(AND(LV121='DD FD'!$J$7,LX121='DD FD'!$AI$3),LW121,0),
IF(AND(MF121='DD FD'!$J$7,MH121='DD FD'!$AI$3),MG121,0),
IF(AND(MQ121='DD FD'!$J$7,MS121='DD FD'!$AI$3),MR121,0),
IF(AND(NB121='DD FD'!$J$7,ND121='DD FD'!$AI$3),NC121,0),
IF(AND(NM121='DD FD'!$J$7,NO121='DD FD'!$AI$3),NN121,0),
IF(AND(NX121='DD FD'!$J$7,NZ121='DD FD'!$AI$3),NY121,0),
IF(AND(OI121='DD FD'!$J$7,OK121='DD FD'!$AI$3),OJ121,0),
),2)</f>
        <v>0</v>
      </c>
      <c r="OT121" s="865">
        <f>ROUNDUP(SUM(
IF(AND(LB121='DD FD'!$J$6,LD121='DD FD'!$AI$3),LC121,0),
IF(AND(LL121='DD FD'!$J$6,LN121='DD FD'!$AI$3),LM121,0),
IF(AND(LV121='DD FD'!$J$6,LX121='DD FD'!$AI$3),LW121,0),
IF(AND(MF121='DD FD'!$J$6,MH121='DD FD'!$AI$3),MG121,0),
IF(AND(MQ121='DD FD'!$J$6,MS121='DD FD'!$AI$3),MR121,0),
IF(AND(NB121='DD FD'!$J$6,ND121='DD FD'!$AI$3),NC121,0),
IF(AND(NM121='DD FD'!$J$6,NO121='DD FD'!$AI$3),NN121,0),
IF(AND(NX121='DD FD'!$J$6,NZ121='DD FD'!$AI$3),NY121,0),
IF(AND(OI121='DD FD'!$J$6,OK121='DD FD'!$AI$3),OJ121,0),
),2)</f>
        <v>0</v>
      </c>
      <c r="OU121" s="865">
        <f>ROUNDUP(SUM(
IF(AND(LB121='DD FD'!$J$10,LD121='DD FD'!$AI$3),LC121,0),
IF(AND(LL121='DD FD'!$J$10,LN121='DD FD'!$AI$3),LM121,0),
IF(AND(LV121='DD FD'!$J$10,LX121='DD FD'!$AI$3),LW121,0),
IF(AND(MF121='DD FD'!$J$10,MH121='DD FD'!$AI$3),MG121,0),
IF(AND(MQ121='DD FD'!$J$10,MS121='DD FD'!$AI$3),MR121,0),
IF(AND(NB121='DD FD'!$J$10,ND121='DD FD'!$AI$3),NC121,0),
IF(AND(NM121='DD FD'!$J$10,NO121='DD FD'!$AI$3),NN121,0),
IF(AND(NX121='DD FD'!$J$10,NZ121='DD FD'!$AI$3),NY121,0),
IF(AND(OI121='DD FD'!$J$10,OK121='DD FD'!$AI$3),OJ121,0),
),2)</f>
        <v>0</v>
      </c>
      <c r="OV121" s="865">
        <f>ROUNDUP(SUM(
IF(AND(LB121='DD FD'!$J$8,LD121='DD FD'!$AI$3),LC121,0),
IF(AND(LL121='DD FD'!$J$8,LN121='DD FD'!$AI$3),LM121,0),
IF(AND(LV121='DD FD'!$J$8,LX121='DD FD'!$AI$3),LW121,0),
IF(AND(MF121='DD FD'!$J$8,MH121='DD FD'!$AI$3),MG121,0),
IF(AND(MQ121='DD FD'!$J$8,MS121='DD FD'!$AI$3),MR121,0),
IF(AND(NB121='DD FD'!$J$8,ND121='DD FD'!$AI$3),NC121,0),
IF(AND(NM121='DD FD'!$J$8,NO121='DD FD'!$AI$3),NN121,0),
IF(AND(NX121='DD FD'!$J$8,NZ121='DD FD'!$AI$3),NY121,0),
IF(AND(OI121='DD FD'!$J$8,OK121='DD FD'!$AI$3),OJ121,0),
),2)</f>
        <v>0</v>
      </c>
      <c r="OW121" s="865">
        <f>ROUNDUP(SUM(
IF(AND(LB121='DD FD'!$J$5,LD121='DD FD'!$AI$3),LC121,0),
IF(AND(LL121='DD FD'!$J$5,LN121='DD FD'!$AI$3),LM121,0),
IF(AND(LV121='DD FD'!$J$5,LX121='DD FD'!$AI$3),LW121,0),
IF(AND(MF121='DD FD'!$J$5,MH121='DD FD'!$AI$3),MG121,0),
IF(AND(MQ121='DD FD'!$J$5,MS121='DD FD'!$AI$3),MR121,0),
IF(AND(NB121='DD FD'!$J$5,ND121='DD FD'!$AI$3),NC121,0),
IF(AND(NM121='DD FD'!$J$5,NO121='DD FD'!$AI$3),NN121,0),
IF(AND(NX121='DD FD'!$J$5,NZ121='DD FD'!$AI$3),NY121,0),
IF(AND(OI121='DD FD'!$J$5,OK121='DD FD'!$AI$3),OJ121,0),
),2)</f>
        <v>0</v>
      </c>
      <c r="OX121" s="865">
        <f>ROUNDUP(SUM(
IF(AND(LB121='DD FD'!$J$9,LD121='DD FD'!$AI$3),LC121,0),
IF(AND(LL121='DD FD'!$J$9,LN121='DD FD'!$AI$3),LM121,0),
IF(AND(LV121='DD FD'!$J$9,LX121='DD FD'!$AI$3),LW121,0),
IF(AND(MF121='DD FD'!$J$9,MH121='DD FD'!$AI$3),MG121,0),
IF(AND(MQ121='DD FD'!$J$9,MS121='DD FD'!$AI$3),MR121,0),
IF(AND(NB121='DD FD'!$J$9,ND121='DD FD'!$AI$3),NC121,0),
IF(AND(NM121='DD FD'!$J$9,NO121='DD FD'!$AI$3),NN121,0),
IF(AND(NX121='DD FD'!$J$9,NZ121='DD FD'!$AI$3),NY121,0),
IF(AND(OI121='DD FD'!$J$9,OK121='DD FD'!$AI$3),OJ121,0),
),2)</f>
        <v>0</v>
      </c>
      <c r="OY121" s="865">
        <f>ROUNDUP(SUM(
IF(AND(LB121='DD FD'!$J$4,LD121='DD FD'!$AI$3),LC121,0),
IF(AND(LL121='DD FD'!$J$4,LN121='DD FD'!$AI$3),LM121,0),
IF(AND(LV121='DD FD'!$J$4,LX121='DD FD'!$AI$3),LW121,0),
IF(AND(MF121='DD FD'!$J$4,MH121='DD FD'!$AI$3),MG121,0),
IF(AND(MQ121='DD FD'!$J$4,MS121='DD FD'!$AI$3),MR121,0),
IF(AND(NB121='DD FD'!$J$4,ND121='DD FD'!$AI$3),NC121,0),
IF(AND(NM121='DD FD'!$J$4,NO121='DD FD'!$AI$3),NN121,0),
IF(AND(NX121='DD FD'!$J$4,NZ121='DD FD'!$AI$3),NY121,0),
IF(AND(OI121='DD FD'!$J$4,OK121='DD FD'!$AI$3),OJ121,0),
),2)</f>
        <v>0</v>
      </c>
      <c r="OZ121" s="867">
        <f>ROUNDUP(SUM(
IF(AND(LB121='DD FD'!$J$11,LD121='DD FD'!$AI$3),LC121,0),
IF(AND(LL121='DD FD'!$J$11,LN121='DD FD'!$AI$3),LM121,0),
IF(AND(LV121='DD FD'!$J$11,LX121='DD FD'!$AI$3),LW121,0),
IF(AND(MF121='DD FD'!$J$11,MH121='DD FD'!$AI$3),MG121,0),
IF(AND(MQ121='DD FD'!$J$11,MS121='DD FD'!$AI$3),MR121,0),
IF(AND(NB121='DD FD'!$J$11,ND121='DD FD'!$AI$3),NC121,0),
IF(AND(NM121='DD FD'!$J$11,NO121='DD FD'!$AI$3),NN121,0),
IF(AND(NX121='DD FD'!$J$11,NZ121='DD FD'!$AI$3),NY121,0),
IF(AND(OI121='DD FD'!$J$11,OK121='DD FD'!$AI$3),OJ121,0),
),2)</f>
        <v>0</v>
      </c>
    </row>
    <row r="122" spans="1:416">
      <c r="A122" s="663"/>
      <c r="B122" s="182"/>
      <c r="C122" s="282"/>
      <c r="D122" s="282"/>
      <c r="E122" s="183"/>
      <c r="F122" s="355"/>
      <c r="G122" s="359"/>
      <c r="H122" s="664"/>
      <c r="I122" s="173"/>
      <c r="J122" s="161" t="str">
        <f t="shared" si="27"/>
        <v/>
      </c>
      <c r="K122" s="633" t="str">
        <f t="shared" si="44"/>
        <v/>
      </c>
      <c r="L122" s="636"/>
      <c r="M122" s="124" t="str">
        <f t="shared" si="45"/>
        <v/>
      </c>
      <c r="N122" s="125" t="str">
        <f t="shared" si="28"/>
        <v/>
      </c>
      <c r="O122" s="175"/>
      <c r="P122" s="175"/>
      <c r="Q122" s="126" t="str">
        <f t="shared" si="46"/>
        <v/>
      </c>
      <c r="R122" s="184"/>
      <c r="S122" s="184"/>
      <c r="T122" s="182"/>
      <c r="U122" s="182"/>
      <c r="V122" s="182"/>
      <c r="W122" s="358"/>
      <c r="X122" s="182"/>
      <c r="Y122" s="183"/>
      <c r="Z122" s="123"/>
      <c r="AA122" s="176"/>
      <c r="AB122" s="176"/>
      <c r="AC122" s="176"/>
      <c r="AD122" s="176"/>
      <c r="AE122" s="176"/>
      <c r="AF122" s="176"/>
      <c r="AG122" s="127" t="str">
        <f t="shared" si="47"/>
        <v/>
      </c>
      <c r="AH122" s="127" t="str">
        <f t="shared" si="48"/>
        <v/>
      </c>
      <c r="AI122" s="370"/>
      <c r="AJ122" s="635"/>
      <c r="AK122" s="619" t="str">
        <f t="shared" si="49"/>
        <v/>
      </c>
      <c r="AL122" s="124" t="str">
        <f t="shared" si="29"/>
        <v/>
      </c>
      <c r="AM122" s="124" t="str">
        <f t="shared" si="30"/>
        <v/>
      </c>
      <c r="AN122" s="124" t="str">
        <f t="shared" si="31"/>
        <v/>
      </c>
      <c r="AO122" s="124" t="str">
        <f t="shared" si="32"/>
        <v/>
      </c>
      <c r="AP122" s="184"/>
      <c r="AQ122" s="182"/>
      <c r="AR122" s="182"/>
      <c r="AS122" s="182"/>
      <c r="AT122" s="182"/>
      <c r="AU122" s="127" t="str">
        <f t="shared" si="33"/>
        <v/>
      </c>
      <c r="AV122" s="354"/>
      <c r="AW122" s="127" t="str">
        <f t="shared" si="34"/>
        <v/>
      </c>
      <c r="AX122" s="144" t="str">
        <f t="shared" si="35"/>
        <v/>
      </c>
      <c r="AY122" s="182"/>
      <c r="AZ122" s="23"/>
      <c r="BA122" s="23"/>
      <c r="BB122" s="183"/>
      <c r="BC122" s="622"/>
      <c r="BD122" s="649" t="str">
        <f t="shared" si="50"/>
        <v/>
      </c>
      <c r="BE122" s="354"/>
      <c r="BF122" s="192" t="str">
        <f t="shared" si="51"/>
        <v/>
      </c>
      <c r="BG122" s="159"/>
      <c r="BH122" s="159"/>
      <c r="BI122" s="182"/>
      <c r="BJ122" s="194"/>
      <c r="BK122" s="194"/>
      <c r="BL122" s="194"/>
      <c r="BM122" s="127" t="str">
        <f t="shared" si="36"/>
        <v/>
      </c>
      <c r="BN122" s="194"/>
      <c r="BO122" s="178" t="str">
        <f t="shared" si="37"/>
        <v/>
      </c>
      <c r="BP122" s="191"/>
      <c r="BQ122" s="182"/>
      <c r="BR122" s="23"/>
      <c r="BS122" s="23"/>
      <c r="BT122" s="23"/>
      <c r="BU122" s="651"/>
      <c r="BV122" s="647"/>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633" t="str">
        <f t="shared" si="52"/>
        <v/>
      </c>
      <c r="DY122" s="736"/>
      <c r="DZ122" s="334"/>
      <c r="EA122" s="736"/>
      <c r="EB122" s="197"/>
      <c r="EC122" s="194"/>
      <c r="ED122" s="197"/>
      <c r="EE122" s="197"/>
      <c r="EF122" s="194"/>
      <c r="EG122" s="194"/>
      <c r="EH122" s="194"/>
      <c r="EI122" s="123" t="str">
        <f t="shared" si="38"/>
        <v/>
      </c>
      <c r="EJ122" s="194"/>
      <c r="EK122" s="620" t="str">
        <f t="shared" si="39"/>
        <v/>
      </c>
      <c r="EL122" s="756"/>
      <c r="EM122" s="620" t="str">
        <f t="shared" si="53"/>
        <v/>
      </c>
      <c r="EN122" s="733"/>
      <c r="EO122" s="163"/>
      <c r="EP122" s="163"/>
      <c r="EQ122" s="163"/>
      <c r="ER122" s="163"/>
      <c r="ES122" s="163"/>
      <c r="ET122" s="163"/>
      <c r="EU122" s="163"/>
      <c r="EV122" s="163"/>
      <c r="EW122" s="163"/>
      <c r="EX122" s="163"/>
      <c r="EY122" s="163"/>
      <c r="EZ122" s="163"/>
      <c r="FA122" s="163"/>
      <c r="FB122" s="163"/>
      <c r="FC122" s="742"/>
      <c r="FD122" s="648" t="str">
        <f t="shared" si="40"/>
        <v/>
      </c>
      <c r="FE122" s="183"/>
      <c r="FF122" s="201"/>
      <c r="FG122" s="201"/>
      <c r="FH122" s="201"/>
      <c r="FI122" s="201"/>
      <c r="FJ122" s="201"/>
      <c r="FK122" s="201"/>
      <c r="FL122" s="182"/>
      <c r="FM122" s="182"/>
      <c r="FN122" s="334"/>
      <c r="FO122" s="123" t="str">
        <f t="shared" si="41"/>
        <v/>
      </c>
      <c r="FP122" s="889" t="str">
        <f>IF(Table1[[#This Row],[Baumwollanteil (in %)]]&lt;&gt;"","05","")</f>
        <v/>
      </c>
      <c r="FQ122" s="999"/>
      <c r="FR122" s="179" t="str">
        <f t="shared" si="42"/>
        <v/>
      </c>
      <c r="FS122" s="175"/>
      <c r="FT122" s="175"/>
      <c r="FU122" s="175"/>
      <c r="FV122" s="745" t="str">
        <f t="shared" si="43"/>
        <v/>
      </c>
      <c r="FZ122" s="24"/>
      <c r="GA122" s="24"/>
      <c r="GC122" s="1010" t="str">
        <f>IF(Table1[[#This Row],[Global Trade Item Number (GTIN)]]="","",Table1[[#This Row],[Global Trade Item Number (GTIN)]])</f>
        <v/>
      </c>
      <c r="GD122" s="790" t="str">
        <f>IF(Table1[[#This Row],[WAWI-Nr./ Kreditoren-Nummer
(ASDV)]]&lt;&gt;"",Table1[[#This Row],[WAWI-Nr./ Kreditoren-Nummer
(ASDV)]],"")</f>
        <v/>
      </c>
      <c r="GE122" s="190"/>
      <c r="GF122" s="790" t="str">
        <f>IF(Table1[[#This Row],[Gültig ab (Datum)]]&lt;&gt;"","31.12.9999","")</f>
        <v/>
      </c>
      <c r="GG122" s="190"/>
      <c r="GH122" s="190"/>
      <c r="GI122" s="616"/>
      <c r="GJ122" s="765"/>
      <c r="GK122" s="763"/>
      <c r="GL122" s="617"/>
      <c r="GM122" s="617"/>
      <c r="GN122" s="617"/>
      <c r="GO122" s="617"/>
      <c r="GP122" s="617"/>
      <c r="GQ122" s="775"/>
      <c r="GR122" s="771"/>
      <c r="GS122" s="159"/>
      <c r="GT122" s="610"/>
      <c r="GU122" s="610"/>
      <c r="GV122" s="610"/>
      <c r="GW122" s="610"/>
      <c r="GX122" s="610"/>
      <c r="GY122" s="610"/>
      <c r="GZ122" s="610"/>
      <c r="HA122" s="610"/>
      <c r="HB122" s="771"/>
      <c r="HC122" s="610"/>
      <c r="HD122" s="610"/>
      <c r="HE122" s="610"/>
      <c r="HF122" s="610"/>
      <c r="HG122" s="610"/>
      <c r="HH122" s="610"/>
      <c r="HI122" s="610"/>
      <c r="HJ122" s="610"/>
      <c r="HK122" s="610"/>
      <c r="HL122" s="771"/>
      <c r="HM122" s="610"/>
      <c r="HN122" s="610"/>
      <c r="HO122" s="610"/>
      <c r="HP122" s="610"/>
      <c r="HQ122" s="610"/>
      <c r="HR122" s="610"/>
      <c r="HS122" s="610"/>
      <c r="HT122" s="610"/>
      <c r="HU122" s="610"/>
      <c r="HV122" s="771"/>
      <c r="HW122" s="610"/>
      <c r="HX122" s="610"/>
      <c r="HY122" s="610"/>
      <c r="HZ122" s="610"/>
      <c r="IA122" s="610"/>
      <c r="IB122" s="610"/>
      <c r="IC122" s="610"/>
      <c r="ID122" s="610"/>
      <c r="IE122" s="610"/>
      <c r="IF122" s="610"/>
      <c r="IG122" s="771"/>
      <c r="IH122" s="610"/>
      <c r="II122" s="610"/>
      <c r="IJ122" s="610"/>
      <c r="IK122" s="610"/>
      <c r="IL122" s="610"/>
      <c r="IM122" s="610"/>
      <c r="IN122" s="610"/>
      <c r="IO122" s="610"/>
      <c r="IP122" s="610"/>
      <c r="IQ122" s="610"/>
      <c r="IR122" s="771"/>
      <c r="IS122" s="610"/>
      <c r="IT122" s="610"/>
      <c r="IU122" s="610"/>
      <c r="IV122" s="610"/>
      <c r="IW122" s="610"/>
      <c r="IX122" s="610"/>
      <c r="IY122" s="610"/>
      <c r="IZ122" s="610"/>
      <c r="JA122" s="610"/>
      <c r="JB122" s="610"/>
      <c r="JC122" s="771"/>
      <c r="JD122" s="610"/>
      <c r="JE122" s="610"/>
      <c r="JF122" s="610"/>
      <c r="JG122" s="610"/>
      <c r="JH122" s="610"/>
      <c r="JI122" s="610"/>
      <c r="JJ122" s="610"/>
      <c r="JK122" s="610"/>
      <c r="JL122" s="610"/>
      <c r="JM122" s="827"/>
      <c r="JN122" s="771"/>
      <c r="JO122" s="610"/>
      <c r="JP122" s="610"/>
      <c r="JQ122" s="610"/>
      <c r="JR122" s="610"/>
      <c r="JS122" s="610"/>
      <c r="JT122" s="610"/>
      <c r="JU122" s="610"/>
      <c r="JV122" s="610"/>
      <c r="JW122" s="610"/>
      <c r="JX122" s="610"/>
      <c r="JY122" s="771"/>
      <c r="JZ122" s="610"/>
      <c r="KA122" s="610"/>
      <c r="KB122" s="610"/>
      <c r="KC122" s="610"/>
      <c r="KD122" s="610"/>
      <c r="KE122" s="610"/>
      <c r="KF122" s="610"/>
      <c r="KG122" s="610"/>
      <c r="KH122" s="610"/>
      <c r="KI122" s="610"/>
      <c r="KL122" s="803" t="str">
        <f>IF(Table1[[#This Row],[GTIN]]&lt;&gt;"",Table1[[#This Row],[GTIN]],"")</f>
        <v/>
      </c>
      <c r="KM122" s="804" t="str">
        <f>Table1[[#This Row],[Kreditor]]</f>
        <v/>
      </c>
      <c r="KN122" s="805" t="str">
        <f>IF(Table1[[#This Row],[Gültig ab (Datum)]]&lt;&gt;"",Table1[[#This Row],[Gültig ab (Datum)]],"")</f>
        <v/>
      </c>
      <c r="KO122" s="805" t="str">
        <f>Table1[[#This Row],[Gültig bis]]</f>
        <v/>
      </c>
      <c r="KP122" s="818" t="str">
        <f>IF(Table1[[#This Row],[Artikel verpackt? 
(X=Ja)]]="","",Table1[[#This Row],[Artikel verpackt? 
(X=Ja)]])</f>
        <v/>
      </c>
      <c r="KQ122" s="806" t="str">
        <f>IF(Table1[[#This Row],[Verpackung recyclingfähig?
(X=Ja)]]="","",Table1[[#This Row],[Verpackung recyclingfähig?
(X=Ja)]])</f>
        <v/>
      </c>
      <c r="KR122" s="807"/>
      <c r="KS122" s="808"/>
      <c r="KT122" s="809"/>
      <c r="KU122" s="809"/>
      <c r="KV122" s="809"/>
      <c r="KW122" s="809"/>
      <c r="KX122" s="809"/>
      <c r="KY122" s="809"/>
      <c r="KZ122" s="810"/>
      <c r="LA122" s="811" t="str">
        <f>IF(Table1[[#This Row],[Hauptkörper - B1 - Art]]="","",VLOOKUP(Table1[[#This Row],[Hauptkörper - B1 - Art]],'DD FD'!B:C,2,FALSE))</f>
        <v/>
      </c>
      <c r="LB122" s="812" t="str">
        <f>IF(Table1[[#This Row],[Hauptkörper - B1 - Fraktion]]="","",VLOOKUP(Table1[[#This Row],[Hauptkörper - B1 - Fraktion]],'DD FD'!H:J,3,FALSE))</f>
        <v/>
      </c>
      <c r="LC122" s="809" t="str">
        <f>IF(Table1[[#This Row],[Hauptkörper - B1 - Gewicht
(in G)]]="","",Table1[[#This Row],[Hauptkörper - B1 - Gewicht
(in G)]])</f>
        <v/>
      </c>
      <c r="LD122" s="809" t="str">
        <f>IF(Table1[[#This Row],[Hauptkörper - B1 - Lizenzierungs-pflichtig? (X=Ja)]]="","",Table1[[#This Row],[Hauptkörper - B1 - Lizenzierungs-pflichtig? (X=Ja)]])</f>
        <v/>
      </c>
      <c r="LE122" s="812" t="str">
        <f>IF(Table1[[#This Row],[Hauptkörper - B1 - Virgin Material]]="","",VLOOKUP(Table1[[#This Row],[Hauptkörper - B1 - Virgin Material]],'DD FD'!AJ:AK,2,FALSE))</f>
        <v/>
      </c>
      <c r="LF122" s="813" t="str">
        <f>IF(Table1[[#This Row],[Hauptkörper - B1 - Virgin Material Anteil (in %)]]="","",Table1[[#This Row],[Hauptkörper - B1 - Virgin Material Anteil (in %)]])</f>
        <v/>
      </c>
      <c r="LG122" s="812" t="str">
        <f>IF(Table1[[#This Row],[Hauptkörper - B1 - Recyceltes Material]]="","",VLOOKUP(Table1[[#This Row],[Hauptkörper - B1 - Recyceltes Material]],'DD FD'!AL:AM,2,FALSE))</f>
        <v/>
      </c>
      <c r="LH122" s="813" t="str">
        <f>IF(Table1[[#This Row],[Hauptkörper - B1 - Recyceltes Material Anteil (in %)]]="","",Table1[[#This Row],[Hauptkörper - B1 - Recyceltes Material Anteil (in %)]])</f>
        <v/>
      </c>
      <c r="LI122" s="814" t="str">
        <f>IF(Table1[[#This Row],[Hauptkörper - B1 - Beschichtung]]="","",VLOOKUP(Table1[[#This Row],[Hauptkörper - B1 - Beschichtung]],'DD FD'!AE:AF,2,FALSE))</f>
        <v/>
      </c>
      <c r="LJ122" s="815" t="str">
        <f>IF(Table1[[#This Row],[Hauptkörper - B1 - Beschichtung Anteil (in %)]]="","",Table1[[#This Row],[Hauptkörper - B1 - Beschichtung Anteil (in %)]])</f>
        <v/>
      </c>
      <c r="LK122" s="811" t="str">
        <f>IF(Table1[[#This Row],[Hauptkörper - B2 - Art]]="","",VLOOKUP(Table1[[#This Row],[Hauptkörper - B2 - Art]],'DD FD'!B:C,2,FALSE))</f>
        <v/>
      </c>
      <c r="LL122" s="812" t="str">
        <f>IF(Table1[[#This Row],[Hauptkörper - B2 - Fraktion]]="","",VLOOKUP(Table1[[#This Row],[Hauptkörper - B2 - Fraktion]],'DD FD'!H:J,3,FALSE))</f>
        <v/>
      </c>
      <c r="LM122" s="809" t="str">
        <f>IF(Table1[[#This Row],[Hauptkörper - B2 - Gewicht
(in G)]]="","",Table1[[#This Row],[Hauptkörper - B2 - Gewicht
(in G)]])</f>
        <v/>
      </c>
      <c r="LN122" s="809" t="str">
        <f>IF(Table1[[#This Row],[Hauptkörper - B2 - Lizenzierungs-pflichtig? (X=Ja)]]="","",Table1[[#This Row],[Hauptkörper - B2 - Lizenzierungs-pflichtig? (X=Ja)]])</f>
        <v/>
      </c>
      <c r="LO122" s="812" t="str">
        <f>IF(Table1[[#This Row],[Hauptkörper - B2 - Virgin Material]]="","",VLOOKUP(Table1[[#This Row],[Hauptkörper - B2 - Virgin Material]],'DD FD'!AJ:AK,2,FALSE))</f>
        <v/>
      </c>
      <c r="LP122" s="813" t="str">
        <f>IF(Table1[[#This Row],[Hauptkörper - B2 - Virgin Material Anteil (in %)]]="","",Table1[[#This Row],[Hauptkörper - B2 - Virgin Material Anteil (in %)]])</f>
        <v/>
      </c>
      <c r="LQ122" s="812" t="str">
        <f>IF(Table1[[#This Row],[Hauptkörper - B2 - Recyceltes Material]]="","",VLOOKUP(Table1[[#This Row],[Hauptkörper - B2 - Recyceltes Material]],'DD FD'!AL:AM,2,FALSE))</f>
        <v/>
      </c>
      <c r="LR122" s="813" t="str">
        <f>IF(Table1[[#This Row],[Hauptkörper - B2 - Recyceltes Material Anteil (in %)]]="","",Table1[[#This Row],[Hauptkörper - B2 - Recyceltes Material Anteil (in %)]])</f>
        <v/>
      </c>
      <c r="LS122" s="812" t="str">
        <f>IF(Table1[[#This Row],[Hauptkörper - B2 - Beschichtung]]="","",VLOOKUP(Table1[[#This Row],[Hauptkörper - B2 - Beschichtung]],'DD FD'!AE:AF,2,FALSE))</f>
        <v/>
      </c>
      <c r="LT122" s="815" t="str">
        <f>IF(Table1[[#This Row],[Hauptkörper - B2 - Beschichtung Anteil (in %)]]="","",Table1[[#This Row],[Hauptkörper - B2 - Beschichtung Anteil (in %)]])</f>
        <v/>
      </c>
      <c r="LU122" s="811" t="str">
        <f>IF(Table1[[#This Row],[Hauptkörper - B3 - Art]]="","",VLOOKUP(Table1[[#This Row],[Hauptkörper - B3 - Art]],'DD FD'!B:C,2,FALSE))</f>
        <v/>
      </c>
      <c r="LV122" s="812" t="str">
        <f>IF(Table1[[#This Row],[Hauptkörper - B3 - Fraktion]]="","",VLOOKUP(Table1[[#This Row],[Hauptkörper - B3 - Fraktion]],'DD FD'!H:J,3,FALSE))</f>
        <v/>
      </c>
      <c r="LW122" s="809" t="str">
        <f>IF(Table1[[#This Row],[Hauptkörper - B3 - Gewicht
(in G)]]="","",Table1[[#This Row],[Hauptkörper - B3 - Gewicht
(in G)]])</f>
        <v/>
      </c>
      <c r="LX122" s="809" t="str">
        <f>IF(Table1[[#This Row],[Hauptkörper - B3 - Lizenzierungs-pflichtig? (X=Ja)]]="","",Table1[[#This Row],[Hauptkörper - B3 - Lizenzierungs-pflichtig? (X=Ja)]])</f>
        <v/>
      </c>
      <c r="LY122" s="812" t="str">
        <f>IF(Table1[[#This Row],[Hauptkörper - B3 - Virgin Material]]="","",VLOOKUP(Table1[[#This Row],[Hauptkörper - B3 - Virgin Material]],'DD FD'!AJ:AK,2,FALSE))</f>
        <v/>
      </c>
      <c r="LZ122" s="813" t="str">
        <f>IF(Table1[[#This Row],[Hauptkörper - B3 - Virgin Material Anteil (in %)]]="","",Table1[[#This Row],[Hauptkörper - B3 - Virgin Material Anteil (in %)]])</f>
        <v/>
      </c>
      <c r="MA122" s="812" t="str">
        <f>IF(Table1[[#This Row],[Hauptkörper - B3 - Recyceltes Material]]="","",VLOOKUP(Table1[[#This Row],[Hauptkörper - B3 - Recyceltes Material]],'DD FD'!AL:AM,2,FALSE))</f>
        <v/>
      </c>
      <c r="MB122" s="813" t="str">
        <f>IF(Table1[[#This Row],[Hauptkörper - B3 - Recyceltes Material Anteil (in %)]]="","",Table1[[#This Row],[Hauptkörper - B3 - Recyceltes Material Anteil (in %)]])</f>
        <v/>
      </c>
      <c r="MC122" s="812" t="str">
        <f>IF(Table1[[#This Row],[Hauptkörper - B3 - Beschichtung]]="","",VLOOKUP(Table1[[#This Row],[Hauptkörper - B3 - Beschichtung]],'DD FD'!AE:AF,2,FALSE))</f>
        <v/>
      </c>
      <c r="MD122" s="815" t="str">
        <f>IF(Table1[[#This Row],[Hauptkörper - B3 - Beschichtung Anteil (in %)]]="","",Table1[[#This Row],[Hauptkörper - B3 - Beschichtung Anteil (in %)]])</f>
        <v/>
      </c>
      <c r="ME122" s="811" t="str">
        <f>IF(Table1[[#This Row],[Verschluss - B1 - Art]]="","",VLOOKUP(Table1[[#This Row],[Verschluss - B1 - Art]],'DD FD'!D:E,2,FALSE))</f>
        <v/>
      </c>
      <c r="MF122" s="812" t="str">
        <f>IF(Table1[[#This Row],[Verschluss - B1 - Fraktion]]="","",VLOOKUP(Table1[[#This Row],[Verschluss - B1 - Fraktion]],'DD FD'!H:J,3,FALSE))</f>
        <v/>
      </c>
      <c r="MG122" s="809" t="str">
        <f>IF(Table1[[#This Row],[Verschluss - B1 - Gewicht (in G)]]="","",Table1[[#This Row],[Verschluss - B1 - Gewicht (in G)]])</f>
        <v/>
      </c>
      <c r="MH122" s="809" t="str">
        <f>IF(Table1[[#This Row],[Verschluss - B1 - Lizenzierungs-pflichtig? (X=Ja)]]="","",Table1[[#This Row],[Verschluss - B1 - Lizenzierungs-pflichtig? (X=Ja)]])</f>
        <v/>
      </c>
      <c r="MI122" s="809" t="str">
        <f>IF(Table1[[#This Row],[Verschluss - B1 - Trennbar vom Hauptkörper? (X=Ja)]]="","",Table1[[#This Row],[Verschluss - B1 - Trennbar vom Hauptkörper? (X=Ja)]])</f>
        <v/>
      </c>
      <c r="MJ122" s="812" t="str">
        <f>IF(Table1[[#This Row],[Verschluss - B1 - Virgin Material]]="","",VLOOKUP(Table1[[#This Row],[Verschluss - B1 - Virgin Material]],'DD FD'!AJ:AK,2,FALSE))</f>
        <v/>
      </c>
      <c r="MK122" s="813" t="str">
        <f>IF(Table1[[#This Row],[Verschluss - B1 - Virgin Material Anteil (in %)]]="","",Table1[[#This Row],[Verschluss - B1 - Virgin Material Anteil (in %)]])</f>
        <v/>
      </c>
      <c r="ML122" s="812" t="str">
        <f>IF(Table1[[#This Row],[Verschluss - B1 - Recyceltes Material]]="","",VLOOKUP(Table1[[#This Row],[Verschluss - B1 - Recyceltes Material]],'DD FD'!AL:AM,2,FALSE))</f>
        <v/>
      </c>
      <c r="MM122" s="813" t="str">
        <f>IF(Table1[[#This Row],[Verschluss - B1 - Recyceltes Material Anteil (in %)]]="","",Table1[[#This Row],[Verschluss - B1 - Recyceltes Material Anteil (in %)]])</f>
        <v/>
      </c>
      <c r="MN122" s="812" t="str">
        <f>IF(Table1[[#This Row],[Verschluss - B1 - Beschichtung]]="","",VLOOKUP(Table1[[#This Row],[Verschluss - B1 - Beschichtung]],'DD FD'!AE:AF,2,FALSE))</f>
        <v/>
      </c>
      <c r="MO122" s="815" t="str">
        <f>IF(Table1[[#This Row],[Verschluss - B1 - Beschichtung Anteil (in %)]]="","",Table1[[#This Row],[Verschluss - B1 - Beschichtung Anteil (in %)]])</f>
        <v/>
      </c>
      <c r="MP122" s="811" t="str">
        <f>IF(Table1[[#This Row],[Verschluss - B2 - Art]]="","",VLOOKUP(Table1[[#This Row],[Verschluss - B2 - Art]],'DD FD'!D:E,2,FALSE))</f>
        <v/>
      </c>
      <c r="MQ122" s="812" t="str">
        <f>IF(Table1[[#This Row],[Verschluss - B2 - Fraktion]]="","",VLOOKUP(Table1[[#This Row],[Verschluss - B2 - Fraktion]],'DD FD'!H:J,3,FALSE))</f>
        <v/>
      </c>
      <c r="MR122" s="809" t="str">
        <f>IF(Table1[[#This Row],[Verschluss - B2 - Gewicht (in G)]]="","",Table1[[#This Row],[Verschluss - B2 - Gewicht (in G)]])</f>
        <v/>
      </c>
      <c r="MS122" s="809" t="str">
        <f>IF(Table1[[#This Row],[Verschluss - B2 - Lizenzierungs-pflichtig? (X=Ja)]]="","",Table1[[#This Row],[Verschluss - B2 - Lizenzierungs-pflichtig? (X=Ja)]])</f>
        <v/>
      </c>
      <c r="MT122" s="809" t="str">
        <f>IF(Table1[[#This Row],[Verschluss - B2 - Trennbar vom Hauptkörper? (X=Ja)]]="","",Table1[[#This Row],[Verschluss - B2 - Trennbar vom Hauptkörper? (X=Ja)]])</f>
        <v/>
      </c>
      <c r="MU122" s="812" t="str">
        <f>IF(Table1[[#This Row],[Verschluss - B2 - Virgin Material]]="","",VLOOKUP(Table1[[#This Row],[Verschluss - B2 - Virgin Material]],'DD FD'!AJ:AK,2,FALSE))</f>
        <v/>
      </c>
      <c r="MV122" s="813" t="str">
        <f>IF(Table1[[#This Row],[Verschluss - B2 - Virgin Material Anteil (in %)]]="","",Table1[[#This Row],[Verschluss - B2 - Virgin Material Anteil (in %)]])</f>
        <v/>
      </c>
      <c r="MW122" s="812" t="str">
        <f>IF(Table1[[#This Row],[Verschluss - B2 - Recyceltes Material]]="","",VLOOKUP(Table1[[#This Row],[Verschluss - B2 - Recyceltes Material]],'DD FD'!AL:AM,2,FALSE))</f>
        <v/>
      </c>
      <c r="MX122" s="813" t="str">
        <f>IF(Table1[[#This Row],[Verschluss - B2 - Recyceltes Material Anteil (in %)]]="","",Table1[[#This Row],[Verschluss - B2 - Recyceltes Material Anteil (in %)]])</f>
        <v/>
      </c>
      <c r="MY122" s="812" t="str">
        <f>IF(Table1[[#This Row],[Verschluss - B2 - Beschichtung]]="","",VLOOKUP(Table1[[#This Row],[Verschluss - B2 - Beschichtung]],'DD FD'!AE:AF,2,FALSE))</f>
        <v/>
      </c>
      <c r="MZ122" s="815" t="str">
        <f>IF(Table1[[#This Row],[Verschluss - B2 - Beschichtung Anteil (in %)]]="","",Table1[[#This Row],[Verschluss - B2 - Beschichtung Anteil (in %)]])</f>
        <v/>
      </c>
      <c r="NA122" s="811" t="str">
        <f>IF(Table1[[#This Row],[Verschluss - B3 - Art]]="","",VLOOKUP(Table1[[#This Row],[Verschluss - B3 - Art]],'DD FD'!D:E,2,FALSE))</f>
        <v/>
      </c>
      <c r="NB122" s="812" t="str">
        <f>IF(Table1[[#This Row],[Verschluss - B3 - Fraktion]]="","",VLOOKUP(Table1[[#This Row],[Verschluss - B3 - Fraktion]],'DD FD'!H:J,3,FALSE))</f>
        <v/>
      </c>
      <c r="NC122" s="809" t="str">
        <f>IF(Table1[[#This Row],[Verschluss - B3 - Gewicht (in G)]]="","",Table1[[#This Row],[Verschluss - B3 - Gewicht (in G)]])</f>
        <v/>
      </c>
      <c r="ND122" s="809" t="str">
        <f>IF(Table1[[#This Row],[Verschluss - B3 - Lizenzierungs-pflichtig? (X=Ja)]]="","",Table1[[#This Row],[Verschluss - B3 - Lizenzierungs-pflichtig? (X=Ja)]])</f>
        <v/>
      </c>
      <c r="NE122" s="809" t="str">
        <f>IF(Table1[[#This Row],[Verschluss - B3 - Trennbar vom Hauptkörper? (X=Ja)]]="","",Table1[[#This Row],[Verschluss - B3 - Trennbar vom Hauptkörper? (X=Ja)]])</f>
        <v/>
      </c>
      <c r="NF122" s="812" t="str">
        <f>IF(Table1[[#This Row],[Verschluss - B3 - Virgin Material]]="","",VLOOKUP(Table1[[#This Row],[Verschluss - B3 - Virgin Material]],'DD FD'!AJ:AK,2,FALSE))</f>
        <v/>
      </c>
      <c r="NG122" s="813" t="str">
        <f>IF(Table1[[#This Row],[Verschluss - B3 - Virgin Material Anteil (in %)]]="","",Table1[[#This Row],[Verschluss - B3 - Virgin Material Anteil (in %)]])</f>
        <v/>
      </c>
      <c r="NH122" s="812" t="str">
        <f>IF(Table1[[#This Row],[Verschluss - B3 - Recyceltes Material]]="","",VLOOKUP(Table1[[#This Row],[Verschluss - B3 - Recyceltes Material]],'DD FD'!AL:AM,2,FALSE))</f>
        <v/>
      </c>
      <c r="NI122" s="813" t="str">
        <f>IF(Table1[[#This Row],[Verschluss - B3 - Recyceltes Material Anteil (in %)]]="","",Table1[[#This Row],[Verschluss - B3 - Recyceltes Material Anteil (in %)]])</f>
        <v/>
      </c>
      <c r="NJ122" s="812" t="str">
        <f>IF(Table1[[#This Row],[Verschluss - B3 - Beschichtung]]="","",VLOOKUP(Table1[[#This Row],[Verschluss - B3 - Beschichtung]],'DD FD'!AE:AF,2,FALSE))</f>
        <v/>
      </c>
      <c r="NK122" s="815" t="str">
        <f>IF(Table1[[#This Row],[Verschluss - B3 - Beschichtung Anteil (in %)]]="","",Table1[[#This Row],[Verschluss - B3 - Beschichtung Anteil (in %)]])</f>
        <v/>
      </c>
      <c r="NL122" s="811" t="str">
        <f>IF(Table1[[#This Row],[Etikett - B1 - Art]]="","",VLOOKUP(Table1[[#This Row],[Etikett - B1 - Art]],'DD FD'!F:G,2,FALSE))</f>
        <v/>
      </c>
      <c r="NM122" s="812" t="str">
        <f>IF(Table1[[#This Row],[Etikett - B1 - Fraktion]]="","",VLOOKUP(Table1[[#This Row],[Etikett - B1 - Fraktion]],'DD FD'!H:J,3,FALSE))</f>
        <v/>
      </c>
      <c r="NN122" s="809" t="str">
        <f>IF(Table1[[#This Row],[Etikett - B1 - Gewicht (in G)]]="","",Table1[[#This Row],[Etikett - B1 - Gewicht (in G)]])</f>
        <v/>
      </c>
      <c r="NO122" s="809" t="str">
        <f>IF(Table1[[#This Row],[Etikett - B1 - Lizenzierungs-pflichtig? (X=Ja)]]="","",Table1[[#This Row],[Etikett - B1 - Lizenzierungs-pflichtig? (X=Ja)]])</f>
        <v/>
      </c>
      <c r="NP122" s="809" t="str">
        <f>IF(Table1[[#This Row],[Etikett - B1 - Trennbar vom Hauptkörper? (X=Ja)]]="","",Table1[[#This Row],[Etikett - B1 - Trennbar vom Hauptkörper? (X=Ja)]])</f>
        <v/>
      </c>
      <c r="NQ122" s="812" t="str">
        <f>IF(Table1[[#This Row],[Etikett - B1 - Virgin Material]]="","",VLOOKUP(Table1[[#This Row],[Etikett - B1 - Virgin Material]],'DD FD'!AJ:AK,2,FALSE))</f>
        <v/>
      </c>
      <c r="NR122" s="813" t="str">
        <f>IF(Table1[[#This Row],[Etikett - B1 - Virgin Material Anteil (in %)]]="","",Table1[[#This Row],[Etikett - B1 - Virgin Material Anteil (in %)]])</f>
        <v/>
      </c>
      <c r="NS122" s="812" t="str">
        <f>IF(Table1[[#This Row],[Etikett - B1 - Recyceltes Material]]="","",VLOOKUP(Table1[[#This Row],[Etikett - B1 - Recyceltes Material]],'DD FD'!AL:AM,2,FALSE))</f>
        <v/>
      </c>
      <c r="NT122" s="813" t="str">
        <f>IF(Table1[[#This Row],[Etikett - B1 - Recyceltes Material Anteil (in %)]]="","",Table1[[#This Row],[Etikett - B1 - Recyceltes Material Anteil (in %)]])</f>
        <v/>
      </c>
      <c r="NU122" s="812" t="str">
        <f>IF(Table1[[#This Row],[Etikett - B1 - Beschichtung]]="","",VLOOKUP(Table1[[#This Row],[Etikett - B1 - Beschichtung]],'DD FD'!AE:AF,2,FALSE))</f>
        <v/>
      </c>
      <c r="NV122" s="815" t="str">
        <f>IF(Table1[[#This Row],[Etikett - B1 - Beschichtung Anteil (in %)]]="","",Table1[[#This Row],[Etikett - B1 - Beschichtung Anteil (in %)]])</f>
        <v/>
      </c>
      <c r="NW122" s="811" t="str">
        <f>IF(Table1[[#This Row],[Etikett - B2 - Art]]="","",VLOOKUP(Table1[[#This Row],[Etikett - B2 - Art]],'DD FD'!F:G,2,FALSE))</f>
        <v/>
      </c>
      <c r="NX122" s="812" t="str">
        <f>IF(Table1[[#This Row],[Etikett - B2 - Fraktion]]="","",VLOOKUP(Table1[[#This Row],[Etikett - B2 - Fraktion]],'DD FD'!H:J,3,FALSE))</f>
        <v/>
      </c>
      <c r="NY122" s="809" t="str">
        <f>IF(Table1[[#This Row],[Etikett - B2 - Gewicht (in G)]]="","",Table1[[#This Row],[Etikett - B2 - Gewicht (in G)]])</f>
        <v/>
      </c>
      <c r="NZ122" s="809" t="str">
        <f>IF(Table1[[#This Row],[Etikett - B2 - Lizenzierungs-pflichtig? (X=Ja)]]="","",Table1[[#This Row],[Etikett - B2 - Lizenzierungs-pflichtig? (X=Ja)]])</f>
        <v/>
      </c>
      <c r="OA122" s="809" t="str">
        <f>IF(Table1[[#This Row],[Etikett - B2 - Trennbar vom Hauptkörper? (X=Ja)]]="","",Table1[[#This Row],[Etikett - B2 - Trennbar vom Hauptkörper? (X=Ja)]])</f>
        <v/>
      </c>
      <c r="OB122" s="812" t="str">
        <f>IF(Table1[[#This Row],[Etikett - B2 - Virgin Material]]="","",VLOOKUP(Table1[[#This Row],[Etikett - B2 - Virgin Material]],'DD FD'!AJ:AK,2,FALSE))</f>
        <v/>
      </c>
      <c r="OC122" s="813" t="str">
        <f>IF(Table1[[#This Row],[Etikett - B2 - Virgin Material Anteil (in %)]]="","",Table1[[#This Row],[Etikett - B2 - Virgin Material Anteil (in %)]])</f>
        <v/>
      </c>
      <c r="OD122" s="812" t="str">
        <f>IF(Table1[[#This Row],[Etikett - B2 - Recyceltes Material]]="","",VLOOKUP(Table1[[#This Row],[Etikett - B2 - Recyceltes Material]],'DD FD'!AL:AM,2,FALSE))</f>
        <v/>
      </c>
      <c r="OE122" s="813" t="str">
        <f>IF(Table1[[#This Row],[Etikett - B2 - Recyceltes Material Anteil (in %)]]="","",Table1[[#This Row],[Etikett - B2 - Recyceltes Material Anteil (in %)]])</f>
        <v/>
      </c>
      <c r="OF122" s="812" t="str">
        <f>IF(Table1[[#This Row],[Etikett - B2 - Beschichtung]]="","",VLOOKUP(Table1[[#This Row],[Etikett - B2 - Beschichtung]],'DD FD'!AE:AF,2,FALSE))</f>
        <v/>
      </c>
      <c r="OG122" s="815" t="str">
        <f>IF(Table1[[#This Row],[Etikett - B2 - Beschichtung Anteil (in %)]]="","",Table1[[#This Row],[Etikett - B2 - Beschichtung Anteil (in %)]])</f>
        <v/>
      </c>
      <c r="OH122" s="811" t="str">
        <f>IF(Table1[[#This Row],[Etikett - B3 - Art]]="","",VLOOKUP(Table1[[#This Row],[Etikett - B3 - Art]],'DD FD'!F:G,2,FALSE))</f>
        <v/>
      </c>
      <c r="OI122" s="812" t="str">
        <f>IF(Table1[[#This Row],[Etikett - B3 - Fraktion]]="","",VLOOKUP(Table1[[#This Row],[Etikett - B3 - Fraktion]],'DD FD'!H:J,3,FALSE))</f>
        <v/>
      </c>
      <c r="OJ122" s="809" t="str">
        <f>IF(Table1[[#This Row],[Etikett - B3 - Gewicht (in G)]]="","",Table1[[#This Row],[Etikett - B3 - Gewicht (in G)]])</f>
        <v/>
      </c>
      <c r="OK122" s="809" t="str">
        <f>IF(Table1[[#This Row],[Etikett - B3 - Lizenzierungs-pflichtig? (X=Ja)]]="","",Table1[[#This Row],[Etikett - B3 - Lizenzierungs-pflichtig? (X=Ja)]])</f>
        <v/>
      </c>
      <c r="OL122" s="809" t="str">
        <f>IF(Table1[[#This Row],[Etikett - B3 - Trennbar vom Hauptkörper? (X=Ja)]]="","",Table1[[#This Row],[Etikett - B3 - Trennbar vom Hauptkörper? (X=Ja)]])</f>
        <v/>
      </c>
      <c r="OM122" s="812" t="str">
        <f>IF(Table1[[#This Row],[Etikett - B3 - Virgin Material]]="","",VLOOKUP(Table1[[#This Row],[Etikett - B3 - Virgin Material]],'DD FD'!AJ:AK,2,FALSE))</f>
        <v/>
      </c>
      <c r="ON122" s="813" t="str">
        <f>IF(Table1[[#This Row],[Etikett - B3 - Virgin Material Anteil (in %)]]="","",Table1[[#This Row],[Etikett - B3 - Virgin Material Anteil (in %)]])</f>
        <v/>
      </c>
      <c r="OO122" s="812" t="str">
        <f>IF(Table1[[#This Row],[Etikett - B3 - Recyceltes Material]]="","",VLOOKUP(Table1[[#This Row],[Etikett - B3 - Recyceltes Material]],'DD FD'!AL:AM,2,FALSE))</f>
        <v/>
      </c>
      <c r="OP122" s="813" t="str">
        <f>IF(Table1[[#This Row],[Etikett - B3 - Recyceltes Material Anteil (in %)]]="","",Table1[[#This Row],[Etikett - B3 - Recyceltes Material Anteil (in %)]])</f>
        <v/>
      </c>
      <c r="OQ122" s="812" t="str">
        <f>IF(Table1[[#This Row],[Etikett - B3 - Beschichtung]]="","",VLOOKUP(Table1[[#This Row],[Etikett - B3 - Beschichtung]],'DD FD'!AE:AF,2,FALSE))</f>
        <v/>
      </c>
      <c r="OR122" s="861" t="str">
        <f>IF(Table1[[#This Row],[Etikett - B3 - Beschichtung Anteil (in %)]]="","",Table1[[#This Row],[Etikett - B3 - Beschichtung Anteil (in %)]])</f>
        <v/>
      </c>
      <c r="OS122" s="866">
        <f>ROUNDUP(SUM(
IF(AND(LB122='DD FD'!$J$7,LD122='DD FD'!$AI$3),LC122,0),
IF(AND(LL122='DD FD'!$J$7,LN122='DD FD'!$AI$3),LM122,0),
IF(AND(LV122='DD FD'!$J$7,LX122='DD FD'!$AI$3),LW122,0),
IF(AND(MF122='DD FD'!$J$7,MH122='DD FD'!$AI$3),MG122,0),
IF(AND(MQ122='DD FD'!$J$7,MS122='DD FD'!$AI$3),MR122,0),
IF(AND(NB122='DD FD'!$J$7,ND122='DD FD'!$AI$3),NC122,0),
IF(AND(NM122='DD FD'!$J$7,NO122='DD FD'!$AI$3),NN122,0),
IF(AND(NX122='DD FD'!$J$7,NZ122='DD FD'!$AI$3),NY122,0),
IF(AND(OI122='DD FD'!$J$7,OK122='DD FD'!$AI$3),OJ122,0),
),2)</f>
        <v>0</v>
      </c>
      <c r="OT122" s="865">
        <f>ROUNDUP(SUM(
IF(AND(LB122='DD FD'!$J$6,LD122='DD FD'!$AI$3),LC122,0),
IF(AND(LL122='DD FD'!$J$6,LN122='DD FD'!$AI$3),LM122,0),
IF(AND(LV122='DD FD'!$J$6,LX122='DD FD'!$AI$3),LW122,0),
IF(AND(MF122='DD FD'!$J$6,MH122='DD FD'!$AI$3),MG122,0),
IF(AND(MQ122='DD FD'!$J$6,MS122='DD FD'!$AI$3),MR122,0),
IF(AND(NB122='DD FD'!$J$6,ND122='DD FD'!$AI$3),NC122,0),
IF(AND(NM122='DD FD'!$J$6,NO122='DD FD'!$AI$3),NN122,0),
IF(AND(NX122='DD FD'!$J$6,NZ122='DD FD'!$AI$3),NY122,0),
IF(AND(OI122='DD FD'!$J$6,OK122='DD FD'!$AI$3),OJ122,0),
),2)</f>
        <v>0</v>
      </c>
      <c r="OU122" s="865">
        <f>ROUNDUP(SUM(
IF(AND(LB122='DD FD'!$J$10,LD122='DD FD'!$AI$3),LC122,0),
IF(AND(LL122='DD FD'!$J$10,LN122='DD FD'!$AI$3),LM122,0),
IF(AND(LV122='DD FD'!$J$10,LX122='DD FD'!$AI$3),LW122,0),
IF(AND(MF122='DD FD'!$J$10,MH122='DD FD'!$AI$3),MG122,0),
IF(AND(MQ122='DD FD'!$J$10,MS122='DD FD'!$AI$3),MR122,0),
IF(AND(NB122='DD FD'!$J$10,ND122='DD FD'!$AI$3),NC122,0),
IF(AND(NM122='DD FD'!$J$10,NO122='DD FD'!$AI$3),NN122,0),
IF(AND(NX122='DD FD'!$J$10,NZ122='DD FD'!$AI$3),NY122,0),
IF(AND(OI122='DD FD'!$J$10,OK122='DD FD'!$AI$3),OJ122,0),
),2)</f>
        <v>0</v>
      </c>
      <c r="OV122" s="865">
        <f>ROUNDUP(SUM(
IF(AND(LB122='DD FD'!$J$8,LD122='DD FD'!$AI$3),LC122,0),
IF(AND(LL122='DD FD'!$J$8,LN122='DD FD'!$AI$3),LM122,0),
IF(AND(LV122='DD FD'!$J$8,LX122='DD FD'!$AI$3),LW122,0),
IF(AND(MF122='DD FD'!$J$8,MH122='DD FD'!$AI$3),MG122,0),
IF(AND(MQ122='DD FD'!$J$8,MS122='DD FD'!$AI$3),MR122,0),
IF(AND(NB122='DD FD'!$J$8,ND122='DD FD'!$AI$3),NC122,0),
IF(AND(NM122='DD FD'!$J$8,NO122='DD FD'!$AI$3),NN122,0),
IF(AND(NX122='DD FD'!$J$8,NZ122='DD FD'!$AI$3),NY122,0),
IF(AND(OI122='DD FD'!$J$8,OK122='DD FD'!$AI$3),OJ122,0),
),2)</f>
        <v>0</v>
      </c>
      <c r="OW122" s="865">
        <f>ROUNDUP(SUM(
IF(AND(LB122='DD FD'!$J$5,LD122='DD FD'!$AI$3),LC122,0),
IF(AND(LL122='DD FD'!$J$5,LN122='DD FD'!$AI$3),LM122,0),
IF(AND(LV122='DD FD'!$J$5,LX122='DD FD'!$AI$3),LW122,0),
IF(AND(MF122='DD FD'!$J$5,MH122='DD FD'!$AI$3),MG122,0),
IF(AND(MQ122='DD FD'!$J$5,MS122='DD FD'!$AI$3),MR122,0),
IF(AND(NB122='DD FD'!$J$5,ND122='DD FD'!$AI$3),NC122,0),
IF(AND(NM122='DD FD'!$J$5,NO122='DD FD'!$AI$3),NN122,0),
IF(AND(NX122='DD FD'!$J$5,NZ122='DD FD'!$AI$3),NY122,0),
IF(AND(OI122='DD FD'!$J$5,OK122='DD FD'!$AI$3),OJ122,0),
),2)</f>
        <v>0</v>
      </c>
      <c r="OX122" s="865">
        <f>ROUNDUP(SUM(
IF(AND(LB122='DD FD'!$J$9,LD122='DD FD'!$AI$3),LC122,0),
IF(AND(LL122='DD FD'!$J$9,LN122='DD FD'!$AI$3),LM122,0),
IF(AND(LV122='DD FD'!$J$9,LX122='DD FD'!$AI$3),LW122,0),
IF(AND(MF122='DD FD'!$J$9,MH122='DD FD'!$AI$3),MG122,0),
IF(AND(MQ122='DD FD'!$J$9,MS122='DD FD'!$AI$3),MR122,0),
IF(AND(NB122='DD FD'!$J$9,ND122='DD FD'!$AI$3),NC122,0),
IF(AND(NM122='DD FD'!$J$9,NO122='DD FD'!$AI$3),NN122,0),
IF(AND(NX122='DD FD'!$J$9,NZ122='DD FD'!$AI$3),NY122,0),
IF(AND(OI122='DD FD'!$J$9,OK122='DD FD'!$AI$3),OJ122,0),
),2)</f>
        <v>0</v>
      </c>
      <c r="OY122" s="865">
        <f>ROUNDUP(SUM(
IF(AND(LB122='DD FD'!$J$4,LD122='DD FD'!$AI$3),LC122,0),
IF(AND(LL122='DD FD'!$J$4,LN122='DD FD'!$AI$3),LM122,0),
IF(AND(LV122='DD FD'!$J$4,LX122='DD FD'!$AI$3),LW122,0),
IF(AND(MF122='DD FD'!$J$4,MH122='DD FD'!$AI$3),MG122,0),
IF(AND(MQ122='DD FD'!$J$4,MS122='DD FD'!$AI$3),MR122,0),
IF(AND(NB122='DD FD'!$J$4,ND122='DD FD'!$AI$3),NC122,0),
IF(AND(NM122='DD FD'!$J$4,NO122='DD FD'!$AI$3),NN122,0),
IF(AND(NX122='DD FD'!$J$4,NZ122='DD FD'!$AI$3),NY122,0),
IF(AND(OI122='DD FD'!$J$4,OK122='DD FD'!$AI$3),OJ122,0),
),2)</f>
        <v>0</v>
      </c>
      <c r="OZ122" s="867">
        <f>ROUNDUP(SUM(
IF(AND(LB122='DD FD'!$J$11,LD122='DD FD'!$AI$3),LC122,0),
IF(AND(LL122='DD FD'!$J$11,LN122='DD FD'!$AI$3),LM122,0),
IF(AND(LV122='DD FD'!$J$11,LX122='DD FD'!$AI$3),LW122,0),
IF(AND(MF122='DD FD'!$J$11,MH122='DD FD'!$AI$3),MG122,0),
IF(AND(MQ122='DD FD'!$J$11,MS122='DD FD'!$AI$3),MR122,0),
IF(AND(NB122='DD FD'!$J$11,ND122='DD FD'!$AI$3),NC122,0),
IF(AND(NM122='DD FD'!$J$11,NO122='DD FD'!$AI$3),NN122,0),
IF(AND(NX122='DD FD'!$J$11,NZ122='DD FD'!$AI$3),NY122,0),
IF(AND(OI122='DD FD'!$J$11,OK122='DD FD'!$AI$3),OJ122,0),
),2)</f>
        <v>0</v>
      </c>
    </row>
    <row r="123" spans="1:416">
      <c r="A123" s="663"/>
      <c r="B123" s="182"/>
      <c r="C123" s="282"/>
      <c r="D123" s="282"/>
      <c r="E123" s="183"/>
      <c r="F123" s="355"/>
      <c r="G123" s="359"/>
      <c r="H123" s="664"/>
      <c r="I123" s="173"/>
      <c r="J123" s="161" t="str">
        <f t="shared" si="27"/>
        <v/>
      </c>
      <c r="K123" s="633" t="str">
        <f t="shared" si="44"/>
        <v/>
      </c>
      <c r="L123" s="636"/>
      <c r="M123" s="124" t="str">
        <f t="shared" si="45"/>
        <v/>
      </c>
      <c r="N123" s="125" t="str">
        <f t="shared" si="28"/>
        <v/>
      </c>
      <c r="O123" s="175"/>
      <c r="P123" s="175"/>
      <c r="Q123" s="126" t="str">
        <f t="shared" si="46"/>
        <v/>
      </c>
      <c r="R123" s="184"/>
      <c r="S123" s="184"/>
      <c r="T123" s="182"/>
      <c r="U123" s="182"/>
      <c r="V123" s="182"/>
      <c r="W123" s="358"/>
      <c r="X123" s="182"/>
      <c r="Y123" s="183"/>
      <c r="Z123" s="123"/>
      <c r="AA123" s="176"/>
      <c r="AB123" s="176"/>
      <c r="AC123" s="176"/>
      <c r="AD123" s="176"/>
      <c r="AE123" s="176"/>
      <c r="AF123" s="176"/>
      <c r="AG123" s="127" t="str">
        <f t="shared" si="47"/>
        <v/>
      </c>
      <c r="AH123" s="127" t="str">
        <f t="shared" si="48"/>
        <v/>
      </c>
      <c r="AI123" s="370"/>
      <c r="AJ123" s="635"/>
      <c r="AK123" s="619" t="str">
        <f t="shared" si="49"/>
        <v/>
      </c>
      <c r="AL123" s="124" t="str">
        <f t="shared" si="29"/>
        <v/>
      </c>
      <c r="AM123" s="124" t="str">
        <f t="shared" si="30"/>
        <v/>
      </c>
      <c r="AN123" s="124" t="str">
        <f t="shared" si="31"/>
        <v/>
      </c>
      <c r="AO123" s="124" t="str">
        <f t="shared" si="32"/>
        <v/>
      </c>
      <c r="AP123" s="184"/>
      <c r="AQ123" s="182"/>
      <c r="AR123" s="182"/>
      <c r="AS123" s="182"/>
      <c r="AT123" s="182"/>
      <c r="AU123" s="127" t="str">
        <f t="shared" si="33"/>
        <v/>
      </c>
      <c r="AV123" s="354"/>
      <c r="AW123" s="127" t="str">
        <f t="shared" si="34"/>
        <v/>
      </c>
      <c r="AX123" s="144" t="str">
        <f t="shared" si="35"/>
        <v/>
      </c>
      <c r="AY123" s="182"/>
      <c r="AZ123" s="23"/>
      <c r="BA123" s="23"/>
      <c r="BB123" s="183"/>
      <c r="BC123" s="622"/>
      <c r="BD123" s="649" t="str">
        <f t="shared" si="50"/>
        <v/>
      </c>
      <c r="BE123" s="354"/>
      <c r="BF123" s="192" t="str">
        <f t="shared" si="51"/>
        <v/>
      </c>
      <c r="BG123" s="159"/>
      <c r="BH123" s="159"/>
      <c r="BI123" s="182"/>
      <c r="BJ123" s="194"/>
      <c r="BK123" s="194"/>
      <c r="BL123" s="194"/>
      <c r="BM123" s="127" t="str">
        <f t="shared" si="36"/>
        <v/>
      </c>
      <c r="BN123" s="194"/>
      <c r="BO123" s="178" t="str">
        <f t="shared" si="37"/>
        <v/>
      </c>
      <c r="BP123" s="191"/>
      <c r="BQ123" s="182"/>
      <c r="BR123" s="23"/>
      <c r="BS123" s="23"/>
      <c r="BT123" s="23"/>
      <c r="BU123" s="651"/>
      <c r="BV123" s="647"/>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633" t="str">
        <f t="shared" si="52"/>
        <v/>
      </c>
      <c r="DY123" s="736"/>
      <c r="DZ123" s="334"/>
      <c r="EA123" s="736"/>
      <c r="EB123" s="197"/>
      <c r="EC123" s="194"/>
      <c r="ED123" s="197"/>
      <c r="EE123" s="197"/>
      <c r="EF123" s="194"/>
      <c r="EG123" s="194"/>
      <c r="EH123" s="194"/>
      <c r="EI123" s="123" t="str">
        <f t="shared" si="38"/>
        <v/>
      </c>
      <c r="EJ123" s="194"/>
      <c r="EK123" s="620" t="str">
        <f t="shared" si="39"/>
        <v/>
      </c>
      <c r="EL123" s="756"/>
      <c r="EM123" s="620" t="str">
        <f t="shared" si="53"/>
        <v/>
      </c>
      <c r="EN123" s="733"/>
      <c r="EO123" s="163"/>
      <c r="EP123" s="163"/>
      <c r="EQ123" s="163"/>
      <c r="ER123" s="163"/>
      <c r="ES123" s="163"/>
      <c r="ET123" s="163"/>
      <c r="EU123" s="163"/>
      <c r="EV123" s="163"/>
      <c r="EW123" s="163"/>
      <c r="EX123" s="163"/>
      <c r="EY123" s="163"/>
      <c r="EZ123" s="163"/>
      <c r="FA123" s="163"/>
      <c r="FB123" s="163"/>
      <c r="FC123" s="742"/>
      <c r="FD123" s="648" t="str">
        <f t="shared" si="40"/>
        <v/>
      </c>
      <c r="FE123" s="183"/>
      <c r="FF123" s="201"/>
      <c r="FG123" s="201"/>
      <c r="FH123" s="201"/>
      <c r="FI123" s="201"/>
      <c r="FJ123" s="201"/>
      <c r="FK123" s="201"/>
      <c r="FL123" s="182"/>
      <c r="FM123" s="182"/>
      <c r="FN123" s="334"/>
      <c r="FO123" s="123" t="str">
        <f t="shared" si="41"/>
        <v/>
      </c>
      <c r="FP123" s="889" t="str">
        <f>IF(Table1[[#This Row],[Baumwollanteil (in %)]]&lt;&gt;"","05","")</f>
        <v/>
      </c>
      <c r="FQ123" s="999"/>
      <c r="FR123" s="179" t="str">
        <f t="shared" si="42"/>
        <v/>
      </c>
      <c r="FS123" s="175"/>
      <c r="FT123" s="175"/>
      <c r="FU123" s="175"/>
      <c r="FV123" s="745" t="str">
        <f t="shared" si="43"/>
        <v/>
      </c>
      <c r="FZ123" s="24"/>
      <c r="GA123" s="24"/>
      <c r="GC123" s="1010" t="str">
        <f>IF(Table1[[#This Row],[Global Trade Item Number (GTIN)]]="","",Table1[[#This Row],[Global Trade Item Number (GTIN)]])</f>
        <v/>
      </c>
      <c r="GD123" s="790" t="str">
        <f>IF(Table1[[#This Row],[WAWI-Nr./ Kreditoren-Nummer
(ASDV)]]&lt;&gt;"",Table1[[#This Row],[WAWI-Nr./ Kreditoren-Nummer
(ASDV)]],"")</f>
        <v/>
      </c>
      <c r="GE123" s="190"/>
      <c r="GF123" s="790" t="str">
        <f>IF(Table1[[#This Row],[Gültig ab (Datum)]]&lt;&gt;"","31.12.9999","")</f>
        <v/>
      </c>
      <c r="GG123" s="190"/>
      <c r="GH123" s="190"/>
      <c r="GI123" s="616"/>
      <c r="GJ123" s="765"/>
      <c r="GK123" s="763"/>
      <c r="GL123" s="617"/>
      <c r="GM123" s="617"/>
      <c r="GN123" s="617"/>
      <c r="GO123" s="617"/>
      <c r="GP123" s="617"/>
      <c r="GQ123" s="775"/>
      <c r="GR123" s="771"/>
      <c r="GS123" s="159"/>
      <c r="GT123" s="610"/>
      <c r="GU123" s="610"/>
      <c r="GV123" s="610"/>
      <c r="GW123" s="610"/>
      <c r="GX123" s="610"/>
      <c r="GY123" s="610"/>
      <c r="GZ123" s="610"/>
      <c r="HA123" s="610"/>
      <c r="HB123" s="771"/>
      <c r="HC123" s="610"/>
      <c r="HD123" s="610"/>
      <c r="HE123" s="610"/>
      <c r="HF123" s="610"/>
      <c r="HG123" s="610"/>
      <c r="HH123" s="610"/>
      <c r="HI123" s="610"/>
      <c r="HJ123" s="610"/>
      <c r="HK123" s="610"/>
      <c r="HL123" s="771"/>
      <c r="HM123" s="610"/>
      <c r="HN123" s="610"/>
      <c r="HO123" s="610"/>
      <c r="HP123" s="610"/>
      <c r="HQ123" s="610"/>
      <c r="HR123" s="610"/>
      <c r="HS123" s="610"/>
      <c r="HT123" s="610"/>
      <c r="HU123" s="610"/>
      <c r="HV123" s="771"/>
      <c r="HW123" s="610"/>
      <c r="HX123" s="610"/>
      <c r="HY123" s="610"/>
      <c r="HZ123" s="610"/>
      <c r="IA123" s="610"/>
      <c r="IB123" s="610"/>
      <c r="IC123" s="610"/>
      <c r="ID123" s="610"/>
      <c r="IE123" s="610"/>
      <c r="IF123" s="610"/>
      <c r="IG123" s="771"/>
      <c r="IH123" s="610"/>
      <c r="II123" s="610"/>
      <c r="IJ123" s="610"/>
      <c r="IK123" s="610"/>
      <c r="IL123" s="610"/>
      <c r="IM123" s="610"/>
      <c r="IN123" s="610"/>
      <c r="IO123" s="610"/>
      <c r="IP123" s="610"/>
      <c r="IQ123" s="610"/>
      <c r="IR123" s="771"/>
      <c r="IS123" s="610"/>
      <c r="IT123" s="610"/>
      <c r="IU123" s="610"/>
      <c r="IV123" s="610"/>
      <c r="IW123" s="610"/>
      <c r="IX123" s="610"/>
      <c r="IY123" s="610"/>
      <c r="IZ123" s="610"/>
      <c r="JA123" s="610"/>
      <c r="JB123" s="610"/>
      <c r="JC123" s="771"/>
      <c r="JD123" s="610"/>
      <c r="JE123" s="610"/>
      <c r="JF123" s="610"/>
      <c r="JG123" s="610"/>
      <c r="JH123" s="610"/>
      <c r="JI123" s="610"/>
      <c r="JJ123" s="610"/>
      <c r="JK123" s="610"/>
      <c r="JL123" s="610"/>
      <c r="JM123" s="827"/>
      <c r="JN123" s="771"/>
      <c r="JO123" s="610"/>
      <c r="JP123" s="610"/>
      <c r="JQ123" s="610"/>
      <c r="JR123" s="610"/>
      <c r="JS123" s="610"/>
      <c r="JT123" s="610"/>
      <c r="JU123" s="610"/>
      <c r="JV123" s="610"/>
      <c r="JW123" s="610"/>
      <c r="JX123" s="610"/>
      <c r="JY123" s="771"/>
      <c r="JZ123" s="610"/>
      <c r="KA123" s="610"/>
      <c r="KB123" s="610"/>
      <c r="KC123" s="610"/>
      <c r="KD123" s="610"/>
      <c r="KE123" s="610"/>
      <c r="KF123" s="610"/>
      <c r="KG123" s="610"/>
      <c r="KH123" s="610"/>
      <c r="KI123" s="610"/>
      <c r="KL123" s="803" t="str">
        <f>IF(Table1[[#This Row],[GTIN]]&lt;&gt;"",Table1[[#This Row],[GTIN]],"")</f>
        <v/>
      </c>
      <c r="KM123" s="804" t="str">
        <f>Table1[[#This Row],[Kreditor]]</f>
        <v/>
      </c>
      <c r="KN123" s="805" t="str">
        <f>IF(Table1[[#This Row],[Gültig ab (Datum)]]&lt;&gt;"",Table1[[#This Row],[Gültig ab (Datum)]],"")</f>
        <v/>
      </c>
      <c r="KO123" s="805" t="str">
        <f>Table1[[#This Row],[Gültig bis]]</f>
        <v/>
      </c>
      <c r="KP123" s="818" t="str">
        <f>IF(Table1[[#This Row],[Artikel verpackt? 
(X=Ja)]]="","",Table1[[#This Row],[Artikel verpackt? 
(X=Ja)]])</f>
        <v/>
      </c>
      <c r="KQ123" s="806" t="str">
        <f>IF(Table1[[#This Row],[Verpackung recyclingfähig?
(X=Ja)]]="","",Table1[[#This Row],[Verpackung recyclingfähig?
(X=Ja)]])</f>
        <v/>
      </c>
      <c r="KR123" s="807"/>
      <c r="KS123" s="808"/>
      <c r="KT123" s="809"/>
      <c r="KU123" s="809"/>
      <c r="KV123" s="809"/>
      <c r="KW123" s="809"/>
      <c r="KX123" s="809"/>
      <c r="KY123" s="809"/>
      <c r="KZ123" s="810"/>
      <c r="LA123" s="811" t="str">
        <f>IF(Table1[[#This Row],[Hauptkörper - B1 - Art]]="","",VLOOKUP(Table1[[#This Row],[Hauptkörper - B1 - Art]],'DD FD'!B:C,2,FALSE))</f>
        <v/>
      </c>
      <c r="LB123" s="812" t="str">
        <f>IF(Table1[[#This Row],[Hauptkörper - B1 - Fraktion]]="","",VLOOKUP(Table1[[#This Row],[Hauptkörper - B1 - Fraktion]],'DD FD'!H:J,3,FALSE))</f>
        <v/>
      </c>
      <c r="LC123" s="809" t="str">
        <f>IF(Table1[[#This Row],[Hauptkörper - B1 - Gewicht
(in G)]]="","",Table1[[#This Row],[Hauptkörper - B1 - Gewicht
(in G)]])</f>
        <v/>
      </c>
      <c r="LD123" s="809" t="str">
        <f>IF(Table1[[#This Row],[Hauptkörper - B1 - Lizenzierungs-pflichtig? (X=Ja)]]="","",Table1[[#This Row],[Hauptkörper - B1 - Lizenzierungs-pflichtig? (X=Ja)]])</f>
        <v/>
      </c>
      <c r="LE123" s="812" t="str">
        <f>IF(Table1[[#This Row],[Hauptkörper - B1 - Virgin Material]]="","",VLOOKUP(Table1[[#This Row],[Hauptkörper - B1 - Virgin Material]],'DD FD'!AJ:AK,2,FALSE))</f>
        <v/>
      </c>
      <c r="LF123" s="813" t="str">
        <f>IF(Table1[[#This Row],[Hauptkörper - B1 - Virgin Material Anteil (in %)]]="","",Table1[[#This Row],[Hauptkörper - B1 - Virgin Material Anteil (in %)]])</f>
        <v/>
      </c>
      <c r="LG123" s="812" t="str">
        <f>IF(Table1[[#This Row],[Hauptkörper - B1 - Recyceltes Material]]="","",VLOOKUP(Table1[[#This Row],[Hauptkörper - B1 - Recyceltes Material]],'DD FD'!AL:AM,2,FALSE))</f>
        <v/>
      </c>
      <c r="LH123" s="813" t="str">
        <f>IF(Table1[[#This Row],[Hauptkörper - B1 - Recyceltes Material Anteil (in %)]]="","",Table1[[#This Row],[Hauptkörper - B1 - Recyceltes Material Anteil (in %)]])</f>
        <v/>
      </c>
      <c r="LI123" s="814" t="str">
        <f>IF(Table1[[#This Row],[Hauptkörper - B1 - Beschichtung]]="","",VLOOKUP(Table1[[#This Row],[Hauptkörper - B1 - Beschichtung]],'DD FD'!AE:AF,2,FALSE))</f>
        <v/>
      </c>
      <c r="LJ123" s="815" t="str">
        <f>IF(Table1[[#This Row],[Hauptkörper - B1 - Beschichtung Anteil (in %)]]="","",Table1[[#This Row],[Hauptkörper - B1 - Beschichtung Anteil (in %)]])</f>
        <v/>
      </c>
      <c r="LK123" s="811" t="str">
        <f>IF(Table1[[#This Row],[Hauptkörper - B2 - Art]]="","",VLOOKUP(Table1[[#This Row],[Hauptkörper - B2 - Art]],'DD FD'!B:C,2,FALSE))</f>
        <v/>
      </c>
      <c r="LL123" s="812" t="str">
        <f>IF(Table1[[#This Row],[Hauptkörper - B2 - Fraktion]]="","",VLOOKUP(Table1[[#This Row],[Hauptkörper - B2 - Fraktion]],'DD FD'!H:J,3,FALSE))</f>
        <v/>
      </c>
      <c r="LM123" s="809" t="str">
        <f>IF(Table1[[#This Row],[Hauptkörper - B2 - Gewicht
(in G)]]="","",Table1[[#This Row],[Hauptkörper - B2 - Gewicht
(in G)]])</f>
        <v/>
      </c>
      <c r="LN123" s="809" t="str">
        <f>IF(Table1[[#This Row],[Hauptkörper - B2 - Lizenzierungs-pflichtig? (X=Ja)]]="","",Table1[[#This Row],[Hauptkörper - B2 - Lizenzierungs-pflichtig? (X=Ja)]])</f>
        <v/>
      </c>
      <c r="LO123" s="812" t="str">
        <f>IF(Table1[[#This Row],[Hauptkörper - B2 - Virgin Material]]="","",VLOOKUP(Table1[[#This Row],[Hauptkörper - B2 - Virgin Material]],'DD FD'!AJ:AK,2,FALSE))</f>
        <v/>
      </c>
      <c r="LP123" s="813" t="str">
        <f>IF(Table1[[#This Row],[Hauptkörper - B2 - Virgin Material Anteil (in %)]]="","",Table1[[#This Row],[Hauptkörper - B2 - Virgin Material Anteil (in %)]])</f>
        <v/>
      </c>
      <c r="LQ123" s="812" t="str">
        <f>IF(Table1[[#This Row],[Hauptkörper - B2 - Recyceltes Material]]="","",VLOOKUP(Table1[[#This Row],[Hauptkörper - B2 - Recyceltes Material]],'DD FD'!AL:AM,2,FALSE))</f>
        <v/>
      </c>
      <c r="LR123" s="813" t="str">
        <f>IF(Table1[[#This Row],[Hauptkörper - B2 - Recyceltes Material Anteil (in %)]]="","",Table1[[#This Row],[Hauptkörper - B2 - Recyceltes Material Anteil (in %)]])</f>
        <v/>
      </c>
      <c r="LS123" s="812" t="str">
        <f>IF(Table1[[#This Row],[Hauptkörper - B2 - Beschichtung]]="","",VLOOKUP(Table1[[#This Row],[Hauptkörper - B2 - Beschichtung]],'DD FD'!AE:AF,2,FALSE))</f>
        <v/>
      </c>
      <c r="LT123" s="815" t="str">
        <f>IF(Table1[[#This Row],[Hauptkörper - B2 - Beschichtung Anteil (in %)]]="","",Table1[[#This Row],[Hauptkörper - B2 - Beschichtung Anteil (in %)]])</f>
        <v/>
      </c>
      <c r="LU123" s="811" t="str">
        <f>IF(Table1[[#This Row],[Hauptkörper - B3 - Art]]="","",VLOOKUP(Table1[[#This Row],[Hauptkörper - B3 - Art]],'DD FD'!B:C,2,FALSE))</f>
        <v/>
      </c>
      <c r="LV123" s="812" t="str">
        <f>IF(Table1[[#This Row],[Hauptkörper - B3 - Fraktion]]="","",VLOOKUP(Table1[[#This Row],[Hauptkörper - B3 - Fraktion]],'DD FD'!H:J,3,FALSE))</f>
        <v/>
      </c>
      <c r="LW123" s="809" t="str">
        <f>IF(Table1[[#This Row],[Hauptkörper - B3 - Gewicht
(in G)]]="","",Table1[[#This Row],[Hauptkörper - B3 - Gewicht
(in G)]])</f>
        <v/>
      </c>
      <c r="LX123" s="809" t="str">
        <f>IF(Table1[[#This Row],[Hauptkörper - B3 - Lizenzierungs-pflichtig? (X=Ja)]]="","",Table1[[#This Row],[Hauptkörper - B3 - Lizenzierungs-pflichtig? (X=Ja)]])</f>
        <v/>
      </c>
      <c r="LY123" s="812" t="str">
        <f>IF(Table1[[#This Row],[Hauptkörper - B3 - Virgin Material]]="","",VLOOKUP(Table1[[#This Row],[Hauptkörper - B3 - Virgin Material]],'DD FD'!AJ:AK,2,FALSE))</f>
        <v/>
      </c>
      <c r="LZ123" s="813" t="str">
        <f>IF(Table1[[#This Row],[Hauptkörper - B3 - Virgin Material Anteil (in %)]]="","",Table1[[#This Row],[Hauptkörper - B3 - Virgin Material Anteil (in %)]])</f>
        <v/>
      </c>
      <c r="MA123" s="812" t="str">
        <f>IF(Table1[[#This Row],[Hauptkörper - B3 - Recyceltes Material]]="","",VLOOKUP(Table1[[#This Row],[Hauptkörper - B3 - Recyceltes Material]],'DD FD'!AL:AM,2,FALSE))</f>
        <v/>
      </c>
      <c r="MB123" s="813" t="str">
        <f>IF(Table1[[#This Row],[Hauptkörper - B3 - Recyceltes Material Anteil (in %)]]="","",Table1[[#This Row],[Hauptkörper - B3 - Recyceltes Material Anteil (in %)]])</f>
        <v/>
      </c>
      <c r="MC123" s="812" t="str">
        <f>IF(Table1[[#This Row],[Hauptkörper - B3 - Beschichtung]]="","",VLOOKUP(Table1[[#This Row],[Hauptkörper - B3 - Beschichtung]],'DD FD'!AE:AF,2,FALSE))</f>
        <v/>
      </c>
      <c r="MD123" s="815" t="str">
        <f>IF(Table1[[#This Row],[Hauptkörper - B3 - Beschichtung Anteil (in %)]]="","",Table1[[#This Row],[Hauptkörper - B3 - Beschichtung Anteil (in %)]])</f>
        <v/>
      </c>
      <c r="ME123" s="811" t="str">
        <f>IF(Table1[[#This Row],[Verschluss - B1 - Art]]="","",VLOOKUP(Table1[[#This Row],[Verschluss - B1 - Art]],'DD FD'!D:E,2,FALSE))</f>
        <v/>
      </c>
      <c r="MF123" s="812" t="str">
        <f>IF(Table1[[#This Row],[Verschluss - B1 - Fraktion]]="","",VLOOKUP(Table1[[#This Row],[Verschluss - B1 - Fraktion]],'DD FD'!H:J,3,FALSE))</f>
        <v/>
      </c>
      <c r="MG123" s="809" t="str">
        <f>IF(Table1[[#This Row],[Verschluss - B1 - Gewicht (in G)]]="","",Table1[[#This Row],[Verschluss - B1 - Gewicht (in G)]])</f>
        <v/>
      </c>
      <c r="MH123" s="809" t="str">
        <f>IF(Table1[[#This Row],[Verschluss - B1 - Lizenzierungs-pflichtig? (X=Ja)]]="","",Table1[[#This Row],[Verschluss - B1 - Lizenzierungs-pflichtig? (X=Ja)]])</f>
        <v/>
      </c>
      <c r="MI123" s="809" t="str">
        <f>IF(Table1[[#This Row],[Verschluss - B1 - Trennbar vom Hauptkörper? (X=Ja)]]="","",Table1[[#This Row],[Verschluss - B1 - Trennbar vom Hauptkörper? (X=Ja)]])</f>
        <v/>
      </c>
      <c r="MJ123" s="812" t="str">
        <f>IF(Table1[[#This Row],[Verschluss - B1 - Virgin Material]]="","",VLOOKUP(Table1[[#This Row],[Verschluss - B1 - Virgin Material]],'DD FD'!AJ:AK,2,FALSE))</f>
        <v/>
      </c>
      <c r="MK123" s="813" t="str">
        <f>IF(Table1[[#This Row],[Verschluss - B1 - Virgin Material Anteil (in %)]]="","",Table1[[#This Row],[Verschluss - B1 - Virgin Material Anteil (in %)]])</f>
        <v/>
      </c>
      <c r="ML123" s="812" t="str">
        <f>IF(Table1[[#This Row],[Verschluss - B1 - Recyceltes Material]]="","",VLOOKUP(Table1[[#This Row],[Verschluss - B1 - Recyceltes Material]],'DD FD'!AL:AM,2,FALSE))</f>
        <v/>
      </c>
      <c r="MM123" s="813" t="str">
        <f>IF(Table1[[#This Row],[Verschluss - B1 - Recyceltes Material Anteil (in %)]]="","",Table1[[#This Row],[Verschluss - B1 - Recyceltes Material Anteil (in %)]])</f>
        <v/>
      </c>
      <c r="MN123" s="812" t="str">
        <f>IF(Table1[[#This Row],[Verschluss - B1 - Beschichtung]]="","",VLOOKUP(Table1[[#This Row],[Verschluss - B1 - Beschichtung]],'DD FD'!AE:AF,2,FALSE))</f>
        <v/>
      </c>
      <c r="MO123" s="815" t="str">
        <f>IF(Table1[[#This Row],[Verschluss - B1 - Beschichtung Anteil (in %)]]="","",Table1[[#This Row],[Verschluss - B1 - Beschichtung Anteil (in %)]])</f>
        <v/>
      </c>
      <c r="MP123" s="811" t="str">
        <f>IF(Table1[[#This Row],[Verschluss - B2 - Art]]="","",VLOOKUP(Table1[[#This Row],[Verschluss - B2 - Art]],'DD FD'!D:E,2,FALSE))</f>
        <v/>
      </c>
      <c r="MQ123" s="812" t="str">
        <f>IF(Table1[[#This Row],[Verschluss - B2 - Fraktion]]="","",VLOOKUP(Table1[[#This Row],[Verschluss - B2 - Fraktion]],'DD FD'!H:J,3,FALSE))</f>
        <v/>
      </c>
      <c r="MR123" s="809" t="str">
        <f>IF(Table1[[#This Row],[Verschluss - B2 - Gewicht (in G)]]="","",Table1[[#This Row],[Verschluss - B2 - Gewicht (in G)]])</f>
        <v/>
      </c>
      <c r="MS123" s="809" t="str">
        <f>IF(Table1[[#This Row],[Verschluss - B2 - Lizenzierungs-pflichtig? (X=Ja)]]="","",Table1[[#This Row],[Verschluss - B2 - Lizenzierungs-pflichtig? (X=Ja)]])</f>
        <v/>
      </c>
      <c r="MT123" s="809" t="str">
        <f>IF(Table1[[#This Row],[Verschluss - B2 - Trennbar vom Hauptkörper? (X=Ja)]]="","",Table1[[#This Row],[Verschluss - B2 - Trennbar vom Hauptkörper? (X=Ja)]])</f>
        <v/>
      </c>
      <c r="MU123" s="812" t="str">
        <f>IF(Table1[[#This Row],[Verschluss - B2 - Virgin Material]]="","",VLOOKUP(Table1[[#This Row],[Verschluss - B2 - Virgin Material]],'DD FD'!AJ:AK,2,FALSE))</f>
        <v/>
      </c>
      <c r="MV123" s="813" t="str">
        <f>IF(Table1[[#This Row],[Verschluss - B2 - Virgin Material Anteil (in %)]]="","",Table1[[#This Row],[Verschluss - B2 - Virgin Material Anteil (in %)]])</f>
        <v/>
      </c>
      <c r="MW123" s="812" t="str">
        <f>IF(Table1[[#This Row],[Verschluss - B2 - Recyceltes Material]]="","",VLOOKUP(Table1[[#This Row],[Verschluss - B2 - Recyceltes Material]],'DD FD'!AL:AM,2,FALSE))</f>
        <v/>
      </c>
      <c r="MX123" s="813" t="str">
        <f>IF(Table1[[#This Row],[Verschluss - B2 - Recyceltes Material Anteil (in %)]]="","",Table1[[#This Row],[Verschluss - B2 - Recyceltes Material Anteil (in %)]])</f>
        <v/>
      </c>
      <c r="MY123" s="812" t="str">
        <f>IF(Table1[[#This Row],[Verschluss - B2 - Beschichtung]]="","",VLOOKUP(Table1[[#This Row],[Verschluss - B2 - Beschichtung]],'DD FD'!AE:AF,2,FALSE))</f>
        <v/>
      </c>
      <c r="MZ123" s="815" t="str">
        <f>IF(Table1[[#This Row],[Verschluss - B2 - Beschichtung Anteil (in %)]]="","",Table1[[#This Row],[Verschluss - B2 - Beschichtung Anteil (in %)]])</f>
        <v/>
      </c>
      <c r="NA123" s="811" t="str">
        <f>IF(Table1[[#This Row],[Verschluss - B3 - Art]]="","",VLOOKUP(Table1[[#This Row],[Verschluss - B3 - Art]],'DD FD'!D:E,2,FALSE))</f>
        <v/>
      </c>
      <c r="NB123" s="812" t="str">
        <f>IF(Table1[[#This Row],[Verschluss - B3 - Fraktion]]="","",VLOOKUP(Table1[[#This Row],[Verschluss - B3 - Fraktion]],'DD FD'!H:J,3,FALSE))</f>
        <v/>
      </c>
      <c r="NC123" s="809" t="str">
        <f>IF(Table1[[#This Row],[Verschluss - B3 - Gewicht (in G)]]="","",Table1[[#This Row],[Verschluss - B3 - Gewicht (in G)]])</f>
        <v/>
      </c>
      <c r="ND123" s="809" t="str">
        <f>IF(Table1[[#This Row],[Verschluss - B3 - Lizenzierungs-pflichtig? (X=Ja)]]="","",Table1[[#This Row],[Verschluss - B3 - Lizenzierungs-pflichtig? (X=Ja)]])</f>
        <v/>
      </c>
      <c r="NE123" s="809" t="str">
        <f>IF(Table1[[#This Row],[Verschluss - B3 - Trennbar vom Hauptkörper? (X=Ja)]]="","",Table1[[#This Row],[Verschluss - B3 - Trennbar vom Hauptkörper? (X=Ja)]])</f>
        <v/>
      </c>
      <c r="NF123" s="812" t="str">
        <f>IF(Table1[[#This Row],[Verschluss - B3 - Virgin Material]]="","",VLOOKUP(Table1[[#This Row],[Verschluss - B3 - Virgin Material]],'DD FD'!AJ:AK,2,FALSE))</f>
        <v/>
      </c>
      <c r="NG123" s="813" t="str">
        <f>IF(Table1[[#This Row],[Verschluss - B3 - Virgin Material Anteil (in %)]]="","",Table1[[#This Row],[Verschluss - B3 - Virgin Material Anteil (in %)]])</f>
        <v/>
      </c>
      <c r="NH123" s="812" t="str">
        <f>IF(Table1[[#This Row],[Verschluss - B3 - Recyceltes Material]]="","",VLOOKUP(Table1[[#This Row],[Verschluss - B3 - Recyceltes Material]],'DD FD'!AL:AM,2,FALSE))</f>
        <v/>
      </c>
      <c r="NI123" s="813" t="str">
        <f>IF(Table1[[#This Row],[Verschluss - B3 - Recyceltes Material Anteil (in %)]]="","",Table1[[#This Row],[Verschluss - B3 - Recyceltes Material Anteil (in %)]])</f>
        <v/>
      </c>
      <c r="NJ123" s="812" t="str">
        <f>IF(Table1[[#This Row],[Verschluss - B3 - Beschichtung]]="","",VLOOKUP(Table1[[#This Row],[Verschluss - B3 - Beschichtung]],'DD FD'!AE:AF,2,FALSE))</f>
        <v/>
      </c>
      <c r="NK123" s="815" t="str">
        <f>IF(Table1[[#This Row],[Verschluss - B3 - Beschichtung Anteil (in %)]]="","",Table1[[#This Row],[Verschluss - B3 - Beschichtung Anteil (in %)]])</f>
        <v/>
      </c>
      <c r="NL123" s="811" t="str">
        <f>IF(Table1[[#This Row],[Etikett - B1 - Art]]="","",VLOOKUP(Table1[[#This Row],[Etikett - B1 - Art]],'DD FD'!F:G,2,FALSE))</f>
        <v/>
      </c>
      <c r="NM123" s="812" t="str">
        <f>IF(Table1[[#This Row],[Etikett - B1 - Fraktion]]="","",VLOOKUP(Table1[[#This Row],[Etikett - B1 - Fraktion]],'DD FD'!H:J,3,FALSE))</f>
        <v/>
      </c>
      <c r="NN123" s="809" t="str">
        <f>IF(Table1[[#This Row],[Etikett - B1 - Gewicht (in G)]]="","",Table1[[#This Row],[Etikett - B1 - Gewicht (in G)]])</f>
        <v/>
      </c>
      <c r="NO123" s="809" t="str">
        <f>IF(Table1[[#This Row],[Etikett - B1 - Lizenzierungs-pflichtig? (X=Ja)]]="","",Table1[[#This Row],[Etikett - B1 - Lizenzierungs-pflichtig? (X=Ja)]])</f>
        <v/>
      </c>
      <c r="NP123" s="809" t="str">
        <f>IF(Table1[[#This Row],[Etikett - B1 - Trennbar vom Hauptkörper? (X=Ja)]]="","",Table1[[#This Row],[Etikett - B1 - Trennbar vom Hauptkörper? (X=Ja)]])</f>
        <v/>
      </c>
      <c r="NQ123" s="812" t="str">
        <f>IF(Table1[[#This Row],[Etikett - B1 - Virgin Material]]="","",VLOOKUP(Table1[[#This Row],[Etikett - B1 - Virgin Material]],'DD FD'!AJ:AK,2,FALSE))</f>
        <v/>
      </c>
      <c r="NR123" s="813" t="str">
        <f>IF(Table1[[#This Row],[Etikett - B1 - Virgin Material Anteil (in %)]]="","",Table1[[#This Row],[Etikett - B1 - Virgin Material Anteil (in %)]])</f>
        <v/>
      </c>
      <c r="NS123" s="812" t="str">
        <f>IF(Table1[[#This Row],[Etikett - B1 - Recyceltes Material]]="","",VLOOKUP(Table1[[#This Row],[Etikett - B1 - Recyceltes Material]],'DD FD'!AL:AM,2,FALSE))</f>
        <v/>
      </c>
      <c r="NT123" s="813" t="str">
        <f>IF(Table1[[#This Row],[Etikett - B1 - Recyceltes Material Anteil (in %)]]="","",Table1[[#This Row],[Etikett - B1 - Recyceltes Material Anteil (in %)]])</f>
        <v/>
      </c>
      <c r="NU123" s="812" t="str">
        <f>IF(Table1[[#This Row],[Etikett - B1 - Beschichtung]]="","",VLOOKUP(Table1[[#This Row],[Etikett - B1 - Beschichtung]],'DD FD'!AE:AF,2,FALSE))</f>
        <v/>
      </c>
      <c r="NV123" s="815" t="str">
        <f>IF(Table1[[#This Row],[Etikett - B1 - Beschichtung Anteil (in %)]]="","",Table1[[#This Row],[Etikett - B1 - Beschichtung Anteil (in %)]])</f>
        <v/>
      </c>
      <c r="NW123" s="811" t="str">
        <f>IF(Table1[[#This Row],[Etikett - B2 - Art]]="","",VLOOKUP(Table1[[#This Row],[Etikett - B2 - Art]],'DD FD'!F:G,2,FALSE))</f>
        <v/>
      </c>
      <c r="NX123" s="812" t="str">
        <f>IF(Table1[[#This Row],[Etikett - B2 - Fraktion]]="","",VLOOKUP(Table1[[#This Row],[Etikett - B2 - Fraktion]],'DD FD'!H:J,3,FALSE))</f>
        <v/>
      </c>
      <c r="NY123" s="809" t="str">
        <f>IF(Table1[[#This Row],[Etikett - B2 - Gewicht (in G)]]="","",Table1[[#This Row],[Etikett - B2 - Gewicht (in G)]])</f>
        <v/>
      </c>
      <c r="NZ123" s="809" t="str">
        <f>IF(Table1[[#This Row],[Etikett - B2 - Lizenzierungs-pflichtig? (X=Ja)]]="","",Table1[[#This Row],[Etikett - B2 - Lizenzierungs-pflichtig? (X=Ja)]])</f>
        <v/>
      </c>
      <c r="OA123" s="809" t="str">
        <f>IF(Table1[[#This Row],[Etikett - B2 - Trennbar vom Hauptkörper? (X=Ja)]]="","",Table1[[#This Row],[Etikett - B2 - Trennbar vom Hauptkörper? (X=Ja)]])</f>
        <v/>
      </c>
      <c r="OB123" s="812" t="str">
        <f>IF(Table1[[#This Row],[Etikett - B2 - Virgin Material]]="","",VLOOKUP(Table1[[#This Row],[Etikett - B2 - Virgin Material]],'DD FD'!AJ:AK,2,FALSE))</f>
        <v/>
      </c>
      <c r="OC123" s="813" t="str">
        <f>IF(Table1[[#This Row],[Etikett - B2 - Virgin Material Anteil (in %)]]="","",Table1[[#This Row],[Etikett - B2 - Virgin Material Anteil (in %)]])</f>
        <v/>
      </c>
      <c r="OD123" s="812" t="str">
        <f>IF(Table1[[#This Row],[Etikett - B2 - Recyceltes Material]]="","",VLOOKUP(Table1[[#This Row],[Etikett - B2 - Recyceltes Material]],'DD FD'!AL:AM,2,FALSE))</f>
        <v/>
      </c>
      <c r="OE123" s="813" t="str">
        <f>IF(Table1[[#This Row],[Etikett - B2 - Recyceltes Material Anteil (in %)]]="","",Table1[[#This Row],[Etikett - B2 - Recyceltes Material Anteil (in %)]])</f>
        <v/>
      </c>
      <c r="OF123" s="812" t="str">
        <f>IF(Table1[[#This Row],[Etikett - B2 - Beschichtung]]="","",VLOOKUP(Table1[[#This Row],[Etikett - B2 - Beschichtung]],'DD FD'!AE:AF,2,FALSE))</f>
        <v/>
      </c>
      <c r="OG123" s="815" t="str">
        <f>IF(Table1[[#This Row],[Etikett - B2 - Beschichtung Anteil (in %)]]="","",Table1[[#This Row],[Etikett - B2 - Beschichtung Anteil (in %)]])</f>
        <v/>
      </c>
      <c r="OH123" s="811" t="str">
        <f>IF(Table1[[#This Row],[Etikett - B3 - Art]]="","",VLOOKUP(Table1[[#This Row],[Etikett - B3 - Art]],'DD FD'!F:G,2,FALSE))</f>
        <v/>
      </c>
      <c r="OI123" s="812" t="str">
        <f>IF(Table1[[#This Row],[Etikett - B3 - Fraktion]]="","",VLOOKUP(Table1[[#This Row],[Etikett - B3 - Fraktion]],'DD FD'!H:J,3,FALSE))</f>
        <v/>
      </c>
      <c r="OJ123" s="809" t="str">
        <f>IF(Table1[[#This Row],[Etikett - B3 - Gewicht (in G)]]="","",Table1[[#This Row],[Etikett - B3 - Gewicht (in G)]])</f>
        <v/>
      </c>
      <c r="OK123" s="809" t="str">
        <f>IF(Table1[[#This Row],[Etikett - B3 - Lizenzierungs-pflichtig? (X=Ja)]]="","",Table1[[#This Row],[Etikett - B3 - Lizenzierungs-pflichtig? (X=Ja)]])</f>
        <v/>
      </c>
      <c r="OL123" s="809" t="str">
        <f>IF(Table1[[#This Row],[Etikett - B3 - Trennbar vom Hauptkörper? (X=Ja)]]="","",Table1[[#This Row],[Etikett - B3 - Trennbar vom Hauptkörper? (X=Ja)]])</f>
        <v/>
      </c>
      <c r="OM123" s="812" t="str">
        <f>IF(Table1[[#This Row],[Etikett - B3 - Virgin Material]]="","",VLOOKUP(Table1[[#This Row],[Etikett - B3 - Virgin Material]],'DD FD'!AJ:AK,2,FALSE))</f>
        <v/>
      </c>
      <c r="ON123" s="813" t="str">
        <f>IF(Table1[[#This Row],[Etikett - B3 - Virgin Material Anteil (in %)]]="","",Table1[[#This Row],[Etikett - B3 - Virgin Material Anteil (in %)]])</f>
        <v/>
      </c>
      <c r="OO123" s="812" t="str">
        <f>IF(Table1[[#This Row],[Etikett - B3 - Recyceltes Material]]="","",VLOOKUP(Table1[[#This Row],[Etikett - B3 - Recyceltes Material]],'DD FD'!AL:AM,2,FALSE))</f>
        <v/>
      </c>
      <c r="OP123" s="813" t="str">
        <f>IF(Table1[[#This Row],[Etikett - B3 - Recyceltes Material Anteil (in %)]]="","",Table1[[#This Row],[Etikett - B3 - Recyceltes Material Anteil (in %)]])</f>
        <v/>
      </c>
      <c r="OQ123" s="812" t="str">
        <f>IF(Table1[[#This Row],[Etikett - B3 - Beschichtung]]="","",VLOOKUP(Table1[[#This Row],[Etikett - B3 - Beschichtung]],'DD FD'!AE:AF,2,FALSE))</f>
        <v/>
      </c>
      <c r="OR123" s="861" t="str">
        <f>IF(Table1[[#This Row],[Etikett - B3 - Beschichtung Anteil (in %)]]="","",Table1[[#This Row],[Etikett - B3 - Beschichtung Anteil (in %)]])</f>
        <v/>
      </c>
      <c r="OS123" s="866">
        <f>ROUNDUP(SUM(
IF(AND(LB123='DD FD'!$J$7,LD123='DD FD'!$AI$3),LC123,0),
IF(AND(LL123='DD FD'!$J$7,LN123='DD FD'!$AI$3),LM123,0),
IF(AND(LV123='DD FD'!$J$7,LX123='DD FD'!$AI$3),LW123,0),
IF(AND(MF123='DD FD'!$J$7,MH123='DD FD'!$AI$3),MG123,0),
IF(AND(MQ123='DD FD'!$J$7,MS123='DD FD'!$AI$3),MR123,0),
IF(AND(NB123='DD FD'!$J$7,ND123='DD FD'!$AI$3),NC123,0),
IF(AND(NM123='DD FD'!$J$7,NO123='DD FD'!$AI$3),NN123,0),
IF(AND(NX123='DD FD'!$J$7,NZ123='DD FD'!$AI$3),NY123,0),
IF(AND(OI123='DD FD'!$J$7,OK123='DD FD'!$AI$3),OJ123,0),
),2)</f>
        <v>0</v>
      </c>
      <c r="OT123" s="865">
        <f>ROUNDUP(SUM(
IF(AND(LB123='DD FD'!$J$6,LD123='DD FD'!$AI$3),LC123,0),
IF(AND(LL123='DD FD'!$J$6,LN123='DD FD'!$AI$3),LM123,0),
IF(AND(LV123='DD FD'!$J$6,LX123='DD FD'!$AI$3),LW123,0),
IF(AND(MF123='DD FD'!$J$6,MH123='DD FD'!$AI$3),MG123,0),
IF(AND(MQ123='DD FD'!$J$6,MS123='DD FD'!$AI$3),MR123,0),
IF(AND(NB123='DD FD'!$J$6,ND123='DD FD'!$AI$3),NC123,0),
IF(AND(NM123='DD FD'!$J$6,NO123='DD FD'!$AI$3),NN123,0),
IF(AND(NX123='DD FD'!$J$6,NZ123='DD FD'!$AI$3),NY123,0),
IF(AND(OI123='DD FD'!$J$6,OK123='DD FD'!$AI$3),OJ123,0),
),2)</f>
        <v>0</v>
      </c>
      <c r="OU123" s="865">
        <f>ROUNDUP(SUM(
IF(AND(LB123='DD FD'!$J$10,LD123='DD FD'!$AI$3),LC123,0),
IF(AND(LL123='DD FD'!$J$10,LN123='DD FD'!$AI$3),LM123,0),
IF(AND(LV123='DD FD'!$J$10,LX123='DD FD'!$AI$3),LW123,0),
IF(AND(MF123='DD FD'!$J$10,MH123='DD FD'!$AI$3),MG123,0),
IF(AND(MQ123='DD FD'!$J$10,MS123='DD FD'!$AI$3),MR123,0),
IF(AND(NB123='DD FD'!$J$10,ND123='DD FD'!$AI$3),NC123,0),
IF(AND(NM123='DD FD'!$J$10,NO123='DD FD'!$AI$3),NN123,0),
IF(AND(NX123='DD FD'!$J$10,NZ123='DD FD'!$AI$3),NY123,0),
IF(AND(OI123='DD FD'!$J$10,OK123='DD FD'!$AI$3),OJ123,0),
),2)</f>
        <v>0</v>
      </c>
      <c r="OV123" s="865">
        <f>ROUNDUP(SUM(
IF(AND(LB123='DD FD'!$J$8,LD123='DD FD'!$AI$3),LC123,0),
IF(AND(LL123='DD FD'!$J$8,LN123='DD FD'!$AI$3),LM123,0),
IF(AND(LV123='DD FD'!$J$8,LX123='DD FD'!$AI$3),LW123,0),
IF(AND(MF123='DD FD'!$J$8,MH123='DD FD'!$AI$3),MG123,0),
IF(AND(MQ123='DD FD'!$J$8,MS123='DD FD'!$AI$3),MR123,0),
IF(AND(NB123='DD FD'!$J$8,ND123='DD FD'!$AI$3),NC123,0),
IF(AND(NM123='DD FD'!$J$8,NO123='DD FD'!$AI$3),NN123,0),
IF(AND(NX123='DD FD'!$J$8,NZ123='DD FD'!$AI$3),NY123,0),
IF(AND(OI123='DD FD'!$J$8,OK123='DD FD'!$AI$3),OJ123,0),
),2)</f>
        <v>0</v>
      </c>
      <c r="OW123" s="865">
        <f>ROUNDUP(SUM(
IF(AND(LB123='DD FD'!$J$5,LD123='DD FD'!$AI$3),LC123,0),
IF(AND(LL123='DD FD'!$J$5,LN123='DD FD'!$AI$3),LM123,0),
IF(AND(LV123='DD FD'!$J$5,LX123='DD FD'!$AI$3),LW123,0),
IF(AND(MF123='DD FD'!$J$5,MH123='DD FD'!$AI$3),MG123,0),
IF(AND(MQ123='DD FD'!$J$5,MS123='DD FD'!$AI$3),MR123,0),
IF(AND(NB123='DD FD'!$J$5,ND123='DD FD'!$AI$3),NC123,0),
IF(AND(NM123='DD FD'!$J$5,NO123='DD FD'!$AI$3),NN123,0),
IF(AND(NX123='DD FD'!$J$5,NZ123='DD FD'!$AI$3),NY123,0),
IF(AND(OI123='DD FD'!$J$5,OK123='DD FD'!$AI$3),OJ123,0),
),2)</f>
        <v>0</v>
      </c>
      <c r="OX123" s="865">
        <f>ROUNDUP(SUM(
IF(AND(LB123='DD FD'!$J$9,LD123='DD FD'!$AI$3),LC123,0),
IF(AND(LL123='DD FD'!$J$9,LN123='DD FD'!$AI$3),LM123,0),
IF(AND(LV123='DD FD'!$J$9,LX123='DD FD'!$AI$3),LW123,0),
IF(AND(MF123='DD FD'!$J$9,MH123='DD FD'!$AI$3),MG123,0),
IF(AND(MQ123='DD FD'!$J$9,MS123='DD FD'!$AI$3),MR123,0),
IF(AND(NB123='DD FD'!$J$9,ND123='DD FD'!$AI$3),NC123,0),
IF(AND(NM123='DD FD'!$J$9,NO123='DD FD'!$AI$3),NN123,0),
IF(AND(NX123='DD FD'!$J$9,NZ123='DD FD'!$AI$3),NY123,0),
IF(AND(OI123='DD FD'!$J$9,OK123='DD FD'!$AI$3),OJ123,0),
),2)</f>
        <v>0</v>
      </c>
      <c r="OY123" s="865">
        <f>ROUNDUP(SUM(
IF(AND(LB123='DD FD'!$J$4,LD123='DD FD'!$AI$3),LC123,0),
IF(AND(LL123='DD FD'!$J$4,LN123='DD FD'!$AI$3),LM123,0),
IF(AND(LV123='DD FD'!$J$4,LX123='DD FD'!$AI$3),LW123,0),
IF(AND(MF123='DD FD'!$J$4,MH123='DD FD'!$AI$3),MG123,0),
IF(AND(MQ123='DD FD'!$J$4,MS123='DD FD'!$AI$3),MR123,0),
IF(AND(NB123='DD FD'!$J$4,ND123='DD FD'!$AI$3),NC123,0),
IF(AND(NM123='DD FD'!$J$4,NO123='DD FD'!$AI$3),NN123,0),
IF(AND(NX123='DD FD'!$J$4,NZ123='DD FD'!$AI$3),NY123,0),
IF(AND(OI123='DD FD'!$J$4,OK123='DD FD'!$AI$3),OJ123,0),
),2)</f>
        <v>0</v>
      </c>
      <c r="OZ123" s="867">
        <f>ROUNDUP(SUM(
IF(AND(LB123='DD FD'!$J$11,LD123='DD FD'!$AI$3),LC123,0),
IF(AND(LL123='DD FD'!$J$11,LN123='DD FD'!$AI$3),LM123,0),
IF(AND(LV123='DD FD'!$J$11,LX123='DD FD'!$AI$3),LW123,0),
IF(AND(MF123='DD FD'!$J$11,MH123='DD FD'!$AI$3),MG123,0),
IF(AND(MQ123='DD FD'!$J$11,MS123='DD FD'!$AI$3),MR123,0),
IF(AND(NB123='DD FD'!$J$11,ND123='DD FD'!$AI$3),NC123,0),
IF(AND(NM123='DD FD'!$J$11,NO123='DD FD'!$AI$3),NN123,0),
IF(AND(NX123='DD FD'!$J$11,NZ123='DD FD'!$AI$3),NY123,0),
IF(AND(OI123='DD FD'!$J$11,OK123='DD FD'!$AI$3),OJ123,0),
),2)</f>
        <v>0</v>
      </c>
    </row>
    <row r="124" spans="1:416">
      <c r="A124" s="663"/>
      <c r="B124" s="182"/>
      <c r="C124" s="282"/>
      <c r="D124" s="282"/>
      <c r="E124" s="183"/>
      <c r="F124" s="355"/>
      <c r="G124" s="359"/>
      <c r="H124" s="664"/>
      <c r="I124" s="173"/>
      <c r="J124" s="161" t="str">
        <f t="shared" si="27"/>
        <v/>
      </c>
      <c r="K124" s="633" t="str">
        <f t="shared" si="44"/>
        <v/>
      </c>
      <c r="L124" s="636"/>
      <c r="M124" s="124" t="str">
        <f t="shared" si="45"/>
        <v/>
      </c>
      <c r="N124" s="125" t="str">
        <f t="shared" si="28"/>
        <v/>
      </c>
      <c r="O124" s="175"/>
      <c r="P124" s="175"/>
      <c r="Q124" s="126" t="str">
        <f t="shared" si="46"/>
        <v/>
      </c>
      <c r="R124" s="184"/>
      <c r="S124" s="184"/>
      <c r="T124" s="182"/>
      <c r="U124" s="182"/>
      <c r="V124" s="182"/>
      <c r="W124" s="358"/>
      <c r="X124" s="182"/>
      <c r="Y124" s="183"/>
      <c r="Z124" s="123"/>
      <c r="AA124" s="176"/>
      <c r="AB124" s="176"/>
      <c r="AC124" s="176"/>
      <c r="AD124" s="176"/>
      <c r="AE124" s="176"/>
      <c r="AF124" s="176"/>
      <c r="AG124" s="127" t="str">
        <f t="shared" si="47"/>
        <v/>
      </c>
      <c r="AH124" s="127" t="str">
        <f t="shared" si="48"/>
        <v/>
      </c>
      <c r="AI124" s="370"/>
      <c r="AJ124" s="635"/>
      <c r="AK124" s="619" t="str">
        <f t="shared" si="49"/>
        <v/>
      </c>
      <c r="AL124" s="124" t="str">
        <f t="shared" si="29"/>
        <v/>
      </c>
      <c r="AM124" s="124" t="str">
        <f t="shared" si="30"/>
        <v/>
      </c>
      <c r="AN124" s="124" t="str">
        <f t="shared" si="31"/>
        <v/>
      </c>
      <c r="AO124" s="124" t="str">
        <f t="shared" si="32"/>
        <v/>
      </c>
      <c r="AP124" s="184"/>
      <c r="AQ124" s="182"/>
      <c r="AR124" s="182"/>
      <c r="AS124" s="182"/>
      <c r="AT124" s="182"/>
      <c r="AU124" s="127" t="str">
        <f t="shared" si="33"/>
        <v/>
      </c>
      <c r="AV124" s="354"/>
      <c r="AW124" s="127" t="str">
        <f t="shared" si="34"/>
        <v/>
      </c>
      <c r="AX124" s="144" t="str">
        <f t="shared" si="35"/>
        <v/>
      </c>
      <c r="AY124" s="182"/>
      <c r="AZ124" s="23"/>
      <c r="BA124" s="23"/>
      <c r="BB124" s="183"/>
      <c r="BC124" s="622"/>
      <c r="BD124" s="649" t="str">
        <f t="shared" si="50"/>
        <v/>
      </c>
      <c r="BE124" s="354"/>
      <c r="BF124" s="192" t="str">
        <f t="shared" si="51"/>
        <v/>
      </c>
      <c r="BG124" s="159"/>
      <c r="BH124" s="159"/>
      <c r="BI124" s="182"/>
      <c r="BJ124" s="194"/>
      <c r="BK124" s="194"/>
      <c r="BL124" s="194"/>
      <c r="BM124" s="127" t="str">
        <f t="shared" si="36"/>
        <v/>
      </c>
      <c r="BN124" s="194"/>
      <c r="BO124" s="178" t="str">
        <f t="shared" si="37"/>
        <v/>
      </c>
      <c r="BP124" s="191"/>
      <c r="BQ124" s="182"/>
      <c r="BR124" s="23"/>
      <c r="BS124" s="23"/>
      <c r="BT124" s="23"/>
      <c r="BU124" s="651"/>
      <c r="BV124" s="647"/>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633" t="str">
        <f t="shared" si="52"/>
        <v/>
      </c>
      <c r="DY124" s="736"/>
      <c r="DZ124" s="334"/>
      <c r="EA124" s="736"/>
      <c r="EB124" s="197"/>
      <c r="EC124" s="194"/>
      <c r="ED124" s="197"/>
      <c r="EE124" s="197"/>
      <c r="EF124" s="194"/>
      <c r="EG124" s="194"/>
      <c r="EH124" s="194"/>
      <c r="EI124" s="123" t="str">
        <f t="shared" si="38"/>
        <v/>
      </c>
      <c r="EJ124" s="194"/>
      <c r="EK124" s="620" t="str">
        <f t="shared" si="39"/>
        <v/>
      </c>
      <c r="EL124" s="756"/>
      <c r="EM124" s="620" t="str">
        <f t="shared" si="53"/>
        <v/>
      </c>
      <c r="EN124" s="733"/>
      <c r="EO124" s="163"/>
      <c r="EP124" s="163"/>
      <c r="EQ124" s="163"/>
      <c r="ER124" s="163"/>
      <c r="ES124" s="163"/>
      <c r="ET124" s="163"/>
      <c r="EU124" s="163"/>
      <c r="EV124" s="163"/>
      <c r="EW124" s="163"/>
      <c r="EX124" s="163"/>
      <c r="EY124" s="163"/>
      <c r="EZ124" s="163"/>
      <c r="FA124" s="163"/>
      <c r="FB124" s="163"/>
      <c r="FC124" s="742"/>
      <c r="FD124" s="648" t="str">
        <f t="shared" si="40"/>
        <v/>
      </c>
      <c r="FE124" s="183"/>
      <c r="FF124" s="201"/>
      <c r="FG124" s="201"/>
      <c r="FH124" s="201"/>
      <c r="FI124" s="201"/>
      <c r="FJ124" s="201"/>
      <c r="FK124" s="201"/>
      <c r="FL124" s="182"/>
      <c r="FM124" s="182"/>
      <c r="FN124" s="334"/>
      <c r="FO124" s="123" t="str">
        <f t="shared" si="41"/>
        <v/>
      </c>
      <c r="FP124" s="889" t="str">
        <f>IF(Table1[[#This Row],[Baumwollanteil (in %)]]&lt;&gt;"","05","")</f>
        <v/>
      </c>
      <c r="FQ124" s="999"/>
      <c r="FR124" s="179" t="str">
        <f t="shared" si="42"/>
        <v/>
      </c>
      <c r="FS124" s="175"/>
      <c r="FT124" s="175"/>
      <c r="FU124" s="175"/>
      <c r="FV124" s="745" t="str">
        <f t="shared" si="43"/>
        <v/>
      </c>
      <c r="FZ124" s="24"/>
      <c r="GA124" s="24"/>
      <c r="GC124" s="1010" t="str">
        <f>IF(Table1[[#This Row],[Global Trade Item Number (GTIN)]]="","",Table1[[#This Row],[Global Trade Item Number (GTIN)]])</f>
        <v/>
      </c>
      <c r="GD124" s="790" t="str">
        <f>IF(Table1[[#This Row],[WAWI-Nr./ Kreditoren-Nummer
(ASDV)]]&lt;&gt;"",Table1[[#This Row],[WAWI-Nr./ Kreditoren-Nummer
(ASDV)]],"")</f>
        <v/>
      </c>
      <c r="GE124" s="190"/>
      <c r="GF124" s="790" t="str">
        <f>IF(Table1[[#This Row],[Gültig ab (Datum)]]&lt;&gt;"","31.12.9999","")</f>
        <v/>
      </c>
      <c r="GG124" s="190"/>
      <c r="GH124" s="190"/>
      <c r="GI124" s="616"/>
      <c r="GJ124" s="765"/>
      <c r="GK124" s="763"/>
      <c r="GL124" s="617"/>
      <c r="GM124" s="617"/>
      <c r="GN124" s="617"/>
      <c r="GO124" s="617"/>
      <c r="GP124" s="617"/>
      <c r="GQ124" s="775"/>
      <c r="GR124" s="771"/>
      <c r="GS124" s="159"/>
      <c r="GT124" s="610"/>
      <c r="GU124" s="610"/>
      <c r="GV124" s="610"/>
      <c r="GW124" s="610"/>
      <c r="GX124" s="610"/>
      <c r="GY124" s="610"/>
      <c r="GZ124" s="610"/>
      <c r="HA124" s="610"/>
      <c r="HB124" s="771"/>
      <c r="HC124" s="610"/>
      <c r="HD124" s="610"/>
      <c r="HE124" s="610"/>
      <c r="HF124" s="610"/>
      <c r="HG124" s="610"/>
      <c r="HH124" s="610"/>
      <c r="HI124" s="610"/>
      <c r="HJ124" s="610"/>
      <c r="HK124" s="610"/>
      <c r="HL124" s="771"/>
      <c r="HM124" s="610"/>
      <c r="HN124" s="610"/>
      <c r="HO124" s="610"/>
      <c r="HP124" s="610"/>
      <c r="HQ124" s="610"/>
      <c r="HR124" s="610"/>
      <c r="HS124" s="610"/>
      <c r="HT124" s="610"/>
      <c r="HU124" s="610"/>
      <c r="HV124" s="771"/>
      <c r="HW124" s="610"/>
      <c r="HX124" s="610"/>
      <c r="HY124" s="610"/>
      <c r="HZ124" s="610"/>
      <c r="IA124" s="610"/>
      <c r="IB124" s="610"/>
      <c r="IC124" s="610"/>
      <c r="ID124" s="610"/>
      <c r="IE124" s="610"/>
      <c r="IF124" s="610"/>
      <c r="IG124" s="771"/>
      <c r="IH124" s="610"/>
      <c r="II124" s="610"/>
      <c r="IJ124" s="610"/>
      <c r="IK124" s="610"/>
      <c r="IL124" s="610"/>
      <c r="IM124" s="610"/>
      <c r="IN124" s="610"/>
      <c r="IO124" s="610"/>
      <c r="IP124" s="610"/>
      <c r="IQ124" s="610"/>
      <c r="IR124" s="771"/>
      <c r="IS124" s="610"/>
      <c r="IT124" s="610"/>
      <c r="IU124" s="610"/>
      <c r="IV124" s="610"/>
      <c r="IW124" s="610"/>
      <c r="IX124" s="610"/>
      <c r="IY124" s="610"/>
      <c r="IZ124" s="610"/>
      <c r="JA124" s="610"/>
      <c r="JB124" s="610"/>
      <c r="JC124" s="771"/>
      <c r="JD124" s="610"/>
      <c r="JE124" s="610"/>
      <c r="JF124" s="610"/>
      <c r="JG124" s="610"/>
      <c r="JH124" s="610"/>
      <c r="JI124" s="610"/>
      <c r="JJ124" s="610"/>
      <c r="JK124" s="610"/>
      <c r="JL124" s="610"/>
      <c r="JM124" s="827"/>
      <c r="JN124" s="771"/>
      <c r="JO124" s="610"/>
      <c r="JP124" s="610"/>
      <c r="JQ124" s="610"/>
      <c r="JR124" s="610"/>
      <c r="JS124" s="610"/>
      <c r="JT124" s="610"/>
      <c r="JU124" s="610"/>
      <c r="JV124" s="610"/>
      <c r="JW124" s="610"/>
      <c r="JX124" s="610"/>
      <c r="JY124" s="771"/>
      <c r="JZ124" s="610"/>
      <c r="KA124" s="610"/>
      <c r="KB124" s="610"/>
      <c r="KC124" s="610"/>
      <c r="KD124" s="610"/>
      <c r="KE124" s="610"/>
      <c r="KF124" s="610"/>
      <c r="KG124" s="610"/>
      <c r="KH124" s="610"/>
      <c r="KI124" s="610"/>
      <c r="KL124" s="803" t="str">
        <f>IF(Table1[[#This Row],[GTIN]]&lt;&gt;"",Table1[[#This Row],[GTIN]],"")</f>
        <v/>
      </c>
      <c r="KM124" s="804" t="str">
        <f>Table1[[#This Row],[Kreditor]]</f>
        <v/>
      </c>
      <c r="KN124" s="805" t="str">
        <f>IF(Table1[[#This Row],[Gültig ab (Datum)]]&lt;&gt;"",Table1[[#This Row],[Gültig ab (Datum)]],"")</f>
        <v/>
      </c>
      <c r="KO124" s="805" t="str">
        <f>Table1[[#This Row],[Gültig bis]]</f>
        <v/>
      </c>
      <c r="KP124" s="818" t="str">
        <f>IF(Table1[[#This Row],[Artikel verpackt? 
(X=Ja)]]="","",Table1[[#This Row],[Artikel verpackt? 
(X=Ja)]])</f>
        <v/>
      </c>
      <c r="KQ124" s="806" t="str">
        <f>IF(Table1[[#This Row],[Verpackung recyclingfähig?
(X=Ja)]]="","",Table1[[#This Row],[Verpackung recyclingfähig?
(X=Ja)]])</f>
        <v/>
      </c>
      <c r="KR124" s="807"/>
      <c r="KS124" s="808"/>
      <c r="KT124" s="809"/>
      <c r="KU124" s="809"/>
      <c r="KV124" s="809"/>
      <c r="KW124" s="809"/>
      <c r="KX124" s="809"/>
      <c r="KY124" s="809"/>
      <c r="KZ124" s="810"/>
      <c r="LA124" s="811" t="str">
        <f>IF(Table1[[#This Row],[Hauptkörper - B1 - Art]]="","",VLOOKUP(Table1[[#This Row],[Hauptkörper - B1 - Art]],'DD FD'!B:C,2,FALSE))</f>
        <v/>
      </c>
      <c r="LB124" s="812" t="str">
        <f>IF(Table1[[#This Row],[Hauptkörper - B1 - Fraktion]]="","",VLOOKUP(Table1[[#This Row],[Hauptkörper - B1 - Fraktion]],'DD FD'!H:J,3,FALSE))</f>
        <v/>
      </c>
      <c r="LC124" s="809" t="str">
        <f>IF(Table1[[#This Row],[Hauptkörper - B1 - Gewicht
(in G)]]="","",Table1[[#This Row],[Hauptkörper - B1 - Gewicht
(in G)]])</f>
        <v/>
      </c>
      <c r="LD124" s="809" t="str">
        <f>IF(Table1[[#This Row],[Hauptkörper - B1 - Lizenzierungs-pflichtig? (X=Ja)]]="","",Table1[[#This Row],[Hauptkörper - B1 - Lizenzierungs-pflichtig? (X=Ja)]])</f>
        <v/>
      </c>
      <c r="LE124" s="812" t="str">
        <f>IF(Table1[[#This Row],[Hauptkörper - B1 - Virgin Material]]="","",VLOOKUP(Table1[[#This Row],[Hauptkörper - B1 - Virgin Material]],'DD FD'!AJ:AK,2,FALSE))</f>
        <v/>
      </c>
      <c r="LF124" s="813" t="str">
        <f>IF(Table1[[#This Row],[Hauptkörper - B1 - Virgin Material Anteil (in %)]]="","",Table1[[#This Row],[Hauptkörper - B1 - Virgin Material Anteil (in %)]])</f>
        <v/>
      </c>
      <c r="LG124" s="812" t="str">
        <f>IF(Table1[[#This Row],[Hauptkörper - B1 - Recyceltes Material]]="","",VLOOKUP(Table1[[#This Row],[Hauptkörper - B1 - Recyceltes Material]],'DD FD'!AL:AM,2,FALSE))</f>
        <v/>
      </c>
      <c r="LH124" s="813" t="str">
        <f>IF(Table1[[#This Row],[Hauptkörper - B1 - Recyceltes Material Anteil (in %)]]="","",Table1[[#This Row],[Hauptkörper - B1 - Recyceltes Material Anteil (in %)]])</f>
        <v/>
      </c>
      <c r="LI124" s="814" t="str">
        <f>IF(Table1[[#This Row],[Hauptkörper - B1 - Beschichtung]]="","",VLOOKUP(Table1[[#This Row],[Hauptkörper - B1 - Beschichtung]],'DD FD'!AE:AF,2,FALSE))</f>
        <v/>
      </c>
      <c r="LJ124" s="815" t="str">
        <f>IF(Table1[[#This Row],[Hauptkörper - B1 - Beschichtung Anteil (in %)]]="","",Table1[[#This Row],[Hauptkörper - B1 - Beschichtung Anteil (in %)]])</f>
        <v/>
      </c>
      <c r="LK124" s="811" t="str">
        <f>IF(Table1[[#This Row],[Hauptkörper - B2 - Art]]="","",VLOOKUP(Table1[[#This Row],[Hauptkörper - B2 - Art]],'DD FD'!B:C,2,FALSE))</f>
        <v/>
      </c>
      <c r="LL124" s="812" t="str">
        <f>IF(Table1[[#This Row],[Hauptkörper - B2 - Fraktion]]="","",VLOOKUP(Table1[[#This Row],[Hauptkörper - B2 - Fraktion]],'DD FD'!H:J,3,FALSE))</f>
        <v/>
      </c>
      <c r="LM124" s="809" t="str">
        <f>IF(Table1[[#This Row],[Hauptkörper - B2 - Gewicht
(in G)]]="","",Table1[[#This Row],[Hauptkörper - B2 - Gewicht
(in G)]])</f>
        <v/>
      </c>
      <c r="LN124" s="809" t="str">
        <f>IF(Table1[[#This Row],[Hauptkörper - B2 - Lizenzierungs-pflichtig? (X=Ja)]]="","",Table1[[#This Row],[Hauptkörper - B2 - Lizenzierungs-pflichtig? (X=Ja)]])</f>
        <v/>
      </c>
      <c r="LO124" s="812" t="str">
        <f>IF(Table1[[#This Row],[Hauptkörper - B2 - Virgin Material]]="","",VLOOKUP(Table1[[#This Row],[Hauptkörper - B2 - Virgin Material]],'DD FD'!AJ:AK,2,FALSE))</f>
        <v/>
      </c>
      <c r="LP124" s="813" t="str">
        <f>IF(Table1[[#This Row],[Hauptkörper - B2 - Virgin Material Anteil (in %)]]="","",Table1[[#This Row],[Hauptkörper - B2 - Virgin Material Anteil (in %)]])</f>
        <v/>
      </c>
      <c r="LQ124" s="812" t="str">
        <f>IF(Table1[[#This Row],[Hauptkörper - B2 - Recyceltes Material]]="","",VLOOKUP(Table1[[#This Row],[Hauptkörper - B2 - Recyceltes Material]],'DD FD'!AL:AM,2,FALSE))</f>
        <v/>
      </c>
      <c r="LR124" s="813" t="str">
        <f>IF(Table1[[#This Row],[Hauptkörper - B2 - Recyceltes Material Anteil (in %)]]="","",Table1[[#This Row],[Hauptkörper - B2 - Recyceltes Material Anteil (in %)]])</f>
        <v/>
      </c>
      <c r="LS124" s="812" t="str">
        <f>IF(Table1[[#This Row],[Hauptkörper - B2 - Beschichtung]]="","",VLOOKUP(Table1[[#This Row],[Hauptkörper - B2 - Beschichtung]],'DD FD'!AE:AF,2,FALSE))</f>
        <v/>
      </c>
      <c r="LT124" s="815" t="str">
        <f>IF(Table1[[#This Row],[Hauptkörper - B2 - Beschichtung Anteil (in %)]]="","",Table1[[#This Row],[Hauptkörper - B2 - Beschichtung Anteil (in %)]])</f>
        <v/>
      </c>
      <c r="LU124" s="811" t="str">
        <f>IF(Table1[[#This Row],[Hauptkörper - B3 - Art]]="","",VLOOKUP(Table1[[#This Row],[Hauptkörper - B3 - Art]],'DD FD'!B:C,2,FALSE))</f>
        <v/>
      </c>
      <c r="LV124" s="812" t="str">
        <f>IF(Table1[[#This Row],[Hauptkörper - B3 - Fraktion]]="","",VLOOKUP(Table1[[#This Row],[Hauptkörper - B3 - Fraktion]],'DD FD'!H:J,3,FALSE))</f>
        <v/>
      </c>
      <c r="LW124" s="809" t="str">
        <f>IF(Table1[[#This Row],[Hauptkörper - B3 - Gewicht
(in G)]]="","",Table1[[#This Row],[Hauptkörper - B3 - Gewicht
(in G)]])</f>
        <v/>
      </c>
      <c r="LX124" s="809" t="str">
        <f>IF(Table1[[#This Row],[Hauptkörper - B3 - Lizenzierungs-pflichtig? (X=Ja)]]="","",Table1[[#This Row],[Hauptkörper - B3 - Lizenzierungs-pflichtig? (X=Ja)]])</f>
        <v/>
      </c>
      <c r="LY124" s="812" t="str">
        <f>IF(Table1[[#This Row],[Hauptkörper - B3 - Virgin Material]]="","",VLOOKUP(Table1[[#This Row],[Hauptkörper - B3 - Virgin Material]],'DD FD'!AJ:AK,2,FALSE))</f>
        <v/>
      </c>
      <c r="LZ124" s="813" t="str">
        <f>IF(Table1[[#This Row],[Hauptkörper - B3 - Virgin Material Anteil (in %)]]="","",Table1[[#This Row],[Hauptkörper - B3 - Virgin Material Anteil (in %)]])</f>
        <v/>
      </c>
      <c r="MA124" s="812" t="str">
        <f>IF(Table1[[#This Row],[Hauptkörper - B3 - Recyceltes Material]]="","",VLOOKUP(Table1[[#This Row],[Hauptkörper - B3 - Recyceltes Material]],'DD FD'!AL:AM,2,FALSE))</f>
        <v/>
      </c>
      <c r="MB124" s="813" t="str">
        <f>IF(Table1[[#This Row],[Hauptkörper - B3 - Recyceltes Material Anteil (in %)]]="","",Table1[[#This Row],[Hauptkörper - B3 - Recyceltes Material Anteil (in %)]])</f>
        <v/>
      </c>
      <c r="MC124" s="812" t="str">
        <f>IF(Table1[[#This Row],[Hauptkörper - B3 - Beschichtung]]="","",VLOOKUP(Table1[[#This Row],[Hauptkörper - B3 - Beschichtung]],'DD FD'!AE:AF,2,FALSE))</f>
        <v/>
      </c>
      <c r="MD124" s="815" t="str">
        <f>IF(Table1[[#This Row],[Hauptkörper - B3 - Beschichtung Anteil (in %)]]="","",Table1[[#This Row],[Hauptkörper - B3 - Beschichtung Anteil (in %)]])</f>
        <v/>
      </c>
      <c r="ME124" s="811" t="str">
        <f>IF(Table1[[#This Row],[Verschluss - B1 - Art]]="","",VLOOKUP(Table1[[#This Row],[Verschluss - B1 - Art]],'DD FD'!D:E,2,FALSE))</f>
        <v/>
      </c>
      <c r="MF124" s="812" t="str">
        <f>IF(Table1[[#This Row],[Verschluss - B1 - Fraktion]]="","",VLOOKUP(Table1[[#This Row],[Verschluss - B1 - Fraktion]],'DD FD'!H:J,3,FALSE))</f>
        <v/>
      </c>
      <c r="MG124" s="809" t="str">
        <f>IF(Table1[[#This Row],[Verschluss - B1 - Gewicht (in G)]]="","",Table1[[#This Row],[Verschluss - B1 - Gewicht (in G)]])</f>
        <v/>
      </c>
      <c r="MH124" s="809" t="str">
        <f>IF(Table1[[#This Row],[Verschluss - B1 - Lizenzierungs-pflichtig? (X=Ja)]]="","",Table1[[#This Row],[Verschluss - B1 - Lizenzierungs-pflichtig? (X=Ja)]])</f>
        <v/>
      </c>
      <c r="MI124" s="809" t="str">
        <f>IF(Table1[[#This Row],[Verschluss - B1 - Trennbar vom Hauptkörper? (X=Ja)]]="","",Table1[[#This Row],[Verschluss - B1 - Trennbar vom Hauptkörper? (X=Ja)]])</f>
        <v/>
      </c>
      <c r="MJ124" s="812" t="str">
        <f>IF(Table1[[#This Row],[Verschluss - B1 - Virgin Material]]="","",VLOOKUP(Table1[[#This Row],[Verschluss - B1 - Virgin Material]],'DD FD'!AJ:AK,2,FALSE))</f>
        <v/>
      </c>
      <c r="MK124" s="813" t="str">
        <f>IF(Table1[[#This Row],[Verschluss - B1 - Virgin Material Anteil (in %)]]="","",Table1[[#This Row],[Verschluss - B1 - Virgin Material Anteil (in %)]])</f>
        <v/>
      </c>
      <c r="ML124" s="812" t="str">
        <f>IF(Table1[[#This Row],[Verschluss - B1 - Recyceltes Material]]="","",VLOOKUP(Table1[[#This Row],[Verschluss - B1 - Recyceltes Material]],'DD FD'!AL:AM,2,FALSE))</f>
        <v/>
      </c>
      <c r="MM124" s="813" t="str">
        <f>IF(Table1[[#This Row],[Verschluss - B1 - Recyceltes Material Anteil (in %)]]="","",Table1[[#This Row],[Verschluss - B1 - Recyceltes Material Anteil (in %)]])</f>
        <v/>
      </c>
      <c r="MN124" s="812" t="str">
        <f>IF(Table1[[#This Row],[Verschluss - B1 - Beschichtung]]="","",VLOOKUP(Table1[[#This Row],[Verschluss - B1 - Beschichtung]],'DD FD'!AE:AF,2,FALSE))</f>
        <v/>
      </c>
      <c r="MO124" s="815" t="str">
        <f>IF(Table1[[#This Row],[Verschluss - B1 - Beschichtung Anteil (in %)]]="","",Table1[[#This Row],[Verschluss - B1 - Beschichtung Anteil (in %)]])</f>
        <v/>
      </c>
      <c r="MP124" s="811" t="str">
        <f>IF(Table1[[#This Row],[Verschluss - B2 - Art]]="","",VLOOKUP(Table1[[#This Row],[Verschluss - B2 - Art]],'DD FD'!D:E,2,FALSE))</f>
        <v/>
      </c>
      <c r="MQ124" s="812" t="str">
        <f>IF(Table1[[#This Row],[Verschluss - B2 - Fraktion]]="","",VLOOKUP(Table1[[#This Row],[Verschluss - B2 - Fraktion]],'DD FD'!H:J,3,FALSE))</f>
        <v/>
      </c>
      <c r="MR124" s="809" t="str">
        <f>IF(Table1[[#This Row],[Verschluss - B2 - Gewicht (in G)]]="","",Table1[[#This Row],[Verschluss - B2 - Gewicht (in G)]])</f>
        <v/>
      </c>
      <c r="MS124" s="809" t="str">
        <f>IF(Table1[[#This Row],[Verschluss - B2 - Lizenzierungs-pflichtig? (X=Ja)]]="","",Table1[[#This Row],[Verschluss - B2 - Lizenzierungs-pflichtig? (X=Ja)]])</f>
        <v/>
      </c>
      <c r="MT124" s="809" t="str">
        <f>IF(Table1[[#This Row],[Verschluss - B2 - Trennbar vom Hauptkörper? (X=Ja)]]="","",Table1[[#This Row],[Verschluss - B2 - Trennbar vom Hauptkörper? (X=Ja)]])</f>
        <v/>
      </c>
      <c r="MU124" s="812" t="str">
        <f>IF(Table1[[#This Row],[Verschluss - B2 - Virgin Material]]="","",VLOOKUP(Table1[[#This Row],[Verschluss - B2 - Virgin Material]],'DD FD'!AJ:AK,2,FALSE))</f>
        <v/>
      </c>
      <c r="MV124" s="813" t="str">
        <f>IF(Table1[[#This Row],[Verschluss - B2 - Virgin Material Anteil (in %)]]="","",Table1[[#This Row],[Verschluss - B2 - Virgin Material Anteil (in %)]])</f>
        <v/>
      </c>
      <c r="MW124" s="812" t="str">
        <f>IF(Table1[[#This Row],[Verschluss - B2 - Recyceltes Material]]="","",VLOOKUP(Table1[[#This Row],[Verschluss - B2 - Recyceltes Material]],'DD FD'!AL:AM,2,FALSE))</f>
        <v/>
      </c>
      <c r="MX124" s="813" t="str">
        <f>IF(Table1[[#This Row],[Verschluss - B2 - Recyceltes Material Anteil (in %)]]="","",Table1[[#This Row],[Verschluss - B2 - Recyceltes Material Anteil (in %)]])</f>
        <v/>
      </c>
      <c r="MY124" s="812" t="str">
        <f>IF(Table1[[#This Row],[Verschluss - B2 - Beschichtung]]="","",VLOOKUP(Table1[[#This Row],[Verschluss - B2 - Beschichtung]],'DD FD'!AE:AF,2,FALSE))</f>
        <v/>
      </c>
      <c r="MZ124" s="815" t="str">
        <f>IF(Table1[[#This Row],[Verschluss - B2 - Beschichtung Anteil (in %)]]="","",Table1[[#This Row],[Verschluss - B2 - Beschichtung Anteil (in %)]])</f>
        <v/>
      </c>
      <c r="NA124" s="811" t="str">
        <f>IF(Table1[[#This Row],[Verschluss - B3 - Art]]="","",VLOOKUP(Table1[[#This Row],[Verschluss - B3 - Art]],'DD FD'!D:E,2,FALSE))</f>
        <v/>
      </c>
      <c r="NB124" s="812" t="str">
        <f>IF(Table1[[#This Row],[Verschluss - B3 - Fraktion]]="","",VLOOKUP(Table1[[#This Row],[Verschluss - B3 - Fraktion]],'DD FD'!H:J,3,FALSE))</f>
        <v/>
      </c>
      <c r="NC124" s="809" t="str">
        <f>IF(Table1[[#This Row],[Verschluss - B3 - Gewicht (in G)]]="","",Table1[[#This Row],[Verschluss - B3 - Gewicht (in G)]])</f>
        <v/>
      </c>
      <c r="ND124" s="809" t="str">
        <f>IF(Table1[[#This Row],[Verschluss - B3 - Lizenzierungs-pflichtig? (X=Ja)]]="","",Table1[[#This Row],[Verschluss - B3 - Lizenzierungs-pflichtig? (X=Ja)]])</f>
        <v/>
      </c>
      <c r="NE124" s="809" t="str">
        <f>IF(Table1[[#This Row],[Verschluss - B3 - Trennbar vom Hauptkörper? (X=Ja)]]="","",Table1[[#This Row],[Verschluss - B3 - Trennbar vom Hauptkörper? (X=Ja)]])</f>
        <v/>
      </c>
      <c r="NF124" s="812" t="str">
        <f>IF(Table1[[#This Row],[Verschluss - B3 - Virgin Material]]="","",VLOOKUP(Table1[[#This Row],[Verschluss - B3 - Virgin Material]],'DD FD'!AJ:AK,2,FALSE))</f>
        <v/>
      </c>
      <c r="NG124" s="813" t="str">
        <f>IF(Table1[[#This Row],[Verschluss - B3 - Virgin Material Anteil (in %)]]="","",Table1[[#This Row],[Verschluss - B3 - Virgin Material Anteil (in %)]])</f>
        <v/>
      </c>
      <c r="NH124" s="812" t="str">
        <f>IF(Table1[[#This Row],[Verschluss - B3 - Recyceltes Material]]="","",VLOOKUP(Table1[[#This Row],[Verschluss - B3 - Recyceltes Material]],'DD FD'!AL:AM,2,FALSE))</f>
        <v/>
      </c>
      <c r="NI124" s="813" t="str">
        <f>IF(Table1[[#This Row],[Verschluss - B3 - Recyceltes Material Anteil (in %)]]="","",Table1[[#This Row],[Verschluss - B3 - Recyceltes Material Anteil (in %)]])</f>
        <v/>
      </c>
      <c r="NJ124" s="812" t="str">
        <f>IF(Table1[[#This Row],[Verschluss - B3 - Beschichtung]]="","",VLOOKUP(Table1[[#This Row],[Verschluss - B3 - Beschichtung]],'DD FD'!AE:AF,2,FALSE))</f>
        <v/>
      </c>
      <c r="NK124" s="815" t="str">
        <f>IF(Table1[[#This Row],[Verschluss - B3 - Beschichtung Anteil (in %)]]="","",Table1[[#This Row],[Verschluss - B3 - Beschichtung Anteil (in %)]])</f>
        <v/>
      </c>
      <c r="NL124" s="811" t="str">
        <f>IF(Table1[[#This Row],[Etikett - B1 - Art]]="","",VLOOKUP(Table1[[#This Row],[Etikett - B1 - Art]],'DD FD'!F:G,2,FALSE))</f>
        <v/>
      </c>
      <c r="NM124" s="812" t="str">
        <f>IF(Table1[[#This Row],[Etikett - B1 - Fraktion]]="","",VLOOKUP(Table1[[#This Row],[Etikett - B1 - Fraktion]],'DD FD'!H:J,3,FALSE))</f>
        <v/>
      </c>
      <c r="NN124" s="809" t="str">
        <f>IF(Table1[[#This Row],[Etikett - B1 - Gewicht (in G)]]="","",Table1[[#This Row],[Etikett - B1 - Gewicht (in G)]])</f>
        <v/>
      </c>
      <c r="NO124" s="809" t="str">
        <f>IF(Table1[[#This Row],[Etikett - B1 - Lizenzierungs-pflichtig? (X=Ja)]]="","",Table1[[#This Row],[Etikett - B1 - Lizenzierungs-pflichtig? (X=Ja)]])</f>
        <v/>
      </c>
      <c r="NP124" s="809" t="str">
        <f>IF(Table1[[#This Row],[Etikett - B1 - Trennbar vom Hauptkörper? (X=Ja)]]="","",Table1[[#This Row],[Etikett - B1 - Trennbar vom Hauptkörper? (X=Ja)]])</f>
        <v/>
      </c>
      <c r="NQ124" s="812" t="str">
        <f>IF(Table1[[#This Row],[Etikett - B1 - Virgin Material]]="","",VLOOKUP(Table1[[#This Row],[Etikett - B1 - Virgin Material]],'DD FD'!AJ:AK,2,FALSE))</f>
        <v/>
      </c>
      <c r="NR124" s="813" t="str">
        <f>IF(Table1[[#This Row],[Etikett - B1 - Virgin Material Anteil (in %)]]="","",Table1[[#This Row],[Etikett - B1 - Virgin Material Anteil (in %)]])</f>
        <v/>
      </c>
      <c r="NS124" s="812" t="str">
        <f>IF(Table1[[#This Row],[Etikett - B1 - Recyceltes Material]]="","",VLOOKUP(Table1[[#This Row],[Etikett - B1 - Recyceltes Material]],'DD FD'!AL:AM,2,FALSE))</f>
        <v/>
      </c>
      <c r="NT124" s="813" t="str">
        <f>IF(Table1[[#This Row],[Etikett - B1 - Recyceltes Material Anteil (in %)]]="","",Table1[[#This Row],[Etikett - B1 - Recyceltes Material Anteil (in %)]])</f>
        <v/>
      </c>
      <c r="NU124" s="812" t="str">
        <f>IF(Table1[[#This Row],[Etikett - B1 - Beschichtung]]="","",VLOOKUP(Table1[[#This Row],[Etikett - B1 - Beschichtung]],'DD FD'!AE:AF,2,FALSE))</f>
        <v/>
      </c>
      <c r="NV124" s="815" t="str">
        <f>IF(Table1[[#This Row],[Etikett - B1 - Beschichtung Anteil (in %)]]="","",Table1[[#This Row],[Etikett - B1 - Beschichtung Anteil (in %)]])</f>
        <v/>
      </c>
      <c r="NW124" s="811" t="str">
        <f>IF(Table1[[#This Row],[Etikett - B2 - Art]]="","",VLOOKUP(Table1[[#This Row],[Etikett - B2 - Art]],'DD FD'!F:G,2,FALSE))</f>
        <v/>
      </c>
      <c r="NX124" s="812" t="str">
        <f>IF(Table1[[#This Row],[Etikett - B2 - Fraktion]]="","",VLOOKUP(Table1[[#This Row],[Etikett - B2 - Fraktion]],'DD FD'!H:J,3,FALSE))</f>
        <v/>
      </c>
      <c r="NY124" s="809" t="str">
        <f>IF(Table1[[#This Row],[Etikett - B2 - Gewicht (in G)]]="","",Table1[[#This Row],[Etikett - B2 - Gewicht (in G)]])</f>
        <v/>
      </c>
      <c r="NZ124" s="809" t="str">
        <f>IF(Table1[[#This Row],[Etikett - B2 - Lizenzierungs-pflichtig? (X=Ja)]]="","",Table1[[#This Row],[Etikett - B2 - Lizenzierungs-pflichtig? (X=Ja)]])</f>
        <v/>
      </c>
      <c r="OA124" s="809" t="str">
        <f>IF(Table1[[#This Row],[Etikett - B2 - Trennbar vom Hauptkörper? (X=Ja)]]="","",Table1[[#This Row],[Etikett - B2 - Trennbar vom Hauptkörper? (X=Ja)]])</f>
        <v/>
      </c>
      <c r="OB124" s="812" t="str">
        <f>IF(Table1[[#This Row],[Etikett - B2 - Virgin Material]]="","",VLOOKUP(Table1[[#This Row],[Etikett - B2 - Virgin Material]],'DD FD'!AJ:AK,2,FALSE))</f>
        <v/>
      </c>
      <c r="OC124" s="813" t="str">
        <f>IF(Table1[[#This Row],[Etikett - B2 - Virgin Material Anteil (in %)]]="","",Table1[[#This Row],[Etikett - B2 - Virgin Material Anteil (in %)]])</f>
        <v/>
      </c>
      <c r="OD124" s="812" t="str">
        <f>IF(Table1[[#This Row],[Etikett - B2 - Recyceltes Material]]="","",VLOOKUP(Table1[[#This Row],[Etikett - B2 - Recyceltes Material]],'DD FD'!AL:AM,2,FALSE))</f>
        <v/>
      </c>
      <c r="OE124" s="813" t="str">
        <f>IF(Table1[[#This Row],[Etikett - B2 - Recyceltes Material Anteil (in %)]]="","",Table1[[#This Row],[Etikett - B2 - Recyceltes Material Anteil (in %)]])</f>
        <v/>
      </c>
      <c r="OF124" s="812" t="str">
        <f>IF(Table1[[#This Row],[Etikett - B2 - Beschichtung]]="","",VLOOKUP(Table1[[#This Row],[Etikett - B2 - Beschichtung]],'DD FD'!AE:AF,2,FALSE))</f>
        <v/>
      </c>
      <c r="OG124" s="815" t="str">
        <f>IF(Table1[[#This Row],[Etikett - B2 - Beschichtung Anteil (in %)]]="","",Table1[[#This Row],[Etikett - B2 - Beschichtung Anteil (in %)]])</f>
        <v/>
      </c>
      <c r="OH124" s="811" t="str">
        <f>IF(Table1[[#This Row],[Etikett - B3 - Art]]="","",VLOOKUP(Table1[[#This Row],[Etikett - B3 - Art]],'DD FD'!F:G,2,FALSE))</f>
        <v/>
      </c>
      <c r="OI124" s="812" t="str">
        <f>IF(Table1[[#This Row],[Etikett - B3 - Fraktion]]="","",VLOOKUP(Table1[[#This Row],[Etikett - B3 - Fraktion]],'DD FD'!H:J,3,FALSE))</f>
        <v/>
      </c>
      <c r="OJ124" s="809" t="str">
        <f>IF(Table1[[#This Row],[Etikett - B3 - Gewicht (in G)]]="","",Table1[[#This Row],[Etikett - B3 - Gewicht (in G)]])</f>
        <v/>
      </c>
      <c r="OK124" s="809" t="str">
        <f>IF(Table1[[#This Row],[Etikett - B3 - Lizenzierungs-pflichtig? (X=Ja)]]="","",Table1[[#This Row],[Etikett - B3 - Lizenzierungs-pflichtig? (X=Ja)]])</f>
        <v/>
      </c>
      <c r="OL124" s="809" t="str">
        <f>IF(Table1[[#This Row],[Etikett - B3 - Trennbar vom Hauptkörper? (X=Ja)]]="","",Table1[[#This Row],[Etikett - B3 - Trennbar vom Hauptkörper? (X=Ja)]])</f>
        <v/>
      </c>
      <c r="OM124" s="812" t="str">
        <f>IF(Table1[[#This Row],[Etikett - B3 - Virgin Material]]="","",VLOOKUP(Table1[[#This Row],[Etikett - B3 - Virgin Material]],'DD FD'!AJ:AK,2,FALSE))</f>
        <v/>
      </c>
      <c r="ON124" s="813" t="str">
        <f>IF(Table1[[#This Row],[Etikett - B3 - Virgin Material Anteil (in %)]]="","",Table1[[#This Row],[Etikett - B3 - Virgin Material Anteil (in %)]])</f>
        <v/>
      </c>
      <c r="OO124" s="812" t="str">
        <f>IF(Table1[[#This Row],[Etikett - B3 - Recyceltes Material]]="","",VLOOKUP(Table1[[#This Row],[Etikett - B3 - Recyceltes Material]],'DD FD'!AL:AM,2,FALSE))</f>
        <v/>
      </c>
      <c r="OP124" s="813" t="str">
        <f>IF(Table1[[#This Row],[Etikett - B3 - Recyceltes Material Anteil (in %)]]="","",Table1[[#This Row],[Etikett - B3 - Recyceltes Material Anteil (in %)]])</f>
        <v/>
      </c>
      <c r="OQ124" s="812" t="str">
        <f>IF(Table1[[#This Row],[Etikett - B3 - Beschichtung]]="","",VLOOKUP(Table1[[#This Row],[Etikett - B3 - Beschichtung]],'DD FD'!AE:AF,2,FALSE))</f>
        <v/>
      </c>
      <c r="OR124" s="861" t="str">
        <f>IF(Table1[[#This Row],[Etikett - B3 - Beschichtung Anteil (in %)]]="","",Table1[[#This Row],[Etikett - B3 - Beschichtung Anteil (in %)]])</f>
        <v/>
      </c>
      <c r="OS124" s="866">
        <f>ROUNDUP(SUM(
IF(AND(LB124='DD FD'!$J$7,LD124='DD FD'!$AI$3),LC124,0),
IF(AND(LL124='DD FD'!$J$7,LN124='DD FD'!$AI$3),LM124,0),
IF(AND(LV124='DD FD'!$J$7,LX124='DD FD'!$AI$3),LW124,0),
IF(AND(MF124='DD FD'!$J$7,MH124='DD FD'!$AI$3),MG124,0),
IF(AND(MQ124='DD FD'!$J$7,MS124='DD FD'!$AI$3),MR124,0),
IF(AND(NB124='DD FD'!$J$7,ND124='DD FD'!$AI$3),NC124,0),
IF(AND(NM124='DD FD'!$J$7,NO124='DD FD'!$AI$3),NN124,0),
IF(AND(NX124='DD FD'!$J$7,NZ124='DD FD'!$AI$3),NY124,0),
IF(AND(OI124='DD FD'!$J$7,OK124='DD FD'!$AI$3),OJ124,0),
),2)</f>
        <v>0</v>
      </c>
      <c r="OT124" s="865">
        <f>ROUNDUP(SUM(
IF(AND(LB124='DD FD'!$J$6,LD124='DD FD'!$AI$3),LC124,0),
IF(AND(LL124='DD FD'!$J$6,LN124='DD FD'!$AI$3),LM124,0),
IF(AND(LV124='DD FD'!$J$6,LX124='DD FD'!$AI$3),LW124,0),
IF(AND(MF124='DD FD'!$J$6,MH124='DD FD'!$AI$3),MG124,0),
IF(AND(MQ124='DD FD'!$J$6,MS124='DD FD'!$AI$3),MR124,0),
IF(AND(NB124='DD FD'!$J$6,ND124='DD FD'!$AI$3),NC124,0),
IF(AND(NM124='DD FD'!$J$6,NO124='DD FD'!$AI$3),NN124,0),
IF(AND(NX124='DD FD'!$J$6,NZ124='DD FD'!$AI$3),NY124,0),
IF(AND(OI124='DD FD'!$J$6,OK124='DD FD'!$AI$3),OJ124,0),
),2)</f>
        <v>0</v>
      </c>
      <c r="OU124" s="865">
        <f>ROUNDUP(SUM(
IF(AND(LB124='DD FD'!$J$10,LD124='DD FD'!$AI$3),LC124,0),
IF(AND(LL124='DD FD'!$J$10,LN124='DD FD'!$AI$3),LM124,0),
IF(AND(LV124='DD FD'!$J$10,LX124='DD FD'!$AI$3),LW124,0),
IF(AND(MF124='DD FD'!$J$10,MH124='DD FD'!$AI$3),MG124,0),
IF(AND(MQ124='DD FD'!$J$10,MS124='DD FD'!$AI$3),MR124,0),
IF(AND(NB124='DD FD'!$J$10,ND124='DD FD'!$AI$3),NC124,0),
IF(AND(NM124='DD FD'!$J$10,NO124='DD FD'!$AI$3),NN124,0),
IF(AND(NX124='DD FD'!$J$10,NZ124='DD FD'!$AI$3),NY124,0),
IF(AND(OI124='DD FD'!$J$10,OK124='DD FD'!$AI$3),OJ124,0),
),2)</f>
        <v>0</v>
      </c>
      <c r="OV124" s="865">
        <f>ROUNDUP(SUM(
IF(AND(LB124='DD FD'!$J$8,LD124='DD FD'!$AI$3),LC124,0),
IF(AND(LL124='DD FD'!$J$8,LN124='DD FD'!$AI$3),LM124,0),
IF(AND(LV124='DD FD'!$J$8,LX124='DD FD'!$AI$3),LW124,0),
IF(AND(MF124='DD FD'!$J$8,MH124='DD FD'!$AI$3),MG124,0),
IF(AND(MQ124='DD FD'!$J$8,MS124='DD FD'!$AI$3),MR124,0),
IF(AND(NB124='DD FD'!$J$8,ND124='DD FD'!$AI$3),NC124,0),
IF(AND(NM124='DD FD'!$J$8,NO124='DD FD'!$AI$3),NN124,0),
IF(AND(NX124='DD FD'!$J$8,NZ124='DD FD'!$AI$3),NY124,0),
IF(AND(OI124='DD FD'!$J$8,OK124='DD FD'!$AI$3),OJ124,0),
),2)</f>
        <v>0</v>
      </c>
      <c r="OW124" s="865">
        <f>ROUNDUP(SUM(
IF(AND(LB124='DD FD'!$J$5,LD124='DD FD'!$AI$3),LC124,0),
IF(AND(LL124='DD FD'!$J$5,LN124='DD FD'!$AI$3),LM124,0),
IF(AND(LV124='DD FD'!$J$5,LX124='DD FD'!$AI$3),LW124,0),
IF(AND(MF124='DD FD'!$J$5,MH124='DD FD'!$AI$3),MG124,0),
IF(AND(MQ124='DD FD'!$J$5,MS124='DD FD'!$AI$3),MR124,0),
IF(AND(NB124='DD FD'!$J$5,ND124='DD FD'!$AI$3),NC124,0),
IF(AND(NM124='DD FD'!$J$5,NO124='DD FD'!$AI$3),NN124,0),
IF(AND(NX124='DD FD'!$J$5,NZ124='DD FD'!$AI$3),NY124,0),
IF(AND(OI124='DD FD'!$J$5,OK124='DD FD'!$AI$3),OJ124,0),
),2)</f>
        <v>0</v>
      </c>
      <c r="OX124" s="865">
        <f>ROUNDUP(SUM(
IF(AND(LB124='DD FD'!$J$9,LD124='DD FD'!$AI$3),LC124,0),
IF(AND(LL124='DD FD'!$J$9,LN124='DD FD'!$AI$3),LM124,0),
IF(AND(LV124='DD FD'!$J$9,LX124='DD FD'!$AI$3),LW124,0),
IF(AND(MF124='DD FD'!$J$9,MH124='DD FD'!$AI$3),MG124,0),
IF(AND(MQ124='DD FD'!$J$9,MS124='DD FD'!$AI$3),MR124,0),
IF(AND(NB124='DD FD'!$J$9,ND124='DD FD'!$AI$3),NC124,0),
IF(AND(NM124='DD FD'!$J$9,NO124='DD FD'!$AI$3),NN124,0),
IF(AND(NX124='DD FD'!$J$9,NZ124='DD FD'!$AI$3),NY124,0),
IF(AND(OI124='DD FD'!$J$9,OK124='DD FD'!$AI$3),OJ124,0),
),2)</f>
        <v>0</v>
      </c>
      <c r="OY124" s="865">
        <f>ROUNDUP(SUM(
IF(AND(LB124='DD FD'!$J$4,LD124='DD FD'!$AI$3),LC124,0),
IF(AND(LL124='DD FD'!$J$4,LN124='DD FD'!$AI$3),LM124,0),
IF(AND(LV124='DD FD'!$J$4,LX124='DD FD'!$AI$3),LW124,0),
IF(AND(MF124='DD FD'!$J$4,MH124='DD FD'!$AI$3),MG124,0),
IF(AND(MQ124='DD FD'!$J$4,MS124='DD FD'!$AI$3),MR124,0),
IF(AND(NB124='DD FD'!$J$4,ND124='DD FD'!$AI$3),NC124,0),
IF(AND(NM124='DD FD'!$J$4,NO124='DD FD'!$AI$3),NN124,0),
IF(AND(NX124='DD FD'!$J$4,NZ124='DD FD'!$AI$3),NY124,0),
IF(AND(OI124='DD FD'!$J$4,OK124='DD FD'!$AI$3),OJ124,0),
),2)</f>
        <v>0</v>
      </c>
      <c r="OZ124" s="867">
        <f>ROUNDUP(SUM(
IF(AND(LB124='DD FD'!$J$11,LD124='DD FD'!$AI$3),LC124,0),
IF(AND(LL124='DD FD'!$J$11,LN124='DD FD'!$AI$3),LM124,0),
IF(AND(LV124='DD FD'!$J$11,LX124='DD FD'!$AI$3),LW124,0),
IF(AND(MF124='DD FD'!$J$11,MH124='DD FD'!$AI$3),MG124,0),
IF(AND(MQ124='DD FD'!$J$11,MS124='DD FD'!$AI$3),MR124,0),
IF(AND(NB124='DD FD'!$J$11,ND124='DD FD'!$AI$3),NC124,0),
IF(AND(NM124='DD FD'!$J$11,NO124='DD FD'!$AI$3),NN124,0),
IF(AND(NX124='DD FD'!$J$11,NZ124='DD FD'!$AI$3),NY124,0),
IF(AND(OI124='DD FD'!$J$11,OK124='DD FD'!$AI$3),OJ124,0),
),2)</f>
        <v>0</v>
      </c>
    </row>
    <row r="125" spans="1:416">
      <c r="A125" s="663"/>
      <c r="B125" s="182"/>
      <c r="C125" s="282"/>
      <c r="D125" s="282"/>
      <c r="E125" s="183"/>
      <c r="F125" s="355"/>
      <c r="G125" s="359"/>
      <c r="H125" s="664"/>
      <c r="I125" s="173"/>
      <c r="J125" s="161" t="str">
        <f t="shared" si="27"/>
        <v/>
      </c>
      <c r="K125" s="633" t="str">
        <f t="shared" si="44"/>
        <v/>
      </c>
      <c r="L125" s="636"/>
      <c r="M125" s="124" t="str">
        <f t="shared" si="45"/>
        <v/>
      </c>
      <c r="N125" s="125" t="str">
        <f t="shared" si="28"/>
        <v/>
      </c>
      <c r="O125" s="175"/>
      <c r="P125" s="175"/>
      <c r="Q125" s="126" t="str">
        <f t="shared" si="46"/>
        <v/>
      </c>
      <c r="R125" s="184"/>
      <c r="S125" s="184"/>
      <c r="T125" s="182"/>
      <c r="U125" s="182"/>
      <c r="V125" s="182"/>
      <c r="W125" s="358"/>
      <c r="X125" s="182"/>
      <c r="Y125" s="183"/>
      <c r="Z125" s="123"/>
      <c r="AA125" s="176"/>
      <c r="AB125" s="176"/>
      <c r="AC125" s="176"/>
      <c r="AD125" s="176"/>
      <c r="AE125" s="176"/>
      <c r="AF125" s="176"/>
      <c r="AG125" s="127" t="str">
        <f t="shared" si="47"/>
        <v/>
      </c>
      <c r="AH125" s="127" t="str">
        <f t="shared" si="48"/>
        <v/>
      </c>
      <c r="AI125" s="370"/>
      <c r="AJ125" s="635"/>
      <c r="AK125" s="619" t="str">
        <f t="shared" si="49"/>
        <v/>
      </c>
      <c r="AL125" s="124" t="str">
        <f t="shared" si="29"/>
        <v/>
      </c>
      <c r="AM125" s="124" t="str">
        <f t="shared" si="30"/>
        <v/>
      </c>
      <c r="AN125" s="124" t="str">
        <f t="shared" si="31"/>
        <v/>
      </c>
      <c r="AO125" s="124" t="str">
        <f t="shared" si="32"/>
        <v/>
      </c>
      <c r="AP125" s="184"/>
      <c r="AQ125" s="182"/>
      <c r="AR125" s="182"/>
      <c r="AS125" s="182"/>
      <c r="AT125" s="182"/>
      <c r="AU125" s="127" t="str">
        <f t="shared" si="33"/>
        <v/>
      </c>
      <c r="AV125" s="354"/>
      <c r="AW125" s="127" t="str">
        <f t="shared" si="34"/>
        <v/>
      </c>
      <c r="AX125" s="144" t="str">
        <f t="shared" si="35"/>
        <v/>
      </c>
      <c r="AY125" s="182"/>
      <c r="AZ125" s="23"/>
      <c r="BA125" s="23"/>
      <c r="BB125" s="183"/>
      <c r="BC125" s="622"/>
      <c r="BD125" s="649" t="str">
        <f t="shared" si="50"/>
        <v/>
      </c>
      <c r="BE125" s="354"/>
      <c r="BF125" s="192" t="str">
        <f t="shared" si="51"/>
        <v/>
      </c>
      <c r="BG125" s="159"/>
      <c r="BH125" s="159"/>
      <c r="BI125" s="182"/>
      <c r="BJ125" s="194"/>
      <c r="BK125" s="194"/>
      <c r="BL125" s="194"/>
      <c r="BM125" s="127" t="str">
        <f t="shared" si="36"/>
        <v/>
      </c>
      <c r="BN125" s="194"/>
      <c r="BO125" s="178" t="str">
        <f t="shared" si="37"/>
        <v/>
      </c>
      <c r="BP125" s="191"/>
      <c r="BQ125" s="182"/>
      <c r="BR125" s="23"/>
      <c r="BS125" s="23"/>
      <c r="BT125" s="23"/>
      <c r="BU125" s="651"/>
      <c r="BV125" s="647"/>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633" t="str">
        <f t="shared" si="52"/>
        <v/>
      </c>
      <c r="DY125" s="736"/>
      <c r="DZ125" s="334"/>
      <c r="EA125" s="736"/>
      <c r="EB125" s="197"/>
      <c r="EC125" s="194"/>
      <c r="ED125" s="197"/>
      <c r="EE125" s="197"/>
      <c r="EF125" s="194"/>
      <c r="EG125" s="194"/>
      <c r="EH125" s="194"/>
      <c r="EI125" s="123" t="str">
        <f t="shared" si="38"/>
        <v/>
      </c>
      <c r="EJ125" s="194"/>
      <c r="EK125" s="620" t="str">
        <f t="shared" si="39"/>
        <v/>
      </c>
      <c r="EL125" s="756"/>
      <c r="EM125" s="620" t="str">
        <f t="shared" si="53"/>
        <v/>
      </c>
      <c r="EN125" s="733"/>
      <c r="EO125" s="163"/>
      <c r="EP125" s="163"/>
      <c r="EQ125" s="163"/>
      <c r="ER125" s="163"/>
      <c r="ES125" s="163"/>
      <c r="ET125" s="163"/>
      <c r="EU125" s="163"/>
      <c r="EV125" s="163"/>
      <c r="EW125" s="163"/>
      <c r="EX125" s="163"/>
      <c r="EY125" s="163"/>
      <c r="EZ125" s="163"/>
      <c r="FA125" s="163"/>
      <c r="FB125" s="163"/>
      <c r="FC125" s="742"/>
      <c r="FD125" s="648" t="str">
        <f t="shared" si="40"/>
        <v/>
      </c>
      <c r="FE125" s="183"/>
      <c r="FF125" s="201"/>
      <c r="FG125" s="201"/>
      <c r="FH125" s="201"/>
      <c r="FI125" s="201"/>
      <c r="FJ125" s="201"/>
      <c r="FK125" s="201"/>
      <c r="FL125" s="182"/>
      <c r="FM125" s="182"/>
      <c r="FN125" s="334"/>
      <c r="FO125" s="123" t="str">
        <f t="shared" si="41"/>
        <v/>
      </c>
      <c r="FP125" s="889" t="str">
        <f>IF(Table1[[#This Row],[Baumwollanteil (in %)]]&lt;&gt;"","05","")</f>
        <v/>
      </c>
      <c r="FQ125" s="999"/>
      <c r="FR125" s="179" t="str">
        <f t="shared" si="42"/>
        <v/>
      </c>
      <c r="FS125" s="175"/>
      <c r="FT125" s="175"/>
      <c r="FU125" s="175"/>
      <c r="FV125" s="745" t="str">
        <f t="shared" si="43"/>
        <v/>
      </c>
      <c r="FZ125" s="24"/>
      <c r="GA125" s="24"/>
      <c r="GC125" s="1010" t="str">
        <f>IF(Table1[[#This Row],[Global Trade Item Number (GTIN)]]="","",Table1[[#This Row],[Global Trade Item Number (GTIN)]])</f>
        <v/>
      </c>
      <c r="GD125" s="790" t="str">
        <f>IF(Table1[[#This Row],[WAWI-Nr./ Kreditoren-Nummer
(ASDV)]]&lt;&gt;"",Table1[[#This Row],[WAWI-Nr./ Kreditoren-Nummer
(ASDV)]],"")</f>
        <v/>
      </c>
      <c r="GE125" s="190"/>
      <c r="GF125" s="790" t="str">
        <f>IF(Table1[[#This Row],[Gültig ab (Datum)]]&lt;&gt;"","31.12.9999","")</f>
        <v/>
      </c>
      <c r="GG125" s="190"/>
      <c r="GH125" s="190"/>
      <c r="GI125" s="616"/>
      <c r="GJ125" s="765"/>
      <c r="GK125" s="763"/>
      <c r="GL125" s="617"/>
      <c r="GM125" s="617"/>
      <c r="GN125" s="617"/>
      <c r="GO125" s="617"/>
      <c r="GP125" s="617"/>
      <c r="GQ125" s="775"/>
      <c r="GR125" s="771"/>
      <c r="GS125" s="159"/>
      <c r="GT125" s="610"/>
      <c r="GU125" s="610"/>
      <c r="GV125" s="610"/>
      <c r="GW125" s="610"/>
      <c r="GX125" s="610"/>
      <c r="GY125" s="610"/>
      <c r="GZ125" s="610"/>
      <c r="HA125" s="610"/>
      <c r="HB125" s="771"/>
      <c r="HC125" s="610"/>
      <c r="HD125" s="610"/>
      <c r="HE125" s="610"/>
      <c r="HF125" s="610"/>
      <c r="HG125" s="610"/>
      <c r="HH125" s="610"/>
      <c r="HI125" s="610"/>
      <c r="HJ125" s="610"/>
      <c r="HK125" s="610"/>
      <c r="HL125" s="771"/>
      <c r="HM125" s="610"/>
      <c r="HN125" s="610"/>
      <c r="HO125" s="610"/>
      <c r="HP125" s="610"/>
      <c r="HQ125" s="610"/>
      <c r="HR125" s="610"/>
      <c r="HS125" s="610"/>
      <c r="HT125" s="610"/>
      <c r="HU125" s="610"/>
      <c r="HV125" s="771"/>
      <c r="HW125" s="610"/>
      <c r="HX125" s="610"/>
      <c r="HY125" s="610"/>
      <c r="HZ125" s="610"/>
      <c r="IA125" s="610"/>
      <c r="IB125" s="610"/>
      <c r="IC125" s="610"/>
      <c r="ID125" s="610"/>
      <c r="IE125" s="610"/>
      <c r="IF125" s="610"/>
      <c r="IG125" s="771"/>
      <c r="IH125" s="610"/>
      <c r="II125" s="610"/>
      <c r="IJ125" s="610"/>
      <c r="IK125" s="610"/>
      <c r="IL125" s="610"/>
      <c r="IM125" s="610"/>
      <c r="IN125" s="610"/>
      <c r="IO125" s="610"/>
      <c r="IP125" s="610"/>
      <c r="IQ125" s="610"/>
      <c r="IR125" s="771"/>
      <c r="IS125" s="610"/>
      <c r="IT125" s="610"/>
      <c r="IU125" s="610"/>
      <c r="IV125" s="610"/>
      <c r="IW125" s="610"/>
      <c r="IX125" s="610"/>
      <c r="IY125" s="610"/>
      <c r="IZ125" s="610"/>
      <c r="JA125" s="610"/>
      <c r="JB125" s="610"/>
      <c r="JC125" s="771"/>
      <c r="JD125" s="610"/>
      <c r="JE125" s="610"/>
      <c r="JF125" s="610"/>
      <c r="JG125" s="610"/>
      <c r="JH125" s="610"/>
      <c r="JI125" s="610"/>
      <c r="JJ125" s="610"/>
      <c r="JK125" s="610"/>
      <c r="JL125" s="610"/>
      <c r="JM125" s="827"/>
      <c r="JN125" s="771"/>
      <c r="JO125" s="610"/>
      <c r="JP125" s="610"/>
      <c r="JQ125" s="610"/>
      <c r="JR125" s="610"/>
      <c r="JS125" s="610"/>
      <c r="JT125" s="610"/>
      <c r="JU125" s="610"/>
      <c r="JV125" s="610"/>
      <c r="JW125" s="610"/>
      <c r="JX125" s="610"/>
      <c r="JY125" s="771"/>
      <c r="JZ125" s="610"/>
      <c r="KA125" s="610"/>
      <c r="KB125" s="610"/>
      <c r="KC125" s="610"/>
      <c r="KD125" s="610"/>
      <c r="KE125" s="610"/>
      <c r="KF125" s="610"/>
      <c r="KG125" s="610"/>
      <c r="KH125" s="610"/>
      <c r="KI125" s="610"/>
      <c r="KL125" s="803" t="str">
        <f>IF(Table1[[#This Row],[GTIN]]&lt;&gt;"",Table1[[#This Row],[GTIN]],"")</f>
        <v/>
      </c>
      <c r="KM125" s="804" t="str">
        <f>Table1[[#This Row],[Kreditor]]</f>
        <v/>
      </c>
      <c r="KN125" s="805" t="str">
        <f>IF(Table1[[#This Row],[Gültig ab (Datum)]]&lt;&gt;"",Table1[[#This Row],[Gültig ab (Datum)]],"")</f>
        <v/>
      </c>
      <c r="KO125" s="805" t="str">
        <f>Table1[[#This Row],[Gültig bis]]</f>
        <v/>
      </c>
      <c r="KP125" s="818" t="str">
        <f>IF(Table1[[#This Row],[Artikel verpackt? 
(X=Ja)]]="","",Table1[[#This Row],[Artikel verpackt? 
(X=Ja)]])</f>
        <v/>
      </c>
      <c r="KQ125" s="806" t="str">
        <f>IF(Table1[[#This Row],[Verpackung recyclingfähig?
(X=Ja)]]="","",Table1[[#This Row],[Verpackung recyclingfähig?
(X=Ja)]])</f>
        <v/>
      </c>
      <c r="KR125" s="807"/>
      <c r="KS125" s="808"/>
      <c r="KT125" s="809"/>
      <c r="KU125" s="809"/>
      <c r="KV125" s="809"/>
      <c r="KW125" s="809"/>
      <c r="KX125" s="809"/>
      <c r="KY125" s="809"/>
      <c r="KZ125" s="810"/>
      <c r="LA125" s="811" t="str">
        <f>IF(Table1[[#This Row],[Hauptkörper - B1 - Art]]="","",VLOOKUP(Table1[[#This Row],[Hauptkörper - B1 - Art]],'DD FD'!B:C,2,FALSE))</f>
        <v/>
      </c>
      <c r="LB125" s="812" t="str">
        <f>IF(Table1[[#This Row],[Hauptkörper - B1 - Fraktion]]="","",VLOOKUP(Table1[[#This Row],[Hauptkörper - B1 - Fraktion]],'DD FD'!H:J,3,FALSE))</f>
        <v/>
      </c>
      <c r="LC125" s="809" t="str">
        <f>IF(Table1[[#This Row],[Hauptkörper - B1 - Gewicht
(in G)]]="","",Table1[[#This Row],[Hauptkörper - B1 - Gewicht
(in G)]])</f>
        <v/>
      </c>
      <c r="LD125" s="809" t="str">
        <f>IF(Table1[[#This Row],[Hauptkörper - B1 - Lizenzierungs-pflichtig? (X=Ja)]]="","",Table1[[#This Row],[Hauptkörper - B1 - Lizenzierungs-pflichtig? (X=Ja)]])</f>
        <v/>
      </c>
      <c r="LE125" s="812" t="str">
        <f>IF(Table1[[#This Row],[Hauptkörper - B1 - Virgin Material]]="","",VLOOKUP(Table1[[#This Row],[Hauptkörper - B1 - Virgin Material]],'DD FD'!AJ:AK,2,FALSE))</f>
        <v/>
      </c>
      <c r="LF125" s="813" t="str">
        <f>IF(Table1[[#This Row],[Hauptkörper - B1 - Virgin Material Anteil (in %)]]="","",Table1[[#This Row],[Hauptkörper - B1 - Virgin Material Anteil (in %)]])</f>
        <v/>
      </c>
      <c r="LG125" s="812" t="str">
        <f>IF(Table1[[#This Row],[Hauptkörper - B1 - Recyceltes Material]]="","",VLOOKUP(Table1[[#This Row],[Hauptkörper - B1 - Recyceltes Material]],'DD FD'!AL:AM,2,FALSE))</f>
        <v/>
      </c>
      <c r="LH125" s="813" t="str">
        <f>IF(Table1[[#This Row],[Hauptkörper - B1 - Recyceltes Material Anteil (in %)]]="","",Table1[[#This Row],[Hauptkörper - B1 - Recyceltes Material Anteil (in %)]])</f>
        <v/>
      </c>
      <c r="LI125" s="814" t="str">
        <f>IF(Table1[[#This Row],[Hauptkörper - B1 - Beschichtung]]="","",VLOOKUP(Table1[[#This Row],[Hauptkörper - B1 - Beschichtung]],'DD FD'!AE:AF,2,FALSE))</f>
        <v/>
      </c>
      <c r="LJ125" s="815" t="str">
        <f>IF(Table1[[#This Row],[Hauptkörper - B1 - Beschichtung Anteil (in %)]]="","",Table1[[#This Row],[Hauptkörper - B1 - Beschichtung Anteil (in %)]])</f>
        <v/>
      </c>
      <c r="LK125" s="811" t="str">
        <f>IF(Table1[[#This Row],[Hauptkörper - B2 - Art]]="","",VLOOKUP(Table1[[#This Row],[Hauptkörper - B2 - Art]],'DD FD'!B:C,2,FALSE))</f>
        <v/>
      </c>
      <c r="LL125" s="812" t="str">
        <f>IF(Table1[[#This Row],[Hauptkörper - B2 - Fraktion]]="","",VLOOKUP(Table1[[#This Row],[Hauptkörper - B2 - Fraktion]],'DD FD'!H:J,3,FALSE))</f>
        <v/>
      </c>
      <c r="LM125" s="809" t="str">
        <f>IF(Table1[[#This Row],[Hauptkörper - B2 - Gewicht
(in G)]]="","",Table1[[#This Row],[Hauptkörper - B2 - Gewicht
(in G)]])</f>
        <v/>
      </c>
      <c r="LN125" s="809" t="str">
        <f>IF(Table1[[#This Row],[Hauptkörper - B2 - Lizenzierungs-pflichtig? (X=Ja)]]="","",Table1[[#This Row],[Hauptkörper - B2 - Lizenzierungs-pflichtig? (X=Ja)]])</f>
        <v/>
      </c>
      <c r="LO125" s="812" t="str">
        <f>IF(Table1[[#This Row],[Hauptkörper - B2 - Virgin Material]]="","",VLOOKUP(Table1[[#This Row],[Hauptkörper - B2 - Virgin Material]],'DD FD'!AJ:AK,2,FALSE))</f>
        <v/>
      </c>
      <c r="LP125" s="813" t="str">
        <f>IF(Table1[[#This Row],[Hauptkörper - B2 - Virgin Material Anteil (in %)]]="","",Table1[[#This Row],[Hauptkörper - B2 - Virgin Material Anteil (in %)]])</f>
        <v/>
      </c>
      <c r="LQ125" s="812" t="str">
        <f>IF(Table1[[#This Row],[Hauptkörper - B2 - Recyceltes Material]]="","",VLOOKUP(Table1[[#This Row],[Hauptkörper - B2 - Recyceltes Material]],'DD FD'!AL:AM,2,FALSE))</f>
        <v/>
      </c>
      <c r="LR125" s="813" t="str">
        <f>IF(Table1[[#This Row],[Hauptkörper - B2 - Recyceltes Material Anteil (in %)]]="","",Table1[[#This Row],[Hauptkörper - B2 - Recyceltes Material Anteil (in %)]])</f>
        <v/>
      </c>
      <c r="LS125" s="812" t="str">
        <f>IF(Table1[[#This Row],[Hauptkörper - B2 - Beschichtung]]="","",VLOOKUP(Table1[[#This Row],[Hauptkörper - B2 - Beschichtung]],'DD FD'!AE:AF,2,FALSE))</f>
        <v/>
      </c>
      <c r="LT125" s="815" t="str">
        <f>IF(Table1[[#This Row],[Hauptkörper - B2 - Beschichtung Anteil (in %)]]="","",Table1[[#This Row],[Hauptkörper - B2 - Beschichtung Anteil (in %)]])</f>
        <v/>
      </c>
      <c r="LU125" s="811" t="str">
        <f>IF(Table1[[#This Row],[Hauptkörper - B3 - Art]]="","",VLOOKUP(Table1[[#This Row],[Hauptkörper - B3 - Art]],'DD FD'!B:C,2,FALSE))</f>
        <v/>
      </c>
      <c r="LV125" s="812" t="str">
        <f>IF(Table1[[#This Row],[Hauptkörper - B3 - Fraktion]]="","",VLOOKUP(Table1[[#This Row],[Hauptkörper - B3 - Fraktion]],'DD FD'!H:J,3,FALSE))</f>
        <v/>
      </c>
      <c r="LW125" s="809" t="str">
        <f>IF(Table1[[#This Row],[Hauptkörper - B3 - Gewicht
(in G)]]="","",Table1[[#This Row],[Hauptkörper - B3 - Gewicht
(in G)]])</f>
        <v/>
      </c>
      <c r="LX125" s="809" t="str">
        <f>IF(Table1[[#This Row],[Hauptkörper - B3 - Lizenzierungs-pflichtig? (X=Ja)]]="","",Table1[[#This Row],[Hauptkörper - B3 - Lizenzierungs-pflichtig? (X=Ja)]])</f>
        <v/>
      </c>
      <c r="LY125" s="812" t="str">
        <f>IF(Table1[[#This Row],[Hauptkörper - B3 - Virgin Material]]="","",VLOOKUP(Table1[[#This Row],[Hauptkörper - B3 - Virgin Material]],'DD FD'!AJ:AK,2,FALSE))</f>
        <v/>
      </c>
      <c r="LZ125" s="813" t="str">
        <f>IF(Table1[[#This Row],[Hauptkörper - B3 - Virgin Material Anteil (in %)]]="","",Table1[[#This Row],[Hauptkörper - B3 - Virgin Material Anteil (in %)]])</f>
        <v/>
      </c>
      <c r="MA125" s="812" t="str">
        <f>IF(Table1[[#This Row],[Hauptkörper - B3 - Recyceltes Material]]="","",VLOOKUP(Table1[[#This Row],[Hauptkörper - B3 - Recyceltes Material]],'DD FD'!AL:AM,2,FALSE))</f>
        <v/>
      </c>
      <c r="MB125" s="813" t="str">
        <f>IF(Table1[[#This Row],[Hauptkörper - B3 - Recyceltes Material Anteil (in %)]]="","",Table1[[#This Row],[Hauptkörper - B3 - Recyceltes Material Anteil (in %)]])</f>
        <v/>
      </c>
      <c r="MC125" s="812" t="str">
        <f>IF(Table1[[#This Row],[Hauptkörper - B3 - Beschichtung]]="","",VLOOKUP(Table1[[#This Row],[Hauptkörper - B3 - Beschichtung]],'DD FD'!AE:AF,2,FALSE))</f>
        <v/>
      </c>
      <c r="MD125" s="815" t="str">
        <f>IF(Table1[[#This Row],[Hauptkörper - B3 - Beschichtung Anteil (in %)]]="","",Table1[[#This Row],[Hauptkörper - B3 - Beschichtung Anteil (in %)]])</f>
        <v/>
      </c>
      <c r="ME125" s="811" t="str">
        <f>IF(Table1[[#This Row],[Verschluss - B1 - Art]]="","",VLOOKUP(Table1[[#This Row],[Verschluss - B1 - Art]],'DD FD'!D:E,2,FALSE))</f>
        <v/>
      </c>
      <c r="MF125" s="812" t="str">
        <f>IF(Table1[[#This Row],[Verschluss - B1 - Fraktion]]="","",VLOOKUP(Table1[[#This Row],[Verschluss - B1 - Fraktion]],'DD FD'!H:J,3,FALSE))</f>
        <v/>
      </c>
      <c r="MG125" s="809" t="str">
        <f>IF(Table1[[#This Row],[Verschluss - B1 - Gewicht (in G)]]="","",Table1[[#This Row],[Verschluss - B1 - Gewicht (in G)]])</f>
        <v/>
      </c>
      <c r="MH125" s="809" t="str">
        <f>IF(Table1[[#This Row],[Verschluss - B1 - Lizenzierungs-pflichtig? (X=Ja)]]="","",Table1[[#This Row],[Verschluss - B1 - Lizenzierungs-pflichtig? (X=Ja)]])</f>
        <v/>
      </c>
      <c r="MI125" s="809" t="str">
        <f>IF(Table1[[#This Row],[Verschluss - B1 - Trennbar vom Hauptkörper? (X=Ja)]]="","",Table1[[#This Row],[Verschluss - B1 - Trennbar vom Hauptkörper? (X=Ja)]])</f>
        <v/>
      </c>
      <c r="MJ125" s="812" t="str">
        <f>IF(Table1[[#This Row],[Verschluss - B1 - Virgin Material]]="","",VLOOKUP(Table1[[#This Row],[Verschluss - B1 - Virgin Material]],'DD FD'!AJ:AK,2,FALSE))</f>
        <v/>
      </c>
      <c r="MK125" s="813" t="str">
        <f>IF(Table1[[#This Row],[Verschluss - B1 - Virgin Material Anteil (in %)]]="","",Table1[[#This Row],[Verschluss - B1 - Virgin Material Anteil (in %)]])</f>
        <v/>
      </c>
      <c r="ML125" s="812" t="str">
        <f>IF(Table1[[#This Row],[Verschluss - B1 - Recyceltes Material]]="","",VLOOKUP(Table1[[#This Row],[Verschluss - B1 - Recyceltes Material]],'DD FD'!AL:AM,2,FALSE))</f>
        <v/>
      </c>
      <c r="MM125" s="813" t="str">
        <f>IF(Table1[[#This Row],[Verschluss - B1 - Recyceltes Material Anteil (in %)]]="","",Table1[[#This Row],[Verschluss - B1 - Recyceltes Material Anteil (in %)]])</f>
        <v/>
      </c>
      <c r="MN125" s="812" t="str">
        <f>IF(Table1[[#This Row],[Verschluss - B1 - Beschichtung]]="","",VLOOKUP(Table1[[#This Row],[Verschluss - B1 - Beschichtung]],'DD FD'!AE:AF,2,FALSE))</f>
        <v/>
      </c>
      <c r="MO125" s="815" t="str">
        <f>IF(Table1[[#This Row],[Verschluss - B1 - Beschichtung Anteil (in %)]]="","",Table1[[#This Row],[Verschluss - B1 - Beschichtung Anteil (in %)]])</f>
        <v/>
      </c>
      <c r="MP125" s="811" t="str">
        <f>IF(Table1[[#This Row],[Verschluss - B2 - Art]]="","",VLOOKUP(Table1[[#This Row],[Verschluss - B2 - Art]],'DD FD'!D:E,2,FALSE))</f>
        <v/>
      </c>
      <c r="MQ125" s="812" t="str">
        <f>IF(Table1[[#This Row],[Verschluss - B2 - Fraktion]]="","",VLOOKUP(Table1[[#This Row],[Verschluss - B2 - Fraktion]],'DD FD'!H:J,3,FALSE))</f>
        <v/>
      </c>
      <c r="MR125" s="809" t="str">
        <f>IF(Table1[[#This Row],[Verschluss - B2 - Gewicht (in G)]]="","",Table1[[#This Row],[Verschluss - B2 - Gewicht (in G)]])</f>
        <v/>
      </c>
      <c r="MS125" s="809" t="str">
        <f>IF(Table1[[#This Row],[Verschluss - B2 - Lizenzierungs-pflichtig? (X=Ja)]]="","",Table1[[#This Row],[Verschluss - B2 - Lizenzierungs-pflichtig? (X=Ja)]])</f>
        <v/>
      </c>
      <c r="MT125" s="809" t="str">
        <f>IF(Table1[[#This Row],[Verschluss - B2 - Trennbar vom Hauptkörper? (X=Ja)]]="","",Table1[[#This Row],[Verschluss - B2 - Trennbar vom Hauptkörper? (X=Ja)]])</f>
        <v/>
      </c>
      <c r="MU125" s="812" t="str">
        <f>IF(Table1[[#This Row],[Verschluss - B2 - Virgin Material]]="","",VLOOKUP(Table1[[#This Row],[Verschluss - B2 - Virgin Material]],'DD FD'!AJ:AK,2,FALSE))</f>
        <v/>
      </c>
      <c r="MV125" s="813" t="str">
        <f>IF(Table1[[#This Row],[Verschluss - B2 - Virgin Material Anteil (in %)]]="","",Table1[[#This Row],[Verschluss - B2 - Virgin Material Anteil (in %)]])</f>
        <v/>
      </c>
      <c r="MW125" s="812" t="str">
        <f>IF(Table1[[#This Row],[Verschluss - B2 - Recyceltes Material]]="","",VLOOKUP(Table1[[#This Row],[Verschluss - B2 - Recyceltes Material]],'DD FD'!AL:AM,2,FALSE))</f>
        <v/>
      </c>
      <c r="MX125" s="813" t="str">
        <f>IF(Table1[[#This Row],[Verschluss - B2 - Recyceltes Material Anteil (in %)]]="","",Table1[[#This Row],[Verschluss - B2 - Recyceltes Material Anteil (in %)]])</f>
        <v/>
      </c>
      <c r="MY125" s="812" t="str">
        <f>IF(Table1[[#This Row],[Verschluss - B2 - Beschichtung]]="","",VLOOKUP(Table1[[#This Row],[Verschluss - B2 - Beschichtung]],'DD FD'!AE:AF,2,FALSE))</f>
        <v/>
      </c>
      <c r="MZ125" s="815" t="str">
        <f>IF(Table1[[#This Row],[Verschluss - B2 - Beschichtung Anteil (in %)]]="","",Table1[[#This Row],[Verschluss - B2 - Beschichtung Anteil (in %)]])</f>
        <v/>
      </c>
      <c r="NA125" s="811" t="str">
        <f>IF(Table1[[#This Row],[Verschluss - B3 - Art]]="","",VLOOKUP(Table1[[#This Row],[Verschluss - B3 - Art]],'DD FD'!D:E,2,FALSE))</f>
        <v/>
      </c>
      <c r="NB125" s="812" t="str">
        <f>IF(Table1[[#This Row],[Verschluss - B3 - Fraktion]]="","",VLOOKUP(Table1[[#This Row],[Verschluss - B3 - Fraktion]],'DD FD'!H:J,3,FALSE))</f>
        <v/>
      </c>
      <c r="NC125" s="809" t="str">
        <f>IF(Table1[[#This Row],[Verschluss - B3 - Gewicht (in G)]]="","",Table1[[#This Row],[Verschluss - B3 - Gewicht (in G)]])</f>
        <v/>
      </c>
      <c r="ND125" s="809" t="str">
        <f>IF(Table1[[#This Row],[Verschluss - B3 - Lizenzierungs-pflichtig? (X=Ja)]]="","",Table1[[#This Row],[Verschluss - B3 - Lizenzierungs-pflichtig? (X=Ja)]])</f>
        <v/>
      </c>
      <c r="NE125" s="809" t="str">
        <f>IF(Table1[[#This Row],[Verschluss - B3 - Trennbar vom Hauptkörper? (X=Ja)]]="","",Table1[[#This Row],[Verschluss - B3 - Trennbar vom Hauptkörper? (X=Ja)]])</f>
        <v/>
      </c>
      <c r="NF125" s="812" t="str">
        <f>IF(Table1[[#This Row],[Verschluss - B3 - Virgin Material]]="","",VLOOKUP(Table1[[#This Row],[Verschluss - B3 - Virgin Material]],'DD FD'!AJ:AK,2,FALSE))</f>
        <v/>
      </c>
      <c r="NG125" s="813" t="str">
        <f>IF(Table1[[#This Row],[Verschluss - B3 - Virgin Material Anteil (in %)]]="","",Table1[[#This Row],[Verschluss - B3 - Virgin Material Anteil (in %)]])</f>
        <v/>
      </c>
      <c r="NH125" s="812" t="str">
        <f>IF(Table1[[#This Row],[Verschluss - B3 - Recyceltes Material]]="","",VLOOKUP(Table1[[#This Row],[Verschluss - B3 - Recyceltes Material]],'DD FD'!AL:AM,2,FALSE))</f>
        <v/>
      </c>
      <c r="NI125" s="813" t="str">
        <f>IF(Table1[[#This Row],[Verschluss - B3 - Recyceltes Material Anteil (in %)]]="","",Table1[[#This Row],[Verschluss - B3 - Recyceltes Material Anteil (in %)]])</f>
        <v/>
      </c>
      <c r="NJ125" s="812" t="str">
        <f>IF(Table1[[#This Row],[Verschluss - B3 - Beschichtung]]="","",VLOOKUP(Table1[[#This Row],[Verschluss - B3 - Beschichtung]],'DD FD'!AE:AF,2,FALSE))</f>
        <v/>
      </c>
      <c r="NK125" s="815" t="str">
        <f>IF(Table1[[#This Row],[Verschluss - B3 - Beschichtung Anteil (in %)]]="","",Table1[[#This Row],[Verschluss - B3 - Beschichtung Anteil (in %)]])</f>
        <v/>
      </c>
      <c r="NL125" s="811" t="str">
        <f>IF(Table1[[#This Row],[Etikett - B1 - Art]]="","",VLOOKUP(Table1[[#This Row],[Etikett - B1 - Art]],'DD FD'!F:G,2,FALSE))</f>
        <v/>
      </c>
      <c r="NM125" s="812" t="str">
        <f>IF(Table1[[#This Row],[Etikett - B1 - Fraktion]]="","",VLOOKUP(Table1[[#This Row],[Etikett - B1 - Fraktion]],'DD FD'!H:J,3,FALSE))</f>
        <v/>
      </c>
      <c r="NN125" s="809" t="str">
        <f>IF(Table1[[#This Row],[Etikett - B1 - Gewicht (in G)]]="","",Table1[[#This Row],[Etikett - B1 - Gewicht (in G)]])</f>
        <v/>
      </c>
      <c r="NO125" s="809" t="str">
        <f>IF(Table1[[#This Row],[Etikett - B1 - Lizenzierungs-pflichtig? (X=Ja)]]="","",Table1[[#This Row],[Etikett - B1 - Lizenzierungs-pflichtig? (X=Ja)]])</f>
        <v/>
      </c>
      <c r="NP125" s="809" t="str">
        <f>IF(Table1[[#This Row],[Etikett - B1 - Trennbar vom Hauptkörper? (X=Ja)]]="","",Table1[[#This Row],[Etikett - B1 - Trennbar vom Hauptkörper? (X=Ja)]])</f>
        <v/>
      </c>
      <c r="NQ125" s="812" t="str">
        <f>IF(Table1[[#This Row],[Etikett - B1 - Virgin Material]]="","",VLOOKUP(Table1[[#This Row],[Etikett - B1 - Virgin Material]],'DD FD'!AJ:AK,2,FALSE))</f>
        <v/>
      </c>
      <c r="NR125" s="813" t="str">
        <f>IF(Table1[[#This Row],[Etikett - B1 - Virgin Material Anteil (in %)]]="","",Table1[[#This Row],[Etikett - B1 - Virgin Material Anteil (in %)]])</f>
        <v/>
      </c>
      <c r="NS125" s="812" t="str">
        <f>IF(Table1[[#This Row],[Etikett - B1 - Recyceltes Material]]="","",VLOOKUP(Table1[[#This Row],[Etikett - B1 - Recyceltes Material]],'DD FD'!AL:AM,2,FALSE))</f>
        <v/>
      </c>
      <c r="NT125" s="813" t="str">
        <f>IF(Table1[[#This Row],[Etikett - B1 - Recyceltes Material Anteil (in %)]]="","",Table1[[#This Row],[Etikett - B1 - Recyceltes Material Anteil (in %)]])</f>
        <v/>
      </c>
      <c r="NU125" s="812" t="str">
        <f>IF(Table1[[#This Row],[Etikett - B1 - Beschichtung]]="","",VLOOKUP(Table1[[#This Row],[Etikett - B1 - Beschichtung]],'DD FD'!AE:AF,2,FALSE))</f>
        <v/>
      </c>
      <c r="NV125" s="815" t="str">
        <f>IF(Table1[[#This Row],[Etikett - B1 - Beschichtung Anteil (in %)]]="","",Table1[[#This Row],[Etikett - B1 - Beschichtung Anteil (in %)]])</f>
        <v/>
      </c>
      <c r="NW125" s="811" t="str">
        <f>IF(Table1[[#This Row],[Etikett - B2 - Art]]="","",VLOOKUP(Table1[[#This Row],[Etikett - B2 - Art]],'DD FD'!F:G,2,FALSE))</f>
        <v/>
      </c>
      <c r="NX125" s="812" t="str">
        <f>IF(Table1[[#This Row],[Etikett - B2 - Fraktion]]="","",VLOOKUP(Table1[[#This Row],[Etikett - B2 - Fraktion]],'DD FD'!H:J,3,FALSE))</f>
        <v/>
      </c>
      <c r="NY125" s="809" t="str">
        <f>IF(Table1[[#This Row],[Etikett - B2 - Gewicht (in G)]]="","",Table1[[#This Row],[Etikett - B2 - Gewicht (in G)]])</f>
        <v/>
      </c>
      <c r="NZ125" s="809" t="str">
        <f>IF(Table1[[#This Row],[Etikett - B2 - Lizenzierungs-pflichtig? (X=Ja)]]="","",Table1[[#This Row],[Etikett - B2 - Lizenzierungs-pflichtig? (X=Ja)]])</f>
        <v/>
      </c>
      <c r="OA125" s="809" t="str">
        <f>IF(Table1[[#This Row],[Etikett - B2 - Trennbar vom Hauptkörper? (X=Ja)]]="","",Table1[[#This Row],[Etikett - B2 - Trennbar vom Hauptkörper? (X=Ja)]])</f>
        <v/>
      </c>
      <c r="OB125" s="812" t="str">
        <f>IF(Table1[[#This Row],[Etikett - B2 - Virgin Material]]="","",VLOOKUP(Table1[[#This Row],[Etikett - B2 - Virgin Material]],'DD FD'!AJ:AK,2,FALSE))</f>
        <v/>
      </c>
      <c r="OC125" s="813" t="str">
        <f>IF(Table1[[#This Row],[Etikett - B2 - Virgin Material Anteil (in %)]]="","",Table1[[#This Row],[Etikett - B2 - Virgin Material Anteil (in %)]])</f>
        <v/>
      </c>
      <c r="OD125" s="812" t="str">
        <f>IF(Table1[[#This Row],[Etikett - B2 - Recyceltes Material]]="","",VLOOKUP(Table1[[#This Row],[Etikett - B2 - Recyceltes Material]],'DD FD'!AL:AM,2,FALSE))</f>
        <v/>
      </c>
      <c r="OE125" s="813" t="str">
        <f>IF(Table1[[#This Row],[Etikett - B2 - Recyceltes Material Anteil (in %)]]="","",Table1[[#This Row],[Etikett - B2 - Recyceltes Material Anteil (in %)]])</f>
        <v/>
      </c>
      <c r="OF125" s="812" t="str">
        <f>IF(Table1[[#This Row],[Etikett - B2 - Beschichtung]]="","",VLOOKUP(Table1[[#This Row],[Etikett - B2 - Beschichtung]],'DD FD'!AE:AF,2,FALSE))</f>
        <v/>
      </c>
      <c r="OG125" s="815" t="str">
        <f>IF(Table1[[#This Row],[Etikett - B2 - Beschichtung Anteil (in %)]]="","",Table1[[#This Row],[Etikett - B2 - Beschichtung Anteil (in %)]])</f>
        <v/>
      </c>
      <c r="OH125" s="811" t="str">
        <f>IF(Table1[[#This Row],[Etikett - B3 - Art]]="","",VLOOKUP(Table1[[#This Row],[Etikett - B3 - Art]],'DD FD'!F:G,2,FALSE))</f>
        <v/>
      </c>
      <c r="OI125" s="812" t="str">
        <f>IF(Table1[[#This Row],[Etikett - B3 - Fraktion]]="","",VLOOKUP(Table1[[#This Row],[Etikett - B3 - Fraktion]],'DD FD'!H:J,3,FALSE))</f>
        <v/>
      </c>
      <c r="OJ125" s="809" t="str">
        <f>IF(Table1[[#This Row],[Etikett - B3 - Gewicht (in G)]]="","",Table1[[#This Row],[Etikett - B3 - Gewicht (in G)]])</f>
        <v/>
      </c>
      <c r="OK125" s="809" t="str">
        <f>IF(Table1[[#This Row],[Etikett - B3 - Lizenzierungs-pflichtig? (X=Ja)]]="","",Table1[[#This Row],[Etikett - B3 - Lizenzierungs-pflichtig? (X=Ja)]])</f>
        <v/>
      </c>
      <c r="OL125" s="809" t="str">
        <f>IF(Table1[[#This Row],[Etikett - B3 - Trennbar vom Hauptkörper? (X=Ja)]]="","",Table1[[#This Row],[Etikett - B3 - Trennbar vom Hauptkörper? (X=Ja)]])</f>
        <v/>
      </c>
      <c r="OM125" s="812" t="str">
        <f>IF(Table1[[#This Row],[Etikett - B3 - Virgin Material]]="","",VLOOKUP(Table1[[#This Row],[Etikett - B3 - Virgin Material]],'DD FD'!AJ:AK,2,FALSE))</f>
        <v/>
      </c>
      <c r="ON125" s="813" t="str">
        <f>IF(Table1[[#This Row],[Etikett - B3 - Virgin Material Anteil (in %)]]="","",Table1[[#This Row],[Etikett - B3 - Virgin Material Anteil (in %)]])</f>
        <v/>
      </c>
      <c r="OO125" s="812" t="str">
        <f>IF(Table1[[#This Row],[Etikett - B3 - Recyceltes Material]]="","",VLOOKUP(Table1[[#This Row],[Etikett - B3 - Recyceltes Material]],'DD FD'!AL:AM,2,FALSE))</f>
        <v/>
      </c>
      <c r="OP125" s="813" t="str">
        <f>IF(Table1[[#This Row],[Etikett - B3 - Recyceltes Material Anteil (in %)]]="","",Table1[[#This Row],[Etikett - B3 - Recyceltes Material Anteil (in %)]])</f>
        <v/>
      </c>
      <c r="OQ125" s="812" t="str">
        <f>IF(Table1[[#This Row],[Etikett - B3 - Beschichtung]]="","",VLOOKUP(Table1[[#This Row],[Etikett - B3 - Beschichtung]],'DD FD'!AE:AF,2,FALSE))</f>
        <v/>
      </c>
      <c r="OR125" s="861" t="str">
        <f>IF(Table1[[#This Row],[Etikett - B3 - Beschichtung Anteil (in %)]]="","",Table1[[#This Row],[Etikett - B3 - Beschichtung Anteil (in %)]])</f>
        <v/>
      </c>
      <c r="OS125" s="866">
        <f>ROUNDUP(SUM(
IF(AND(LB125='DD FD'!$J$7,LD125='DD FD'!$AI$3),LC125,0),
IF(AND(LL125='DD FD'!$J$7,LN125='DD FD'!$AI$3),LM125,0),
IF(AND(LV125='DD FD'!$J$7,LX125='DD FD'!$AI$3),LW125,0),
IF(AND(MF125='DD FD'!$J$7,MH125='DD FD'!$AI$3),MG125,0),
IF(AND(MQ125='DD FD'!$J$7,MS125='DD FD'!$AI$3),MR125,0),
IF(AND(NB125='DD FD'!$J$7,ND125='DD FD'!$AI$3),NC125,0),
IF(AND(NM125='DD FD'!$J$7,NO125='DD FD'!$AI$3),NN125,0),
IF(AND(NX125='DD FD'!$J$7,NZ125='DD FD'!$AI$3),NY125,0),
IF(AND(OI125='DD FD'!$J$7,OK125='DD FD'!$AI$3),OJ125,0),
),2)</f>
        <v>0</v>
      </c>
      <c r="OT125" s="865">
        <f>ROUNDUP(SUM(
IF(AND(LB125='DD FD'!$J$6,LD125='DD FD'!$AI$3),LC125,0),
IF(AND(LL125='DD FD'!$J$6,LN125='DD FD'!$AI$3),LM125,0),
IF(AND(LV125='DD FD'!$J$6,LX125='DD FD'!$AI$3),LW125,0),
IF(AND(MF125='DD FD'!$J$6,MH125='DD FD'!$AI$3),MG125,0),
IF(AND(MQ125='DD FD'!$J$6,MS125='DD FD'!$AI$3),MR125,0),
IF(AND(NB125='DD FD'!$J$6,ND125='DD FD'!$AI$3),NC125,0),
IF(AND(NM125='DD FD'!$J$6,NO125='DD FD'!$AI$3),NN125,0),
IF(AND(NX125='DD FD'!$J$6,NZ125='DD FD'!$AI$3),NY125,0),
IF(AND(OI125='DD FD'!$J$6,OK125='DD FD'!$AI$3),OJ125,0),
),2)</f>
        <v>0</v>
      </c>
      <c r="OU125" s="865">
        <f>ROUNDUP(SUM(
IF(AND(LB125='DD FD'!$J$10,LD125='DD FD'!$AI$3),LC125,0),
IF(AND(LL125='DD FD'!$J$10,LN125='DD FD'!$AI$3),LM125,0),
IF(AND(LV125='DD FD'!$J$10,LX125='DD FD'!$AI$3),LW125,0),
IF(AND(MF125='DD FD'!$J$10,MH125='DD FD'!$AI$3),MG125,0),
IF(AND(MQ125='DD FD'!$J$10,MS125='DD FD'!$AI$3),MR125,0),
IF(AND(NB125='DD FD'!$J$10,ND125='DD FD'!$AI$3),NC125,0),
IF(AND(NM125='DD FD'!$J$10,NO125='DD FD'!$AI$3),NN125,0),
IF(AND(NX125='DD FD'!$J$10,NZ125='DD FD'!$AI$3),NY125,0),
IF(AND(OI125='DD FD'!$J$10,OK125='DD FD'!$AI$3),OJ125,0),
),2)</f>
        <v>0</v>
      </c>
      <c r="OV125" s="865">
        <f>ROUNDUP(SUM(
IF(AND(LB125='DD FD'!$J$8,LD125='DD FD'!$AI$3),LC125,0),
IF(AND(LL125='DD FD'!$J$8,LN125='DD FD'!$AI$3),LM125,0),
IF(AND(LV125='DD FD'!$J$8,LX125='DD FD'!$AI$3),LW125,0),
IF(AND(MF125='DD FD'!$J$8,MH125='DD FD'!$AI$3),MG125,0),
IF(AND(MQ125='DD FD'!$J$8,MS125='DD FD'!$AI$3),MR125,0),
IF(AND(NB125='DD FD'!$J$8,ND125='DD FD'!$AI$3),NC125,0),
IF(AND(NM125='DD FD'!$J$8,NO125='DD FD'!$AI$3),NN125,0),
IF(AND(NX125='DD FD'!$J$8,NZ125='DD FD'!$AI$3),NY125,0),
IF(AND(OI125='DD FD'!$J$8,OK125='DD FD'!$AI$3),OJ125,0),
),2)</f>
        <v>0</v>
      </c>
      <c r="OW125" s="865">
        <f>ROUNDUP(SUM(
IF(AND(LB125='DD FD'!$J$5,LD125='DD FD'!$AI$3),LC125,0),
IF(AND(LL125='DD FD'!$J$5,LN125='DD FD'!$AI$3),LM125,0),
IF(AND(LV125='DD FD'!$J$5,LX125='DD FD'!$AI$3),LW125,0),
IF(AND(MF125='DD FD'!$J$5,MH125='DD FD'!$AI$3),MG125,0),
IF(AND(MQ125='DD FD'!$J$5,MS125='DD FD'!$AI$3),MR125,0),
IF(AND(NB125='DD FD'!$J$5,ND125='DD FD'!$AI$3),NC125,0),
IF(AND(NM125='DD FD'!$J$5,NO125='DD FD'!$AI$3),NN125,0),
IF(AND(NX125='DD FD'!$J$5,NZ125='DD FD'!$AI$3),NY125,0),
IF(AND(OI125='DD FD'!$J$5,OK125='DD FD'!$AI$3),OJ125,0),
),2)</f>
        <v>0</v>
      </c>
      <c r="OX125" s="865">
        <f>ROUNDUP(SUM(
IF(AND(LB125='DD FD'!$J$9,LD125='DD FD'!$AI$3),LC125,0),
IF(AND(LL125='DD FD'!$J$9,LN125='DD FD'!$AI$3),LM125,0),
IF(AND(LV125='DD FD'!$J$9,LX125='DD FD'!$AI$3),LW125,0),
IF(AND(MF125='DD FD'!$J$9,MH125='DD FD'!$AI$3),MG125,0),
IF(AND(MQ125='DD FD'!$J$9,MS125='DD FD'!$AI$3),MR125,0),
IF(AND(NB125='DD FD'!$J$9,ND125='DD FD'!$AI$3),NC125,0),
IF(AND(NM125='DD FD'!$J$9,NO125='DD FD'!$AI$3),NN125,0),
IF(AND(NX125='DD FD'!$J$9,NZ125='DD FD'!$AI$3),NY125,0),
IF(AND(OI125='DD FD'!$J$9,OK125='DD FD'!$AI$3),OJ125,0),
),2)</f>
        <v>0</v>
      </c>
      <c r="OY125" s="865">
        <f>ROUNDUP(SUM(
IF(AND(LB125='DD FD'!$J$4,LD125='DD FD'!$AI$3),LC125,0),
IF(AND(LL125='DD FD'!$J$4,LN125='DD FD'!$AI$3),LM125,0),
IF(AND(LV125='DD FD'!$J$4,LX125='DD FD'!$AI$3),LW125,0),
IF(AND(MF125='DD FD'!$J$4,MH125='DD FD'!$AI$3),MG125,0),
IF(AND(MQ125='DD FD'!$J$4,MS125='DD FD'!$AI$3),MR125,0),
IF(AND(NB125='DD FD'!$J$4,ND125='DD FD'!$AI$3),NC125,0),
IF(AND(NM125='DD FD'!$J$4,NO125='DD FD'!$AI$3),NN125,0),
IF(AND(NX125='DD FD'!$J$4,NZ125='DD FD'!$AI$3),NY125,0),
IF(AND(OI125='DD FD'!$J$4,OK125='DD FD'!$AI$3),OJ125,0),
),2)</f>
        <v>0</v>
      </c>
      <c r="OZ125" s="867">
        <f>ROUNDUP(SUM(
IF(AND(LB125='DD FD'!$J$11,LD125='DD FD'!$AI$3),LC125,0),
IF(AND(LL125='DD FD'!$J$11,LN125='DD FD'!$AI$3),LM125,0),
IF(AND(LV125='DD FD'!$J$11,LX125='DD FD'!$AI$3),LW125,0),
IF(AND(MF125='DD FD'!$J$11,MH125='DD FD'!$AI$3),MG125,0),
IF(AND(MQ125='DD FD'!$J$11,MS125='DD FD'!$AI$3),MR125,0),
IF(AND(NB125='DD FD'!$J$11,ND125='DD FD'!$AI$3),NC125,0),
IF(AND(NM125='DD FD'!$J$11,NO125='DD FD'!$AI$3),NN125,0),
IF(AND(NX125='DD FD'!$J$11,NZ125='DD FD'!$AI$3),NY125,0),
IF(AND(OI125='DD FD'!$J$11,OK125='DD FD'!$AI$3),OJ125,0),
),2)</f>
        <v>0</v>
      </c>
    </row>
    <row r="126" spans="1:416">
      <c r="A126" s="663"/>
      <c r="B126" s="182"/>
      <c r="C126" s="282"/>
      <c r="D126" s="282"/>
      <c r="E126" s="183"/>
      <c r="F126" s="355"/>
      <c r="G126" s="359"/>
      <c r="H126" s="664"/>
      <c r="I126" s="173"/>
      <c r="J126" s="161" t="str">
        <f t="shared" si="27"/>
        <v/>
      </c>
      <c r="K126" s="633" t="str">
        <f t="shared" si="44"/>
        <v/>
      </c>
      <c r="L126" s="636"/>
      <c r="M126" s="124" t="str">
        <f t="shared" si="45"/>
        <v/>
      </c>
      <c r="N126" s="125" t="str">
        <f t="shared" si="28"/>
        <v/>
      </c>
      <c r="O126" s="175"/>
      <c r="P126" s="175"/>
      <c r="Q126" s="126" t="str">
        <f t="shared" si="46"/>
        <v/>
      </c>
      <c r="R126" s="184"/>
      <c r="S126" s="184"/>
      <c r="T126" s="182"/>
      <c r="U126" s="182"/>
      <c r="V126" s="182"/>
      <c r="W126" s="358"/>
      <c r="X126" s="182"/>
      <c r="Y126" s="183"/>
      <c r="Z126" s="123"/>
      <c r="AA126" s="176"/>
      <c r="AB126" s="176"/>
      <c r="AC126" s="176"/>
      <c r="AD126" s="176"/>
      <c r="AE126" s="176"/>
      <c r="AF126" s="176"/>
      <c r="AG126" s="127" t="str">
        <f t="shared" si="47"/>
        <v/>
      </c>
      <c r="AH126" s="127" t="str">
        <f t="shared" si="48"/>
        <v/>
      </c>
      <c r="AI126" s="370"/>
      <c r="AJ126" s="635"/>
      <c r="AK126" s="619" t="str">
        <f t="shared" si="49"/>
        <v/>
      </c>
      <c r="AL126" s="124" t="str">
        <f t="shared" si="29"/>
        <v/>
      </c>
      <c r="AM126" s="124" t="str">
        <f t="shared" si="30"/>
        <v/>
      </c>
      <c r="AN126" s="124" t="str">
        <f t="shared" si="31"/>
        <v/>
      </c>
      <c r="AO126" s="124" t="str">
        <f t="shared" si="32"/>
        <v/>
      </c>
      <c r="AP126" s="184"/>
      <c r="AQ126" s="182"/>
      <c r="AR126" s="182"/>
      <c r="AS126" s="182"/>
      <c r="AT126" s="182"/>
      <c r="AU126" s="127" t="str">
        <f t="shared" si="33"/>
        <v/>
      </c>
      <c r="AV126" s="354"/>
      <c r="AW126" s="127" t="str">
        <f t="shared" si="34"/>
        <v/>
      </c>
      <c r="AX126" s="144" t="str">
        <f t="shared" si="35"/>
        <v/>
      </c>
      <c r="AY126" s="182"/>
      <c r="AZ126" s="23"/>
      <c r="BA126" s="23"/>
      <c r="BB126" s="183"/>
      <c r="BC126" s="622"/>
      <c r="BD126" s="649" t="str">
        <f t="shared" si="50"/>
        <v/>
      </c>
      <c r="BE126" s="354"/>
      <c r="BF126" s="192" t="str">
        <f t="shared" si="51"/>
        <v/>
      </c>
      <c r="BG126" s="159"/>
      <c r="BH126" s="159"/>
      <c r="BI126" s="182"/>
      <c r="BJ126" s="194"/>
      <c r="BK126" s="194"/>
      <c r="BL126" s="194"/>
      <c r="BM126" s="127" t="str">
        <f t="shared" si="36"/>
        <v/>
      </c>
      <c r="BN126" s="194"/>
      <c r="BO126" s="178" t="str">
        <f t="shared" si="37"/>
        <v/>
      </c>
      <c r="BP126" s="191"/>
      <c r="BQ126" s="182"/>
      <c r="BR126" s="23"/>
      <c r="BS126" s="23"/>
      <c r="BT126" s="23"/>
      <c r="BU126" s="651"/>
      <c r="BV126" s="647"/>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633" t="str">
        <f t="shared" si="52"/>
        <v/>
      </c>
      <c r="DY126" s="736"/>
      <c r="DZ126" s="334"/>
      <c r="EA126" s="736"/>
      <c r="EB126" s="197"/>
      <c r="EC126" s="194"/>
      <c r="ED126" s="197"/>
      <c r="EE126" s="197"/>
      <c r="EF126" s="194"/>
      <c r="EG126" s="194"/>
      <c r="EH126" s="194"/>
      <c r="EI126" s="123" t="str">
        <f t="shared" si="38"/>
        <v/>
      </c>
      <c r="EJ126" s="194"/>
      <c r="EK126" s="620" t="str">
        <f t="shared" si="39"/>
        <v/>
      </c>
      <c r="EL126" s="756"/>
      <c r="EM126" s="620" t="str">
        <f t="shared" si="53"/>
        <v/>
      </c>
      <c r="EN126" s="733"/>
      <c r="EO126" s="163"/>
      <c r="EP126" s="163"/>
      <c r="EQ126" s="163"/>
      <c r="ER126" s="163"/>
      <c r="ES126" s="163"/>
      <c r="ET126" s="163"/>
      <c r="EU126" s="163"/>
      <c r="EV126" s="163"/>
      <c r="EW126" s="163"/>
      <c r="EX126" s="163"/>
      <c r="EY126" s="163"/>
      <c r="EZ126" s="163"/>
      <c r="FA126" s="163"/>
      <c r="FB126" s="163"/>
      <c r="FC126" s="742"/>
      <c r="FD126" s="648" t="str">
        <f t="shared" si="40"/>
        <v/>
      </c>
      <c r="FE126" s="183"/>
      <c r="FF126" s="201"/>
      <c r="FG126" s="201"/>
      <c r="FH126" s="201"/>
      <c r="FI126" s="201"/>
      <c r="FJ126" s="201"/>
      <c r="FK126" s="201"/>
      <c r="FL126" s="182"/>
      <c r="FM126" s="182"/>
      <c r="FN126" s="334"/>
      <c r="FO126" s="123" t="str">
        <f t="shared" si="41"/>
        <v/>
      </c>
      <c r="FP126" s="889" t="str">
        <f>IF(Table1[[#This Row],[Baumwollanteil (in %)]]&lt;&gt;"","05","")</f>
        <v/>
      </c>
      <c r="FQ126" s="999"/>
      <c r="FR126" s="179" t="str">
        <f t="shared" si="42"/>
        <v/>
      </c>
      <c r="FS126" s="175"/>
      <c r="FT126" s="175"/>
      <c r="FU126" s="175"/>
      <c r="FV126" s="745" t="str">
        <f t="shared" si="43"/>
        <v/>
      </c>
      <c r="FZ126" s="24"/>
      <c r="GA126" s="24"/>
      <c r="GC126" s="1010" t="str">
        <f>IF(Table1[[#This Row],[Global Trade Item Number (GTIN)]]="","",Table1[[#This Row],[Global Trade Item Number (GTIN)]])</f>
        <v/>
      </c>
      <c r="GD126" s="790" t="str">
        <f>IF(Table1[[#This Row],[WAWI-Nr./ Kreditoren-Nummer
(ASDV)]]&lt;&gt;"",Table1[[#This Row],[WAWI-Nr./ Kreditoren-Nummer
(ASDV)]],"")</f>
        <v/>
      </c>
      <c r="GE126" s="190"/>
      <c r="GF126" s="790" t="str">
        <f>IF(Table1[[#This Row],[Gültig ab (Datum)]]&lt;&gt;"","31.12.9999","")</f>
        <v/>
      </c>
      <c r="GG126" s="190"/>
      <c r="GH126" s="190"/>
      <c r="GI126" s="616"/>
      <c r="GJ126" s="765"/>
      <c r="GK126" s="763"/>
      <c r="GL126" s="617"/>
      <c r="GM126" s="617"/>
      <c r="GN126" s="617"/>
      <c r="GO126" s="617"/>
      <c r="GP126" s="617"/>
      <c r="GQ126" s="775"/>
      <c r="GR126" s="771"/>
      <c r="GS126" s="159"/>
      <c r="GT126" s="610"/>
      <c r="GU126" s="610"/>
      <c r="GV126" s="610"/>
      <c r="GW126" s="610"/>
      <c r="GX126" s="610"/>
      <c r="GY126" s="610"/>
      <c r="GZ126" s="610"/>
      <c r="HA126" s="610"/>
      <c r="HB126" s="771"/>
      <c r="HC126" s="610"/>
      <c r="HD126" s="610"/>
      <c r="HE126" s="610"/>
      <c r="HF126" s="610"/>
      <c r="HG126" s="610"/>
      <c r="HH126" s="610"/>
      <c r="HI126" s="610"/>
      <c r="HJ126" s="610"/>
      <c r="HK126" s="610"/>
      <c r="HL126" s="771"/>
      <c r="HM126" s="610"/>
      <c r="HN126" s="610"/>
      <c r="HO126" s="610"/>
      <c r="HP126" s="610"/>
      <c r="HQ126" s="610"/>
      <c r="HR126" s="610"/>
      <c r="HS126" s="610"/>
      <c r="HT126" s="610"/>
      <c r="HU126" s="610"/>
      <c r="HV126" s="771"/>
      <c r="HW126" s="610"/>
      <c r="HX126" s="610"/>
      <c r="HY126" s="610"/>
      <c r="HZ126" s="610"/>
      <c r="IA126" s="610"/>
      <c r="IB126" s="610"/>
      <c r="IC126" s="610"/>
      <c r="ID126" s="610"/>
      <c r="IE126" s="610"/>
      <c r="IF126" s="610"/>
      <c r="IG126" s="771"/>
      <c r="IH126" s="610"/>
      <c r="II126" s="610"/>
      <c r="IJ126" s="610"/>
      <c r="IK126" s="610"/>
      <c r="IL126" s="610"/>
      <c r="IM126" s="610"/>
      <c r="IN126" s="610"/>
      <c r="IO126" s="610"/>
      <c r="IP126" s="610"/>
      <c r="IQ126" s="610"/>
      <c r="IR126" s="771"/>
      <c r="IS126" s="610"/>
      <c r="IT126" s="610"/>
      <c r="IU126" s="610"/>
      <c r="IV126" s="610"/>
      <c r="IW126" s="610"/>
      <c r="IX126" s="610"/>
      <c r="IY126" s="610"/>
      <c r="IZ126" s="610"/>
      <c r="JA126" s="610"/>
      <c r="JB126" s="610"/>
      <c r="JC126" s="771"/>
      <c r="JD126" s="610"/>
      <c r="JE126" s="610"/>
      <c r="JF126" s="610"/>
      <c r="JG126" s="610"/>
      <c r="JH126" s="610"/>
      <c r="JI126" s="610"/>
      <c r="JJ126" s="610"/>
      <c r="JK126" s="610"/>
      <c r="JL126" s="610"/>
      <c r="JM126" s="827"/>
      <c r="JN126" s="771"/>
      <c r="JO126" s="610"/>
      <c r="JP126" s="610"/>
      <c r="JQ126" s="610"/>
      <c r="JR126" s="610"/>
      <c r="JS126" s="610"/>
      <c r="JT126" s="610"/>
      <c r="JU126" s="610"/>
      <c r="JV126" s="610"/>
      <c r="JW126" s="610"/>
      <c r="JX126" s="610"/>
      <c r="JY126" s="771"/>
      <c r="JZ126" s="610"/>
      <c r="KA126" s="610"/>
      <c r="KB126" s="610"/>
      <c r="KC126" s="610"/>
      <c r="KD126" s="610"/>
      <c r="KE126" s="610"/>
      <c r="KF126" s="610"/>
      <c r="KG126" s="610"/>
      <c r="KH126" s="610"/>
      <c r="KI126" s="610"/>
      <c r="KL126" s="803" t="str">
        <f>IF(Table1[[#This Row],[GTIN]]&lt;&gt;"",Table1[[#This Row],[GTIN]],"")</f>
        <v/>
      </c>
      <c r="KM126" s="804" t="str">
        <f>Table1[[#This Row],[Kreditor]]</f>
        <v/>
      </c>
      <c r="KN126" s="805" t="str">
        <f>IF(Table1[[#This Row],[Gültig ab (Datum)]]&lt;&gt;"",Table1[[#This Row],[Gültig ab (Datum)]],"")</f>
        <v/>
      </c>
      <c r="KO126" s="805" t="str">
        <f>Table1[[#This Row],[Gültig bis]]</f>
        <v/>
      </c>
      <c r="KP126" s="818" t="str">
        <f>IF(Table1[[#This Row],[Artikel verpackt? 
(X=Ja)]]="","",Table1[[#This Row],[Artikel verpackt? 
(X=Ja)]])</f>
        <v/>
      </c>
      <c r="KQ126" s="806" t="str">
        <f>IF(Table1[[#This Row],[Verpackung recyclingfähig?
(X=Ja)]]="","",Table1[[#This Row],[Verpackung recyclingfähig?
(X=Ja)]])</f>
        <v/>
      </c>
      <c r="KR126" s="807"/>
      <c r="KS126" s="808"/>
      <c r="KT126" s="809"/>
      <c r="KU126" s="809"/>
      <c r="KV126" s="809"/>
      <c r="KW126" s="809"/>
      <c r="KX126" s="809"/>
      <c r="KY126" s="809"/>
      <c r="KZ126" s="810"/>
      <c r="LA126" s="811" t="str">
        <f>IF(Table1[[#This Row],[Hauptkörper - B1 - Art]]="","",VLOOKUP(Table1[[#This Row],[Hauptkörper - B1 - Art]],'DD FD'!B:C,2,FALSE))</f>
        <v/>
      </c>
      <c r="LB126" s="812" t="str">
        <f>IF(Table1[[#This Row],[Hauptkörper - B1 - Fraktion]]="","",VLOOKUP(Table1[[#This Row],[Hauptkörper - B1 - Fraktion]],'DD FD'!H:J,3,FALSE))</f>
        <v/>
      </c>
      <c r="LC126" s="809" t="str">
        <f>IF(Table1[[#This Row],[Hauptkörper - B1 - Gewicht
(in G)]]="","",Table1[[#This Row],[Hauptkörper - B1 - Gewicht
(in G)]])</f>
        <v/>
      </c>
      <c r="LD126" s="809" t="str">
        <f>IF(Table1[[#This Row],[Hauptkörper - B1 - Lizenzierungs-pflichtig? (X=Ja)]]="","",Table1[[#This Row],[Hauptkörper - B1 - Lizenzierungs-pflichtig? (X=Ja)]])</f>
        <v/>
      </c>
      <c r="LE126" s="812" t="str">
        <f>IF(Table1[[#This Row],[Hauptkörper - B1 - Virgin Material]]="","",VLOOKUP(Table1[[#This Row],[Hauptkörper - B1 - Virgin Material]],'DD FD'!AJ:AK,2,FALSE))</f>
        <v/>
      </c>
      <c r="LF126" s="813" t="str">
        <f>IF(Table1[[#This Row],[Hauptkörper - B1 - Virgin Material Anteil (in %)]]="","",Table1[[#This Row],[Hauptkörper - B1 - Virgin Material Anteil (in %)]])</f>
        <v/>
      </c>
      <c r="LG126" s="812" t="str">
        <f>IF(Table1[[#This Row],[Hauptkörper - B1 - Recyceltes Material]]="","",VLOOKUP(Table1[[#This Row],[Hauptkörper - B1 - Recyceltes Material]],'DD FD'!AL:AM,2,FALSE))</f>
        <v/>
      </c>
      <c r="LH126" s="813" t="str">
        <f>IF(Table1[[#This Row],[Hauptkörper - B1 - Recyceltes Material Anteil (in %)]]="","",Table1[[#This Row],[Hauptkörper - B1 - Recyceltes Material Anteil (in %)]])</f>
        <v/>
      </c>
      <c r="LI126" s="814" t="str">
        <f>IF(Table1[[#This Row],[Hauptkörper - B1 - Beschichtung]]="","",VLOOKUP(Table1[[#This Row],[Hauptkörper - B1 - Beschichtung]],'DD FD'!AE:AF,2,FALSE))</f>
        <v/>
      </c>
      <c r="LJ126" s="815" t="str">
        <f>IF(Table1[[#This Row],[Hauptkörper - B1 - Beschichtung Anteil (in %)]]="","",Table1[[#This Row],[Hauptkörper - B1 - Beschichtung Anteil (in %)]])</f>
        <v/>
      </c>
      <c r="LK126" s="811" t="str">
        <f>IF(Table1[[#This Row],[Hauptkörper - B2 - Art]]="","",VLOOKUP(Table1[[#This Row],[Hauptkörper - B2 - Art]],'DD FD'!B:C,2,FALSE))</f>
        <v/>
      </c>
      <c r="LL126" s="812" t="str">
        <f>IF(Table1[[#This Row],[Hauptkörper - B2 - Fraktion]]="","",VLOOKUP(Table1[[#This Row],[Hauptkörper - B2 - Fraktion]],'DD FD'!H:J,3,FALSE))</f>
        <v/>
      </c>
      <c r="LM126" s="809" t="str">
        <f>IF(Table1[[#This Row],[Hauptkörper - B2 - Gewicht
(in G)]]="","",Table1[[#This Row],[Hauptkörper - B2 - Gewicht
(in G)]])</f>
        <v/>
      </c>
      <c r="LN126" s="809" t="str">
        <f>IF(Table1[[#This Row],[Hauptkörper - B2 - Lizenzierungs-pflichtig? (X=Ja)]]="","",Table1[[#This Row],[Hauptkörper - B2 - Lizenzierungs-pflichtig? (X=Ja)]])</f>
        <v/>
      </c>
      <c r="LO126" s="812" t="str">
        <f>IF(Table1[[#This Row],[Hauptkörper - B2 - Virgin Material]]="","",VLOOKUP(Table1[[#This Row],[Hauptkörper - B2 - Virgin Material]],'DD FD'!AJ:AK,2,FALSE))</f>
        <v/>
      </c>
      <c r="LP126" s="813" t="str">
        <f>IF(Table1[[#This Row],[Hauptkörper - B2 - Virgin Material Anteil (in %)]]="","",Table1[[#This Row],[Hauptkörper - B2 - Virgin Material Anteil (in %)]])</f>
        <v/>
      </c>
      <c r="LQ126" s="812" t="str">
        <f>IF(Table1[[#This Row],[Hauptkörper - B2 - Recyceltes Material]]="","",VLOOKUP(Table1[[#This Row],[Hauptkörper - B2 - Recyceltes Material]],'DD FD'!AL:AM,2,FALSE))</f>
        <v/>
      </c>
      <c r="LR126" s="813" t="str">
        <f>IF(Table1[[#This Row],[Hauptkörper - B2 - Recyceltes Material Anteil (in %)]]="","",Table1[[#This Row],[Hauptkörper - B2 - Recyceltes Material Anteil (in %)]])</f>
        <v/>
      </c>
      <c r="LS126" s="812" t="str">
        <f>IF(Table1[[#This Row],[Hauptkörper - B2 - Beschichtung]]="","",VLOOKUP(Table1[[#This Row],[Hauptkörper - B2 - Beschichtung]],'DD FD'!AE:AF,2,FALSE))</f>
        <v/>
      </c>
      <c r="LT126" s="815" t="str">
        <f>IF(Table1[[#This Row],[Hauptkörper - B2 - Beschichtung Anteil (in %)]]="","",Table1[[#This Row],[Hauptkörper - B2 - Beschichtung Anteil (in %)]])</f>
        <v/>
      </c>
      <c r="LU126" s="811" t="str">
        <f>IF(Table1[[#This Row],[Hauptkörper - B3 - Art]]="","",VLOOKUP(Table1[[#This Row],[Hauptkörper - B3 - Art]],'DD FD'!B:C,2,FALSE))</f>
        <v/>
      </c>
      <c r="LV126" s="812" t="str">
        <f>IF(Table1[[#This Row],[Hauptkörper - B3 - Fraktion]]="","",VLOOKUP(Table1[[#This Row],[Hauptkörper - B3 - Fraktion]],'DD FD'!H:J,3,FALSE))</f>
        <v/>
      </c>
      <c r="LW126" s="809" t="str">
        <f>IF(Table1[[#This Row],[Hauptkörper - B3 - Gewicht
(in G)]]="","",Table1[[#This Row],[Hauptkörper - B3 - Gewicht
(in G)]])</f>
        <v/>
      </c>
      <c r="LX126" s="809" t="str">
        <f>IF(Table1[[#This Row],[Hauptkörper - B3 - Lizenzierungs-pflichtig? (X=Ja)]]="","",Table1[[#This Row],[Hauptkörper - B3 - Lizenzierungs-pflichtig? (X=Ja)]])</f>
        <v/>
      </c>
      <c r="LY126" s="812" t="str">
        <f>IF(Table1[[#This Row],[Hauptkörper - B3 - Virgin Material]]="","",VLOOKUP(Table1[[#This Row],[Hauptkörper - B3 - Virgin Material]],'DD FD'!AJ:AK,2,FALSE))</f>
        <v/>
      </c>
      <c r="LZ126" s="813" t="str">
        <f>IF(Table1[[#This Row],[Hauptkörper - B3 - Virgin Material Anteil (in %)]]="","",Table1[[#This Row],[Hauptkörper - B3 - Virgin Material Anteil (in %)]])</f>
        <v/>
      </c>
      <c r="MA126" s="812" t="str">
        <f>IF(Table1[[#This Row],[Hauptkörper - B3 - Recyceltes Material]]="","",VLOOKUP(Table1[[#This Row],[Hauptkörper - B3 - Recyceltes Material]],'DD FD'!AL:AM,2,FALSE))</f>
        <v/>
      </c>
      <c r="MB126" s="813" t="str">
        <f>IF(Table1[[#This Row],[Hauptkörper - B3 - Recyceltes Material Anteil (in %)]]="","",Table1[[#This Row],[Hauptkörper - B3 - Recyceltes Material Anteil (in %)]])</f>
        <v/>
      </c>
      <c r="MC126" s="812" t="str">
        <f>IF(Table1[[#This Row],[Hauptkörper - B3 - Beschichtung]]="","",VLOOKUP(Table1[[#This Row],[Hauptkörper - B3 - Beschichtung]],'DD FD'!AE:AF,2,FALSE))</f>
        <v/>
      </c>
      <c r="MD126" s="815" t="str">
        <f>IF(Table1[[#This Row],[Hauptkörper - B3 - Beschichtung Anteil (in %)]]="","",Table1[[#This Row],[Hauptkörper - B3 - Beschichtung Anteil (in %)]])</f>
        <v/>
      </c>
      <c r="ME126" s="811" t="str">
        <f>IF(Table1[[#This Row],[Verschluss - B1 - Art]]="","",VLOOKUP(Table1[[#This Row],[Verschluss - B1 - Art]],'DD FD'!D:E,2,FALSE))</f>
        <v/>
      </c>
      <c r="MF126" s="812" t="str">
        <f>IF(Table1[[#This Row],[Verschluss - B1 - Fraktion]]="","",VLOOKUP(Table1[[#This Row],[Verschluss - B1 - Fraktion]],'DD FD'!H:J,3,FALSE))</f>
        <v/>
      </c>
      <c r="MG126" s="809" t="str">
        <f>IF(Table1[[#This Row],[Verschluss - B1 - Gewicht (in G)]]="","",Table1[[#This Row],[Verschluss - B1 - Gewicht (in G)]])</f>
        <v/>
      </c>
      <c r="MH126" s="809" t="str">
        <f>IF(Table1[[#This Row],[Verschluss - B1 - Lizenzierungs-pflichtig? (X=Ja)]]="","",Table1[[#This Row],[Verschluss - B1 - Lizenzierungs-pflichtig? (X=Ja)]])</f>
        <v/>
      </c>
      <c r="MI126" s="809" t="str">
        <f>IF(Table1[[#This Row],[Verschluss - B1 - Trennbar vom Hauptkörper? (X=Ja)]]="","",Table1[[#This Row],[Verschluss - B1 - Trennbar vom Hauptkörper? (X=Ja)]])</f>
        <v/>
      </c>
      <c r="MJ126" s="812" t="str">
        <f>IF(Table1[[#This Row],[Verschluss - B1 - Virgin Material]]="","",VLOOKUP(Table1[[#This Row],[Verschluss - B1 - Virgin Material]],'DD FD'!AJ:AK,2,FALSE))</f>
        <v/>
      </c>
      <c r="MK126" s="813" t="str">
        <f>IF(Table1[[#This Row],[Verschluss - B1 - Virgin Material Anteil (in %)]]="","",Table1[[#This Row],[Verschluss - B1 - Virgin Material Anteil (in %)]])</f>
        <v/>
      </c>
      <c r="ML126" s="812" t="str">
        <f>IF(Table1[[#This Row],[Verschluss - B1 - Recyceltes Material]]="","",VLOOKUP(Table1[[#This Row],[Verschluss - B1 - Recyceltes Material]],'DD FD'!AL:AM,2,FALSE))</f>
        <v/>
      </c>
      <c r="MM126" s="813" t="str">
        <f>IF(Table1[[#This Row],[Verschluss - B1 - Recyceltes Material Anteil (in %)]]="","",Table1[[#This Row],[Verschluss - B1 - Recyceltes Material Anteil (in %)]])</f>
        <v/>
      </c>
      <c r="MN126" s="812" t="str">
        <f>IF(Table1[[#This Row],[Verschluss - B1 - Beschichtung]]="","",VLOOKUP(Table1[[#This Row],[Verschluss - B1 - Beschichtung]],'DD FD'!AE:AF,2,FALSE))</f>
        <v/>
      </c>
      <c r="MO126" s="815" t="str">
        <f>IF(Table1[[#This Row],[Verschluss - B1 - Beschichtung Anteil (in %)]]="","",Table1[[#This Row],[Verschluss - B1 - Beschichtung Anteil (in %)]])</f>
        <v/>
      </c>
      <c r="MP126" s="811" t="str">
        <f>IF(Table1[[#This Row],[Verschluss - B2 - Art]]="","",VLOOKUP(Table1[[#This Row],[Verschluss - B2 - Art]],'DD FD'!D:E,2,FALSE))</f>
        <v/>
      </c>
      <c r="MQ126" s="812" t="str">
        <f>IF(Table1[[#This Row],[Verschluss - B2 - Fraktion]]="","",VLOOKUP(Table1[[#This Row],[Verschluss - B2 - Fraktion]],'DD FD'!H:J,3,FALSE))</f>
        <v/>
      </c>
      <c r="MR126" s="809" t="str">
        <f>IF(Table1[[#This Row],[Verschluss - B2 - Gewicht (in G)]]="","",Table1[[#This Row],[Verschluss - B2 - Gewicht (in G)]])</f>
        <v/>
      </c>
      <c r="MS126" s="809" t="str">
        <f>IF(Table1[[#This Row],[Verschluss - B2 - Lizenzierungs-pflichtig? (X=Ja)]]="","",Table1[[#This Row],[Verschluss - B2 - Lizenzierungs-pflichtig? (X=Ja)]])</f>
        <v/>
      </c>
      <c r="MT126" s="809" t="str">
        <f>IF(Table1[[#This Row],[Verschluss - B2 - Trennbar vom Hauptkörper? (X=Ja)]]="","",Table1[[#This Row],[Verschluss - B2 - Trennbar vom Hauptkörper? (X=Ja)]])</f>
        <v/>
      </c>
      <c r="MU126" s="812" t="str">
        <f>IF(Table1[[#This Row],[Verschluss - B2 - Virgin Material]]="","",VLOOKUP(Table1[[#This Row],[Verschluss - B2 - Virgin Material]],'DD FD'!AJ:AK,2,FALSE))</f>
        <v/>
      </c>
      <c r="MV126" s="813" t="str">
        <f>IF(Table1[[#This Row],[Verschluss - B2 - Virgin Material Anteil (in %)]]="","",Table1[[#This Row],[Verschluss - B2 - Virgin Material Anteil (in %)]])</f>
        <v/>
      </c>
      <c r="MW126" s="812" t="str">
        <f>IF(Table1[[#This Row],[Verschluss - B2 - Recyceltes Material]]="","",VLOOKUP(Table1[[#This Row],[Verschluss - B2 - Recyceltes Material]],'DD FD'!AL:AM,2,FALSE))</f>
        <v/>
      </c>
      <c r="MX126" s="813" t="str">
        <f>IF(Table1[[#This Row],[Verschluss - B2 - Recyceltes Material Anteil (in %)]]="","",Table1[[#This Row],[Verschluss - B2 - Recyceltes Material Anteil (in %)]])</f>
        <v/>
      </c>
      <c r="MY126" s="812" t="str">
        <f>IF(Table1[[#This Row],[Verschluss - B2 - Beschichtung]]="","",VLOOKUP(Table1[[#This Row],[Verschluss - B2 - Beschichtung]],'DD FD'!AE:AF,2,FALSE))</f>
        <v/>
      </c>
      <c r="MZ126" s="815" t="str">
        <f>IF(Table1[[#This Row],[Verschluss - B2 - Beschichtung Anteil (in %)]]="","",Table1[[#This Row],[Verschluss - B2 - Beschichtung Anteil (in %)]])</f>
        <v/>
      </c>
      <c r="NA126" s="811" t="str">
        <f>IF(Table1[[#This Row],[Verschluss - B3 - Art]]="","",VLOOKUP(Table1[[#This Row],[Verschluss - B3 - Art]],'DD FD'!D:E,2,FALSE))</f>
        <v/>
      </c>
      <c r="NB126" s="812" t="str">
        <f>IF(Table1[[#This Row],[Verschluss - B3 - Fraktion]]="","",VLOOKUP(Table1[[#This Row],[Verschluss - B3 - Fraktion]],'DD FD'!H:J,3,FALSE))</f>
        <v/>
      </c>
      <c r="NC126" s="809" t="str">
        <f>IF(Table1[[#This Row],[Verschluss - B3 - Gewicht (in G)]]="","",Table1[[#This Row],[Verschluss - B3 - Gewicht (in G)]])</f>
        <v/>
      </c>
      <c r="ND126" s="809" t="str">
        <f>IF(Table1[[#This Row],[Verschluss - B3 - Lizenzierungs-pflichtig? (X=Ja)]]="","",Table1[[#This Row],[Verschluss - B3 - Lizenzierungs-pflichtig? (X=Ja)]])</f>
        <v/>
      </c>
      <c r="NE126" s="809" t="str">
        <f>IF(Table1[[#This Row],[Verschluss - B3 - Trennbar vom Hauptkörper? (X=Ja)]]="","",Table1[[#This Row],[Verschluss - B3 - Trennbar vom Hauptkörper? (X=Ja)]])</f>
        <v/>
      </c>
      <c r="NF126" s="812" t="str">
        <f>IF(Table1[[#This Row],[Verschluss - B3 - Virgin Material]]="","",VLOOKUP(Table1[[#This Row],[Verschluss - B3 - Virgin Material]],'DD FD'!AJ:AK,2,FALSE))</f>
        <v/>
      </c>
      <c r="NG126" s="813" t="str">
        <f>IF(Table1[[#This Row],[Verschluss - B3 - Virgin Material Anteil (in %)]]="","",Table1[[#This Row],[Verschluss - B3 - Virgin Material Anteil (in %)]])</f>
        <v/>
      </c>
      <c r="NH126" s="812" t="str">
        <f>IF(Table1[[#This Row],[Verschluss - B3 - Recyceltes Material]]="","",VLOOKUP(Table1[[#This Row],[Verschluss - B3 - Recyceltes Material]],'DD FD'!AL:AM,2,FALSE))</f>
        <v/>
      </c>
      <c r="NI126" s="813" t="str">
        <f>IF(Table1[[#This Row],[Verschluss - B3 - Recyceltes Material Anteil (in %)]]="","",Table1[[#This Row],[Verschluss - B3 - Recyceltes Material Anteil (in %)]])</f>
        <v/>
      </c>
      <c r="NJ126" s="812" t="str">
        <f>IF(Table1[[#This Row],[Verschluss - B3 - Beschichtung]]="","",VLOOKUP(Table1[[#This Row],[Verschluss - B3 - Beschichtung]],'DD FD'!AE:AF,2,FALSE))</f>
        <v/>
      </c>
      <c r="NK126" s="815" t="str">
        <f>IF(Table1[[#This Row],[Verschluss - B3 - Beschichtung Anteil (in %)]]="","",Table1[[#This Row],[Verschluss - B3 - Beschichtung Anteil (in %)]])</f>
        <v/>
      </c>
      <c r="NL126" s="811" t="str">
        <f>IF(Table1[[#This Row],[Etikett - B1 - Art]]="","",VLOOKUP(Table1[[#This Row],[Etikett - B1 - Art]],'DD FD'!F:G,2,FALSE))</f>
        <v/>
      </c>
      <c r="NM126" s="812" t="str">
        <f>IF(Table1[[#This Row],[Etikett - B1 - Fraktion]]="","",VLOOKUP(Table1[[#This Row],[Etikett - B1 - Fraktion]],'DD FD'!H:J,3,FALSE))</f>
        <v/>
      </c>
      <c r="NN126" s="809" t="str">
        <f>IF(Table1[[#This Row],[Etikett - B1 - Gewicht (in G)]]="","",Table1[[#This Row],[Etikett - B1 - Gewicht (in G)]])</f>
        <v/>
      </c>
      <c r="NO126" s="809" t="str">
        <f>IF(Table1[[#This Row],[Etikett - B1 - Lizenzierungs-pflichtig? (X=Ja)]]="","",Table1[[#This Row],[Etikett - B1 - Lizenzierungs-pflichtig? (X=Ja)]])</f>
        <v/>
      </c>
      <c r="NP126" s="809" t="str">
        <f>IF(Table1[[#This Row],[Etikett - B1 - Trennbar vom Hauptkörper? (X=Ja)]]="","",Table1[[#This Row],[Etikett - B1 - Trennbar vom Hauptkörper? (X=Ja)]])</f>
        <v/>
      </c>
      <c r="NQ126" s="812" t="str">
        <f>IF(Table1[[#This Row],[Etikett - B1 - Virgin Material]]="","",VLOOKUP(Table1[[#This Row],[Etikett - B1 - Virgin Material]],'DD FD'!AJ:AK,2,FALSE))</f>
        <v/>
      </c>
      <c r="NR126" s="813" t="str">
        <f>IF(Table1[[#This Row],[Etikett - B1 - Virgin Material Anteil (in %)]]="","",Table1[[#This Row],[Etikett - B1 - Virgin Material Anteil (in %)]])</f>
        <v/>
      </c>
      <c r="NS126" s="812" t="str">
        <f>IF(Table1[[#This Row],[Etikett - B1 - Recyceltes Material]]="","",VLOOKUP(Table1[[#This Row],[Etikett - B1 - Recyceltes Material]],'DD FD'!AL:AM,2,FALSE))</f>
        <v/>
      </c>
      <c r="NT126" s="813" t="str">
        <f>IF(Table1[[#This Row],[Etikett - B1 - Recyceltes Material Anteil (in %)]]="","",Table1[[#This Row],[Etikett - B1 - Recyceltes Material Anteil (in %)]])</f>
        <v/>
      </c>
      <c r="NU126" s="812" t="str">
        <f>IF(Table1[[#This Row],[Etikett - B1 - Beschichtung]]="","",VLOOKUP(Table1[[#This Row],[Etikett - B1 - Beschichtung]],'DD FD'!AE:AF,2,FALSE))</f>
        <v/>
      </c>
      <c r="NV126" s="815" t="str">
        <f>IF(Table1[[#This Row],[Etikett - B1 - Beschichtung Anteil (in %)]]="","",Table1[[#This Row],[Etikett - B1 - Beschichtung Anteil (in %)]])</f>
        <v/>
      </c>
      <c r="NW126" s="811" t="str">
        <f>IF(Table1[[#This Row],[Etikett - B2 - Art]]="","",VLOOKUP(Table1[[#This Row],[Etikett - B2 - Art]],'DD FD'!F:G,2,FALSE))</f>
        <v/>
      </c>
      <c r="NX126" s="812" t="str">
        <f>IF(Table1[[#This Row],[Etikett - B2 - Fraktion]]="","",VLOOKUP(Table1[[#This Row],[Etikett - B2 - Fraktion]],'DD FD'!H:J,3,FALSE))</f>
        <v/>
      </c>
      <c r="NY126" s="809" t="str">
        <f>IF(Table1[[#This Row],[Etikett - B2 - Gewicht (in G)]]="","",Table1[[#This Row],[Etikett - B2 - Gewicht (in G)]])</f>
        <v/>
      </c>
      <c r="NZ126" s="809" t="str">
        <f>IF(Table1[[#This Row],[Etikett - B2 - Lizenzierungs-pflichtig? (X=Ja)]]="","",Table1[[#This Row],[Etikett - B2 - Lizenzierungs-pflichtig? (X=Ja)]])</f>
        <v/>
      </c>
      <c r="OA126" s="809" t="str">
        <f>IF(Table1[[#This Row],[Etikett - B2 - Trennbar vom Hauptkörper? (X=Ja)]]="","",Table1[[#This Row],[Etikett - B2 - Trennbar vom Hauptkörper? (X=Ja)]])</f>
        <v/>
      </c>
      <c r="OB126" s="812" t="str">
        <f>IF(Table1[[#This Row],[Etikett - B2 - Virgin Material]]="","",VLOOKUP(Table1[[#This Row],[Etikett - B2 - Virgin Material]],'DD FD'!AJ:AK,2,FALSE))</f>
        <v/>
      </c>
      <c r="OC126" s="813" t="str">
        <f>IF(Table1[[#This Row],[Etikett - B2 - Virgin Material Anteil (in %)]]="","",Table1[[#This Row],[Etikett - B2 - Virgin Material Anteil (in %)]])</f>
        <v/>
      </c>
      <c r="OD126" s="812" t="str">
        <f>IF(Table1[[#This Row],[Etikett - B2 - Recyceltes Material]]="","",VLOOKUP(Table1[[#This Row],[Etikett - B2 - Recyceltes Material]],'DD FD'!AL:AM,2,FALSE))</f>
        <v/>
      </c>
      <c r="OE126" s="813" t="str">
        <f>IF(Table1[[#This Row],[Etikett - B2 - Recyceltes Material Anteil (in %)]]="","",Table1[[#This Row],[Etikett - B2 - Recyceltes Material Anteil (in %)]])</f>
        <v/>
      </c>
      <c r="OF126" s="812" t="str">
        <f>IF(Table1[[#This Row],[Etikett - B2 - Beschichtung]]="","",VLOOKUP(Table1[[#This Row],[Etikett - B2 - Beschichtung]],'DD FD'!AE:AF,2,FALSE))</f>
        <v/>
      </c>
      <c r="OG126" s="815" t="str">
        <f>IF(Table1[[#This Row],[Etikett - B2 - Beschichtung Anteil (in %)]]="","",Table1[[#This Row],[Etikett - B2 - Beschichtung Anteil (in %)]])</f>
        <v/>
      </c>
      <c r="OH126" s="811" t="str">
        <f>IF(Table1[[#This Row],[Etikett - B3 - Art]]="","",VLOOKUP(Table1[[#This Row],[Etikett - B3 - Art]],'DD FD'!F:G,2,FALSE))</f>
        <v/>
      </c>
      <c r="OI126" s="812" t="str">
        <f>IF(Table1[[#This Row],[Etikett - B3 - Fraktion]]="","",VLOOKUP(Table1[[#This Row],[Etikett - B3 - Fraktion]],'DD FD'!H:J,3,FALSE))</f>
        <v/>
      </c>
      <c r="OJ126" s="809" t="str">
        <f>IF(Table1[[#This Row],[Etikett - B3 - Gewicht (in G)]]="","",Table1[[#This Row],[Etikett - B3 - Gewicht (in G)]])</f>
        <v/>
      </c>
      <c r="OK126" s="809" t="str">
        <f>IF(Table1[[#This Row],[Etikett - B3 - Lizenzierungs-pflichtig? (X=Ja)]]="","",Table1[[#This Row],[Etikett - B3 - Lizenzierungs-pflichtig? (X=Ja)]])</f>
        <v/>
      </c>
      <c r="OL126" s="809" t="str">
        <f>IF(Table1[[#This Row],[Etikett - B3 - Trennbar vom Hauptkörper? (X=Ja)]]="","",Table1[[#This Row],[Etikett - B3 - Trennbar vom Hauptkörper? (X=Ja)]])</f>
        <v/>
      </c>
      <c r="OM126" s="812" t="str">
        <f>IF(Table1[[#This Row],[Etikett - B3 - Virgin Material]]="","",VLOOKUP(Table1[[#This Row],[Etikett - B3 - Virgin Material]],'DD FD'!AJ:AK,2,FALSE))</f>
        <v/>
      </c>
      <c r="ON126" s="813" t="str">
        <f>IF(Table1[[#This Row],[Etikett - B3 - Virgin Material Anteil (in %)]]="","",Table1[[#This Row],[Etikett - B3 - Virgin Material Anteil (in %)]])</f>
        <v/>
      </c>
      <c r="OO126" s="812" t="str">
        <f>IF(Table1[[#This Row],[Etikett - B3 - Recyceltes Material]]="","",VLOOKUP(Table1[[#This Row],[Etikett - B3 - Recyceltes Material]],'DD FD'!AL:AM,2,FALSE))</f>
        <v/>
      </c>
      <c r="OP126" s="813" t="str">
        <f>IF(Table1[[#This Row],[Etikett - B3 - Recyceltes Material Anteil (in %)]]="","",Table1[[#This Row],[Etikett - B3 - Recyceltes Material Anteil (in %)]])</f>
        <v/>
      </c>
      <c r="OQ126" s="812" t="str">
        <f>IF(Table1[[#This Row],[Etikett - B3 - Beschichtung]]="","",VLOOKUP(Table1[[#This Row],[Etikett - B3 - Beschichtung]],'DD FD'!AE:AF,2,FALSE))</f>
        <v/>
      </c>
      <c r="OR126" s="861" t="str">
        <f>IF(Table1[[#This Row],[Etikett - B3 - Beschichtung Anteil (in %)]]="","",Table1[[#This Row],[Etikett - B3 - Beschichtung Anteil (in %)]])</f>
        <v/>
      </c>
      <c r="OS126" s="866">
        <f>ROUNDUP(SUM(
IF(AND(LB126='DD FD'!$J$7,LD126='DD FD'!$AI$3),LC126,0),
IF(AND(LL126='DD FD'!$J$7,LN126='DD FD'!$AI$3),LM126,0),
IF(AND(LV126='DD FD'!$J$7,LX126='DD FD'!$AI$3),LW126,0),
IF(AND(MF126='DD FD'!$J$7,MH126='DD FD'!$AI$3),MG126,0),
IF(AND(MQ126='DD FD'!$J$7,MS126='DD FD'!$AI$3),MR126,0),
IF(AND(NB126='DD FD'!$J$7,ND126='DD FD'!$AI$3),NC126,0),
IF(AND(NM126='DD FD'!$J$7,NO126='DD FD'!$AI$3),NN126,0),
IF(AND(NX126='DD FD'!$J$7,NZ126='DD FD'!$AI$3),NY126,0),
IF(AND(OI126='DD FD'!$J$7,OK126='DD FD'!$AI$3),OJ126,0),
),2)</f>
        <v>0</v>
      </c>
      <c r="OT126" s="865">
        <f>ROUNDUP(SUM(
IF(AND(LB126='DD FD'!$J$6,LD126='DD FD'!$AI$3),LC126,0),
IF(AND(LL126='DD FD'!$J$6,LN126='DD FD'!$AI$3),LM126,0),
IF(AND(LV126='DD FD'!$J$6,LX126='DD FD'!$AI$3),LW126,0),
IF(AND(MF126='DD FD'!$J$6,MH126='DD FD'!$AI$3),MG126,0),
IF(AND(MQ126='DD FD'!$J$6,MS126='DD FD'!$AI$3),MR126,0),
IF(AND(NB126='DD FD'!$J$6,ND126='DD FD'!$AI$3),NC126,0),
IF(AND(NM126='DD FD'!$J$6,NO126='DD FD'!$AI$3),NN126,0),
IF(AND(NX126='DD FD'!$J$6,NZ126='DD FD'!$AI$3),NY126,0),
IF(AND(OI126='DD FD'!$J$6,OK126='DD FD'!$AI$3),OJ126,0),
),2)</f>
        <v>0</v>
      </c>
      <c r="OU126" s="865">
        <f>ROUNDUP(SUM(
IF(AND(LB126='DD FD'!$J$10,LD126='DD FD'!$AI$3),LC126,0),
IF(AND(LL126='DD FD'!$J$10,LN126='DD FD'!$AI$3),LM126,0),
IF(AND(LV126='DD FD'!$J$10,LX126='DD FD'!$AI$3),LW126,0),
IF(AND(MF126='DD FD'!$J$10,MH126='DD FD'!$AI$3),MG126,0),
IF(AND(MQ126='DD FD'!$J$10,MS126='DD FD'!$AI$3),MR126,0),
IF(AND(NB126='DD FD'!$J$10,ND126='DD FD'!$AI$3),NC126,0),
IF(AND(NM126='DD FD'!$J$10,NO126='DD FD'!$AI$3),NN126,0),
IF(AND(NX126='DD FD'!$J$10,NZ126='DD FD'!$AI$3),NY126,0),
IF(AND(OI126='DD FD'!$J$10,OK126='DD FD'!$AI$3),OJ126,0),
),2)</f>
        <v>0</v>
      </c>
      <c r="OV126" s="865">
        <f>ROUNDUP(SUM(
IF(AND(LB126='DD FD'!$J$8,LD126='DD FD'!$AI$3),LC126,0),
IF(AND(LL126='DD FD'!$J$8,LN126='DD FD'!$AI$3),LM126,0),
IF(AND(LV126='DD FD'!$J$8,LX126='DD FD'!$AI$3),LW126,0),
IF(AND(MF126='DD FD'!$J$8,MH126='DD FD'!$AI$3),MG126,0),
IF(AND(MQ126='DD FD'!$J$8,MS126='DD FD'!$AI$3),MR126,0),
IF(AND(NB126='DD FD'!$J$8,ND126='DD FD'!$AI$3),NC126,0),
IF(AND(NM126='DD FD'!$J$8,NO126='DD FD'!$AI$3),NN126,0),
IF(AND(NX126='DD FD'!$J$8,NZ126='DD FD'!$AI$3),NY126,0),
IF(AND(OI126='DD FD'!$J$8,OK126='DD FD'!$AI$3),OJ126,0),
),2)</f>
        <v>0</v>
      </c>
      <c r="OW126" s="865">
        <f>ROUNDUP(SUM(
IF(AND(LB126='DD FD'!$J$5,LD126='DD FD'!$AI$3),LC126,0),
IF(AND(LL126='DD FD'!$J$5,LN126='DD FD'!$AI$3),LM126,0),
IF(AND(LV126='DD FD'!$J$5,LX126='DD FD'!$AI$3),LW126,0),
IF(AND(MF126='DD FD'!$J$5,MH126='DD FD'!$AI$3),MG126,0),
IF(AND(MQ126='DD FD'!$J$5,MS126='DD FD'!$AI$3),MR126,0),
IF(AND(NB126='DD FD'!$J$5,ND126='DD FD'!$AI$3),NC126,0),
IF(AND(NM126='DD FD'!$J$5,NO126='DD FD'!$AI$3),NN126,0),
IF(AND(NX126='DD FD'!$J$5,NZ126='DD FD'!$AI$3),NY126,0),
IF(AND(OI126='DD FD'!$J$5,OK126='DD FD'!$AI$3),OJ126,0),
),2)</f>
        <v>0</v>
      </c>
      <c r="OX126" s="865">
        <f>ROUNDUP(SUM(
IF(AND(LB126='DD FD'!$J$9,LD126='DD FD'!$AI$3),LC126,0),
IF(AND(LL126='DD FD'!$J$9,LN126='DD FD'!$AI$3),LM126,0),
IF(AND(LV126='DD FD'!$J$9,LX126='DD FD'!$AI$3),LW126,0),
IF(AND(MF126='DD FD'!$J$9,MH126='DD FD'!$AI$3),MG126,0),
IF(AND(MQ126='DD FD'!$J$9,MS126='DD FD'!$AI$3),MR126,0),
IF(AND(NB126='DD FD'!$J$9,ND126='DD FD'!$AI$3),NC126,0),
IF(AND(NM126='DD FD'!$J$9,NO126='DD FD'!$AI$3),NN126,0),
IF(AND(NX126='DD FD'!$J$9,NZ126='DD FD'!$AI$3),NY126,0),
IF(AND(OI126='DD FD'!$J$9,OK126='DD FD'!$AI$3),OJ126,0),
),2)</f>
        <v>0</v>
      </c>
      <c r="OY126" s="865">
        <f>ROUNDUP(SUM(
IF(AND(LB126='DD FD'!$J$4,LD126='DD FD'!$AI$3),LC126,0),
IF(AND(LL126='DD FD'!$J$4,LN126='DD FD'!$AI$3),LM126,0),
IF(AND(LV126='DD FD'!$J$4,LX126='DD FD'!$AI$3),LW126,0),
IF(AND(MF126='DD FD'!$J$4,MH126='DD FD'!$AI$3),MG126,0),
IF(AND(MQ126='DD FD'!$J$4,MS126='DD FD'!$AI$3),MR126,0),
IF(AND(NB126='DD FD'!$J$4,ND126='DD FD'!$AI$3),NC126,0),
IF(AND(NM126='DD FD'!$J$4,NO126='DD FD'!$AI$3),NN126,0),
IF(AND(NX126='DD FD'!$J$4,NZ126='DD FD'!$AI$3),NY126,0),
IF(AND(OI126='DD FD'!$J$4,OK126='DD FD'!$AI$3),OJ126,0),
),2)</f>
        <v>0</v>
      </c>
      <c r="OZ126" s="867">
        <f>ROUNDUP(SUM(
IF(AND(LB126='DD FD'!$J$11,LD126='DD FD'!$AI$3),LC126,0),
IF(AND(LL126='DD FD'!$J$11,LN126='DD FD'!$AI$3),LM126,0),
IF(AND(LV126='DD FD'!$J$11,LX126='DD FD'!$AI$3),LW126,0),
IF(AND(MF126='DD FD'!$J$11,MH126='DD FD'!$AI$3),MG126,0),
IF(AND(MQ126='DD FD'!$J$11,MS126='DD FD'!$AI$3),MR126,0),
IF(AND(NB126='DD FD'!$J$11,ND126='DD FD'!$AI$3),NC126,0),
IF(AND(NM126='DD FD'!$J$11,NO126='DD FD'!$AI$3),NN126,0),
IF(AND(NX126='DD FD'!$J$11,NZ126='DD FD'!$AI$3),NY126,0),
IF(AND(OI126='DD FD'!$J$11,OK126='DD FD'!$AI$3),OJ126,0),
),2)</f>
        <v>0</v>
      </c>
    </row>
    <row r="127" spans="1:416">
      <c r="A127" s="663"/>
      <c r="B127" s="182"/>
      <c r="C127" s="282"/>
      <c r="D127" s="282"/>
      <c r="E127" s="183"/>
      <c r="F127" s="355"/>
      <c r="G127" s="359"/>
      <c r="H127" s="664"/>
      <c r="I127" s="173"/>
      <c r="J127" s="161" t="str">
        <f t="shared" si="27"/>
        <v/>
      </c>
      <c r="K127" s="633" t="str">
        <f t="shared" si="44"/>
        <v/>
      </c>
      <c r="L127" s="636"/>
      <c r="M127" s="124" t="str">
        <f t="shared" si="45"/>
        <v/>
      </c>
      <c r="N127" s="125" t="str">
        <f t="shared" si="28"/>
        <v/>
      </c>
      <c r="O127" s="175"/>
      <c r="P127" s="175"/>
      <c r="Q127" s="126" t="str">
        <f t="shared" si="46"/>
        <v/>
      </c>
      <c r="R127" s="184"/>
      <c r="S127" s="184"/>
      <c r="T127" s="182"/>
      <c r="U127" s="182"/>
      <c r="V127" s="182"/>
      <c r="W127" s="358"/>
      <c r="X127" s="182"/>
      <c r="Y127" s="183"/>
      <c r="Z127" s="123"/>
      <c r="AA127" s="176"/>
      <c r="AB127" s="176"/>
      <c r="AC127" s="176"/>
      <c r="AD127" s="176"/>
      <c r="AE127" s="176"/>
      <c r="AF127" s="176"/>
      <c r="AG127" s="127" t="str">
        <f t="shared" si="47"/>
        <v/>
      </c>
      <c r="AH127" s="127" t="str">
        <f t="shared" si="48"/>
        <v/>
      </c>
      <c r="AI127" s="370"/>
      <c r="AJ127" s="635"/>
      <c r="AK127" s="619" t="str">
        <f t="shared" si="49"/>
        <v/>
      </c>
      <c r="AL127" s="124" t="str">
        <f t="shared" si="29"/>
        <v/>
      </c>
      <c r="AM127" s="124" t="str">
        <f t="shared" si="30"/>
        <v/>
      </c>
      <c r="AN127" s="124" t="str">
        <f t="shared" si="31"/>
        <v/>
      </c>
      <c r="AO127" s="124" t="str">
        <f t="shared" si="32"/>
        <v/>
      </c>
      <c r="AP127" s="184"/>
      <c r="AQ127" s="182"/>
      <c r="AR127" s="182"/>
      <c r="AS127" s="182"/>
      <c r="AT127" s="182"/>
      <c r="AU127" s="127" t="str">
        <f t="shared" si="33"/>
        <v/>
      </c>
      <c r="AV127" s="354"/>
      <c r="AW127" s="127" t="str">
        <f t="shared" si="34"/>
        <v/>
      </c>
      <c r="AX127" s="144" t="str">
        <f t="shared" si="35"/>
        <v/>
      </c>
      <c r="AY127" s="182"/>
      <c r="AZ127" s="23"/>
      <c r="BA127" s="23"/>
      <c r="BB127" s="183"/>
      <c r="BC127" s="622"/>
      <c r="BD127" s="649" t="str">
        <f t="shared" si="50"/>
        <v/>
      </c>
      <c r="BE127" s="354"/>
      <c r="BF127" s="192" t="str">
        <f t="shared" si="51"/>
        <v/>
      </c>
      <c r="BG127" s="159"/>
      <c r="BH127" s="159"/>
      <c r="BI127" s="182"/>
      <c r="BJ127" s="194"/>
      <c r="BK127" s="194"/>
      <c r="BL127" s="194"/>
      <c r="BM127" s="127" t="str">
        <f t="shared" si="36"/>
        <v/>
      </c>
      <c r="BN127" s="194"/>
      <c r="BO127" s="178" t="str">
        <f t="shared" si="37"/>
        <v/>
      </c>
      <c r="BP127" s="191"/>
      <c r="BQ127" s="182"/>
      <c r="BR127" s="23"/>
      <c r="BS127" s="23"/>
      <c r="BT127" s="23"/>
      <c r="BU127" s="651"/>
      <c r="BV127" s="647"/>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633" t="str">
        <f t="shared" si="52"/>
        <v/>
      </c>
      <c r="DY127" s="736"/>
      <c r="DZ127" s="334"/>
      <c r="EA127" s="736"/>
      <c r="EB127" s="197"/>
      <c r="EC127" s="194"/>
      <c r="ED127" s="197"/>
      <c r="EE127" s="197"/>
      <c r="EF127" s="194"/>
      <c r="EG127" s="194"/>
      <c r="EH127" s="194"/>
      <c r="EI127" s="123" t="str">
        <f t="shared" si="38"/>
        <v/>
      </c>
      <c r="EJ127" s="194"/>
      <c r="EK127" s="620" t="str">
        <f t="shared" si="39"/>
        <v/>
      </c>
      <c r="EL127" s="756"/>
      <c r="EM127" s="620" t="str">
        <f t="shared" si="53"/>
        <v/>
      </c>
      <c r="EN127" s="733"/>
      <c r="EO127" s="163"/>
      <c r="EP127" s="163"/>
      <c r="EQ127" s="163"/>
      <c r="ER127" s="163"/>
      <c r="ES127" s="163"/>
      <c r="ET127" s="163"/>
      <c r="EU127" s="163"/>
      <c r="EV127" s="163"/>
      <c r="EW127" s="163"/>
      <c r="EX127" s="163"/>
      <c r="EY127" s="163"/>
      <c r="EZ127" s="163"/>
      <c r="FA127" s="163"/>
      <c r="FB127" s="163"/>
      <c r="FC127" s="742"/>
      <c r="FD127" s="648" t="str">
        <f t="shared" si="40"/>
        <v/>
      </c>
      <c r="FE127" s="183"/>
      <c r="FF127" s="201"/>
      <c r="FG127" s="201"/>
      <c r="FH127" s="201"/>
      <c r="FI127" s="201"/>
      <c r="FJ127" s="201"/>
      <c r="FK127" s="201"/>
      <c r="FL127" s="182"/>
      <c r="FM127" s="182"/>
      <c r="FN127" s="334"/>
      <c r="FO127" s="123" t="str">
        <f t="shared" si="41"/>
        <v/>
      </c>
      <c r="FP127" s="889" t="str">
        <f>IF(Table1[[#This Row],[Baumwollanteil (in %)]]&lt;&gt;"","05","")</f>
        <v/>
      </c>
      <c r="FQ127" s="999"/>
      <c r="FR127" s="179" t="str">
        <f t="shared" si="42"/>
        <v/>
      </c>
      <c r="FS127" s="175"/>
      <c r="FT127" s="175"/>
      <c r="FU127" s="175"/>
      <c r="FV127" s="745" t="str">
        <f t="shared" si="43"/>
        <v/>
      </c>
      <c r="FZ127" s="24"/>
      <c r="GA127" s="24"/>
      <c r="GC127" s="1010" t="str">
        <f>IF(Table1[[#This Row],[Global Trade Item Number (GTIN)]]="","",Table1[[#This Row],[Global Trade Item Number (GTIN)]])</f>
        <v/>
      </c>
      <c r="GD127" s="790" t="str">
        <f>IF(Table1[[#This Row],[WAWI-Nr./ Kreditoren-Nummer
(ASDV)]]&lt;&gt;"",Table1[[#This Row],[WAWI-Nr./ Kreditoren-Nummer
(ASDV)]],"")</f>
        <v/>
      </c>
      <c r="GE127" s="190"/>
      <c r="GF127" s="790" t="str">
        <f>IF(Table1[[#This Row],[Gültig ab (Datum)]]&lt;&gt;"","31.12.9999","")</f>
        <v/>
      </c>
      <c r="GG127" s="190"/>
      <c r="GH127" s="190"/>
      <c r="GI127" s="616"/>
      <c r="GJ127" s="765"/>
      <c r="GK127" s="763"/>
      <c r="GL127" s="617"/>
      <c r="GM127" s="617"/>
      <c r="GN127" s="617"/>
      <c r="GO127" s="617"/>
      <c r="GP127" s="617"/>
      <c r="GQ127" s="775"/>
      <c r="GR127" s="771"/>
      <c r="GS127" s="159"/>
      <c r="GT127" s="610"/>
      <c r="GU127" s="610"/>
      <c r="GV127" s="610"/>
      <c r="GW127" s="610"/>
      <c r="GX127" s="610"/>
      <c r="GY127" s="610"/>
      <c r="GZ127" s="610"/>
      <c r="HA127" s="610"/>
      <c r="HB127" s="771"/>
      <c r="HC127" s="610"/>
      <c r="HD127" s="610"/>
      <c r="HE127" s="610"/>
      <c r="HF127" s="610"/>
      <c r="HG127" s="610"/>
      <c r="HH127" s="610"/>
      <c r="HI127" s="610"/>
      <c r="HJ127" s="610"/>
      <c r="HK127" s="610"/>
      <c r="HL127" s="771"/>
      <c r="HM127" s="610"/>
      <c r="HN127" s="610"/>
      <c r="HO127" s="610"/>
      <c r="HP127" s="610"/>
      <c r="HQ127" s="610"/>
      <c r="HR127" s="610"/>
      <c r="HS127" s="610"/>
      <c r="HT127" s="610"/>
      <c r="HU127" s="610"/>
      <c r="HV127" s="771"/>
      <c r="HW127" s="610"/>
      <c r="HX127" s="610"/>
      <c r="HY127" s="610"/>
      <c r="HZ127" s="610"/>
      <c r="IA127" s="610"/>
      <c r="IB127" s="610"/>
      <c r="IC127" s="610"/>
      <c r="ID127" s="610"/>
      <c r="IE127" s="610"/>
      <c r="IF127" s="610"/>
      <c r="IG127" s="771"/>
      <c r="IH127" s="610"/>
      <c r="II127" s="610"/>
      <c r="IJ127" s="610"/>
      <c r="IK127" s="610"/>
      <c r="IL127" s="610"/>
      <c r="IM127" s="610"/>
      <c r="IN127" s="610"/>
      <c r="IO127" s="610"/>
      <c r="IP127" s="610"/>
      <c r="IQ127" s="610"/>
      <c r="IR127" s="771"/>
      <c r="IS127" s="610"/>
      <c r="IT127" s="610"/>
      <c r="IU127" s="610"/>
      <c r="IV127" s="610"/>
      <c r="IW127" s="610"/>
      <c r="IX127" s="610"/>
      <c r="IY127" s="610"/>
      <c r="IZ127" s="610"/>
      <c r="JA127" s="610"/>
      <c r="JB127" s="610"/>
      <c r="JC127" s="771"/>
      <c r="JD127" s="610"/>
      <c r="JE127" s="610"/>
      <c r="JF127" s="610"/>
      <c r="JG127" s="610"/>
      <c r="JH127" s="610"/>
      <c r="JI127" s="610"/>
      <c r="JJ127" s="610"/>
      <c r="JK127" s="610"/>
      <c r="JL127" s="610"/>
      <c r="JM127" s="827"/>
      <c r="JN127" s="771"/>
      <c r="JO127" s="610"/>
      <c r="JP127" s="610"/>
      <c r="JQ127" s="610"/>
      <c r="JR127" s="610"/>
      <c r="JS127" s="610"/>
      <c r="JT127" s="610"/>
      <c r="JU127" s="610"/>
      <c r="JV127" s="610"/>
      <c r="JW127" s="610"/>
      <c r="JX127" s="610"/>
      <c r="JY127" s="771"/>
      <c r="JZ127" s="610"/>
      <c r="KA127" s="610"/>
      <c r="KB127" s="610"/>
      <c r="KC127" s="610"/>
      <c r="KD127" s="610"/>
      <c r="KE127" s="610"/>
      <c r="KF127" s="610"/>
      <c r="KG127" s="610"/>
      <c r="KH127" s="610"/>
      <c r="KI127" s="610"/>
      <c r="KL127" s="803" t="str">
        <f>IF(Table1[[#This Row],[GTIN]]&lt;&gt;"",Table1[[#This Row],[GTIN]],"")</f>
        <v/>
      </c>
      <c r="KM127" s="804" t="str">
        <f>Table1[[#This Row],[Kreditor]]</f>
        <v/>
      </c>
      <c r="KN127" s="805" t="str">
        <f>IF(Table1[[#This Row],[Gültig ab (Datum)]]&lt;&gt;"",Table1[[#This Row],[Gültig ab (Datum)]],"")</f>
        <v/>
      </c>
      <c r="KO127" s="805" t="str">
        <f>Table1[[#This Row],[Gültig bis]]</f>
        <v/>
      </c>
      <c r="KP127" s="818" t="str">
        <f>IF(Table1[[#This Row],[Artikel verpackt? 
(X=Ja)]]="","",Table1[[#This Row],[Artikel verpackt? 
(X=Ja)]])</f>
        <v/>
      </c>
      <c r="KQ127" s="806" t="str">
        <f>IF(Table1[[#This Row],[Verpackung recyclingfähig?
(X=Ja)]]="","",Table1[[#This Row],[Verpackung recyclingfähig?
(X=Ja)]])</f>
        <v/>
      </c>
      <c r="KR127" s="807"/>
      <c r="KS127" s="808"/>
      <c r="KT127" s="809"/>
      <c r="KU127" s="809"/>
      <c r="KV127" s="809"/>
      <c r="KW127" s="809"/>
      <c r="KX127" s="809"/>
      <c r="KY127" s="809"/>
      <c r="KZ127" s="810"/>
      <c r="LA127" s="811" t="str">
        <f>IF(Table1[[#This Row],[Hauptkörper - B1 - Art]]="","",VLOOKUP(Table1[[#This Row],[Hauptkörper - B1 - Art]],'DD FD'!B:C,2,FALSE))</f>
        <v/>
      </c>
      <c r="LB127" s="812" t="str">
        <f>IF(Table1[[#This Row],[Hauptkörper - B1 - Fraktion]]="","",VLOOKUP(Table1[[#This Row],[Hauptkörper - B1 - Fraktion]],'DD FD'!H:J,3,FALSE))</f>
        <v/>
      </c>
      <c r="LC127" s="809" t="str">
        <f>IF(Table1[[#This Row],[Hauptkörper - B1 - Gewicht
(in G)]]="","",Table1[[#This Row],[Hauptkörper - B1 - Gewicht
(in G)]])</f>
        <v/>
      </c>
      <c r="LD127" s="809" t="str">
        <f>IF(Table1[[#This Row],[Hauptkörper - B1 - Lizenzierungs-pflichtig? (X=Ja)]]="","",Table1[[#This Row],[Hauptkörper - B1 - Lizenzierungs-pflichtig? (X=Ja)]])</f>
        <v/>
      </c>
      <c r="LE127" s="812" t="str">
        <f>IF(Table1[[#This Row],[Hauptkörper - B1 - Virgin Material]]="","",VLOOKUP(Table1[[#This Row],[Hauptkörper - B1 - Virgin Material]],'DD FD'!AJ:AK,2,FALSE))</f>
        <v/>
      </c>
      <c r="LF127" s="813" t="str">
        <f>IF(Table1[[#This Row],[Hauptkörper - B1 - Virgin Material Anteil (in %)]]="","",Table1[[#This Row],[Hauptkörper - B1 - Virgin Material Anteil (in %)]])</f>
        <v/>
      </c>
      <c r="LG127" s="812" t="str">
        <f>IF(Table1[[#This Row],[Hauptkörper - B1 - Recyceltes Material]]="","",VLOOKUP(Table1[[#This Row],[Hauptkörper - B1 - Recyceltes Material]],'DD FD'!AL:AM,2,FALSE))</f>
        <v/>
      </c>
      <c r="LH127" s="813" t="str">
        <f>IF(Table1[[#This Row],[Hauptkörper - B1 - Recyceltes Material Anteil (in %)]]="","",Table1[[#This Row],[Hauptkörper - B1 - Recyceltes Material Anteil (in %)]])</f>
        <v/>
      </c>
      <c r="LI127" s="814" t="str">
        <f>IF(Table1[[#This Row],[Hauptkörper - B1 - Beschichtung]]="","",VLOOKUP(Table1[[#This Row],[Hauptkörper - B1 - Beschichtung]],'DD FD'!AE:AF,2,FALSE))</f>
        <v/>
      </c>
      <c r="LJ127" s="815" t="str">
        <f>IF(Table1[[#This Row],[Hauptkörper - B1 - Beschichtung Anteil (in %)]]="","",Table1[[#This Row],[Hauptkörper - B1 - Beschichtung Anteil (in %)]])</f>
        <v/>
      </c>
      <c r="LK127" s="811" t="str">
        <f>IF(Table1[[#This Row],[Hauptkörper - B2 - Art]]="","",VLOOKUP(Table1[[#This Row],[Hauptkörper - B2 - Art]],'DD FD'!B:C,2,FALSE))</f>
        <v/>
      </c>
      <c r="LL127" s="812" t="str">
        <f>IF(Table1[[#This Row],[Hauptkörper - B2 - Fraktion]]="","",VLOOKUP(Table1[[#This Row],[Hauptkörper - B2 - Fraktion]],'DD FD'!H:J,3,FALSE))</f>
        <v/>
      </c>
      <c r="LM127" s="809" t="str">
        <f>IF(Table1[[#This Row],[Hauptkörper - B2 - Gewicht
(in G)]]="","",Table1[[#This Row],[Hauptkörper - B2 - Gewicht
(in G)]])</f>
        <v/>
      </c>
      <c r="LN127" s="809" t="str">
        <f>IF(Table1[[#This Row],[Hauptkörper - B2 - Lizenzierungs-pflichtig? (X=Ja)]]="","",Table1[[#This Row],[Hauptkörper - B2 - Lizenzierungs-pflichtig? (X=Ja)]])</f>
        <v/>
      </c>
      <c r="LO127" s="812" t="str">
        <f>IF(Table1[[#This Row],[Hauptkörper - B2 - Virgin Material]]="","",VLOOKUP(Table1[[#This Row],[Hauptkörper - B2 - Virgin Material]],'DD FD'!AJ:AK,2,FALSE))</f>
        <v/>
      </c>
      <c r="LP127" s="813" t="str">
        <f>IF(Table1[[#This Row],[Hauptkörper - B2 - Virgin Material Anteil (in %)]]="","",Table1[[#This Row],[Hauptkörper - B2 - Virgin Material Anteil (in %)]])</f>
        <v/>
      </c>
      <c r="LQ127" s="812" t="str">
        <f>IF(Table1[[#This Row],[Hauptkörper - B2 - Recyceltes Material]]="","",VLOOKUP(Table1[[#This Row],[Hauptkörper - B2 - Recyceltes Material]],'DD FD'!AL:AM,2,FALSE))</f>
        <v/>
      </c>
      <c r="LR127" s="813" t="str">
        <f>IF(Table1[[#This Row],[Hauptkörper - B2 - Recyceltes Material Anteil (in %)]]="","",Table1[[#This Row],[Hauptkörper - B2 - Recyceltes Material Anteil (in %)]])</f>
        <v/>
      </c>
      <c r="LS127" s="812" t="str">
        <f>IF(Table1[[#This Row],[Hauptkörper - B2 - Beschichtung]]="","",VLOOKUP(Table1[[#This Row],[Hauptkörper - B2 - Beschichtung]],'DD FD'!AE:AF,2,FALSE))</f>
        <v/>
      </c>
      <c r="LT127" s="815" t="str">
        <f>IF(Table1[[#This Row],[Hauptkörper - B2 - Beschichtung Anteil (in %)]]="","",Table1[[#This Row],[Hauptkörper - B2 - Beschichtung Anteil (in %)]])</f>
        <v/>
      </c>
      <c r="LU127" s="811" t="str">
        <f>IF(Table1[[#This Row],[Hauptkörper - B3 - Art]]="","",VLOOKUP(Table1[[#This Row],[Hauptkörper - B3 - Art]],'DD FD'!B:C,2,FALSE))</f>
        <v/>
      </c>
      <c r="LV127" s="812" t="str">
        <f>IF(Table1[[#This Row],[Hauptkörper - B3 - Fraktion]]="","",VLOOKUP(Table1[[#This Row],[Hauptkörper - B3 - Fraktion]],'DD FD'!H:J,3,FALSE))</f>
        <v/>
      </c>
      <c r="LW127" s="809" t="str">
        <f>IF(Table1[[#This Row],[Hauptkörper - B3 - Gewicht
(in G)]]="","",Table1[[#This Row],[Hauptkörper - B3 - Gewicht
(in G)]])</f>
        <v/>
      </c>
      <c r="LX127" s="809" t="str">
        <f>IF(Table1[[#This Row],[Hauptkörper - B3 - Lizenzierungs-pflichtig? (X=Ja)]]="","",Table1[[#This Row],[Hauptkörper - B3 - Lizenzierungs-pflichtig? (X=Ja)]])</f>
        <v/>
      </c>
      <c r="LY127" s="812" t="str">
        <f>IF(Table1[[#This Row],[Hauptkörper - B3 - Virgin Material]]="","",VLOOKUP(Table1[[#This Row],[Hauptkörper - B3 - Virgin Material]],'DD FD'!AJ:AK,2,FALSE))</f>
        <v/>
      </c>
      <c r="LZ127" s="813" t="str">
        <f>IF(Table1[[#This Row],[Hauptkörper - B3 - Virgin Material Anteil (in %)]]="","",Table1[[#This Row],[Hauptkörper - B3 - Virgin Material Anteil (in %)]])</f>
        <v/>
      </c>
      <c r="MA127" s="812" t="str">
        <f>IF(Table1[[#This Row],[Hauptkörper - B3 - Recyceltes Material]]="","",VLOOKUP(Table1[[#This Row],[Hauptkörper - B3 - Recyceltes Material]],'DD FD'!AL:AM,2,FALSE))</f>
        <v/>
      </c>
      <c r="MB127" s="813" t="str">
        <f>IF(Table1[[#This Row],[Hauptkörper - B3 - Recyceltes Material Anteil (in %)]]="","",Table1[[#This Row],[Hauptkörper - B3 - Recyceltes Material Anteil (in %)]])</f>
        <v/>
      </c>
      <c r="MC127" s="812" t="str">
        <f>IF(Table1[[#This Row],[Hauptkörper - B3 - Beschichtung]]="","",VLOOKUP(Table1[[#This Row],[Hauptkörper - B3 - Beschichtung]],'DD FD'!AE:AF,2,FALSE))</f>
        <v/>
      </c>
      <c r="MD127" s="815" t="str">
        <f>IF(Table1[[#This Row],[Hauptkörper - B3 - Beschichtung Anteil (in %)]]="","",Table1[[#This Row],[Hauptkörper - B3 - Beschichtung Anteil (in %)]])</f>
        <v/>
      </c>
      <c r="ME127" s="811" t="str">
        <f>IF(Table1[[#This Row],[Verschluss - B1 - Art]]="","",VLOOKUP(Table1[[#This Row],[Verschluss - B1 - Art]],'DD FD'!D:E,2,FALSE))</f>
        <v/>
      </c>
      <c r="MF127" s="812" t="str">
        <f>IF(Table1[[#This Row],[Verschluss - B1 - Fraktion]]="","",VLOOKUP(Table1[[#This Row],[Verschluss - B1 - Fraktion]],'DD FD'!H:J,3,FALSE))</f>
        <v/>
      </c>
      <c r="MG127" s="809" t="str">
        <f>IF(Table1[[#This Row],[Verschluss - B1 - Gewicht (in G)]]="","",Table1[[#This Row],[Verschluss - B1 - Gewicht (in G)]])</f>
        <v/>
      </c>
      <c r="MH127" s="809" t="str">
        <f>IF(Table1[[#This Row],[Verschluss - B1 - Lizenzierungs-pflichtig? (X=Ja)]]="","",Table1[[#This Row],[Verschluss - B1 - Lizenzierungs-pflichtig? (X=Ja)]])</f>
        <v/>
      </c>
      <c r="MI127" s="809" t="str">
        <f>IF(Table1[[#This Row],[Verschluss - B1 - Trennbar vom Hauptkörper? (X=Ja)]]="","",Table1[[#This Row],[Verschluss - B1 - Trennbar vom Hauptkörper? (X=Ja)]])</f>
        <v/>
      </c>
      <c r="MJ127" s="812" t="str">
        <f>IF(Table1[[#This Row],[Verschluss - B1 - Virgin Material]]="","",VLOOKUP(Table1[[#This Row],[Verschluss - B1 - Virgin Material]],'DD FD'!AJ:AK,2,FALSE))</f>
        <v/>
      </c>
      <c r="MK127" s="813" t="str">
        <f>IF(Table1[[#This Row],[Verschluss - B1 - Virgin Material Anteil (in %)]]="","",Table1[[#This Row],[Verschluss - B1 - Virgin Material Anteil (in %)]])</f>
        <v/>
      </c>
      <c r="ML127" s="812" t="str">
        <f>IF(Table1[[#This Row],[Verschluss - B1 - Recyceltes Material]]="","",VLOOKUP(Table1[[#This Row],[Verschluss - B1 - Recyceltes Material]],'DD FD'!AL:AM,2,FALSE))</f>
        <v/>
      </c>
      <c r="MM127" s="813" t="str">
        <f>IF(Table1[[#This Row],[Verschluss - B1 - Recyceltes Material Anteil (in %)]]="","",Table1[[#This Row],[Verschluss - B1 - Recyceltes Material Anteil (in %)]])</f>
        <v/>
      </c>
      <c r="MN127" s="812" t="str">
        <f>IF(Table1[[#This Row],[Verschluss - B1 - Beschichtung]]="","",VLOOKUP(Table1[[#This Row],[Verschluss - B1 - Beschichtung]],'DD FD'!AE:AF,2,FALSE))</f>
        <v/>
      </c>
      <c r="MO127" s="815" t="str">
        <f>IF(Table1[[#This Row],[Verschluss - B1 - Beschichtung Anteil (in %)]]="","",Table1[[#This Row],[Verschluss - B1 - Beschichtung Anteil (in %)]])</f>
        <v/>
      </c>
      <c r="MP127" s="811" t="str">
        <f>IF(Table1[[#This Row],[Verschluss - B2 - Art]]="","",VLOOKUP(Table1[[#This Row],[Verschluss - B2 - Art]],'DD FD'!D:E,2,FALSE))</f>
        <v/>
      </c>
      <c r="MQ127" s="812" t="str">
        <f>IF(Table1[[#This Row],[Verschluss - B2 - Fraktion]]="","",VLOOKUP(Table1[[#This Row],[Verschluss - B2 - Fraktion]],'DD FD'!H:J,3,FALSE))</f>
        <v/>
      </c>
      <c r="MR127" s="809" t="str">
        <f>IF(Table1[[#This Row],[Verschluss - B2 - Gewicht (in G)]]="","",Table1[[#This Row],[Verschluss - B2 - Gewicht (in G)]])</f>
        <v/>
      </c>
      <c r="MS127" s="809" t="str">
        <f>IF(Table1[[#This Row],[Verschluss - B2 - Lizenzierungs-pflichtig? (X=Ja)]]="","",Table1[[#This Row],[Verschluss - B2 - Lizenzierungs-pflichtig? (X=Ja)]])</f>
        <v/>
      </c>
      <c r="MT127" s="809" t="str">
        <f>IF(Table1[[#This Row],[Verschluss - B2 - Trennbar vom Hauptkörper? (X=Ja)]]="","",Table1[[#This Row],[Verschluss - B2 - Trennbar vom Hauptkörper? (X=Ja)]])</f>
        <v/>
      </c>
      <c r="MU127" s="812" t="str">
        <f>IF(Table1[[#This Row],[Verschluss - B2 - Virgin Material]]="","",VLOOKUP(Table1[[#This Row],[Verschluss - B2 - Virgin Material]],'DD FD'!AJ:AK,2,FALSE))</f>
        <v/>
      </c>
      <c r="MV127" s="813" t="str">
        <f>IF(Table1[[#This Row],[Verschluss - B2 - Virgin Material Anteil (in %)]]="","",Table1[[#This Row],[Verschluss - B2 - Virgin Material Anteil (in %)]])</f>
        <v/>
      </c>
      <c r="MW127" s="812" t="str">
        <f>IF(Table1[[#This Row],[Verschluss - B2 - Recyceltes Material]]="","",VLOOKUP(Table1[[#This Row],[Verschluss - B2 - Recyceltes Material]],'DD FD'!AL:AM,2,FALSE))</f>
        <v/>
      </c>
      <c r="MX127" s="813" t="str">
        <f>IF(Table1[[#This Row],[Verschluss - B2 - Recyceltes Material Anteil (in %)]]="","",Table1[[#This Row],[Verschluss - B2 - Recyceltes Material Anteil (in %)]])</f>
        <v/>
      </c>
      <c r="MY127" s="812" t="str">
        <f>IF(Table1[[#This Row],[Verschluss - B2 - Beschichtung]]="","",VLOOKUP(Table1[[#This Row],[Verschluss - B2 - Beschichtung]],'DD FD'!AE:AF,2,FALSE))</f>
        <v/>
      </c>
      <c r="MZ127" s="815" t="str">
        <f>IF(Table1[[#This Row],[Verschluss - B2 - Beschichtung Anteil (in %)]]="","",Table1[[#This Row],[Verschluss - B2 - Beschichtung Anteil (in %)]])</f>
        <v/>
      </c>
      <c r="NA127" s="811" t="str">
        <f>IF(Table1[[#This Row],[Verschluss - B3 - Art]]="","",VLOOKUP(Table1[[#This Row],[Verschluss - B3 - Art]],'DD FD'!D:E,2,FALSE))</f>
        <v/>
      </c>
      <c r="NB127" s="812" t="str">
        <f>IF(Table1[[#This Row],[Verschluss - B3 - Fraktion]]="","",VLOOKUP(Table1[[#This Row],[Verschluss - B3 - Fraktion]],'DD FD'!H:J,3,FALSE))</f>
        <v/>
      </c>
      <c r="NC127" s="809" t="str">
        <f>IF(Table1[[#This Row],[Verschluss - B3 - Gewicht (in G)]]="","",Table1[[#This Row],[Verschluss - B3 - Gewicht (in G)]])</f>
        <v/>
      </c>
      <c r="ND127" s="809" t="str">
        <f>IF(Table1[[#This Row],[Verschluss - B3 - Lizenzierungs-pflichtig? (X=Ja)]]="","",Table1[[#This Row],[Verschluss - B3 - Lizenzierungs-pflichtig? (X=Ja)]])</f>
        <v/>
      </c>
      <c r="NE127" s="809" t="str">
        <f>IF(Table1[[#This Row],[Verschluss - B3 - Trennbar vom Hauptkörper? (X=Ja)]]="","",Table1[[#This Row],[Verschluss - B3 - Trennbar vom Hauptkörper? (X=Ja)]])</f>
        <v/>
      </c>
      <c r="NF127" s="812" t="str">
        <f>IF(Table1[[#This Row],[Verschluss - B3 - Virgin Material]]="","",VLOOKUP(Table1[[#This Row],[Verschluss - B3 - Virgin Material]],'DD FD'!AJ:AK,2,FALSE))</f>
        <v/>
      </c>
      <c r="NG127" s="813" t="str">
        <f>IF(Table1[[#This Row],[Verschluss - B3 - Virgin Material Anteil (in %)]]="","",Table1[[#This Row],[Verschluss - B3 - Virgin Material Anteil (in %)]])</f>
        <v/>
      </c>
      <c r="NH127" s="812" t="str">
        <f>IF(Table1[[#This Row],[Verschluss - B3 - Recyceltes Material]]="","",VLOOKUP(Table1[[#This Row],[Verschluss - B3 - Recyceltes Material]],'DD FD'!AL:AM,2,FALSE))</f>
        <v/>
      </c>
      <c r="NI127" s="813" t="str">
        <f>IF(Table1[[#This Row],[Verschluss - B3 - Recyceltes Material Anteil (in %)]]="","",Table1[[#This Row],[Verschluss - B3 - Recyceltes Material Anteil (in %)]])</f>
        <v/>
      </c>
      <c r="NJ127" s="812" t="str">
        <f>IF(Table1[[#This Row],[Verschluss - B3 - Beschichtung]]="","",VLOOKUP(Table1[[#This Row],[Verschluss - B3 - Beschichtung]],'DD FD'!AE:AF,2,FALSE))</f>
        <v/>
      </c>
      <c r="NK127" s="815" t="str">
        <f>IF(Table1[[#This Row],[Verschluss - B3 - Beschichtung Anteil (in %)]]="","",Table1[[#This Row],[Verschluss - B3 - Beschichtung Anteil (in %)]])</f>
        <v/>
      </c>
      <c r="NL127" s="811" t="str">
        <f>IF(Table1[[#This Row],[Etikett - B1 - Art]]="","",VLOOKUP(Table1[[#This Row],[Etikett - B1 - Art]],'DD FD'!F:G,2,FALSE))</f>
        <v/>
      </c>
      <c r="NM127" s="812" t="str">
        <f>IF(Table1[[#This Row],[Etikett - B1 - Fraktion]]="","",VLOOKUP(Table1[[#This Row],[Etikett - B1 - Fraktion]],'DD FD'!H:J,3,FALSE))</f>
        <v/>
      </c>
      <c r="NN127" s="809" t="str">
        <f>IF(Table1[[#This Row],[Etikett - B1 - Gewicht (in G)]]="","",Table1[[#This Row],[Etikett - B1 - Gewicht (in G)]])</f>
        <v/>
      </c>
      <c r="NO127" s="809" t="str">
        <f>IF(Table1[[#This Row],[Etikett - B1 - Lizenzierungs-pflichtig? (X=Ja)]]="","",Table1[[#This Row],[Etikett - B1 - Lizenzierungs-pflichtig? (X=Ja)]])</f>
        <v/>
      </c>
      <c r="NP127" s="809" t="str">
        <f>IF(Table1[[#This Row],[Etikett - B1 - Trennbar vom Hauptkörper? (X=Ja)]]="","",Table1[[#This Row],[Etikett - B1 - Trennbar vom Hauptkörper? (X=Ja)]])</f>
        <v/>
      </c>
      <c r="NQ127" s="812" t="str">
        <f>IF(Table1[[#This Row],[Etikett - B1 - Virgin Material]]="","",VLOOKUP(Table1[[#This Row],[Etikett - B1 - Virgin Material]],'DD FD'!AJ:AK,2,FALSE))</f>
        <v/>
      </c>
      <c r="NR127" s="813" t="str">
        <f>IF(Table1[[#This Row],[Etikett - B1 - Virgin Material Anteil (in %)]]="","",Table1[[#This Row],[Etikett - B1 - Virgin Material Anteil (in %)]])</f>
        <v/>
      </c>
      <c r="NS127" s="812" t="str">
        <f>IF(Table1[[#This Row],[Etikett - B1 - Recyceltes Material]]="","",VLOOKUP(Table1[[#This Row],[Etikett - B1 - Recyceltes Material]],'DD FD'!AL:AM,2,FALSE))</f>
        <v/>
      </c>
      <c r="NT127" s="813" t="str">
        <f>IF(Table1[[#This Row],[Etikett - B1 - Recyceltes Material Anteil (in %)]]="","",Table1[[#This Row],[Etikett - B1 - Recyceltes Material Anteil (in %)]])</f>
        <v/>
      </c>
      <c r="NU127" s="812" t="str">
        <f>IF(Table1[[#This Row],[Etikett - B1 - Beschichtung]]="","",VLOOKUP(Table1[[#This Row],[Etikett - B1 - Beschichtung]],'DD FD'!AE:AF,2,FALSE))</f>
        <v/>
      </c>
      <c r="NV127" s="815" t="str">
        <f>IF(Table1[[#This Row],[Etikett - B1 - Beschichtung Anteil (in %)]]="","",Table1[[#This Row],[Etikett - B1 - Beschichtung Anteil (in %)]])</f>
        <v/>
      </c>
      <c r="NW127" s="811" t="str">
        <f>IF(Table1[[#This Row],[Etikett - B2 - Art]]="","",VLOOKUP(Table1[[#This Row],[Etikett - B2 - Art]],'DD FD'!F:G,2,FALSE))</f>
        <v/>
      </c>
      <c r="NX127" s="812" t="str">
        <f>IF(Table1[[#This Row],[Etikett - B2 - Fraktion]]="","",VLOOKUP(Table1[[#This Row],[Etikett - B2 - Fraktion]],'DD FD'!H:J,3,FALSE))</f>
        <v/>
      </c>
      <c r="NY127" s="809" t="str">
        <f>IF(Table1[[#This Row],[Etikett - B2 - Gewicht (in G)]]="","",Table1[[#This Row],[Etikett - B2 - Gewicht (in G)]])</f>
        <v/>
      </c>
      <c r="NZ127" s="809" t="str">
        <f>IF(Table1[[#This Row],[Etikett - B2 - Lizenzierungs-pflichtig? (X=Ja)]]="","",Table1[[#This Row],[Etikett - B2 - Lizenzierungs-pflichtig? (X=Ja)]])</f>
        <v/>
      </c>
      <c r="OA127" s="809" t="str">
        <f>IF(Table1[[#This Row],[Etikett - B2 - Trennbar vom Hauptkörper? (X=Ja)]]="","",Table1[[#This Row],[Etikett - B2 - Trennbar vom Hauptkörper? (X=Ja)]])</f>
        <v/>
      </c>
      <c r="OB127" s="812" t="str">
        <f>IF(Table1[[#This Row],[Etikett - B2 - Virgin Material]]="","",VLOOKUP(Table1[[#This Row],[Etikett - B2 - Virgin Material]],'DD FD'!AJ:AK,2,FALSE))</f>
        <v/>
      </c>
      <c r="OC127" s="813" t="str">
        <f>IF(Table1[[#This Row],[Etikett - B2 - Virgin Material Anteil (in %)]]="","",Table1[[#This Row],[Etikett - B2 - Virgin Material Anteil (in %)]])</f>
        <v/>
      </c>
      <c r="OD127" s="812" t="str">
        <f>IF(Table1[[#This Row],[Etikett - B2 - Recyceltes Material]]="","",VLOOKUP(Table1[[#This Row],[Etikett - B2 - Recyceltes Material]],'DD FD'!AL:AM,2,FALSE))</f>
        <v/>
      </c>
      <c r="OE127" s="813" t="str">
        <f>IF(Table1[[#This Row],[Etikett - B2 - Recyceltes Material Anteil (in %)]]="","",Table1[[#This Row],[Etikett - B2 - Recyceltes Material Anteil (in %)]])</f>
        <v/>
      </c>
      <c r="OF127" s="812" t="str">
        <f>IF(Table1[[#This Row],[Etikett - B2 - Beschichtung]]="","",VLOOKUP(Table1[[#This Row],[Etikett - B2 - Beschichtung]],'DD FD'!AE:AF,2,FALSE))</f>
        <v/>
      </c>
      <c r="OG127" s="815" t="str">
        <f>IF(Table1[[#This Row],[Etikett - B2 - Beschichtung Anteil (in %)]]="","",Table1[[#This Row],[Etikett - B2 - Beschichtung Anteil (in %)]])</f>
        <v/>
      </c>
      <c r="OH127" s="811" t="str">
        <f>IF(Table1[[#This Row],[Etikett - B3 - Art]]="","",VLOOKUP(Table1[[#This Row],[Etikett - B3 - Art]],'DD FD'!F:G,2,FALSE))</f>
        <v/>
      </c>
      <c r="OI127" s="812" t="str">
        <f>IF(Table1[[#This Row],[Etikett - B3 - Fraktion]]="","",VLOOKUP(Table1[[#This Row],[Etikett - B3 - Fraktion]],'DD FD'!H:J,3,FALSE))</f>
        <v/>
      </c>
      <c r="OJ127" s="809" t="str">
        <f>IF(Table1[[#This Row],[Etikett - B3 - Gewicht (in G)]]="","",Table1[[#This Row],[Etikett - B3 - Gewicht (in G)]])</f>
        <v/>
      </c>
      <c r="OK127" s="809" t="str">
        <f>IF(Table1[[#This Row],[Etikett - B3 - Lizenzierungs-pflichtig? (X=Ja)]]="","",Table1[[#This Row],[Etikett - B3 - Lizenzierungs-pflichtig? (X=Ja)]])</f>
        <v/>
      </c>
      <c r="OL127" s="809" t="str">
        <f>IF(Table1[[#This Row],[Etikett - B3 - Trennbar vom Hauptkörper? (X=Ja)]]="","",Table1[[#This Row],[Etikett - B3 - Trennbar vom Hauptkörper? (X=Ja)]])</f>
        <v/>
      </c>
      <c r="OM127" s="812" t="str">
        <f>IF(Table1[[#This Row],[Etikett - B3 - Virgin Material]]="","",VLOOKUP(Table1[[#This Row],[Etikett - B3 - Virgin Material]],'DD FD'!AJ:AK,2,FALSE))</f>
        <v/>
      </c>
      <c r="ON127" s="813" t="str">
        <f>IF(Table1[[#This Row],[Etikett - B3 - Virgin Material Anteil (in %)]]="","",Table1[[#This Row],[Etikett - B3 - Virgin Material Anteil (in %)]])</f>
        <v/>
      </c>
      <c r="OO127" s="812" t="str">
        <f>IF(Table1[[#This Row],[Etikett - B3 - Recyceltes Material]]="","",VLOOKUP(Table1[[#This Row],[Etikett - B3 - Recyceltes Material]],'DD FD'!AL:AM,2,FALSE))</f>
        <v/>
      </c>
      <c r="OP127" s="813" t="str">
        <f>IF(Table1[[#This Row],[Etikett - B3 - Recyceltes Material Anteil (in %)]]="","",Table1[[#This Row],[Etikett - B3 - Recyceltes Material Anteil (in %)]])</f>
        <v/>
      </c>
      <c r="OQ127" s="812" t="str">
        <f>IF(Table1[[#This Row],[Etikett - B3 - Beschichtung]]="","",VLOOKUP(Table1[[#This Row],[Etikett - B3 - Beschichtung]],'DD FD'!AE:AF,2,FALSE))</f>
        <v/>
      </c>
      <c r="OR127" s="861" t="str">
        <f>IF(Table1[[#This Row],[Etikett - B3 - Beschichtung Anteil (in %)]]="","",Table1[[#This Row],[Etikett - B3 - Beschichtung Anteil (in %)]])</f>
        <v/>
      </c>
      <c r="OS127" s="866">
        <f>ROUNDUP(SUM(
IF(AND(LB127='DD FD'!$J$7,LD127='DD FD'!$AI$3),LC127,0),
IF(AND(LL127='DD FD'!$J$7,LN127='DD FD'!$AI$3),LM127,0),
IF(AND(LV127='DD FD'!$J$7,LX127='DD FD'!$AI$3),LW127,0),
IF(AND(MF127='DD FD'!$J$7,MH127='DD FD'!$AI$3),MG127,0),
IF(AND(MQ127='DD FD'!$J$7,MS127='DD FD'!$AI$3),MR127,0),
IF(AND(NB127='DD FD'!$J$7,ND127='DD FD'!$AI$3),NC127,0),
IF(AND(NM127='DD FD'!$J$7,NO127='DD FD'!$AI$3),NN127,0),
IF(AND(NX127='DD FD'!$J$7,NZ127='DD FD'!$AI$3),NY127,0),
IF(AND(OI127='DD FD'!$J$7,OK127='DD FD'!$AI$3),OJ127,0),
),2)</f>
        <v>0</v>
      </c>
      <c r="OT127" s="865">
        <f>ROUNDUP(SUM(
IF(AND(LB127='DD FD'!$J$6,LD127='DD FD'!$AI$3),LC127,0),
IF(AND(LL127='DD FD'!$J$6,LN127='DD FD'!$AI$3),LM127,0),
IF(AND(LV127='DD FD'!$J$6,LX127='DD FD'!$AI$3),LW127,0),
IF(AND(MF127='DD FD'!$J$6,MH127='DD FD'!$AI$3),MG127,0),
IF(AND(MQ127='DD FD'!$J$6,MS127='DD FD'!$AI$3),MR127,0),
IF(AND(NB127='DD FD'!$J$6,ND127='DD FD'!$AI$3),NC127,0),
IF(AND(NM127='DD FD'!$J$6,NO127='DD FD'!$AI$3),NN127,0),
IF(AND(NX127='DD FD'!$J$6,NZ127='DD FD'!$AI$3),NY127,0),
IF(AND(OI127='DD FD'!$J$6,OK127='DD FD'!$AI$3),OJ127,0),
),2)</f>
        <v>0</v>
      </c>
      <c r="OU127" s="865">
        <f>ROUNDUP(SUM(
IF(AND(LB127='DD FD'!$J$10,LD127='DD FD'!$AI$3),LC127,0),
IF(AND(LL127='DD FD'!$J$10,LN127='DD FD'!$AI$3),LM127,0),
IF(AND(LV127='DD FD'!$J$10,LX127='DD FD'!$AI$3),LW127,0),
IF(AND(MF127='DD FD'!$J$10,MH127='DD FD'!$AI$3),MG127,0),
IF(AND(MQ127='DD FD'!$J$10,MS127='DD FD'!$AI$3),MR127,0),
IF(AND(NB127='DD FD'!$J$10,ND127='DD FD'!$AI$3),NC127,0),
IF(AND(NM127='DD FD'!$J$10,NO127='DD FD'!$AI$3),NN127,0),
IF(AND(NX127='DD FD'!$J$10,NZ127='DD FD'!$AI$3),NY127,0),
IF(AND(OI127='DD FD'!$J$10,OK127='DD FD'!$AI$3),OJ127,0),
),2)</f>
        <v>0</v>
      </c>
      <c r="OV127" s="865">
        <f>ROUNDUP(SUM(
IF(AND(LB127='DD FD'!$J$8,LD127='DD FD'!$AI$3),LC127,0),
IF(AND(LL127='DD FD'!$J$8,LN127='DD FD'!$AI$3),LM127,0),
IF(AND(LV127='DD FD'!$J$8,LX127='DD FD'!$AI$3),LW127,0),
IF(AND(MF127='DD FD'!$J$8,MH127='DD FD'!$AI$3),MG127,0),
IF(AND(MQ127='DD FD'!$J$8,MS127='DD FD'!$AI$3),MR127,0),
IF(AND(NB127='DD FD'!$J$8,ND127='DD FD'!$AI$3),NC127,0),
IF(AND(NM127='DD FD'!$J$8,NO127='DD FD'!$AI$3),NN127,0),
IF(AND(NX127='DD FD'!$J$8,NZ127='DD FD'!$AI$3),NY127,0),
IF(AND(OI127='DD FD'!$J$8,OK127='DD FD'!$AI$3),OJ127,0),
),2)</f>
        <v>0</v>
      </c>
      <c r="OW127" s="865">
        <f>ROUNDUP(SUM(
IF(AND(LB127='DD FD'!$J$5,LD127='DD FD'!$AI$3),LC127,0),
IF(AND(LL127='DD FD'!$J$5,LN127='DD FD'!$AI$3),LM127,0),
IF(AND(LV127='DD FD'!$J$5,LX127='DD FD'!$AI$3),LW127,0),
IF(AND(MF127='DD FD'!$J$5,MH127='DD FD'!$AI$3),MG127,0),
IF(AND(MQ127='DD FD'!$J$5,MS127='DD FD'!$AI$3),MR127,0),
IF(AND(NB127='DD FD'!$J$5,ND127='DD FD'!$AI$3),NC127,0),
IF(AND(NM127='DD FD'!$J$5,NO127='DD FD'!$AI$3),NN127,0),
IF(AND(NX127='DD FD'!$J$5,NZ127='DD FD'!$AI$3),NY127,0),
IF(AND(OI127='DD FD'!$J$5,OK127='DD FD'!$AI$3),OJ127,0),
),2)</f>
        <v>0</v>
      </c>
      <c r="OX127" s="865">
        <f>ROUNDUP(SUM(
IF(AND(LB127='DD FD'!$J$9,LD127='DD FD'!$AI$3),LC127,0),
IF(AND(LL127='DD FD'!$J$9,LN127='DD FD'!$AI$3),LM127,0),
IF(AND(LV127='DD FD'!$J$9,LX127='DD FD'!$AI$3),LW127,0),
IF(AND(MF127='DD FD'!$J$9,MH127='DD FD'!$AI$3),MG127,0),
IF(AND(MQ127='DD FD'!$J$9,MS127='DD FD'!$AI$3),MR127,0),
IF(AND(NB127='DD FD'!$J$9,ND127='DD FD'!$AI$3),NC127,0),
IF(AND(NM127='DD FD'!$J$9,NO127='DD FD'!$AI$3),NN127,0),
IF(AND(NX127='DD FD'!$J$9,NZ127='DD FD'!$AI$3),NY127,0),
IF(AND(OI127='DD FD'!$J$9,OK127='DD FD'!$AI$3),OJ127,0),
),2)</f>
        <v>0</v>
      </c>
      <c r="OY127" s="865">
        <f>ROUNDUP(SUM(
IF(AND(LB127='DD FD'!$J$4,LD127='DD FD'!$AI$3),LC127,0),
IF(AND(LL127='DD FD'!$J$4,LN127='DD FD'!$AI$3),LM127,0),
IF(AND(LV127='DD FD'!$J$4,LX127='DD FD'!$AI$3),LW127,0),
IF(AND(MF127='DD FD'!$J$4,MH127='DD FD'!$AI$3),MG127,0),
IF(AND(MQ127='DD FD'!$J$4,MS127='DD FD'!$AI$3),MR127,0),
IF(AND(NB127='DD FD'!$J$4,ND127='DD FD'!$AI$3),NC127,0),
IF(AND(NM127='DD FD'!$J$4,NO127='DD FD'!$AI$3),NN127,0),
IF(AND(NX127='DD FD'!$J$4,NZ127='DD FD'!$AI$3),NY127,0),
IF(AND(OI127='DD FD'!$J$4,OK127='DD FD'!$AI$3),OJ127,0),
),2)</f>
        <v>0</v>
      </c>
      <c r="OZ127" s="867">
        <f>ROUNDUP(SUM(
IF(AND(LB127='DD FD'!$J$11,LD127='DD FD'!$AI$3),LC127,0),
IF(AND(LL127='DD FD'!$J$11,LN127='DD FD'!$AI$3),LM127,0),
IF(AND(LV127='DD FD'!$J$11,LX127='DD FD'!$AI$3),LW127,0),
IF(AND(MF127='DD FD'!$J$11,MH127='DD FD'!$AI$3),MG127,0),
IF(AND(MQ127='DD FD'!$J$11,MS127='DD FD'!$AI$3),MR127,0),
IF(AND(NB127='DD FD'!$J$11,ND127='DD FD'!$AI$3),NC127,0),
IF(AND(NM127='DD FD'!$J$11,NO127='DD FD'!$AI$3),NN127,0),
IF(AND(NX127='DD FD'!$J$11,NZ127='DD FD'!$AI$3),NY127,0),
IF(AND(OI127='DD FD'!$J$11,OK127='DD FD'!$AI$3),OJ127,0),
),2)</f>
        <v>0</v>
      </c>
    </row>
    <row r="128" spans="1:416">
      <c r="A128" s="663"/>
      <c r="B128" s="182"/>
      <c r="C128" s="282"/>
      <c r="D128" s="282"/>
      <c r="E128" s="183"/>
      <c r="F128" s="355"/>
      <c r="G128" s="359"/>
      <c r="H128" s="664"/>
      <c r="I128" s="173"/>
      <c r="J128" s="161" t="str">
        <f t="shared" si="27"/>
        <v/>
      </c>
      <c r="K128" s="633" t="str">
        <f t="shared" si="44"/>
        <v/>
      </c>
      <c r="L128" s="636"/>
      <c r="M128" s="124" t="str">
        <f t="shared" si="45"/>
        <v/>
      </c>
      <c r="N128" s="125" t="str">
        <f t="shared" si="28"/>
        <v/>
      </c>
      <c r="O128" s="175"/>
      <c r="P128" s="175"/>
      <c r="Q128" s="126" t="str">
        <f t="shared" si="46"/>
        <v/>
      </c>
      <c r="R128" s="184"/>
      <c r="S128" s="184"/>
      <c r="T128" s="182"/>
      <c r="U128" s="182"/>
      <c r="V128" s="182"/>
      <c r="W128" s="358"/>
      <c r="X128" s="182"/>
      <c r="Y128" s="183"/>
      <c r="Z128" s="123"/>
      <c r="AA128" s="176"/>
      <c r="AB128" s="176"/>
      <c r="AC128" s="176"/>
      <c r="AD128" s="176"/>
      <c r="AE128" s="176"/>
      <c r="AF128" s="176"/>
      <c r="AG128" s="127" t="str">
        <f t="shared" si="47"/>
        <v/>
      </c>
      <c r="AH128" s="127" t="str">
        <f t="shared" si="48"/>
        <v/>
      </c>
      <c r="AI128" s="370"/>
      <c r="AJ128" s="635"/>
      <c r="AK128" s="619" t="str">
        <f t="shared" si="49"/>
        <v/>
      </c>
      <c r="AL128" s="124" t="str">
        <f t="shared" si="29"/>
        <v/>
      </c>
      <c r="AM128" s="124" t="str">
        <f t="shared" si="30"/>
        <v/>
      </c>
      <c r="AN128" s="124" t="str">
        <f t="shared" si="31"/>
        <v/>
      </c>
      <c r="AO128" s="124" t="str">
        <f t="shared" si="32"/>
        <v/>
      </c>
      <c r="AP128" s="184"/>
      <c r="AQ128" s="182"/>
      <c r="AR128" s="182"/>
      <c r="AS128" s="182"/>
      <c r="AT128" s="182"/>
      <c r="AU128" s="127" t="str">
        <f t="shared" si="33"/>
        <v/>
      </c>
      <c r="AV128" s="354"/>
      <c r="AW128" s="127" t="str">
        <f t="shared" si="34"/>
        <v/>
      </c>
      <c r="AX128" s="144" t="str">
        <f t="shared" si="35"/>
        <v/>
      </c>
      <c r="AY128" s="182"/>
      <c r="AZ128" s="23"/>
      <c r="BA128" s="23"/>
      <c r="BB128" s="183"/>
      <c r="BC128" s="622"/>
      <c r="BD128" s="649" t="str">
        <f t="shared" si="50"/>
        <v/>
      </c>
      <c r="BE128" s="354"/>
      <c r="BF128" s="192" t="str">
        <f t="shared" si="51"/>
        <v/>
      </c>
      <c r="BG128" s="159"/>
      <c r="BH128" s="159"/>
      <c r="BI128" s="182"/>
      <c r="BJ128" s="194"/>
      <c r="BK128" s="194"/>
      <c r="BL128" s="194"/>
      <c r="BM128" s="127" t="str">
        <f t="shared" si="36"/>
        <v/>
      </c>
      <c r="BN128" s="194"/>
      <c r="BO128" s="178" t="str">
        <f t="shared" si="37"/>
        <v/>
      </c>
      <c r="BP128" s="191"/>
      <c r="BQ128" s="182"/>
      <c r="BR128" s="23"/>
      <c r="BS128" s="23"/>
      <c r="BT128" s="23"/>
      <c r="BU128" s="651"/>
      <c r="BV128" s="647"/>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633" t="str">
        <f t="shared" si="52"/>
        <v/>
      </c>
      <c r="DY128" s="736"/>
      <c r="DZ128" s="334"/>
      <c r="EA128" s="736"/>
      <c r="EB128" s="197"/>
      <c r="EC128" s="194"/>
      <c r="ED128" s="197"/>
      <c r="EE128" s="197"/>
      <c r="EF128" s="194"/>
      <c r="EG128" s="194"/>
      <c r="EH128" s="194"/>
      <c r="EI128" s="123" t="str">
        <f t="shared" si="38"/>
        <v/>
      </c>
      <c r="EJ128" s="194"/>
      <c r="EK128" s="620" t="str">
        <f t="shared" si="39"/>
        <v/>
      </c>
      <c r="EL128" s="756"/>
      <c r="EM128" s="620" t="str">
        <f t="shared" si="53"/>
        <v/>
      </c>
      <c r="EN128" s="733"/>
      <c r="EO128" s="163"/>
      <c r="EP128" s="163"/>
      <c r="EQ128" s="163"/>
      <c r="ER128" s="163"/>
      <c r="ES128" s="163"/>
      <c r="ET128" s="163"/>
      <c r="EU128" s="163"/>
      <c r="EV128" s="163"/>
      <c r="EW128" s="163"/>
      <c r="EX128" s="163"/>
      <c r="EY128" s="163"/>
      <c r="EZ128" s="163"/>
      <c r="FA128" s="163"/>
      <c r="FB128" s="163"/>
      <c r="FC128" s="742"/>
      <c r="FD128" s="648" t="str">
        <f t="shared" si="40"/>
        <v/>
      </c>
      <c r="FE128" s="183"/>
      <c r="FF128" s="201"/>
      <c r="FG128" s="201"/>
      <c r="FH128" s="201"/>
      <c r="FI128" s="201"/>
      <c r="FJ128" s="201"/>
      <c r="FK128" s="201"/>
      <c r="FL128" s="182"/>
      <c r="FM128" s="182"/>
      <c r="FN128" s="334"/>
      <c r="FO128" s="123" t="str">
        <f t="shared" si="41"/>
        <v/>
      </c>
      <c r="FP128" s="889" t="str">
        <f>IF(Table1[[#This Row],[Baumwollanteil (in %)]]&lt;&gt;"","05","")</f>
        <v/>
      </c>
      <c r="FQ128" s="999"/>
      <c r="FR128" s="179" t="str">
        <f t="shared" si="42"/>
        <v/>
      </c>
      <c r="FS128" s="175"/>
      <c r="FT128" s="175"/>
      <c r="FU128" s="175"/>
      <c r="FV128" s="745" t="str">
        <f t="shared" si="43"/>
        <v/>
      </c>
      <c r="FZ128" s="24"/>
      <c r="GA128" s="24"/>
      <c r="GC128" s="1010" t="str">
        <f>IF(Table1[[#This Row],[Global Trade Item Number (GTIN)]]="","",Table1[[#This Row],[Global Trade Item Number (GTIN)]])</f>
        <v/>
      </c>
      <c r="GD128" s="790" t="str">
        <f>IF(Table1[[#This Row],[WAWI-Nr./ Kreditoren-Nummer
(ASDV)]]&lt;&gt;"",Table1[[#This Row],[WAWI-Nr./ Kreditoren-Nummer
(ASDV)]],"")</f>
        <v/>
      </c>
      <c r="GE128" s="190"/>
      <c r="GF128" s="790" t="str">
        <f>IF(Table1[[#This Row],[Gültig ab (Datum)]]&lt;&gt;"","31.12.9999","")</f>
        <v/>
      </c>
      <c r="GG128" s="190"/>
      <c r="GH128" s="190"/>
      <c r="GI128" s="616"/>
      <c r="GJ128" s="765"/>
      <c r="GK128" s="763"/>
      <c r="GL128" s="617"/>
      <c r="GM128" s="617"/>
      <c r="GN128" s="617"/>
      <c r="GO128" s="617"/>
      <c r="GP128" s="617"/>
      <c r="GQ128" s="775"/>
      <c r="GR128" s="771"/>
      <c r="GS128" s="159"/>
      <c r="GT128" s="610"/>
      <c r="GU128" s="610"/>
      <c r="GV128" s="610"/>
      <c r="GW128" s="610"/>
      <c r="GX128" s="610"/>
      <c r="GY128" s="610"/>
      <c r="GZ128" s="610"/>
      <c r="HA128" s="610"/>
      <c r="HB128" s="771"/>
      <c r="HC128" s="610"/>
      <c r="HD128" s="610"/>
      <c r="HE128" s="610"/>
      <c r="HF128" s="610"/>
      <c r="HG128" s="610"/>
      <c r="HH128" s="610"/>
      <c r="HI128" s="610"/>
      <c r="HJ128" s="610"/>
      <c r="HK128" s="610"/>
      <c r="HL128" s="771"/>
      <c r="HM128" s="610"/>
      <c r="HN128" s="610"/>
      <c r="HO128" s="610"/>
      <c r="HP128" s="610"/>
      <c r="HQ128" s="610"/>
      <c r="HR128" s="610"/>
      <c r="HS128" s="610"/>
      <c r="HT128" s="610"/>
      <c r="HU128" s="610"/>
      <c r="HV128" s="771"/>
      <c r="HW128" s="610"/>
      <c r="HX128" s="610"/>
      <c r="HY128" s="610"/>
      <c r="HZ128" s="610"/>
      <c r="IA128" s="610"/>
      <c r="IB128" s="610"/>
      <c r="IC128" s="610"/>
      <c r="ID128" s="610"/>
      <c r="IE128" s="610"/>
      <c r="IF128" s="610"/>
      <c r="IG128" s="771"/>
      <c r="IH128" s="610"/>
      <c r="II128" s="610"/>
      <c r="IJ128" s="610"/>
      <c r="IK128" s="610"/>
      <c r="IL128" s="610"/>
      <c r="IM128" s="610"/>
      <c r="IN128" s="610"/>
      <c r="IO128" s="610"/>
      <c r="IP128" s="610"/>
      <c r="IQ128" s="610"/>
      <c r="IR128" s="771"/>
      <c r="IS128" s="610"/>
      <c r="IT128" s="610"/>
      <c r="IU128" s="610"/>
      <c r="IV128" s="610"/>
      <c r="IW128" s="610"/>
      <c r="IX128" s="610"/>
      <c r="IY128" s="610"/>
      <c r="IZ128" s="610"/>
      <c r="JA128" s="610"/>
      <c r="JB128" s="610"/>
      <c r="JC128" s="771"/>
      <c r="JD128" s="610"/>
      <c r="JE128" s="610"/>
      <c r="JF128" s="610"/>
      <c r="JG128" s="610"/>
      <c r="JH128" s="610"/>
      <c r="JI128" s="610"/>
      <c r="JJ128" s="610"/>
      <c r="JK128" s="610"/>
      <c r="JL128" s="610"/>
      <c r="JM128" s="827"/>
      <c r="JN128" s="771"/>
      <c r="JO128" s="610"/>
      <c r="JP128" s="610"/>
      <c r="JQ128" s="610"/>
      <c r="JR128" s="610"/>
      <c r="JS128" s="610"/>
      <c r="JT128" s="610"/>
      <c r="JU128" s="610"/>
      <c r="JV128" s="610"/>
      <c r="JW128" s="610"/>
      <c r="JX128" s="610"/>
      <c r="JY128" s="771"/>
      <c r="JZ128" s="610"/>
      <c r="KA128" s="610"/>
      <c r="KB128" s="610"/>
      <c r="KC128" s="610"/>
      <c r="KD128" s="610"/>
      <c r="KE128" s="610"/>
      <c r="KF128" s="610"/>
      <c r="KG128" s="610"/>
      <c r="KH128" s="610"/>
      <c r="KI128" s="610"/>
      <c r="KL128" s="803" t="str">
        <f>IF(Table1[[#This Row],[GTIN]]&lt;&gt;"",Table1[[#This Row],[GTIN]],"")</f>
        <v/>
      </c>
      <c r="KM128" s="804" t="str">
        <f>Table1[[#This Row],[Kreditor]]</f>
        <v/>
      </c>
      <c r="KN128" s="805" t="str">
        <f>IF(Table1[[#This Row],[Gültig ab (Datum)]]&lt;&gt;"",Table1[[#This Row],[Gültig ab (Datum)]],"")</f>
        <v/>
      </c>
      <c r="KO128" s="805" t="str">
        <f>Table1[[#This Row],[Gültig bis]]</f>
        <v/>
      </c>
      <c r="KP128" s="818" t="str">
        <f>IF(Table1[[#This Row],[Artikel verpackt? 
(X=Ja)]]="","",Table1[[#This Row],[Artikel verpackt? 
(X=Ja)]])</f>
        <v/>
      </c>
      <c r="KQ128" s="806" t="str">
        <f>IF(Table1[[#This Row],[Verpackung recyclingfähig?
(X=Ja)]]="","",Table1[[#This Row],[Verpackung recyclingfähig?
(X=Ja)]])</f>
        <v/>
      </c>
      <c r="KR128" s="807"/>
      <c r="KS128" s="808"/>
      <c r="KT128" s="809"/>
      <c r="KU128" s="809"/>
      <c r="KV128" s="809"/>
      <c r="KW128" s="809"/>
      <c r="KX128" s="809"/>
      <c r="KY128" s="809"/>
      <c r="KZ128" s="810"/>
      <c r="LA128" s="811" t="str">
        <f>IF(Table1[[#This Row],[Hauptkörper - B1 - Art]]="","",VLOOKUP(Table1[[#This Row],[Hauptkörper - B1 - Art]],'DD FD'!B:C,2,FALSE))</f>
        <v/>
      </c>
      <c r="LB128" s="812" t="str">
        <f>IF(Table1[[#This Row],[Hauptkörper - B1 - Fraktion]]="","",VLOOKUP(Table1[[#This Row],[Hauptkörper - B1 - Fraktion]],'DD FD'!H:J,3,FALSE))</f>
        <v/>
      </c>
      <c r="LC128" s="809" t="str">
        <f>IF(Table1[[#This Row],[Hauptkörper - B1 - Gewicht
(in G)]]="","",Table1[[#This Row],[Hauptkörper - B1 - Gewicht
(in G)]])</f>
        <v/>
      </c>
      <c r="LD128" s="809" t="str">
        <f>IF(Table1[[#This Row],[Hauptkörper - B1 - Lizenzierungs-pflichtig? (X=Ja)]]="","",Table1[[#This Row],[Hauptkörper - B1 - Lizenzierungs-pflichtig? (X=Ja)]])</f>
        <v/>
      </c>
      <c r="LE128" s="812" t="str">
        <f>IF(Table1[[#This Row],[Hauptkörper - B1 - Virgin Material]]="","",VLOOKUP(Table1[[#This Row],[Hauptkörper - B1 - Virgin Material]],'DD FD'!AJ:AK,2,FALSE))</f>
        <v/>
      </c>
      <c r="LF128" s="813" t="str">
        <f>IF(Table1[[#This Row],[Hauptkörper - B1 - Virgin Material Anteil (in %)]]="","",Table1[[#This Row],[Hauptkörper - B1 - Virgin Material Anteil (in %)]])</f>
        <v/>
      </c>
      <c r="LG128" s="812" t="str">
        <f>IF(Table1[[#This Row],[Hauptkörper - B1 - Recyceltes Material]]="","",VLOOKUP(Table1[[#This Row],[Hauptkörper - B1 - Recyceltes Material]],'DD FD'!AL:AM,2,FALSE))</f>
        <v/>
      </c>
      <c r="LH128" s="813" t="str">
        <f>IF(Table1[[#This Row],[Hauptkörper - B1 - Recyceltes Material Anteil (in %)]]="","",Table1[[#This Row],[Hauptkörper - B1 - Recyceltes Material Anteil (in %)]])</f>
        <v/>
      </c>
      <c r="LI128" s="814" t="str">
        <f>IF(Table1[[#This Row],[Hauptkörper - B1 - Beschichtung]]="","",VLOOKUP(Table1[[#This Row],[Hauptkörper - B1 - Beschichtung]],'DD FD'!AE:AF,2,FALSE))</f>
        <v/>
      </c>
      <c r="LJ128" s="815" t="str">
        <f>IF(Table1[[#This Row],[Hauptkörper - B1 - Beschichtung Anteil (in %)]]="","",Table1[[#This Row],[Hauptkörper - B1 - Beschichtung Anteil (in %)]])</f>
        <v/>
      </c>
      <c r="LK128" s="811" t="str">
        <f>IF(Table1[[#This Row],[Hauptkörper - B2 - Art]]="","",VLOOKUP(Table1[[#This Row],[Hauptkörper - B2 - Art]],'DD FD'!B:C,2,FALSE))</f>
        <v/>
      </c>
      <c r="LL128" s="812" t="str">
        <f>IF(Table1[[#This Row],[Hauptkörper - B2 - Fraktion]]="","",VLOOKUP(Table1[[#This Row],[Hauptkörper - B2 - Fraktion]],'DD FD'!H:J,3,FALSE))</f>
        <v/>
      </c>
      <c r="LM128" s="809" t="str">
        <f>IF(Table1[[#This Row],[Hauptkörper - B2 - Gewicht
(in G)]]="","",Table1[[#This Row],[Hauptkörper - B2 - Gewicht
(in G)]])</f>
        <v/>
      </c>
      <c r="LN128" s="809" t="str">
        <f>IF(Table1[[#This Row],[Hauptkörper - B2 - Lizenzierungs-pflichtig? (X=Ja)]]="","",Table1[[#This Row],[Hauptkörper - B2 - Lizenzierungs-pflichtig? (X=Ja)]])</f>
        <v/>
      </c>
      <c r="LO128" s="812" t="str">
        <f>IF(Table1[[#This Row],[Hauptkörper - B2 - Virgin Material]]="","",VLOOKUP(Table1[[#This Row],[Hauptkörper - B2 - Virgin Material]],'DD FD'!AJ:AK,2,FALSE))</f>
        <v/>
      </c>
      <c r="LP128" s="813" t="str">
        <f>IF(Table1[[#This Row],[Hauptkörper - B2 - Virgin Material Anteil (in %)]]="","",Table1[[#This Row],[Hauptkörper - B2 - Virgin Material Anteil (in %)]])</f>
        <v/>
      </c>
      <c r="LQ128" s="812" t="str">
        <f>IF(Table1[[#This Row],[Hauptkörper - B2 - Recyceltes Material]]="","",VLOOKUP(Table1[[#This Row],[Hauptkörper - B2 - Recyceltes Material]],'DD FD'!AL:AM,2,FALSE))</f>
        <v/>
      </c>
      <c r="LR128" s="813" t="str">
        <f>IF(Table1[[#This Row],[Hauptkörper - B2 - Recyceltes Material Anteil (in %)]]="","",Table1[[#This Row],[Hauptkörper - B2 - Recyceltes Material Anteil (in %)]])</f>
        <v/>
      </c>
      <c r="LS128" s="812" t="str">
        <f>IF(Table1[[#This Row],[Hauptkörper - B2 - Beschichtung]]="","",VLOOKUP(Table1[[#This Row],[Hauptkörper - B2 - Beschichtung]],'DD FD'!AE:AF,2,FALSE))</f>
        <v/>
      </c>
      <c r="LT128" s="815" t="str">
        <f>IF(Table1[[#This Row],[Hauptkörper - B2 - Beschichtung Anteil (in %)]]="","",Table1[[#This Row],[Hauptkörper - B2 - Beschichtung Anteil (in %)]])</f>
        <v/>
      </c>
      <c r="LU128" s="811" t="str">
        <f>IF(Table1[[#This Row],[Hauptkörper - B3 - Art]]="","",VLOOKUP(Table1[[#This Row],[Hauptkörper - B3 - Art]],'DD FD'!B:C,2,FALSE))</f>
        <v/>
      </c>
      <c r="LV128" s="812" t="str">
        <f>IF(Table1[[#This Row],[Hauptkörper - B3 - Fraktion]]="","",VLOOKUP(Table1[[#This Row],[Hauptkörper - B3 - Fraktion]],'DD FD'!H:J,3,FALSE))</f>
        <v/>
      </c>
      <c r="LW128" s="809" t="str">
        <f>IF(Table1[[#This Row],[Hauptkörper - B3 - Gewicht
(in G)]]="","",Table1[[#This Row],[Hauptkörper - B3 - Gewicht
(in G)]])</f>
        <v/>
      </c>
      <c r="LX128" s="809" t="str">
        <f>IF(Table1[[#This Row],[Hauptkörper - B3 - Lizenzierungs-pflichtig? (X=Ja)]]="","",Table1[[#This Row],[Hauptkörper - B3 - Lizenzierungs-pflichtig? (X=Ja)]])</f>
        <v/>
      </c>
      <c r="LY128" s="812" t="str">
        <f>IF(Table1[[#This Row],[Hauptkörper - B3 - Virgin Material]]="","",VLOOKUP(Table1[[#This Row],[Hauptkörper - B3 - Virgin Material]],'DD FD'!AJ:AK,2,FALSE))</f>
        <v/>
      </c>
      <c r="LZ128" s="813" t="str">
        <f>IF(Table1[[#This Row],[Hauptkörper - B3 - Virgin Material Anteil (in %)]]="","",Table1[[#This Row],[Hauptkörper - B3 - Virgin Material Anteil (in %)]])</f>
        <v/>
      </c>
      <c r="MA128" s="812" t="str">
        <f>IF(Table1[[#This Row],[Hauptkörper - B3 - Recyceltes Material]]="","",VLOOKUP(Table1[[#This Row],[Hauptkörper - B3 - Recyceltes Material]],'DD FD'!AL:AM,2,FALSE))</f>
        <v/>
      </c>
      <c r="MB128" s="813" t="str">
        <f>IF(Table1[[#This Row],[Hauptkörper - B3 - Recyceltes Material Anteil (in %)]]="","",Table1[[#This Row],[Hauptkörper - B3 - Recyceltes Material Anteil (in %)]])</f>
        <v/>
      </c>
      <c r="MC128" s="812" t="str">
        <f>IF(Table1[[#This Row],[Hauptkörper - B3 - Beschichtung]]="","",VLOOKUP(Table1[[#This Row],[Hauptkörper - B3 - Beschichtung]],'DD FD'!AE:AF,2,FALSE))</f>
        <v/>
      </c>
      <c r="MD128" s="815" t="str">
        <f>IF(Table1[[#This Row],[Hauptkörper - B3 - Beschichtung Anteil (in %)]]="","",Table1[[#This Row],[Hauptkörper - B3 - Beschichtung Anteil (in %)]])</f>
        <v/>
      </c>
      <c r="ME128" s="811" t="str">
        <f>IF(Table1[[#This Row],[Verschluss - B1 - Art]]="","",VLOOKUP(Table1[[#This Row],[Verschluss - B1 - Art]],'DD FD'!D:E,2,FALSE))</f>
        <v/>
      </c>
      <c r="MF128" s="812" t="str">
        <f>IF(Table1[[#This Row],[Verschluss - B1 - Fraktion]]="","",VLOOKUP(Table1[[#This Row],[Verschluss - B1 - Fraktion]],'DD FD'!H:J,3,FALSE))</f>
        <v/>
      </c>
      <c r="MG128" s="809" t="str">
        <f>IF(Table1[[#This Row],[Verschluss - B1 - Gewicht (in G)]]="","",Table1[[#This Row],[Verschluss - B1 - Gewicht (in G)]])</f>
        <v/>
      </c>
      <c r="MH128" s="809" t="str">
        <f>IF(Table1[[#This Row],[Verschluss - B1 - Lizenzierungs-pflichtig? (X=Ja)]]="","",Table1[[#This Row],[Verschluss - B1 - Lizenzierungs-pflichtig? (X=Ja)]])</f>
        <v/>
      </c>
      <c r="MI128" s="809" t="str">
        <f>IF(Table1[[#This Row],[Verschluss - B1 - Trennbar vom Hauptkörper? (X=Ja)]]="","",Table1[[#This Row],[Verschluss - B1 - Trennbar vom Hauptkörper? (X=Ja)]])</f>
        <v/>
      </c>
      <c r="MJ128" s="812" t="str">
        <f>IF(Table1[[#This Row],[Verschluss - B1 - Virgin Material]]="","",VLOOKUP(Table1[[#This Row],[Verschluss - B1 - Virgin Material]],'DD FD'!AJ:AK,2,FALSE))</f>
        <v/>
      </c>
      <c r="MK128" s="813" t="str">
        <f>IF(Table1[[#This Row],[Verschluss - B1 - Virgin Material Anteil (in %)]]="","",Table1[[#This Row],[Verschluss - B1 - Virgin Material Anteil (in %)]])</f>
        <v/>
      </c>
      <c r="ML128" s="812" t="str">
        <f>IF(Table1[[#This Row],[Verschluss - B1 - Recyceltes Material]]="","",VLOOKUP(Table1[[#This Row],[Verschluss - B1 - Recyceltes Material]],'DD FD'!AL:AM,2,FALSE))</f>
        <v/>
      </c>
      <c r="MM128" s="813" t="str">
        <f>IF(Table1[[#This Row],[Verschluss - B1 - Recyceltes Material Anteil (in %)]]="","",Table1[[#This Row],[Verschluss - B1 - Recyceltes Material Anteil (in %)]])</f>
        <v/>
      </c>
      <c r="MN128" s="812" t="str">
        <f>IF(Table1[[#This Row],[Verschluss - B1 - Beschichtung]]="","",VLOOKUP(Table1[[#This Row],[Verschluss - B1 - Beschichtung]],'DD FD'!AE:AF,2,FALSE))</f>
        <v/>
      </c>
      <c r="MO128" s="815" t="str">
        <f>IF(Table1[[#This Row],[Verschluss - B1 - Beschichtung Anteil (in %)]]="","",Table1[[#This Row],[Verschluss - B1 - Beschichtung Anteil (in %)]])</f>
        <v/>
      </c>
      <c r="MP128" s="811" t="str">
        <f>IF(Table1[[#This Row],[Verschluss - B2 - Art]]="","",VLOOKUP(Table1[[#This Row],[Verschluss - B2 - Art]],'DD FD'!D:E,2,FALSE))</f>
        <v/>
      </c>
      <c r="MQ128" s="812" t="str">
        <f>IF(Table1[[#This Row],[Verschluss - B2 - Fraktion]]="","",VLOOKUP(Table1[[#This Row],[Verschluss - B2 - Fraktion]],'DD FD'!H:J,3,FALSE))</f>
        <v/>
      </c>
      <c r="MR128" s="809" t="str">
        <f>IF(Table1[[#This Row],[Verschluss - B2 - Gewicht (in G)]]="","",Table1[[#This Row],[Verschluss - B2 - Gewicht (in G)]])</f>
        <v/>
      </c>
      <c r="MS128" s="809" t="str">
        <f>IF(Table1[[#This Row],[Verschluss - B2 - Lizenzierungs-pflichtig? (X=Ja)]]="","",Table1[[#This Row],[Verschluss - B2 - Lizenzierungs-pflichtig? (X=Ja)]])</f>
        <v/>
      </c>
      <c r="MT128" s="809" t="str">
        <f>IF(Table1[[#This Row],[Verschluss - B2 - Trennbar vom Hauptkörper? (X=Ja)]]="","",Table1[[#This Row],[Verschluss - B2 - Trennbar vom Hauptkörper? (X=Ja)]])</f>
        <v/>
      </c>
      <c r="MU128" s="812" t="str">
        <f>IF(Table1[[#This Row],[Verschluss - B2 - Virgin Material]]="","",VLOOKUP(Table1[[#This Row],[Verschluss - B2 - Virgin Material]],'DD FD'!AJ:AK,2,FALSE))</f>
        <v/>
      </c>
      <c r="MV128" s="813" t="str">
        <f>IF(Table1[[#This Row],[Verschluss - B2 - Virgin Material Anteil (in %)]]="","",Table1[[#This Row],[Verschluss - B2 - Virgin Material Anteil (in %)]])</f>
        <v/>
      </c>
      <c r="MW128" s="812" t="str">
        <f>IF(Table1[[#This Row],[Verschluss - B2 - Recyceltes Material]]="","",VLOOKUP(Table1[[#This Row],[Verschluss - B2 - Recyceltes Material]],'DD FD'!AL:AM,2,FALSE))</f>
        <v/>
      </c>
      <c r="MX128" s="813" t="str">
        <f>IF(Table1[[#This Row],[Verschluss - B2 - Recyceltes Material Anteil (in %)]]="","",Table1[[#This Row],[Verschluss - B2 - Recyceltes Material Anteil (in %)]])</f>
        <v/>
      </c>
      <c r="MY128" s="812" t="str">
        <f>IF(Table1[[#This Row],[Verschluss - B2 - Beschichtung]]="","",VLOOKUP(Table1[[#This Row],[Verschluss - B2 - Beschichtung]],'DD FD'!AE:AF,2,FALSE))</f>
        <v/>
      </c>
      <c r="MZ128" s="815" t="str">
        <f>IF(Table1[[#This Row],[Verschluss - B2 - Beschichtung Anteil (in %)]]="","",Table1[[#This Row],[Verschluss - B2 - Beschichtung Anteil (in %)]])</f>
        <v/>
      </c>
      <c r="NA128" s="811" t="str">
        <f>IF(Table1[[#This Row],[Verschluss - B3 - Art]]="","",VLOOKUP(Table1[[#This Row],[Verschluss - B3 - Art]],'DD FD'!D:E,2,FALSE))</f>
        <v/>
      </c>
      <c r="NB128" s="812" t="str">
        <f>IF(Table1[[#This Row],[Verschluss - B3 - Fraktion]]="","",VLOOKUP(Table1[[#This Row],[Verschluss - B3 - Fraktion]],'DD FD'!H:J,3,FALSE))</f>
        <v/>
      </c>
      <c r="NC128" s="809" t="str">
        <f>IF(Table1[[#This Row],[Verschluss - B3 - Gewicht (in G)]]="","",Table1[[#This Row],[Verschluss - B3 - Gewicht (in G)]])</f>
        <v/>
      </c>
      <c r="ND128" s="809" t="str">
        <f>IF(Table1[[#This Row],[Verschluss - B3 - Lizenzierungs-pflichtig? (X=Ja)]]="","",Table1[[#This Row],[Verschluss - B3 - Lizenzierungs-pflichtig? (X=Ja)]])</f>
        <v/>
      </c>
      <c r="NE128" s="809" t="str">
        <f>IF(Table1[[#This Row],[Verschluss - B3 - Trennbar vom Hauptkörper? (X=Ja)]]="","",Table1[[#This Row],[Verschluss - B3 - Trennbar vom Hauptkörper? (X=Ja)]])</f>
        <v/>
      </c>
      <c r="NF128" s="812" t="str">
        <f>IF(Table1[[#This Row],[Verschluss - B3 - Virgin Material]]="","",VLOOKUP(Table1[[#This Row],[Verschluss - B3 - Virgin Material]],'DD FD'!AJ:AK,2,FALSE))</f>
        <v/>
      </c>
      <c r="NG128" s="813" t="str">
        <f>IF(Table1[[#This Row],[Verschluss - B3 - Virgin Material Anteil (in %)]]="","",Table1[[#This Row],[Verschluss - B3 - Virgin Material Anteil (in %)]])</f>
        <v/>
      </c>
      <c r="NH128" s="812" t="str">
        <f>IF(Table1[[#This Row],[Verschluss - B3 - Recyceltes Material]]="","",VLOOKUP(Table1[[#This Row],[Verschluss - B3 - Recyceltes Material]],'DD FD'!AL:AM,2,FALSE))</f>
        <v/>
      </c>
      <c r="NI128" s="813" t="str">
        <f>IF(Table1[[#This Row],[Verschluss - B3 - Recyceltes Material Anteil (in %)]]="","",Table1[[#This Row],[Verschluss - B3 - Recyceltes Material Anteil (in %)]])</f>
        <v/>
      </c>
      <c r="NJ128" s="812" t="str">
        <f>IF(Table1[[#This Row],[Verschluss - B3 - Beschichtung]]="","",VLOOKUP(Table1[[#This Row],[Verschluss - B3 - Beschichtung]],'DD FD'!AE:AF,2,FALSE))</f>
        <v/>
      </c>
      <c r="NK128" s="815" t="str">
        <f>IF(Table1[[#This Row],[Verschluss - B3 - Beschichtung Anteil (in %)]]="","",Table1[[#This Row],[Verschluss - B3 - Beschichtung Anteil (in %)]])</f>
        <v/>
      </c>
      <c r="NL128" s="811" t="str">
        <f>IF(Table1[[#This Row],[Etikett - B1 - Art]]="","",VLOOKUP(Table1[[#This Row],[Etikett - B1 - Art]],'DD FD'!F:G,2,FALSE))</f>
        <v/>
      </c>
      <c r="NM128" s="812" t="str">
        <f>IF(Table1[[#This Row],[Etikett - B1 - Fraktion]]="","",VLOOKUP(Table1[[#This Row],[Etikett - B1 - Fraktion]],'DD FD'!H:J,3,FALSE))</f>
        <v/>
      </c>
      <c r="NN128" s="809" t="str">
        <f>IF(Table1[[#This Row],[Etikett - B1 - Gewicht (in G)]]="","",Table1[[#This Row],[Etikett - B1 - Gewicht (in G)]])</f>
        <v/>
      </c>
      <c r="NO128" s="809" t="str">
        <f>IF(Table1[[#This Row],[Etikett - B1 - Lizenzierungs-pflichtig? (X=Ja)]]="","",Table1[[#This Row],[Etikett - B1 - Lizenzierungs-pflichtig? (X=Ja)]])</f>
        <v/>
      </c>
      <c r="NP128" s="809" t="str">
        <f>IF(Table1[[#This Row],[Etikett - B1 - Trennbar vom Hauptkörper? (X=Ja)]]="","",Table1[[#This Row],[Etikett - B1 - Trennbar vom Hauptkörper? (X=Ja)]])</f>
        <v/>
      </c>
      <c r="NQ128" s="812" t="str">
        <f>IF(Table1[[#This Row],[Etikett - B1 - Virgin Material]]="","",VLOOKUP(Table1[[#This Row],[Etikett - B1 - Virgin Material]],'DD FD'!AJ:AK,2,FALSE))</f>
        <v/>
      </c>
      <c r="NR128" s="813" t="str">
        <f>IF(Table1[[#This Row],[Etikett - B1 - Virgin Material Anteil (in %)]]="","",Table1[[#This Row],[Etikett - B1 - Virgin Material Anteil (in %)]])</f>
        <v/>
      </c>
      <c r="NS128" s="812" t="str">
        <f>IF(Table1[[#This Row],[Etikett - B1 - Recyceltes Material]]="","",VLOOKUP(Table1[[#This Row],[Etikett - B1 - Recyceltes Material]],'DD FD'!AL:AM,2,FALSE))</f>
        <v/>
      </c>
      <c r="NT128" s="813" t="str">
        <f>IF(Table1[[#This Row],[Etikett - B1 - Recyceltes Material Anteil (in %)]]="","",Table1[[#This Row],[Etikett - B1 - Recyceltes Material Anteil (in %)]])</f>
        <v/>
      </c>
      <c r="NU128" s="812" t="str">
        <f>IF(Table1[[#This Row],[Etikett - B1 - Beschichtung]]="","",VLOOKUP(Table1[[#This Row],[Etikett - B1 - Beschichtung]],'DD FD'!AE:AF,2,FALSE))</f>
        <v/>
      </c>
      <c r="NV128" s="815" t="str">
        <f>IF(Table1[[#This Row],[Etikett - B1 - Beschichtung Anteil (in %)]]="","",Table1[[#This Row],[Etikett - B1 - Beschichtung Anteil (in %)]])</f>
        <v/>
      </c>
      <c r="NW128" s="811" t="str">
        <f>IF(Table1[[#This Row],[Etikett - B2 - Art]]="","",VLOOKUP(Table1[[#This Row],[Etikett - B2 - Art]],'DD FD'!F:G,2,FALSE))</f>
        <v/>
      </c>
      <c r="NX128" s="812" t="str">
        <f>IF(Table1[[#This Row],[Etikett - B2 - Fraktion]]="","",VLOOKUP(Table1[[#This Row],[Etikett - B2 - Fraktion]],'DD FD'!H:J,3,FALSE))</f>
        <v/>
      </c>
      <c r="NY128" s="809" t="str">
        <f>IF(Table1[[#This Row],[Etikett - B2 - Gewicht (in G)]]="","",Table1[[#This Row],[Etikett - B2 - Gewicht (in G)]])</f>
        <v/>
      </c>
      <c r="NZ128" s="809" t="str">
        <f>IF(Table1[[#This Row],[Etikett - B2 - Lizenzierungs-pflichtig? (X=Ja)]]="","",Table1[[#This Row],[Etikett - B2 - Lizenzierungs-pflichtig? (X=Ja)]])</f>
        <v/>
      </c>
      <c r="OA128" s="809" t="str">
        <f>IF(Table1[[#This Row],[Etikett - B2 - Trennbar vom Hauptkörper? (X=Ja)]]="","",Table1[[#This Row],[Etikett - B2 - Trennbar vom Hauptkörper? (X=Ja)]])</f>
        <v/>
      </c>
      <c r="OB128" s="812" t="str">
        <f>IF(Table1[[#This Row],[Etikett - B2 - Virgin Material]]="","",VLOOKUP(Table1[[#This Row],[Etikett - B2 - Virgin Material]],'DD FD'!AJ:AK,2,FALSE))</f>
        <v/>
      </c>
      <c r="OC128" s="813" t="str">
        <f>IF(Table1[[#This Row],[Etikett - B2 - Virgin Material Anteil (in %)]]="","",Table1[[#This Row],[Etikett - B2 - Virgin Material Anteil (in %)]])</f>
        <v/>
      </c>
      <c r="OD128" s="812" t="str">
        <f>IF(Table1[[#This Row],[Etikett - B2 - Recyceltes Material]]="","",VLOOKUP(Table1[[#This Row],[Etikett - B2 - Recyceltes Material]],'DD FD'!AL:AM,2,FALSE))</f>
        <v/>
      </c>
      <c r="OE128" s="813" t="str">
        <f>IF(Table1[[#This Row],[Etikett - B2 - Recyceltes Material Anteil (in %)]]="","",Table1[[#This Row],[Etikett - B2 - Recyceltes Material Anteil (in %)]])</f>
        <v/>
      </c>
      <c r="OF128" s="812" t="str">
        <f>IF(Table1[[#This Row],[Etikett - B2 - Beschichtung]]="","",VLOOKUP(Table1[[#This Row],[Etikett - B2 - Beschichtung]],'DD FD'!AE:AF,2,FALSE))</f>
        <v/>
      </c>
      <c r="OG128" s="815" t="str">
        <f>IF(Table1[[#This Row],[Etikett - B2 - Beschichtung Anteil (in %)]]="","",Table1[[#This Row],[Etikett - B2 - Beschichtung Anteil (in %)]])</f>
        <v/>
      </c>
      <c r="OH128" s="811" t="str">
        <f>IF(Table1[[#This Row],[Etikett - B3 - Art]]="","",VLOOKUP(Table1[[#This Row],[Etikett - B3 - Art]],'DD FD'!F:G,2,FALSE))</f>
        <v/>
      </c>
      <c r="OI128" s="812" t="str">
        <f>IF(Table1[[#This Row],[Etikett - B3 - Fraktion]]="","",VLOOKUP(Table1[[#This Row],[Etikett - B3 - Fraktion]],'DD FD'!H:J,3,FALSE))</f>
        <v/>
      </c>
      <c r="OJ128" s="809" t="str">
        <f>IF(Table1[[#This Row],[Etikett - B3 - Gewicht (in G)]]="","",Table1[[#This Row],[Etikett - B3 - Gewicht (in G)]])</f>
        <v/>
      </c>
      <c r="OK128" s="809" t="str">
        <f>IF(Table1[[#This Row],[Etikett - B3 - Lizenzierungs-pflichtig? (X=Ja)]]="","",Table1[[#This Row],[Etikett - B3 - Lizenzierungs-pflichtig? (X=Ja)]])</f>
        <v/>
      </c>
      <c r="OL128" s="809" t="str">
        <f>IF(Table1[[#This Row],[Etikett - B3 - Trennbar vom Hauptkörper? (X=Ja)]]="","",Table1[[#This Row],[Etikett - B3 - Trennbar vom Hauptkörper? (X=Ja)]])</f>
        <v/>
      </c>
      <c r="OM128" s="812" t="str">
        <f>IF(Table1[[#This Row],[Etikett - B3 - Virgin Material]]="","",VLOOKUP(Table1[[#This Row],[Etikett - B3 - Virgin Material]],'DD FD'!AJ:AK,2,FALSE))</f>
        <v/>
      </c>
      <c r="ON128" s="813" t="str">
        <f>IF(Table1[[#This Row],[Etikett - B3 - Virgin Material Anteil (in %)]]="","",Table1[[#This Row],[Etikett - B3 - Virgin Material Anteil (in %)]])</f>
        <v/>
      </c>
      <c r="OO128" s="812" t="str">
        <f>IF(Table1[[#This Row],[Etikett - B3 - Recyceltes Material]]="","",VLOOKUP(Table1[[#This Row],[Etikett - B3 - Recyceltes Material]],'DD FD'!AL:AM,2,FALSE))</f>
        <v/>
      </c>
      <c r="OP128" s="813" t="str">
        <f>IF(Table1[[#This Row],[Etikett - B3 - Recyceltes Material Anteil (in %)]]="","",Table1[[#This Row],[Etikett - B3 - Recyceltes Material Anteil (in %)]])</f>
        <v/>
      </c>
      <c r="OQ128" s="812" t="str">
        <f>IF(Table1[[#This Row],[Etikett - B3 - Beschichtung]]="","",VLOOKUP(Table1[[#This Row],[Etikett - B3 - Beschichtung]],'DD FD'!AE:AF,2,FALSE))</f>
        <v/>
      </c>
      <c r="OR128" s="861" t="str">
        <f>IF(Table1[[#This Row],[Etikett - B3 - Beschichtung Anteil (in %)]]="","",Table1[[#This Row],[Etikett - B3 - Beschichtung Anteil (in %)]])</f>
        <v/>
      </c>
      <c r="OS128" s="866">
        <f>ROUNDUP(SUM(
IF(AND(LB128='DD FD'!$J$7,LD128='DD FD'!$AI$3),LC128,0),
IF(AND(LL128='DD FD'!$J$7,LN128='DD FD'!$AI$3),LM128,0),
IF(AND(LV128='DD FD'!$J$7,LX128='DD FD'!$AI$3),LW128,0),
IF(AND(MF128='DD FD'!$J$7,MH128='DD FD'!$AI$3),MG128,0),
IF(AND(MQ128='DD FD'!$J$7,MS128='DD FD'!$AI$3),MR128,0),
IF(AND(NB128='DD FD'!$J$7,ND128='DD FD'!$AI$3),NC128,0),
IF(AND(NM128='DD FD'!$J$7,NO128='DD FD'!$AI$3),NN128,0),
IF(AND(NX128='DD FD'!$J$7,NZ128='DD FD'!$AI$3),NY128,0),
IF(AND(OI128='DD FD'!$J$7,OK128='DD FD'!$AI$3),OJ128,0),
),2)</f>
        <v>0</v>
      </c>
      <c r="OT128" s="865">
        <f>ROUNDUP(SUM(
IF(AND(LB128='DD FD'!$J$6,LD128='DD FD'!$AI$3),LC128,0),
IF(AND(LL128='DD FD'!$J$6,LN128='DD FD'!$AI$3),LM128,0),
IF(AND(LV128='DD FD'!$J$6,LX128='DD FD'!$AI$3),LW128,0),
IF(AND(MF128='DD FD'!$J$6,MH128='DD FD'!$AI$3),MG128,0),
IF(AND(MQ128='DD FD'!$J$6,MS128='DD FD'!$AI$3),MR128,0),
IF(AND(NB128='DD FD'!$J$6,ND128='DD FD'!$AI$3),NC128,0),
IF(AND(NM128='DD FD'!$J$6,NO128='DD FD'!$AI$3),NN128,0),
IF(AND(NX128='DD FD'!$J$6,NZ128='DD FD'!$AI$3),NY128,0),
IF(AND(OI128='DD FD'!$J$6,OK128='DD FD'!$AI$3),OJ128,0),
),2)</f>
        <v>0</v>
      </c>
      <c r="OU128" s="865">
        <f>ROUNDUP(SUM(
IF(AND(LB128='DD FD'!$J$10,LD128='DD FD'!$AI$3),LC128,0),
IF(AND(LL128='DD FD'!$J$10,LN128='DD FD'!$AI$3),LM128,0),
IF(AND(LV128='DD FD'!$J$10,LX128='DD FD'!$AI$3),LW128,0),
IF(AND(MF128='DD FD'!$J$10,MH128='DD FD'!$AI$3),MG128,0),
IF(AND(MQ128='DD FD'!$J$10,MS128='DD FD'!$AI$3),MR128,0),
IF(AND(NB128='DD FD'!$J$10,ND128='DD FD'!$AI$3),NC128,0),
IF(AND(NM128='DD FD'!$J$10,NO128='DD FD'!$AI$3),NN128,0),
IF(AND(NX128='DD FD'!$J$10,NZ128='DD FD'!$AI$3),NY128,0),
IF(AND(OI128='DD FD'!$J$10,OK128='DD FD'!$AI$3),OJ128,0),
),2)</f>
        <v>0</v>
      </c>
      <c r="OV128" s="865">
        <f>ROUNDUP(SUM(
IF(AND(LB128='DD FD'!$J$8,LD128='DD FD'!$AI$3),LC128,0),
IF(AND(LL128='DD FD'!$J$8,LN128='DD FD'!$AI$3),LM128,0),
IF(AND(LV128='DD FD'!$J$8,LX128='DD FD'!$AI$3),LW128,0),
IF(AND(MF128='DD FD'!$J$8,MH128='DD FD'!$AI$3),MG128,0),
IF(AND(MQ128='DD FD'!$J$8,MS128='DD FD'!$AI$3),MR128,0),
IF(AND(NB128='DD FD'!$J$8,ND128='DD FD'!$AI$3),NC128,0),
IF(AND(NM128='DD FD'!$J$8,NO128='DD FD'!$AI$3),NN128,0),
IF(AND(NX128='DD FD'!$J$8,NZ128='DD FD'!$AI$3),NY128,0),
IF(AND(OI128='DD FD'!$J$8,OK128='DD FD'!$AI$3),OJ128,0),
),2)</f>
        <v>0</v>
      </c>
      <c r="OW128" s="865">
        <f>ROUNDUP(SUM(
IF(AND(LB128='DD FD'!$J$5,LD128='DD FD'!$AI$3),LC128,0),
IF(AND(LL128='DD FD'!$J$5,LN128='DD FD'!$AI$3),LM128,0),
IF(AND(LV128='DD FD'!$J$5,LX128='DD FD'!$AI$3),LW128,0),
IF(AND(MF128='DD FD'!$J$5,MH128='DD FD'!$AI$3),MG128,0),
IF(AND(MQ128='DD FD'!$J$5,MS128='DD FD'!$AI$3),MR128,0),
IF(AND(NB128='DD FD'!$J$5,ND128='DD FD'!$AI$3),NC128,0),
IF(AND(NM128='DD FD'!$J$5,NO128='DD FD'!$AI$3),NN128,0),
IF(AND(NX128='DD FD'!$J$5,NZ128='DD FD'!$AI$3),NY128,0),
IF(AND(OI128='DD FD'!$J$5,OK128='DD FD'!$AI$3),OJ128,0),
),2)</f>
        <v>0</v>
      </c>
      <c r="OX128" s="865">
        <f>ROUNDUP(SUM(
IF(AND(LB128='DD FD'!$J$9,LD128='DD FD'!$AI$3),LC128,0),
IF(AND(LL128='DD FD'!$J$9,LN128='DD FD'!$AI$3),LM128,0),
IF(AND(LV128='DD FD'!$J$9,LX128='DD FD'!$AI$3),LW128,0),
IF(AND(MF128='DD FD'!$J$9,MH128='DD FD'!$AI$3),MG128,0),
IF(AND(MQ128='DD FD'!$J$9,MS128='DD FD'!$AI$3),MR128,0),
IF(AND(NB128='DD FD'!$J$9,ND128='DD FD'!$AI$3),NC128,0),
IF(AND(NM128='DD FD'!$J$9,NO128='DD FD'!$AI$3),NN128,0),
IF(AND(NX128='DD FD'!$J$9,NZ128='DD FD'!$AI$3),NY128,0),
IF(AND(OI128='DD FD'!$J$9,OK128='DD FD'!$AI$3),OJ128,0),
),2)</f>
        <v>0</v>
      </c>
      <c r="OY128" s="865">
        <f>ROUNDUP(SUM(
IF(AND(LB128='DD FD'!$J$4,LD128='DD FD'!$AI$3),LC128,0),
IF(AND(LL128='DD FD'!$J$4,LN128='DD FD'!$AI$3),LM128,0),
IF(AND(LV128='DD FD'!$J$4,LX128='DD FD'!$AI$3),LW128,0),
IF(AND(MF128='DD FD'!$J$4,MH128='DD FD'!$AI$3),MG128,0),
IF(AND(MQ128='DD FD'!$J$4,MS128='DD FD'!$AI$3),MR128,0),
IF(AND(NB128='DD FD'!$J$4,ND128='DD FD'!$AI$3),NC128,0),
IF(AND(NM128='DD FD'!$J$4,NO128='DD FD'!$AI$3),NN128,0),
IF(AND(NX128='DD FD'!$J$4,NZ128='DD FD'!$AI$3),NY128,0),
IF(AND(OI128='DD FD'!$J$4,OK128='DD FD'!$AI$3),OJ128,0),
),2)</f>
        <v>0</v>
      </c>
      <c r="OZ128" s="867">
        <f>ROUNDUP(SUM(
IF(AND(LB128='DD FD'!$J$11,LD128='DD FD'!$AI$3),LC128,0),
IF(AND(LL128='DD FD'!$J$11,LN128='DD FD'!$AI$3),LM128,0),
IF(AND(LV128='DD FD'!$J$11,LX128='DD FD'!$AI$3),LW128,0),
IF(AND(MF128='DD FD'!$J$11,MH128='DD FD'!$AI$3),MG128,0),
IF(AND(MQ128='DD FD'!$J$11,MS128='DD FD'!$AI$3),MR128,0),
IF(AND(NB128='DD FD'!$J$11,ND128='DD FD'!$AI$3),NC128,0),
IF(AND(NM128='DD FD'!$J$11,NO128='DD FD'!$AI$3),NN128,0),
IF(AND(NX128='DD FD'!$J$11,NZ128='DD FD'!$AI$3),NY128,0),
IF(AND(OI128='DD FD'!$J$11,OK128='DD FD'!$AI$3),OJ128,0),
),2)</f>
        <v>0</v>
      </c>
    </row>
    <row r="129" spans="1:416">
      <c r="A129" s="663"/>
      <c r="B129" s="182"/>
      <c r="C129" s="282"/>
      <c r="D129" s="282"/>
      <c r="E129" s="183"/>
      <c r="F129" s="355"/>
      <c r="G129" s="359"/>
      <c r="H129" s="664"/>
      <c r="I129" s="173"/>
      <c r="J129" s="161" t="str">
        <f t="shared" si="27"/>
        <v/>
      </c>
      <c r="K129" s="633" t="str">
        <f t="shared" si="44"/>
        <v/>
      </c>
      <c r="L129" s="636"/>
      <c r="M129" s="124" t="str">
        <f t="shared" si="45"/>
        <v/>
      </c>
      <c r="N129" s="125" t="str">
        <f t="shared" si="28"/>
        <v/>
      </c>
      <c r="O129" s="175"/>
      <c r="P129" s="175"/>
      <c r="Q129" s="126" t="str">
        <f t="shared" si="46"/>
        <v/>
      </c>
      <c r="R129" s="184"/>
      <c r="S129" s="184"/>
      <c r="T129" s="182"/>
      <c r="U129" s="182"/>
      <c r="V129" s="182"/>
      <c r="W129" s="358"/>
      <c r="X129" s="182"/>
      <c r="Y129" s="183"/>
      <c r="Z129" s="123"/>
      <c r="AA129" s="176"/>
      <c r="AB129" s="176"/>
      <c r="AC129" s="176"/>
      <c r="AD129" s="176"/>
      <c r="AE129" s="176"/>
      <c r="AF129" s="176"/>
      <c r="AG129" s="127" t="str">
        <f t="shared" si="47"/>
        <v/>
      </c>
      <c r="AH129" s="127" t="str">
        <f t="shared" si="48"/>
        <v/>
      </c>
      <c r="AI129" s="370"/>
      <c r="AJ129" s="635"/>
      <c r="AK129" s="619" t="str">
        <f t="shared" si="49"/>
        <v/>
      </c>
      <c r="AL129" s="124" t="str">
        <f t="shared" si="29"/>
        <v/>
      </c>
      <c r="AM129" s="124" t="str">
        <f t="shared" si="30"/>
        <v/>
      </c>
      <c r="AN129" s="124" t="str">
        <f t="shared" si="31"/>
        <v/>
      </c>
      <c r="AO129" s="124" t="str">
        <f t="shared" si="32"/>
        <v/>
      </c>
      <c r="AP129" s="184"/>
      <c r="AQ129" s="182"/>
      <c r="AR129" s="182"/>
      <c r="AS129" s="182"/>
      <c r="AT129" s="182"/>
      <c r="AU129" s="127" t="str">
        <f t="shared" si="33"/>
        <v/>
      </c>
      <c r="AV129" s="354"/>
      <c r="AW129" s="127" t="str">
        <f t="shared" si="34"/>
        <v/>
      </c>
      <c r="AX129" s="144" t="str">
        <f t="shared" si="35"/>
        <v/>
      </c>
      <c r="AY129" s="182"/>
      <c r="AZ129" s="23"/>
      <c r="BA129" s="23"/>
      <c r="BB129" s="183"/>
      <c r="BC129" s="622"/>
      <c r="BD129" s="649" t="str">
        <f t="shared" si="50"/>
        <v/>
      </c>
      <c r="BE129" s="354"/>
      <c r="BF129" s="192" t="str">
        <f t="shared" si="51"/>
        <v/>
      </c>
      <c r="BG129" s="159"/>
      <c r="BH129" s="159"/>
      <c r="BI129" s="182"/>
      <c r="BJ129" s="194"/>
      <c r="BK129" s="194"/>
      <c r="BL129" s="194"/>
      <c r="BM129" s="127" t="str">
        <f t="shared" si="36"/>
        <v/>
      </c>
      <c r="BN129" s="194"/>
      <c r="BO129" s="178" t="str">
        <f t="shared" si="37"/>
        <v/>
      </c>
      <c r="BP129" s="191"/>
      <c r="BQ129" s="182"/>
      <c r="BR129" s="23"/>
      <c r="BS129" s="23"/>
      <c r="BT129" s="23"/>
      <c r="BU129" s="651"/>
      <c r="BV129" s="647"/>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633" t="str">
        <f t="shared" si="52"/>
        <v/>
      </c>
      <c r="DY129" s="736"/>
      <c r="DZ129" s="334"/>
      <c r="EA129" s="736"/>
      <c r="EB129" s="197"/>
      <c r="EC129" s="194"/>
      <c r="ED129" s="197"/>
      <c r="EE129" s="197"/>
      <c r="EF129" s="194"/>
      <c r="EG129" s="194"/>
      <c r="EH129" s="194"/>
      <c r="EI129" s="123" t="str">
        <f t="shared" si="38"/>
        <v/>
      </c>
      <c r="EJ129" s="194"/>
      <c r="EK129" s="620" t="str">
        <f t="shared" si="39"/>
        <v/>
      </c>
      <c r="EL129" s="756"/>
      <c r="EM129" s="620" t="str">
        <f t="shared" si="53"/>
        <v/>
      </c>
      <c r="EN129" s="733"/>
      <c r="EO129" s="163"/>
      <c r="EP129" s="163"/>
      <c r="EQ129" s="163"/>
      <c r="ER129" s="163"/>
      <c r="ES129" s="163"/>
      <c r="ET129" s="163"/>
      <c r="EU129" s="163"/>
      <c r="EV129" s="163"/>
      <c r="EW129" s="163"/>
      <c r="EX129" s="163"/>
      <c r="EY129" s="163"/>
      <c r="EZ129" s="163"/>
      <c r="FA129" s="163"/>
      <c r="FB129" s="163"/>
      <c r="FC129" s="742"/>
      <c r="FD129" s="648" t="str">
        <f t="shared" si="40"/>
        <v/>
      </c>
      <c r="FE129" s="183"/>
      <c r="FF129" s="201"/>
      <c r="FG129" s="201"/>
      <c r="FH129" s="201"/>
      <c r="FI129" s="201"/>
      <c r="FJ129" s="201"/>
      <c r="FK129" s="201"/>
      <c r="FL129" s="182"/>
      <c r="FM129" s="182"/>
      <c r="FN129" s="334"/>
      <c r="FO129" s="123" t="str">
        <f t="shared" si="41"/>
        <v/>
      </c>
      <c r="FP129" s="889" t="str">
        <f>IF(Table1[[#This Row],[Baumwollanteil (in %)]]&lt;&gt;"","05","")</f>
        <v/>
      </c>
      <c r="FQ129" s="999"/>
      <c r="FR129" s="179" t="str">
        <f t="shared" si="42"/>
        <v/>
      </c>
      <c r="FS129" s="175"/>
      <c r="FT129" s="175"/>
      <c r="FU129" s="175"/>
      <c r="FV129" s="745" t="str">
        <f t="shared" si="43"/>
        <v/>
      </c>
      <c r="FZ129" s="24"/>
      <c r="GA129" s="24"/>
      <c r="GC129" s="1010" t="str">
        <f>IF(Table1[[#This Row],[Global Trade Item Number (GTIN)]]="","",Table1[[#This Row],[Global Trade Item Number (GTIN)]])</f>
        <v/>
      </c>
      <c r="GD129" s="790" t="str">
        <f>IF(Table1[[#This Row],[WAWI-Nr./ Kreditoren-Nummer
(ASDV)]]&lt;&gt;"",Table1[[#This Row],[WAWI-Nr./ Kreditoren-Nummer
(ASDV)]],"")</f>
        <v/>
      </c>
      <c r="GE129" s="190"/>
      <c r="GF129" s="790" t="str">
        <f>IF(Table1[[#This Row],[Gültig ab (Datum)]]&lt;&gt;"","31.12.9999","")</f>
        <v/>
      </c>
      <c r="GG129" s="190"/>
      <c r="GH129" s="190"/>
      <c r="GI129" s="616"/>
      <c r="GJ129" s="765"/>
      <c r="GK129" s="763"/>
      <c r="GL129" s="617"/>
      <c r="GM129" s="617"/>
      <c r="GN129" s="617"/>
      <c r="GO129" s="617"/>
      <c r="GP129" s="617"/>
      <c r="GQ129" s="775"/>
      <c r="GR129" s="771"/>
      <c r="GS129" s="159"/>
      <c r="GT129" s="610"/>
      <c r="GU129" s="610"/>
      <c r="GV129" s="610"/>
      <c r="GW129" s="610"/>
      <c r="GX129" s="610"/>
      <c r="GY129" s="610"/>
      <c r="GZ129" s="610"/>
      <c r="HA129" s="610"/>
      <c r="HB129" s="771"/>
      <c r="HC129" s="610"/>
      <c r="HD129" s="610"/>
      <c r="HE129" s="610"/>
      <c r="HF129" s="610"/>
      <c r="HG129" s="610"/>
      <c r="HH129" s="610"/>
      <c r="HI129" s="610"/>
      <c r="HJ129" s="610"/>
      <c r="HK129" s="610"/>
      <c r="HL129" s="771"/>
      <c r="HM129" s="610"/>
      <c r="HN129" s="610"/>
      <c r="HO129" s="610"/>
      <c r="HP129" s="610"/>
      <c r="HQ129" s="610"/>
      <c r="HR129" s="610"/>
      <c r="HS129" s="610"/>
      <c r="HT129" s="610"/>
      <c r="HU129" s="610"/>
      <c r="HV129" s="771"/>
      <c r="HW129" s="610"/>
      <c r="HX129" s="610"/>
      <c r="HY129" s="610"/>
      <c r="HZ129" s="610"/>
      <c r="IA129" s="610"/>
      <c r="IB129" s="610"/>
      <c r="IC129" s="610"/>
      <c r="ID129" s="610"/>
      <c r="IE129" s="610"/>
      <c r="IF129" s="610"/>
      <c r="IG129" s="771"/>
      <c r="IH129" s="610"/>
      <c r="II129" s="610"/>
      <c r="IJ129" s="610"/>
      <c r="IK129" s="610"/>
      <c r="IL129" s="610"/>
      <c r="IM129" s="610"/>
      <c r="IN129" s="610"/>
      <c r="IO129" s="610"/>
      <c r="IP129" s="610"/>
      <c r="IQ129" s="610"/>
      <c r="IR129" s="771"/>
      <c r="IS129" s="610"/>
      <c r="IT129" s="610"/>
      <c r="IU129" s="610"/>
      <c r="IV129" s="610"/>
      <c r="IW129" s="610"/>
      <c r="IX129" s="610"/>
      <c r="IY129" s="610"/>
      <c r="IZ129" s="610"/>
      <c r="JA129" s="610"/>
      <c r="JB129" s="610"/>
      <c r="JC129" s="771"/>
      <c r="JD129" s="610"/>
      <c r="JE129" s="610"/>
      <c r="JF129" s="610"/>
      <c r="JG129" s="610"/>
      <c r="JH129" s="610"/>
      <c r="JI129" s="610"/>
      <c r="JJ129" s="610"/>
      <c r="JK129" s="610"/>
      <c r="JL129" s="610"/>
      <c r="JM129" s="827"/>
      <c r="JN129" s="771"/>
      <c r="JO129" s="610"/>
      <c r="JP129" s="610"/>
      <c r="JQ129" s="610"/>
      <c r="JR129" s="610"/>
      <c r="JS129" s="610"/>
      <c r="JT129" s="610"/>
      <c r="JU129" s="610"/>
      <c r="JV129" s="610"/>
      <c r="JW129" s="610"/>
      <c r="JX129" s="610"/>
      <c r="JY129" s="771"/>
      <c r="JZ129" s="610"/>
      <c r="KA129" s="610"/>
      <c r="KB129" s="610"/>
      <c r="KC129" s="610"/>
      <c r="KD129" s="610"/>
      <c r="KE129" s="610"/>
      <c r="KF129" s="610"/>
      <c r="KG129" s="610"/>
      <c r="KH129" s="610"/>
      <c r="KI129" s="610"/>
      <c r="KL129" s="803" t="str">
        <f>IF(Table1[[#This Row],[GTIN]]&lt;&gt;"",Table1[[#This Row],[GTIN]],"")</f>
        <v/>
      </c>
      <c r="KM129" s="804" t="str">
        <f>Table1[[#This Row],[Kreditor]]</f>
        <v/>
      </c>
      <c r="KN129" s="805" t="str">
        <f>IF(Table1[[#This Row],[Gültig ab (Datum)]]&lt;&gt;"",Table1[[#This Row],[Gültig ab (Datum)]],"")</f>
        <v/>
      </c>
      <c r="KO129" s="805" t="str">
        <f>Table1[[#This Row],[Gültig bis]]</f>
        <v/>
      </c>
      <c r="KP129" s="818" t="str">
        <f>IF(Table1[[#This Row],[Artikel verpackt? 
(X=Ja)]]="","",Table1[[#This Row],[Artikel verpackt? 
(X=Ja)]])</f>
        <v/>
      </c>
      <c r="KQ129" s="806" t="str">
        <f>IF(Table1[[#This Row],[Verpackung recyclingfähig?
(X=Ja)]]="","",Table1[[#This Row],[Verpackung recyclingfähig?
(X=Ja)]])</f>
        <v/>
      </c>
      <c r="KR129" s="807"/>
      <c r="KS129" s="808"/>
      <c r="KT129" s="809"/>
      <c r="KU129" s="809"/>
      <c r="KV129" s="809"/>
      <c r="KW129" s="809"/>
      <c r="KX129" s="809"/>
      <c r="KY129" s="809"/>
      <c r="KZ129" s="810"/>
      <c r="LA129" s="811" t="str">
        <f>IF(Table1[[#This Row],[Hauptkörper - B1 - Art]]="","",VLOOKUP(Table1[[#This Row],[Hauptkörper - B1 - Art]],'DD FD'!B:C,2,FALSE))</f>
        <v/>
      </c>
      <c r="LB129" s="812" t="str">
        <f>IF(Table1[[#This Row],[Hauptkörper - B1 - Fraktion]]="","",VLOOKUP(Table1[[#This Row],[Hauptkörper - B1 - Fraktion]],'DD FD'!H:J,3,FALSE))</f>
        <v/>
      </c>
      <c r="LC129" s="809" t="str">
        <f>IF(Table1[[#This Row],[Hauptkörper - B1 - Gewicht
(in G)]]="","",Table1[[#This Row],[Hauptkörper - B1 - Gewicht
(in G)]])</f>
        <v/>
      </c>
      <c r="LD129" s="809" t="str">
        <f>IF(Table1[[#This Row],[Hauptkörper - B1 - Lizenzierungs-pflichtig? (X=Ja)]]="","",Table1[[#This Row],[Hauptkörper - B1 - Lizenzierungs-pflichtig? (X=Ja)]])</f>
        <v/>
      </c>
      <c r="LE129" s="812" t="str">
        <f>IF(Table1[[#This Row],[Hauptkörper - B1 - Virgin Material]]="","",VLOOKUP(Table1[[#This Row],[Hauptkörper - B1 - Virgin Material]],'DD FD'!AJ:AK,2,FALSE))</f>
        <v/>
      </c>
      <c r="LF129" s="813" t="str">
        <f>IF(Table1[[#This Row],[Hauptkörper - B1 - Virgin Material Anteil (in %)]]="","",Table1[[#This Row],[Hauptkörper - B1 - Virgin Material Anteil (in %)]])</f>
        <v/>
      </c>
      <c r="LG129" s="812" t="str">
        <f>IF(Table1[[#This Row],[Hauptkörper - B1 - Recyceltes Material]]="","",VLOOKUP(Table1[[#This Row],[Hauptkörper - B1 - Recyceltes Material]],'DD FD'!AL:AM,2,FALSE))</f>
        <v/>
      </c>
      <c r="LH129" s="813" t="str">
        <f>IF(Table1[[#This Row],[Hauptkörper - B1 - Recyceltes Material Anteil (in %)]]="","",Table1[[#This Row],[Hauptkörper - B1 - Recyceltes Material Anteil (in %)]])</f>
        <v/>
      </c>
      <c r="LI129" s="814" t="str">
        <f>IF(Table1[[#This Row],[Hauptkörper - B1 - Beschichtung]]="","",VLOOKUP(Table1[[#This Row],[Hauptkörper - B1 - Beschichtung]],'DD FD'!AE:AF,2,FALSE))</f>
        <v/>
      </c>
      <c r="LJ129" s="815" t="str">
        <f>IF(Table1[[#This Row],[Hauptkörper - B1 - Beschichtung Anteil (in %)]]="","",Table1[[#This Row],[Hauptkörper - B1 - Beschichtung Anteil (in %)]])</f>
        <v/>
      </c>
      <c r="LK129" s="811" t="str">
        <f>IF(Table1[[#This Row],[Hauptkörper - B2 - Art]]="","",VLOOKUP(Table1[[#This Row],[Hauptkörper - B2 - Art]],'DD FD'!B:C,2,FALSE))</f>
        <v/>
      </c>
      <c r="LL129" s="812" t="str">
        <f>IF(Table1[[#This Row],[Hauptkörper - B2 - Fraktion]]="","",VLOOKUP(Table1[[#This Row],[Hauptkörper - B2 - Fraktion]],'DD FD'!H:J,3,FALSE))</f>
        <v/>
      </c>
      <c r="LM129" s="809" t="str">
        <f>IF(Table1[[#This Row],[Hauptkörper - B2 - Gewicht
(in G)]]="","",Table1[[#This Row],[Hauptkörper - B2 - Gewicht
(in G)]])</f>
        <v/>
      </c>
      <c r="LN129" s="809" t="str">
        <f>IF(Table1[[#This Row],[Hauptkörper - B2 - Lizenzierungs-pflichtig? (X=Ja)]]="","",Table1[[#This Row],[Hauptkörper - B2 - Lizenzierungs-pflichtig? (X=Ja)]])</f>
        <v/>
      </c>
      <c r="LO129" s="812" t="str">
        <f>IF(Table1[[#This Row],[Hauptkörper - B2 - Virgin Material]]="","",VLOOKUP(Table1[[#This Row],[Hauptkörper - B2 - Virgin Material]],'DD FD'!AJ:AK,2,FALSE))</f>
        <v/>
      </c>
      <c r="LP129" s="813" t="str">
        <f>IF(Table1[[#This Row],[Hauptkörper - B2 - Virgin Material Anteil (in %)]]="","",Table1[[#This Row],[Hauptkörper - B2 - Virgin Material Anteil (in %)]])</f>
        <v/>
      </c>
      <c r="LQ129" s="812" t="str">
        <f>IF(Table1[[#This Row],[Hauptkörper - B2 - Recyceltes Material]]="","",VLOOKUP(Table1[[#This Row],[Hauptkörper - B2 - Recyceltes Material]],'DD FD'!AL:AM,2,FALSE))</f>
        <v/>
      </c>
      <c r="LR129" s="813" t="str">
        <f>IF(Table1[[#This Row],[Hauptkörper - B2 - Recyceltes Material Anteil (in %)]]="","",Table1[[#This Row],[Hauptkörper - B2 - Recyceltes Material Anteil (in %)]])</f>
        <v/>
      </c>
      <c r="LS129" s="812" t="str">
        <f>IF(Table1[[#This Row],[Hauptkörper - B2 - Beschichtung]]="","",VLOOKUP(Table1[[#This Row],[Hauptkörper - B2 - Beschichtung]],'DD FD'!AE:AF,2,FALSE))</f>
        <v/>
      </c>
      <c r="LT129" s="815" t="str">
        <f>IF(Table1[[#This Row],[Hauptkörper - B2 - Beschichtung Anteil (in %)]]="","",Table1[[#This Row],[Hauptkörper - B2 - Beschichtung Anteil (in %)]])</f>
        <v/>
      </c>
      <c r="LU129" s="811" t="str">
        <f>IF(Table1[[#This Row],[Hauptkörper - B3 - Art]]="","",VLOOKUP(Table1[[#This Row],[Hauptkörper - B3 - Art]],'DD FD'!B:C,2,FALSE))</f>
        <v/>
      </c>
      <c r="LV129" s="812" t="str">
        <f>IF(Table1[[#This Row],[Hauptkörper - B3 - Fraktion]]="","",VLOOKUP(Table1[[#This Row],[Hauptkörper - B3 - Fraktion]],'DD FD'!H:J,3,FALSE))</f>
        <v/>
      </c>
      <c r="LW129" s="809" t="str">
        <f>IF(Table1[[#This Row],[Hauptkörper - B3 - Gewicht
(in G)]]="","",Table1[[#This Row],[Hauptkörper - B3 - Gewicht
(in G)]])</f>
        <v/>
      </c>
      <c r="LX129" s="809" t="str">
        <f>IF(Table1[[#This Row],[Hauptkörper - B3 - Lizenzierungs-pflichtig? (X=Ja)]]="","",Table1[[#This Row],[Hauptkörper - B3 - Lizenzierungs-pflichtig? (X=Ja)]])</f>
        <v/>
      </c>
      <c r="LY129" s="812" t="str">
        <f>IF(Table1[[#This Row],[Hauptkörper - B3 - Virgin Material]]="","",VLOOKUP(Table1[[#This Row],[Hauptkörper - B3 - Virgin Material]],'DD FD'!AJ:AK,2,FALSE))</f>
        <v/>
      </c>
      <c r="LZ129" s="813" t="str">
        <f>IF(Table1[[#This Row],[Hauptkörper - B3 - Virgin Material Anteil (in %)]]="","",Table1[[#This Row],[Hauptkörper - B3 - Virgin Material Anteil (in %)]])</f>
        <v/>
      </c>
      <c r="MA129" s="812" t="str">
        <f>IF(Table1[[#This Row],[Hauptkörper - B3 - Recyceltes Material]]="","",VLOOKUP(Table1[[#This Row],[Hauptkörper - B3 - Recyceltes Material]],'DD FD'!AL:AM,2,FALSE))</f>
        <v/>
      </c>
      <c r="MB129" s="813" t="str">
        <f>IF(Table1[[#This Row],[Hauptkörper - B3 - Recyceltes Material Anteil (in %)]]="","",Table1[[#This Row],[Hauptkörper - B3 - Recyceltes Material Anteil (in %)]])</f>
        <v/>
      </c>
      <c r="MC129" s="812" t="str">
        <f>IF(Table1[[#This Row],[Hauptkörper - B3 - Beschichtung]]="","",VLOOKUP(Table1[[#This Row],[Hauptkörper - B3 - Beschichtung]],'DD FD'!AE:AF,2,FALSE))</f>
        <v/>
      </c>
      <c r="MD129" s="815" t="str">
        <f>IF(Table1[[#This Row],[Hauptkörper - B3 - Beschichtung Anteil (in %)]]="","",Table1[[#This Row],[Hauptkörper - B3 - Beschichtung Anteil (in %)]])</f>
        <v/>
      </c>
      <c r="ME129" s="811" t="str">
        <f>IF(Table1[[#This Row],[Verschluss - B1 - Art]]="","",VLOOKUP(Table1[[#This Row],[Verschluss - B1 - Art]],'DD FD'!D:E,2,FALSE))</f>
        <v/>
      </c>
      <c r="MF129" s="812" t="str">
        <f>IF(Table1[[#This Row],[Verschluss - B1 - Fraktion]]="","",VLOOKUP(Table1[[#This Row],[Verschluss - B1 - Fraktion]],'DD FD'!H:J,3,FALSE))</f>
        <v/>
      </c>
      <c r="MG129" s="809" t="str">
        <f>IF(Table1[[#This Row],[Verschluss - B1 - Gewicht (in G)]]="","",Table1[[#This Row],[Verschluss - B1 - Gewicht (in G)]])</f>
        <v/>
      </c>
      <c r="MH129" s="809" t="str">
        <f>IF(Table1[[#This Row],[Verschluss - B1 - Lizenzierungs-pflichtig? (X=Ja)]]="","",Table1[[#This Row],[Verschluss - B1 - Lizenzierungs-pflichtig? (X=Ja)]])</f>
        <v/>
      </c>
      <c r="MI129" s="809" t="str">
        <f>IF(Table1[[#This Row],[Verschluss - B1 - Trennbar vom Hauptkörper? (X=Ja)]]="","",Table1[[#This Row],[Verschluss - B1 - Trennbar vom Hauptkörper? (X=Ja)]])</f>
        <v/>
      </c>
      <c r="MJ129" s="812" t="str">
        <f>IF(Table1[[#This Row],[Verschluss - B1 - Virgin Material]]="","",VLOOKUP(Table1[[#This Row],[Verschluss - B1 - Virgin Material]],'DD FD'!AJ:AK,2,FALSE))</f>
        <v/>
      </c>
      <c r="MK129" s="813" t="str">
        <f>IF(Table1[[#This Row],[Verschluss - B1 - Virgin Material Anteil (in %)]]="","",Table1[[#This Row],[Verschluss - B1 - Virgin Material Anteil (in %)]])</f>
        <v/>
      </c>
      <c r="ML129" s="812" t="str">
        <f>IF(Table1[[#This Row],[Verschluss - B1 - Recyceltes Material]]="","",VLOOKUP(Table1[[#This Row],[Verschluss - B1 - Recyceltes Material]],'DD FD'!AL:AM,2,FALSE))</f>
        <v/>
      </c>
      <c r="MM129" s="813" t="str">
        <f>IF(Table1[[#This Row],[Verschluss - B1 - Recyceltes Material Anteil (in %)]]="","",Table1[[#This Row],[Verschluss - B1 - Recyceltes Material Anteil (in %)]])</f>
        <v/>
      </c>
      <c r="MN129" s="812" t="str">
        <f>IF(Table1[[#This Row],[Verschluss - B1 - Beschichtung]]="","",VLOOKUP(Table1[[#This Row],[Verschluss - B1 - Beschichtung]],'DD FD'!AE:AF,2,FALSE))</f>
        <v/>
      </c>
      <c r="MO129" s="815" t="str">
        <f>IF(Table1[[#This Row],[Verschluss - B1 - Beschichtung Anteil (in %)]]="","",Table1[[#This Row],[Verschluss - B1 - Beschichtung Anteil (in %)]])</f>
        <v/>
      </c>
      <c r="MP129" s="811" t="str">
        <f>IF(Table1[[#This Row],[Verschluss - B2 - Art]]="","",VLOOKUP(Table1[[#This Row],[Verschluss - B2 - Art]],'DD FD'!D:E,2,FALSE))</f>
        <v/>
      </c>
      <c r="MQ129" s="812" t="str">
        <f>IF(Table1[[#This Row],[Verschluss - B2 - Fraktion]]="","",VLOOKUP(Table1[[#This Row],[Verschluss - B2 - Fraktion]],'DD FD'!H:J,3,FALSE))</f>
        <v/>
      </c>
      <c r="MR129" s="809" t="str">
        <f>IF(Table1[[#This Row],[Verschluss - B2 - Gewicht (in G)]]="","",Table1[[#This Row],[Verschluss - B2 - Gewicht (in G)]])</f>
        <v/>
      </c>
      <c r="MS129" s="809" t="str">
        <f>IF(Table1[[#This Row],[Verschluss - B2 - Lizenzierungs-pflichtig? (X=Ja)]]="","",Table1[[#This Row],[Verschluss - B2 - Lizenzierungs-pflichtig? (X=Ja)]])</f>
        <v/>
      </c>
      <c r="MT129" s="809" t="str">
        <f>IF(Table1[[#This Row],[Verschluss - B2 - Trennbar vom Hauptkörper? (X=Ja)]]="","",Table1[[#This Row],[Verschluss - B2 - Trennbar vom Hauptkörper? (X=Ja)]])</f>
        <v/>
      </c>
      <c r="MU129" s="812" t="str">
        <f>IF(Table1[[#This Row],[Verschluss - B2 - Virgin Material]]="","",VLOOKUP(Table1[[#This Row],[Verschluss - B2 - Virgin Material]],'DD FD'!AJ:AK,2,FALSE))</f>
        <v/>
      </c>
      <c r="MV129" s="813" t="str">
        <f>IF(Table1[[#This Row],[Verschluss - B2 - Virgin Material Anteil (in %)]]="","",Table1[[#This Row],[Verschluss - B2 - Virgin Material Anteil (in %)]])</f>
        <v/>
      </c>
      <c r="MW129" s="812" t="str">
        <f>IF(Table1[[#This Row],[Verschluss - B2 - Recyceltes Material]]="","",VLOOKUP(Table1[[#This Row],[Verschluss - B2 - Recyceltes Material]],'DD FD'!AL:AM,2,FALSE))</f>
        <v/>
      </c>
      <c r="MX129" s="813" t="str">
        <f>IF(Table1[[#This Row],[Verschluss - B2 - Recyceltes Material Anteil (in %)]]="","",Table1[[#This Row],[Verschluss - B2 - Recyceltes Material Anteil (in %)]])</f>
        <v/>
      </c>
      <c r="MY129" s="812" t="str">
        <f>IF(Table1[[#This Row],[Verschluss - B2 - Beschichtung]]="","",VLOOKUP(Table1[[#This Row],[Verschluss - B2 - Beschichtung]],'DD FD'!AE:AF,2,FALSE))</f>
        <v/>
      </c>
      <c r="MZ129" s="815" t="str">
        <f>IF(Table1[[#This Row],[Verschluss - B2 - Beschichtung Anteil (in %)]]="","",Table1[[#This Row],[Verschluss - B2 - Beschichtung Anteil (in %)]])</f>
        <v/>
      </c>
      <c r="NA129" s="811" t="str">
        <f>IF(Table1[[#This Row],[Verschluss - B3 - Art]]="","",VLOOKUP(Table1[[#This Row],[Verschluss - B3 - Art]],'DD FD'!D:E,2,FALSE))</f>
        <v/>
      </c>
      <c r="NB129" s="812" t="str">
        <f>IF(Table1[[#This Row],[Verschluss - B3 - Fraktion]]="","",VLOOKUP(Table1[[#This Row],[Verschluss - B3 - Fraktion]],'DD FD'!H:J,3,FALSE))</f>
        <v/>
      </c>
      <c r="NC129" s="809" t="str">
        <f>IF(Table1[[#This Row],[Verschluss - B3 - Gewicht (in G)]]="","",Table1[[#This Row],[Verschluss - B3 - Gewicht (in G)]])</f>
        <v/>
      </c>
      <c r="ND129" s="809" t="str">
        <f>IF(Table1[[#This Row],[Verschluss - B3 - Lizenzierungs-pflichtig? (X=Ja)]]="","",Table1[[#This Row],[Verschluss - B3 - Lizenzierungs-pflichtig? (X=Ja)]])</f>
        <v/>
      </c>
      <c r="NE129" s="809" t="str">
        <f>IF(Table1[[#This Row],[Verschluss - B3 - Trennbar vom Hauptkörper? (X=Ja)]]="","",Table1[[#This Row],[Verschluss - B3 - Trennbar vom Hauptkörper? (X=Ja)]])</f>
        <v/>
      </c>
      <c r="NF129" s="812" t="str">
        <f>IF(Table1[[#This Row],[Verschluss - B3 - Virgin Material]]="","",VLOOKUP(Table1[[#This Row],[Verschluss - B3 - Virgin Material]],'DD FD'!AJ:AK,2,FALSE))</f>
        <v/>
      </c>
      <c r="NG129" s="813" t="str">
        <f>IF(Table1[[#This Row],[Verschluss - B3 - Virgin Material Anteil (in %)]]="","",Table1[[#This Row],[Verschluss - B3 - Virgin Material Anteil (in %)]])</f>
        <v/>
      </c>
      <c r="NH129" s="812" t="str">
        <f>IF(Table1[[#This Row],[Verschluss - B3 - Recyceltes Material]]="","",VLOOKUP(Table1[[#This Row],[Verschluss - B3 - Recyceltes Material]],'DD FD'!AL:AM,2,FALSE))</f>
        <v/>
      </c>
      <c r="NI129" s="813" t="str">
        <f>IF(Table1[[#This Row],[Verschluss - B3 - Recyceltes Material Anteil (in %)]]="","",Table1[[#This Row],[Verschluss - B3 - Recyceltes Material Anteil (in %)]])</f>
        <v/>
      </c>
      <c r="NJ129" s="812" t="str">
        <f>IF(Table1[[#This Row],[Verschluss - B3 - Beschichtung]]="","",VLOOKUP(Table1[[#This Row],[Verschluss - B3 - Beschichtung]],'DD FD'!AE:AF,2,FALSE))</f>
        <v/>
      </c>
      <c r="NK129" s="815" t="str">
        <f>IF(Table1[[#This Row],[Verschluss - B3 - Beschichtung Anteil (in %)]]="","",Table1[[#This Row],[Verschluss - B3 - Beschichtung Anteil (in %)]])</f>
        <v/>
      </c>
      <c r="NL129" s="811" t="str">
        <f>IF(Table1[[#This Row],[Etikett - B1 - Art]]="","",VLOOKUP(Table1[[#This Row],[Etikett - B1 - Art]],'DD FD'!F:G,2,FALSE))</f>
        <v/>
      </c>
      <c r="NM129" s="812" t="str">
        <f>IF(Table1[[#This Row],[Etikett - B1 - Fraktion]]="","",VLOOKUP(Table1[[#This Row],[Etikett - B1 - Fraktion]],'DD FD'!H:J,3,FALSE))</f>
        <v/>
      </c>
      <c r="NN129" s="809" t="str">
        <f>IF(Table1[[#This Row],[Etikett - B1 - Gewicht (in G)]]="","",Table1[[#This Row],[Etikett - B1 - Gewicht (in G)]])</f>
        <v/>
      </c>
      <c r="NO129" s="809" t="str">
        <f>IF(Table1[[#This Row],[Etikett - B1 - Lizenzierungs-pflichtig? (X=Ja)]]="","",Table1[[#This Row],[Etikett - B1 - Lizenzierungs-pflichtig? (X=Ja)]])</f>
        <v/>
      </c>
      <c r="NP129" s="809" t="str">
        <f>IF(Table1[[#This Row],[Etikett - B1 - Trennbar vom Hauptkörper? (X=Ja)]]="","",Table1[[#This Row],[Etikett - B1 - Trennbar vom Hauptkörper? (X=Ja)]])</f>
        <v/>
      </c>
      <c r="NQ129" s="812" t="str">
        <f>IF(Table1[[#This Row],[Etikett - B1 - Virgin Material]]="","",VLOOKUP(Table1[[#This Row],[Etikett - B1 - Virgin Material]],'DD FD'!AJ:AK,2,FALSE))</f>
        <v/>
      </c>
      <c r="NR129" s="813" t="str">
        <f>IF(Table1[[#This Row],[Etikett - B1 - Virgin Material Anteil (in %)]]="","",Table1[[#This Row],[Etikett - B1 - Virgin Material Anteil (in %)]])</f>
        <v/>
      </c>
      <c r="NS129" s="812" t="str">
        <f>IF(Table1[[#This Row],[Etikett - B1 - Recyceltes Material]]="","",VLOOKUP(Table1[[#This Row],[Etikett - B1 - Recyceltes Material]],'DD FD'!AL:AM,2,FALSE))</f>
        <v/>
      </c>
      <c r="NT129" s="813" t="str">
        <f>IF(Table1[[#This Row],[Etikett - B1 - Recyceltes Material Anteil (in %)]]="","",Table1[[#This Row],[Etikett - B1 - Recyceltes Material Anteil (in %)]])</f>
        <v/>
      </c>
      <c r="NU129" s="812" t="str">
        <f>IF(Table1[[#This Row],[Etikett - B1 - Beschichtung]]="","",VLOOKUP(Table1[[#This Row],[Etikett - B1 - Beschichtung]],'DD FD'!AE:AF,2,FALSE))</f>
        <v/>
      </c>
      <c r="NV129" s="815" t="str">
        <f>IF(Table1[[#This Row],[Etikett - B1 - Beschichtung Anteil (in %)]]="","",Table1[[#This Row],[Etikett - B1 - Beschichtung Anteil (in %)]])</f>
        <v/>
      </c>
      <c r="NW129" s="811" t="str">
        <f>IF(Table1[[#This Row],[Etikett - B2 - Art]]="","",VLOOKUP(Table1[[#This Row],[Etikett - B2 - Art]],'DD FD'!F:G,2,FALSE))</f>
        <v/>
      </c>
      <c r="NX129" s="812" t="str">
        <f>IF(Table1[[#This Row],[Etikett - B2 - Fraktion]]="","",VLOOKUP(Table1[[#This Row],[Etikett - B2 - Fraktion]],'DD FD'!H:J,3,FALSE))</f>
        <v/>
      </c>
      <c r="NY129" s="809" t="str">
        <f>IF(Table1[[#This Row],[Etikett - B2 - Gewicht (in G)]]="","",Table1[[#This Row],[Etikett - B2 - Gewicht (in G)]])</f>
        <v/>
      </c>
      <c r="NZ129" s="809" t="str">
        <f>IF(Table1[[#This Row],[Etikett - B2 - Lizenzierungs-pflichtig? (X=Ja)]]="","",Table1[[#This Row],[Etikett - B2 - Lizenzierungs-pflichtig? (X=Ja)]])</f>
        <v/>
      </c>
      <c r="OA129" s="809" t="str">
        <f>IF(Table1[[#This Row],[Etikett - B2 - Trennbar vom Hauptkörper? (X=Ja)]]="","",Table1[[#This Row],[Etikett - B2 - Trennbar vom Hauptkörper? (X=Ja)]])</f>
        <v/>
      </c>
      <c r="OB129" s="812" t="str">
        <f>IF(Table1[[#This Row],[Etikett - B2 - Virgin Material]]="","",VLOOKUP(Table1[[#This Row],[Etikett - B2 - Virgin Material]],'DD FD'!AJ:AK,2,FALSE))</f>
        <v/>
      </c>
      <c r="OC129" s="813" t="str">
        <f>IF(Table1[[#This Row],[Etikett - B2 - Virgin Material Anteil (in %)]]="","",Table1[[#This Row],[Etikett - B2 - Virgin Material Anteil (in %)]])</f>
        <v/>
      </c>
      <c r="OD129" s="812" t="str">
        <f>IF(Table1[[#This Row],[Etikett - B2 - Recyceltes Material]]="","",VLOOKUP(Table1[[#This Row],[Etikett - B2 - Recyceltes Material]],'DD FD'!AL:AM,2,FALSE))</f>
        <v/>
      </c>
      <c r="OE129" s="813" t="str">
        <f>IF(Table1[[#This Row],[Etikett - B2 - Recyceltes Material Anteil (in %)]]="","",Table1[[#This Row],[Etikett - B2 - Recyceltes Material Anteil (in %)]])</f>
        <v/>
      </c>
      <c r="OF129" s="812" t="str">
        <f>IF(Table1[[#This Row],[Etikett - B2 - Beschichtung]]="","",VLOOKUP(Table1[[#This Row],[Etikett - B2 - Beschichtung]],'DD FD'!AE:AF,2,FALSE))</f>
        <v/>
      </c>
      <c r="OG129" s="815" t="str">
        <f>IF(Table1[[#This Row],[Etikett - B2 - Beschichtung Anteil (in %)]]="","",Table1[[#This Row],[Etikett - B2 - Beschichtung Anteil (in %)]])</f>
        <v/>
      </c>
      <c r="OH129" s="811" t="str">
        <f>IF(Table1[[#This Row],[Etikett - B3 - Art]]="","",VLOOKUP(Table1[[#This Row],[Etikett - B3 - Art]],'DD FD'!F:G,2,FALSE))</f>
        <v/>
      </c>
      <c r="OI129" s="812" t="str">
        <f>IF(Table1[[#This Row],[Etikett - B3 - Fraktion]]="","",VLOOKUP(Table1[[#This Row],[Etikett - B3 - Fraktion]],'DD FD'!H:J,3,FALSE))</f>
        <v/>
      </c>
      <c r="OJ129" s="809" t="str">
        <f>IF(Table1[[#This Row],[Etikett - B3 - Gewicht (in G)]]="","",Table1[[#This Row],[Etikett - B3 - Gewicht (in G)]])</f>
        <v/>
      </c>
      <c r="OK129" s="809" t="str">
        <f>IF(Table1[[#This Row],[Etikett - B3 - Lizenzierungs-pflichtig? (X=Ja)]]="","",Table1[[#This Row],[Etikett - B3 - Lizenzierungs-pflichtig? (X=Ja)]])</f>
        <v/>
      </c>
      <c r="OL129" s="809" t="str">
        <f>IF(Table1[[#This Row],[Etikett - B3 - Trennbar vom Hauptkörper? (X=Ja)]]="","",Table1[[#This Row],[Etikett - B3 - Trennbar vom Hauptkörper? (X=Ja)]])</f>
        <v/>
      </c>
      <c r="OM129" s="812" t="str">
        <f>IF(Table1[[#This Row],[Etikett - B3 - Virgin Material]]="","",VLOOKUP(Table1[[#This Row],[Etikett - B3 - Virgin Material]],'DD FD'!AJ:AK,2,FALSE))</f>
        <v/>
      </c>
      <c r="ON129" s="813" t="str">
        <f>IF(Table1[[#This Row],[Etikett - B3 - Virgin Material Anteil (in %)]]="","",Table1[[#This Row],[Etikett - B3 - Virgin Material Anteil (in %)]])</f>
        <v/>
      </c>
      <c r="OO129" s="812" t="str">
        <f>IF(Table1[[#This Row],[Etikett - B3 - Recyceltes Material]]="","",VLOOKUP(Table1[[#This Row],[Etikett - B3 - Recyceltes Material]],'DD FD'!AL:AM,2,FALSE))</f>
        <v/>
      </c>
      <c r="OP129" s="813" t="str">
        <f>IF(Table1[[#This Row],[Etikett - B3 - Recyceltes Material Anteil (in %)]]="","",Table1[[#This Row],[Etikett - B3 - Recyceltes Material Anteil (in %)]])</f>
        <v/>
      </c>
      <c r="OQ129" s="812" t="str">
        <f>IF(Table1[[#This Row],[Etikett - B3 - Beschichtung]]="","",VLOOKUP(Table1[[#This Row],[Etikett - B3 - Beschichtung]],'DD FD'!AE:AF,2,FALSE))</f>
        <v/>
      </c>
      <c r="OR129" s="861" t="str">
        <f>IF(Table1[[#This Row],[Etikett - B3 - Beschichtung Anteil (in %)]]="","",Table1[[#This Row],[Etikett - B3 - Beschichtung Anteil (in %)]])</f>
        <v/>
      </c>
      <c r="OS129" s="866">
        <f>ROUNDUP(SUM(
IF(AND(LB129='DD FD'!$J$7,LD129='DD FD'!$AI$3),LC129,0),
IF(AND(LL129='DD FD'!$J$7,LN129='DD FD'!$AI$3),LM129,0),
IF(AND(LV129='DD FD'!$J$7,LX129='DD FD'!$AI$3),LW129,0),
IF(AND(MF129='DD FD'!$J$7,MH129='DD FD'!$AI$3),MG129,0),
IF(AND(MQ129='DD FD'!$J$7,MS129='DD FD'!$AI$3),MR129,0),
IF(AND(NB129='DD FD'!$J$7,ND129='DD FD'!$AI$3),NC129,0),
IF(AND(NM129='DD FD'!$J$7,NO129='DD FD'!$AI$3),NN129,0),
IF(AND(NX129='DD FD'!$J$7,NZ129='DD FD'!$AI$3),NY129,0),
IF(AND(OI129='DD FD'!$J$7,OK129='DD FD'!$AI$3),OJ129,0),
),2)</f>
        <v>0</v>
      </c>
      <c r="OT129" s="865">
        <f>ROUNDUP(SUM(
IF(AND(LB129='DD FD'!$J$6,LD129='DD FD'!$AI$3),LC129,0),
IF(AND(LL129='DD FD'!$J$6,LN129='DD FD'!$AI$3),LM129,0),
IF(AND(LV129='DD FD'!$J$6,LX129='DD FD'!$AI$3),LW129,0),
IF(AND(MF129='DD FD'!$J$6,MH129='DD FD'!$AI$3),MG129,0),
IF(AND(MQ129='DD FD'!$J$6,MS129='DD FD'!$AI$3),MR129,0),
IF(AND(NB129='DD FD'!$J$6,ND129='DD FD'!$AI$3),NC129,0),
IF(AND(NM129='DD FD'!$J$6,NO129='DD FD'!$AI$3),NN129,0),
IF(AND(NX129='DD FD'!$J$6,NZ129='DD FD'!$AI$3),NY129,0),
IF(AND(OI129='DD FD'!$J$6,OK129='DD FD'!$AI$3),OJ129,0),
),2)</f>
        <v>0</v>
      </c>
      <c r="OU129" s="865">
        <f>ROUNDUP(SUM(
IF(AND(LB129='DD FD'!$J$10,LD129='DD FD'!$AI$3),LC129,0),
IF(AND(LL129='DD FD'!$J$10,LN129='DD FD'!$AI$3),LM129,0),
IF(AND(LV129='DD FD'!$J$10,LX129='DD FD'!$AI$3),LW129,0),
IF(AND(MF129='DD FD'!$J$10,MH129='DD FD'!$AI$3),MG129,0),
IF(AND(MQ129='DD FD'!$J$10,MS129='DD FD'!$AI$3),MR129,0),
IF(AND(NB129='DD FD'!$J$10,ND129='DD FD'!$AI$3),NC129,0),
IF(AND(NM129='DD FD'!$J$10,NO129='DD FD'!$AI$3),NN129,0),
IF(AND(NX129='DD FD'!$J$10,NZ129='DD FD'!$AI$3),NY129,0),
IF(AND(OI129='DD FD'!$J$10,OK129='DD FD'!$AI$3),OJ129,0),
),2)</f>
        <v>0</v>
      </c>
      <c r="OV129" s="865">
        <f>ROUNDUP(SUM(
IF(AND(LB129='DD FD'!$J$8,LD129='DD FD'!$AI$3),LC129,0),
IF(AND(LL129='DD FD'!$J$8,LN129='DD FD'!$AI$3),LM129,0),
IF(AND(LV129='DD FD'!$J$8,LX129='DD FD'!$AI$3),LW129,0),
IF(AND(MF129='DD FD'!$J$8,MH129='DD FD'!$AI$3),MG129,0),
IF(AND(MQ129='DD FD'!$J$8,MS129='DD FD'!$AI$3),MR129,0),
IF(AND(NB129='DD FD'!$J$8,ND129='DD FD'!$AI$3),NC129,0),
IF(AND(NM129='DD FD'!$J$8,NO129='DD FD'!$AI$3),NN129,0),
IF(AND(NX129='DD FD'!$J$8,NZ129='DD FD'!$AI$3),NY129,0),
IF(AND(OI129='DD FD'!$J$8,OK129='DD FD'!$AI$3),OJ129,0),
),2)</f>
        <v>0</v>
      </c>
      <c r="OW129" s="865">
        <f>ROUNDUP(SUM(
IF(AND(LB129='DD FD'!$J$5,LD129='DD FD'!$AI$3),LC129,0),
IF(AND(LL129='DD FD'!$J$5,LN129='DD FD'!$AI$3),LM129,0),
IF(AND(LV129='DD FD'!$J$5,LX129='DD FD'!$AI$3),LW129,0),
IF(AND(MF129='DD FD'!$J$5,MH129='DD FD'!$AI$3),MG129,0),
IF(AND(MQ129='DD FD'!$J$5,MS129='DD FD'!$AI$3),MR129,0),
IF(AND(NB129='DD FD'!$J$5,ND129='DD FD'!$AI$3),NC129,0),
IF(AND(NM129='DD FD'!$J$5,NO129='DD FD'!$AI$3),NN129,0),
IF(AND(NX129='DD FD'!$J$5,NZ129='DD FD'!$AI$3),NY129,0),
IF(AND(OI129='DD FD'!$J$5,OK129='DD FD'!$AI$3),OJ129,0),
),2)</f>
        <v>0</v>
      </c>
      <c r="OX129" s="865">
        <f>ROUNDUP(SUM(
IF(AND(LB129='DD FD'!$J$9,LD129='DD FD'!$AI$3),LC129,0),
IF(AND(LL129='DD FD'!$J$9,LN129='DD FD'!$AI$3),LM129,0),
IF(AND(LV129='DD FD'!$J$9,LX129='DD FD'!$AI$3),LW129,0),
IF(AND(MF129='DD FD'!$J$9,MH129='DD FD'!$AI$3),MG129,0),
IF(AND(MQ129='DD FD'!$J$9,MS129='DD FD'!$AI$3),MR129,0),
IF(AND(NB129='DD FD'!$J$9,ND129='DD FD'!$AI$3),NC129,0),
IF(AND(NM129='DD FD'!$J$9,NO129='DD FD'!$AI$3),NN129,0),
IF(AND(NX129='DD FD'!$J$9,NZ129='DD FD'!$AI$3),NY129,0),
IF(AND(OI129='DD FD'!$J$9,OK129='DD FD'!$AI$3),OJ129,0),
),2)</f>
        <v>0</v>
      </c>
      <c r="OY129" s="865">
        <f>ROUNDUP(SUM(
IF(AND(LB129='DD FD'!$J$4,LD129='DD FD'!$AI$3),LC129,0),
IF(AND(LL129='DD FD'!$J$4,LN129='DD FD'!$AI$3),LM129,0),
IF(AND(LV129='DD FD'!$J$4,LX129='DD FD'!$AI$3),LW129,0),
IF(AND(MF129='DD FD'!$J$4,MH129='DD FD'!$AI$3),MG129,0),
IF(AND(MQ129='DD FD'!$J$4,MS129='DD FD'!$AI$3),MR129,0),
IF(AND(NB129='DD FD'!$J$4,ND129='DD FD'!$AI$3),NC129,0),
IF(AND(NM129='DD FD'!$J$4,NO129='DD FD'!$AI$3),NN129,0),
IF(AND(NX129='DD FD'!$J$4,NZ129='DD FD'!$AI$3),NY129,0),
IF(AND(OI129='DD FD'!$J$4,OK129='DD FD'!$AI$3),OJ129,0),
),2)</f>
        <v>0</v>
      </c>
      <c r="OZ129" s="867">
        <f>ROUNDUP(SUM(
IF(AND(LB129='DD FD'!$J$11,LD129='DD FD'!$AI$3),LC129,0),
IF(AND(LL129='DD FD'!$J$11,LN129='DD FD'!$AI$3),LM129,0),
IF(AND(LV129='DD FD'!$J$11,LX129='DD FD'!$AI$3),LW129,0),
IF(AND(MF129='DD FD'!$J$11,MH129='DD FD'!$AI$3),MG129,0),
IF(AND(MQ129='DD FD'!$J$11,MS129='DD FD'!$AI$3),MR129,0),
IF(AND(NB129='DD FD'!$J$11,ND129='DD FD'!$AI$3),NC129,0),
IF(AND(NM129='DD FD'!$J$11,NO129='DD FD'!$AI$3),NN129,0),
IF(AND(NX129='DD FD'!$J$11,NZ129='DD FD'!$AI$3),NY129,0),
IF(AND(OI129='DD FD'!$J$11,OK129='DD FD'!$AI$3),OJ129,0),
),2)</f>
        <v>0</v>
      </c>
    </row>
    <row r="130" spans="1:416">
      <c r="A130" s="663"/>
      <c r="B130" s="182"/>
      <c r="C130" s="282"/>
      <c r="D130" s="282"/>
      <c r="E130" s="183"/>
      <c r="F130" s="355"/>
      <c r="G130" s="359"/>
      <c r="H130" s="664"/>
      <c r="I130" s="173"/>
      <c r="J130" s="161" t="str">
        <f t="shared" si="27"/>
        <v/>
      </c>
      <c r="K130" s="633" t="str">
        <f t="shared" si="44"/>
        <v/>
      </c>
      <c r="L130" s="636"/>
      <c r="M130" s="124" t="str">
        <f t="shared" si="45"/>
        <v/>
      </c>
      <c r="N130" s="125" t="str">
        <f t="shared" si="28"/>
        <v/>
      </c>
      <c r="O130" s="175"/>
      <c r="P130" s="175"/>
      <c r="Q130" s="126" t="str">
        <f t="shared" si="46"/>
        <v/>
      </c>
      <c r="R130" s="184"/>
      <c r="S130" s="184"/>
      <c r="T130" s="182"/>
      <c r="U130" s="182"/>
      <c r="V130" s="182"/>
      <c r="W130" s="358"/>
      <c r="X130" s="182"/>
      <c r="Y130" s="183"/>
      <c r="Z130" s="123"/>
      <c r="AA130" s="176"/>
      <c r="AB130" s="176"/>
      <c r="AC130" s="176"/>
      <c r="AD130" s="176"/>
      <c r="AE130" s="176"/>
      <c r="AF130" s="176"/>
      <c r="AG130" s="127" t="str">
        <f t="shared" si="47"/>
        <v/>
      </c>
      <c r="AH130" s="127" t="str">
        <f t="shared" si="48"/>
        <v/>
      </c>
      <c r="AI130" s="370"/>
      <c r="AJ130" s="635"/>
      <c r="AK130" s="619" t="str">
        <f t="shared" si="49"/>
        <v/>
      </c>
      <c r="AL130" s="124" t="str">
        <f t="shared" si="29"/>
        <v/>
      </c>
      <c r="AM130" s="124" t="str">
        <f t="shared" si="30"/>
        <v/>
      </c>
      <c r="AN130" s="124" t="str">
        <f t="shared" si="31"/>
        <v/>
      </c>
      <c r="AO130" s="124" t="str">
        <f t="shared" si="32"/>
        <v/>
      </c>
      <c r="AP130" s="184"/>
      <c r="AQ130" s="182"/>
      <c r="AR130" s="182"/>
      <c r="AS130" s="182"/>
      <c r="AT130" s="182"/>
      <c r="AU130" s="127" t="str">
        <f t="shared" si="33"/>
        <v/>
      </c>
      <c r="AV130" s="354"/>
      <c r="AW130" s="127" t="str">
        <f t="shared" si="34"/>
        <v/>
      </c>
      <c r="AX130" s="144" t="str">
        <f t="shared" si="35"/>
        <v/>
      </c>
      <c r="AY130" s="182"/>
      <c r="AZ130" s="23"/>
      <c r="BA130" s="23"/>
      <c r="BB130" s="183"/>
      <c r="BC130" s="622"/>
      <c r="BD130" s="649" t="str">
        <f t="shared" si="50"/>
        <v/>
      </c>
      <c r="BE130" s="354"/>
      <c r="BF130" s="192" t="str">
        <f t="shared" si="51"/>
        <v/>
      </c>
      <c r="BG130" s="159"/>
      <c r="BH130" s="159"/>
      <c r="BI130" s="182"/>
      <c r="BJ130" s="194"/>
      <c r="BK130" s="194"/>
      <c r="BL130" s="194"/>
      <c r="BM130" s="127" t="str">
        <f t="shared" si="36"/>
        <v/>
      </c>
      <c r="BN130" s="194"/>
      <c r="BO130" s="178" t="str">
        <f t="shared" si="37"/>
        <v/>
      </c>
      <c r="BP130" s="191"/>
      <c r="BQ130" s="182"/>
      <c r="BR130" s="23"/>
      <c r="BS130" s="23"/>
      <c r="BT130" s="23"/>
      <c r="BU130" s="651"/>
      <c r="BV130" s="647"/>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633" t="str">
        <f t="shared" si="52"/>
        <v/>
      </c>
      <c r="DY130" s="736"/>
      <c r="DZ130" s="334"/>
      <c r="EA130" s="736"/>
      <c r="EB130" s="197"/>
      <c r="EC130" s="194"/>
      <c r="ED130" s="197"/>
      <c r="EE130" s="197"/>
      <c r="EF130" s="194"/>
      <c r="EG130" s="194"/>
      <c r="EH130" s="194"/>
      <c r="EI130" s="123" t="str">
        <f t="shared" si="38"/>
        <v/>
      </c>
      <c r="EJ130" s="194"/>
      <c r="EK130" s="620" t="str">
        <f t="shared" si="39"/>
        <v/>
      </c>
      <c r="EL130" s="756"/>
      <c r="EM130" s="620" t="str">
        <f t="shared" si="53"/>
        <v/>
      </c>
      <c r="EN130" s="733"/>
      <c r="EO130" s="163"/>
      <c r="EP130" s="163"/>
      <c r="EQ130" s="163"/>
      <c r="ER130" s="163"/>
      <c r="ES130" s="163"/>
      <c r="ET130" s="163"/>
      <c r="EU130" s="163"/>
      <c r="EV130" s="163"/>
      <c r="EW130" s="163"/>
      <c r="EX130" s="163"/>
      <c r="EY130" s="163"/>
      <c r="EZ130" s="163"/>
      <c r="FA130" s="163"/>
      <c r="FB130" s="163"/>
      <c r="FC130" s="742"/>
      <c r="FD130" s="648" t="str">
        <f t="shared" si="40"/>
        <v/>
      </c>
      <c r="FE130" s="183"/>
      <c r="FF130" s="201"/>
      <c r="FG130" s="201"/>
      <c r="FH130" s="201"/>
      <c r="FI130" s="201"/>
      <c r="FJ130" s="201"/>
      <c r="FK130" s="201"/>
      <c r="FL130" s="182"/>
      <c r="FM130" s="182"/>
      <c r="FN130" s="334"/>
      <c r="FO130" s="123" t="str">
        <f t="shared" si="41"/>
        <v/>
      </c>
      <c r="FP130" s="889" t="str">
        <f>IF(Table1[[#This Row],[Baumwollanteil (in %)]]&lt;&gt;"","05","")</f>
        <v/>
      </c>
      <c r="FQ130" s="999"/>
      <c r="FR130" s="179" t="str">
        <f t="shared" si="42"/>
        <v/>
      </c>
      <c r="FS130" s="175"/>
      <c r="FT130" s="175"/>
      <c r="FU130" s="175"/>
      <c r="FV130" s="745" t="str">
        <f t="shared" si="43"/>
        <v/>
      </c>
      <c r="FZ130" s="24"/>
      <c r="GA130" s="24"/>
      <c r="GC130" s="1010" t="str">
        <f>IF(Table1[[#This Row],[Global Trade Item Number (GTIN)]]="","",Table1[[#This Row],[Global Trade Item Number (GTIN)]])</f>
        <v/>
      </c>
      <c r="GD130" s="790" t="str">
        <f>IF(Table1[[#This Row],[WAWI-Nr./ Kreditoren-Nummer
(ASDV)]]&lt;&gt;"",Table1[[#This Row],[WAWI-Nr./ Kreditoren-Nummer
(ASDV)]],"")</f>
        <v/>
      </c>
      <c r="GE130" s="190"/>
      <c r="GF130" s="790" t="str">
        <f>IF(Table1[[#This Row],[Gültig ab (Datum)]]&lt;&gt;"","31.12.9999","")</f>
        <v/>
      </c>
      <c r="GG130" s="190"/>
      <c r="GH130" s="190"/>
      <c r="GI130" s="616"/>
      <c r="GJ130" s="765"/>
      <c r="GK130" s="763"/>
      <c r="GL130" s="617"/>
      <c r="GM130" s="617"/>
      <c r="GN130" s="617"/>
      <c r="GO130" s="617"/>
      <c r="GP130" s="617"/>
      <c r="GQ130" s="775"/>
      <c r="GR130" s="771"/>
      <c r="GS130" s="159"/>
      <c r="GT130" s="610"/>
      <c r="GU130" s="610"/>
      <c r="GV130" s="610"/>
      <c r="GW130" s="610"/>
      <c r="GX130" s="610"/>
      <c r="GY130" s="610"/>
      <c r="GZ130" s="610"/>
      <c r="HA130" s="610"/>
      <c r="HB130" s="771"/>
      <c r="HC130" s="610"/>
      <c r="HD130" s="610"/>
      <c r="HE130" s="610"/>
      <c r="HF130" s="610"/>
      <c r="HG130" s="610"/>
      <c r="HH130" s="610"/>
      <c r="HI130" s="610"/>
      <c r="HJ130" s="610"/>
      <c r="HK130" s="610"/>
      <c r="HL130" s="771"/>
      <c r="HM130" s="610"/>
      <c r="HN130" s="610"/>
      <c r="HO130" s="610"/>
      <c r="HP130" s="610"/>
      <c r="HQ130" s="610"/>
      <c r="HR130" s="610"/>
      <c r="HS130" s="610"/>
      <c r="HT130" s="610"/>
      <c r="HU130" s="610"/>
      <c r="HV130" s="771"/>
      <c r="HW130" s="610"/>
      <c r="HX130" s="610"/>
      <c r="HY130" s="610"/>
      <c r="HZ130" s="610"/>
      <c r="IA130" s="610"/>
      <c r="IB130" s="610"/>
      <c r="IC130" s="610"/>
      <c r="ID130" s="610"/>
      <c r="IE130" s="610"/>
      <c r="IF130" s="610"/>
      <c r="IG130" s="771"/>
      <c r="IH130" s="610"/>
      <c r="II130" s="610"/>
      <c r="IJ130" s="610"/>
      <c r="IK130" s="610"/>
      <c r="IL130" s="610"/>
      <c r="IM130" s="610"/>
      <c r="IN130" s="610"/>
      <c r="IO130" s="610"/>
      <c r="IP130" s="610"/>
      <c r="IQ130" s="610"/>
      <c r="IR130" s="771"/>
      <c r="IS130" s="610"/>
      <c r="IT130" s="610"/>
      <c r="IU130" s="610"/>
      <c r="IV130" s="610"/>
      <c r="IW130" s="610"/>
      <c r="IX130" s="610"/>
      <c r="IY130" s="610"/>
      <c r="IZ130" s="610"/>
      <c r="JA130" s="610"/>
      <c r="JB130" s="610"/>
      <c r="JC130" s="771"/>
      <c r="JD130" s="610"/>
      <c r="JE130" s="610"/>
      <c r="JF130" s="610"/>
      <c r="JG130" s="610"/>
      <c r="JH130" s="610"/>
      <c r="JI130" s="610"/>
      <c r="JJ130" s="610"/>
      <c r="JK130" s="610"/>
      <c r="JL130" s="610"/>
      <c r="JM130" s="827"/>
      <c r="JN130" s="771"/>
      <c r="JO130" s="610"/>
      <c r="JP130" s="610"/>
      <c r="JQ130" s="610"/>
      <c r="JR130" s="610"/>
      <c r="JS130" s="610"/>
      <c r="JT130" s="610"/>
      <c r="JU130" s="610"/>
      <c r="JV130" s="610"/>
      <c r="JW130" s="610"/>
      <c r="JX130" s="610"/>
      <c r="JY130" s="771"/>
      <c r="JZ130" s="610"/>
      <c r="KA130" s="610"/>
      <c r="KB130" s="610"/>
      <c r="KC130" s="610"/>
      <c r="KD130" s="610"/>
      <c r="KE130" s="610"/>
      <c r="KF130" s="610"/>
      <c r="KG130" s="610"/>
      <c r="KH130" s="610"/>
      <c r="KI130" s="610"/>
      <c r="KL130" s="803" t="str">
        <f>IF(Table1[[#This Row],[GTIN]]&lt;&gt;"",Table1[[#This Row],[GTIN]],"")</f>
        <v/>
      </c>
      <c r="KM130" s="804" t="str">
        <f>Table1[[#This Row],[Kreditor]]</f>
        <v/>
      </c>
      <c r="KN130" s="805" t="str">
        <f>IF(Table1[[#This Row],[Gültig ab (Datum)]]&lt;&gt;"",Table1[[#This Row],[Gültig ab (Datum)]],"")</f>
        <v/>
      </c>
      <c r="KO130" s="805" t="str">
        <f>Table1[[#This Row],[Gültig bis]]</f>
        <v/>
      </c>
      <c r="KP130" s="818" t="str">
        <f>IF(Table1[[#This Row],[Artikel verpackt? 
(X=Ja)]]="","",Table1[[#This Row],[Artikel verpackt? 
(X=Ja)]])</f>
        <v/>
      </c>
      <c r="KQ130" s="806" t="str">
        <f>IF(Table1[[#This Row],[Verpackung recyclingfähig?
(X=Ja)]]="","",Table1[[#This Row],[Verpackung recyclingfähig?
(X=Ja)]])</f>
        <v/>
      </c>
      <c r="KR130" s="807"/>
      <c r="KS130" s="808"/>
      <c r="KT130" s="809"/>
      <c r="KU130" s="809"/>
      <c r="KV130" s="809"/>
      <c r="KW130" s="809"/>
      <c r="KX130" s="809"/>
      <c r="KY130" s="809"/>
      <c r="KZ130" s="810"/>
      <c r="LA130" s="811" t="str">
        <f>IF(Table1[[#This Row],[Hauptkörper - B1 - Art]]="","",VLOOKUP(Table1[[#This Row],[Hauptkörper - B1 - Art]],'DD FD'!B:C,2,FALSE))</f>
        <v/>
      </c>
      <c r="LB130" s="812" t="str">
        <f>IF(Table1[[#This Row],[Hauptkörper - B1 - Fraktion]]="","",VLOOKUP(Table1[[#This Row],[Hauptkörper - B1 - Fraktion]],'DD FD'!H:J,3,FALSE))</f>
        <v/>
      </c>
      <c r="LC130" s="809" t="str">
        <f>IF(Table1[[#This Row],[Hauptkörper - B1 - Gewicht
(in G)]]="","",Table1[[#This Row],[Hauptkörper - B1 - Gewicht
(in G)]])</f>
        <v/>
      </c>
      <c r="LD130" s="809" t="str">
        <f>IF(Table1[[#This Row],[Hauptkörper - B1 - Lizenzierungs-pflichtig? (X=Ja)]]="","",Table1[[#This Row],[Hauptkörper - B1 - Lizenzierungs-pflichtig? (X=Ja)]])</f>
        <v/>
      </c>
      <c r="LE130" s="812" t="str">
        <f>IF(Table1[[#This Row],[Hauptkörper - B1 - Virgin Material]]="","",VLOOKUP(Table1[[#This Row],[Hauptkörper - B1 - Virgin Material]],'DD FD'!AJ:AK,2,FALSE))</f>
        <v/>
      </c>
      <c r="LF130" s="813" t="str">
        <f>IF(Table1[[#This Row],[Hauptkörper - B1 - Virgin Material Anteil (in %)]]="","",Table1[[#This Row],[Hauptkörper - B1 - Virgin Material Anteil (in %)]])</f>
        <v/>
      </c>
      <c r="LG130" s="812" t="str">
        <f>IF(Table1[[#This Row],[Hauptkörper - B1 - Recyceltes Material]]="","",VLOOKUP(Table1[[#This Row],[Hauptkörper - B1 - Recyceltes Material]],'DD FD'!AL:AM,2,FALSE))</f>
        <v/>
      </c>
      <c r="LH130" s="813" t="str">
        <f>IF(Table1[[#This Row],[Hauptkörper - B1 - Recyceltes Material Anteil (in %)]]="","",Table1[[#This Row],[Hauptkörper - B1 - Recyceltes Material Anteil (in %)]])</f>
        <v/>
      </c>
      <c r="LI130" s="814" t="str">
        <f>IF(Table1[[#This Row],[Hauptkörper - B1 - Beschichtung]]="","",VLOOKUP(Table1[[#This Row],[Hauptkörper - B1 - Beschichtung]],'DD FD'!AE:AF,2,FALSE))</f>
        <v/>
      </c>
      <c r="LJ130" s="815" t="str">
        <f>IF(Table1[[#This Row],[Hauptkörper - B1 - Beschichtung Anteil (in %)]]="","",Table1[[#This Row],[Hauptkörper - B1 - Beschichtung Anteil (in %)]])</f>
        <v/>
      </c>
      <c r="LK130" s="811" t="str">
        <f>IF(Table1[[#This Row],[Hauptkörper - B2 - Art]]="","",VLOOKUP(Table1[[#This Row],[Hauptkörper - B2 - Art]],'DD FD'!B:C,2,FALSE))</f>
        <v/>
      </c>
      <c r="LL130" s="812" t="str">
        <f>IF(Table1[[#This Row],[Hauptkörper - B2 - Fraktion]]="","",VLOOKUP(Table1[[#This Row],[Hauptkörper - B2 - Fraktion]],'DD FD'!H:J,3,FALSE))</f>
        <v/>
      </c>
      <c r="LM130" s="809" t="str">
        <f>IF(Table1[[#This Row],[Hauptkörper - B2 - Gewicht
(in G)]]="","",Table1[[#This Row],[Hauptkörper - B2 - Gewicht
(in G)]])</f>
        <v/>
      </c>
      <c r="LN130" s="809" t="str">
        <f>IF(Table1[[#This Row],[Hauptkörper - B2 - Lizenzierungs-pflichtig? (X=Ja)]]="","",Table1[[#This Row],[Hauptkörper - B2 - Lizenzierungs-pflichtig? (X=Ja)]])</f>
        <v/>
      </c>
      <c r="LO130" s="812" t="str">
        <f>IF(Table1[[#This Row],[Hauptkörper - B2 - Virgin Material]]="","",VLOOKUP(Table1[[#This Row],[Hauptkörper - B2 - Virgin Material]],'DD FD'!AJ:AK,2,FALSE))</f>
        <v/>
      </c>
      <c r="LP130" s="813" t="str">
        <f>IF(Table1[[#This Row],[Hauptkörper - B2 - Virgin Material Anteil (in %)]]="","",Table1[[#This Row],[Hauptkörper - B2 - Virgin Material Anteil (in %)]])</f>
        <v/>
      </c>
      <c r="LQ130" s="812" t="str">
        <f>IF(Table1[[#This Row],[Hauptkörper - B2 - Recyceltes Material]]="","",VLOOKUP(Table1[[#This Row],[Hauptkörper - B2 - Recyceltes Material]],'DD FD'!AL:AM,2,FALSE))</f>
        <v/>
      </c>
      <c r="LR130" s="813" t="str">
        <f>IF(Table1[[#This Row],[Hauptkörper - B2 - Recyceltes Material Anteil (in %)]]="","",Table1[[#This Row],[Hauptkörper - B2 - Recyceltes Material Anteil (in %)]])</f>
        <v/>
      </c>
      <c r="LS130" s="812" t="str">
        <f>IF(Table1[[#This Row],[Hauptkörper - B2 - Beschichtung]]="","",VLOOKUP(Table1[[#This Row],[Hauptkörper - B2 - Beschichtung]],'DD FD'!AE:AF,2,FALSE))</f>
        <v/>
      </c>
      <c r="LT130" s="815" t="str">
        <f>IF(Table1[[#This Row],[Hauptkörper - B2 - Beschichtung Anteil (in %)]]="","",Table1[[#This Row],[Hauptkörper - B2 - Beschichtung Anteil (in %)]])</f>
        <v/>
      </c>
      <c r="LU130" s="811" t="str">
        <f>IF(Table1[[#This Row],[Hauptkörper - B3 - Art]]="","",VLOOKUP(Table1[[#This Row],[Hauptkörper - B3 - Art]],'DD FD'!B:C,2,FALSE))</f>
        <v/>
      </c>
      <c r="LV130" s="812" t="str">
        <f>IF(Table1[[#This Row],[Hauptkörper - B3 - Fraktion]]="","",VLOOKUP(Table1[[#This Row],[Hauptkörper - B3 - Fraktion]],'DD FD'!H:J,3,FALSE))</f>
        <v/>
      </c>
      <c r="LW130" s="809" t="str">
        <f>IF(Table1[[#This Row],[Hauptkörper - B3 - Gewicht
(in G)]]="","",Table1[[#This Row],[Hauptkörper - B3 - Gewicht
(in G)]])</f>
        <v/>
      </c>
      <c r="LX130" s="809" t="str">
        <f>IF(Table1[[#This Row],[Hauptkörper - B3 - Lizenzierungs-pflichtig? (X=Ja)]]="","",Table1[[#This Row],[Hauptkörper - B3 - Lizenzierungs-pflichtig? (X=Ja)]])</f>
        <v/>
      </c>
      <c r="LY130" s="812" t="str">
        <f>IF(Table1[[#This Row],[Hauptkörper - B3 - Virgin Material]]="","",VLOOKUP(Table1[[#This Row],[Hauptkörper - B3 - Virgin Material]],'DD FD'!AJ:AK,2,FALSE))</f>
        <v/>
      </c>
      <c r="LZ130" s="813" t="str">
        <f>IF(Table1[[#This Row],[Hauptkörper - B3 - Virgin Material Anteil (in %)]]="","",Table1[[#This Row],[Hauptkörper - B3 - Virgin Material Anteil (in %)]])</f>
        <v/>
      </c>
      <c r="MA130" s="812" t="str">
        <f>IF(Table1[[#This Row],[Hauptkörper - B3 - Recyceltes Material]]="","",VLOOKUP(Table1[[#This Row],[Hauptkörper - B3 - Recyceltes Material]],'DD FD'!AL:AM,2,FALSE))</f>
        <v/>
      </c>
      <c r="MB130" s="813" t="str">
        <f>IF(Table1[[#This Row],[Hauptkörper - B3 - Recyceltes Material Anteil (in %)]]="","",Table1[[#This Row],[Hauptkörper - B3 - Recyceltes Material Anteil (in %)]])</f>
        <v/>
      </c>
      <c r="MC130" s="812" t="str">
        <f>IF(Table1[[#This Row],[Hauptkörper - B3 - Beschichtung]]="","",VLOOKUP(Table1[[#This Row],[Hauptkörper - B3 - Beschichtung]],'DD FD'!AE:AF,2,FALSE))</f>
        <v/>
      </c>
      <c r="MD130" s="815" t="str">
        <f>IF(Table1[[#This Row],[Hauptkörper - B3 - Beschichtung Anteil (in %)]]="","",Table1[[#This Row],[Hauptkörper - B3 - Beschichtung Anteil (in %)]])</f>
        <v/>
      </c>
      <c r="ME130" s="811" t="str">
        <f>IF(Table1[[#This Row],[Verschluss - B1 - Art]]="","",VLOOKUP(Table1[[#This Row],[Verschluss - B1 - Art]],'DD FD'!D:E,2,FALSE))</f>
        <v/>
      </c>
      <c r="MF130" s="812" t="str">
        <f>IF(Table1[[#This Row],[Verschluss - B1 - Fraktion]]="","",VLOOKUP(Table1[[#This Row],[Verschluss - B1 - Fraktion]],'DD FD'!H:J,3,FALSE))</f>
        <v/>
      </c>
      <c r="MG130" s="809" t="str">
        <f>IF(Table1[[#This Row],[Verschluss - B1 - Gewicht (in G)]]="","",Table1[[#This Row],[Verschluss - B1 - Gewicht (in G)]])</f>
        <v/>
      </c>
      <c r="MH130" s="809" t="str">
        <f>IF(Table1[[#This Row],[Verschluss - B1 - Lizenzierungs-pflichtig? (X=Ja)]]="","",Table1[[#This Row],[Verschluss - B1 - Lizenzierungs-pflichtig? (X=Ja)]])</f>
        <v/>
      </c>
      <c r="MI130" s="809" t="str">
        <f>IF(Table1[[#This Row],[Verschluss - B1 - Trennbar vom Hauptkörper? (X=Ja)]]="","",Table1[[#This Row],[Verschluss - B1 - Trennbar vom Hauptkörper? (X=Ja)]])</f>
        <v/>
      </c>
      <c r="MJ130" s="812" t="str">
        <f>IF(Table1[[#This Row],[Verschluss - B1 - Virgin Material]]="","",VLOOKUP(Table1[[#This Row],[Verschluss - B1 - Virgin Material]],'DD FD'!AJ:AK,2,FALSE))</f>
        <v/>
      </c>
      <c r="MK130" s="813" t="str">
        <f>IF(Table1[[#This Row],[Verschluss - B1 - Virgin Material Anteil (in %)]]="","",Table1[[#This Row],[Verschluss - B1 - Virgin Material Anteil (in %)]])</f>
        <v/>
      </c>
      <c r="ML130" s="812" t="str">
        <f>IF(Table1[[#This Row],[Verschluss - B1 - Recyceltes Material]]="","",VLOOKUP(Table1[[#This Row],[Verschluss - B1 - Recyceltes Material]],'DD FD'!AL:AM,2,FALSE))</f>
        <v/>
      </c>
      <c r="MM130" s="813" t="str">
        <f>IF(Table1[[#This Row],[Verschluss - B1 - Recyceltes Material Anteil (in %)]]="","",Table1[[#This Row],[Verschluss - B1 - Recyceltes Material Anteil (in %)]])</f>
        <v/>
      </c>
      <c r="MN130" s="812" t="str">
        <f>IF(Table1[[#This Row],[Verschluss - B1 - Beschichtung]]="","",VLOOKUP(Table1[[#This Row],[Verschluss - B1 - Beschichtung]],'DD FD'!AE:AF,2,FALSE))</f>
        <v/>
      </c>
      <c r="MO130" s="815" t="str">
        <f>IF(Table1[[#This Row],[Verschluss - B1 - Beschichtung Anteil (in %)]]="","",Table1[[#This Row],[Verschluss - B1 - Beschichtung Anteil (in %)]])</f>
        <v/>
      </c>
      <c r="MP130" s="811" t="str">
        <f>IF(Table1[[#This Row],[Verschluss - B2 - Art]]="","",VLOOKUP(Table1[[#This Row],[Verschluss - B2 - Art]],'DD FD'!D:E,2,FALSE))</f>
        <v/>
      </c>
      <c r="MQ130" s="812" t="str">
        <f>IF(Table1[[#This Row],[Verschluss - B2 - Fraktion]]="","",VLOOKUP(Table1[[#This Row],[Verschluss - B2 - Fraktion]],'DD FD'!H:J,3,FALSE))</f>
        <v/>
      </c>
      <c r="MR130" s="809" t="str">
        <f>IF(Table1[[#This Row],[Verschluss - B2 - Gewicht (in G)]]="","",Table1[[#This Row],[Verschluss - B2 - Gewicht (in G)]])</f>
        <v/>
      </c>
      <c r="MS130" s="809" t="str">
        <f>IF(Table1[[#This Row],[Verschluss - B2 - Lizenzierungs-pflichtig? (X=Ja)]]="","",Table1[[#This Row],[Verschluss - B2 - Lizenzierungs-pflichtig? (X=Ja)]])</f>
        <v/>
      </c>
      <c r="MT130" s="809" t="str">
        <f>IF(Table1[[#This Row],[Verschluss - B2 - Trennbar vom Hauptkörper? (X=Ja)]]="","",Table1[[#This Row],[Verschluss - B2 - Trennbar vom Hauptkörper? (X=Ja)]])</f>
        <v/>
      </c>
      <c r="MU130" s="812" t="str">
        <f>IF(Table1[[#This Row],[Verschluss - B2 - Virgin Material]]="","",VLOOKUP(Table1[[#This Row],[Verschluss - B2 - Virgin Material]],'DD FD'!AJ:AK,2,FALSE))</f>
        <v/>
      </c>
      <c r="MV130" s="813" t="str">
        <f>IF(Table1[[#This Row],[Verschluss - B2 - Virgin Material Anteil (in %)]]="","",Table1[[#This Row],[Verschluss - B2 - Virgin Material Anteil (in %)]])</f>
        <v/>
      </c>
      <c r="MW130" s="812" t="str">
        <f>IF(Table1[[#This Row],[Verschluss - B2 - Recyceltes Material]]="","",VLOOKUP(Table1[[#This Row],[Verschluss - B2 - Recyceltes Material]],'DD FD'!AL:AM,2,FALSE))</f>
        <v/>
      </c>
      <c r="MX130" s="813" t="str">
        <f>IF(Table1[[#This Row],[Verschluss - B2 - Recyceltes Material Anteil (in %)]]="","",Table1[[#This Row],[Verschluss - B2 - Recyceltes Material Anteil (in %)]])</f>
        <v/>
      </c>
      <c r="MY130" s="812" t="str">
        <f>IF(Table1[[#This Row],[Verschluss - B2 - Beschichtung]]="","",VLOOKUP(Table1[[#This Row],[Verschluss - B2 - Beschichtung]],'DD FD'!AE:AF,2,FALSE))</f>
        <v/>
      </c>
      <c r="MZ130" s="815" t="str">
        <f>IF(Table1[[#This Row],[Verschluss - B2 - Beschichtung Anteil (in %)]]="","",Table1[[#This Row],[Verschluss - B2 - Beschichtung Anteil (in %)]])</f>
        <v/>
      </c>
      <c r="NA130" s="811" t="str">
        <f>IF(Table1[[#This Row],[Verschluss - B3 - Art]]="","",VLOOKUP(Table1[[#This Row],[Verschluss - B3 - Art]],'DD FD'!D:E,2,FALSE))</f>
        <v/>
      </c>
      <c r="NB130" s="812" t="str">
        <f>IF(Table1[[#This Row],[Verschluss - B3 - Fraktion]]="","",VLOOKUP(Table1[[#This Row],[Verschluss - B3 - Fraktion]],'DD FD'!H:J,3,FALSE))</f>
        <v/>
      </c>
      <c r="NC130" s="809" t="str">
        <f>IF(Table1[[#This Row],[Verschluss - B3 - Gewicht (in G)]]="","",Table1[[#This Row],[Verschluss - B3 - Gewicht (in G)]])</f>
        <v/>
      </c>
      <c r="ND130" s="809" t="str">
        <f>IF(Table1[[#This Row],[Verschluss - B3 - Lizenzierungs-pflichtig? (X=Ja)]]="","",Table1[[#This Row],[Verschluss - B3 - Lizenzierungs-pflichtig? (X=Ja)]])</f>
        <v/>
      </c>
      <c r="NE130" s="809" t="str">
        <f>IF(Table1[[#This Row],[Verschluss - B3 - Trennbar vom Hauptkörper? (X=Ja)]]="","",Table1[[#This Row],[Verschluss - B3 - Trennbar vom Hauptkörper? (X=Ja)]])</f>
        <v/>
      </c>
      <c r="NF130" s="812" t="str">
        <f>IF(Table1[[#This Row],[Verschluss - B3 - Virgin Material]]="","",VLOOKUP(Table1[[#This Row],[Verschluss - B3 - Virgin Material]],'DD FD'!AJ:AK,2,FALSE))</f>
        <v/>
      </c>
      <c r="NG130" s="813" t="str">
        <f>IF(Table1[[#This Row],[Verschluss - B3 - Virgin Material Anteil (in %)]]="","",Table1[[#This Row],[Verschluss - B3 - Virgin Material Anteil (in %)]])</f>
        <v/>
      </c>
      <c r="NH130" s="812" t="str">
        <f>IF(Table1[[#This Row],[Verschluss - B3 - Recyceltes Material]]="","",VLOOKUP(Table1[[#This Row],[Verschluss - B3 - Recyceltes Material]],'DD FD'!AL:AM,2,FALSE))</f>
        <v/>
      </c>
      <c r="NI130" s="813" t="str">
        <f>IF(Table1[[#This Row],[Verschluss - B3 - Recyceltes Material Anteil (in %)]]="","",Table1[[#This Row],[Verschluss - B3 - Recyceltes Material Anteil (in %)]])</f>
        <v/>
      </c>
      <c r="NJ130" s="812" t="str">
        <f>IF(Table1[[#This Row],[Verschluss - B3 - Beschichtung]]="","",VLOOKUP(Table1[[#This Row],[Verschluss - B3 - Beschichtung]],'DD FD'!AE:AF,2,FALSE))</f>
        <v/>
      </c>
      <c r="NK130" s="815" t="str">
        <f>IF(Table1[[#This Row],[Verschluss - B3 - Beschichtung Anteil (in %)]]="","",Table1[[#This Row],[Verschluss - B3 - Beschichtung Anteil (in %)]])</f>
        <v/>
      </c>
      <c r="NL130" s="811" t="str">
        <f>IF(Table1[[#This Row],[Etikett - B1 - Art]]="","",VLOOKUP(Table1[[#This Row],[Etikett - B1 - Art]],'DD FD'!F:G,2,FALSE))</f>
        <v/>
      </c>
      <c r="NM130" s="812" t="str">
        <f>IF(Table1[[#This Row],[Etikett - B1 - Fraktion]]="","",VLOOKUP(Table1[[#This Row],[Etikett - B1 - Fraktion]],'DD FD'!H:J,3,FALSE))</f>
        <v/>
      </c>
      <c r="NN130" s="809" t="str">
        <f>IF(Table1[[#This Row],[Etikett - B1 - Gewicht (in G)]]="","",Table1[[#This Row],[Etikett - B1 - Gewicht (in G)]])</f>
        <v/>
      </c>
      <c r="NO130" s="809" t="str">
        <f>IF(Table1[[#This Row],[Etikett - B1 - Lizenzierungs-pflichtig? (X=Ja)]]="","",Table1[[#This Row],[Etikett - B1 - Lizenzierungs-pflichtig? (X=Ja)]])</f>
        <v/>
      </c>
      <c r="NP130" s="809" t="str">
        <f>IF(Table1[[#This Row],[Etikett - B1 - Trennbar vom Hauptkörper? (X=Ja)]]="","",Table1[[#This Row],[Etikett - B1 - Trennbar vom Hauptkörper? (X=Ja)]])</f>
        <v/>
      </c>
      <c r="NQ130" s="812" t="str">
        <f>IF(Table1[[#This Row],[Etikett - B1 - Virgin Material]]="","",VLOOKUP(Table1[[#This Row],[Etikett - B1 - Virgin Material]],'DD FD'!AJ:AK,2,FALSE))</f>
        <v/>
      </c>
      <c r="NR130" s="813" t="str">
        <f>IF(Table1[[#This Row],[Etikett - B1 - Virgin Material Anteil (in %)]]="","",Table1[[#This Row],[Etikett - B1 - Virgin Material Anteil (in %)]])</f>
        <v/>
      </c>
      <c r="NS130" s="812" t="str">
        <f>IF(Table1[[#This Row],[Etikett - B1 - Recyceltes Material]]="","",VLOOKUP(Table1[[#This Row],[Etikett - B1 - Recyceltes Material]],'DD FD'!AL:AM,2,FALSE))</f>
        <v/>
      </c>
      <c r="NT130" s="813" t="str">
        <f>IF(Table1[[#This Row],[Etikett - B1 - Recyceltes Material Anteil (in %)]]="","",Table1[[#This Row],[Etikett - B1 - Recyceltes Material Anteil (in %)]])</f>
        <v/>
      </c>
      <c r="NU130" s="812" t="str">
        <f>IF(Table1[[#This Row],[Etikett - B1 - Beschichtung]]="","",VLOOKUP(Table1[[#This Row],[Etikett - B1 - Beschichtung]],'DD FD'!AE:AF,2,FALSE))</f>
        <v/>
      </c>
      <c r="NV130" s="815" t="str">
        <f>IF(Table1[[#This Row],[Etikett - B1 - Beschichtung Anteil (in %)]]="","",Table1[[#This Row],[Etikett - B1 - Beschichtung Anteil (in %)]])</f>
        <v/>
      </c>
      <c r="NW130" s="811" t="str">
        <f>IF(Table1[[#This Row],[Etikett - B2 - Art]]="","",VLOOKUP(Table1[[#This Row],[Etikett - B2 - Art]],'DD FD'!F:G,2,FALSE))</f>
        <v/>
      </c>
      <c r="NX130" s="812" t="str">
        <f>IF(Table1[[#This Row],[Etikett - B2 - Fraktion]]="","",VLOOKUP(Table1[[#This Row],[Etikett - B2 - Fraktion]],'DD FD'!H:J,3,FALSE))</f>
        <v/>
      </c>
      <c r="NY130" s="809" t="str">
        <f>IF(Table1[[#This Row],[Etikett - B2 - Gewicht (in G)]]="","",Table1[[#This Row],[Etikett - B2 - Gewicht (in G)]])</f>
        <v/>
      </c>
      <c r="NZ130" s="809" t="str">
        <f>IF(Table1[[#This Row],[Etikett - B2 - Lizenzierungs-pflichtig? (X=Ja)]]="","",Table1[[#This Row],[Etikett - B2 - Lizenzierungs-pflichtig? (X=Ja)]])</f>
        <v/>
      </c>
      <c r="OA130" s="809" t="str">
        <f>IF(Table1[[#This Row],[Etikett - B2 - Trennbar vom Hauptkörper? (X=Ja)]]="","",Table1[[#This Row],[Etikett - B2 - Trennbar vom Hauptkörper? (X=Ja)]])</f>
        <v/>
      </c>
      <c r="OB130" s="812" t="str">
        <f>IF(Table1[[#This Row],[Etikett - B2 - Virgin Material]]="","",VLOOKUP(Table1[[#This Row],[Etikett - B2 - Virgin Material]],'DD FD'!AJ:AK,2,FALSE))</f>
        <v/>
      </c>
      <c r="OC130" s="813" t="str">
        <f>IF(Table1[[#This Row],[Etikett - B2 - Virgin Material Anteil (in %)]]="","",Table1[[#This Row],[Etikett - B2 - Virgin Material Anteil (in %)]])</f>
        <v/>
      </c>
      <c r="OD130" s="812" t="str">
        <f>IF(Table1[[#This Row],[Etikett - B2 - Recyceltes Material]]="","",VLOOKUP(Table1[[#This Row],[Etikett - B2 - Recyceltes Material]],'DD FD'!AL:AM,2,FALSE))</f>
        <v/>
      </c>
      <c r="OE130" s="813" t="str">
        <f>IF(Table1[[#This Row],[Etikett - B2 - Recyceltes Material Anteil (in %)]]="","",Table1[[#This Row],[Etikett - B2 - Recyceltes Material Anteil (in %)]])</f>
        <v/>
      </c>
      <c r="OF130" s="812" t="str">
        <f>IF(Table1[[#This Row],[Etikett - B2 - Beschichtung]]="","",VLOOKUP(Table1[[#This Row],[Etikett - B2 - Beschichtung]],'DD FD'!AE:AF,2,FALSE))</f>
        <v/>
      </c>
      <c r="OG130" s="815" t="str">
        <f>IF(Table1[[#This Row],[Etikett - B2 - Beschichtung Anteil (in %)]]="","",Table1[[#This Row],[Etikett - B2 - Beschichtung Anteil (in %)]])</f>
        <v/>
      </c>
      <c r="OH130" s="811" t="str">
        <f>IF(Table1[[#This Row],[Etikett - B3 - Art]]="","",VLOOKUP(Table1[[#This Row],[Etikett - B3 - Art]],'DD FD'!F:G,2,FALSE))</f>
        <v/>
      </c>
      <c r="OI130" s="812" t="str">
        <f>IF(Table1[[#This Row],[Etikett - B3 - Fraktion]]="","",VLOOKUP(Table1[[#This Row],[Etikett - B3 - Fraktion]],'DD FD'!H:J,3,FALSE))</f>
        <v/>
      </c>
      <c r="OJ130" s="809" t="str">
        <f>IF(Table1[[#This Row],[Etikett - B3 - Gewicht (in G)]]="","",Table1[[#This Row],[Etikett - B3 - Gewicht (in G)]])</f>
        <v/>
      </c>
      <c r="OK130" s="809" t="str">
        <f>IF(Table1[[#This Row],[Etikett - B3 - Lizenzierungs-pflichtig? (X=Ja)]]="","",Table1[[#This Row],[Etikett - B3 - Lizenzierungs-pflichtig? (X=Ja)]])</f>
        <v/>
      </c>
      <c r="OL130" s="809" t="str">
        <f>IF(Table1[[#This Row],[Etikett - B3 - Trennbar vom Hauptkörper? (X=Ja)]]="","",Table1[[#This Row],[Etikett - B3 - Trennbar vom Hauptkörper? (X=Ja)]])</f>
        <v/>
      </c>
      <c r="OM130" s="812" t="str">
        <f>IF(Table1[[#This Row],[Etikett - B3 - Virgin Material]]="","",VLOOKUP(Table1[[#This Row],[Etikett - B3 - Virgin Material]],'DD FD'!AJ:AK,2,FALSE))</f>
        <v/>
      </c>
      <c r="ON130" s="813" t="str">
        <f>IF(Table1[[#This Row],[Etikett - B3 - Virgin Material Anteil (in %)]]="","",Table1[[#This Row],[Etikett - B3 - Virgin Material Anteil (in %)]])</f>
        <v/>
      </c>
      <c r="OO130" s="812" t="str">
        <f>IF(Table1[[#This Row],[Etikett - B3 - Recyceltes Material]]="","",VLOOKUP(Table1[[#This Row],[Etikett - B3 - Recyceltes Material]],'DD FD'!AL:AM,2,FALSE))</f>
        <v/>
      </c>
      <c r="OP130" s="813" t="str">
        <f>IF(Table1[[#This Row],[Etikett - B3 - Recyceltes Material Anteil (in %)]]="","",Table1[[#This Row],[Etikett - B3 - Recyceltes Material Anteil (in %)]])</f>
        <v/>
      </c>
      <c r="OQ130" s="812" t="str">
        <f>IF(Table1[[#This Row],[Etikett - B3 - Beschichtung]]="","",VLOOKUP(Table1[[#This Row],[Etikett - B3 - Beschichtung]],'DD FD'!AE:AF,2,FALSE))</f>
        <v/>
      </c>
      <c r="OR130" s="861" t="str">
        <f>IF(Table1[[#This Row],[Etikett - B3 - Beschichtung Anteil (in %)]]="","",Table1[[#This Row],[Etikett - B3 - Beschichtung Anteil (in %)]])</f>
        <v/>
      </c>
      <c r="OS130" s="866">
        <f>ROUNDUP(SUM(
IF(AND(LB130='DD FD'!$J$7,LD130='DD FD'!$AI$3),LC130,0),
IF(AND(LL130='DD FD'!$J$7,LN130='DD FD'!$AI$3),LM130,0),
IF(AND(LV130='DD FD'!$J$7,LX130='DD FD'!$AI$3),LW130,0),
IF(AND(MF130='DD FD'!$J$7,MH130='DD FD'!$AI$3),MG130,0),
IF(AND(MQ130='DD FD'!$J$7,MS130='DD FD'!$AI$3),MR130,0),
IF(AND(NB130='DD FD'!$J$7,ND130='DD FD'!$AI$3),NC130,0),
IF(AND(NM130='DD FD'!$J$7,NO130='DD FD'!$AI$3),NN130,0),
IF(AND(NX130='DD FD'!$J$7,NZ130='DD FD'!$AI$3),NY130,0),
IF(AND(OI130='DD FD'!$J$7,OK130='DD FD'!$AI$3),OJ130,0),
),2)</f>
        <v>0</v>
      </c>
      <c r="OT130" s="865">
        <f>ROUNDUP(SUM(
IF(AND(LB130='DD FD'!$J$6,LD130='DD FD'!$AI$3),LC130,0),
IF(AND(LL130='DD FD'!$J$6,LN130='DD FD'!$AI$3),LM130,0),
IF(AND(LV130='DD FD'!$J$6,LX130='DD FD'!$AI$3),LW130,0),
IF(AND(MF130='DD FD'!$J$6,MH130='DD FD'!$AI$3),MG130,0),
IF(AND(MQ130='DD FD'!$J$6,MS130='DD FD'!$AI$3),MR130,0),
IF(AND(NB130='DD FD'!$J$6,ND130='DD FD'!$AI$3),NC130,0),
IF(AND(NM130='DD FD'!$J$6,NO130='DD FD'!$AI$3),NN130,0),
IF(AND(NX130='DD FD'!$J$6,NZ130='DD FD'!$AI$3),NY130,0),
IF(AND(OI130='DD FD'!$J$6,OK130='DD FD'!$AI$3),OJ130,0),
),2)</f>
        <v>0</v>
      </c>
      <c r="OU130" s="865">
        <f>ROUNDUP(SUM(
IF(AND(LB130='DD FD'!$J$10,LD130='DD FD'!$AI$3),LC130,0),
IF(AND(LL130='DD FD'!$J$10,LN130='DD FD'!$AI$3),LM130,0),
IF(AND(LV130='DD FD'!$J$10,LX130='DD FD'!$AI$3),LW130,0),
IF(AND(MF130='DD FD'!$J$10,MH130='DD FD'!$AI$3),MG130,0),
IF(AND(MQ130='DD FD'!$J$10,MS130='DD FD'!$AI$3),MR130,0),
IF(AND(NB130='DD FD'!$J$10,ND130='DD FD'!$AI$3),NC130,0),
IF(AND(NM130='DD FD'!$J$10,NO130='DD FD'!$AI$3),NN130,0),
IF(AND(NX130='DD FD'!$J$10,NZ130='DD FD'!$AI$3),NY130,0),
IF(AND(OI130='DD FD'!$J$10,OK130='DD FD'!$AI$3),OJ130,0),
),2)</f>
        <v>0</v>
      </c>
      <c r="OV130" s="865">
        <f>ROUNDUP(SUM(
IF(AND(LB130='DD FD'!$J$8,LD130='DD FD'!$AI$3),LC130,0),
IF(AND(LL130='DD FD'!$J$8,LN130='DD FD'!$AI$3),LM130,0),
IF(AND(LV130='DD FD'!$J$8,LX130='DD FD'!$AI$3),LW130,0),
IF(AND(MF130='DD FD'!$J$8,MH130='DD FD'!$AI$3),MG130,0),
IF(AND(MQ130='DD FD'!$J$8,MS130='DD FD'!$AI$3),MR130,0),
IF(AND(NB130='DD FD'!$J$8,ND130='DD FD'!$AI$3),NC130,0),
IF(AND(NM130='DD FD'!$J$8,NO130='DD FD'!$AI$3),NN130,0),
IF(AND(NX130='DD FD'!$J$8,NZ130='DD FD'!$AI$3),NY130,0),
IF(AND(OI130='DD FD'!$J$8,OK130='DD FD'!$AI$3),OJ130,0),
),2)</f>
        <v>0</v>
      </c>
      <c r="OW130" s="865">
        <f>ROUNDUP(SUM(
IF(AND(LB130='DD FD'!$J$5,LD130='DD FD'!$AI$3),LC130,0),
IF(AND(LL130='DD FD'!$J$5,LN130='DD FD'!$AI$3),LM130,0),
IF(AND(LV130='DD FD'!$J$5,LX130='DD FD'!$AI$3),LW130,0),
IF(AND(MF130='DD FD'!$J$5,MH130='DD FD'!$AI$3),MG130,0),
IF(AND(MQ130='DD FD'!$J$5,MS130='DD FD'!$AI$3),MR130,0),
IF(AND(NB130='DD FD'!$J$5,ND130='DD FD'!$AI$3),NC130,0),
IF(AND(NM130='DD FD'!$J$5,NO130='DD FD'!$AI$3),NN130,0),
IF(AND(NX130='DD FD'!$J$5,NZ130='DD FD'!$AI$3),NY130,0),
IF(AND(OI130='DD FD'!$J$5,OK130='DD FD'!$AI$3),OJ130,0),
),2)</f>
        <v>0</v>
      </c>
      <c r="OX130" s="865">
        <f>ROUNDUP(SUM(
IF(AND(LB130='DD FD'!$J$9,LD130='DD FD'!$AI$3),LC130,0),
IF(AND(LL130='DD FD'!$J$9,LN130='DD FD'!$AI$3),LM130,0),
IF(AND(LV130='DD FD'!$J$9,LX130='DD FD'!$AI$3),LW130,0),
IF(AND(MF130='DD FD'!$J$9,MH130='DD FD'!$AI$3),MG130,0),
IF(AND(MQ130='DD FD'!$J$9,MS130='DD FD'!$AI$3),MR130,0),
IF(AND(NB130='DD FD'!$J$9,ND130='DD FD'!$AI$3),NC130,0),
IF(AND(NM130='DD FD'!$J$9,NO130='DD FD'!$AI$3),NN130,0),
IF(AND(NX130='DD FD'!$J$9,NZ130='DD FD'!$AI$3),NY130,0),
IF(AND(OI130='DD FD'!$J$9,OK130='DD FD'!$AI$3),OJ130,0),
),2)</f>
        <v>0</v>
      </c>
      <c r="OY130" s="865">
        <f>ROUNDUP(SUM(
IF(AND(LB130='DD FD'!$J$4,LD130='DD FD'!$AI$3),LC130,0),
IF(AND(LL130='DD FD'!$J$4,LN130='DD FD'!$AI$3),LM130,0),
IF(AND(LV130='DD FD'!$J$4,LX130='DD FD'!$AI$3),LW130,0),
IF(AND(MF130='DD FD'!$J$4,MH130='DD FD'!$AI$3),MG130,0),
IF(AND(MQ130='DD FD'!$J$4,MS130='DD FD'!$AI$3),MR130,0),
IF(AND(NB130='DD FD'!$J$4,ND130='DD FD'!$AI$3),NC130,0),
IF(AND(NM130='DD FD'!$J$4,NO130='DD FD'!$AI$3),NN130,0),
IF(AND(NX130='DD FD'!$J$4,NZ130='DD FD'!$AI$3),NY130,0),
IF(AND(OI130='DD FD'!$J$4,OK130='DD FD'!$AI$3),OJ130,0),
),2)</f>
        <v>0</v>
      </c>
      <c r="OZ130" s="867">
        <f>ROUNDUP(SUM(
IF(AND(LB130='DD FD'!$J$11,LD130='DD FD'!$AI$3),LC130,0),
IF(AND(LL130='DD FD'!$J$11,LN130='DD FD'!$AI$3),LM130,0),
IF(AND(LV130='DD FD'!$J$11,LX130='DD FD'!$AI$3),LW130,0),
IF(AND(MF130='DD FD'!$J$11,MH130='DD FD'!$AI$3),MG130,0),
IF(AND(MQ130='DD FD'!$J$11,MS130='DD FD'!$AI$3),MR130,0),
IF(AND(NB130='DD FD'!$J$11,ND130='DD FD'!$AI$3),NC130,0),
IF(AND(NM130='DD FD'!$J$11,NO130='DD FD'!$AI$3),NN130,0),
IF(AND(NX130='DD FD'!$J$11,NZ130='DD FD'!$AI$3),NY130,0),
IF(AND(OI130='DD FD'!$J$11,OK130='DD FD'!$AI$3),OJ130,0),
),2)</f>
        <v>0</v>
      </c>
    </row>
    <row r="131" spans="1:416">
      <c r="A131" s="663"/>
      <c r="B131" s="182"/>
      <c r="C131" s="282"/>
      <c r="D131" s="282"/>
      <c r="E131" s="183"/>
      <c r="F131" s="355"/>
      <c r="G131" s="359"/>
      <c r="H131" s="664"/>
      <c r="I131" s="173"/>
      <c r="J131" s="161" t="str">
        <f t="shared" si="27"/>
        <v/>
      </c>
      <c r="K131" s="633" t="str">
        <f t="shared" si="44"/>
        <v/>
      </c>
      <c r="L131" s="636"/>
      <c r="M131" s="124" t="str">
        <f t="shared" si="45"/>
        <v/>
      </c>
      <c r="N131" s="125" t="str">
        <f t="shared" si="28"/>
        <v/>
      </c>
      <c r="O131" s="175"/>
      <c r="P131" s="175"/>
      <c r="Q131" s="126" t="str">
        <f t="shared" si="46"/>
        <v/>
      </c>
      <c r="R131" s="184"/>
      <c r="S131" s="184"/>
      <c r="T131" s="182"/>
      <c r="U131" s="182"/>
      <c r="V131" s="182"/>
      <c r="W131" s="358"/>
      <c r="X131" s="182"/>
      <c r="Y131" s="183"/>
      <c r="Z131" s="123"/>
      <c r="AA131" s="176"/>
      <c r="AB131" s="176"/>
      <c r="AC131" s="176"/>
      <c r="AD131" s="176"/>
      <c r="AE131" s="176"/>
      <c r="AF131" s="176"/>
      <c r="AG131" s="127" t="str">
        <f t="shared" si="47"/>
        <v/>
      </c>
      <c r="AH131" s="127" t="str">
        <f t="shared" si="48"/>
        <v/>
      </c>
      <c r="AI131" s="370"/>
      <c r="AJ131" s="635"/>
      <c r="AK131" s="619" t="str">
        <f t="shared" si="49"/>
        <v/>
      </c>
      <c r="AL131" s="124" t="str">
        <f t="shared" si="29"/>
        <v/>
      </c>
      <c r="AM131" s="124" t="str">
        <f t="shared" si="30"/>
        <v/>
      </c>
      <c r="AN131" s="124" t="str">
        <f t="shared" si="31"/>
        <v/>
      </c>
      <c r="AO131" s="124" t="str">
        <f t="shared" si="32"/>
        <v/>
      </c>
      <c r="AP131" s="184"/>
      <c r="AQ131" s="182"/>
      <c r="AR131" s="182"/>
      <c r="AS131" s="182"/>
      <c r="AT131" s="182"/>
      <c r="AU131" s="127" t="str">
        <f t="shared" si="33"/>
        <v/>
      </c>
      <c r="AV131" s="354"/>
      <c r="AW131" s="127" t="str">
        <f t="shared" si="34"/>
        <v/>
      </c>
      <c r="AX131" s="144" t="str">
        <f t="shared" si="35"/>
        <v/>
      </c>
      <c r="AY131" s="182"/>
      <c r="AZ131" s="23"/>
      <c r="BA131" s="23"/>
      <c r="BB131" s="183"/>
      <c r="BC131" s="622"/>
      <c r="BD131" s="649" t="str">
        <f t="shared" si="50"/>
        <v/>
      </c>
      <c r="BE131" s="354"/>
      <c r="BF131" s="192" t="str">
        <f t="shared" si="51"/>
        <v/>
      </c>
      <c r="BG131" s="159"/>
      <c r="BH131" s="159"/>
      <c r="BI131" s="182"/>
      <c r="BJ131" s="194"/>
      <c r="BK131" s="194"/>
      <c r="BL131" s="194"/>
      <c r="BM131" s="127" t="str">
        <f t="shared" si="36"/>
        <v/>
      </c>
      <c r="BN131" s="194"/>
      <c r="BO131" s="178" t="str">
        <f t="shared" si="37"/>
        <v/>
      </c>
      <c r="BP131" s="191"/>
      <c r="BQ131" s="182"/>
      <c r="BR131" s="23"/>
      <c r="BS131" s="23"/>
      <c r="BT131" s="23"/>
      <c r="BU131" s="651"/>
      <c r="BV131" s="647"/>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633" t="str">
        <f t="shared" si="52"/>
        <v/>
      </c>
      <c r="DY131" s="736"/>
      <c r="DZ131" s="334"/>
      <c r="EA131" s="736"/>
      <c r="EB131" s="197"/>
      <c r="EC131" s="194"/>
      <c r="ED131" s="197"/>
      <c r="EE131" s="197"/>
      <c r="EF131" s="194"/>
      <c r="EG131" s="194"/>
      <c r="EH131" s="194"/>
      <c r="EI131" s="123" t="str">
        <f t="shared" si="38"/>
        <v/>
      </c>
      <c r="EJ131" s="194"/>
      <c r="EK131" s="620" t="str">
        <f t="shared" si="39"/>
        <v/>
      </c>
      <c r="EL131" s="756"/>
      <c r="EM131" s="620" t="str">
        <f t="shared" si="53"/>
        <v/>
      </c>
      <c r="EN131" s="733"/>
      <c r="EO131" s="163"/>
      <c r="EP131" s="163"/>
      <c r="EQ131" s="163"/>
      <c r="ER131" s="163"/>
      <c r="ES131" s="163"/>
      <c r="ET131" s="163"/>
      <c r="EU131" s="163"/>
      <c r="EV131" s="163"/>
      <c r="EW131" s="163"/>
      <c r="EX131" s="163"/>
      <c r="EY131" s="163"/>
      <c r="EZ131" s="163"/>
      <c r="FA131" s="163"/>
      <c r="FB131" s="163"/>
      <c r="FC131" s="742"/>
      <c r="FD131" s="648" t="str">
        <f t="shared" si="40"/>
        <v/>
      </c>
      <c r="FE131" s="183"/>
      <c r="FF131" s="201"/>
      <c r="FG131" s="201"/>
      <c r="FH131" s="201"/>
      <c r="FI131" s="201"/>
      <c r="FJ131" s="201"/>
      <c r="FK131" s="201"/>
      <c r="FL131" s="182"/>
      <c r="FM131" s="182"/>
      <c r="FN131" s="334"/>
      <c r="FO131" s="123" t="str">
        <f t="shared" si="41"/>
        <v/>
      </c>
      <c r="FP131" s="889" t="str">
        <f>IF(Table1[[#This Row],[Baumwollanteil (in %)]]&lt;&gt;"","05","")</f>
        <v/>
      </c>
      <c r="FQ131" s="999"/>
      <c r="FR131" s="179" t="str">
        <f t="shared" si="42"/>
        <v/>
      </c>
      <c r="FS131" s="175"/>
      <c r="FT131" s="175"/>
      <c r="FU131" s="175"/>
      <c r="FV131" s="745" t="str">
        <f t="shared" si="43"/>
        <v/>
      </c>
      <c r="FZ131" s="24"/>
      <c r="GA131" s="24"/>
      <c r="GC131" s="1010" t="str">
        <f>IF(Table1[[#This Row],[Global Trade Item Number (GTIN)]]="","",Table1[[#This Row],[Global Trade Item Number (GTIN)]])</f>
        <v/>
      </c>
      <c r="GD131" s="790" t="str">
        <f>IF(Table1[[#This Row],[WAWI-Nr./ Kreditoren-Nummer
(ASDV)]]&lt;&gt;"",Table1[[#This Row],[WAWI-Nr./ Kreditoren-Nummer
(ASDV)]],"")</f>
        <v/>
      </c>
      <c r="GE131" s="190"/>
      <c r="GF131" s="790" t="str">
        <f>IF(Table1[[#This Row],[Gültig ab (Datum)]]&lt;&gt;"","31.12.9999","")</f>
        <v/>
      </c>
      <c r="GG131" s="190"/>
      <c r="GH131" s="190"/>
      <c r="GI131" s="616"/>
      <c r="GJ131" s="765"/>
      <c r="GK131" s="763"/>
      <c r="GL131" s="617"/>
      <c r="GM131" s="617"/>
      <c r="GN131" s="617"/>
      <c r="GO131" s="617"/>
      <c r="GP131" s="617"/>
      <c r="GQ131" s="775"/>
      <c r="GR131" s="771"/>
      <c r="GS131" s="159"/>
      <c r="GT131" s="610"/>
      <c r="GU131" s="610"/>
      <c r="GV131" s="610"/>
      <c r="GW131" s="610"/>
      <c r="GX131" s="610"/>
      <c r="GY131" s="610"/>
      <c r="GZ131" s="610"/>
      <c r="HA131" s="610"/>
      <c r="HB131" s="771"/>
      <c r="HC131" s="610"/>
      <c r="HD131" s="610"/>
      <c r="HE131" s="610"/>
      <c r="HF131" s="610"/>
      <c r="HG131" s="610"/>
      <c r="HH131" s="610"/>
      <c r="HI131" s="610"/>
      <c r="HJ131" s="610"/>
      <c r="HK131" s="610"/>
      <c r="HL131" s="771"/>
      <c r="HM131" s="610"/>
      <c r="HN131" s="610"/>
      <c r="HO131" s="610"/>
      <c r="HP131" s="610"/>
      <c r="HQ131" s="610"/>
      <c r="HR131" s="610"/>
      <c r="HS131" s="610"/>
      <c r="HT131" s="610"/>
      <c r="HU131" s="610"/>
      <c r="HV131" s="771"/>
      <c r="HW131" s="610"/>
      <c r="HX131" s="610"/>
      <c r="HY131" s="610"/>
      <c r="HZ131" s="610"/>
      <c r="IA131" s="610"/>
      <c r="IB131" s="610"/>
      <c r="IC131" s="610"/>
      <c r="ID131" s="610"/>
      <c r="IE131" s="610"/>
      <c r="IF131" s="610"/>
      <c r="IG131" s="771"/>
      <c r="IH131" s="610"/>
      <c r="II131" s="610"/>
      <c r="IJ131" s="610"/>
      <c r="IK131" s="610"/>
      <c r="IL131" s="610"/>
      <c r="IM131" s="610"/>
      <c r="IN131" s="610"/>
      <c r="IO131" s="610"/>
      <c r="IP131" s="610"/>
      <c r="IQ131" s="610"/>
      <c r="IR131" s="771"/>
      <c r="IS131" s="610"/>
      <c r="IT131" s="610"/>
      <c r="IU131" s="610"/>
      <c r="IV131" s="610"/>
      <c r="IW131" s="610"/>
      <c r="IX131" s="610"/>
      <c r="IY131" s="610"/>
      <c r="IZ131" s="610"/>
      <c r="JA131" s="610"/>
      <c r="JB131" s="610"/>
      <c r="JC131" s="771"/>
      <c r="JD131" s="610"/>
      <c r="JE131" s="610"/>
      <c r="JF131" s="610"/>
      <c r="JG131" s="610"/>
      <c r="JH131" s="610"/>
      <c r="JI131" s="610"/>
      <c r="JJ131" s="610"/>
      <c r="JK131" s="610"/>
      <c r="JL131" s="610"/>
      <c r="JM131" s="827"/>
      <c r="JN131" s="771"/>
      <c r="JO131" s="610"/>
      <c r="JP131" s="610"/>
      <c r="JQ131" s="610"/>
      <c r="JR131" s="610"/>
      <c r="JS131" s="610"/>
      <c r="JT131" s="610"/>
      <c r="JU131" s="610"/>
      <c r="JV131" s="610"/>
      <c r="JW131" s="610"/>
      <c r="JX131" s="610"/>
      <c r="JY131" s="771"/>
      <c r="JZ131" s="610"/>
      <c r="KA131" s="610"/>
      <c r="KB131" s="610"/>
      <c r="KC131" s="610"/>
      <c r="KD131" s="610"/>
      <c r="KE131" s="610"/>
      <c r="KF131" s="610"/>
      <c r="KG131" s="610"/>
      <c r="KH131" s="610"/>
      <c r="KI131" s="610"/>
      <c r="KL131" s="803" t="str">
        <f>IF(Table1[[#This Row],[GTIN]]&lt;&gt;"",Table1[[#This Row],[GTIN]],"")</f>
        <v/>
      </c>
      <c r="KM131" s="804" t="str">
        <f>Table1[[#This Row],[Kreditor]]</f>
        <v/>
      </c>
      <c r="KN131" s="805" t="str">
        <f>IF(Table1[[#This Row],[Gültig ab (Datum)]]&lt;&gt;"",Table1[[#This Row],[Gültig ab (Datum)]],"")</f>
        <v/>
      </c>
      <c r="KO131" s="805" t="str">
        <f>Table1[[#This Row],[Gültig bis]]</f>
        <v/>
      </c>
      <c r="KP131" s="818" t="str">
        <f>IF(Table1[[#This Row],[Artikel verpackt? 
(X=Ja)]]="","",Table1[[#This Row],[Artikel verpackt? 
(X=Ja)]])</f>
        <v/>
      </c>
      <c r="KQ131" s="806" t="str">
        <f>IF(Table1[[#This Row],[Verpackung recyclingfähig?
(X=Ja)]]="","",Table1[[#This Row],[Verpackung recyclingfähig?
(X=Ja)]])</f>
        <v/>
      </c>
      <c r="KR131" s="807"/>
      <c r="KS131" s="808"/>
      <c r="KT131" s="809"/>
      <c r="KU131" s="809"/>
      <c r="KV131" s="809"/>
      <c r="KW131" s="809"/>
      <c r="KX131" s="809"/>
      <c r="KY131" s="809"/>
      <c r="KZ131" s="810"/>
      <c r="LA131" s="811" t="str">
        <f>IF(Table1[[#This Row],[Hauptkörper - B1 - Art]]="","",VLOOKUP(Table1[[#This Row],[Hauptkörper - B1 - Art]],'DD FD'!B:C,2,FALSE))</f>
        <v/>
      </c>
      <c r="LB131" s="812" t="str">
        <f>IF(Table1[[#This Row],[Hauptkörper - B1 - Fraktion]]="","",VLOOKUP(Table1[[#This Row],[Hauptkörper - B1 - Fraktion]],'DD FD'!H:J,3,FALSE))</f>
        <v/>
      </c>
      <c r="LC131" s="809" t="str">
        <f>IF(Table1[[#This Row],[Hauptkörper - B1 - Gewicht
(in G)]]="","",Table1[[#This Row],[Hauptkörper - B1 - Gewicht
(in G)]])</f>
        <v/>
      </c>
      <c r="LD131" s="809" t="str">
        <f>IF(Table1[[#This Row],[Hauptkörper - B1 - Lizenzierungs-pflichtig? (X=Ja)]]="","",Table1[[#This Row],[Hauptkörper - B1 - Lizenzierungs-pflichtig? (X=Ja)]])</f>
        <v/>
      </c>
      <c r="LE131" s="812" t="str">
        <f>IF(Table1[[#This Row],[Hauptkörper - B1 - Virgin Material]]="","",VLOOKUP(Table1[[#This Row],[Hauptkörper - B1 - Virgin Material]],'DD FD'!AJ:AK,2,FALSE))</f>
        <v/>
      </c>
      <c r="LF131" s="813" t="str">
        <f>IF(Table1[[#This Row],[Hauptkörper - B1 - Virgin Material Anteil (in %)]]="","",Table1[[#This Row],[Hauptkörper - B1 - Virgin Material Anteil (in %)]])</f>
        <v/>
      </c>
      <c r="LG131" s="812" t="str">
        <f>IF(Table1[[#This Row],[Hauptkörper - B1 - Recyceltes Material]]="","",VLOOKUP(Table1[[#This Row],[Hauptkörper - B1 - Recyceltes Material]],'DD FD'!AL:AM,2,FALSE))</f>
        <v/>
      </c>
      <c r="LH131" s="813" t="str">
        <f>IF(Table1[[#This Row],[Hauptkörper - B1 - Recyceltes Material Anteil (in %)]]="","",Table1[[#This Row],[Hauptkörper - B1 - Recyceltes Material Anteil (in %)]])</f>
        <v/>
      </c>
      <c r="LI131" s="814" t="str">
        <f>IF(Table1[[#This Row],[Hauptkörper - B1 - Beschichtung]]="","",VLOOKUP(Table1[[#This Row],[Hauptkörper - B1 - Beschichtung]],'DD FD'!AE:AF,2,FALSE))</f>
        <v/>
      </c>
      <c r="LJ131" s="815" t="str">
        <f>IF(Table1[[#This Row],[Hauptkörper - B1 - Beschichtung Anteil (in %)]]="","",Table1[[#This Row],[Hauptkörper - B1 - Beschichtung Anteil (in %)]])</f>
        <v/>
      </c>
      <c r="LK131" s="811" t="str">
        <f>IF(Table1[[#This Row],[Hauptkörper - B2 - Art]]="","",VLOOKUP(Table1[[#This Row],[Hauptkörper - B2 - Art]],'DD FD'!B:C,2,FALSE))</f>
        <v/>
      </c>
      <c r="LL131" s="812" t="str">
        <f>IF(Table1[[#This Row],[Hauptkörper - B2 - Fraktion]]="","",VLOOKUP(Table1[[#This Row],[Hauptkörper - B2 - Fraktion]],'DD FD'!H:J,3,FALSE))</f>
        <v/>
      </c>
      <c r="LM131" s="809" t="str">
        <f>IF(Table1[[#This Row],[Hauptkörper - B2 - Gewicht
(in G)]]="","",Table1[[#This Row],[Hauptkörper - B2 - Gewicht
(in G)]])</f>
        <v/>
      </c>
      <c r="LN131" s="809" t="str">
        <f>IF(Table1[[#This Row],[Hauptkörper - B2 - Lizenzierungs-pflichtig? (X=Ja)]]="","",Table1[[#This Row],[Hauptkörper - B2 - Lizenzierungs-pflichtig? (X=Ja)]])</f>
        <v/>
      </c>
      <c r="LO131" s="812" t="str">
        <f>IF(Table1[[#This Row],[Hauptkörper - B2 - Virgin Material]]="","",VLOOKUP(Table1[[#This Row],[Hauptkörper - B2 - Virgin Material]],'DD FD'!AJ:AK,2,FALSE))</f>
        <v/>
      </c>
      <c r="LP131" s="813" t="str">
        <f>IF(Table1[[#This Row],[Hauptkörper - B2 - Virgin Material Anteil (in %)]]="","",Table1[[#This Row],[Hauptkörper - B2 - Virgin Material Anteil (in %)]])</f>
        <v/>
      </c>
      <c r="LQ131" s="812" t="str">
        <f>IF(Table1[[#This Row],[Hauptkörper - B2 - Recyceltes Material]]="","",VLOOKUP(Table1[[#This Row],[Hauptkörper - B2 - Recyceltes Material]],'DD FD'!AL:AM,2,FALSE))</f>
        <v/>
      </c>
      <c r="LR131" s="813" t="str">
        <f>IF(Table1[[#This Row],[Hauptkörper - B2 - Recyceltes Material Anteil (in %)]]="","",Table1[[#This Row],[Hauptkörper - B2 - Recyceltes Material Anteil (in %)]])</f>
        <v/>
      </c>
      <c r="LS131" s="812" t="str">
        <f>IF(Table1[[#This Row],[Hauptkörper - B2 - Beschichtung]]="","",VLOOKUP(Table1[[#This Row],[Hauptkörper - B2 - Beschichtung]],'DD FD'!AE:AF,2,FALSE))</f>
        <v/>
      </c>
      <c r="LT131" s="815" t="str">
        <f>IF(Table1[[#This Row],[Hauptkörper - B2 - Beschichtung Anteil (in %)]]="","",Table1[[#This Row],[Hauptkörper - B2 - Beschichtung Anteil (in %)]])</f>
        <v/>
      </c>
      <c r="LU131" s="811" t="str">
        <f>IF(Table1[[#This Row],[Hauptkörper - B3 - Art]]="","",VLOOKUP(Table1[[#This Row],[Hauptkörper - B3 - Art]],'DD FD'!B:C,2,FALSE))</f>
        <v/>
      </c>
      <c r="LV131" s="812" t="str">
        <f>IF(Table1[[#This Row],[Hauptkörper - B3 - Fraktion]]="","",VLOOKUP(Table1[[#This Row],[Hauptkörper - B3 - Fraktion]],'DD FD'!H:J,3,FALSE))</f>
        <v/>
      </c>
      <c r="LW131" s="809" t="str">
        <f>IF(Table1[[#This Row],[Hauptkörper - B3 - Gewicht
(in G)]]="","",Table1[[#This Row],[Hauptkörper - B3 - Gewicht
(in G)]])</f>
        <v/>
      </c>
      <c r="LX131" s="809" t="str">
        <f>IF(Table1[[#This Row],[Hauptkörper - B3 - Lizenzierungs-pflichtig? (X=Ja)]]="","",Table1[[#This Row],[Hauptkörper - B3 - Lizenzierungs-pflichtig? (X=Ja)]])</f>
        <v/>
      </c>
      <c r="LY131" s="812" t="str">
        <f>IF(Table1[[#This Row],[Hauptkörper - B3 - Virgin Material]]="","",VLOOKUP(Table1[[#This Row],[Hauptkörper - B3 - Virgin Material]],'DD FD'!AJ:AK,2,FALSE))</f>
        <v/>
      </c>
      <c r="LZ131" s="813" t="str">
        <f>IF(Table1[[#This Row],[Hauptkörper - B3 - Virgin Material Anteil (in %)]]="","",Table1[[#This Row],[Hauptkörper - B3 - Virgin Material Anteil (in %)]])</f>
        <v/>
      </c>
      <c r="MA131" s="812" t="str">
        <f>IF(Table1[[#This Row],[Hauptkörper - B3 - Recyceltes Material]]="","",VLOOKUP(Table1[[#This Row],[Hauptkörper - B3 - Recyceltes Material]],'DD FD'!AL:AM,2,FALSE))</f>
        <v/>
      </c>
      <c r="MB131" s="813" t="str">
        <f>IF(Table1[[#This Row],[Hauptkörper - B3 - Recyceltes Material Anteil (in %)]]="","",Table1[[#This Row],[Hauptkörper - B3 - Recyceltes Material Anteil (in %)]])</f>
        <v/>
      </c>
      <c r="MC131" s="812" t="str">
        <f>IF(Table1[[#This Row],[Hauptkörper - B3 - Beschichtung]]="","",VLOOKUP(Table1[[#This Row],[Hauptkörper - B3 - Beschichtung]],'DD FD'!AE:AF,2,FALSE))</f>
        <v/>
      </c>
      <c r="MD131" s="815" t="str">
        <f>IF(Table1[[#This Row],[Hauptkörper - B3 - Beschichtung Anteil (in %)]]="","",Table1[[#This Row],[Hauptkörper - B3 - Beschichtung Anteil (in %)]])</f>
        <v/>
      </c>
      <c r="ME131" s="811" t="str">
        <f>IF(Table1[[#This Row],[Verschluss - B1 - Art]]="","",VLOOKUP(Table1[[#This Row],[Verschluss - B1 - Art]],'DD FD'!D:E,2,FALSE))</f>
        <v/>
      </c>
      <c r="MF131" s="812" t="str">
        <f>IF(Table1[[#This Row],[Verschluss - B1 - Fraktion]]="","",VLOOKUP(Table1[[#This Row],[Verschluss - B1 - Fraktion]],'DD FD'!H:J,3,FALSE))</f>
        <v/>
      </c>
      <c r="MG131" s="809" t="str">
        <f>IF(Table1[[#This Row],[Verschluss - B1 - Gewicht (in G)]]="","",Table1[[#This Row],[Verschluss - B1 - Gewicht (in G)]])</f>
        <v/>
      </c>
      <c r="MH131" s="809" t="str">
        <f>IF(Table1[[#This Row],[Verschluss - B1 - Lizenzierungs-pflichtig? (X=Ja)]]="","",Table1[[#This Row],[Verschluss - B1 - Lizenzierungs-pflichtig? (X=Ja)]])</f>
        <v/>
      </c>
      <c r="MI131" s="809" t="str">
        <f>IF(Table1[[#This Row],[Verschluss - B1 - Trennbar vom Hauptkörper? (X=Ja)]]="","",Table1[[#This Row],[Verschluss - B1 - Trennbar vom Hauptkörper? (X=Ja)]])</f>
        <v/>
      </c>
      <c r="MJ131" s="812" t="str">
        <f>IF(Table1[[#This Row],[Verschluss - B1 - Virgin Material]]="","",VLOOKUP(Table1[[#This Row],[Verschluss - B1 - Virgin Material]],'DD FD'!AJ:AK,2,FALSE))</f>
        <v/>
      </c>
      <c r="MK131" s="813" t="str">
        <f>IF(Table1[[#This Row],[Verschluss - B1 - Virgin Material Anteil (in %)]]="","",Table1[[#This Row],[Verschluss - B1 - Virgin Material Anteil (in %)]])</f>
        <v/>
      </c>
      <c r="ML131" s="812" t="str">
        <f>IF(Table1[[#This Row],[Verschluss - B1 - Recyceltes Material]]="","",VLOOKUP(Table1[[#This Row],[Verschluss - B1 - Recyceltes Material]],'DD FD'!AL:AM,2,FALSE))</f>
        <v/>
      </c>
      <c r="MM131" s="813" t="str">
        <f>IF(Table1[[#This Row],[Verschluss - B1 - Recyceltes Material Anteil (in %)]]="","",Table1[[#This Row],[Verschluss - B1 - Recyceltes Material Anteil (in %)]])</f>
        <v/>
      </c>
      <c r="MN131" s="812" t="str">
        <f>IF(Table1[[#This Row],[Verschluss - B1 - Beschichtung]]="","",VLOOKUP(Table1[[#This Row],[Verschluss - B1 - Beschichtung]],'DD FD'!AE:AF,2,FALSE))</f>
        <v/>
      </c>
      <c r="MO131" s="815" t="str">
        <f>IF(Table1[[#This Row],[Verschluss - B1 - Beschichtung Anteil (in %)]]="","",Table1[[#This Row],[Verschluss - B1 - Beschichtung Anteil (in %)]])</f>
        <v/>
      </c>
      <c r="MP131" s="811" t="str">
        <f>IF(Table1[[#This Row],[Verschluss - B2 - Art]]="","",VLOOKUP(Table1[[#This Row],[Verschluss - B2 - Art]],'DD FD'!D:E,2,FALSE))</f>
        <v/>
      </c>
      <c r="MQ131" s="812" t="str">
        <f>IF(Table1[[#This Row],[Verschluss - B2 - Fraktion]]="","",VLOOKUP(Table1[[#This Row],[Verschluss - B2 - Fraktion]],'DD FD'!H:J,3,FALSE))</f>
        <v/>
      </c>
      <c r="MR131" s="809" t="str">
        <f>IF(Table1[[#This Row],[Verschluss - B2 - Gewicht (in G)]]="","",Table1[[#This Row],[Verschluss - B2 - Gewicht (in G)]])</f>
        <v/>
      </c>
      <c r="MS131" s="809" t="str">
        <f>IF(Table1[[#This Row],[Verschluss - B2 - Lizenzierungs-pflichtig? (X=Ja)]]="","",Table1[[#This Row],[Verschluss - B2 - Lizenzierungs-pflichtig? (X=Ja)]])</f>
        <v/>
      </c>
      <c r="MT131" s="809" t="str">
        <f>IF(Table1[[#This Row],[Verschluss - B2 - Trennbar vom Hauptkörper? (X=Ja)]]="","",Table1[[#This Row],[Verschluss - B2 - Trennbar vom Hauptkörper? (X=Ja)]])</f>
        <v/>
      </c>
      <c r="MU131" s="812" t="str">
        <f>IF(Table1[[#This Row],[Verschluss - B2 - Virgin Material]]="","",VLOOKUP(Table1[[#This Row],[Verschluss - B2 - Virgin Material]],'DD FD'!AJ:AK,2,FALSE))</f>
        <v/>
      </c>
      <c r="MV131" s="813" t="str">
        <f>IF(Table1[[#This Row],[Verschluss - B2 - Virgin Material Anteil (in %)]]="","",Table1[[#This Row],[Verschluss - B2 - Virgin Material Anteil (in %)]])</f>
        <v/>
      </c>
      <c r="MW131" s="812" t="str">
        <f>IF(Table1[[#This Row],[Verschluss - B2 - Recyceltes Material]]="","",VLOOKUP(Table1[[#This Row],[Verschluss - B2 - Recyceltes Material]],'DD FD'!AL:AM,2,FALSE))</f>
        <v/>
      </c>
      <c r="MX131" s="813" t="str">
        <f>IF(Table1[[#This Row],[Verschluss - B2 - Recyceltes Material Anteil (in %)]]="","",Table1[[#This Row],[Verschluss - B2 - Recyceltes Material Anteil (in %)]])</f>
        <v/>
      </c>
      <c r="MY131" s="812" t="str">
        <f>IF(Table1[[#This Row],[Verschluss - B2 - Beschichtung]]="","",VLOOKUP(Table1[[#This Row],[Verschluss - B2 - Beschichtung]],'DD FD'!AE:AF,2,FALSE))</f>
        <v/>
      </c>
      <c r="MZ131" s="815" t="str">
        <f>IF(Table1[[#This Row],[Verschluss - B2 - Beschichtung Anteil (in %)]]="","",Table1[[#This Row],[Verschluss - B2 - Beschichtung Anteil (in %)]])</f>
        <v/>
      </c>
      <c r="NA131" s="811" t="str">
        <f>IF(Table1[[#This Row],[Verschluss - B3 - Art]]="","",VLOOKUP(Table1[[#This Row],[Verschluss - B3 - Art]],'DD FD'!D:E,2,FALSE))</f>
        <v/>
      </c>
      <c r="NB131" s="812" t="str">
        <f>IF(Table1[[#This Row],[Verschluss - B3 - Fraktion]]="","",VLOOKUP(Table1[[#This Row],[Verschluss - B3 - Fraktion]],'DD FD'!H:J,3,FALSE))</f>
        <v/>
      </c>
      <c r="NC131" s="809" t="str">
        <f>IF(Table1[[#This Row],[Verschluss - B3 - Gewicht (in G)]]="","",Table1[[#This Row],[Verschluss - B3 - Gewicht (in G)]])</f>
        <v/>
      </c>
      <c r="ND131" s="809" t="str">
        <f>IF(Table1[[#This Row],[Verschluss - B3 - Lizenzierungs-pflichtig? (X=Ja)]]="","",Table1[[#This Row],[Verschluss - B3 - Lizenzierungs-pflichtig? (X=Ja)]])</f>
        <v/>
      </c>
      <c r="NE131" s="809" t="str">
        <f>IF(Table1[[#This Row],[Verschluss - B3 - Trennbar vom Hauptkörper? (X=Ja)]]="","",Table1[[#This Row],[Verschluss - B3 - Trennbar vom Hauptkörper? (X=Ja)]])</f>
        <v/>
      </c>
      <c r="NF131" s="812" t="str">
        <f>IF(Table1[[#This Row],[Verschluss - B3 - Virgin Material]]="","",VLOOKUP(Table1[[#This Row],[Verschluss - B3 - Virgin Material]],'DD FD'!AJ:AK,2,FALSE))</f>
        <v/>
      </c>
      <c r="NG131" s="813" t="str">
        <f>IF(Table1[[#This Row],[Verschluss - B3 - Virgin Material Anteil (in %)]]="","",Table1[[#This Row],[Verschluss - B3 - Virgin Material Anteil (in %)]])</f>
        <v/>
      </c>
      <c r="NH131" s="812" t="str">
        <f>IF(Table1[[#This Row],[Verschluss - B3 - Recyceltes Material]]="","",VLOOKUP(Table1[[#This Row],[Verschluss - B3 - Recyceltes Material]],'DD FD'!AL:AM,2,FALSE))</f>
        <v/>
      </c>
      <c r="NI131" s="813" t="str">
        <f>IF(Table1[[#This Row],[Verschluss - B3 - Recyceltes Material Anteil (in %)]]="","",Table1[[#This Row],[Verschluss - B3 - Recyceltes Material Anteil (in %)]])</f>
        <v/>
      </c>
      <c r="NJ131" s="812" t="str">
        <f>IF(Table1[[#This Row],[Verschluss - B3 - Beschichtung]]="","",VLOOKUP(Table1[[#This Row],[Verschluss - B3 - Beschichtung]],'DD FD'!AE:AF,2,FALSE))</f>
        <v/>
      </c>
      <c r="NK131" s="815" t="str">
        <f>IF(Table1[[#This Row],[Verschluss - B3 - Beschichtung Anteil (in %)]]="","",Table1[[#This Row],[Verschluss - B3 - Beschichtung Anteil (in %)]])</f>
        <v/>
      </c>
      <c r="NL131" s="811" t="str">
        <f>IF(Table1[[#This Row],[Etikett - B1 - Art]]="","",VLOOKUP(Table1[[#This Row],[Etikett - B1 - Art]],'DD FD'!F:G,2,FALSE))</f>
        <v/>
      </c>
      <c r="NM131" s="812" t="str">
        <f>IF(Table1[[#This Row],[Etikett - B1 - Fraktion]]="","",VLOOKUP(Table1[[#This Row],[Etikett - B1 - Fraktion]],'DD FD'!H:J,3,FALSE))</f>
        <v/>
      </c>
      <c r="NN131" s="809" t="str">
        <f>IF(Table1[[#This Row],[Etikett - B1 - Gewicht (in G)]]="","",Table1[[#This Row],[Etikett - B1 - Gewicht (in G)]])</f>
        <v/>
      </c>
      <c r="NO131" s="809" t="str">
        <f>IF(Table1[[#This Row],[Etikett - B1 - Lizenzierungs-pflichtig? (X=Ja)]]="","",Table1[[#This Row],[Etikett - B1 - Lizenzierungs-pflichtig? (X=Ja)]])</f>
        <v/>
      </c>
      <c r="NP131" s="809" t="str">
        <f>IF(Table1[[#This Row],[Etikett - B1 - Trennbar vom Hauptkörper? (X=Ja)]]="","",Table1[[#This Row],[Etikett - B1 - Trennbar vom Hauptkörper? (X=Ja)]])</f>
        <v/>
      </c>
      <c r="NQ131" s="812" t="str">
        <f>IF(Table1[[#This Row],[Etikett - B1 - Virgin Material]]="","",VLOOKUP(Table1[[#This Row],[Etikett - B1 - Virgin Material]],'DD FD'!AJ:AK,2,FALSE))</f>
        <v/>
      </c>
      <c r="NR131" s="813" t="str">
        <f>IF(Table1[[#This Row],[Etikett - B1 - Virgin Material Anteil (in %)]]="","",Table1[[#This Row],[Etikett - B1 - Virgin Material Anteil (in %)]])</f>
        <v/>
      </c>
      <c r="NS131" s="812" t="str">
        <f>IF(Table1[[#This Row],[Etikett - B1 - Recyceltes Material]]="","",VLOOKUP(Table1[[#This Row],[Etikett - B1 - Recyceltes Material]],'DD FD'!AL:AM,2,FALSE))</f>
        <v/>
      </c>
      <c r="NT131" s="813" t="str">
        <f>IF(Table1[[#This Row],[Etikett - B1 - Recyceltes Material Anteil (in %)]]="","",Table1[[#This Row],[Etikett - B1 - Recyceltes Material Anteil (in %)]])</f>
        <v/>
      </c>
      <c r="NU131" s="812" t="str">
        <f>IF(Table1[[#This Row],[Etikett - B1 - Beschichtung]]="","",VLOOKUP(Table1[[#This Row],[Etikett - B1 - Beschichtung]],'DD FD'!AE:AF,2,FALSE))</f>
        <v/>
      </c>
      <c r="NV131" s="815" t="str">
        <f>IF(Table1[[#This Row],[Etikett - B1 - Beschichtung Anteil (in %)]]="","",Table1[[#This Row],[Etikett - B1 - Beschichtung Anteil (in %)]])</f>
        <v/>
      </c>
      <c r="NW131" s="811" t="str">
        <f>IF(Table1[[#This Row],[Etikett - B2 - Art]]="","",VLOOKUP(Table1[[#This Row],[Etikett - B2 - Art]],'DD FD'!F:G,2,FALSE))</f>
        <v/>
      </c>
      <c r="NX131" s="812" t="str">
        <f>IF(Table1[[#This Row],[Etikett - B2 - Fraktion]]="","",VLOOKUP(Table1[[#This Row],[Etikett - B2 - Fraktion]],'DD FD'!H:J,3,FALSE))</f>
        <v/>
      </c>
      <c r="NY131" s="809" t="str">
        <f>IF(Table1[[#This Row],[Etikett - B2 - Gewicht (in G)]]="","",Table1[[#This Row],[Etikett - B2 - Gewicht (in G)]])</f>
        <v/>
      </c>
      <c r="NZ131" s="809" t="str">
        <f>IF(Table1[[#This Row],[Etikett - B2 - Lizenzierungs-pflichtig? (X=Ja)]]="","",Table1[[#This Row],[Etikett - B2 - Lizenzierungs-pflichtig? (X=Ja)]])</f>
        <v/>
      </c>
      <c r="OA131" s="809" t="str">
        <f>IF(Table1[[#This Row],[Etikett - B2 - Trennbar vom Hauptkörper? (X=Ja)]]="","",Table1[[#This Row],[Etikett - B2 - Trennbar vom Hauptkörper? (X=Ja)]])</f>
        <v/>
      </c>
      <c r="OB131" s="812" t="str">
        <f>IF(Table1[[#This Row],[Etikett - B2 - Virgin Material]]="","",VLOOKUP(Table1[[#This Row],[Etikett - B2 - Virgin Material]],'DD FD'!AJ:AK,2,FALSE))</f>
        <v/>
      </c>
      <c r="OC131" s="813" t="str">
        <f>IF(Table1[[#This Row],[Etikett - B2 - Virgin Material Anteil (in %)]]="","",Table1[[#This Row],[Etikett - B2 - Virgin Material Anteil (in %)]])</f>
        <v/>
      </c>
      <c r="OD131" s="812" t="str">
        <f>IF(Table1[[#This Row],[Etikett - B2 - Recyceltes Material]]="","",VLOOKUP(Table1[[#This Row],[Etikett - B2 - Recyceltes Material]],'DD FD'!AL:AM,2,FALSE))</f>
        <v/>
      </c>
      <c r="OE131" s="813" t="str">
        <f>IF(Table1[[#This Row],[Etikett - B2 - Recyceltes Material Anteil (in %)]]="","",Table1[[#This Row],[Etikett - B2 - Recyceltes Material Anteil (in %)]])</f>
        <v/>
      </c>
      <c r="OF131" s="812" t="str">
        <f>IF(Table1[[#This Row],[Etikett - B2 - Beschichtung]]="","",VLOOKUP(Table1[[#This Row],[Etikett - B2 - Beschichtung]],'DD FD'!AE:AF,2,FALSE))</f>
        <v/>
      </c>
      <c r="OG131" s="815" t="str">
        <f>IF(Table1[[#This Row],[Etikett - B2 - Beschichtung Anteil (in %)]]="","",Table1[[#This Row],[Etikett - B2 - Beschichtung Anteil (in %)]])</f>
        <v/>
      </c>
      <c r="OH131" s="811" t="str">
        <f>IF(Table1[[#This Row],[Etikett - B3 - Art]]="","",VLOOKUP(Table1[[#This Row],[Etikett - B3 - Art]],'DD FD'!F:G,2,FALSE))</f>
        <v/>
      </c>
      <c r="OI131" s="812" t="str">
        <f>IF(Table1[[#This Row],[Etikett - B3 - Fraktion]]="","",VLOOKUP(Table1[[#This Row],[Etikett - B3 - Fraktion]],'DD FD'!H:J,3,FALSE))</f>
        <v/>
      </c>
      <c r="OJ131" s="809" t="str">
        <f>IF(Table1[[#This Row],[Etikett - B3 - Gewicht (in G)]]="","",Table1[[#This Row],[Etikett - B3 - Gewicht (in G)]])</f>
        <v/>
      </c>
      <c r="OK131" s="809" t="str">
        <f>IF(Table1[[#This Row],[Etikett - B3 - Lizenzierungs-pflichtig? (X=Ja)]]="","",Table1[[#This Row],[Etikett - B3 - Lizenzierungs-pflichtig? (X=Ja)]])</f>
        <v/>
      </c>
      <c r="OL131" s="809" t="str">
        <f>IF(Table1[[#This Row],[Etikett - B3 - Trennbar vom Hauptkörper? (X=Ja)]]="","",Table1[[#This Row],[Etikett - B3 - Trennbar vom Hauptkörper? (X=Ja)]])</f>
        <v/>
      </c>
      <c r="OM131" s="812" t="str">
        <f>IF(Table1[[#This Row],[Etikett - B3 - Virgin Material]]="","",VLOOKUP(Table1[[#This Row],[Etikett - B3 - Virgin Material]],'DD FD'!AJ:AK,2,FALSE))</f>
        <v/>
      </c>
      <c r="ON131" s="813" t="str">
        <f>IF(Table1[[#This Row],[Etikett - B3 - Virgin Material Anteil (in %)]]="","",Table1[[#This Row],[Etikett - B3 - Virgin Material Anteil (in %)]])</f>
        <v/>
      </c>
      <c r="OO131" s="812" t="str">
        <f>IF(Table1[[#This Row],[Etikett - B3 - Recyceltes Material]]="","",VLOOKUP(Table1[[#This Row],[Etikett - B3 - Recyceltes Material]],'DD FD'!AL:AM,2,FALSE))</f>
        <v/>
      </c>
      <c r="OP131" s="813" t="str">
        <f>IF(Table1[[#This Row],[Etikett - B3 - Recyceltes Material Anteil (in %)]]="","",Table1[[#This Row],[Etikett - B3 - Recyceltes Material Anteil (in %)]])</f>
        <v/>
      </c>
      <c r="OQ131" s="812" t="str">
        <f>IF(Table1[[#This Row],[Etikett - B3 - Beschichtung]]="","",VLOOKUP(Table1[[#This Row],[Etikett - B3 - Beschichtung]],'DD FD'!AE:AF,2,FALSE))</f>
        <v/>
      </c>
      <c r="OR131" s="861" t="str">
        <f>IF(Table1[[#This Row],[Etikett - B3 - Beschichtung Anteil (in %)]]="","",Table1[[#This Row],[Etikett - B3 - Beschichtung Anteil (in %)]])</f>
        <v/>
      </c>
      <c r="OS131" s="866">
        <f>ROUNDUP(SUM(
IF(AND(LB131='DD FD'!$J$7,LD131='DD FD'!$AI$3),LC131,0),
IF(AND(LL131='DD FD'!$J$7,LN131='DD FD'!$AI$3),LM131,0),
IF(AND(LV131='DD FD'!$J$7,LX131='DD FD'!$AI$3),LW131,0),
IF(AND(MF131='DD FD'!$J$7,MH131='DD FD'!$AI$3),MG131,0),
IF(AND(MQ131='DD FD'!$J$7,MS131='DD FD'!$AI$3),MR131,0),
IF(AND(NB131='DD FD'!$J$7,ND131='DD FD'!$AI$3),NC131,0),
IF(AND(NM131='DD FD'!$J$7,NO131='DD FD'!$AI$3),NN131,0),
IF(AND(NX131='DD FD'!$J$7,NZ131='DD FD'!$AI$3),NY131,0),
IF(AND(OI131='DD FD'!$J$7,OK131='DD FD'!$AI$3),OJ131,0),
),2)</f>
        <v>0</v>
      </c>
      <c r="OT131" s="865">
        <f>ROUNDUP(SUM(
IF(AND(LB131='DD FD'!$J$6,LD131='DD FD'!$AI$3),LC131,0),
IF(AND(LL131='DD FD'!$J$6,LN131='DD FD'!$AI$3),LM131,0),
IF(AND(LV131='DD FD'!$J$6,LX131='DD FD'!$AI$3),LW131,0),
IF(AND(MF131='DD FD'!$J$6,MH131='DD FD'!$AI$3),MG131,0),
IF(AND(MQ131='DD FD'!$J$6,MS131='DD FD'!$AI$3),MR131,0),
IF(AND(NB131='DD FD'!$J$6,ND131='DD FD'!$AI$3),NC131,0),
IF(AND(NM131='DD FD'!$J$6,NO131='DD FD'!$AI$3),NN131,0),
IF(AND(NX131='DD FD'!$J$6,NZ131='DD FD'!$AI$3),NY131,0),
IF(AND(OI131='DD FD'!$J$6,OK131='DD FD'!$AI$3),OJ131,0),
),2)</f>
        <v>0</v>
      </c>
      <c r="OU131" s="865">
        <f>ROUNDUP(SUM(
IF(AND(LB131='DD FD'!$J$10,LD131='DD FD'!$AI$3),LC131,0),
IF(AND(LL131='DD FD'!$J$10,LN131='DD FD'!$AI$3),LM131,0),
IF(AND(LV131='DD FD'!$J$10,LX131='DD FD'!$AI$3),LW131,0),
IF(AND(MF131='DD FD'!$J$10,MH131='DD FD'!$AI$3),MG131,0),
IF(AND(MQ131='DD FD'!$J$10,MS131='DD FD'!$AI$3),MR131,0),
IF(AND(NB131='DD FD'!$J$10,ND131='DD FD'!$AI$3),NC131,0),
IF(AND(NM131='DD FD'!$J$10,NO131='DD FD'!$AI$3),NN131,0),
IF(AND(NX131='DD FD'!$J$10,NZ131='DD FD'!$AI$3),NY131,0),
IF(AND(OI131='DD FD'!$J$10,OK131='DD FD'!$AI$3),OJ131,0),
),2)</f>
        <v>0</v>
      </c>
      <c r="OV131" s="865">
        <f>ROUNDUP(SUM(
IF(AND(LB131='DD FD'!$J$8,LD131='DD FD'!$AI$3),LC131,0),
IF(AND(LL131='DD FD'!$J$8,LN131='DD FD'!$AI$3),LM131,0),
IF(AND(LV131='DD FD'!$J$8,LX131='DD FD'!$AI$3),LW131,0),
IF(AND(MF131='DD FD'!$J$8,MH131='DD FD'!$AI$3),MG131,0),
IF(AND(MQ131='DD FD'!$J$8,MS131='DD FD'!$AI$3),MR131,0),
IF(AND(NB131='DD FD'!$J$8,ND131='DD FD'!$AI$3),NC131,0),
IF(AND(NM131='DD FD'!$J$8,NO131='DD FD'!$AI$3),NN131,0),
IF(AND(NX131='DD FD'!$J$8,NZ131='DD FD'!$AI$3),NY131,0),
IF(AND(OI131='DD FD'!$J$8,OK131='DD FD'!$AI$3),OJ131,0),
),2)</f>
        <v>0</v>
      </c>
      <c r="OW131" s="865">
        <f>ROUNDUP(SUM(
IF(AND(LB131='DD FD'!$J$5,LD131='DD FD'!$AI$3),LC131,0),
IF(AND(LL131='DD FD'!$J$5,LN131='DD FD'!$AI$3),LM131,0),
IF(AND(LV131='DD FD'!$J$5,LX131='DD FD'!$AI$3),LW131,0),
IF(AND(MF131='DD FD'!$J$5,MH131='DD FD'!$AI$3),MG131,0),
IF(AND(MQ131='DD FD'!$J$5,MS131='DD FD'!$AI$3),MR131,0),
IF(AND(NB131='DD FD'!$J$5,ND131='DD FD'!$AI$3),NC131,0),
IF(AND(NM131='DD FD'!$J$5,NO131='DD FD'!$AI$3),NN131,0),
IF(AND(NX131='DD FD'!$J$5,NZ131='DD FD'!$AI$3),NY131,0),
IF(AND(OI131='DD FD'!$J$5,OK131='DD FD'!$AI$3),OJ131,0),
),2)</f>
        <v>0</v>
      </c>
      <c r="OX131" s="865">
        <f>ROUNDUP(SUM(
IF(AND(LB131='DD FD'!$J$9,LD131='DD FD'!$AI$3),LC131,0),
IF(AND(LL131='DD FD'!$J$9,LN131='DD FD'!$AI$3),LM131,0),
IF(AND(LV131='DD FD'!$J$9,LX131='DD FD'!$AI$3),LW131,0),
IF(AND(MF131='DD FD'!$J$9,MH131='DD FD'!$AI$3),MG131,0),
IF(AND(MQ131='DD FD'!$J$9,MS131='DD FD'!$AI$3),MR131,0),
IF(AND(NB131='DD FD'!$J$9,ND131='DD FD'!$AI$3),NC131,0),
IF(AND(NM131='DD FD'!$J$9,NO131='DD FD'!$AI$3),NN131,0),
IF(AND(NX131='DD FD'!$J$9,NZ131='DD FD'!$AI$3),NY131,0),
IF(AND(OI131='DD FD'!$J$9,OK131='DD FD'!$AI$3),OJ131,0),
),2)</f>
        <v>0</v>
      </c>
      <c r="OY131" s="865">
        <f>ROUNDUP(SUM(
IF(AND(LB131='DD FD'!$J$4,LD131='DD FD'!$AI$3),LC131,0),
IF(AND(LL131='DD FD'!$J$4,LN131='DD FD'!$AI$3),LM131,0),
IF(AND(LV131='DD FD'!$J$4,LX131='DD FD'!$AI$3),LW131,0),
IF(AND(MF131='DD FD'!$J$4,MH131='DD FD'!$AI$3),MG131,0),
IF(AND(MQ131='DD FD'!$J$4,MS131='DD FD'!$AI$3),MR131,0),
IF(AND(NB131='DD FD'!$J$4,ND131='DD FD'!$AI$3),NC131,0),
IF(AND(NM131='DD FD'!$J$4,NO131='DD FD'!$AI$3),NN131,0),
IF(AND(NX131='DD FD'!$J$4,NZ131='DD FD'!$AI$3),NY131,0),
IF(AND(OI131='DD FD'!$J$4,OK131='DD FD'!$AI$3),OJ131,0),
),2)</f>
        <v>0</v>
      </c>
      <c r="OZ131" s="867">
        <f>ROUNDUP(SUM(
IF(AND(LB131='DD FD'!$J$11,LD131='DD FD'!$AI$3),LC131,0),
IF(AND(LL131='DD FD'!$J$11,LN131='DD FD'!$AI$3),LM131,0),
IF(AND(LV131='DD FD'!$J$11,LX131='DD FD'!$AI$3),LW131,0),
IF(AND(MF131='DD FD'!$J$11,MH131='DD FD'!$AI$3),MG131,0),
IF(AND(MQ131='DD FD'!$J$11,MS131='DD FD'!$AI$3),MR131,0),
IF(AND(NB131='DD FD'!$J$11,ND131='DD FD'!$AI$3),NC131,0),
IF(AND(NM131='DD FD'!$J$11,NO131='DD FD'!$AI$3),NN131,0),
IF(AND(NX131='DD FD'!$J$11,NZ131='DD FD'!$AI$3),NY131,0),
IF(AND(OI131='DD FD'!$J$11,OK131='DD FD'!$AI$3),OJ131,0),
),2)</f>
        <v>0</v>
      </c>
    </row>
    <row r="132" spans="1:416">
      <c r="A132" s="663"/>
      <c r="B132" s="182"/>
      <c r="C132" s="282"/>
      <c r="D132" s="282"/>
      <c r="E132" s="183"/>
      <c r="F132" s="355"/>
      <c r="G132" s="359"/>
      <c r="H132" s="664"/>
      <c r="I132" s="173"/>
      <c r="J132" s="161" t="str">
        <f t="shared" si="27"/>
        <v/>
      </c>
      <c r="K132" s="633" t="str">
        <f t="shared" si="44"/>
        <v/>
      </c>
      <c r="L132" s="636"/>
      <c r="M132" s="124" t="str">
        <f t="shared" si="45"/>
        <v/>
      </c>
      <c r="N132" s="125" t="str">
        <f t="shared" si="28"/>
        <v/>
      </c>
      <c r="O132" s="175"/>
      <c r="P132" s="175"/>
      <c r="Q132" s="126" t="str">
        <f t="shared" si="46"/>
        <v/>
      </c>
      <c r="R132" s="184"/>
      <c r="S132" s="184"/>
      <c r="T132" s="182"/>
      <c r="U132" s="182"/>
      <c r="V132" s="182"/>
      <c r="W132" s="358"/>
      <c r="X132" s="182"/>
      <c r="Y132" s="183"/>
      <c r="Z132" s="123"/>
      <c r="AA132" s="176"/>
      <c r="AB132" s="176"/>
      <c r="AC132" s="176"/>
      <c r="AD132" s="176"/>
      <c r="AE132" s="176"/>
      <c r="AF132" s="176"/>
      <c r="AG132" s="127" t="str">
        <f t="shared" si="47"/>
        <v/>
      </c>
      <c r="AH132" s="127" t="str">
        <f t="shared" si="48"/>
        <v/>
      </c>
      <c r="AI132" s="370"/>
      <c r="AJ132" s="635"/>
      <c r="AK132" s="619" t="str">
        <f t="shared" si="49"/>
        <v/>
      </c>
      <c r="AL132" s="124" t="str">
        <f t="shared" si="29"/>
        <v/>
      </c>
      <c r="AM132" s="124" t="str">
        <f t="shared" si="30"/>
        <v/>
      </c>
      <c r="AN132" s="124" t="str">
        <f t="shared" si="31"/>
        <v/>
      </c>
      <c r="AO132" s="124" t="str">
        <f t="shared" si="32"/>
        <v/>
      </c>
      <c r="AP132" s="184"/>
      <c r="AQ132" s="182"/>
      <c r="AR132" s="182"/>
      <c r="AS132" s="182"/>
      <c r="AT132" s="182"/>
      <c r="AU132" s="127" t="str">
        <f t="shared" si="33"/>
        <v/>
      </c>
      <c r="AV132" s="354"/>
      <c r="AW132" s="127" t="str">
        <f t="shared" si="34"/>
        <v/>
      </c>
      <c r="AX132" s="144" t="str">
        <f t="shared" si="35"/>
        <v/>
      </c>
      <c r="AY132" s="182"/>
      <c r="AZ132" s="23"/>
      <c r="BA132" s="23"/>
      <c r="BB132" s="183"/>
      <c r="BC132" s="622"/>
      <c r="BD132" s="649" t="str">
        <f t="shared" si="50"/>
        <v/>
      </c>
      <c r="BE132" s="354"/>
      <c r="BF132" s="192" t="str">
        <f t="shared" si="51"/>
        <v/>
      </c>
      <c r="BG132" s="159"/>
      <c r="BH132" s="159"/>
      <c r="BI132" s="182"/>
      <c r="BJ132" s="194"/>
      <c r="BK132" s="194"/>
      <c r="BL132" s="194"/>
      <c r="BM132" s="127" t="str">
        <f t="shared" si="36"/>
        <v/>
      </c>
      <c r="BN132" s="194"/>
      <c r="BO132" s="178" t="str">
        <f t="shared" si="37"/>
        <v/>
      </c>
      <c r="BP132" s="191"/>
      <c r="BQ132" s="182"/>
      <c r="BR132" s="23"/>
      <c r="BS132" s="23"/>
      <c r="BT132" s="23"/>
      <c r="BU132" s="651"/>
      <c r="BV132" s="647"/>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633" t="str">
        <f t="shared" si="52"/>
        <v/>
      </c>
      <c r="DY132" s="736"/>
      <c r="DZ132" s="334"/>
      <c r="EA132" s="736"/>
      <c r="EB132" s="197"/>
      <c r="EC132" s="194"/>
      <c r="ED132" s="197"/>
      <c r="EE132" s="197"/>
      <c r="EF132" s="194"/>
      <c r="EG132" s="194"/>
      <c r="EH132" s="194"/>
      <c r="EI132" s="123" t="str">
        <f t="shared" si="38"/>
        <v/>
      </c>
      <c r="EJ132" s="194"/>
      <c r="EK132" s="620" t="str">
        <f t="shared" si="39"/>
        <v/>
      </c>
      <c r="EL132" s="756"/>
      <c r="EM132" s="620" t="str">
        <f t="shared" si="53"/>
        <v/>
      </c>
      <c r="EN132" s="733"/>
      <c r="EO132" s="163"/>
      <c r="EP132" s="163"/>
      <c r="EQ132" s="163"/>
      <c r="ER132" s="163"/>
      <c r="ES132" s="163"/>
      <c r="ET132" s="163"/>
      <c r="EU132" s="163"/>
      <c r="EV132" s="163"/>
      <c r="EW132" s="163"/>
      <c r="EX132" s="163"/>
      <c r="EY132" s="163"/>
      <c r="EZ132" s="163"/>
      <c r="FA132" s="163"/>
      <c r="FB132" s="163"/>
      <c r="FC132" s="742"/>
      <c r="FD132" s="648" t="str">
        <f t="shared" si="40"/>
        <v/>
      </c>
      <c r="FE132" s="183"/>
      <c r="FF132" s="201"/>
      <c r="FG132" s="201"/>
      <c r="FH132" s="201"/>
      <c r="FI132" s="201"/>
      <c r="FJ132" s="201"/>
      <c r="FK132" s="201"/>
      <c r="FL132" s="182"/>
      <c r="FM132" s="182"/>
      <c r="FN132" s="334"/>
      <c r="FO132" s="123" t="str">
        <f t="shared" si="41"/>
        <v/>
      </c>
      <c r="FP132" s="889" t="str">
        <f>IF(Table1[[#This Row],[Baumwollanteil (in %)]]&lt;&gt;"","05","")</f>
        <v/>
      </c>
      <c r="FQ132" s="999"/>
      <c r="FR132" s="179" t="str">
        <f t="shared" si="42"/>
        <v/>
      </c>
      <c r="FS132" s="175"/>
      <c r="FT132" s="175"/>
      <c r="FU132" s="175"/>
      <c r="FV132" s="745" t="str">
        <f t="shared" si="43"/>
        <v/>
      </c>
      <c r="FZ132" s="24"/>
      <c r="GA132" s="24"/>
      <c r="GC132" s="1010" t="str">
        <f>IF(Table1[[#This Row],[Global Trade Item Number (GTIN)]]="","",Table1[[#This Row],[Global Trade Item Number (GTIN)]])</f>
        <v/>
      </c>
      <c r="GD132" s="790" t="str">
        <f>IF(Table1[[#This Row],[WAWI-Nr./ Kreditoren-Nummer
(ASDV)]]&lt;&gt;"",Table1[[#This Row],[WAWI-Nr./ Kreditoren-Nummer
(ASDV)]],"")</f>
        <v/>
      </c>
      <c r="GE132" s="190"/>
      <c r="GF132" s="790" t="str">
        <f>IF(Table1[[#This Row],[Gültig ab (Datum)]]&lt;&gt;"","31.12.9999","")</f>
        <v/>
      </c>
      <c r="GG132" s="190"/>
      <c r="GH132" s="190"/>
      <c r="GI132" s="616"/>
      <c r="GJ132" s="765"/>
      <c r="GK132" s="763"/>
      <c r="GL132" s="617"/>
      <c r="GM132" s="617"/>
      <c r="GN132" s="617"/>
      <c r="GO132" s="617"/>
      <c r="GP132" s="617"/>
      <c r="GQ132" s="775"/>
      <c r="GR132" s="771"/>
      <c r="GS132" s="159"/>
      <c r="GT132" s="610"/>
      <c r="GU132" s="610"/>
      <c r="GV132" s="610"/>
      <c r="GW132" s="610"/>
      <c r="GX132" s="610"/>
      <c r="GY132" s="610"/>
      <c r="GZ132" s="610"/>
      <c r="HA132" s="610"/>
      <c r="HB132" s="771"/>
      <c r="HC132" s="610"/>
      <c r="HD132" s="610"/>
      <c r="HE132" s="610"/>
      <c r="HF132" s="610"/>
      <c r="HG132" s="610"/>
      <c r="HH132" s="610"/>
      <c r="HI132" s="610"/>
      <c r="HJ132" s="610"/>
      <c r="HK132" s="610"/>
      <c r="HL132" s="771"/>
      <c r="HM132" s="610"/>
      <c r="HN132" s="610"/>
      <c r="HO132" s="610"/>
      <c r="HP132" s="610"/>
      <c r="HQ132" s="610"/>
      <c r="HR132" s="610"/>
      <c r="HS132" s="610"/>
      <c r="HT132" s="610"/>
      <c r="HU132" s="610"/>
      <c r="HV132" s="771"/>
      <c r="HW132" s="610"/>
      <c r="HX132" s="610"/>
      <c r="HY132" s="610"/>
      <c r="HZ132" s="610"/>
      <c r="IA132" s="610"/>
      <c r="IB132" s="610"/>
      <c r="IC132" s="610"/>
      <c r="ID132" s="610"/>
      <c r="IE132" s="610"/>
      <c r="IF132" s="610"/>
      <c r="IG132" s="771"/>
      <c r="IH132" s="610"/>
      <c r="II132" s="610"/>
      <c r="IJ132" s="610"/>
      <c r="IK132" s="610"/>
      <c r="IL132" s="610"/>
      <c r="IM132" s="610"/>
      <c r="IN132" s="610"/>
      <c r="IO132" s="610"/>
      <c r="IP132" s="610"/>
      <c r="IQ132" s="610"/>
      <c r="IR132" s="771"/>
      <c r="IS132" s="610"/>
      <c r="IT132" s="610"/>
      <c r="IU132" s="610"/>
      <c r="IV132" s="610"/>
      <c r="IW132" s="610"/>
      <c r="IX132" s="610"/>
      <c r="IY132" s="610"/>
      <c r="IZ132" s="610"/>
      <c r="JA132" s="610"/>
      <c r="JB132" s="610"/>
      <c r="JC132" s="771"/>
      <c r="JD132" s="610"/>
      <c r="JE132" s="610"/>
      <c r="JF132" s="610"/>
      <c r="JG132" s="610"/>
      <c r="JH132" s="610"/>
      <c r="JI132" s="610"/>
      <c r="JJ132" s="610"/>
      <c r="JK132" s="610"/>
      <c r="JL132" s="610"/>
      <c r="JM132" s="827"/>
      <c r="JN132" s="771"/>
      <c r="JO132" s="610"/>
      <c r="JP132" s="610"/>
      <c r="JQ132" s="610"/>
      <c r="JR132" s="610"/>
      <c r="JS132" s="610"/>
      <c r="JT132" s="610"/>
      <c r="JU132" s="610"/>
      <c r="JV132" s="610"/>
      <c r="JW132" s="610"/>
      <c r="JX132" s="610"/>
      <c r="JY132" s="771"/>
      <c r="JZ132" s="610"/>
      <c r="KA132" s="610"/>
      <c r="KB132" s="610"/>
      <c r="KC132" s="610"/>
      <c r="KD132" s="610"/>
      <c r="KE132" s="610"/>
      <c r="KF132" s="610"/>
      <c r="KG132" s="610"/>
      <c r="KH132" s="610"/>
      <c r="KI132" s="610"/>
      <c r="KL132" s="803" t="str">
        <f>IF(Table1[[#This Row],[GTIN]]&lt;&gt;"",Table1[[#This Row],[GTIN]],"")</f>
        <v/>
      </c>
      <c r="KM132" s="804" t="str">
        <f>Table1[[#This Row],[Kreditor]]</f>
        <v/>
      </c>
      <c r="KN132" s="805" t="str">
        <f>IF(Table1[[#This Row],[Gültig ab (Datum)]]&lt;&gt;"",Table1[[#This Row],[Gültig ab (Datum)]],"")</f>
        <v/>
      </c>
      <c r="KO132" s="805" t="str">
        <f>Table1[[#This Row],[Gültig bis]]</f>
        <v/>
      </c>
      <c r="KP132" s="818" t="str">
        <f>IF(Table1[[#This Row],[Artikel verpackt? 
(X=Ja)]]="","",Table1[[#This Row],[Artikel verpackt? 
(X=Ja)]])</f>
        <v/>
      </c>
      <c r="KQ132" s="806" t="str">
        <f>IF(Table1[[#This Row],[Verpackung recyclingfähig?
(X=Ja)]]="","",Table1[[#This Row],[Verpackung recyclingfähig?
(X=Ja)]])</f>
        <v/>
      </c>
      <c r="KR132" s="807"/>
      <c r="KS132" s="808"/>
      <c r="KT132" s="809"/>
      <c r="KU132" s="809"/>
      <c r="KV132" s="809"/>
      <c r="KW132" s="809"/>
      <c r="KX132" s="809"/>
      <c r="KY132" s="809"/>
      <c r="KZ132" s="810"/>
      <c r="LA132" s="811" t="str">
        <f>IF(Table1[[#This Row],[Hauptkörper - B1 - Art]]="","",VLOOKUP(Table1[[#This Row],[Hauptkörper - B1 - Art]],'DD FD'!B:C,2,FALSE))</f>
        <v/>
      </c>
      <c r="LB132" s="812" t="str">
        <f>IF(Table1[[#This Row],[Hauptkörper - B1 - Fraktion]]="","",VLOOKUP(Table1[[#This Row],[Hauptkörper - B1 - Fraktion]],'DD FD'!H:J,3,FALSE))</f>
        <v/>
      </c>
      <c r="LC132" s="809" t="str">
        <f>IF(Table1[[#This Row],[Hauptkörper - B1 - Gewicht
(in G)]]="","",Table1[[#This Row],[Hauptkörper - B1 - Gewicht
(in G)]])</f>
        <v/>
      </c>
      <c r="LD132" s="809" t="str">
        <f>IF(Table1[[#This Row],[Hauptkörper - B1 - Lizenzierungs-pflichtig? (X=Ja)]]="","",Table1[[#This Row],[Hauptkörper - B1 - Lizenzierungs-pflichtig? (X=Ja)]])</f>
        <v/>
      </c>
      <c r="LE132" s="812" t="str">
        <f>IF(Table1[[#This Row],[Hauptkörper - B1 - Virgin Material]]="","",VLOOKUP(Table1[[#This Row],[Hauptkörper - B1 - Virgin Material]],'DD FD'!AJ:AK,2,FALSE))</f>
        <v/>
      </c>
      <c r="LF132" s="813" t="str">
        <f>IF(Table1[[#This Row],[Hauptkörper - B1 - Virgin Material Anteil (in %)]]="","",Table1[[#This Row],[Hauptkörper - B1 - Virgin Material Anteil (in %)]])</f>
        <v/>
      </c>
      <c r="LG132" s="812" t="str">
        <f>IF(Table1[[#This Row],[Hauptkörper - B1 - Recyceltes Material]]="","",VLOOKUP(Table1[[#This Row],[Hauptkörper - B1 - Recyceltes Material]],'DD FD'!AL:AM,2,FALSE))</f>
        <v/>
      </c>
      <c r="LH132" s="813" t="str">
        <f>IF(Table1[[#This Row],[Hauptkörper - B1 - Recyceltes Material Anteil (in %)]]="","",Table1[[#This Row],[Hauptkörper - B1 - Recyceltes Material Anteil (in %)]])</f>
        <v/>
      </c>
      <c r="LI132" s="814" t="str">
        <f>IF(Table1[[#This Row],[Hauptkörper - B1 - Beschichtung]]="","",VLOOKUP(Table1[[#This Row],[Hauptkörper - B1 - Beschichtung]],'DD FD'!AE:AF,2,FALSE))</f>
        <v/>
      </c>
      <c r="LJ132" s="815" t="str">
        <f>IF(Table1[[#This Row],[Hauptkörper - B1 - Beschichtung Anteil (in %)]]="","",Table1[[#This Row],[Hauptkörper - B1 - Beschichtung Anteil (in %)]])</f>
        <v/>
      </c>
      <c r="LK132" s="811" t="str">
        <f>IF(Table1[[#This Row],[Hauptkörper - B2 - Art]]="","",VLOOKUP(Table1[[#This Row],[Hauptkörper - B2 - Art]],'DD FD'!B:C,2,FALSE))</f>
        <v/>
      </c>
      <c r="LL132" s="812" t="str">
        <f>IF(Table1[[#This Row],[Hauptkörper - B2 - Fraktion]]="","",VLOOKUP(Table1[[#This Row],[Hauptkörper - B2 - Fraktion]],'DD FD'!H:J,3,FALSE))</f>
        <v/>
      </c>
      <c r="LM132" s="809" t="str">
        <f>IF(Table1[[#This Row],[Hauptkörper - B2 - Gewicht
(in G)]]="","",Table1[[#This Row],[Hauptkörper - B2 - Gewicht
(in G)]])</f>
        <v/>
      </c>
      <c r="LN132" s="809" t="str">
        <f>IF(Table1[[#This Row],[Hauptkörper - B2 - Lizenzierungs-pflichtig? (X=Ja)]]="","",Table1[[#This Row],[Hauptkörper - B2 - Lizenzierungs-pflichtig? (X=Ja)]])</f>
        <v/>
      </c>
      <c r="LO132" s="812" t="str">
        <f>IF(Table1[[#This Row],[Hauptkörper - B2 - Virgin Material]]="","",VLOOKUP(Table1[[#This Row],[Hauptkörper - B2 - Virgin Material]],'DD FD'!AJ:AK,2,FALSE))</f>
        <v/>
      </c>
      <c r="LP132" s="813" t="str">
        <f>IF(Table1[[#This Row],[Hauptkörper - B2 - Virgin Material Anteil (in %)]]="","",Table1[[#This Row],[Hauptkörper - B2 - Virgin Material Anteil (in %)]])</f>
        <v/>
      </c>
      <c r="LQ132" s="812" t="str">
        <f>IF(Table1[[#This Row],[Hauptkörper - B2 - Recyceltes Material]]="","",VLOOKUP(Table1[[#This Row],[Hauptkörper - B2 - Recyceltes Material]],'DD FD'!AL:AM,2,FALSE))</f>
        <v/>
      </c>
      <c r="LR132" s="813" t="str">
        <f>IF(Table1[[#This Row],[Hauptkörper - B2 - Recyceltes Material Anteil (in %)]]="","",Table1[[#This Row],[Hauptkörper - B2 - Recyceltes Material Anteil (in %)]])</f>
        <v/>
      </c>
      <c r="LS132" s="812" t="str">
        <f>IF(Table1[[#This Row],[Hauptkörper - B2 - Beschichtung]]="","",VLOOKUP(Table1[[#This Row],[Hauptkörper - B2 - Beschichtung]],'DD FD'!AE:AF,2,FALSE))</f>
        <v/>
      </c>
      <c r="LT132" s="815" t="str">
        <f>IF(Table1[[#This Row],[Hauptkörper - B2 - Beschichtung Anteil (in %)]]="","",Table1[[#This Row],[Hauptkörper - B2 - Beschichtung Anteil (in %)]])</f>
        <v/>
      </c>
      <c r="LU132" s="811" t="str">
        <f>IF(Table1[[#This Row],[Hauptkörper - B3 - Art]]="","",VLOOKUP(Table1[[#This Row],[Hauptkörper - B3 - Art]],'DD FD'!B:C,2,FALSE))</f>
        <v/>
      </c>
      <c r="LV132" s="812" t="str">
        <f>IF(Table1[[#This Row],[Hauptkörper - B3 - Fraktion]]="","",VLOOKUP(Table1[[#This Row],[Hauptkörper - B3 - Fraktion]],'DD FD'!H:J,3,FALSE))</f>
        <v/>
      </c>
      <c r="LW132" s="809" t="str">
        <f>IF(Table1[[#This Row],[Hauptkörper - B3 - Gewicht
(in G)]]="","",Table1[[#This Row],[Hauptkörper - B3 - Gewicht
(in G)]])</f>
        <v/>
      </c>
      <c r="LX132" s="809" t="str">
        <f>IF(Table1[[#This Row],[Hauptkörper - B3 - Lizenzierungs-pflichtig? (X=Ja)]]="","",Table1[[#This Row],[Hauptkörper - B3 - Lizenzierungs-pflichtig? (X=Ja)]])</f>
        <v/>
      </c>
      <c r="LY132" s="812" t="str">
        <f>IF(Table1[[#This Row],[Hauptkörper - B3 - Virgin Material]]="","",VLOOKUP(Table1[[#This Row],[Hauptkörper - B3 - Virgin Material]],'DD FD'!AJ:AK,2,FALSE))</f>
        <v/>
      </c>
      <c r="LZ132" s="813" t="str">
        <f>IF(Table1[[#This Row],[Hauptkörper - B3 - Virgin Material Anteil (in %)]]="","",Table1[[#This Row],[Hauptkörper - B3 - Virgin Material Anteil (in %)]])</f>
        <v/>
      </c>
      <c r="MA132" s="812" t="str">
        <f>IF(Table1[[#This Row],[Hauptkörper - B3 - Recyceltes Material]]="","",VLOOKUP(Table1[[#This Row],[Hauptkörper - B3 - Recyceltes Material]],'DD FD'!AL:AM,2,FALSE))</f>
        <v/>
      </c>
      <c r="MB132" s="813" t="str">
        <f>IF(Table1[[#This Row],[Hauptkörper - B3 - Recyceltes Material Anteil (in %)]]="","",Table1[[#This Row],[Hauptkörper - B3 - Recyceltes Material Anteil (in %)]])</f>
        <v/>
      </c>
      <c r="MC132" s="812" t="str">
        <f>IF(Table1[[#This Row],[Hauptkörper - B3 - Beschichtung]]="","",VLOOKUP(Table1[[#This Row],[Hauptkörper - B3 - Beschichtung]],'DD FD'!AE:AF,2,FALSE))</f>
        <v/>
      </c>
      <c r="MD132" s="815" t="str">
        <f>IF(Table1[[#This Row],[Hauptkörper - B3 - Beschichtung Anteil (in %)]]="","",Table1[[#This Row],[Hauptkörper - B3 - Beschichtung Anteil (in %)]])</f>
        <v/>
      </c>
      <c r="ME132" s="811" t="str">
        <f>IF(Table1[[#This Row],[Verschluss - B1 - Art]]="","",VLOOKUP(Table1[[#This Row],[Verschluss - B1 - Art]],'DD FD'!D:E,2,FALSE))</f>
        <v/>
      </c>
      <c r="MF132" s="812" t="str">
        <f>IF(Table1[[#This Row],[Verschluss - B1 - Fraktion]]="","",VLOOKUP(Table1[[#This Row],[Verschluss - B1 - Fraktion]],'DD FD'!H:J,3,FALSE))</f>
        <v/>
      </c>
      <c r="MG132" s="809" t="str">
        <f>IF(Table1[[#This Row],[Verschluss - B1 - Gewicht (in G)]]="","",Table1[[#This Row],[Verschluss - B1 - Gewicht (in G)]])</f>
        <v/>
      </c>
      <c r="MH132" s="809" t="str">
        <f>IF(Table1[[#This Row],[Verschluss - B1 - Lizenzierungs-pflichtig? (X=Ja)]]="","",Table1[[#This Row],[Verschluss - B1 - Lizenzierungs-pflichtig? (X=Ja)]])</f>
        <v/>
      </c>
      <c r="MI132" s="809" t="str">
        <f>IF(Table1[[#This Row],[Verschluss - B1 - Trennbar vom Hauptkörper? (X=Ja)]]="","",Table1[[#This Row],[Verschluss - B1 - Trennbar vom Hauptkörper? (X=Ja)]])</f>
        <v/>
      </c>
      <c r="MJ132" s="812" t="str">
        <f>IF(Table1[[#This Row],[Verschluss - B1 - Virgin Material]]="","",VLOOKUP(Table1[[#This Row],[Verschluss - B1 - Virgin Material]],'DD FD'!AJ:AK,2,FALSE))</f>
        <v/>
      </c>
      <c r="MK132" s="813" t="str">
        <f>IF(Table1[[#This Row],[Verschluss - B1 - Virgin Material Anteil (in %)]]="","",Table1[[#This Row],[Verschluss - B1 - Virgin Material Anteil (in %)]])</f>
        <v/>
      </c>
      <c r="ML132" s="812" t="str">
        <f>IF(Table1[[#This Row],[Verschluss - B1 - Recyceltes Material]]="","",VLOOKUP(Table1[[#This Row],[Verschluss - B1 - Recyceltes Material]],'DD FD'!AL:AM,2,FALSE))</f>
        <v/>
      </c>
      <c r="MM132" s="813" t="str">
        <f>IF(Table1[[#This Row],[Verschluss - B1 - Recyceltes Material Anteil (in %)]]="","",Table1[[#This Row],[Verschluss - B1 - Recyceltes Material Anteil (in %)]])</f>
        <v/>
      </c>
      <c r="MN132" s="812" t="str">
        <f>IF(Table1[[#This Row],[Verschluss - B1 - Beschichtung]]="","",VLOOKUP(Table1[[#This Row],[Verschluss - B1 - Beschichtung]],'DD FD'!AE:AF,2,FALSE))</f>
        <v/>
      </c>
      <c r="MO132" s="815" t="str">
        <f>IF(Table1[[#This Row],[Verschluss - B1 - Beschichtung Anteil (in %)]]="","",Table1[[#This Row],[Verschluss - B1 - Beschichtung Anteil (in %)]])</f>
        <v/>
      </c>
      <c r="MP132" s="811" t="str">
        <f>IF(Table1[[#This Row],[Verschluss - B2 - Art]]="","",VLOOKUP(Table1[[#This Row],[Verschluss - B2 - Art]],'DD FD'!D:E,2,FALSE))</f>
        <v/>
      </c>
      <c r="MQ132" s="812" t="str">
        <f>IF(Table1[[#This Row],[Verschluss - B2 - Fraktion]]="","",VLOOKUP(Table1[[#This Row],[Verschluss - B2 - Fraktion]],'DD FD'!H:J,3,FALSE))</f>
        <v/>
      </c>
      <c r="MR132" s="809" t="str">
        <f>IF(Table1[[#This Row],[Verschluss - B2 - Gewicht (in G)]]="","",Table1[[#This Row],[Verschluss - B2 - Gewicht (in G)]])</f>
        <v/>
      </c>
      <c r="MS132" s="809" t="str">
        <f>IF(Table1[[#This Row],[Verschluss - B2 - Lizenzierungs-pflichtig? (X=Ja)]]="","",Table1[[#This Row],[Verschluss - B2 - Lizenzierungs-pflichtig? (X=Ja)]])</f>
        <v/>
      </c>
      <c r="MT132" s="809" t="str">
        <f>IF(Table1[[#This Row],[Verschluss - B2 - Trennbar vom Hauptkörper? (X=Ja)]]="","",Table1[[#This Row],[Verschluss - B2 - Trennbar vom Hauptkörper? (X=Ja)]])</f>
        <v/>
      </c>
      <c r="MU132" s="812" t="str">
        <f>IF(Table1[[#This Row],[Verschluss - B2 - Virgin Material]]="","",VLOOKUP(Table1[[#This Row],[Verschluss - B2 - Virgin Material]],'DD FD'!AJ:AK,2,FALSE))</f>
        <v/>
      </c>
      <c r="MV132" s="813" t="str">
        <f>IF(Table1[[#This Row],[Verschluss - B2 - Virgin Material Anteil (in %)]]="","",Table1[[#This Row],[Verschluss - B2 - Virgin Material Anteil (in %)]])</f>
        <v/>
      </c>
      <c r="MW132" s="812" t="str">
        <f>IF(Table1[[#This Row],[Verschluss - B2 - Recyceltes Material]]="","",VLOOKUP(Table1[[#This Row],[Verschluss - B2 - Recyceltes Material]],'DD FD'!AL:AM,2,FALSE))</f>
        <v/>
      </c>
      <c r="MX132" s="813" t="str">
        <f>IF(Table1[[#This Row],[Verschluss - B2 - Recyceltes Material Anteil (in %)]]="","",Table1[[#This Row],[Verschluss - B2 - Recyceltes Material Anteil (in %)]])</f>
        <v/>
      </c>
      <c r="MY132" s="812" t="str">
        <f>IF(Table1[[#This Row],[Verschluss - B2 - Beschichtung]]="","",VLOOKUP(Table1[[#This Row],[Verschluss - B2 - Beschichtung]],'DD FD'!AE:AF,2,FALSE))</f>
        <v/>
      </c>
      <c r="MZ132" s="815" t="str">
        <f>IF(Table1[[#This Row],[Verschluss - B2 - Beschichtung Anteil (in %)]]="","",Table1[[#This Row],[Verschluss - B2 - Beschichtung Anteil (in %)]])</f>
        <v/>
      </c>
      <c r="NA132" s="811" t="str">
        <f>IF(Table1[[#This Row],[Verschluss - B3 - Art]]="","",VLOOKUP(Table1[[#This Row],[Verschluss - B3 - Art]],'DD FD'!D:E,2,FALSE))</f>
        <v/>
      </c>
      <c r="NB132" s="812" t="str">
        <f>IF(Table1[[#This Row],[Verschluss - B3 - Fraktion]]="","",VLOOKUP(Table1[[#This Row],[Verschluss - B3 - Fraktion]],'DD FD'!H:J,3,FALSE))</f>
        <v/>
      </c>
      <c r="NC132" s="809" t="str">
        <f>IF(Table1[[#This Row],[Verschluss - B3 - Gewicht (in G)]]="","",Table1[[#This Row],[Verschluss - B3 - Gewicht (in G)]])</f>
        <v/>
      </c>
      <c r="ND132" s="809" t="str">
        <f>IF(Table1[[#This Row],[Verschluss - B3 - Lizenzierungs-pflichtig? (X=Ja)]]="","",Table1[[#This Row],[Verschluss - B3 - Lizenzierungs-pflichtig? (X=Ja)]])</f>
        <v/>
      </c>
      <c r="NE132" s="809" t="str">
        <f>IF(Table1[[#This Row],[Verschluss - B3 - Trennbar vom Hauptkörper? (X=Ja)]]="","",Table1[[#This Row],[Verschluss - B3 - Trennbar vom Hauptkörper? (X=Ja)]])</f>
        <v/>
      </c>
      <c r="NF132" s="812" t="str">
        <f>IF(Table1[[#This Row],[Verschluss - B3 - Virgin Material]]="","",VLOOKUP(Table1[[#This Row],[Verschluss - B3 - Virgin Material]],'DD FD'!AJ:AK,2,FALSE))</f>
        <v/>
      </c>
      <c r="NG132" s="813" t="str">
        <f>IF(Table1[[#This Row],[Verschluss - B3 - Virgin Material Anteil (in %)]]="","",Table1[[#This Row],[Verschluss - B3 - Virgin Material Anteil (in %)]])</f>
        <v/>
      </c>
      <c r="NH132" s="812" t="str">
        <f>IF(Table1[[#This Row],[Verschluss - B3 - Recyceltes Material]]="","",VLOOKUP(Table1[[#This Row],[Verschluss - B3 - Recyceltes Material]],'DD FD'!AL:AM,2,FALSE))</f>
        <v/>
      </c>
      <c r="NI132" s="813" t="str">
        <f>IF(Table1[[#This Row],[Verschluss - B3 - Recyceltes Material Anteil (in %)]]="","",Table1[[#This Row],[Verschluss - B3 - Recyceltes Material Anteil (in %)]])</f>
        <v/>
      </c>
      <c r="NJ132" s="812" t="str">
        <f>IF(Table1[[#This Row],[Verschluss - B3 - Beschichtung]]="","",VLOOKUP(Table1[[#This Row],[Verschluss - B3 - Beschichtung]],'DD FD'!AE:AF,2,FALSE))</f>
        <v/>
      </c>
      <c r="NK132" s="815" t="str">
        <f>IF(Table1[[#This Row],[Verschluss - B3 - Beschichtung Anteil (in %)]]="","",Table1[[#This Row],[Verschluss - B3 - Beschichtung Anteil (in %)]])</f>
        <v/>
      </c>
      <c r="NL132" s="811" t="str">
        <f>IF(Table1[[#This Row],[Etikett - B1 - Art]]="","",VLOOKUP(Table1[[#This Row],[Etikett - B1 - Art]],'DD FD'!F:G,2,FALSE))</f>
        <v/>
      </c>
      <c r="NM132" s="812" t="str">
        <f>IF(Table1[[#This Row],[Etikett - B1 - Fraktion]]="","",VLOOKUP(Table1[[#This Row],[Etikett - B1 - Fraktion]],'DD FD'!H:J,3,FALSE))</f>
        <v/>
      </c>
      <c r="NN132" s="809" t="str">
        <f>IF(Table1[[#This Row],[Etikett - B1 - Gewicht (in G)]]="","",Table1[[#This Row],[Etikett - B1 - Gewicht (in G)]])</f>
        <v/>
      </c>
      <c r="NO132" s="809" t="str">
        <f>IF(Table1[[#This Row],[Etikett - B1 - Lizenzierungs-pflichtig? (X=Ja)]]="","",Table1[[#This Row],[Etikett - B1 - Lizenzierungs-pflichtig? (X=Ja)]])</f>
        <v/>
      </c>
      <c r="NP132" s="809" t="str">
        <f>IF(Table1[[#This Row],[Etikett - B1 - Trennbar vom Hauptkörper? (X=Ja)]]="","",Table1[[#This Row],[Etikett - B1 - Trennbar vom Hauptkörper? (X=Ja)]])</f>
        <v/>
      </c>
      <c r="NQ132" s="812" t="str">
        <f>IF(Table1[[#This Row],[Etikett - B1 - Virgin Material]]="","",VLOOKUP(Table1[[#This Row],[Etikett - B1 - Virgin Material]],'DD FD'!AJ:AK,2,FALSE))</f>
        <v/>
      </c>
      <c r="NR132" s="813" t="str">
        <f>IF(Table1[[#This Row],[Etikett - B1 - Virgin Material Anteil (in %)]]="","",Table1[[#This Row],[Etikett - B1 - Virgin Material Anteil (in %)]])</f>
        <v/>
      </c>
      <c r="NS132" s="812" t="str">
        <f>IF(Table1[[#This Row],[Etikett - B1 - Recyceltes Material]]="","",VLOOKUP(Table1[[#This Row],[Etikett - B1 - Recyceltes Material]],'DD FD'!AL:AM,2,FALSE))</f>
        <v/>
      </c>
      <c r="NT132" s="813" t="str">
        <f>IF(Table1[[#This Row],[Etikett - B1 - Recyceltes Material Anteil (in %)]]="","",Table1[[#This Row],[Etikett - B1 - Recyceltes Material Anteil (in %)]])</f>
        <v/>
      </c>
      <c r="NU132" s="812" t="str">
        <f>IF(Table1[[#This Row],[Etikett - B1 - Beschichtung]]="","",VLOOKUP(Table1[[#This Row],[Etikett - B1 - Beschichtung]],'DD FD'!AE:AF,2,FALSE))</f>
        <v/>
      </c>
      <c r="NV132" s="815" t="str">
        <f>IF(Table1[[#This Row],[Etikett - B1 - Beschichtung Anteil (in %)]]="","",Table1[[#This Row],[Etikett - B1 - Beschichtung Anteil (in %)]])</f>
        <v/>
      </c>
      <c r="NW132" s="811" t="str">
        <f>IF(Table1[[#This Row],[Etikett - B2 - Art]]="","",VLOOKUP(Table1[[#This Row],[Etikett - B2 - Art]],'DD FD'!F:G,2,FALSE))</f>
        <v/>
      </c>
      <c r="NX132" s="812" t="str">
        <f>IF(Table1[[#This Row],[Etikett - B2 - Fraktion]]="","",VLOOKUP(Table1[[#This Row],[Etikett - B2 - Fraktion]],'DD FD'!H:J,3,FALSE))</f>
        <v/>
      </c>
      <c r="NY132" s="809" t="str">
        <f>IF(Table1[[#This Row],[Etikett - B2 - Gewicht (in G)]]="","",Table1[[#This Row],[Etikett - B2 - Gewicht (in G)]])</f>
        <v/>
      </c>
      <c r="NZ132" s="809" t="str">
        <f>IF(Table1[[#This Row],[Etikett - B2 - Lizenzierungs-pflichtig? (X=Ja)]]="","",Table1[[#This Row],[Etikett - B2 - Lizenzierungs-pflichtig? (X=Ja)]])</f>
        <v/>
      </c>
      <c r="OA132" s="809" t="str">
        <f>IF(Table1[[#This Row],[Etikett - B2 - Trennbar vom Hauptkörper? (X=Ja)]]="","",Table1[[#This Row],[Etikett - B2 - Trennbar vom Hauptkörper? (X=Ja)]])</f>
        <v/>
      </c>
      <c r="OB132" s="812" t="str">
        <f>IF(Table1[[#This Row],[Etikett - B2 - Virgin Material]]="","",VLOOKUP(Table1[[#This Row],[Etikett - B2 - Virgin Material]],'DD FD'!AJ:AK,2,FALSE))</f>
        <v/>
      </c>
      <c r="OC132" s="813" t="str">
        <f>IF(Table1[[#This Row],[Etikett - B2 - Virgin Material Anteil (in %)]]="","",Table1[[#This Row],[Etikett - B2 - Virgin Material Anteil (in %)]])</f>
        <v/>
      </c>
      <c r="OD132" s="812" t="str">
        <f>IF(Table1[[#This Row],[Etikett - B2 - Recyceltes Material]]="","",VLOOKUP(Table1[[#This Row],[Etikett - B2 - Recyceltes Material]],'DD FD'!AL:AM,2,FALSE))</f>
        <v/>
      </c>
      <c r="OE132" s="813" t="str">
        <f>IF(Table1[[#This Row],[Etikett - B2 - Recyceltes Material Anteil (in %)]]="","",Table1[[#This Row],[Etikett - B2 - Recyceltes Material Anteil (in %)]])</f>
        <v/>
      </c>
      <c r="OF132" s="812" t="str">
        <f>IF(Table1[[#This Row],[Etikett - B2 - Beschichtung]]="","",VLOOKUP(Table1[[#This Row],[Etikett - B2 - Beschichtung]],'DD FD'!AE:AF,2,FALSE))</f>
        <v/>
      </c>
      <c r="OG132" s="815" t="str">
        <f>IF(Table1[[#This Row],[Etikett - B2 - Beschichtung Anteil (in %)]]="","",Table1[[#This Row],[Etikett - B2 - Beschichtung Anteil (in %)]])</f>
        <v/>
      </c>
      <c r="OH132" s="811" t="str">
        <f>IF(Table1[[#This Row],[Etikett - B3 - Art]]="","",VLOOKUP(Table1[[#This Row],[Etikett - B3 - Art]],'DD FD'!F:G,2,FALSE))</f>
        <v/>
      </c>
      <c r="OI132" s="812" t="str">
        <f>IF(Table1[[#This Row],[Etikett - B3 - Fraktion]]="","",VLOOKUP(Table1[[#This Row],[Etikett - B3 - Fraktion]],'DD FD'!H:J,3,FALSE))</f>
        <v/>
      </c>
      <c r="OJ132" s="809" t="str">
        <f>IF(Table1[[#This Row],[Etikett - B3 - Gewicht (in G)]]="","",Table1[[#This Row],[Etikett - B3 - Gewicht (in G)]])</f>
        <v/>
      </c>
      <c r="OK132" s="809" t="str">
        <f>IF(Table1[[#This Row],[Etikett - B3 - Lizenzierungs-pflichtig? (X=Ja)]]="","",Table1[[#This Row],[Etikett - B3 - Lizenzierungs-pflichtig? (X=Ja)]])</f>
        <v/>
      </c>
      <c r="OL132" s="809" t="str">
        <f>IF(Table1[[#This Row],[Etikett - B3 - Trennbar vom Hauptkörper? (X=Ja)]]="","",Table1[[#This Row],[Etikett - B3 - Trennbar vom Hauptkörper? (X=Ja)]])</f>
        <v/>
      </c>
      <c r="OM132" s="812" t="str">
        <f>IF(Table1[[#This Row],[Etikett - B3 - Virgin Material]]="","",VLOOKUP(Table1[[#This Row],[Etikett - B3 - Virgin Material]],'DD FD'!AJ:AK,2,FALSE))</f>
        <v/>
      </c>
      <c r="ON132" s="813" t="str">
        <f>IF(Table1[[#This Row],[Etikett - B3 - Virgin Material Anteil (in %)]]="","",Table1[[#This Row],[Etikett - B3 - Virgin Material Anteil (in %)]])</f>
        <v/>
      </c>
      <c r="OO132" s="812" t="str">
        <f>IF(Table1[[#This Row],[Etikett - B3 - Recyceltes Material]]="","",VLOOKUP(Table1[[#This Row],[Etikett - B3 - Recyceltes Material]],'DD FD'!AL:AM,2,FALSE))</f>
        <v/>
      </c>
      <c r="OP132" s="813" t="str">
        <f>IF(Table1[[#This Row],[Etikett - B3 - Recyceltes Material Anteil (in %)]]="","",Table1[[#This Row],[Etikett - B3 - Recyceltes Material Anteil (in %)]])</f>
        <v/>
      </c>
      <c r="OQ132" s="812" t="str">
        <f>IF(Table1[[#This Row],[Etikett - B3 - Beschichtung]]="","",VLOOKUP(Table1[[#This Row],[Etikett - B3 - Beschichtung]],'DD FD'!AE:AF,2,FALSE))</f>
        <v/>
      </c>
      <c r="OR132" s="861" t="str">
        <f>IF(Table1[[#This Row],[Etikett - B3 - Beschichtung Anteil (in %)]]="","",Table1[[#This Row],[Etikett - B3 - Beschichtung Anteil (in %)]])</f>
        <v/>
      </c>
      <c r="OS132" s="866">
        <f>ROUNDUP(SUM(
IF(AND(LB132='DD FD'!$J$7,LD132='DD FD'!$AI$3),LC132,0),
IF(AND(LL132='DD FD'!$J$7,LN132='DD FD'!$AI$3),LM132,0),
IF(AND(LV132='DD FD'!$J$7,LX132='DD FD'!$AI$3),LW132,0),
IF(AND(MF132='DD FD'!$J$7,MH132='DD FD'!$AI$3),MG132,0),
IF(AND(MQ132='DD FD'!$J$7,MS132='DD FD'!$AI$3),MR132,0),
IF(AND(NB132='DD FD'!$J$7,ND132='DD FD'!$AI$3),NC132,0),
IF(AND(NM132='DD FD'!$J$7,NO132='DD FD'!$AI$3),NN132,0),
IF(AND(NX132='DD FD'!$J$7,NZ132='DD FD'!$AI$3),NY132,0),
IF(AND(OI132='DD FD'!$J$7,OK132='DD FD'!$AI$3),OJ132,0),
),2)</f>
        <v>0</v>
      </c>
      <c r="OT132" s="865">
        <f>ROUNDUP(SUM(
IF(AND(LB132='DD FD'!$J$6,LD132='DD FD'!$AI$3),LC132,0),
IF(AND(LL132='DD FD'!$J$6,LN132='DD FD'!$AI$3),LM132,0),
IF(AND(LV132='DD FD'!$J$6,LX132='DD FD'!$AI$3),LW132,0),
IF(AND(MF132='DD FD'!$J$6,MH132='DD FD'!$AI$3),MG132,0),
IF(AND(MQ132='DD FD'!$J$6,MS132='DD FD'!$AI$3),MR132,0),
IF(AND(NB132='DD FD'!$J$6,ND132='DD FD'!$AI$3),NC132,0),
IF(AND(NM132='DD FD'!$J$6,NO132='DD FD'!$AI$3),NN132,0),
IF(AND(NX132='DD FD'!$J$6,NZ132='DD FD'!$AI$3),NY132,0),
IF(AND(OI132='DD FD'!$J$6,OK132='DD FD'!$AI$3),OJ132,0),
),2)</f>
        <v>0</v>
      </c>
      <c r="OU132" s="865">
        <f>ROUNDUP(SUM(
IF(AND(LB132='DD FD'!$J$10,LD132='DD FD'!$AI$3),LC132,0),
IF(AND(LL132='DD FD'!$J$10,LN132='DD FD'!$AI$3),LM132,0),
IF(AND(LV132='DD FD'!$J$10,LX132='DD FD'!$AI$3),LW132,0),
IF(AND(MF132='DD FD'!$J$10,MH132='DD FD'!$AI$3),MG132,0),
IF(AND(MQ132='DD FD'!$J$10,MS132='DD FD'!$AI$3),MR132,0),
IF(AND(NB132='DD FD'!$J$10,ND132='DD FD'!$AI$3),NC132,0),
IF(AND(NM132='DD FD'!$J$10,NO132='DD FD'!$AI$3),NN132,0),
IF(AND(NX132='DD FD'!$J$10,NZ132='DD FD'!$AI$3),NY132,0),
IF(AND(OI132='DD FD'!$J$10,OK132='DD FD'!$AI$3),OJ132,0),
),2)</f>
        <v>0</v>
      </c>
      <c r="OV132" s="865">
        <f>ROUNDUP(SUM(
IF(AND(LB132='DD FD'!$J$8,LD132='DD FD'!$AI$3),LC132,0),
IF(AND(LL132='DD FD'!$J$8,LN132='DD FD'!$AI$3),LM132,0),
IF(AND(LV132='DD FD'!$J$8,LX132='DD FD'!$AI$3),LW132,0),
IF(AND(MF132='DD FD'!$J$8,MH132='DD FD'!$AI$3),MG132,0),
IF(AND(MQ132='DD FD'!$J$8,MS132='DD FD'!$AI$3),MR132,0),
IF(AND(NB132='DD FD'!$J$8,ND132='DD FD'!$AI$3),NC132,0),
IF(AND(NM132='DD FD'!$J$8,NO132='DD FD'!$AI$3),NN132,0),
IF(AND(NX132='DD FD'!$J$8,NZ132='DD FD'!$AI$3),NY132,0),
IF(AND(OI132='DD FD'!$J$8,OK132='DD FD'!$AI$3),OJ132,0),
),2)</f>
        <v>0</v>
      </c>
      <c r="OW132" s="865">
        <f>ROUNDUP(SUM(
IF(AND(LB132='DD FD'!$J$5,LD132='DD FD'!$AI$3),LC132,0),
IF(AND(LL132='DD FD'!$J$5,LN132='DD FD'!$AI$3),LM132,0),
IF(AND(LV132='DD FD'!$J$5,LX132='DD FD'!$AI$3),LW132,0),
IF(AND(MF132='DD FD'!$J$5,MH132='DD FD'!$AI$3),MG132,0),
IF(AND(MQ132='DD FD'!$J$5,MS132='DD FD'!$AI$3),MR132,0),
IF(AND(NB132='DD FD'!$J$5,ND132='DD FD'!$AI$3),NC132,0),
IF(AND(NM132='DD FD'!$J$5,NO132='DD FD'!$AI$3),NN132,0),
IF(AND(NX132='DD FD'!$J$5,NZ132='DD FD'!$AI$3),NY132,0),
IF(AND(OI132='DD FD'!$J$5,OK132='DD FD'!$AI$3),OJ132,0),
),2)</f>
        <v>0</v>
      </c>
      <c r="OX132" s="865">
        <f>ROUNDUP(SUM(
IF(AND(LB132='DD FD'!$J$9,LD132='DD FD'!$AI$3),LC132,0),
IF(AND(LL132='DD FD'!$J$9,LN132='DD FD'!$AI$3),LM132,0),
IF(AND(LV132='DD FD'!$J$9,LX132='DD FD'!$AI$3),LW132,0),
IF(AND(MF132='DD FD'!$J$9,MH132='DD FD'!$AI$3),MG132,0),
IF(AND(MQ132='DD FD'!$J$9,MS132='DD FD'!$AI$3),MR132,0),
IF(AND(NB132='DD FD'!$J$9,ND132='DD FD'!$AI$3),NC132,0),
IF(AND(NM132='DD FD'!$J$9,NO132='DD FD'!$AI$3),NN132,0),
IF(AND(NX132='DD FD'!$J$9,NZ132='DD FD'!$AI$3),NY132,0),
IF(AND(OI132='DD FD'!$J$9,OK132='DD FD'!$AI$3),OJ132,0),
),2)</f>
        <v>0</v>
      </c>
      <c r="OY132" s="865">
        <f>ROUNDUP(SUM(
IF(AND(LB132='DD FD'!$J$4,LD132='DD FD'!$AI$3),LC132,0),
IF(AND(LL132='DD FD'!$J$4,LN132='DD FD'!$AI$3),LM132,0),
IF(AND(LV132='DD FD'!$J$4,LX132='DD FD'!$AI$3),LW132,0),
IF(AND(MF132='DD FD'!$J$4,MH132='DD FD'!$AI$3),MG132,0),
IF(AND(MQ132='DD FD'!$J$4,MS132='DD FD'!$AI$3),MR132,0),
IF(AND(NB132='DD FD'!$J$4,ND132='DD FD'!$AI$3),NC132,0),
IF(AND(NM132='DD FD'!$J$4,NO132='DD FD'!$AI$3),NN132,0),
IF(AND(NX132='DD FD'!$J$4,NZ132='DD FD'!$AI$3),NY132,0),
IF(AND(OI132='DD FD'!$J$4,OK132='DD FD'!$AI$3),OJ132,0),
),2)</f>
        <v>0</v>
      </c>
      <c r="OZ132" s="867">
        <f>ROUNDUP(SUM(
IF(AND(LB132='DD FD'!$J$11,LD132='DD FD'!$AI$3),LC132,0),
IF(AND(LL132='DD FD'!$J$11,LN132='DD FD'!$AI$3),LM132,0),
IF(AND(LV132='DD FD'!$J$11,LX132='DD FD'!$AI$3),LW132,0),
IF(AND(MF132='DD FD'!$J$11,MH132='DD FD'!$AI$3),MG132,0),
IF(AND(MQ132='DD FD'!$J$11,MS132='DD FD'!$AI$3),MR132,0),
IF(AND(NB132='DD FD'!$J$11,ND132='DD FD'!$AI$3),NC132,0),
IF(AND(NM132='DD FD'!$J$11,NO132='DD FD'!$AI$3),NN132,0),
IF(AND(NX132='DD FD'!$J$11,NZ132='DD FD'!$AI$3),NY132,0),
IF(AND(OI132='DD FD'!$J$11,OK132='DD FD'!$AI$3),OJ132,0),
),2)</f>
        <v>0</v>
      </c>
    </row>
    <row r="133" spans="1:416">
      <c r="A133" s="663"/>
      <c r="B133" s="182"/>
      <c r="C133" s="282"/>
      <c r="D133" s="282"/>
      <c r="E133" s="183"/>
      <c r="F133" s="355"/>
      <c r="G133" s="359"/>
      <c r="H133" s="664"/>
      <c r="I133" s="173"/>
      <c r="J133" s="161" t="str">
        <f t="shared" ref="J133:J196" si="54">IF(B133&lt;&gt;"",IF(AND(E133="",A133=""),"30",IF(AND(E133="",A133="x"),"10",IF(E133&lt;&gt;"",""))),"")</f>
        <v/>
      </c>
      <c r="K133" s="633" t="str">
        <f t="shared" si="44"/>
        <v/>
      </c>
      <c r="L133" s="636"/>
      <c r="M133" s="124" t="str">
        <f t="shared" si="45"/>
        <v/>
      </c>
      <c r="N133" s="125" t="str">
        <f t="shared" ref="N133:N196" si="55">IF(B133&lt;&gt;"",IF(AND(E133="",A133=""),"00",IF(AND(E133="",A133="x"),"12",IF(E133&lt;&gt;"",""))),"")</f>
        <v/>
      </c>
      <c r="O133" s="175"/>
      <c r="P133" s="175"/>
      <c r="Q133" s="126" t="str">
        <f t="shared" si="46"/>
        <v/>
      </c>
      <c r="R133" s="184"/>
      <c r="S133" s="184"/>
      <c r="T133" s="182"/>
      <c r="U133" s="182"/>
      <c r="V133" s="182"/>
      <c r="W133" s="358"/>
      <c r="X133" s="182"/>
      <c r="Y133" s="183"/>
      <c r="Z133" s="123"/>
      <c r="AA133" s="176"/>
      <c r="AB133" s="176"/>
      <c r="AC133" s="176"/>
      <c r="AD133" s="176"/>
      <c r="AE133" s="176"/>
      <c r="AF133" s="176"/>
      <c r="AG133" s="127" t="str">
        <f t="shared" si="47"/>
        <v/>
      </c>
      <c r="AH133" s="127" t="str">
        <f t="shared" si="48"/>
        <v/>
      </c>
      <c r="AI133" s="370"/>
      <c r="AJ133" s="635"/>
      <c r="AK133" s="619" t="str">
        <f t="shared" si="49"/>
        <v/>
      </c>
      <c r="AL133" s="124" t="str">
        <f t="shared" ref="AL133:AL196" si="56">IF(J133&lt;&gt;"","ST","")</f>
        <v/>
      </c>
      <c r="AM133" s="124" t="str">
        <f t="shared" ref="AM133:AM196" si="57">IF(J133&lt;&gt;"","1","")</f>
        <v/>
      </c>
      <c r="AN133" s="124" t="str">
        <f t="shared" ref="AN133:AN196" si="58">IF(L133&lt;&gt;"","ST","")</f>
        <v/>
      </c>
      <c r="AO133" s="124" t="str">
        <f t="shared" ref="AO133:AO196" si="59">IF(L133&lt;&gt;"","x","")</f>
        <v/>
      </c>
      <c r="AP133" s="184"/>
      <c r="AQ133" s="182"/>
      <c r="AR133" s="182"/>
      <c r="AS133" s="182"/>
      <c r="AT133" s="182"/>
      <c r="AU133" s="127" t="str">
        <f t="shared" ref="AU133:AU196" si="60">IF(J133&lt;&gt;"",$AU$4,"")</f>
        <v/>
      </c>
      <c r="AV133" s="354"/>
      <c r="AW133" s="127" t="str">
        <f t="shared" ref="AW133:AW196" si="61">IF(J133&lt;&gt;"",$AW$4,"")</f>
        <v/>
      </c>
      <c r="AX133" s="144" t="str">
        <f t="shared" ref="AX133:AX196" si="62">IF(D133="","",D133)</f>
        <v/>
      </c>
      <c r="AY133" s="182"/>
      <c r="AZ133" s="23"/>
      <c r="BA133" s="23"/>
      <c r="BB133" s="183"/>
      <c r="BC133" s="622"/>
      <c r="BD133" s="649" t="str">
        <f t="shared" si="50"/>
        <v/>
      </c>
      <c r="BE133" s="354"/>
      <c r="BF133" s="192" t="str">
        <f t="shared" si="51"/>
        <v/>
      </c>
      <c r="BG133" s="159"/>
      <c r="BH133" s="159"/>
      <c r="BI133" s="182"/>
      <c r="BJ133" s="194"/>
      <c r="BK133" s="194"/>
      <c r="BL133" s="194"/>
      <c r="BM133" s="127" t="str">
        <f t="shared" ref="BM133:BM196" si="63">IF(J133&lt;&gt;"",IF($BM$4="","MM",$BM$4),"")</f>
        <v/>
      </c>
      <c r="BN133" s="194"/>
      <c r="BO133" s="178" t="str">
        <f t="shared" ref="BO133:BO196" si="64">IF(J133&lt;&gt;"",IF($BO$4="","G",$BO$4),"")</f>
        <v/>
      </c>
      <c r="BP133" s="191"/>
      <c r="BQ133" s="182"/>
      <c r="BR133" s="23"/>
      <c r="BS133" s="23"/>
      <c r="BT133" s="23"/>
      <c r="BU133" s="651"/>
      <c r="BV133" s="647"/>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633" t="str">
        <f t="shared" si="52"/>
        <v/>
      </c>
      <c r="DY133" s="736"/>
      <c r="DZ133" s="334"/>
      <c r="EA133" s="736"/>
      <c r="EB133" s="197"/>
      <c r="EC133" s="194"/>
      <c r="ED133" s="197"/>
      <c r="EE133" s="197"/>
      <c r="EF133" s="194"/>
      <c r="EG133" s="194"/>
      <c r="EH133" s="194"/>
      <c r="EI133" s="123" t="str">
        <f t="shared" ref="EI133:EI196" si="65">IF(J133&lt;&gt;"",IF($EI$4="","MM",$EI$4),"")</f>
        <v/>
      </c>
      <c r="EJ133" s="194"/>
      <c r="EK133" s="620" t="str">
        <f t="shared" ref="EK133:EK196" si="66">IF(J133&lt;&gt;"",IF($EK$4="","G",$EK$4),"")</f>
        <v/>
      </c>
      <c r="EL133" s="756"/>
      <c r="EM133" s="620" t="str">
        <f t="shared" si="53"/>
        <v/>
      </c>
      <c r="EN133" s="733"/>
      <c r="EO133" s="163"/>
      <c r="EP133" s="163"/>
      <c r="EQ133" s="163"/>
      <c r="ER133" s="163"/>
      <c r="ES133" s="163"/>
      <c r="ET133" s="163"/>
      <c r="EU133" s="163"/>
      <c r="EV133" s="163"/>
      <c r="EW133" s="163"/>
      <c r="EX133" s="163"/>
      <c r="EY133" s="163"/>
      <c r="EZ133" s="163"/>
      <c r="FA133" s="163"/>
      <c r="FB133" s="163"/>
      <c r="FC133" s="742"/>
      <c r="FD133" s="648" t="str">
        <f t="shared" ref="FD133:FD196" si="67">IF(B133&lt;&gt;"",$FD$4,"")</f>
        <v/>
      </c>
      <c r="FE133" s="183"/>
      <c r="FF133" s="201"/>
      <c r="FG133" s="201"/>
      <c r="FH133" s="201"/>
      <c r="FI133" s="201"/>
      <c r="FJ133" s="201"/>
      <c r="FK133" s="201"/>
      <c r="FL133" s="182"/>
      <c r="FM133" s="182"/>
      <c r="FN133" s="334"/>
      <c r="FO133" s="123" t="str">
        <f t="shared" ref="FO133:FO196" si="68">IF(AND(B133&lt;&gt;"",$FO$4&lt;&gt;";;;;;"),$FO$4,"")</f>
        <v/>
      </c>
      <c r="FP133" s="889" t="str">
        <f>IF(Table1[[#This Row],[Baumwollanteil (in %)]]&lt;&gt;"","05","")</f>
        <v/>
      </c>
      <c r="FQ133" s="999"/>
      <c r="FR133" s="179" t="str">
        <f t="shared" ref="FR133:FR196" si="69">IF(J133&lt;&gt;"","ST","")</f>
        <v/>
      </c>
      <c r="FS133" s="175"/>
      <c r="FT133" s="175"/>
      <c r="FU133" s="175"/>
      <c r="FV133" s="745" t="str">
        <f t="shared" ref="FV133:FV196" si="70">IF(J133&lt;&gt;"",F133,"")</f>
        <v/>
      </c>
      <c r="FZ133" s="24"/>
      <c r="GA133" s="24"/>
      <c r="GC133" s="1010" t="str">
        <f>IF(Table1[[#This Row],[Global Trade Item Number (GTIN)]]="","",Table1[[#This Row],[Global Trade Item Number (GTIN)]])</f>
        <v/>
      </c>
      <c r="GD133" s="790" t="str">
        <f>IF(Table1[[#This Row],[WAWI-Nr./ Kreditoren-Nummer
(ASDV)]]&lt;&gt;"",Table1[[#This Row],[WAWI-Nr./ Kreditoren-Nummer
(ASDV)]],"")</f>
        <v/>
      </c>
      <c r="GE133" s="190"/>
      <c r="GF133" s="790" t="str">
        <f>IF(Table1[[#This Row],[Gültig ab (Datum)]]&lt;&gt;"","31.12.9999","")</f>
        <v/>
      </c>
      <c r="GG133" s="190"/>
      <c r="GH133" s="190"/>
      <c r="GI133" s="616"/>
      <c r="GJ133" s="765"/>
      <c r="GK133" s="763"/>
      <c r="GL133" s="617"/>
      <c r="GM133" s="617"/>
      <c r="GN133" s="617"/>
      <c r="GO133" s="617"/>
      <c r="GP133" s="617"/>
      <c r="GQ133" s="775"/>
      <c r="GR133" s="771"/>
      <c r="GS133" s="159"/>
      <c r="GT133" s="610"/>
      <c r="GU133" s="610"/>
      <c r="GV133" s="610"/>
      <c r="GW133" s="610"/>
      <c r="GX133" s="610"/>
      <c r="GY133" s="610"/>
      <c r="GZ133" s="610"/>
      <c r="HA133" s="610"/>
      <c r="HB133" s="771"/>
      <c r="HC133" s="610"/>
      <c r="HD133" s="610"/>
      <c r="HE133" s="610"/>
      <c r="HF133" s="610"/>
      <c r="HG133" s="610"/>
      <c r="HH133" s="610"/>
      <c r="HI133" s="610"/>
      <c r="HJ133" s="610"/>
      <c r="HK133" s="610"/>
      <c r="HL133" s="771"/>
      <c r="HM133" s="610"/>
      <c r="HN133" s="610"/>
      <c r="HO133" s="610"/>
      <c r="HP133" s="610"/>
      <c r="HQ133" s="610"/>
      <c r="HR133" s="610"/>
      <c r="HS133" s="610"/>
      <c r="HT133" s="610"/>
      <c r="HU133" s="610"/>
      <c r="HV133" s="771"/>
      <c r="HW133" s="610"/>
      <c r="HX133" s="610"/>
      <c r="HY133" s="610"/>
      <c r="HZ133" s="610"/>
      <c r="IA133" s="610"/>
      <c r="IB133" s="610"/>
      <c r="IC133" s="610"/>
      <c r="ID133" s="610"/>
      <c r="IE133" s="610"/>
      <c r="IF133" s="610"/>
      <c r="IG133" s="771"/>
      <c r="IH133" s="610"/>
      <c r="II133" s="610"/>
      <c r="IJ133" s="610"/>
      <c r="IK133" s="610"/>
      <c r="IL133" s="610"/>
      <c r="IM133" s="610"/>
      <c r="IN133" s="610"/>
      <c r="IO133" s="610"/>
      <c r="IP133" s="610"/>
      <c r="IQ133" s="610"/>
      <c r="IR133" s="771"/>
      <c r="IS133" s="610"/>
      <c r="IT133" s="610"/>
      <c r="IU133" s="610"/>
      <c r="IV133" s="610"/>
      <c r="IW133" s="610"/>
      <c r="IX133" s="610"/>
      <c r="IY133" s="610"/>
      <c r="IZ133" s="610"/>
      <c r="JA133" s="610"/>
      <c r="JB133" s="610"/>
      <c r="JC133" s="771"/>
      <c r="JD133" s="610"/>
      <c r="JE133" s="610"/>
      <c r="JF133" s="610"/>
      <c r="JG133" s="610"/>
      <c r="JH133" s="610"/>
      <c r="JI133" s="610"/>
      <c r="JJ133" s="610"/>
      <c r="JK133" s="610"/>
      <c r="JL133" s="610"/>
      <c r="JM133" s="827"/>
      <c r="JN133" s="771"/>
      <c r="JO133" s="610"/>
      <c r="JP133" s="610"/>
      <c r="JQ133" s="610"/>
      <c r="JR133" s="610"/>
      <c r="JS133" s="610"/>
      <c r="JT133" s="610"/>
      <c r="JU133" s="610"/>
      <c r="JV133" s="610"/>
      <c r="JW133" s="610"/>
      <c r="JX133" s="610"/>
      <c r="JY133" s="771"/>
      <c r="JZ133" s="610"/>
      <c r="KA133" s="610"/>
      <c r="KB133" s="610"/>
      <c r="KC133" s="610"/>
      <c r="KD133" s="610"/>
      <c r="KE133" s="610"/>
      <c r="KF133" s="610"/>
      <c r="KG133" s="610"/>
      <c r="KH133" s="610"/>
      <c r="KI133" s="610"/>
      <c r="KL133" s="803" t="str">
        <f>IF(Table1[[#This Row],[GTIN]]&lt;&gt;"",Table1[[#This Row],[GTIN]],"")</f>
        <v/>
      </c>
      <c r="KM133" s="804" t="str">
        <f>Table1[[#This Row],[Kreditor]]</f>
        <v/>
      </c>
      <c r="KN133" s="805" t="str">
        <f>IF(Table1[[#This Row],[Gültig ab (Datum)]]&lt;&gt;"",Table1[[#This Row],[Gültig ab (Datum)]],"")</f>
        <v/>
      </c>
      <c r="KO133" s="805" t="str">
        <f>Table1[[#This Row],[Gültig bis]]</f>
        <v/>
      </c>
      <c r="KP133" s="818" t="str">
        <f>IF(Table1[[#This Row],[Artikel verpackt? 
(X=Ja)]]="","",Table1[[#This Row],[Artikel verpackt? 
(X=Ja)]])</f>
        <v/>
      </c>
      <c r="KQ133" s="806" t="str">
        <f>IF(Table1[[#This Row],[Verpackung recyclingfähig?
(X=Ja)]]="","",Table1[[#This Row],[Verpackung recyclingfähig?
(X=Ja)]])</f>
        <v/>
      </c>
      <c r="KR133" s="807"/>
      <c r="KS133" s="808"/>
      <c r="KT133" s="809"/>
      <c r="KU133" s="809"/>
      <c r="KV133" s="809"/>
      <c r="KW133" s="809"/>
      <c r="KX133" s="809"/>
      <c r="KY133" s="809"/>
      <c r="KZ133" s="810"/>
      <c r="LA133" s="811" t="str">
        <f>IF(Table1[[#This Row],[Hauptkörper - B1 - Art]]="","",VLOOKUP(Table1[[#This Row],[Hauptkörper - B1 - Art]],'DD FD'!B:C,2,FALSE))</f>
        <v/>
      </c>
      <c r="LB133" s="812" t="str">
        <f>IF(Table1[[#This Row],[Hauptkörper - B1 - Fraktion]]="","",VLOOKUP(Table1[[#This Row],[Hauptkörper - B1 - Fraktion]],'DD FD'!H:J,3,FALSE))</f>
        <v/>
      </c>
      <c r="LC133" s="809" t="str">
        <f>IF(Table1[[#This Row],[Hauptkörper - B1 - Gewicht
(in G)]]="","",Table1[[#This Row],[Hauptkörper - B1 - Gewicht
(in G)]])</f>
        <v/>
      </c>
      <c r="LD133" s="809" t="str">
        <f>IF(Table1[[#This Row],[Hauptkörper - B1 - Lizenzierungs-pflichtig? (X=Ja)]]="","",Table1[[#This Row],[Hauptkörper - B1 - Lizenzierungs-pflichtig? (X=Ja)]])</f>
        <v/>
      </c>
      <c r="LE133" s="812" t="str">
        <f>IF(Table1[[#This Row],[Hauptkörper - B1 - Virgin Material]]="","",VLOOKUP(Table1[[#This Row],[Hauptkörper - B1 - Virgin Material]],'DD FD'!AJ:AK,2,FALSE))</f>
        <v/>
      </c>
      <c r="LF133" s="813" t="str">
        <f>IF(Table1[[#This Row],[Hauptkörper - B1 - Virgin Material Anteil (in %)]]="","",Table1[[#This Row],[Hauptkörper - B1 - Virgin Material Anteil (in %)]])</f>
        <v/>
      </c>
      <c r="LG133" s="812" t="str">
        <f>IF(Table1[[#This Row],[Hauptkörper - B1 - Recyceltes Material]]="","",VLOOKUP(Table1[[#This Row],[Hauptkörper - B1 - Recyceltes Material]],'DD FD'!AL:AM,2,FALSE))</f>
        <v/>
      </c>
      <c r="LH133" s="813" t="str">
        <f>IF(Table1[[#This Row],[Hauptkörper - B1 - Recyceltes Material Anteil (in %)]]="","",Table1[[#This Row],[Hauptkörper - B1 - Recyceltes Material Anteil (in %)]])</f>
        <v/>
      </c>
      <c r="LI133" s="814" t="str">
        <f>IF(Table1[[#This Row],[Hauptkörper - B1 - Beschichtung]]="","",VLOOKUP(Table1[[#This Row],[Hauptkörper - B1 - Beschichtung]],'DD FD'!AE:AF,2,FALSE))</f>
        <v/>
      </c>
      <c r="LJ133" s="815" t="str">
        <f>IF(Table1[[#This Row],[Hauptkörper - B1 - Beschichtung Anteil (in %)]]="","",Table1[[#This Row],[Hauptkörper - B1 - Beschichtung Anteil (in %)]])</f>
        <v/>
      </c>
      <c r="LK133" s="811" t="str">
        <f>IF(Table1[[#This Row],[Hauptkörper - B2 - Art]]="","",VLOOKUP(Table1[[#This Row],[Hauptkörper - B2 - Art]],'DD FD'!B:C,2,FALSE))</f>
        <v/>
      </c>
      <c r="LL133" s="812" t="str">
        <f>IF(Table1[[#This Row],[Hauptkörper - B2 - Fraktion]]="","",VLOOKUP(Table1[[#This Row],[Hauptkörper - B2 - Fraktion]],'DD FD'!H:J,3,FALSE))</f>
        <v/>
      </c>
      <c r="LM133" s="809" t="str">
        <f>IF(Table1[[#This Row],[Hauptkörper - B2 - Gewicht
(in G)]]="","",Table1[[#This Row],[Hauptkörper - B2 - Gewicht
(in G)]])</f>
        <v/>
      </c>
      <c r="LN133" s="809" t="str">
        <f>IF(Table1[[#This Row],[Hauptkörper - B2 - Lizenzierungs-pflichtig? (X=Ja)]]="","",Table1[[#This Row],[Hauptkörper - B2 - Lizenzierungs-pflichtig? (X=Ja)]])</f>
        <v/>
      </c>
      <c r="LO133" s="812" t="str">
        <f>IF(Table1[[#This Row],[Hauptkörper - B2 - Virgin Material]]="","",VLOOKUP(Table1[[#This Row],[Hauptkörper - B2 - Virgin Material]],'DD FD'!AJ:AK,2,FALSE))</f>
        <v/>
      </c>
      <c r="LP133" s="813" t="str">
        <f>IF(Table1[[#This Row],[Hauptkörper - B2 - Virgin Material Anteil (in %)]]="","",Table1[[#This Row],[Hauptkörper - B2 - Virgin Material Anteil (in %)]])</f>
        <v/>
      </c>
      <c r="LQ133" s="812" t="str">
        <f>IF(Table1[[#This Row],[Hauptkörper - B2 - Recyceltes Material]]="","",VLOOKUP(Table1[[#This Row],[Hauptkörper - B2 - Recyceltes Material]],'DD FD'!AL:AM,2,FALSE))</f>
        <v/>
      </c>
      <c r="LR133" s="813" t="str">
        <f>IF(Table1[[#This Row],[Hauptkörper - B2 - Recyceltes Material Anteil (in %)]]="","",Table1[[#This Row],[Hauptkörper - B2 - Recyceltes Material Anteil (in %)]])</f>
        <v/>
      </c>
      <c r="LS133" s="812" t="str">
        <f>IF(Table1[[#This Row],[Hauptkörper - B2 - Beschichtung]]="","",VLOOKUP(Table1[[#This Row],[Hauptkörper - B2 - Beschichtung]],'DD FD'!AE:AF,2,FALSE))</f>
        <v/>
      </c>
      <c r="LT133" s="815" t="str">
        <f>IF(Table1[[#This Row],[Hauptkörper - B2 - Beschichtung Anteil (in %)]]="","",Table1[[#This Row],[Hauptkörper - B2 - Beschichtung Anteil (in %)]])</f>
        <v/>
      </c>
      <c r="LU133" s="811" t="str">
        <f>IF(Table1[[#This Row],[Hauptkörper - B3 - Art]]="","",VLOOKUP(Table1[[#This Row],[Hauptkörper - B3 - Art]],'DD FD'!B:C,2,FALSE))</f>
        <v/>
      </c>
      <c r="LV133" s="812" t="str">
        <f>IF(Table1[[#This Row],[Hauptkörper - B3 - Fraktion]]="","",VLOOKUP(Table1[[#This Row],[Hauptkörper - B3 - Fraktion]],'DD FD'!H:J,3,FALSE))</f>
        <v/>
      </c>
      <c r="LW133" s="809" t="str">
        <f>IF(Table1[[#This Row],[Hauptkörper - B3 - Gewicht
(in G)]]="","",Table1[[#This Row],[Hauptkörper - B3 - Gewicht
(in G)]])</f>
        <v/>
      </c>
      <c r="LX133" s="809" t="str">
        <f>IF(Table1[[#This Row],[Hauptkörper - B3 - Lizenzierungs-pflichtig? (X=Ja)]]="","",Table1[[#This Row],[Hauptkörper - B3 - Lizenzierungs-pflichtig? (X=Ja)]])</f>
        <v/>
      </c>
      <c r="LY133" s="812" t="str">
        <f>IF(Table1[[#This Row],[Hauptkörper - B3 - Virgin Material]]="","",VLOOKUP(Table1[[#This Row],[Hauptkörper - B3 - Virgin Material]],'DD FD'!AJ:AK,2,FALSE))</f>
        <v/>
      </c>
      <c r="LZ133" s="813" t="str">
        <f>IF(Table1[[#This Row],[Hauptkörper - B3 - Virgin Material Anteil (in %)]]="","",Table1[[#This Row],[Hauptkörper - B3 - Virgin Material Anteil (in %)]])</f>
        <v/>
      </c>
      <c r="MA133" s="812" t="str">
        <f>IF(Table1[[#This Row],[Hauptkörper - B3 - Recyceltes Material]]="","",VLOOKUP(Table1[[#This Row],[Hauptkörper - B3 - Recyceltes Material]],'DD FD'!AL:AM,2,FALSE))</f>
        <v/>
      </c>
      <c r="MB133" s="813" t="str">
        <f>IF(Table1[[#This Row],[Hauptkörper - B3 - Recyceltes Material Anteil (in %)]]="","",Table1[[#This Row],[Hauptkörper - B3 - Recyceltes Material Anteil (in %)]])</f>
        <v/>
      </c>
      <c r="MC133" s="812" t="str">
        <f>IF(Table1[[#This Row],[Hauptkörper - B3 - Beschichtung]]="","",VLOOKUP(Table1[[#This Row],[Hauptkörper - B3 - Beschichtung]],'DD FD'!AE:AF,2,FALSE))</f>
        <v/>
      </c>
      <c r="MD133" s="815" t="str">
        <f>IF(Table1[[#This Row],[Hauptkörper - B3 - Beschichtung Anteil (in %)]]="","",Table1[[#This Row],[Hauptkörper - B3 - Beschichtung Anteil (in %)]])</f>
        <v/>
      </c>
      <c r="ME133" s="811" t="str">
        <f>IF(Table1[[#This Row],[Verschluss - B1 - Art]]="","",VLOOKUP(Table1[[#This Row],[Verschluss - B1 - Art]],'DD FD'!D:E,2,FALSE))</f>
        <v/>
      </c>
      <c r="MF133" s="812" t="str">
        <f>IF(Table1[[#This Row],[Verschluss - B1 - Fraktion]]="","",VLOOKUP(Table1[[#This Row],[Verschluss - B1 - Fraktion]],'DD FD'!H:J,3,FALSE))</f>
        <v/>
      </c>
      <c r="MG133" s="809" t="str">
        <f>IF(Table1[[#This Row],[Verschluss - B1 - Gewicht (in G)]]="","",Table1[[#This Row],[Verschluss - B1 - Gewicht (in G)]])</f>
        <v/>
      </c>
      <c r="MH133" s="809" t="str">
        <f>IF(Table1[[#This Row],[Verschluss - B1 - Lizenzierungs-pflichtig? (X=Ja)]]="","",Table1[[#This Row],[Verschluss - B1 - Lizenzierungs-pflichtig? (X=Ja)]])</f>
        <v/>
      </c>
      <c r="MI133" s="809" t="str">
        <f>IF(Table1[[#This Row],[Verschluss - B1 - Trennbar vom Hauptkörper? (X=Ja)]]="","",Table1[[#This Row],[Verschluss - B1 - Trennbar vom Hauptkörper? (X=Ja)]])</f>
        <v/>
      </c>
      <c r="MJ133" s="812" t="str">
        <f>IF(Table1[[#This Row],[Verschluss - B1 - Virgin Material]]="","",VLOOKUP(Table1[[#This Row],[Verschluss - B1 - Virgin Material]],'DD FD'!AJ:AK,2,FALSE))</f>
        <v/>
      </c>
      <c r="MK133" s="813" t="str">
        <f>IF(Table1[[#This Row],[Verschluss - B1 - Virgin Material Anteil (in %)]]="","",Table1[[#This Row],[Verschluss - B1 - Virgin Material Anteil (in %)]])</f>
        <v/>
      </c>
      <c r="ML133" s="812" t="str">
        <f>IF(Table1[[#This Row],[Verschluss - B1 - Recyceltes Material]]="","",VLOOKUP(Table1[[#This Row],[Verschluss - B1 - Recyceltes Material]],'DD FD'!AL:AM,2,FALSE))</f>
        <v/>
      </c>
      <c r="MM133" s="813" t="str">
        <f>IF(Table1[[#This Row],[Verschluss - B1 - Recyceltes Material Anteil (in %)]]="","",Table1[[#This Row],[Verschluss - B1 - Recyceltes Material Anteil (in %)]])</f>
        <v/>
      </c>
      <c r="MN133" s="812" t="str">
        <f>IF(Table1[[#This Row],[Verschluss - B1 - Beschichtung]]="","",VLOOKUP(Table1[[#This Row],[Verschluss - B1 - Beschichtung]],'DD FD'!AE:AF,2,FALSE))</f>
        <v/>
      </c>
      <c r="MO133" s="815" t="str">
        <f>IF(Table1[[#This Row],[Verschluss - B1 - Beschichtung Anteil (in %)]]="","",Table1[[#This Row],[Verschluss - B1 - Beschichtung Anteil (in %)]])</f>
        <v/>
      </c>
      <c r="MP133" s="811" t="str">
        <f>IF(Table1[[#This Row],[Verschluss - B2 - Art]]="","",VLOOKUP(Table1[[#This Row],[Verschluss - B2 - Art]],'DD FD'!D:E,2,FALSE))</f>
        <v/>
      </c>
      <c r="MQ133" s="812" t="str">
        <f>IF(Table1[[#This Row],[Verschluss - B2 - Fraktion]]="","",VLOOKUP(Table1[[#This Row],[Verschluss - B2 - Fraktion]],'DD FD'!H:J,3,FALSE))</f>
        <v/>
      </c>
      <c r="MR133" s="809" t="str">
        <f>IF(Table1[[#This Row],[Verschluss - B2 - Gewicht (in G)]]="","",Table1[[#This Row],[Verschluss - B2 - Gewicht (in G)]])</f>
        <v/>
      </c>
      <c r="MS133" s="809" t="str">
        <f>IF(Table1[[#This Row],[Verschluss - B2 - Lizenzierungs-pflichtig? (X=Ja)]]="","",Table1[[#This Row],[Verschluss - B2 - Lizenzierungs-pflichtig? (X=Ja)]])</f>
        <v/>
      </c>
      <c r="MT133" s="809" t="str">
        <f>IF(Table1[[#This Row],[Verschluss - B2 - Trennbar vom Hauptkörper? (X=Ja)]]="","",Table1[[#This Row],[Verschluss - B2 - Trennbar vom Hauptkörper? (X=Ja)]])</f>
        <v/>
      </c>
      <c r="MU133" s="812" t="str">
        <f>IF(Table1[[#This Row],[Verschluss - B2 - Virgin Material]]="","",VLOOKUP(Table1[[#This Row],[Verschluss - B2 - Virgin Material]],'DD FD'!AJ:AK,2,FALSE))</f>
        <v/>
      </c>
      <c r="MV133" s="813" t="str">
        <f>IF(Table1[[#This Row],[Verschluss - B2 - Virgin Material Anteil (in %)]]="","",Table1[[#This Row],[Verschluss - B2 - Virgin Material Anteil (in %)]])</f>
        <v/>
      </c>
      <c r="MW133" s="812" t="str">
        <f>IF(Table1[[#This Row],[Verschluss - B2 - Recyceltes Material]]="","",VLOOKUP(Table1[[#This Row],[Verschluss - B2 - Recyceltes Material]],'DD FD'!AL:AM,2,FALSE))</f>
        <v/>
      </c>
      <c r="MX133" s="813" t="str">
        <f>IF(Table1[[#This Row],[Verschluss - B2 - Recyceltes Material Anteil (in %)]]="","",Table1[[#This Row],[Verschluss - B2 - Recyceltes Material Anteil (in %)]])</f>
        <v/>
      </c>
      <c r="MY133" s="812" t="str">
        <f>IF(Table1[[#This Row],[Verschluss - B2 - Beschichtung]]="","",VLOOKUP(Table1[[#This Row],[Verschluss - B2 - Beschichtung]],'DD FD'!AE:AF,2,FALSE))</f>
        <v/>
      </c>
      <c r="MZ133" s="815" t="str">
        <f>IF(Table1[[#This Row],[Verschluss - B2 - Beschichtung Anteil (in %)]]="","",Table1[[#This Row],[Verschluss - B2 - Beschichtung Anteil (in %)]])</f>
        <v/>
      </c>
      <c r="NA133" s="811" t="str">
        <f>IF(Table1[[#This Row],[Verschluss - B3 - Art]]="","",VLOOKUP(Table1[[#This Row],[Verschluss - B3 - Art]],'DD FD'!D:E,2,FALSE))</f>
        <v/>
      </c>
      <c r="NB133" s="812" t="str">
        <f>IF(Table1[[#This Row],[Verschluss - B3 - Fraktion]]="","",VLOOKUP(Table1[[#This Row],[Verschluss - B3 - Fraktion]],'DD FD'!H:J,3,FALSE))</f>
        <v/>
      </c>
      <c r="NC133" s="809" t="str">
        <f>IF(Table1[[#This Row],[Verschluss - B3 - Gewicht (in G)]]="","",Table1[[#This Row],[Verschluss - B3 - Gewicht (in G)]])</f>
        <v/>
      </c>
      <c r="ND133" s="809" t="str">
        <f>IF(Table1[[#This Row],[Verschluss - B3 - Lizenzierungs-pflichtig? (X=Ja)]]="","",Table1[[#This Row],[Verschluss - B3 - Lizenzierungs-pflichtig? (X=Ja)]])</f>
        <v/>
      </c>
      <c r="NE133" s="809" t="str">
        <f>IF(Table1[[#This Row],[Verschluss - B3 - Trennbar vom Hauptkörper? (X=Ja)]]="","",Table1[[#This Row],[Verschluss - B3 - Trennbar vom Hauptkörper? (X=Ja)]])</f>
        <v/>
      </c>
      <c r="NF133" s="812" t="str">
        <f>IF(Table1[[#This Row],[Verschluss - B3 - Virgin Material]]="","",VLOOKUP(Table1[[#This Row],[Verschluss - B3 - Virgin Material]],'DD FD'!AJ:AK,2,FALSE))</f>
        <v/>
      </c>
      <c r="NG133" s="813" t="str">
        <f>IF(Table1[[#This Row],[Verschluss - B3 - Virgin Material Anteil (in %)]]="","",Table1[[#This Row],[Verschluss - B3 - Virgin Material Anteil (in %)]])</f>
        <v/>
      </c>
      <c r="NH133" s="812" t="str">
        <f>IF(Table1[[#This Row],[Verschluss - B3 - Recyceltes Material]]="","",VLOOKUP(Table1[[#This Row],[Verschluss - B3 - Recyceltes Material]],'DD FD'!AL:AM,2,FALSE))</f>
        <v/>
      </c>
      <c r="NI133" s="813" t="str">
        <f>IF(Table1[[#This Row],[Verschluss - B3 - Recyceltes Material Anteil (in %)]]="","",Table1[[#This Row],[Verschluss - B3 - Recyceltes Material Anteil (in %)]])</f>
        <v/>
      </c>
      <c r="NJ133" s="812" t="str">
        <f>IF(Table1[[#This Row],[Verschluss - B3 - Beschichtung]]="","",VLOOKUP(Table1[[#This Row],[Verschluss - B3 - Beschichtung]],'DD FD'!AE:AF,2,FALSE))</f>
        <v/>
      </c>
      <c r="NK133" s="815" t="str">
        <f>IF(Table1[[#This Row],[Verschluss - B3 - Beschichtung Anteil (in %)]]="","",Table1[[#This Row],[Verschluss - B3 - Beschichtung Anteil (in %)]])</f>
        <v/>
      </c>
      <c r="NL133" s="811" t="str">
        <f>IF(Table1[[#This Row],[Etikett - B1 - Art]]="","",VLOOKUP(Table1[[#This Row],[Etikett - B1 - Art]],'DD FD'!F:G,2,FALSE))</f>
        <v/>
      </c>
      <c r="NM133" s="812" t="str">
        <f>IF(Table1[[#This Row],[Etikett - B1 - Fraktion]]="","",VLOOKUP(Table1[[#This Row],[Etikett - B1 - Fraktion]],'DD FD'!H:J,3,FALSE))</f>
        <v/>
      </c>
      <c r="NN133" s="809" t="str">
        <f>IF(Table1[[#This Row],[Etikett - B1 - Gewicht (in G)]]="","",Table1[[#This Row],[Etikett - B1 - Gewicht (in G)]])</f>
        <v/>
      </c>
      <c r="NO133" s="809" t="str">
        <f>IF(Table1[[#This Row],[Etikett - B1 - Lizenzierungs-pflichtig? (X=Ja)]]="","",Table1[[#This Row],[Etikett - B1 - Lizenzierungs-pflichtig? (X=Ja)]])</f>
        <v/>
      </c>
      <c r="NP133" s="809" t="str">
        <f>IF(Table1[[#This Row],[Etikett - B1 - Trennbar vom Hauptkörper? (X=Ja)]]="","",Table1[[#This Row],[Etikett - B1 - Trennbar vom Hauptkörper? (X=Ja)]])</f>
        <v/>
      </c>
      <c r="NQ133" s="812" t="str">
        <f>IF(Table1[[#This Row],[Etikett - B1 - Virgin Material]]="","",VLOOKUP(Table1[[#This Row],[Etikett - B1 - Virgin Material]],'DD FD'!AJ:AK,2,FALSE))</f>
        <v/>
      </c>
      <c r="NR133" s="813" t="str">
        <f>IF(Table1[[#This Row],[Etikett - B1 - Virgin Material Anteil (in %)]]="","",Table1[[#This Row],[Etikett - B1 - Virgin Material Anteil (in %)]])</f>
        <v/>
      </c>
      <c r="NS133" s="812" t="str">
        <f>IF(Table1[[#This Row],[Etikett - B1 - Recyceltes Material]]="","",VLOOKUP(Table1[[#This Row],[Etikett - B1 - Recyceltes Material]],'DD FD'!AL:AM,2,FALSE))</f>
        <v/>
      </c>
      <c r="NT133" s="813" t="str">
        <f>IF(Table1[[#This Row],[Etikett - B1 - Recyceltes Material Anteil (in %)]]="","",Table1[[#This Row],[Etikett - B1 - Recyceltes Material Anteil (in %)]])</f>
        <v/>
      </c>
      <c r="NU133" s="812" t="str">
        <f>IF(Table1[[#This Row],[Etikett - B1 - Beschichtung]]="","",VLOOKUP(Table1[[#This Row],[Etikett - B1 - Beschichtung]],'DD FD'!AE:AF,2,FALSE))</f>
        <v/>
      </c>
      <c r="NV133" s="815" t="str">
        <f>IF(Table1[[#This Row],[Etikett - B1 - Beschichtung Anteil (in %)]]="","",Table1[[#This Row],[Etikett - B1 - Beschichtung Anteil (in %)]])</f>
        <v/>
      </c>
      <c r="NW133" s="811" t="str">
        <f>IF(Table1[[#This Row],[Etikett - B2 - Art]]="","",VLOOKUP(Table1[[#This Row],[Etikett - B2 - Art]],'DD FD'!F:G,2,FALSE))</f>
        <v/>
      </c>
      <c r="NX133" s="812" t="str">
        <f>IF(Table1[[#This Row],[Etikett - B2 - Fraktion]]="","",VLOOKUP(Table1[[#This Row],[Etikett - B2 - Fraktion]],'DD FD'!H:J,3,FALSE))</f>
        <v/>
      </c>
      <c r="NY133" s="809" t="str">
        <f>IF(Table1[[#This Row],[Etikett - B2 - Gewicht (in G)]]="","",Table1[[#This Row],[Etikett - B2 - Gewicht (in G)]])</f>
        <v/>
      </c>
      <c r="NZ133" s="809" t="str">
        <f>IF(Table1[[#This Row],[Etikett - B2 - Lizenzierungs-pflichtig? (X=Ja)]]="","",Table1[[#This Row],[Etikett - B2 - Lizenzierungs-pflichtig? (X=Ja)]])</f>
        <v/>
      </c>
      <c r="OA133" s="809" t="str">
        <f>IF(Table1[[#This Row],[Etikett - B2 - Trennbar vom Hauptkörper? (X=Ja)]]="","",Table1[[#This Row],[Etikett - B2 - Trennbar vom Hauptkörper? (X=Ja)]])</f>
        <v/>
      </c>
      <c r="OB133" s="812" t="str">
        <f>IF(Table1[[#This Row],[Etikett - B2 - Virgin Material]]="","",VLOOKUP(Table1[[#This Row],[Etikett - B2 - Virgin Material]],'DD FD'!AJ:AK,2,FALSE))</f>
        <v/>
      </c>
      <c r="OC133" s="813" t="str">
        <f>IF(Table1[[#This Row],[Etikett - B2 - Virgin Material Anteil (in %)]]="","",Table1[[#This Row],[Etikett - B2 - Virgin Material Anteil (in %)]])</f>
        <v/>
      </c>
      <c r="OD133" s="812" t="str">
        <f>IF(Table1[[#This Row],[Etikett - B2 - Recyceltes Material]]="","",VLOOKUP(Table1[[#This Row],[Etikett - B2 - Recyceltes Material]],'DD FD'!AL:AM,2,FALSE))</f>
        <v/>
      </c>
      <c r="OE133" s="813" t="str">
        <f>IF(Table1[[#This Row],[Etikett - B2 - Recyceltes Material Anteil (in %)]]="","",Table1[[#This Row],[Etikett - B2 - Recyceltes Material Anteil (in %)]])</f>
        <v/>
      </c>
      <c r="OF133" s="812" t="str">
        <f>IF(Table1[[#This Row],[Etikett - B2 - Beschichtung]]="","",VLOOKUP(Table1[[#This Row],[Etikett - B2 - Beschichtung]],'DD FD'!AE:AF,2,FALSE))</f>
        <v/>
      </c>
      <c r="OG133" s="815" t="str">
        <f>IF(Table1[[#This Row],[Etikett - B2 - Beschichtung Anteil (in %)]]="","",Table1[[#This Row],[Etikett - B2 - Beschichtung Anteil (in %)]])</f>
        <v/>
      </c>
      <c r="OH133" s="811" t="str">
        <f>IF(Table1[[#This Row],[Etikett - B3 - Art]]="","",VLOOKUP(Table1[[#This Row],[Etikett - B3 - Art]],'DD FD'!F:G,2,FALSE))</f>
        <v/>
      </c>
      <c r="OI133" s="812" t="str">
        <f>IF(Table1[[#This Row],[Etikett - B3 - Fraktion]]="","",VLOOKUP(Table1[[#This Row],[Etikett - B3 - Fraktion]],'DD FD'!H:J,3,FALSE))</f>
        <v/>
      </c>
      <c r="OJ133" s="809" t="str">
        <f>IF(Table1[[#This Row],[Etikett - B3 - Gewicht (in G)]]="","",Table1[[#This Row],[Etikett - B3 - Gewicht (in G)]])</f>
        <v/>
      </c>
      <c r="OK133" s="809" t="str">
        <f>IF(Table1[[#This Row],[Etikett - B3 - Lizenzierungs-pflichtig? (X=Ja)]]="","",Table1[[#This Row],[Etikett - B3 - Lizenzierungs-pflichtig? (X=Ja)]])</f>
        <v/>
      </c>
      <c r="OL133" s="809" t="str">
        <f>IF(Table1[[#This Row],[Etikett - B3 - Trennbar vom Hauptkörper? (X=Ja)]]="","",Table1[[#This Row],[Etikett - B3 - Trennbar vom Hauptkörper? (X=Ja)]])</f>
        <v/>
      </c>
      <c r="OM133" s="812" t="str">
        <f>IF(Table1[[#This Row],[Etikett - B3 - Virgin Material]]="","",VLOOKUP(Table1[[#This Row],[Etikett - B3 - Virgin Material]],'DD FD'!AJ:AK,2,FALSE))</f>
        <v/>
      </c>
      <c r="ON133" s="813" t="str">
        <f>IF(Table1[[#This Row],[Etikett - B3 - Virgin Material Anteil (in %)]]="","",Table1[[#This Row],[Etikett - B3 - Virgin Material Anteil (in %)]])</f>
        <v/>
      </c>
      <c r="OO133" s="812" t="str">
        <f>IF(Table1[[#This Row],[Etikett - B3 - Recyceltes Material]]="","",VLOOKUP(Table1[[#This Row],[Etikett - B3 - Recyceltes Material]],'DD FD'!AL:AM,2,FALSE))</f>
        <v/>
      </c>
      <c r="OP133" s="813" t="str">
        <f>IF(Table1[[#This Row],[Etikett - B3 - Recyceltes Material Anteil (in %)]]="","",Table1[[#This Row],[Etikett - B3 - Recyceltes Material Anteil (in %)]])</f>
        <v/>
      </c>
      <c r="OQ133" s="812" t="str">
        <f>IF(Table1[[#This Row],[Etikett - B3 - Beschichtung]]="","",VLOOKUP(Table1[[#This Row],[Etikett - B3 - Beschichtung]],'DD FD'!AE:AF,2,FALSE))</f>
        <v/>
      </c>
      <c r="OR133" s="861" t="str">
        <f>IF(Table1[[#This Row],[Etikett - B3 - Beschichtung Anteil (in %)]]="","",Table1[[#This Row],[Etikett - B3 - Beschichtung Anteil (in %)]])</f>
        <v/>
      </c>
      <c r="OS133" s="866">
        <f>ROUNDUP(SUM(
IF(AND(LB133='DD FD'!$J$7,LD133='DD FD'!$AI$3),LC133,0),
IF(AND(LL133='DD FD'!$J$7,LN133='DD FD'!$AI$3),LM133,0),
IF(AND(LV133='DD FD'!$J$7,LX133='DD FD'!$AI$3),LW133,0),
IF(AND(MF133='DD FD'!$J$7,MH133='DD FD'!$AI$3),MG133,0),
IF(AND(MQ133='DD FD'!$J$7,MS133='DD FD'!$AI$3),MR133,0),
IF(AND(NB133='DD FD'!$J$7,ND133='DD FD'!$AI$3),NC133,0),
IF(AND(NM133='DD FD'!$J$7,NO133='DD FD'!$AI$3),NN133,0),
IF(AND(NX133='DD FD'!$J$7,NZ133='DD FD'!$AI$3),NY133,0),
IF(AND(OI133='DD FD'!$J$7,OK133='DD FD'!$AI$3),OJ133,0),
),2)</f>
        <v>0</v>
      </c>
      <c r="OT133" s="865">
        <f>ROUNDUP(SUM(
IF(AND(LB133='DD FD'!$J$6,LD133='DD FD'!$AI$3),LC133,0),
IF(AND(LL133='DD FD'!$J$6,LN133='DD FD'!$AI$3),LM133,0),
IF(AND(LV133='DD FD'!$J$6,LX133='DD FD'!$AI$3),LW133,0),
IF(AND(MF133='DD FD'!$J$6,MH133='DD FD'!$AI$3),MG133,0),
IF(AND(MQ133='DD FD'!$J$6,MS133='DD FD'!$AI$3),MR133,0),
IF(AND(NB133='DD FD'!$J$6,ND133='DD FD'!$AI$3),NC133,0),
IF(AND(NM133='DD FD'!$J$6,NO133='DD FD'!$AI$3),NN133,0),
IF(AND(NX133='DD FD'!$J$6,NZ133='DD FD'!$AI$3),NY133,0),
IF(AND(OI133='DD FD'!$J$6,OK133='DD FD'!$AI$3),OJ133,0),
),2)</f>
        <v>0</v>
      </c>
      <c r="OU133" s="865">
        <f>ROUNDUP(SUM(
IF(AND(LB133='DD FD'!$J$10,LD133='DD FD'!$AI$3),LC133,0),
IF(AND(LL133='DD FD'!$J$10,LN133='DD FD'!$AI$3),LM133,0),
IF(AND(LV133='DD FD'!$J$10,LX133='DD FD'!$AI$3),LW133,0),
IF(AND(MF133='DD FD'!$J$10,MH133='DD FD'!$AI$3),MG133,0),
IF(AND(MQ133='DD FD'!$J$10,MS133='DD FD'!$AI$3),MR133,0),
IF(AND(NB133='DD FD'!$J$10,ND133='DD FD'!$AI$3),NC133,0),
IF(AND(NM133='DD FD'!$J$10,NO133='DD FD'!$AI$3),NN133,0),
IF(AND(NX133='DD FD'!$J$10,NZ133='DD FD'!$AI$3),NY133,0),
IF(AND(OI133='DD FD'!$J$10,OK133='DD FD'!$AI$3),OJ133,0),
),2)</f>
        <v>0</v>
      </c>
      <c r="OV133" s="865">
        <f>ROUNDUP(SUM(
IF(AND(LB133='DD FD'!$J$8,LD133='DD FD'!$AI$3),LC133,0),
IF(AND(LL133='DD FD'!$J$8,LN133='DD FD'!$AI$3),LM133,0),
IF(AND(LV133='DD FD'!$J$8,LX133='DD FD'!$AI$3),LW133,0),
IF(AND(MF133='DD FD'!$J$8,MH133='DD FD'!$AI$3),MG133,0),
IF(AND(MQ133='DD FD'!$J$8,MS133='DD FD'!$AI$3),MR133,0),
IF(AND(NB133='DD FD'!$J$8,ND133='DD FD'!$AI$3),NC133,0),
IF(AND(NM133='DD FD'!$J$8,NO133='DD FD'!$AI$3),NN133,0),
IF(AND(NX133='DD FD'!$J$8,NZ133='DD FD'!$AI$3),NY133,0),
IF(AND(OI133='DD FD'!$J$8,OK133='DD FD'!$AI$3),OJ133,0),
),2)</f>
        <v>0</v>
      </c>
      <c r="OW133" s="865">
        <f>ROUNDUP(SUM(
IF(AND(LB133='DD FD'!$J$5,LD133='DD FD'!$AI$3),LC133,0),
IF(AND(LL133='DD FD'!$J$5,LN133='DD FD'!$AI$3),LM133,0),
IF(AND(LV133='DD FD'!$J$5,LX133='DD FD'!$AI$3),LW133,0),
IF(AND(MF133='DD FD'!$J$5,MH133='DD FD'!$AI$3),MG133,0),
IF(AND(MQ133='DD FD'!$J$5,MS133='DD FD'!$AI$3),MR133,0),
IF(AND(NB133='DD FD'!$J$5,ND133='DD FD'!$AI$3),NC133,0),
IF(AND(NM133='DD FD'!$J$5,NO133='DD FD'!$AI$3),NN133,0),
IF(AND(NX133='DD FD'!$J$5,NZ133='DD FD'!$AI$3),NY133,0),
IF(AND(OI133='DD FD'!$J$5,OK133='DD FD'!$AI$3),OJ133,0),
),2)</f>
        <v>0</v>
      </c>
      <c r="OX133" s="865">
        <f>ROUNDUP(SUM(
IF(AND(LB133='DD FD'!$J$9,LD133='DD FD'!$AI$3),LC133,0),
IF(AND(LL133='DD FD'!$J$9,LN133='DD FD'!$AI$3),LM133,0),
IF(AND(LV133='DD FD'!$J$9,LX133='DD FD'!$AI$3),LW133,0),
IF(AND(MF133='DD FD'!$J$9,MH133='DD FD'!$AI$3),MG133,0),
IF(AND(MQ133='DD FD'!$J$9,MS133='DD FD'!$AI$3),MR133,0),
IF(AND(NB133='DD FD'!$J$9,ND133='DD FD'!$AI$3),NC133,0),
IF(AND(NM133='DD FD'!$J$9,NO133='DD FD'!$AI$3),NN133,0),
IF(AND(NX133='DD FD'!$J$9,NZ133='DD FD'!$AI$3),NY133,0),
IF(AND(OI133='DD FD'!$J$9,OK133='DD FD'!$AI$3),OJ133,0),
),2)</f>
        <v>0</v>
      </c>
      <c r="OY133" s="865">
        <f>ROUNDUP(SUM(
IF(AND(LB133='DD FD'!$J$4,LD133='DD FD'!$AI$3),LC133,0),
IF(AND(LL133='DD FD'!$J$4,LN133='DD FD'!$AI$3),LM133,0),
IF(AND(LV133='DD FD'!$J$4,LX133='DD FD'!$AI$3),LW133,0),
IF(AND(MF133='DD FD'!$J$4,MH133='DD FD'!$AI$3),MG133,0),
IF(AND(MQ133='DD FD'!$J$4,MS133='DD FD'!$AI$3),MR133,0),
IF(AND(NB133='DD FD'!$J$4,ND133='DD FD'!$AI$3),NC133,0),
IF(AND(NM133='DD FD'!$J$4,NO133='DD FD'!$AI$3),NN133,0),
IF(AND(NX133='DD FD'!$J$4,NZ133='DD FD'!$AI$3),NY133,0),
IF(AND(OI133='DD FD'!$J$4,OK133='DD FD'!$AI$3),OJ133,0),
),2)</f>
        <v>0</v>
      </c>
      <c r="OZ133" s="867">
        <f>ROUNDUP(SUM(
IF(AND(LB133='DD FD'!$J$11,LD133='DD FD'!$AI$3),LC133,0),
IF(AND(LL133='DD FD'!$J$11,LN133='DD FD'!$AI$3),LM133,0),
IF(AND(LV133='DD FD'!$J$11,LX133='DD FD'!$AI$3),LW133,0),
IF(AND(MF133='DD FD'!$J$11,MH133='DD FD'!$AI$3),MG133,0),
IF(AND(MQ133='DD FD'!$J$11,MS133='DD FD'!$AI$3),MR133,0),
IF(AND(NB133='DD FD'!$J$11,ND133='DD FD'!$AI$3),NC133,0),
IF(AND(NM133='DD FD'!$J$11,NO133='DD FD'!$AI$3),NN133,0),
IF(AND(NX133='DD FD'!$J$11,NZ133='DD FD'!$AI$3),NY133,0),
IF(AND(OI133='DD FD'!$J$11,OK133='DD FD'!$AI$3),OJ133,0),
),2)</f>
        <v>0</v>
      </c>
    </row>
    <row r="134" spans="1:416">
      <c r="A134" s="663"/>
      <c r="B134" s="182"/>
      <c r="C134" s="282"/>
      <c r="D134" s="282"/>
      <c r="E134" s="183"/>
      <c r="F134" s="355"/>
      <c r="G134" s="359"/>
      <c r="H134" s="664"/>
      <c r="I134" s="173"/>
      <c r="J134" s="161" t="str">
        <f t="shared" si="54"/>
        <v/>
      </c>
      <c r="K134" s="633" t="str">
        <f t="shared" ref="K134:K197" si="71">IF(J134="30","x","")</f>
        <v/>
      </c>
      <c r="L134" s="636"/>
      <c r="M134" s="124" t="str">
        <f t="shared" ref="M134:M197" si="72">IF(J134&lt;&gt;"","ZIDE","")</f>
        <v/>
      </c>
      <c r="N134" s="125" t="str">
        <f t="shared" si="55"/>
        <v/>
      </c>
      <c r="O134" s="175"/>
      <c r="P134" s="175"/>
      <c r="Q134" s="126" t="str">
        <f t="shared" ref="Q134:Q197" si="73">IF(J134&lt;&gt;"",$Q$4,"")</f>
        <v/>
      </c>
      <c r="R134" s="184"/>
      <c r="S134" s="184"/>
      <c r="T134" s="182"/>
      <c r="U134" s="182"/>
      <c r="V134" s="182"/>
      <c r="W134" s="358"/>
      <c r="X134" s="182"/>
      <c r="Y134" s="183"/>
      <c r="Z134" s="123"/>
      <c r="AA134" s="176"/>
      <c r="AB134" s="176"/>
      <c r="AC134" s="176"/>
      <c r="AD134" s="176"/>
      <c r="AE134" s="176"/>
      <c r="AF134" s="176"/>
      <c r="AG134" s="127" t="str">
        <f t="shared" ref="AG134:AG197" si="74">IF(J134&lt;&gt;"",$AG$4,"")</f>
        <v/>
      </c>
      <c r="AH134" s="127" t="str">
        <f t="shared" ref="AH134:AH197" si="75">IF(J134&lt;&gt;"",$AH$4,"")</f>
        <v/>
      </c>
      <c r="AI134" s="370"/>
      <c r="AJ134" s="635"/>
      <c r="AK134" s="619" t="str">
        <f t="shared" ref="AK134:AK197" si="76">IF(J134&lt;&gt;"","ST","")</f>
        <v/>
      </c>
      <c r="AL134" s="124" t="str">
        <f t="shared" si="56"/>
        <v/>
      </c>
      <c r="AM134" s="124" t="str">
        <f t="shared" si="57"/>
        <v/>
      </c>
      <c r="AN134" s="124" t="str">
        <f t="shared" si="58"/>
        <v/>
      </c>
      <c r="AO134" s="124" t="str">
        <f t="shared" si="59"/>
        <v/>
      </c>
      <c r="AP134" s="184"/>
      <c r="AQ134" s="182"/>
      <c r="AR134" s="182"/>
      <c r="AS134" s="182"/>
      <c r="AT134" s="182"/>
      <c r="AU134" s="127" t="str">
        <f t="shared" si="60"/>
        <v/>
      </c>
      <c r="AV134" s="354"/>
      <c r="AW134" s="127" t="str">
        <f t="shared" si="61"/>
        <v/>
      </c>
      <c r="AX134" s="144" t="str">
        <f t="shared" si="62"/>
        <v/>
      </c>
      <c r="AY134" s="182"/>
      <c r="AZ134" s="23"/>
      <c r="BA134" s="23"/>
      <c r="BB134" s="183"/>
      <c r="BC134" s="622"/>
      <c r="BD134" s="649" t="str">
        <f t="shared" ref="BD134:BD197" si="77">IF(BE134&lt;&gt;"","K01","")</f>
        <v/>
      </c>
      <c r="BE134" s="354"/>
      <c r="BF134" s="192" t="str">
        <f t="shared" ref="BF134:BF197" si="78">IF(BE134&lt;&gt;"","ST","")</f>
        <v/>
      </c>
      <c r="BG134" s="159"/>
      <c r="BH134" s="159"/>
      <c r="BI134" s="182"/>
      <c r="BJ134" s="194"/>
      <c r="BK134" s="194"/>
      <c r="BL134" s="194"/>
      <c r="BM134" s="127" t="str">
        <f t="shared" si="63"/>
        <v/>
      </c>
      <c r="BN134" s="194"/>
      <c r="BO134" s="178" t="str">
        <f t="shared" si="64"/>
        <v/>
      </c>
      <c r="BP134" s="191"/>
      <c r="BQ134" s="182"/>
      <c r="BR134" s="23"/>
      <c r="BS134" s="23"/>
      <c r="BT134" s="23"/>
      <c r="BU134" s="651"/>
      <c r="BV134" s="647"/>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633" t="str">
        <f t="shared" ref="DX134:DX197" si="79">IF(DY134&lt;&gt;"","P01","")</f>
        <v/>
      </c>
      <c r="DY134" s="736"/>
      <c r="DZ134" s="334"/>
      <c r="EA134" s="736"/>
      <c r="EB134" s="197"/>
      <c r="EC134" s="194"/>
      <c r="ED134" s="197"/>
      <c r="EE134" s="197"/>
      <c r="EF134" s="194"/>
      <c r="EG134" s="194"/>
      <c r="EH134" s="194"/>
      <c r="EI134" s="123" t="str">
        <f t="shared" si="65"/>
        <v/>
      </c>
      <c r="EJ134" s="194"/>
      <c r="EK134" s="620" t="str">
        <f t="shared" si="66"/>
        <v/>
      </c>
      <c r="EL134" s="756"/>
      <c r="EM134" s="620" t="str">
        <f t="shared" ref="EM134:EM197" si="80">IF(DY134&lt;&gt;"","ZD","")</f>
        <v/>
      </c>
      <c r="EN134" s="733"/>
      <c r="EO134" s="163"/>
      <c r="EP134" s="163"/>
      <c r="EQ134" s="163"/>
      <c r="ER134" s="163"/>
      <c r="ES134" s="163"/>
      <c r="ET134" s="163"/>
      <c r="EU134" s="163"/>
      <c r="EV134" s="163"/>
      <c r="EW134" s="163"/>
      <c r="EX134" s="163"/>
      <c r="EY134" s="163"/>
      <c r="EZ134" s="163"/>
      <c r="FA134" s="163"/>
      <c r="FB134" s="163"/>
      <c r="FC134" s="742"/>
      <c r="FD134" s="648" t="str">
        <f t="shared" si="67"/>
        <v/>
      </c>
      <c r="FE134" s="183"/>
      <c r="FF134" s="201"/>
      <c r="FG134" s="201"/>
      <c r="FH134" s="201"/>
      <c r="FI134" s="201"/>
      <c r="FJ134" s="201"/>
      <c r="FK134" s="201"/>
      <c r="FL134" s="182"/>
      <c r="FM134" s="182"/>
      <c r="FN134" s="334"/>
      <c r="FO134" s="123" t="str">
        <f t="shared" si="68"/>
        <v/>
      </c>
      <c r="FP134" s="889" t="str">
        <f>IF(Table1[[#This Row],[Baumwollanteil (in %)]]&lt;&gt;"","05","")</f>
        <v/>
      </c>
      <c r="FQ134" s="999"/>
      <c r="FR134" s="179" t="str">
        <f t="shared" si="69"/>
        <v/>
      </c>
      <c r="FS134" s="175"/>
      <c r="FT134" s="175"/>
      <c r="FU134" s="175"/>
      <c r="FV134" s="745" t="str">
        <f t="shared" si="70"/>
        <v/>
      </c>
      <c r="FZ134" s="24"/>
      <c r="GA134" s="24"/>
      <c r="GC134" s="1010" t="str">
        <f>IF(Table1[[#This Row],[Global Trade Item Number (GTIN)]]="","",Table1[[#This Row],[Global Trade Item Number (GTIN)]])</f>
        <v/>
      </c>
      <c r="GD134" s="790" t="str">
        <f>IF(Table1[[#This Row],[WAWI-Nr./ Kreditoren-Nummer
(ASDV)]]&lt;&gt;"",Table1[[#This Row],[WAWI-Nr./ Kreditoren-Nummer
(ASDV)]],"")</f>
        <v/>
      </c>
      <c r="GE134" s="190"/>
      <c r="GF134" s="790" t="str">
        <f>IF(Table1[[#This Row],[Gültig ab (Datum)]]&lt;&gt;"","31.12.9999","")</f>
        <v/>
      </c>
      <c r="GG134" s="190"/>
      <c r="GH134" s="190"/>
      <c r="GI134" s="616"/>
      <c r="GJ134" s="765"/>
      <c r="GK134" s="763"/>
      <c r="GL134" s="617"/>
      <c r="GM134" s="617"/>
      <c r="GN134" s="617"/>
      <c r="GO134" s="617"/>
      <c r="GP134" s="617"/>
      <c r="GQ134" s="775"/>
      <c r="GR134" s="771"/>
      <c r="GS134" s="159"/>
      <c r="GT134" s="610"/>
      <c r="GU134" s="610"/>
      <c r="GV134" s="610"/>
      <c r="GW134" s="610"/>
      <c r="GX134" s="610"/>
      <c r="GY134" s="610"/>
      <c r="GZ134" s="610"/>
      <c r="HA134" s="610"/>
      <c r="HB134" s="771"/>
      <c r="HC134" s="610"/>
      <c r="HD134" s="610"/>
      <c r="HE134" s="610"/>
      <c r="HF134" s="610"/>
      <c r="HG134" s="610"/>
      <c r="HH134" s="610"/>
      <c r="HI134" s="610"/>
      <c r="HJ134" s="610"/>
      <c r="HK134" s="610"/>
      <c r="HL134" s="771"/>
      <c r="HM134" s="610"/>
      <c r="HN134" s="610"/>
      <c r="HO134" s="610"/>
      <c r="HP134" s="610"/>
      <c r="HQ134" s="610"/>
      <c r="HR134" s="610"/>
      <c r="HS134" s="610"/>
      <c r="HT134" s="610"/>
      <c r="HU134" s="610"/>
      <c r="HV134" s="771"/>
      <c r="HW134" s="610"/>
      <c r="HX134" s="610"/>
      <c r="HY134" s="610"/>
      <c r="HZ134" s="610"/>
      <c r="IA134" s="610"/>
      <c r="IB134" s="610"/>
      <c r="IC134" s="610"/>
      <c r="ID134" s="610"/>
      <c r="IE134" s="610"/>
      <c r="IF134" s="610"/>
      <c r="IG134" s="771"/>
      <c r="IH134" s="610"/>
      <c r="II134" s="610"/>
      <c r="IJ134" s="610"/>
      <c r="IK134" s="610"/>
      <c r="IL134" s="610"/>
      <c r="IM134" s="610"/>
      <c r="IN134" s="610"/>
      <c r="IO134" s="610"/>
      <c r="IP134" s="610"/>
      <c r="IQ134" s="610"/>
      <c r="IR134" s="771"/>
      <c r="IS134" s="610"/>
      <c r="IT134" s="610"/>
      <c r="IU134" s="610"/>
      <c r="IV134" s="610"/>
      <c r="IW134" s="610"/>
      <c r="IX134" s="610"/>
      <c r="IY134" s="610"/>
      <c r="IZ134" s="610"/>
      <c r="JA134" s="610"/>
      <c r="JB134" s="610"/>
      <c r="JC134" s="771"/>
      <c r="JD134" s="610"/>
      <c r="JE134" s="610"/>
      <c r="JF134" s="610"/>
      <c r="JG134" s="610"/>
      <c r="JH134" s="610"/>
      <c r="JI134" s="610"/>
      <c r="JJ134" s="610"/>
      <c r="JK134" s="610"/>
      <c r="JL134" s="610"/>
      <c r="JM134" s="827"/>
      <c r="JN134" s="771"/>
      <c r="JO134" s="610"/>
      <c r="JP134" s="610"/>
      <c r="JQ134" s="610"/>
      <c r="JR134" s="610"/>
      <c r="JS134" s="610"/>
      <c r="JT134" s="610"/>
      <c r="JU134" s="610"/>
      <c r="JV134" s="610"/>
      <c r="JW134" s="610"/>
      <c r="JX134" s="610"/>
      <c r="JY134" s="771"/>
      <c r="JZ134" s="610"/>
      <c r="KA134" s="610"/>
      <c r="KB134" s="610"/>
      <c r="KC134" s="610"/>
      <c r="KD134" s="610"/>
      <c r="KE134" s="610"/>
      <c r="KF134" s="610"/>
      <c r="KG134" s="610"/>
      <c r="KH134" s="610"/>
      <c r="KI134" s="610"/>
      <c r="KL134" s="803" t="str">
        <f>IF(Table1[[#This Row],[GTIN]]&lt;&gt;"",Table1[[#This Row],[GTIN]],"")</f>
        <v/>
      </c>
      <c r="KM134" s="804" t="str">
        <f>Table1[[#This Row],[Kreditor]]</f>
        <v/>
      </c>
      <c r="KN134" s="805" t="str">
        <f>IF(Table1[[#This Row],[Gültig ab (Datum)]]&lt;&gt;"",Table1[[#This Row],[Gültig ab (Datum)]],"")</f>
        <v/>
      </c>
      <c r="KO134" s="805" t="str">
        <f>Table1[[#This Row],[Gültig bis]]</f>
        <v/>
      </c>
      <c r="KP134" s="818" t="str">
        <f>IF(Table1[[#This Row],[Artikel verpackt? 
(X=Ja)]]="","",Table1[[#This Row],[Artikel verpackt? 
(X=Ja)]])</f>
        <v/>
      </c>
      <c r="KQ134" s="806" t="str">
        <f>IF(Table1[[#This Row],[Verpackung recyclingfähig?
(X=Ja)]]="","",Table1[[#This Row],[Verpackung recyclingfähig?
(X=Ja)]])</f>
        <v/>
      </c>
      <c r="KR134" s="807"/>
      <c r="KS134" s="808"/>
      <c r="KT134" s="809"/>
      <c r="KU134" s="809"/>
      <c r="KV134" s="809"/>
      <c r="KW134" s="809"/>
      <c r="KX134" s="809"/>
      <c r="KY134" s="809"/>
      <c r="KZ134" s="810"/>
      <c r="LA134" s="811" t="str">
        <f>IF(Table1[[#This Row],[Hauptkörper - B1 - Art]]="","",VLOOKUP(Table1[[#This Row],[Hauptkörper - B1 - Art]],'DD FD'!B:C,2,FALSE))</f>
        <v/>
      </c>
      <c r="LB134" s="812" t="str">
        <f>IF(Table1[[#This Row],[Hauptkörper - B1 - Fraktion]]="","",VLOOKUP(Table1[[#This Row],[Hauptkörper - B1 - Fraktion]],'DD FD'!H:J,3,FALSE))</f>
        <v/>
      </c>
      <c r="LC134" s="809" t="str">
        <f>IF(Table1[[#This Row],[Hauptkörper - B1 - Gewicht
(in G)]]="","",Table1[[#This Row],[Hauptkörper - B1 - Gewicht
(in G)]])</f>
        <v/>
      </c>
      <c r="LD134" s="809" t="str">
        <f>IF(Table1[[#This Row],[Hauptkörper - B1 - Lizenzierungs-pflichtig? (X=Ja)]]="","",Table1[[#This Row],[Hauptkörper - B1 - Lizenzierungs-pflichtig? (X=Ja)]])</f>
        <v/>
      </c>
      <c r="LE134" s="812" t="str">
        <f>IF(Table1[[#This Row],[Hauptkörper - B1 - Virgin Material]]="","",VLOOKUP(Table1[[#This Row],[Hauptkörper - B1 - Virgin Material]],'DD FD'!AJ:AK,2,FALSE))</f>
        <v/>
      </c>
      <c r="LF134" s="813" t="str">
        <f>IF(Table1[[#This Row],[Hauptkörper - B1 - Virgin Material Anteil (in %)]]="","",Table1[[#This Row],[Hauptkörper - B1 - Virgin Material Anteil (in %)]])</f>
        <v/>
      </c>
      <c r="LG134" s="812" t="str">
        <f>IF(Table1[[#This Row],[Hauptkörper - B1 - Recyceltes Material]]="","",VLOOKUP(Table1[[#This Row],[Hauptkörper - B1 - Recyceltes Material]],'DD FD'!AL:AM,2,FALSE))</f>
        <v/>
      </c>
      <c r="LH134" s="813" t="str">
        <f>IF(Table1[[#This Row],[Hauptkörper - B1 - Recyceltes Material Anteil (in %)]]="","",Table1[[#This Row],[Hauptkörper - B1 - Recyceltes Material Anteil (in %)]])</f>
        <v/>
      </c>
      <c r="LI134" s="814" t="str">
        <f>IF(Table1[[#This Row],[Hauptkörper - B1 - Beschichtung]]="","",VLOOKUP(Table1[[#This Row],[Hauptkörper - B1 - Beschichtung]],'DD FD'!AE:AF,2,FALSE))</f>
        <v/>
      </c>
      <c r="LJ134" s="815" t="str">
        <f>IF(Table1[[#This Row],[Hauptkörper - B1 - Beschichtung Anteil (in %)]]="","",Table1[[#This Row],[Hauptkörper - B1 - Beschichtung Anteil (in %)]])</f>
        <v/>
      </c>
      <c r="LK134" s="811" t="str">
        <f>IF(Table1[[#This Row],[Hauptkörper - B2 - Art]]="","",VLOOKUP(Table1[[#This Row],[Hauptkörper - B2 - Art]],'DD FD'!B:C,2,FALSE))</f>
        <v/>
      </c>
      <c r="LL134" s="812" t="str">
        <f>IF(Table1[[#This Row],[Hauptkörper - B2 - Fraktion]]="","",VLOOKUP(Table1[[#This Row],[Hauptkörper - B2 - Fraktion]],'DD FD'!H:J,3,FALSE))</f>
        <v/>
      </c>
      <c r="LM134" s="809" t="str">
        <f>IF(Table1[[#This Row],[Hauptkörper - B2 - Gewicht
(in G)]]="","",Table1[[#This Row],[Hauptkörper - B2 - Gewicht
(in G)]])</f>
        <v/>
      </c>
      <c r="LN134" s="809" t="str">
        <f>IF(Table1[[#This Row],[Hauptkörper - B2 - Lizenzierungs-pflichtig? (X=Ja)]]="","",Table1[[#This Row],[Hauptkörper - B2 - Lizenzierungs-pflichtig? (X=Ja)]])</f>
        <v/>
      </c>
      <c r="LO134" s="812" t="str">
        <f>IF(Table1[[#This Row],[Hauptkörper - B2 - Virgin Material]]="","",VLOOKUP(Table1[[#This Row],[Hauptkörper - B2 - Virgin Material]],'DD FD'!AJ:AK,2,FALSE))</f>
        <v/>
      </c>
      <c r="LP134" s="813" t="str">
        <f>IF(Table1[[#This Row],[Hauptkörper - B2 - Virgin Material Anteil (in %)]]="","",Table1[[#This Row],[Hauptkörper - B2 - Virgin Material Anteil (in %)]])</f>
        <v/>
      </c>
      <c r="LQ134" s="812" t="str">
        <f>IF(Table1[[#This Row],[Hauptkörper - B2 - Recyceltes Material]]="","",VLOOKUP(Table1[[#This Row],[Hauptkörper - B2 - Recyceltes Material]],'DD FD'!AL:AM,2,FALSE))</f>
        <v/>
      </c>
      <c r="LR134" s="813" t="str">
        <f>IF(Table1[[#This Row],[Hauptkörper - B2 - Recyceltes Material Anteil (in %)]]="","",Table1[[#This Row],[Hauptkörper - B2 - Recyceltes Material Anteil (in %)]])</f>
        <v/>
      </c>
      <c r="LS134" s="812" t="str">
        <f>IF(Table1[[#This Row],[Hauptkörper - B2 - Beschichtung]]="","",VLOOKUP(Table1[[#This Row],[Hauptkörper - B2 - Beschichtung]],'DD FD'!AE:AF,2,FALSE))</f>
        <v/>
      </c>
      <c r="LT134" s="815" t="str">
        <f>IF(Table1[[#This Row],[Hauptkörper - B2 - Beschichtung Anteil (in %)]]="","",Table1[[#This Row],[Hauptkörper - B2 - Beschichtung Anteil (in %)]])</f>
        <v/>
      </c>
      <c r="LU134" s="811" t="str">
        <f>IF(Table1[[#This Row],[Hauptkörper - B3 - Art]]="","",VLOOKUP(Table1[[#This Row],[Hauptkörper - B3 - Art]],'DD FD'!B:C,2,FALSE))</f>
        <v/>
      </c>
      <c r="LV134" s="812" t="str">
        <f>IF(Table1[[#This Row],[Hauptkörper - B3 - Fraktion]]="","",VLOOKUP(Table1[[#This Row],[Hauptkörper - B3 - Fraktion]],'DD FD'!H:J,3,FALSE))</f>
        <v/>
      </c>
      <c r="LW134" s="809" t="str">
        <f>IF(Table1[[#This Row],[Hauptkörper - B3 - Gewicht
(in G)]]="","",Table1[[#This Row],[Hauptkörper - B3 - Gewicht
(in G)]])</f>
        <v/>
      </c>
      <c r="LX134" s="809" t="str">
        <f>IF(Table1[[#This Row],[Hauptkörper - B3 - Lizenzierungs-pflichtig? (X=Ja)]]="","",Table1[[#This Row],[Hauptkörper - B3 - Lizenzierungs-pflichtig? (X=Ja)]])</f>
        <v/>
      </c>
      <c r="LY134" s="812" t="str">
        <f>IF(Table1[[#This Row],[Hauptkörper - B3 - Virgin Material]]="","",VLOOKUP(Table1[[#This Row],[Hauptkörper - B3 - Virgin Material]],'DD FD'!AJ:AK,2,FALSE))</f>
        <v/>
      </c>
      <c r="LZ134" s="813" t="str">
        <f>IF(Table1[[#This Row],[Hauptkörper - B3 - Virgin Material Anteil (in %)]]="","",Table1[[#This Row],[Hauptkörper - B3 - Virgin Material Anteil (in %)]])</f>
        <v/>
      </c>
      <c r="MA134" s="812" t="str">
        <f>IF(Table1[[#This Row],[Hauptkörper - B3 - Recyceltes Material]]="","",VLOOKUP(Table1[[#This Row],[Hauptkörper - B3 - Recyceltes Material]],'DD FD'!AL:AM,2,FALSE))</f>
        <v/>
      </c>
      <c r="MB134" s="813" t="str">
        <f>IF(Table1[[#This Row],[Hauptkörper - B3 - Recyceltes Material Anteil (in %)]]="","",Table1[[#This Row],[Hauptkörper - B3 - Recyceltes Material Anteil (in %)]])</f>
        <v/>
      </c>
      <c r="MC134" s="812" t="str">
        <f>IF(Table1[[#This Row],[Hauptkörper - B3 - Beschichtung]]="","",VLOOKUP(Table1[[#This Row],[Hauptkörper - B3 - Beschichtung]],'DD FD'!AE:AF,2,FALSE))</f>
        <v/>
      </c>
      <c r="MD134" s="815" t="str">
        <f>IF(Table1[[#This Row],[Hauptkörper - B3 - Beschichtung Anteil (in %)]]="","",Table1[[#This Row],[Hauptkörper - B3 - Beschichtung Anteil (in %)]])</f>
        <v/>
      </c>
      <c r="ME134" s="811" t="str">
        <f>IF(Table1[[#This Row],[Verschluss - B1 - Art]]="","",VLOOKUP(Table1[[#This Row],[Verschluss - B1 - Art]],'DD FD'!D:E,2,FALSE))</f>
        <v/>
      </c>
      <c r="MF134" s="812" t="str">
        <f>IF(Table1[[#This Row],[Verschluss - B1 - Fraktion]]="","",VLOOKUP(Table1[[#This Row],[Verschluss - B1 - Fraktion]],'DD FD'!H:J,3,FALSE))</f>
        <v/>
      </c>
      <c r="MG134" s="809" t="str">
        <f>IF(Table1[[#This Row],[Verschluss - B1 - Gewicht (in G)]]="","",Table1[[#This Row],[Verschluss - B1 - Gewicht (in G)]])</f>
        <v/>
      </c>
      <c r="MH134" s="809" t="str">
        <f>IF(Table1[[#This Row],[Verschluss - B1 - Lizenzierungs-pflichtig? (X=Ja)]]="","",Table1[[#This Row],[Verschluss - B1 - Lizenzierungs-pflichtig? (X=Ja)]])</f>
        <v/>
      </c>
      <c r="MI134" s="809" t="str">
        <f>IF(Table1[[#This Row],[Verschluss - B1 - Trennbar vom Hauptkörper? (X=Ja)]]="","",Table1[[#This Row],[Verschluss - B1 - Trennbar vom Hauptkörper? (X=Ja)]])</f>
        <v/>
      </c>
      <c r="MJ134" s="812" t="str">
        <f>IF(Table1[[#This Row],[Verschluss - B1 - Virgin Material]]="","",VLOOKUP(Table1[[#This Row],[Verschluss - B1 - Virgin Material]],'DD FD'!AJ:AK,2,FALSE))</f>
        <v/>
      </c>
      <c r="MK134" s="813" t="str">
        <f>IF(Table1[[#This Row],[Verschluss - B1 - Virgin Material Anteil (in %)]]="","",Table1[[#This Row],[Verschluss - B1 - Virgin Material Anteil (in %)]])</f>
        <v/>
      </c>
      <c r="ML134" s="812" t="str">
        <f>IF(Table1[[#This Row],[Verschluss - B1 - Recyceltes Material]]="","",VLOOKUP(Table1[[#This Row],[Verschluss - B1 - Recyceltes Material]],'DD FD'!AL:AM,2,FALSE))</f>
        <v/>
      </c>
      <c r="MM134" s="813" t="str">
        <f>IF(Table1[[#This Row],[Verschluss - B1 - Recyceltes Material Anteil (in %)]]="","",Table1[[#This Row],[Verschluss - B1 - Recyceltes Material Anteil (in %)]])</f>
        <v/>
      </c>
      <c r="MN134" s="812" t="str">
        <f>IF(Table1[[#This Row],[Verschluss - B1 - Beschichtung]]="","",VLOOKUP(Table1[[#This Row],[Verschluss - B1 - Beschichtung]],'DD FD'!AE:AF,2,FALSE))</f>
        <v/>
      </c>
      <c r="MO134" s="815" t="str">
        <f>IF(Table1[[#This Row],[Verschluss - B1 - Beschichtung Anteil (in %)]]="","",Table1[[#This Row],[Verschluss - B1 - Beschichtung Anteil (in %)]])</f>
        <v/>
      </c>
      <c r="MP134" s="811" t="str">
        <f>IF(Table1[[#This Row],[Verschluss - B2 - Art]]="","",VLOOKUP(Table1[[#This Row],[Verschluss - B2 - Art]],'DD FD'!D:E,2,FALSE))</f>
        <v/>
      </c>
      <c r="MQ134" s="812" t="str">
        <f>IF(Table1[[#This Row],[Verschluss - B2 - Fraktion]]="","",VLOOKUP(Table1[[#This Row],[Verschluss - B2 - Fraktion]],'DD FD'!H:J,3,FALSE))</f>
        <v/>
      </c>
      <c r="MR134" s="809" t="str">
        <f>IF(Table1[[#This Row],[Verschluss - B2 - Gewicht (in G)]]="","",Table1[[#This Row],[Verschluss - B2 - Gewicht (in G)]])</f>
        <v/>
      </c>
      <c r="MS134" s="809" t="str">
        <f>IF(Table1[[#This Row],[Verschluss - B2 - Lizenzierungs-pflichtig? (X=Ja)]]="","",Table1[[#This Row],[Verschluss - B2 - Lizenzierungs-pflichtig? (X=Ja)]])</f>
        <v/>
      </c>
      <c r="MT134" s="809" t="str">
        <f>IF(Table1[[#This Row],[Verschluss - B2 - Trennbar vom Hauptkörper? (X=Ja)]]="","",Table1[[#This Row],[Verschluss - B2 - Trennbar vom Hauptkörper? (X=Ja)]])</f>
        <v/>
      </c>
      <c r="MU134" s="812" t="str">
        <f>IF(Table1[[#This Row],[Verschluss - B2 - Virgin Material]]="","",VLOOKUP(Table1[[#This Row],[Verschluss - B2 - Virgin Material]],'DD FD'!AJ:AK,2,FALSE))</f>
        <v/>
      </c>
      <c r="MV134" s="813" t="str">
        <f>IF(Table1[[#This Row],[Verschluss - B2 - Virgin Material Anteil (in %)]]="","",Table1[[#This Row],[Verschluss - B2 - Virgin Material Anteil (in %)]])</f>
        <v/>
      </c>
      <c r="MW134" s="812" t="str">
        <f>IF(Table1[[#This Row],[Verschluss - B2 - Recyceltes Material]]="","",VLOOKUP(Table1[[#This Row],[Verschluss - B2 - Recyceltes Material]],'DD FD'!AL:AM,2,FALSE))</f>
        <v/>
      </c>
      <c r="MX134" s="813" t="str">
        <f>IF(Table1[[#This Row],[Verschluss - B2 - Recyceltes Material Anteil (in %)]]="","",Table1[[#This Row],[Verschluss - B2 - Recyceltes Material Anteil (in %)]])</f>
        <v/>
      </c>
      <c r="MY134" s="812" t="str">
        <f>IF(Table1[[#This Row],[Verschluss - B2 - Beschichtung]]="","",VLOOKUP(Table1[[#This Row],[Verschluss - B2 - Beschichtung]],'DD FD'!AE:AF,2,FALSE))</f>
        <v/>
      </c>
      <c r="MZ134" s="815" t="str">
        <f>IF(Table1[[#This Row],[Verschluss - B2 - Beschichtung Anteil (in %)]]="","",Table1[[#This Row],[Verschluss - B2 - Beschichtung Anteil (in %)]])</f>
        <v/>
      </c>
      <c r="NA134" s="811" t="str">
        <f>IF(Table1[[#This Row],[Verschluss - B3 - Art]]="","",VLOOKUP(Table1[[#This Row],[Verschluss - B3 - Art]],'DD FD'!D:E,2,FALSE))</f>
        <v/>
      </c>
      <c r="NB134" s="812" t="str">
        <f>IF(Table1[[#This Row],[Verschluss - B3 - Fraktion]]="","",VLOOKUP(Table1[[#This Row],[Verschluss - B3 - Fraktion]],'DD FD'!H:J,3,FALSE))</f>
        <v/>
      </c>
      <c r="NC134" s="809" t="str">
        <f>IF(Table1[[#This Row],[Verschluss - B3 - Gewicht (in G)]]="","",Table1[[#This Row],[Verschluss - B3 - Gewicht (in G)]])</f>
        <v/>
      </c>
      <c r="ND134" s="809" t="str">
        <f>IF(Table1[[#This Row],[Verschluss - B3 - Lizenzierungs-pflichtig? (X=Ja)]]="","",Table1[[#This Row],[Verschluss - B3 - Lizenzierungs-pflichtig? (X=Ja)]])</f>
        <v/>
      </c>
      <c r="NE134" s="809" t="str">
        <f>IF(Table1[[#This Row],[Verschluss - B3 - Trennbar vom Hauptkörper? (X=Ja)]]="","",Table1[[#This Row],[Verschluss - B3 - Trennbar vom Hauptkörper? (X=Ja)]])</f>
        <v/>
      </c>
      <c r="NF134" s="812" t="str">
        <f>IF(Table1[[#This Row],[Verschluss - B3 - Virgin Material]]="","",VLOOKUP(Table1[[#This Row],[Verschluss - B3 - Virgin Material]],'DD FD'!AJ:AK,2,FALSE))</f>
        <v/>
      </c>
      <c r="NG134" s="813" t="str">
        <f>IF(Table1[[#This Row],[Verschluss - B3 - Virgin Material Anteil (in %)]]="","",Table1[[#This Row],[Verschluss - B3 - Virgin Material Anteil (in %)]])</f>
        <v/>
      </c>
      <c r="NH134" s="812" t="str">
        <f>IF(Table1[[#This Row],[Verschluss - B3 - Recyceltes Material]]="","",VLOOKUP(Table1[[#This Row],[Verschluss - B3 - Recyceltes Material]],'DD FD'!AL:AM,2,FALSE))</f>
        <v/>
      </c>
      <c r="NI134" s="813" t="str">
        <f>IF(Table1[[#This Row],[Verschluss - B3 - Recyceltes Material Anteil (in %)]]="","",Table1[[#This Row],[Verschluss - B3 - Recyceltes Material Anteil (in %)]])</f>
        <v/>
      </c>
      <c r="NJ134" s="812" t="str">
        <f>IF(Table1[[#This Row],[Verschluss - B3 - Beschichtung]]="","",VLOOKUP(Table1[[#This Row],[Verschluss - B3 - Beschichtung]],'DD FD'!AE:AF,2,FALSE))</f>
        <v/>
      </c>
      <c r="NK134" s="815" t="str">
        <f>IF(Table1[[#This Row],[Verschluss - B3 - Beschichtung Anteil (in %)]]="","",Table1[[#This Row],[Verschluss - B3 - Beschichtung Anteil (in %)]])</f>
        <v/>
      </c>
      <c r="NL134" s="811" t="str">
        <f>IF(Table1[[#This Row],[Etikett - B1 - Art]]="","",VLOOKUP(Table1[[#This Row],[Etikett - B1 - Art]],'DD FD'!F:G,2,FALSE))</f>
        <v/>
      </c>
      <c r="NM134" s="812" t="str">
        <f>IF(Table1[[#This Row],[Etikett - B1 - Fraktion]]="","",VLOOKUP(Table1[[#This Row],[Etikett - B1 - Fraktion]],'DD FD'!H:J,3,FALSE))</f>
        <v/>
      </c>
      <c r="NN134" s="809" t="str">
        <f>IF(Table1[[#This Row],[Etikett - B1 - Gewicht (in G)]]="","",Table1[[#This Row],[Etikett - B1 - Gewicht (in G)]])</f>
        <v/>
      </c>
      <c r="NO134" s="809" t="str">
        <f>IF(Table1[[#This Row],[Etikett - B1 - Lizenzierungs-pflichtig? (X=Ja)]]="","",Table1[[#This Row],[Etikett - B1 - Lizenzierungs-pflichtig? (X=Ja)]])</f>
        <v/>
      </c>
      <c r="NP134" s="809" t="str">
        <f>IF(Table1[[#This Row],[Etikett - B1 - Trennbar vom Hauptkörper? (X=Ja)]]="","",Table1[[#This Row],[Etikett - B1 - Trennbar vom Hauptkörper? (X=Ja)]])</f>
        <v/>
      </c>
      <c r="NQ134" s="812" t="str">
        <f>IF(Table1[[#This Row],[Etikett - B1 - Virgin Material]]="","",VLOOKUP(Table1[[#This Row],[Etikett - B1 - Virgin Material]],'DD FD'!AJ:AK,2,FALSE))</f>
        <v/>
      </c>
      <c r="NR134" s="813" t="str">
        <f>IF(Table1[[#This Row],[Etikett - B1 - Virgin Material Anteil (in %)]]="","",Table1[[#This Row],[Etikett - B1 - Virgin Material Anteil (in %)]])</f>
        <v/>
      </c>
      <c r="NS134" s="812" t="str">
        <f>IF(Table1[[#This Row],[Etikett - B1 - Recyceltes Material]]="","",VLOOKUP(Table1[[#This Row],[Etikett - B1 - Recyceltes Material]],'DD FD'!AL:AM,2,FALSE))</f>
        <v/>
      </c>
      <c r="NT134" s="813" t="str">
        <f>IF(Table1[[#This Row],[Etikett - B1 - Recyceltes Material Anteil (in %)]]="","",Table1[[#This Row],[Etikett - B1 - Recyceltes Material Anteil (in %)]])</f>
        <v/>
      </c>
      <c r="NU134" s="812" t="str">
        <f>IF(Table1[[#This Row],[Etikett - B1 - Beschichtung]]="","",VLOOKUP(Table1[[#This Row],[Etikett - B1 - Beschichtung]],'DD FD'!AE:AF,2,FALSE))</f>
        <v/>
      </c>
      <c r="NV134" s="815" t="str">
        <f>IF(Table1[[#This Row],[Etikett - B1 - Beschichtung Anteil (in %)]]="","",Table1[[#This Row],[Etikett - B1 - Beschichtung Anteil (in %)]])</f>
        <v/>
      </c>
      <c r="NW134" s="811" t="str">
        <f>IF(Table1[[#This Row],[Etikett - B2 - Art]]="","",VLOOKUP(Table1[[#This Row],[Etikett - B2 - Art]],'DD FD'!F:G,2,FALSE))</f>
        <v/>
      </c>
      <c r="NX134" s="812" t="str">
        <f>IF(Table1[[#This Row],[Etikett - B2 - Fraktion]]="","",VLOOKUP(Table1[[#This Row],[Etikett - B2 - Fraktion]],'DD FD'!H:J,3,FALSE))</f>
        <v/>
      </c>
      <c r="NY134" s="809" t="str">
        <f>IF(Table1[[#This Row],[Etikett - B2 - Gewicht (in G)]]="","",Table1[[#This Row],[Etikett - B2 - Gewicht (in G)]])</f>
        <v/>
      </c>
      <c r="NZ134" s="809" t="str">
        <f>IF(Table1[[#This Row],[Etikett - B2 - Lizenzierungs-pflichtig? (X=Ja)]]="","",Table1[[#This Row],[Etikett - B2 - Lizenzierungs-pflichtig? (X=Ja)]])</f>
        <v/>
      </c>
      <c r="OA134" s="809" t="str">
        <f>IF(Table1[[#This Row],[Etikett - B2 - Trennbar vom Hauptkörper? (X=Ja)]]="","",Table1[[#This Row],[Etikett - B2 - Trennbar vom Hauptkörper? (X=Ja)]])</f>
        <v/>
      </c>
      <c r="OB134" s="812" t="str">
        <f>IF(Table1[[#This Row],[Etikett - B2 - Virgin Material]]="","",VLOOKUP(Table1[[#This Row],[Etikett - B2 - Virgin Material]],'DD FD'!AJ:AK,2,FALSE))</f>
        <v/>
      </c>
      <c r="OC134" s="813" t="str">
        <f>IF(Table1[[#This Row],[Etikett - B2 - Virgin Material Anteil (in %)]]="","",Table1[[#This Row],[Etikett - B2 - Virgin Material Anteil (in %)]])</f>
        <v/>
      </c>
      <c r="OD134" s="812" t="str">
        <f>IF(Table1[[#This Row],[Etikett - B2 - Recyceltes Material]]="","",VLOOKUP(Table1[[#This Row],[Etikett - B2 - Recyceltes Material]],'DD FD'!AL:AM,2,FALSE))</f>
        <v/>
      </c>
      <c r="OE134" s="813" t="str">
        <f>IF(Table1[[#This Row],[Etikett - B2 - Recyceltes Material Anteil (in %)]]="","",Table1[[#This Row],[Etikett - B2 - Recyceltes Material Anteil (in %)]])</f>
        <v/>
      </c>
      <c r="OF134" s="812" t="str">
        <f>IF(Table1[[#This Row],[Etikett - B2 - Beschichtung]]="","",VLOOKUP(Table1[[#This Row],[Etikett - B2 - Beschichtung]],'DD FD'!AE:AF,2,FALSE))</f>
        <v/>
      </c>
      <c r="OG134" s="815" t="str">
        <f>IF(Table1[[#This Row],[Etikett - B2 - Beschichtung Anteil (in %)]]="","",Table1[[#This Row],[Etikett - B2 - Beschichtung Anteil (in %)]])</f>
        <v/>
      </c>
      <c r="OH134" s="811" t="str">
        <f>IF(Table1[[#This Row],[Etikett - B3 - Art]]="","",VLOOKUP(Table1[[#This Row],[Etikett - B3 - Art]],'DD FD'!F:G,2,FALSE))</f>
        <v/>
      </c>
      <c r="OI134" s="812" t="str">
        <f>IF(Table1[[#This Row],[Etikett - B3 - Fraktion]]="","",VLOOKUP(Table1[[#This Row],[Etikett - B3 - Fraktion]],'DD FD'!H:J,3,FALSE))</f>
        <v/>
      </c>
      <c r="OJ134" s="809" t="str">
        <f>IF(Table1[[#This Row],[Etikett - B3 - Gewicht (in G)]]="","",Table1[[#This Row],[Etikett - B3 - Gewicht (in G)]])</f>
        <v/>
      </c>
      <c r="OK134" s="809" t="str">
        <f>IF(Table1[[#This Row],[Etikett - B3 - Lizenzierungs-pflichtig? (X=Ja)]]="","",Table1[[#This Row],[Etikett - B3 - Lizenzierungs-pflichtig? (X=Ja)]])</f>
        <v/>
      </c>
      <c r="OL134" s="809" t="str">
        <f>IF(Table1[[#This Row],[Etikett - B3 - Trennbar vom Hauptkörper? (X=Ja)]]="","",Table1[[#This Row],[Etikett - B3 - Trennbar vom Hauptkörper? (X=Ja)]])</f>
        <v/>
      </c>
      <c r="OM134" s="812" t="str">
        <f>IF(Table1[[#This Row],[Etikett - B3 - Virgin Material]]="","",VLOOKUP(Table1[[#This Row],[Etikett - B3 - Virgin Material]],'DD FD'!AJ:AK,2,FALSE))</f>
        <v/>
      </c>
      <c r="ON134" s="813" t="str">
        <f>IF(Table1[[#This Row],[Etikett - B3 - Virgin Material Anteil (in %)]]="","",Table1[[#This Row],[Etikett - B3 - Virgin Material Anteil (in %)]])</f>
        <v/>
      </c>
      <c r="OO134" s="812" t="str">
        <f>IF(Table1[[#This Row],[Etikett - B3 - Recyceltes Material]]="","",VLOOKUP(Table1[[#This Row],[Etikett - B3 - Recyceltes Material]],'DD FD'!AL:AM,2,FALSE))</f>
        <v/>
      </c>
      <c r="OP134" s="813" t="str">
        <f>IF(Table1[[#This Row],[Etikett - B3 - Recyceltes Material Anteil (in %)]]="","",Table1[[#This Row],[Etikett - B3 - Recyceltes Material Anteil (in %)]])</f>
        <v/>
      </c>
      <c r="OQ134" s="812" t="str">
        <f>IF(Table1[[#This Row],[Etikett - B3 - Beschichtung]]="","",VLOOKUP(Table1[[#This Row],[Etikett - B3 - Beschichtung]],'DD FD'!AE:AF,2,FALSE))</f>
        <v/>
      </c>
      <c r="OR134" s="861" t="str">
        <f>IF(Table1[[#This Row],[Etikett - B3 - Beschichtung Anteil (in %)]]="","",Table1[[#This Row],[Etikett - B3 - Beschichtung Anteil (in %)]])</f>
        <v/>
      </c>
      <c r="OS134" s="866">
        <f>ROUNDUP(SUM(
IF(AND(LB134='DD FD'!$J$7,LD134='DD FD'!$AI$3),LC134,0),
IF(AND(LL134='DD FD'!$J$7,LN134='DD FD'!$AI$3),LM134,0),
IF(AND(LV134='DD FD'!$J$7,LX134='DD FD'!$AI$3),LW134,0),
IF(AND(MF134='DD FD'!$J$7,MH134='DD FD'!$AI$3),MG134,0),
IF(AND(MQ134='DD FD'!$J$7,MS134='DD FD'!$AI$3),MR134,0),
IF(AND(NB134='DD FD'!$J$7,ND134='DD FD'!$AI$3),NC134,0),
IF(AND(NM134='DD FD'!$J$7,NO134='DD FD'!$AI$3),NN134,0),
IF(AND(NX134='DD FD'!$J$7,NZ134='DD FD'!$AI$3),NY134,0),
IF(AND(OI134='DD FD'!$J$7,OK134='DD FD'!$AI$3),OJ134,0),
),2)</f>
        <v>0</v>
      </c>
      <c r="OT134" s="865">
        <f>ROUNDUP(SUM(
IF(AND(LB134='DD FD'!$J$6,LD134='DD FD'!$AI$3),LC134,0),
IF(AND(LL134='DD FD'!$J$6,LN134='DD FD'!$AI$3),LM134,0),
IF(AND(LV134='DD FD'!$J$6,LX134='DD FD'!$AI$3),LW134,0),
IF(AND(MF134='DD FD'!$J$6,MH134='DD FD'!$AI$3),MG134,0),
IF(AND(MQ134='DD FD'!$J$6,MS134='DD FD'!$AI$3),MR134,0),
IF(AND(NB134='DD FD'!$J$6,ND134='DD FD'!$AI$3),NC134,0),
IF(AND(NM134='DD FD'!$J$6,NO134='DD FD'!$AI$3),NN134,0),
IF(AND(NX134='DD FD'!$J$6,NZ134='DD FD'!$AI$3),NY134,0),
IF(AND(OI134='DD FD'!$J$6,OK134='DD FD'!$AI$3),OJ134,0),
),2)</f>
        <v>0</v>
      </c>
      <c r="OU134" s="865">
        <f>ROUNDUP(SUM(
IF(AND(LB134='DD FD'!$J$10,LD134='DD FD'!$AI$3),LC134,0),
IF(AND(LL134='DD FD'!$J$10,LN134='DD FD'!$AI$3),LM134,0),
IF(AND(LV134='DD FD'!$J$10,LX134='DD FD'!$AI$3),LW134,0),
IF(AND(MF134='DD FD'!$J$10,MH134='DD FD'!$AI$3),MG134,0),
IF(AND(MQ134='DD FD'!$J$10,MS134='DD FD'!$AI$3),MR134,0),
IF(AND(NB134='DD FD'!$J$10,ND134='DD FD'!$AI$3),NC134,0),
IF(AND(NM134='DD FD'!$J$10,NO134='DD FD'!$AI$3),NN134,0),
IF(AND(NX134='DD FD'!$J$10,NZ134='DD FD'!$AI$3),NY134,0),
IF(AND(OI134='DD FD'!$J$10,OK134='DD FD'!$AI$3),OJ134,0),
),2)</f>
        <v>0</v>
      </c>
      <c r="OV134" s="865">
        <f>ROUNDUP(SUM(
IF(AND(LB134='DD FD'!$J$8,LD134='DD FD'!$AI$3),LC134,0),
IF(AND(LL134='DD FD'!$J$8,LN134='DD FD'!$AI$3),LM134,0),
IF(AND(LV134='DD FD'!$J$8,LX134='DD FD'!$AI$3),LW134,0),
IF(AND(MF134='DD FD'!$J$8,MH134='DD FD'!$AI$3),MG134,0),
IF(AND(MQ134='DD FD'!$J$8,MS134='DD FD'!$AI$3),MR134,0),
IF(AND(NB134='DD FD'!$J$8,ND134='DD FD'!$AI$3),NC134,0),
IF(AND(NM134='DD FD'!$J$8,NO134='DD FD'!$AI$3),NN134,0),
IF(AND(NX134='DD FD'!$J$8,NZ134='DD FD'!$AI$3),NY134,0),
IF(AND(OI134='DD FD'!$J$8,OK134='DD FD'!$AI$3),OJ134,0),
),2)</f>
        <v>0</v>
      </c>
      <c r="OW134" s="865">
        <f>ROUNDUP(SUM(
IF(AND(LB134='DD FD'!$J$5,LD134='DD FD'!$AI$3),LC134,0),
IF(AND(LL134='DD FD'!$J$5,LN134='DD FD'!$AI$3),LM134,0),
IF(AND(LV134='DD FD'!$J$5,LX134='DD FD'!$AI$3),LW134,0),
IF(AND(MF134='DD FD'!$J$5,MH134='DD FD'!$AI$3),MG134,0),
IF(AND(MQ134='DD FD'!$J$5,MS134='DD FD'!$AI$3),MR134,0),
IF(AND(NB134='DD FD'!$J$5,ND134='DD FD'!$AI$3),NC134,0),
IF(AND(NM134='DD FD'!$J$5,NO134='DD FD'!$AI$3),NN134,0),
IF(AND(NX134='DD FD'!$J$5,NZ134='DD FD'!$AI$3),NY134,0),
IF(AND(OI134='DD FD'!$J$5,OK134='DD FD'!$AI$3),OJ134,0),
),2)</f>
        <v>0</v>
      </c>
      <c r="OX134" s="865">
        <f>ROUNDUP(SUM(
IF(AND(LB134='DD FD'!$J$9,LD134='DD FD'!$AI$3),LC134,0),
IF(AND(LL134='DD FD'!$J$9,LN134='DD FD'!$AI$3),LM134,0),
IF(AND(LV134='DD FD'!$J$9,LX134='DD FD'!$AI$3),LW134,0),
IF(AND(MF134='DD FD'!$J$9,MH134='DD FD'!$AI$3),MG134,0),
IF(AND(MQ134='DD FD'!$J$9,MS134='DD FD'!$AI$3),MR134,0),
IF(AND(NB134='DD FD'!$J$9,ND134='DD FD'!$AI$3),NC134,0),
IF(AND(NM134='DD FD'!$J$9,NO134='DD FD'!$AI$3),NN134,0),
IF(AND(NX134='DD FD'!$J$9,NZ134='DD FD'!$AI$3),NY134,0),
IF(AND(OI134='DD FD'!$J$9,OK134='DD FD'!$AI$3),OJ134,0),
),2)</f>
        <v>0</v>
      </c>
      <c r="OY134" s="865">
        <f>ROUNDUP(SUM(
IF(AND(LB134='DD FD'!$J$4,LD134='DD FD'!$AI$3),LC134,0),
IF(AND(LL134='DD FD'!$J$4,LN134='DD FD'!$AI$3),LM134,0),
IF(AND(LV134='DD FD'!$J$4,LX134='DD FD'!$AI$3),LW134,0),
IF(AND(MF134='DD FD'!$J$4,MH134='DD FD'!$AI$3),MG134,0),
IF(AND(MQ134='DD FD'!$J$4,MS134='DD FD'!$AI$3),MR134,0),
IF(AND(NB134='DD FD'!$J$4,ND134='DD FD'!$AI$3),NC134,0),
IF(AND(NM134='DD FD'!$J$4,NO134='DD FD'!$AI$3),NN134,0),
IF(AND(NX134='DD FD'!$J$4,NZ134='DD FD'!$AI$3),NY134,0),
IF(AND(OI134='DD FD'!$J$4,OK134='DD FD'!$AI$3),OJ134,0),
),2)</f>
        <v>0</v>
      </c>
      <c r="OZ134" s="867">
        <f>ROUNDUP(SUM(
IF(AND(LB134='DD FD'!$J$11,LD134='DD FD'!$AI$3),LC134,0),
IF(AND(LL134='DD FD'!$J$11,LN134='DD FD'!$AI$3),LM134,0),
IF(AND(LV134='DD FD'!$J$11,LX134='DD FD'!$AI$3),LW134,0),
IF(AND(MF134='DD FD'!$J$11,MH134='DD FD'!$AI$3),MG134,0),
IF(AND(MQ134='DD FD'!$J$11,MS134='DD FD'!$AI$3),MR134,0),
IF(AND(NB134='DD FD'!$J$11,ND134='DD FD'!$AI$3),NC134,0),
IF(AND(NM134='DD FD'!$J$11,NO134='DD FD'!$AI$3),NN134,0),
IF(AND(NX134='DD FD'!$J$11,NZ134='DD FD'!$AI$3),NY134,0),
IF(AND(OI134='DD FD'!$J$11,OK134='DD FD'!$AI$3),OJ134,0),
),2)</f>
        <v>0</v>
      </c>
    </row>
    <row r="135" spans="1:416">
      <c r="A135" s="663"/>
      <c r="B135" s="182"/>
      <c r="C135" s="282"/>
      <c r="D135" s="282"/>
      <c r="E135" s="183"/>
      <c r="F135" s="355"/>
      <c r="G135" s="359"/>
      <c r="H135" s="664"/>
      <c r="I135" s="173"/>
      <c r="J135" s="161" t="str">
        <f t="shared" si="54"/>
        <v/>
      </c>
      <c r="K135" s="633" t="str">
        <f t="shared" si="71"/>
        <v/>
      </c>
      <c r="L135" s="636"/>
      <c r="M135" s="124" t="str">
        <f t="shared" si="72"/>
        <v/>
      </c>
      <c r="N135" s="125" t="str">
        <f t="shared" si="55"/>
        <v/>
      </c>
      <c r="O135" s="175"/>
      <c r="P135" s="175"/>
      <c r="Q135" s="126" t="str">
        <f t="shared" si="73"/>
        <v/>
      </c>
      <c r="R135" s="184"/>
      <c r="S135" s="184"/>
      <c r="T135" s="182"/>
      <c r="U135" s="182"/>
      <c r="V135" s="182"/>
      <c r="W135" s="358"/>
      <c r="X135" s="182"/>
      <c r="Y135" s="183"/>
      <c r="Z135" s="123"/>
      <c r="AA135" s="176"/>
      <c r="AB135" s="176"/>
      <c r="AC135" s="176"/>
      <c r="AD135" s="176"/>
      <c r="AE135" s="176"/>
      <c r="AF135" s="176"/>
      <c r="AG135" s="127" t="str">
        <f t="shared" si="74"/>
        <v/>
      </c>
      <c r="AH135" s="127" t="str">
        <f t="shared" si="75"/>
        <v/>
      </c>
      <c r="AI135" s="370"/>
      <c r="AJ135" s="635"/>
      <c r="AK135" s="619" t="str">
        <f t="shared" si="76"/>
        <v/>
      </c>
      <c r="AL135" s="124" t="str">
        <f t="shared" si="56"/>
        <v/>
      </c>
      <c r="AM135" s="124" t="str">
        <f t="shared" si="57"/>
        <v/>
      </c>
      <c r="AN135" s="124" t="str">
        <f t="shared" si="58"/>
        <v/>
      </c>
      <c r="AO135" s="124" t="str">
        <f t="shared" si="59"/>
        <v/>
      </c>
      <c r="AP135" s="184"/>
      <c r="AQ135" s="182"/>
      <c r="AR135" s="182"/>
      <c r="AS135" s="182"/>
      <c r="AT135" s="182"/>
      <c r="AU135" s="127" t="str">
        <f t="shared" si="60"/>
        <v/>
      </c>
      <c r="AV135" s="354"/>
      <c r="AW135" s="127" t="str">
        <f t="shared" si="61"/>
        <v/>
      </c>
      <c r="AX135" s="144" t="str">
        <f t="shared" si="62"/>
        <v/>
      </c>
      <c r="AY135" s="182"/>
      <c r="AZ135" s="23"/>
      <c r="BA135" s="23"/>
      <c r="BB135" s="183"/>
      <c r="BC135" s="622"/>
      <c r="BD135" s="649" t="str">
        <f t="shared" si="77"/>
        <v/>
      </c>
      <c r="BE135" s="354"/>
      <c r="BF135" s="192" t="str">
        <f t="shared" si="78"/>
        <v/>
      </c>
      <c r="BG135" s="159"/>
      <c r="BH135" s="159"/>
      <c r="BI135" s="182"/>
      <c r="BJ135" s="194"/>
      <c r="BK135" s="194"/>
      <c r="BL135" s="194"/>
      <c r="BM135" s="127" t="str">
        <f t="shared" si="63"/>
        <v/>
      </c>
      <c r="BN135" s="194"/>
      <c r="BO135" s="178" t="str">
        <f t="shared" si="64"/>
        <v/>
      </c>
      <c r="BP135" s="191"/>
      <c r="BQ135" s="182"/>
      <c r="BR135" s="23"/>
      <c r="BS135" s="23"/>
      <c r="BT135" s="23"/>
      <c r="BU135" s="651"/>
      <c r="BV135" s="647"/>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633" t="str">
        <f t="shared" si="79"/>
        <v/>
      </c>
      <c r="DY135" s="736"/>
      <c r="DZ135" s="334"/>
      <c r="EA135" s="736"/>
      <c r="EB135" s="197"/>
      <c r="EC135" s="194"/>
      <c r="ED135" s="197"/>
      <c r="EE135" s="197"/>
      <c r="EF135" s="194"/>
      <c r="EG135" s="194"/>
      <c r="EH135" s="194"/>
      <c r="EI135" s="123" t="str">
        <f t="shared" si="65"/>
        <v/>
      </c>
      <c r="EJ135" s="194"/>
      <c r="EK135" s="620" t="str">
        <f t="shared" si="66"/>
        <v/>
      </c>
      <c r="EL135" s="756"/>
      <c r="EM135" s="620" t="str">
        <f t="shared" si="80"/>
        <v/>
      </c>
      <c r="EN135" s="733"/>
      <c r="EO135" s="163"/>
      <c r="EP135" s="163"/>
      <c r="EQ135" s="163"/>
      <c r="ER135" s="163"/>
      <c r="ES135" s="163"/>
      <c r="ET135" s="163"/>
      <c r="EU135" s="163"/>
      <c r="EV135" s="163"/>
      <c r="EW135" s="163"/>
      <c r="EX135" s="163"/>
      <c r="EY135" s="163"/>
      <c r="EZ135" s="163"/>
      <c r="FA135" s="163"/>
      <c r="FB135" s="163"/>
      <c r="FC135" s="742"/>
      <c r="FD135" s="648" t="str">
        <f t="shared" si="67"/>
        <v/>
      </c>
      <c r="FE135" s="183"/>
      <c r="FF135" s="201"/>
      <c r="FG135" s="201"/>
      <c r="FH135" s="201"/>
      <c r="FI135" s="201"/>
      <c r="FJ135" s="201"/>
      <c r="FK135" s="201"/>
      <c r="FL135" s="182"/>
      <c r="FM135" s="182"/>
      <c r="FN135" s="334"/>
      <c r="FO135" s="123" t="str">
        <f t="shared" si="68"/>
        <v/>
      </c>
      <c r="FP135" s="889" t="str">
        <f>IF(Table1[[#This Row],[Baumwollanteil (in %)]]&lt;&gt;"","05","")</f>
        <v/>
      </c>
      <c r="FQ135" s="999"/>
      <c r="FR135" s="179" t="str">
        <f t="shared" si="69"/>
        <v/>
      </c>
      <c r="FS135" s="175"/>
      <c r="FT135" s="175"/>
      <c r="FU135" s="175"/>
      <c r="FV135" s="745" t="str">
        <f t="shared" si="70"/>
        <v/>
      </c>
      <c r="FZ135" s="24"/>
      <c r="GA135" s="24"/>
      <c r="GC135" s="1010" t="str">
        <f>IF(Table1[[#This Row],[Global Trade Item Number (GTIN)]]="","",Table1[[#This Row],[Global Trade Item Number (GTIN)]])</f>
        <v/>
      </c>
      <c r="GD135" s="790" t="str">
        <f>IF(Table1[[#This Row],[WAWI-Nr./ Kreditoren-Nummer
(ASDV)]]&lt;&gt;"",Table1[[#This Row],[WAWI-Nr./ Kreditoren-Nummer
(ASDV)]],"")</f>
        <v/>
      </c>
      <c r="GE135" s="190"/>
      <c r="GF135" s="790" t="str">
        <f>IF(Table1[[#This Row],[Gültig ab (Datum)]]&lt;&gt;"","31.12.9999","")</f>
        <v/>
      </c>
      <c r="GG135" s="190"/>
      <c r="GH135" s="190"/>
      <c r="GI135" s="616"/>
      <c r="GJ135" s="765"/>
      <c r="GK135" s="763"/>
      <c r="GL135" s="617"/>
      <c r="GM135" s="617"/>
      <c r="GN135" s="617"/>
      <c r="GO135" s="617"/>
      <c r="GP135" s="617"/>
      <c r="GQ135" s="775"/>
      <c r="GR135" s="771"/>
      <c r="GS135" s="159"/>
      <c r="GT135" s="610"/>
      <c r="GU135" s="610"/>
      <c r="GV135" s="610"/>
      <c r="GW135" s="610"/>
      <c r="GX135" s="610"/>
      <c r="GY135" s="610"/>
      <c r="GZ135" s="610"/>
      <c r="HA135" s="610"/>
      <c r="HB135" s="771"/>
      <c r="HC135" s="610"/>
      <c r="HD135" s="610"/>
      <c r="HE135" s="610"/>
      <c r="HF135" s="610"/>
      <c r="HG135" s="610"/>
      <c r="HH135" s="610"/>
      <c r="HI135" s="610"/>
      <c r="HJ135" s="610"/>
      <c r="HK135" s="610"/>
      <c r="HL135" s="771"/>
      <c r="HM135" s="610"/>
      <c r="HN135" s="610"/>
      <c r="HO135" s="610"/>
      <c r="HP135" s="610"/>
      <c r="HQ135" s="610"/>
      <c r="HR135" s="610"/>
      <c r="HS135" s="610"/>
      <c r="HT135" s="610"/>
      <c r="HU135" s="610"/>
      <c r="HV135" s="771"/>
      <c r="HW135" s="610"/>
      <c r="HX135" s="610"/>
      <c r="HY135" s="610"/>
      <c r="HZ135" s="610"/>
      <c r="IA135" s="610"/>
      <c r="IB135" s="610"/>
      <c r="IC135" s="610"/>
      <c r="ID135" s="610"/>
      <c r="IE135" s="610"/>
      <c r="IF135" s="610"/>
      <c r="IG135" s="771"/>
      <c r="IH135" s="610"/>
      <c r="II135" s="610"/>
      <c r="IJ135" s="610"/>
      <c r="IK135" s="610"/>
      <c r="IL135" s="610"/>
      <c r="IM135" s="610"/>
      <c r="IN135" s="610"/>
      <c r="IO135" s="610"/>
      <c r="IP135" s="610"/>
      <c r="IQ135" s="610"/>
      <c r="IR135" s="771"/>
      <c r="IS135" s="610"/>
      <c r="IT135" s="610"/>
      <c r="IU135" s="610"/>
      <c r="IV135" s="610"/>
      <c r="IW135" s="610"/>
      <c r="IX135" s="610"/>
      <c r="IY135" s="610"/>
      <c r="IZ135" s="610"/>
      <c r="JA135" s="610"/>
      <c r="JB135" s="610"/>
      <c r="JC135" s="771"/>
      <c r="JD135" s="610"/>
      <c r="JE135" s="610"/>
      <c r="JF135" s="610"/>
      <c r="JG135" s="610"/>
      <c r="JH135" s="610"/>
      <c r="JI135" s="610"/>
      <c r="JJ135" s="610"/>
      <c r="JK135" s="610"/>
      <c r="JL135" s="610"/>
      <c r="JM135" s="827"/>
      <c r="JN135" s="771"/>
      <c r="JO135" s="610"/>
      <c r="JP135" s="610"/>
      <c r="JQ135" s="610"/>
      <c r="JR135" s="610"/>
      <c r="JS135" s="610"/>
      <c r="JT135" s="610"/>
      <c r="JU135" s="610"/>
      <c r="JV135" s="610"/>
      <c r="JW135" s="610"/>
      <c r="JX135" s="610"/>
      <c r="JY135" s="771"/>
      <c r="JZ135" s="610"/>
      <c r="KA135" s="610"/>
      <c r="KB135" s="610"/>
      <c r="KC135" s="610"/>
      <c r="KD135" s="610"/>
      <c r="KE135" s="610"/>
      <c r="KF135" s="610"/>
      <c r="KG135" s="610"/>
      <c r="KH135" s="610"/>
      <c r="KI135" s="610"/>
      <c r="KL135" s="803" t="str">
        <f>IF(Table1[[#This Row],[GTIN]]&lt;&gt;"",Table1[[#This Row],[GTIN]],"")</f>
        <v/>
      </c>
      <c r="KM135" s="804" t="str">
        <f>Table1[[#This Row],[Kreditor]]</f>
        <v/>
      </c>
      <c r="KN135" s="805" t="str">
        <f>IF(Table1[[#This Row],[Gültig ab (Datum)]]&lt;&gt;"",Table1[[#This Row],[Gültig ab (Datum)]],"")</f>
        <v/>
      </c>
      <c r="KO135" s="805" t="str">
        <f>Table1[[#This Row],[Gültig bis]]</f>
        <v/>
      </c>
      <c r="KP135" s="818" t="str">
        <f>IF(Table1[[#This Row],[Artikel verpackt? 
(X=Ja)]]="","",Table1[[#This Row],[Artikel verpackt? 
(X=Ja)]])</f>
        <v/>
      </c>
      <c r="KQ135" s="806" t="str">
        <f>IF(Table1[[#This Row],[Verpackung recyclingfähig?
(X=Ja)]]="","",Table1[[#This Row],[Verpackung recyclingfähig?
(X=Ja)]])</f>
        <v/>
      </c>
      <c r="KR135" s="807"/>
      <c r="KS135" s="808"/>
      <c r="KT135" s="809"/>
      <c r="KU135" s="809"/>
      <c r="KV135" s="809"/>
      <c r="KW135" s="809"/>
      <c r="KX135" s="809"/>
      <c r="KY135" s="809"/>
      <c r="KZ135" s="810"/>
      <c r="LA135" s="811" t="str">
        <f>IF(Table1[[#This Row],[Hauptkörper - B1 - Art]]="","",VLOOKUP(Table1[[#This Row],[Hauptkörper - B1 - Art]],'DD FD'!B:C,2,FALSE))</f>
        <v/>
      </c>
      <c r="LB135" s="812" t="str">
        <f>IF(Table1[[#This Row],[Hauptkörper - B1 - Fraktion]]="","",VLOOKUP(Table1[[#This Row],[Hauptkörper - B1 - Fraktion]],'DD FD'!H:J,3,FALSE))</f>
        <v/>
      </c>
      <c r="LC135" s="809" t="str">
        <f>IF(Table1[[#This Row],[Hauptkörper - B1 - Gewicht
(in G)]]="","",Table1[[#This Row],[Hauptkörper - B1 - Gewicht
(in G)]])</f>
        <v/>
      </c>
      <c r="LD135" s="809" t="str">
        <f>IF(Table1[[#This Row],[Hauptkörper - B1 - Lizenzierungs-pflichtig? (X=Ja)]]="","",Table1[[#This Row],[Hauptkörper - B1 - Lizenzierungs-pflichtig? (X=Ja)]])</f>
        <v/>
      </c>
      <c r="LE135" s="812" t="str">
        <f>IF(Table1[[#This Row],[Hauptkörper - B1 - Virgin Material]]="","",VLOOKUP(Table1[[#This Row],[Hauptkörper - B1 - Virgin Material]],'DD FD'!AJ:AK,2,FALSE))</f>
        <v/>
      </c>
      <c r="LF135" s="813" t="str">
        <f>IF(Table1[[#This Row],[Hauptkörper - B1 - Virgin Material Anteil (in %)]]="","",Table1[[#This Row],[Hauptkörper - B1 - Virgin Material Anteil (in %)]])</f>
        <v/>
      </c>
      <c r="LG135" s="812" t="str">
        <f>IF(Table1[[#This Row],[Hauptkörper - B1 - Recyceltes Material]]="","",VLOOKUP(Table1[[#This Row],[Hauptkörper - B1 - Recyceltes Material]],'DD FD'!AL:AM,2,FALSE))</f>
        <v/>
      </c>
      <c r="LH135" s="813" t="str">
        <f>IF(Table1[[#This Row],[Hauptkörper - B1 - Recyceltes Material Anteil (in %)]]="","",Table1[[#This Row],[Hauptkörper - B1 - Recyceltes Material Anteil (in %)]])</f>
        <v/>
      </c>
      <c r="LI135" s="814" t="str">
        <f>IF(Table1[[#This Row],[Hauptkörper - B1 - Beschichtung]]="","",VLOOKUP(Table1[[#This Row],[Hauptkörper - B1 - Beschichtung]],'DD FD'!AE:AF,2,FALSE))</f>
        <v/>
      </c>
      <c r="LJ135" s="815" t="str">
        <f>IF(Table1[[#This Row],[Hauptkörper - B1 - Beschichtung Anteil (in %)]]="","",Table1[[#This Row],[Hauptkörper - B1 - Beschichtung Anteil (in %)]])</f>
        <v/>
      </c>
      <c r="LK135" s="811" t="str">
        <f>IF(Table1[[#This Row],[Hauptkörper - B2 - Art]]="","",VLOOKUP(Table1[[#This Row],[Hauptkörper - B2 - Art]],'DD FD'!B:C,2,FALSE))</f>
        <v/>
      </c>
      <c r="LL135" s="812" t="str">
        <f>IF(Table1[[#This Row],[Hauptkörper - B2 - Fraktion]]="","",VLOOKUP(Table1[[#This Row],[Hauptkörper - B2 - Fraktion]],'DD FD'!H:J,3,FALSE))</f>
        <v/>
      </c>
      <c r="LM135" s="809" t="str">
        <f>IF(Table1[[#This Row],[Hauptkörper - B2 - Gewicht
(in G)]]="","",Table1[[#This Row],[Hauptkörper - B2 - Gewicht
(in G)]])</f>
        <v/>
      </c>
      <c r="LN135" s="809" t="str">
        <f>IF(Table1[[#This Row],[Hauptkörper - B2 - Lizenzierungs-pflichtig? (X=Ja)]]="","",Table1[[#This Row],[Hauptkörper - B2 - Lizenzierungs-pflichtig? (X=Ja)]])</f>
        <v/>
      </c>
      <c r="LO135" s="812" t="str">
        <f>IF(Table1[[#This Row],[Hauptkörper - B2 - Virgin Material]]="","",VLOOKUP(Table1[[#This Row],[Hauptkörper - B2 - Virgin Material]],'DD FD'!AJ:AK,2,FALSE))</f>
        <v/>
      </c>
      <c r="LP135" s="813" t="str">
        <f>IF(Table1[[#This Row],[Hauptkörper - B2 - Virgin Material Anteil (in %)]]="","",Table1[[#This Row],[Hauptkörper - B2 - Virgin Material Anteil (in %)]])</f>
        <v/>
      </c>
      <c r="LQ135" s="812" t="str">
        <f>IF(Table1[[#This Row],[Hauptkörper - B2 - Recyceltes Material]]="","",VLOOKUP(Table1[[#This Row],[Hauptkörper - B2 - Recyceltes Material]],'DD FD'!AL:AM,2,FALSE))</f>
        <v/>
      </c>
      <c r="LR135" s="813" t="str">
        <f>IF(Table1[[#This Row],[Hauptkörper - B2 - Recyceltes Material Anteil (in %)]]="","",Table1[[#This Row],[Hauptkörper - B2 - Recyceltes Material Anteil (in %)]])</f>
        <v/>
      </c>
      <c r="LS135" s="812" t="str">
        <f>IF(Table1[[#This Row],[Hauptkörper - B2 - Beschichtung]]="","",VLOOKUP(Table1[[#This Row],[Hauptkörper - B2 - Beschichtung]],'DD FD'!AE:AF,2,FALSE))</f>
        <v/>
      </c>
      <c r="LT135" s="815" t="str">
        <f>IF(Table1[[#This Row],[Hauptkörper - B2 - Beschichtung Anteil (in %)]]="","",Table1[[#This Row],[Hauptkörper - B2 - Beschichtung Anteil (in %)]])</f>
        <v/>
      </c>
      <c r="LU135" s="811" t="str">
        <f>IF(Table1[[#This Row],[Hauptkörper - B3 - Art]]="","",VLOOKUP(Table1[[#This Row],[Hauptkörper - B3 - Art]],'DD FD'!B:C,2,FALSE))</f>
        <v/>
      </c>
      <c r="LV135" s="812" t="str">
        <f>IF(Table1[[#This Row],[Hauptkörper - B3 - Fraktion]]="","",VLOOKUP(Table1[[#This Row],[Hauptkörper - B3 - Fraktion]],'DD FD'!H:J,3,FALSE))</f>
        <v/>
      </c>
      <c r="LW135" s="809" t="str">
        <f>IF(Table1[[#This Row],[Hauptkörper - B3 - Gewicht
(in G)]]="","",Table1[[#This Row],[Hauptkörper - B3 - Gewicht
(in G)]])</f>
        <v/>
      </c>
      <c r="LX135" s="809" t="str">
        <f>IF(Table1[[#This Row],[Hauptkörper - B3 - Lizenzierungs-pflichtig? (X=Ja)]]="","",Table1[[#This Row],[Hauptkörper - B3 - Lizenzierungs-pflichtig? (X=Ja)]])</f>
        <v/>
      </c>
      <c r="LY135" s="812" t="str">
        <f>IF(Table1[[#This Row],[Hauptkörper - B3 - Virgin Material]]="","",VLOOKUP(Table1[[#This Row],[Hauptkörper - B3 - Virgin Material]],'DD FD'!AJ:AK,2,FALSE))</f>
        <v/>
      </c>
      <c r="LZ135" s="813" t="str">
        <f>IF(Table1[[#This Row],[Hauptkörper - B3 - Virgin Material Anteil (in %)]]="","",Table1[[#This Row],[Hauptkörper - B3 - Virgin Material Anteil (in %)]])</f>
        <v/>
      </c>
      <c r="MA135" s="812" t="str">
        <f>IF(Table1[[#This Row],[Hauptkörper - B3 - Recyceltes Material]]="","",VLOOKUP(Table1[[#This Row],[Hauptkörper - B3 - Recyceltes Material]],'DD FD'!AL:AM,2,FALSE))</f>
        <v/>
      </c>
      <c r="MB135" s="813" t="str">
        <f>IF(Table1[[#This Row],[Hauptkörper - B3 - Recyceltes Material Anteil (in %)]]="","",Table1[[#This Row],[Hauptkörper - B3 - Recyceltes Material Anteil (in %)]])</f>
        <v/>
      </c>
      <c r="MC135" s="812" t="str">
        <f>IF(Table1[[#This Row],[Hauptkörper - B3 - Beschichtung]]="","",VLOOKUP(Table1[[#This Row],[Hauptkörper - B3 - Beschichtung]],'DD FD'!AE:AF,2,FALSE))</f>
        <v/>
      </c>
      <c r="MD135" s="815" t="str">
        <f>IF(Table1[[#This Row],[Hauptkörper - B3 - Beschichtung Anteil (in %)]]="","",Table1[[#This Row],[Hauptkörper - B3 - Beschichtung Anteil (in %)]])</f>
        <v/>
      </c>
      <c r="ME135" s="811" t="str">
        <f>IF(Table1[[#This Row],[Verschluss - B1 - Art]]="","",VLOOKUP(Table1[[#This Row],[Verschluss - B1 - Art]],'DD FD'!D:E,2,FALSE))</f>
        <v/>
      </c>
      <c r="MF135" s="812" t="str">
        <f>IF(Table1[[#This Row],[Verschluss - B1 - Fraktion]]="","",VLOOKUP(Table1[[#This Row],[Verschluss - B1 - Fraktion]],'DD FD'!H:J,3,FALSE))</f>
        <v/>
      </c>
      <c r="MG135" s="809" t="str">
        <f>IF(Table1[[#This Row],[Verschluss - B1 - Gewicht (in G)]]="","",Table1[[#This Row],[Verschluss - B1 - Gewicht (in G)]])</f>
        <v/>
      </c>
      <c r="MH135" s="809" t="str">
        <f>IF(Table1[[#This Row],[Verschluss - B1 - Lizenzierungs-pflichtig? (X=Ja)]]="","",Table1[[#This Row],[Verschluss - B1 - Lizenzierungs-pflichtig? (X=Ja)]])</f>
        <v/>
      </c>
      <c r="MI135" s="809" t="str">
        <f>IF(Table1[[#This Row],[Verschluss - B1 - Trennbar vom Hauptkörper? (X=Ja)]]="","",Table1[[#This Row],[Verschluss - B1 - Trennbar vom Hauptkörper? (X=Ja)]])</f>
        <v/>
      </c>
      <c r="MJ135" s="812" t="str">
        <f>IF(Table1[[#This Row],[Verschluss - B1 - Virgin Material]]="","",VLOOKUP(Table1[[#This Row],[Verschluss - B1 - Virgin Material]],'DD FD'!AJ:AK,2,FALSE))</f>
        <v/>
      </c>
      <c r="MK135" s="813" t="str">
        <f>IF(Table1[[#This Row],[Verschluss - B1 - Virgin Material Anteil (in %)]]="","",Table1[[#This Row],[Verschluss - B1 - Virgin Material Anteil (in %)]])</f>
        <v/>
      </c>
      <c r="ML135" s="812" t="str">
        <f>IF(Table1[[#This Row],[Verschluss - B1 - Recyceltes Material]]="","",VLOOKUP(Table1[[#This Row],[Verschluss - B1 - Recyceltes Material]],'DD FD'!AL:AM,2,FALSE))</f>
        <v/>
      </c>
      <c r="MM135" s="813" t="str">
        <f>IF(Table1[[#This Row],[Verschluss - B1 - Recyceltes Material Anteil (in %)]]="","",Table1[[#This Row],[Verschluss - B1 - Recyceltes Material Anteil (in %)]])</f>
        <v/>
      </c>
      <c r="MN135" s="812" t="str">
        <f>IF(Table1[[#This Row],[Verschluss - B1 - Beschichtung]]="","",VLOOKUP(Table1[[#This Row],[Verschluss - B1 - Beschichtung]],'DD FD'!AE:AF,2,FALSE))</f>
        <v/>
      </c>
      <c r="MO135" s="815" t="str">
        <f>IF(Table1[[#This Row],[Verschluss - B1 - Beschichtung Anteil (in %)]]="","",Table1[[#This Row],[Verschluss - B1 - Beschichtung Anteil (in %)]])</f>
        <v/>
      </c>
      <c r="MP135" s="811" t="str">
        <f>IF(Table1[[#This Row],[Verschluss - B2 - Art]]="","",VLOOKUP(Table1[[#This Row],[Verschluss - B2 - Art]],'DD FD'!D:E,2,FALSE))</f>
        <v/>
      </c>
      <c r="MQ135" s="812" t="str">
        <f>IF(Table1[[#This Row],[Verschluss - B2 - Fraktion]]="","",VLOOKUP(Table1[[#This Row],[Verschluss - B2 - Fraktion]],'DD FD'!H:J,3,FALSE))</f>
        <v/>
      </c>
      <c r="MR135" s="809" t="str">
        <f>IF(Table1[[#This Row],[Verschluss - B2 - Gewicht (in G)]]="","",Table1[[#This Row],[Verschluss - B2 - Gewicht (in G)]])</f>
        <v/>
      </c>
      <c r="MS135" s="809" t="str">
        <f>IF(Table1[[#This Row],[Verschluss - B2 - Lizenzierungs-pflichtig? (X=Ja)]]="","",Table1[[#This Row],[Verschluss - B2 - Lizenzierungs-pflichtig? (X=Ja)]])</f>
        <v/>
      </c>
      <c r="MT135" s="809" t="str">
        <f>IF(Table1[[#This Row],[Verschluss - B2 - Trennbar vom Hauptkörper? (X=Ja)]]="","",Table1[[#This Row],[Verschluss - B2 - Trennbar vom Hauptkörper? (X=Ja)]])</f>
        <v/>
      </c>
      <c r="MU135" s="812" t="str">
        <f>IF(Table1[[#This Row],[Verschluss - B2 - Virgin Material]]="","",VLOOKUP(Table1[[#This Row],[Verschluss - B2 - Virgin Material]],'DD FD'!AJ:AK,2,FALSE))</f>
        <v/>
      </c>
      <c r="MV135" s="813" t="str">
        <f>IF(Table1[[#This Row],[Verschluss - B2 - Virgin Material Anteil (in %)]]="","",Table1[[#This Row],[Verschluss - B2 - Virgin Material Anteil (in %)]])</f>
        <v/>
      </c>
      <c r="MW135" s="812" t="str">
        <f>IF(Table1[[#This Row],[Verschluss - B2 - Recyceltes Material]]="","",VLOOKUP(Table1[[#This Row],[Verschluss - B2 - Recyceltes Material]],'DD FD'!AL:AM,2,FALSE))</f>
        <v/>
      </c>
      <c r="MX135" s="813" t="str">
        <f>IF(Table1[[#This Row],[Verschluss - B2 - Recyceltes Material Anteil (in %)]]="","",Table1[[#This Row],[Verschluss - B2 - Recyceltes Material Anteil (in %)]])</f>
        <v/>
      </c>
      <c r="MY135" s="812" t="str">
        <f>IF(Table1[[#This Row],[Verschluss - B2 - Beschichtung]]="","",VLOOKUP(Table1[[#This Row],[Verschluss - B2 - Beschichtung]],'DD FD'!AE:AF,2,FALSE))</f>
        <v/>
      </c>
      <c r="MZ135" s="815" t="str">
        <f>IF(Table1[[#This Row],[Verschluss - B2 - Beschichtung Anteil (in %)]]="","",Table1[[#This Row],[Verschluss - B2 - Beschichtung Anteil (in %)]])</f>
        <v/>
      </c>
      <c r="NA135" s="811" t="str">
        <f>IF(Table1[[#This Row],[Verschluss - B3 - Art]]="","",VLOOKUP(Table1[[#This Row],[Verschluss - B3 - Art]],'DD FD'!D:E,2,FALSE))</f>
        <v/>
      </c>
      <c r="NB135" s="812" t="str">
        <f>IF(Table1[[#This Row],[Verschluss - B3 - Fraktion]]="","",VLOOKUP(Table1[[#This Row],[Verschluss - B3 - Fraktion]],'DD FD'!H:J,3,FALSE))</f>
        <v/>
      </c>
      <c r="NC135" s="809" t="str">
        <f>IF(Table1[[#This Row],[Verschluss - B3 - Gewicht (in G)]]="","",Table1[[#This Row],[Verschluss - B3 - Gewicht (in G)]])</f>
        <v/>
      </c>
      <c r="ND135" s="809" t="str">
        <f>IF(Table1[[#This Row],[Verschluss - B3 - Lizenzierungs-pflichtig? (X=Ja)]]="","",Table1[[#This Row],[Verschluss - B3 - Lizenzierungs-pflichtig? (X=Ja)]])</f>
        <v/>
      </c>
      <c r="NE135" s="809" t="str">
        <f>IF(Table1[[#This Row],[Verschluss - B3 - Trennbar vom Hauptkörper? (X=Ja)]]="","",Table1[[#This Row],[Verschluss - B3 - Trennbar vom Hauptkörper? (X=Ja)]])</f>
        <v/>
      </c>
      <c r="NF135" s="812" t="str">
        <f>IF(Table1[[#This Row],[Verschluss - B3 - Virgin Material]]="","",VLOOKUP(Table1[[#This Row],[Verschluss - B3 - Virgin Material]],'DD FD'!AJ:AK,2,FALSE))</f>
        <v/>
      </c>
      <c r="NG135" s="813" t="str">
        <f>IF(Table1[[#This Row],[Verschluss - B3 - Virgin Material Anteil (in %)]]="","",Table1[[#This Row],[Verschluss - B3 - Virgin Material Anteil (in %)]])</f>
        <v/>
      </c>
      <c r="NH135" s="812" t="str">
        <f>IF(Table1[[#This Row],[Verschluss - B3 - Recyceltes Material]]="","",VLOOKUP(Table1[[#This Row],[Verschluss - B3 - Recyceltes Material]],'DD FD'!AL:AM,2,FALSE))</f>
        <v/>
      </c>
      <c r="NI135" s="813" t="str">
        <f>IF(Table1[[#This Row],[Verschluss - B3 - Recyceltes Material Anteil (in %)]]="","",Table1[[#This Row],[Verschluss - B3 - Recyceltes Material Anteil (in %)]])</f>
        <v/>
      </c>
      <c r="NJ135" s="812" t="str">
        <f>IF(Table1[[#This Row],[Verschluss - B3 - Beschichtung]]="","",VLOOKUP(Table1[[#This Row],[Verschluss - B3 - Beschichtung]],'DD FD'!AE:AF,2,FALSE))</f>
        <v/>
      </c>
      <c r="NK135" s="815" t="str">
        <f>IF(Table1[[#This Row],[Verschluss - B3 - Beschichtung Anteil (in %)]]="","",Table1[[#This Row],[Verschluss - B3 - Beschichtung Anteil (in %)]])</f>
        <v/>
      </c>
      <c r="NL135" s="811" t="str">
        <f>IF(Table1[[#This Row],[Etikett - B1 - Art]]="","",VLOOKUP(Table1[[#This Row],[Etikett - B1 - Art]],'DD FD'!F:G,2,FALSE))</f>
        <v/>
      </c>
      <c r="NM135" s="812" t="str">
        <f>IF(Table1[[#This Row],[Etikett - B1 - Fraktion]]="","",VLOOKUP(Table1[[#This Row],[Etikett - B1 - Fraktion]],'DD FD'!H:J,3,FALSE))</f>
        <v/>
      </c>
      <c r="NN135" s="809" t="str">
        <f>IF(Table1[[#This Row],[Etikett - B1 - Gewicht (in G)]]="","",Table1[[#This Row],[Etikett - B1 - Gewicht (in G)]])</f>
        <v/>
      </c>
      <c r="NO135" s="809" t="str">
        <f>IF(Table1[[#This Row],[Etikett - B1 - Lizenzierungs-pflichtig? (X=Ja)]]="","",Table1[[#This Row],[Etikett - B1 - Lizenzierungs-pflichtig? (X=Ja)]])</f>
        <v/>
      </c>
      <c r="NP135" s="809" t="str">
        <f>IF(Table1[[#This Row],[Etikett - B1 - Trennbar vom Hauptkörper? (X=Ja)]]="","",Table1[[#This Row],[Etikett - B1 - Trennbar vom Hauptkörper? (X=Ja)]])</f>
        <v/>
      </c>
      <c r="NQ135" s="812" t="str">
        <f>IF(Table1[[#This Row],[Etikett - B1 - Virgin Material]]="","",VLOOKUP(Table1[[#This Row],[Etikett - B1 - Virgin Material]],'DD FD'!AJ:AK,2,FALSE))</f>
        <v/>
      </c>
      <c r="NR135" s="813" t="str">
        <f>IF(Table1[[#This Row],[Etikett - B1 - Virgin Material Anteil (in %)]]="","",Table1[[#This Row],[Etikett - B1 - Virgin Material Anteil (in %)]])</f>
        <v/>
      </c>
      <c r="NS135" s="812" t="str">
        <f>IF(Table1[[#This Row],[Etikett - B1 - Recyceltes Material]]="","",VLOOKUP(Table1[[#This Row],[Etikett - B1 - Recyceltes Material]],'DD FD'!AL:AM,2,FALSE))</f>
        <v/>
      </c>
      <c r="NT135" s="813" t="str">
        <f>IF(Table1[[#This Row],[Etikett - B1 - Recyceltes Material Anteil (in %)]]="","",Table1[[#This Row],[Etikett - B1 - Recyceltes Material Anteil (in %)]])</f>
        <v/>
      </c>
      <c r="NU135" s="812" t="str">
        <f>IF(Table1[[#This Row],[Etikett - B1 - Beschichtung]]="","",VLOOKUP(Table1[[#This Row],[Etikett - B1 - Beschichtung]],'DD FD'!AE:AF,2,FALSE))</f>
        <v/>
      </c>
      <c r="NV135" s="815" t="str">
        <f>IF(Table1[[#This Row],[Etikett - B1 - Beschichtung Anteil (in %)]]="","",Table1[[#This Row],[Etikett - B1 - Beschichtung Anteil (in %)]])</f>
        <v/>
      </c>
      <c r="NW135" s="811" t="str">
        <f>IF(Table1[[#This Row],[Etikett - B2 - Art]]="","",VLOOKUP(Table1[[#This Row],[Etikett - B2 - Art]],'DD FD'!F:G,2,FALSE))</f>
        <v/>
      </c>
      <c r="NX135" s="812" t="str">
        <f>IF(Table1[[#This Row],[Etikett - B2 - Fraktion]]="","",VLOOKUP(Table1[[#This Row],[Etikett - B2 - Fraktion]],'DD FD'!H:J,3,FALSE))</f>
        <v/>
      </c>
      <c r="NY135" s="809" t="str">
        <f>IF(Table1[[#This Row],[Etikett - B2 - Gewicht (in G)]]="","",Table1[[#This Row],[Etikett - B2 - Gewicht (in G)]])</f>
        <v/>
      </c>
      <c r="NZ135" s="809" t="str">
        <f>IF(Table1[[#This Row],[Etikett - B2 - Lizenzierungs-pflichtig? (X=Ja)]]="","",Table1[[#This Row],[Etikett - B2 - Lizenzierungs-pflichtig? (X=Ja)]])</f>
        <v/>
      </c>
      <c r="OA135" s="809" t="str">
        <f>IF(Table1[[#This Row],[Etikett - B2 - Trennbar vom Hauptkörper? (X=Ja)]]="","",Table1[[#This Row],[Etikett - B2 - Trennbar vom Hauptkörper? (X=Ja)]])</f>
        <v/>
      </c>
      <c r="OB135" s="812" t="str">
        <f>IF(Table1[[#This Row],[Etikett - B2 - Virgin Material]]="","",VLOOKUP(Table1[[#This Row],[Etikett - B2 - Virgin Material]],'DD FD'!AJ:AK,2,FALSE))</f>
        <v/>
      </c>
      <c r="OC135" s="813" t="str">
        <f>IF(Table1[[#This Row],[Etikett - B2 - Virgin Material Anteil (in %)]]="","",Table1[[#This Row],[Etikett - B2 - Virgin Material Anteil (in %)]])</f>
        <v/>
      </c>
      <c r="OD135" s="812" t="str">
        <f>IF(Table1[[#This Row],[Etikett - B2 - Recyceltes Material]]="","",VLOOKUP(Table1[[#This Row],[Etikett - B2 - Recyceltes Material]],'DD FD'!AL:AM,2,FALSE))</f>
        <v/>
      </c>
      <c r="OE135" s="813" t="str">
        <f>IF(Table1[[#This Row],[Etikett - B2 - Recyceltes Material Anteil (in %)]]="","",Table1[[#This Row],[Etikett - B2 - Recyceltes Material Anteil (in %)]])</f>
        <v/>
      </c>
      <c r="OF135" s="812" t="str">
        <f>IF(Table1[[#This Row],[Etikett - B2 - Beschichtung]]="","",VLOOKUP(Table1[[#This Row],[Etikett - B2 - Beschichtung]],'DD FD'!AE:AF,2,FALSE))</f>
        <v/>
      </c>
      <c r="OG135" s="815" t="str">
        <f>IF(Table1[[#This Row],[Etikett - B2 - Beschichtung Anteil (in %)]]="","",Table1[[#This Row],[Etikett - B2 - Beschichtung Anteil (in %)]])</f>
        <v/>
      </c>
      <c r="OH135" s="811" t="str">
        <f>IF(Table1[[#This Row],[Etikett - B3 - Art]]="","",VLOOKUP(Table1[[#This Row],[Etikett - B3 - Art]],'DD FD'!F:G,2,FALSE))</f>
        <v/>
      </c>
      <c r="OI135" s="812" t="str">
        <f>IF(Table1[[#This Row],[Etikett - B3 - Fraktion]]="","",VLOOKUP(Table1[[#This Row],[Etikett - B3 - Fraktion]],'DD FD'!H:J,3,FALSE))</f>
        <v/>
      </c>
      <c r="OJ135" s="809" t="str">
        <f>IF(Table1[[#This Row],[Etikett - B3 - Gewicht (in G)]]="","",Table1[[#This Row],[Etikett - B3 - Gewicht (in G)]])</f>
        <v/>
      </c>
      <c r="OK135" s="809" t="str">
        <f>IF(Table1[[#This Row],[Etikett - B3 - Lizenzierungs-pflichtig? (X=Ja)]]="","",Table1[[#This Row],[Etikett - B3 - Lizenzierungs-pflichtig? (X=Ja)]])</f>
        <v/>
      </c>
      <c r="OL135" s="809" t="str">
        <f>IF(Table1[[#This Row],[Etikett - B3 - Trennbar vom Hauptkörper? (X=Ja)]]="","",Table1[[#This Row],[Etikett - B3 - Trennbar vom Hauptkörper? (X=Ja)]])</f>
        <v/>
      </c>
      <c r="OM135" s="812" t="str">
        <f>IF(Table1[[#This Row],[Etikett - B3 - Virgin Material]]="","",VLOOKUP(Table1[[#This Row],[Etikett - B3 - Virgin Material]],'DD FD'!AJ:AK,2,FALSE))</f>
        <v/>
      </c>
      <c r="ON135" s="813" t="str">
        <f>IF(Table1[[#This Row],[Etikett - B3 - Virgin Material Anteil (in %)]]="","",Table1[[#This Row],[Etikett - B3 - Virgin Material Anteil (in %)]])</f>
        <v/>
      </c>
      <c r="OO135" s="812" t="str">
        <f>IF(Table1[[#This Row],[Etikett - B3 - Recyceltes Material]]="","",VLOOKUP(Table1[[#This Row],[Etikett - B3 - Recyceltes Material]],'DD FD'!AL:AM,2,FALSE))</f>
        <v/>
      </c>
      <c r="OP135" s="813" t="str">
        <f>IF(Table1[[#This Row],[Etikett - B3 - Recyceltes Material Anteil (in %)]]="","",Table1[[#This Row],[Etikett - B3 - Recyceltes Material Anteil (in %)]])</f>
        <v/>
      </c>
      <c r="OQ135" s="812" t="str">
        <f>IF(Table1[[#This Row],[Etikett - B3 - Beschichtung]]="","",VLOOKUP(Table1[[#This Row],[Etikett - B3 - Beschichtung]],'DD FD'!AE:AF,2,FALSE))</f>
        <v/>
      </c>
      <c r="OR135" s="861" t="str">
        <f>IF(Table1[[#This Row],[Etikett - B3 - Beschichtung Anteil (in %)]]="","",Table1[[#This Row],[Etikett - B3 - Beschichtung Anteil (in %)]])</f>
        <v/>
      </c>
      <c r="OS135" s="866">
        <f>ROUNDUP(SUM(
IF(AND(LB135='DD FD'!$J$7,LD135='DD FD'!$AI$3),LC135,0),
IF(AND(LL135='DD FD'!$J$7,LN135='DD FD'!$AI$3),LM135,0),
IF(AND(LV135='DD FD'!$J$7,LX135='DD FD'!$AI$3),LW135,0),
IF(AND(MF135='DD FD'!$J$7,MH135='DD FD'!$AI$3),MG135,0),
IF(AND(MQ135='DD FD'!$J$7,MS135='DD FD'!$AI$3),MR135,0),
IF(AND(NB135='DD FD'!$J$7,ND135='DD FD'!$AI$3),NC135,0),
IF(AND(NM135='DD FD'!$J$7,NO135='DD FD'!$AI$3),NN135,0),
IF(AND(NX135='DD FD'!$J$7,NZ135='DD FD'!$AI$3),NY135,0),
IF(AND(OI135='DD FD'!$J$7,OK135='DD FD'!$AI$3),OJ135,0),
),2)</f>
        <v>0</v>
      </c>
      <c r="OT135" s="865">
        <f>ROUNDUP(SUM(
IF(AND(LB135='DD FD'!$J$6,LD135='DD FD'!$AI$3),LC135,0),
IF(AND(LL135='DD FD'!$J$6,LN135='DD FD'!$AI$3),LM135,0),
IF(AND(LV135='DD FD'!$J$6,LX135='DD FD'!$AI$3),LW135,0),
IF(AND(MF135='DD FD'!$J$6,MH135='DD FD'!$AI$3),MG135,0),
IF(AND(MQ135='DD FD'!$J$6,MS135='DD FD'!$AI$3),MR135,0),
IF(AND(NB135='DD FD'!$J$6,ND135='DD FD'!$AI$3),NC135,0),
IF(AND(NM135='DD FD'!$J$6,NO135='DD FD'!$AI$3),NN135,0),
IF(AND(NX135='DD FD'!$J$6,NZ135='DD FD'!$AI$3),NY135,0),
IF(AND(OI135='DD FD'!$J$6,OK135='DD FD'!$AI$3),OJ135,0),
),2)</f>
        <v>0</v>
      </c>
      <c r="OU135" s="865">
        <f>ROUNDUP(SUM(
IF(AND(LB135='DD FD'!$J$10,LD135='DD FD'!$AI$3),LC135,0),
IF(AND(LL135='DD FD'!$J$10,LN135='DD FD'!$AI$3),LM135,0),
IF(AND(LV135='DD FD'!$J$10,LX135='DD FD'!$AI$3),LW135,0),
IF(AND(MF135='DD FD'!$J$10,MH135='DD FD'!$AI$3),MG135,0),
IF(AND(MQ135='DD FD'!$J$10,MS135='DD FD'!$AI$3),MR135,0),
IF(AND(NB135='DD FD'!$J$10,ND135='DD FD'!$AI$3),NC135,0),
IF(AND(NM135='DD FD'!$J$10,NO135='DD FD'!$AI$3),NN135,0),
IF(AND(NX135='DD FD'!$J$10,NZ135='DD FD'!$AI$3),NY135,0),
IF(AND(OI135='DD FD'!$J$10,OK135='DD FD'!$AI$3),OJ135,0),
),2)</f>
        <v>0</v>
      </c>
      <c r="OV135" s="865">
        <f>ROUNDUP(SUM(
IF(AND(LB135='DD FD'!$J$8,LD135='DD FD'!$AI$3),LC135,0),
IF(AND(LL135='DD FD'!$J$8,LN135='DD FD'!$AI$3),LM135,0),
IF(AND(LV135='DD FD'!$J$8,LX135='DD FD'!$AI$3),LW135,0),
IF(AND(MF135='DD FD'!$J$8,MH135='DD FD'!$AI$3),MG135,0),
IF(AND(MQ135='DD FD'!$J$8,MS135='DD FD'!$AI$3),MR135,0),
IF(AND(NB135='DD FD'!$J$8,ND135='DD FD'!$AI$3),NC135,0),
IF(AND(NM135='DD FD'!$J$8,NO135='DD FD'!$AI$3),NN135,0),
IF(AND(NX135='DD FD'!$J$8,NZ135='DD FD'!$AI$3),NY135,0),
IF(AND(OI135='DD FD'!$J$8,OK135='DD FD'!$AI$3),OJ135,0),
),2)</f>
        <v>0</v>
      </c>
      <c r="OW135" s="865">
        <f>ROUNDUP(SUM(
IF(AND(LB135='DD FD'!$J$5,LD135='DD FD'!$AI$3),LC135,0),
IF(AND(LL135='DD FD'!$J$5,LN135='DD FD'!$AI$3),LM135,0),
IF(AND(LV135='DD FD'!$J$5,LX135='DD FD'!$AI$3),LW135,0),
IF(AND(MF135='DD FD'!$J$5,MH135='DD FD'!$AI$3),MG135,0),
IF(AND(MQ135='DD FD'!$J$5,MS135='DD FD'!$AI$3),MR135,0),
IF(AND(NB135='DD FD'!$J$5,ND135='DD FD'!$AI$3),NC135,0),
IF(AND(NM135='DD FD'!$J$5,NO135='DD FD'!$AI$3),NN135,0),
IF(AND(NX135='DD FD'!$J$5,NZ135='DD FD'!$AI$3),NY135,0),
IF(AND(OI135='DD FD'!$J$5,OK135='DD FD'!$AI$3),OJ135,0),
),2)</f>
        <v>0</v>
      </c>
      <c r="OX135" s="865">
        <f>ROUNDUP(SUM(
IF(AND(LB135='DD FD'!$J$9,LD135='DD FD'!$AI$3),LC135,0),
IF(AND(LL135='DD FD'!$J$9,LN135='DD FD'!$AI$3),LM135,0),
IF(AND(LV135='DD FD'!$J$9,LX135='DD FD'!$AI$3),LW135,0),
IF(AND(MF135='DD FD'!$J$9,MH135='DD FD'!$AI$3),MG135,0),
IF(AND(MQ135='DD FD'!$J$9,MS135='DD FD'!$AI$3),MR135,0),
IF(AND(NB135='DD FD'!$J$9,ND135='DD FD'!$AI$3),NC135,0),
IF(AND(NM135='DD FD'!$J$9,NO135='DD FD'!$AI$3),NN135,0),
IF(AND(NX135='DD FD'!$J$9,NZ135='DD FD'!$AI$3),NY135,0),
IF(AND(OI135='DD FD'!$J$9,OK135='DD FD'!$AI$3),OJ135,0),
),2)</f>
        <v>0</v>
      </c>
      <c r="OY135" s="865">
        <f>ROUNDUP(SUM(
IF(AND(LB135='DD FD'!$J$4,LD135='DD FD'!$AI$3),LC135,0),
IF(AND(LL135='DD FD'!$J$4,LN135='DD FD'!$AI$3),LM135,0),
IF(AND(LV135='DD FD'!$J$4,LX135='DD FD'!$AI$3),LW135,0),
IF(AND(MF135='DD FD'!$J$4,MH135='DD FD'!$AI$3),MG135,0),
IF(AND(MQ135='DD FD'!$J$4,MS135='DD FD'!$AI$3),MR135,0),
IF(AND(NB135='DD FD'!$J$4,ND135='DD FD'!$AI$3),NC135,0),
IF(AND(NM135='DD FD'!$J$4,NO135='DD FD'!$AI$3),NN135,0),
IF(AND(NX135='DD FD'!$J$4,NZ135='DD FD'!$AI$3),NY135,0),
IF(AND(OI135='DD FD'!$J$4,OK135='DD FD'!$AI$3),OJ135,0),
),2)</f>
        <v>0</v>
      </c>
      <c r="OZ135" s="867">
        <f>ROUNDUP(SUM(
IF(AND(LB135='DD FD'!$J$11,LD135='DD FD'!$AI$3),LC135,0),
IF(AND(LL135='DD FD'!$J$11,LN135='DD FD'!$AI$3),LM135,0),
IF(AND(LV135='DD FD'!$J$11,LX135='DD FD'!$AI$3),LW135,0),
IF(AND(MF135='DD FD'!$J$11,MH135='DD FD'!$AI$3),MG135,0),
IF(AND(MQ135='DD FD'!$J$11,MS135='DD FD'!$AI$3),MR135,0),
IF(AND(NB135='DD FD'!$J$11,ND135='DD FD'!$AI$3),NC135,0),
IF(AND(NM135='DD FD'!$J$11,NO135='DD FD'!$AI$3),NN135,0),
IF(AND(NX135='DD FD'!$J$11,NZ135='DD FD'!$AI$3),NY135,0),
IF(AND(OI135='DD FD'!$J$11,OK135='DD FD'!$AI$3),OJ135,0),
),2)</f>
        <v>0</v>
      </c>
    </row>
    <row r="136" spans="1:416">
      <c r="A136" s="663"/>
      <c r="B136" s="182"/>
      <c r="C136" s="282"/>
      <c r="D136" s="282"/>
      <c r="E136" s="183"/>
      <c r="F136" s="355"/>
      <c r="G136" s="359"/>
      <c r="H136" s="664"/>
      <c r="I136" s="173"/>
      <c r="J136" s="161" t="str">
        <f t="shared" si="54"/>
        <v/>
      </c>
      <c r="K136" s="633" t="str">
        <f t="shared" si="71"/>
        <v/>
      </c>
      <c r="L136" s="636"/>
      <c r="M136" s="124" t="str">
        <f t="shared" si="72"/>
        <v/>
      </c>
      <c r="N136" s="125" t="str">
        <f t="shared" si="55"/>
        <v/>
      </c>
      <c r="O136" s="175"/>
      <c r="P136" s="175"/>
      <c r="Q136" s="126" t="str">
        <f t="shared" si="73"/>
        <v/>
      </c>
      <c r="R136" s="184"/>
      <c r="S136" s="184"/>
      <c r="T136" s="182"/>
      <c r="U136" s="182"/>
      <c r="V136" s="182"/>
      <c r="W136" s="358"/>
      <c r="X136" s="182"/>
      <c r="Y136" s="183"/>
      <c r="Z136" s="123"/>
      <c r="AA136" s="176"/>
      <c r="AB136" s="176"/>
      <c r="AC136" s="176"/>
      <c r="AD136" s="176"/>
      <c r="AE136" s="176"/>
      <c r="AF136" s="176"/>
      <c r="AG136" s="127" t="str">
        <f t="shared" si="74"/>
        <v/>
      </c>
      <c r="AH136" s="127" t="str">
        <f t="shared" si="75"/>
        <v/>
      </c>
      <c r="AI136" s="370"/>
      <c r="AJ136" s="635"/>
      <c r="AK136" s="619" t="str">
        <f t="shared" si="76"/>
        <v/>
      </c>
      <c r="AL136" s="124" t="str">
        <f t="shared" si="56"/>
        <v/>
      </c>
      <c r="AM136" s="124" t="str">
        <f t="shared" si="57"/>
        <v/>
      </c>
      <c r="AN136" s="124" t="str">
        <f t="shared" si="58"/>
        <v/>
      </c>
      <c r="AO136" s="124" t="str">
        <f t="shared" si="59"/>
        <v/>
      </c>
      <c r="AP136" s="184"/>
      <c r="AQ136" s="182"/>
      <c r="AR136" s="182"/>
      <c r="AS136" s="182"/>
      <c r="AT136" s="182"/>
      <c r="AU136" s="127" t="str">
        <f t="shared" si="60"/>
        <v/>
      </c>
      <c r="AV136" s="354"/>
      <c r="AW136" s="127" t="str">
        <f t="shared" si="61"/>
        <v/>
      </c>
      <c r="AX136" s="144" t="str">
        <f t="shared" si="62"/>
        <v/>
      </c>
      <c r="AY136" s="182"/>
      <c r="AZ136" s="23"/>
      <c r="BA136" s="23"/>
      <c r="BB136" s="183"/>
      <c r="BC136" s="622"/>
      <c r="BD136" s="649" t="str">
        <f t="shared" si="77"/>
        <v/>
      </c>
      <c r="BE136" s="354"/>
      <c r="BF136" s="192" t="str">
        <f t="shared" si="78"/>
        <v/>
      </c>
      <c r="BG136" s="159"/>
      <c r="BH136" s="159"/>
      <c r="BI136" s="182"/>
      <c r="BJ136" s="194"/>
      <c r="BK136" s="194"/>
      <c r="BL136" s="194"/>
      <c r="BM136" s="127" t="str">
        <f t="shared" si="63"/>
        <v/>
      </c>
      <c r="BN136" s="194"/>
      <c r="BO136" s="178" t="str">
        <f t="shared" si="64"/>
        <v/>
      </c>
      <c r="BP136" s="191"/>
      <c r="BQ136" s="182"/>
      <c r="BR136" s="23"/>
      <c r="BS136" s="23"/>
      <c r="BT136" s="23"/>
      <c r="BU136" s="651"/>
      <c r="BV136" s="647"/>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633" t="str">
        <f t="shared" si="79"/>
        <v/>
      </c>
      <c r="DY136" s="736"/>
      <c r="DZ136" s="334"/>
      <c r="EA136" s="736"/>
      <c r="EB136" s="197"/>
      <c r="EC136" s="194"/>
      <c r="ED136" s="197"/>
      <c r="EE136" s="197"/>
      <c r="EF136" s="194"/>
      <c r="EG136" s="194"/>
      <c r="EH136" s="194"/>
      <c r="EI136" s="123" t="str">
        <f t="shared" si="65"/>
        <v/>
      </c>
      <c r="EJ136" s="194"/>
      <c r="EK136" s="620" t="str">
        <f t="shared" si="66"/>
        <v/>
      </c>
      <c r="EL136" s="756"/>
      <c r="EM136" s="620" t="str">
        <f t="shared" si="80"/>
        <v/>
      </c>
      <c r="EN136" s="733"/>
      <c r="EO136" s="163"/>
      <c r="EP136" s="163"/>
      <c r="EQ136" s="163"/>
      <c r="ER136" s="163"/>
      <c r="ES136" s="163"/>
      <c r="ET136" s="163"/>
      <c r="EU136" s="163"/>
      <c r="EV136" s="163"/>
      <c r="EW136" s="163"/>
      <c r="EX136" s="163"/>
      <c r="EY136" s="163"/>
      <c r="EZ136" s="163"/>
      <c r="FA136" s="163"/>
      <c r="FB136" s="163"/>
      <c r="FC136" s="742"/>
      <c r="FD136" s="648" t="str">
        <f t="shared" si="67"/>
        <v/>
      </c>
      <c r="FE136" s="183"/>
      <c r="FF136" s="201"/>
      <c r="FG136" s="201"/>
      <c r="FH136" s="201"/>
      <c r="FI136" s="201"/>
      <c r="FJ136" s="201"/>
      <c r="FK136" s="201"/>
      <c r="FL136" s="182"/>
      <c r="FM136" s="182"/>
      <c r="FN136" s="334"/>
      <c r="FO136" s="123" t="str">
        <f t="shared" si="68"/>
        <v/>
      </c>
      <c r="FP136" s="889" t="str">
        <f>IF(Table1[[#This Row],[Baumwollanteil (in %)]]&lt;&gt;"","05","")</f>
        <v/>
      </c>
      <c r="FQ136" s="999"/>
      <c r="FR136" s="179" t="str">
        <f t="shared" si="69"/>
        <v/>
      </c>
      <c r="FS136" s="175"/>
      <c r="FT136" s="175"/>
      <c r="FU136" s="175"/>
      <c r="FV136" s="745" t="str">
        <f t="shared" si="70"/>
        <v/>
      </c>
      <c r="FZ136" s="24"/>
      <c r="GA136" s="24"/>
      <c r="GC136" s="1010" t="str">
        <f>IF(Table1[[#This Row],[Global Trade Item Number (GTIN)]]="","",Table1[[#This Row],[Global Trade Item Number (GTIN)]])</f>
        <v/>
      </c>
      <c r="GD136" s="790" t="str">
        <f>IF(Table1[[#This Row],[WAWI-Nr./ Kreditoren-Nummer
(ASDV)]]&lt;&gt;"",Table1[[#This Row],[WAWI-Nr./ Kreditoren-Nummer
(ASDV)]],"")</f>
        <v/>
      </c>
      <c r="GE136" s="190"/>
      <c r="GF136" s="790" t="str">
        <f>IF(Table1[[#This Row],[Gültig ab (Datum)]]&lt;&gt;"","31.12.9999","")</f>
        <v/>
      </c>
      <c r="GG136" s="190"/>
      <c r="GH136" s="190"/>
      <c r="GI136" s="616"/>
      <c r="GJ136" s="765"/>
      <c r="GK136" s="763"/>
      <c r="GL136" s="617"/>
      <c r="GM136" s="617"/>
      <c r="GN136" s="617"/>
      <c r="GO136" s="617"/>
      <c r="GP136" s="617"/>
      <c r="GQ136" s="775"/>
      <c r="GR136" s="771"/>
      <c r="GS136" s="159"/>
      <c r="GT136" s="610"/>
      <c r="GU136" s="610"/>
      <c r="GV136" s="610"/>
      <c r="GW136" s="610"/>
      <c r="GX136" s="610"/>
      <c r="GY136" s="610"/>
      <c r="GZ136" s="610"/>
      <c r="HA136" s="610"/>
      <c r="HB136" s="771"/>
      <c r="HC136" s="610"/>
      <c r="HD136" s="610"/>
      <c r="HE136" s="610"/>
      <c r="HF136" s="610"/>
      <c r="HG136" s="610"/>
      <c r="HH136" s="610"/>
      <c r="HI136" s="610"/>
      <c r="HJ136" s="610"/>
      <c r="HK136" s="610"/>
      <c r="HL136" s="771"/>
      <c r="HM136" s="610"/>
      <c r="HN136" s="610"/>
      <c r="HO136" s="610"/>
      <c r="HP136" s="610"/>
      <c r="HQ136" s="610"/>
      <c r="HR136" s="610"/>
      <c r="HS136" s="610"/>
      <c r="HT136" s="610"/>
      <c r="HU136" s="610"/>
      <c r="HV136" s="771"/>
      <c r="HW136" s="610"/>
      <c r="HX136" s="610"/>
      <c r="HY136" s="610"/>
      <c r="HZ136" s="610"/>
      <c r="IA136" s="610"/>
      <c r="IB136" s="610"/>
      <c r="IC136" s="610"/>
      <c r="ID136" s="610"/>
      <c r="IE136" s="610"/>
      <c r="IF136" s="610"/>
      <c r="IG136" s="771"/>
      <c r="IH136" s="610"/>
      <c r="II136" s="610"/>
      <c r="IJ136" s="610"/>
      <c r="IK136" s="610"/>
      <c r="IL136" s="610"/>
      <c r="IM136" s="610"/>
      <c r="IN136" s="610"/>
      <c r="IO136" s="610"/>
      <c r="IP136" s="610"/>
      <c r="IQ136" s="610"/>
      <c r="IR136" s="771"/>
      <c r="IS136" s="610"/>
      <c r="IT136" s="610"/>
      <c r="IU136" s="610"/>
      <c r="IV136" s="610"/>
      <c r="IW136" s="610"/>
      <c r="IX136" s="610"/>
      <c r="IY136" s="610"/>
      <c r="IZ136" s="610"/>
      <c r="JA136" s="610"/>
      <c r="JB136" s="610"/>
      <c r="JC136" s="771"/>
      <c r="JD136" s="610"/>
      <c r="JE136" s="610"/>
      <c r="JF136" s="610"/>
      <c r="JG136" s="610"/>
      <c r="JH136" s="610"/>
      <c r="JI136" s="610"/>
      <c r="JJ136" s="610"/>
      <c r="JK136" s="610"/>
      <c r="JL136" s="610"/>
      <c r="JM136" s="827"/>
      <c r="JN136" s="771"/>
      <c r="JO136" s="610"/>
      <c r="JP136" s="610"/>
      <c r="JQ136" s="610"/>
      <c r="JR136" s="610"/>
      <c r="JS136" s="610"/>
      <c r="JT136" s="610"/>
      <c r="JU136" s="610"/>
      <c r="JV136" s="610"/>
      <c r="JW136" s="610"/>
      <c r="JX136" s="610"/>
      <c r="JY136" s="771"/>
      <c r="JZ136" s="610"/>
      <c r="KA136" s="610"/>
      <c r="KB136" s="610"/>
      <c r="KC136" s="610"/>
      <c r="KD136" s="610"/>
      <c r="KE136" s="610"/>
      <c r="KF136" s="610"/>
      <c r="KG136" s="610"/>
      <c r="KH136" s="610"/>
      <c r="KI136" s="610"/>
      <c r="KL136" s="803" t="str">
        <f>IF(Table1[[#This Row],[GTIN]]&lt;&gt;"",Table1[[#This Row],[GTIN]],"")</f>
        <v/>
      </c>
      <c r="KM136" s="804" t="str">
        <f>Table1[[#This Row],[Kreditor]]</f>
        <v/>
      </c>
      <c r="KN136" s="805" t="str">
        <f>IF(Table1[[#This Row],[Gültig ab (Datum)]]&lt;&gt;"",Table1[[#This Row],[Gültig ab (Datum)]],"")</f>
        <v/>
      </c>
      <c r="KO136" s="805" t="str">
        <f>Table1[[#This Row],[Gültig bis]]</f>
        <v/>
      </c>
      <c r="KP136" s="818" t="str">
        <f>IF(Table1[[#This Row],[Artikel verpackt? 
(X=Ja)]]="","",Table1[[#This Row],[Artikel verpackt? 
(X=Ja)]])</f>
        <v/>
      </c>
      <c r="KQ136" s="806" t="str">
        <f>IF(Table1[[#This Row],[Verpackung recyclingfähig?
(X=Ja)]]="","",Table1[[#This Row],[Verpackung recyclingfähig?
(X=Ja)]])</f>
        <v/>
      </c>
      <c r="KR136" s="807"/>
      <c r="KS136" s="808"/>
      <c r="KT136" s="809"/>
      <c r="KU136" s="809"/>
      <c r="KV136" s="809"/>
      <c r="KW136" s="809"/>
      <c r="KX136" s="809"/>
      <c r="KY136" s="809"/>
      <c r="KZ136" s="810"/>
      <c r="LA136" s="811" t="str">
        <f>IF(Table1[[#This Row],[Hauptkörper - B1 - Art]]="","",VLOOKUP(Table1[[#This Row],[Hauptkörper - B1 - Art]],'DD FD'!B:C,2,FALSE))</f>
        <v/>
      </c>
      <c r="LB136" s="812" t="str">
        <f>IF(Table1[[#This Row],[Hauptkörper - B1 - Fraktion]]="","",VLOOKUP(Table1[[#This Row],[Hauptkörper - B1 - Fraktion]],'DD FD'!H:J,3,FALSE))</f>
        <v/>
      </c>
      <c r="LC136" s="809" t="str">
        <f>IF(Table1[[#This Row],[Hauptkörper - B1 - Gewicht
(in G)]]="","",Table1[[#This Row],[Hauptkörper - B1 - Gewicht
(in G)]])</f>
        <v/>
      </c>
      <c r="LD136" s="809" t="str">
        <f>IF(Table1[[#This Row],[Hauptkörper - B1 - Lizenzierungs-pflichtig? (X=Ja)]]="","",Table1[[#This Row],[Hauptkörper - B1 - Lizenzierungs-pflichtig? (X=Ja)]])</f>
        <v/>
      </c>
      <c r="LE136" s="812" t="str">
        <f>IF(Table1[[#This Row],[Hauptkörper - B1 - Virgin Material]]="","",VLOOKUP(Table1[[#This Row],[Hauptkörper - B1 - Virgin Material]],'DD FD'!AJ:AK,2,FALSE))</f>
        <v/>
      </c>
      <c r="LF136" s="813" t="str">
        <f>IF(Table1[[#This Row],[Hauptkörper - B1 - Virgin Material Anteil (in %)]]="","",Table1[[#This Row],[Hauptkörper - B1 - Virgin Material Anteil (in %)]])</f>
        <v/>
      </c>
      <c r="LG136" s="812" t="str">
        <f>IF(Table1[[#This Row],[Hauptkörper - B1 - Recyceltes Material]]="","",VLOOKUP(Table1[[#This Row],[Hauptkörper - B1 - Recyceltes Material]],'DD FD'!AL:AM,2,FALSE))</f>
        <v/>
      </c>
      <c r="LH136" s="813" t="str">
        <f>IF(Table1[[#This Row],[Hauptkörper - B1 - Recyceltes Material Anteil (in %)]]="","",Table1[[#This Row],[Hauptkörper - B1 - Recyceltes Material Anteil (in %)]])</f>
        <v/>
      </c>
      <c r="LI136" s="814" t="str">
        <f>IF(Table1[[#This Row],[Hauptkörper - B1 - Beschichtung]]="","",VLOOKUP(Table1[[#This Row],[Hauptkörper - B1 - Beschichtung]],'DD FD'!AE:AF,2,FALSE))</f>
        <v/>
      </c>
      <c r="LJ136" s="815" t="str">
        <f>IF(Table1[[#This Row],[Hauptkörper - B1 - Beschichtung Anteil (in %)]]="","",Table1[[#This Row],[Hauptkörper - B1 - Beschichtung Anteil (in %)]])</f>
        <v/>
      </c>
      <c r="LK136" s="811" t="str">
        <f>IF(Table1[[#This Row],[Hauptkörper - B2 - Art]]="","",VLOOKUP(Table1[[#This Row],[Hauptkörper - B2 - Art]],'DD FD'!B:C,2,FALSE))</f>
        <v/>
      </c>
      <c r="LL136" s="812" t="str">
        <f>IF(Table1[[#This Row],[Hauptkörper - B2 - Fraktion]]="","",VLOOKUP(Table1[[#This Row],[Hauptkörper - B2 - Fraktion]],'DD FD'!H:J,3,FALSE))</f>
        <v/>
      </c>
      <c r="LM136" s="809" t="str">
        <f>IF(Table1[[#This Row],[Hauptkörper - B2 - Gewicht
(in G)]]="","",Table1[[#This Row],[Hauptkörper - B2 - Gewicht
(in G)]])</f>
        <v/>
      </c>
      <c r="LN136" s="809" t="str">
        <f>IF(Table1[[#This Row],[Hauptkörper - B2 - Lizenzierungs-pflichtig? (X=Ja)]]="","",Table1[[#This Row],[Hauptkörper - B2 - Lizenzierungs-pflichtig? (X=Ja)]])</f>
        <v/>
      </c>
      <c r="LO136" s="812" t="str">
        <f>IF(Table1[[#This Row],[Hauptkörper - B2 - Virgin Material]]="","",VLOOKUP(Table1[[#This Row],[Hauptkörper - B2 - Virgin Material]],'DD FD'!AJ:AK,2,FALSE))</f>
        <v/>
      </c>
      <c r="LP136" s="813" t="str">
        <f>IF(Table1[[#This Row],[Hauptkörper - B2 - Virgin Material Anteil (in %)]]="","",Table1[[#This Row],[Hauptkörper - B2 - Virgin Material Anteil (in %)]])</f>
        <v/>
      </c>
      <c r="LQ136" s="812" t="str">
        <f>IF(Table1[[#This Row],[Hauptkörper - B2 - Recyceltes Material]]="","",VLOOKUP(Table1[[#This Row],[Hauptkörper - B2 - Recyceltes Material]],'DD FD'!AL:AM,2,FALSE))</f>
        <v/>
      </c>
      <c r="LR136" s="813" t="str">
        <f>IF(Table1[[#This Row],[Hauptkörper - B2 - Recyceltes Material Anteil (in %)]]="","",Table1[[#This Row],[Hauptkörper - B2 - Recyceltes Material Anteil (in %)]])</f>
        <v/>
      </c>
      <c r="LS136" s="812" t="str">
        <f>IF(Table1[[#This Row],[Hauptkörper - B2 - Beschichtung]]="","",VLOOKUP(Table1[[#This Row],[Hauptkörper - B2 - Beschichtung]],'DD FD'!AE:AF,2,FALSE))</f>
        <v/>
      </c>
      <c r="LT136" s="815" t="str">
        <f>IF(Table1[[#This Row],[Hauptkörper - B2 - Beschichtung Anteil (in %)]]="","",Table1[[#This Row],[Hauptkörper - B2 - Beschichtung Anteil (in %)]])</f>
        <v/>
      </c>
      <c r="LU136" s="811" t="str">
        <f>IF(Table1[[#This Row],[Hauptkörper - B3 - Art]]="","",VLOOKUP(Table1[[#This Row],[Hauptkörper - B3 - Art]],'DD FD'!B:C,2,FALSE))</f>
        <v/>
      </c>
      <c r="LV136" s="812" t="str">
        <f>IF(Table1[[#This Row],[Hauptkörper - B3 - Fraktion]]="","",VLOOKUP(Table1[[#This Row],[Hauptkörper - B3 - Fraktion]],'DD FD'!H:J,3,FALSE))</f>
        <v/>
      </c>
      <c r="LW136" s="809" t="str">
        <f>IF(Table1[[#This Row],[Hauptkörper - B3 - Gewicht
(in G)]]="","",Table1[[#This Row],[Hauptkörper - B3 - Gewicht
(in G)]])</f>
        <v/>
      </c>
      <c r="LX136" s="809" t="str">
        <f>IF(Table1[[#This Row],[Hauptkörper - B3 - Lizenzierungs-pflichtig? (X=Ja)]]="","",Table1[[#This Row],[Hauptkörper - B3 - Lizenzierungs-pflichtig? (X=Ja)]])</f>
        <v/>
      </c>
      <c r="LY136" s="812" t="str">
        <f>IF(Table1[[#This Row],[Hauptkörper - B3 - Virgin Material]]="","",VLOOKUP(Table1[[#This Row],[Hauptkörper - B3 - Virgin Material]],'DD FD'!AJ:AK,2,FALSE))</f>
        <v/>
      </c>
      <c r="LZ136" s="813" t="str">
        <f>IF(Table1[[#This Row],[Hauptkörper - B3 - Virgin Material Anteil (in %)]]="","",Table1[[#This Row],[Hauptkörper - B3 - Virgin Material Anteil (in %)]])</f>
        <v/>
      </c>
      <c r="MA136" s="812" t="str">
        <f>IF(Table1[[#This Row],[Hauptkörper - B3 - Recyceltes Material]]="","",VLOOKUP(Table1[[#This Row],[Hauptkörper - B3 - Recyceltes Material]],'DD FD'!AL:AM,2,FALSE))</f>
        <v/>
      </c>
      <c r="MB136" s="813" t="str">
        <f>IF(Table1[[#This Row],[Hauptkörper - B3 - Recyceltes Material Anteil (in %)]]="","",Table1[[#This Row],[Hauptkörper - B3 - Recyceltes Material Anteil (in %)]])</f>
        <v/>
      </c>
      <c r="MC136" s="812" t="str">
        <f>IF(Table1[[#This Row],[Hauptkörper - B3 - Beschichtung]]="","",VLOOKUP(Table1[[#This Row],[Hauptkörper - B3 - Beschichtung]],'DD FD'!AE:AF,2,FALSE))</f>
        <v/>
      </c>
      <c r="MD136" s="815" t="str">
        <f>IF(Table1[[#This Row],[Hauptkörper - B3 - Beschichtung Anteil (in %)]]="","",Table1[[#This Row],[Hauptkörper - B3 - Beschichtung Anteil (in %)]])</f>
        <v/>
      </c>
      <c r="ME136" s="811" t="str">
        <f>IF(Table1[[#This Row],[Verschluss - B1 - Art]]="","",VLOOKUP(Table1[[#This Row],[Verschluss - B1 - Art]],'DD FD'!D:E,2,FALSE))</f>
        <v/>
      </c>
      <c r="MF136" s="812" t="str">
        <f>IF(Table1[[#This Row],[Verschluss - B1 - Fraktion]]="","",VLOOKUP(Table1[[#This Row],[Verschluss - B1 - Fraktion]],'DD FD'!H:J,3,FALSE))</f>
        <v/>
      </c>
      <c r="MG136" s="809" t="str">
        <f>IF(Table1[[#This Row],[Verschluss - B1 - Gewicht (in G)]]="","",Table1[[#This Row],[Verschluss - B1 - Gewicht (in G)]])</f>
        <v/>
      </c>
      <c r="MH136" s="809" t="str">
        <f>IF(Table1[[#This Row],[Verschluss - B1 - Lizenzierungs-pflichtig? (X=Ja)]]="","",Table1[[#This Row],[Verschluss - B1 - Lizenzierungs-pflichtig? (X=Ja)]])</f>
        <v/>
      </c>
      <c r="MI136" s="809" t="str">
        <f>IF(Table1[[#This Row],[Verschluss - B1 - Trennbar vom Hauptkörper? (X=Ja)]]="","",Table1[[#This Row],[Verschluss - B1 - Trennbar vom Hauptkörper? (X=Ja)]])</f>
        <v/>
      </c>
      <c r="MJ136" s="812" t="str">
        <f>IF(Table1[[#This Row],[Verschluss - B1 - Virgin Material]]="","",VLOOKUP(Table1[[#This Row],[Verschluss - B1 - Virgin Material]],'DD FD'!AJ:AK,2,FALSE))</f>
        <v/>
      </c>
      <c r="MK136" s="813" t="str">
        <f>IF(Table1[[#This Row],[Verschluss - B1 - Virgin Material Anteil (in %)]]="","",Table1[[#This Row],[Verschluss - B1 - Virgin Material Anteil (in %)]])</f>
        <v/>
      </c>
      <c r="ML136" s="812" t="str">
        <f>IF(Table1[[#This Row],[Verschluss - B1 - Recyceltes Material]]="","",VLOOKUP(Table1[[#This Row],[Verschluss - B1 - Recyceltes Material]],'DD FD'!AL:AM,2,FALSE))</f>
        <v/>
      </c>
      <c r="MM136" s="813" t="str">
        <f>IF(Table1[[#This Row],[Verschluss - B1 - Recyceltes Material Anteil (in %)]]="","",Table1[[#This Row],[Verschluss - B1 - Recyceltes Material Anteil (in %)]])</f>
        <v/>
      </c>
      <c r="MN136" s="812" t="str">
        <f>IF(Table1[[#This Row],[Verschluss - B1 - Beschichtung]]="","",VLOOKUP(Table1[[#This Row],[Verschluss - B1 - Beschichtung]],'DD FD'!AE:AF,2,FALSE))</f>
        <v/>
      </c>
      <c r="MO136" s="815" t="str">
        <f>IF(Table1[[#This Row],[Verschluss - B1 - Beschichtung Anteil (in %)]]="","",Table1[[#This Row],[Verschluss - B1 - Beschichtung Anteil (in %)]])</f>
        <v/>
      </c>
      <c r="MP136" s="811" t="str">
        <f>IF(Table1[[#This Row],[Verschluss - B2 - Art]]="","",VLOOKUP(Table1[[#This Row],[Verschluss - B2 - Art]],'DD FD'!D:E,2,FALSE))</f>
        <v/>
      </c>
      <c r="MQ136" s="812" t="str">
        <f>IF(Table1[[#This Row],[Verschluss - B2 - Fraktion]]="","",VLOOKUP(Table1[[#This Row],[Verschluss - B2 - Fraktion]],'DD FD'!H:J,3,FALSE))</f>
        <v/>
      </c>
      <c r="MR136" s="809" t="str">
        <f>IF(Table1[[#This Row],[Verschluss - B2 - Gewicht (in G)]]="","",Table1[[#This Row],[Verschluss - B2 - Gewicht (in G)]])</f>
        <v/>
      </c>
      <c r="MS136" s="809" t="str">
        <f>IF(Table1[[#This Row],[Verschluss - B2 - Lizenzierungs-pflichtig? (X=Ja)]]="","",Table1[[#This Row],[Verschluss - B2 - Lizenzierungs-pflichtig? (X=Ja)]])</f>
        <v/>
      </c>
      <c r="MT136" s="809" t="str">
        <f>IF(Table1[[#This Row],[Verschluss - B2 - Trennbar vom Hauptkörper? (X=Ja)]]="","",Table1[[#This Row],[Verschluss - B2 - Trennbar vom Hauptkörper? (X=Ja)]])</f>
        <v/>
      </c>
      <c r="MU136" s="812" t="str">
        <f>IF(Table1[[#This Row],[Verschluss - B2 - Virgin Material]]="","",VLOOKUP(Table1[[#This Row],[Verschluss - B2 - Virgin Material]],'DD FD'!AJ:AK,2,FALSE))</f>
        <v/>
      </c>
      <c r="MV136" s="813" t="str">
        <f>IF(Table1[[#This Row],[Verschluss - B2 - Virgin Material Anteil (in %)]]="","",Table1[[#This Row],[Verschluss - B2 - Virgin Material Anteil (in %)]])</f>
        <v/>
      </c>
      <c r="MW136" s="812" t="str">
        <f>IF(Table1[[#This Row],[Verschluss - B2 - Recyceltes Material]]="","",VLOOKUP(Table1[[#This Row],[Verschluss - B2 - Recyceltes Material]],'DD FD'!AL:AM,2,FALSE))</f>
        <v/>
      </c>
      <c r="MX136" s="813" t="str">
        <f>IF(Table1[[#This Row],[Verschluss - B2 - Recyceltes Material Anteil (in %)]]="","",Table1[[#This Row],[Verschluss - B2 - Recyceltes Material Anteil (in %)]])</f>
        <v/>
      </c>
      <c r="MY136" s="812" t="str">
        <f>IF(Table1[[#This Row],[Verschluss - B2 - Beschichtung]]="","",VLOOKUP(Table1[[#This Row],[Verschluss - B2 - Beschichtung]],'DD FD'!AE:AF,2,FALSE))</f>
        <v/>
      </c>
      <c r="MZ136" s="815" t="str">
        <f>IF(Table1[[#This Row],[Verschluss - B2 - Beschichtung Anteil (in %)]]="","",Table1[[#This Row],[Verschluss - B2 - Beschichtung Anteil (in %)]])</f>
        <v/>
      </c>
      <c r="NA136" s="811" t="str">
        <f>IF(Table1[[#This Row],[Verschluss - B3 - Art]]="","",VLOOKUP(Table1[[#This Row],[Verschluss - B3 - Art]],'DD FD'!D:E,2,FALSE))</f>
        <v/>
      </c>
      <c r="NB136" s="812" t="str">
        <f>IF(Table1[[#This Row],[Verschluss - B3 - Fraktion]]="","",VLOOKUP(Table1[[#This Row],[Verschluss - B3 - Fraktion]],'DD FD'!H:J,3,FALSE))</f>
        <v/>
      </c>
      <c r="NC136" s="809" t="str">
        <f>IF(Table1[[#This Row],[Verschluss - B3 - Gewicht (in G)]]="","",Table1[[#This Row],[Verschluss - B3 - Gewicht (in G)]])</f>
        <v/>
      </c>
      <c r="ND136" s="809" t="str">
        <f>IF(Table1[[#This Row],[Verschluss - B3 - Lizenzierungs-pflichtig? (X=Ja)]]="","",Table1[[#This Row],[Verschluss - B3 - Lizenzierungs-pflichtig? (X=Ja)]])</f>
        <v/>
      </c>
      <c r="NE136" s="809" t="str">
        <f>IF(Table1[[#This Row],[Verschluss - B3 - Trennbar vom Hauptkörper? (X=Ja)]]="","",Table1[[#This Row],[Verschluss - B3 - Trennbar vom Hauptkörper? (X=Ja)]])</f>
        <v/>
      </c>
      <c r="NF136" s="812" t="str">
        <f>IF(Table1[[#This Row],[Verschluss - B3 - Virgin Material]]="","",VLOOKUP(Table1[[#This Row],[Verschluss - B3 - Virgin Material]],'DD FD'!AJ:AK,2,FALSE))</f>
        <v/>
      </c>
      <c r="NG136" s="813" t="str">
        <f>IF(Table1[[#This Row],[Verschluss - B3 - Virgin Material Anteil (in %)]]="","",Table1[[#This Row],[Verschluss - B3 - Virgin Material Anteil (in %)]])</f>
        <v/>
      </c>
      <c r="NH136" s="812" t="str">
        <f>IF(Table1[[#This Row],[Verschluss - B3 - Recyceltes Material]]="","",VLOOKUP(Table1[[#This Row],[Verschluss - B3 - Recyceltes Material]],'DD FD'!AL:AM,2,FALSE))</f>
        <v/>
      </c>
      <c r="NI136" s="813" t="str">
        <f>IF(Table1[[#This Row],[Verschluss - B3 - Recyceltes Material Anteil (in %)]]="","",Table1[[#This Row],[Verschluss - B3 - Recyceltes Material Anteil (in %)]])</f>
        <v/>
      </c>
      <c r="NJ136" s="812" t="str">
        <f>IF(Table1[[#This Row],[Verschluss - B3 - Beschichtung]]="","",VLOOKUP(Table1[[#This Row],[Verschluss - B3 - Beschichtung]],'DD FD'!AE:AF,2,FALSE))</f>
        <v/>
      </c>
      <c r="NK136" s="815" t="str">
        <f>IF(Table1[[#This Row],[Verschluss - B3 - Beschichtung Anteil (in %)]]="","",Table1[[#This Row],[Verschluss - B3 - Beschichtung Anteil (in %)]])</f>
        <v/>
      </c>
      <c r="NL136" s="811" t="str">
        <f>IF(Table1[[#This Row],[Etikett - B1 - Art]]="","",VLOOKUP(Table1[[#This Row],[Etikett - B1 - Art]],'DD FD'!F:G,2,FALSE))</f>
        <v/>
      </c>
      <c r="NM136" s="812" t="str">
        <f>IF(Table1[[#This Row],[Etikett - B1 - Fraktion]]="","",VLOOKUP(Table1[[#This Row],[Etikett - B1 - Fraktion]],'DD FD'!H:J,3,FALSE))</f>
        <v/>
      </c>
      <c r="NN136" s="809" t="str">
        <f>IF(Table1[[#This Row],[Etikett - B1 - Gewicht (in G)]]="","",Table1[[#This Row],[Etikett - B1 - Gewicht (in G)]])</f>
        <v/>
      </c>
      <c r="NO136" s="809" t="str">
        <f>IF(Table1[[#This Row],[Etikett - B1 - Lizenzierungs-pflichtig? (X=Ja)]]="","",Table1[[#This Row],[Etikett - B1 - Lizenzierungs-pflichtig? (X=Ja)]])</f>
        <v/>
      </c>
      <c r="NP136" s="809" t="str">
        <f>IF(Table1[[#This Row],[Etikett - B1 - Trennbar vom Hauptkörper? (X=Ja)]]="","",Table1[[#This Row],[Etikett - B1 - Trennbar vom Hauptkörper? (X=Ja)]])</f>
        <v/>
      </c>
      <c r="NQ136" s="812" t="str">
        <f>IF(Table1[[#This Row],[Etikett - B1 - Virgin Material]]="","",VLOOKUP(Table1[[#This Row],[Etikett - B1 - Virgin Material]],'DD FD'!AJ:AK,2,FALSE))</f>
        <v/>
      </c>
      <c r="NR136" s="813" t="str">
        <f>IF(Table1[[#This Row],[Etikett - B1 - Virgin Material Anteil (in %)]]="","",Table1[[#This Row],[Etikett - B1 - Virgin Material Anteil (in %)]])</f>
        <v/>
      </c>
      <c r="NS136" s="812" t="str">
        <f>IF(Table1[[#This Row],[Etikett - B1 - Recyceltes Material]]="","",VLOOKUP(Table1[[#This Row],[Etikett - B1 - Recyceltes Material]],'DD FD'!AL:AM,2,FALSE))</f>
        <v/>
      </c>
      <c r="NT136" s="813" t="str">
        <f>IF(Table1[[#This Row],[Etikett - B1 - Recyceltes Material Anteil (in %)]]="","",Table1[[#This Row],[Etikett - B1 - Recyceltes Material Anteil (in %)]])</f>
        <v/>
      </c>
      <c r="NU136" s="812" t="str">
        <f>IF(Table1[[#This Row],[Etikett - B1 - Beschichtung]]="","",VLOOKUP(Table1[[#This Row],[Etikett - B1 - Beschichtung]],'DD FD'!AE:AF,2,FALSE))</f>
        <v/>
      </c>
      <c r="NV136" s="815" t="str">
        <f>IF(Table1[[#This Row],[Etikett - B1 - Beschichtung Anteil (in %)]]="","",Table1[[#This Row],[Etikett - B1 - Beschichtung Anteil (in %)]])</f>
        <v/>
      </c>
      <c r="NW136" s="811" t="str">
        <f>IF(Table1[[#This Row],[Etikett - B2 - Art]]="","",VLOOKUP(Table1[[#This Row],[Etikett - B2 - Art]],'DD FD'!F:G,2,FALSE))</f>
        <v/>
      </c>
      <c r="NX136" s="812" t="str">
        <f>IF(Table1[[#This Row],[Etikett - B2 - Fraktion]]="","",VLOOKUP(Table1[[#This Row],[Etikett - B2 - Fraktion]],'DD FD'!H:J,3,FALSE))</f>
        <v/>
      </c>
      <c r="NY136" s="809" t="str">
        <f>IF(Table1[[#This Row],[Etikett - B2 - Gewicht (in G)]]="","",Table1[[#This Row],[Etikett - B2 - Gewicht (in G)]])</f>
        <v/>
      </c>
      <c r="NZ136" s="809" t="str">
        <f>IF(Table1[[#This Row],[Etikett - B2 - Lizenzierungs-pflichtig? (X=Ja)]]="","",Table1[[#This Row],[Etikett - B2 - Lizenzierungs-pflichtig? (X=Ja)]])</f>
        <v/>
      </c>
      <c r="OA136" s="809" t="str">
        <f>IF(Table1[[#This Row],[Etikett - B2 - Trennbar vom Hauptkörper? (X=Ja)]]="","",Table1[[#This Row],[Etikett - B2 - Trennbar vom Hauptkörper? (X=Ja)]])</f>
        <v/>
      </c>
      <c r="OB136" s="812" t="str">
        <f>IF(Table1[[#This Row],[Etikett - B2 - Virgin Material]]="","",VLOOKUP(Table1[[#This Row],[Etikett - B2 - Virgin Material]],'DD FD'!AJ:AK,2,FALSE))</f>
        <v/>
      </c>
      <c r="OC136" s="813" t="str">
        <f>IF(Table1[[#This Row],[Etikett - B2 - Virgin Material Anteil (in %)]]="","",Table1[[#This Row],[Etikett - B2 - Virgin Material Anteil (in %)]])</f>
        <v/>
      </c>
      <c r="OD136" s="812" t="str">
        <f>IF(Table1[[#This Row],[Etikett - B2 - Recyceltes Material]]="","",VLOOKUP(Table1[[#This Row],[Etikett - B2 - Recyceltes Material]],'DD FD'!AL:AM,2,FALSE))</f>
        <v/>
      </c>
      <c r="OE136" s="813" t="str">
        <f>IF(Table1[[#This Row],[Etikett - B2 - Recyceltes Material Anteil (in %)]]="","",Table1[[#This Row],[Etikett - B2 - Recyceltes Material Anteil (in %)]])</f>
        <v/>
      </c>
      <c r="OF136" s="812" t="str">
        <f>IF(Table1[[#This Row],[Etikett - B2 - Beschichtung]]="","",VLOOKUP(Table1[[#This Row],[Etikett - B2 - Beschichtung]],'DD FD'!AE:AF,2,FALSE))</f>
        <v/>
      </c>
      <c r="OG136" s="815" t="str">
        <f>IF(Table1[[#This Row],[Etikett - B2 - Beschichtung Anteil (in %)]]="","",Table1[[#This Row],[Etikett - B2 - Beschichtung Anteil (in %)]])</f>
        <v/>
      </c>
      <c r="OH136" s="811" t="str">
        <f>IF(Table1[[#This Row],[Etikett - B3 - Art]]="","",VLOOKUP(Table1[[#This Row],[Etikett - B3 - Art]],'DD FD'!F:G,2,FALSE))</f>
        <v/>
      </c>
      <c r="OI136" s="812" t="str">
        <f>IF(Table1[[#This Row],[Etikett - B3 - Fraktion]]="","",VLOOKUP(Table1[[#This Row],[Etikett - B3 - Fraktion]],'DD FD'!H:J,3,FALSE))</f>
        <v/>
      </c>
      <c r="OJ136" s="809" t="str">
        <f>IF(Table1[[#This Row],[Etikett - B3 - Gewicht (in G)]]="","",Table1[[#This Row],[Etikett - B3 - Gewicht (in G)]])</f>
        <v/>
      </c>
      <c r="OK136" s="809" t="str">
        <f>IF(Table1[[#This Row],[Etikett - B3 - Lizenzierungs-pflichtig? (X=Ja)]]="","",Table1[[#This Row],[Etikett - B3 - Lizenzierungs-pflichtig? (X=Ja)]])</f>
        <v/>
      </c>
      <c r="OL136" s="809" t="str">
        <f>IF(Table1[[#This Row],[Etikett - B3 - Trennbar vom Hauptkörper? (X=Ja)]]="","",Table1[[#This Row],[Etikett - B3 - Trennbar vom Hauptkörper? (X=Ja)]])</f>
        <v/>
      </c>
      <c r="OM136" s="812" t="str">
        <f>IF(Table1[[#This Row],[Etikett - B3 - Virgin Material]]="","",VLOOKUP(Table1[[#This Row],[Etikett - B3 - Virgin Material]],'DD FD'!AJ:AK,2,FALSE))</f>
        <v/>
      </c>
      <c r="ON136" s="813" t="str">
        <f>IF(Table1[[#This Row],[Etikett - B3 - Virgin Material Anteil (in %)]]="","",Table1[[#This Row],[Etikett - B3 - Virgin Material Anteil (in %)]])</f>
        <v/>
      </c>
      <c r="OO136" s="812" t="str">
        <f>IF(Table1[[#This Row],[Etikett - B3 - Recyceltes Material]]="","",VLOOKUP(Table1[[#This Row],[Etikett - B3 - Recyceltes Material]],'DD FD'!AL:AM,2,FALSE))</f>
        <v/>
      </c>
      <c r="OP136" s="813" t="str">
        <f>IF(Table1[[#This Row],[Etikett - B3 - Recyceltes Material Anteil (in %)]]="","",Table1[[#This Row],[Etikett - B3 - Recyceltes Material Anteil (in %)]])</f>
        <v/>
      </c>
      <c r="OQ136" s="812" t="str">
        <f>IF(Table1[[#This Row],[Etikett - B3 - Beschichtung]]="","",VLOOKUP(Table1[[#This Row],[Etikett - B3 - Beschichtung]],'DD FD'!AE:AF,2,FALSE))</f>
        <v/>
      </c>
      <c r="OR136" s="861" t="str">
        <f>IF(Table1[[#This Row],[Etikett - B3 - Beschichtung Anteil (in %)]]="","",Table1[[#This Row],[Etikett - B3 - Beschichtung Anteil (in %)]])</f>
        <v/>
      </c>
      <c r="OS136" s="866">
        <f>ROUNDUP(SUM(
IF(AND(LB136='DD FD'!$J$7,LD136='DD FD'!$AI$3),LC136,0),
IF(AND(LL136='DD FD'!$J$7,LN136='DD FD'!$AI$3),LM136,0),
IF(AND(LV136='DD FD'!$J$7,LX136='DD FD'!$AI$3),LW136,0),
IF(AND(MF136='DD FD'!$J$7,MH136='DD FD'!$AI$3),MG136,0),
IF(AND(MQ136='DD FD'!$J$7,MS136='DD FD'!$AI$3),MR136,0),
IF(AND(NB136='DD FD'!$J$7,ND136='DD FD'!$AI$3),NC136,0),
IF(AND(NM136='DD FD'!$J$7,NO136='DD FD'!$AI$3),NN136,0),
IF(AND(NX136='DD FD'!$J$7,NZ136='DD FD'!$AI$3),NY136,0),
IF(AND(OI136='DD FD'!$J$7,OK136='DD FD'!$AI$3),OJ136,0),
),2)</f>
        <v>0</v>
      </c>
      <c r="OT136" s="865">
        <f>ROUNDUP(SUM(
IF(AND(LB136='DD FD'!$J$6,LD136='DD FD'!$AI$3),LC136,0),
IF(AND(LL136='DD FD'!$J$6,LN136='DD FD'!$AI$3),LM136,0),
IF(AND(LV136='DD FD'!$J$6,LX136='DD FD'!$AI$3),LW136,0),
IF(AND(MF136='DD FD'!$J$6,MH136='DD FD'!$AI$3),MG136,0),
IF(AND(MQ136='DD FD'!$J$6,MS136='DD FD'!$AI$3),MR136,0),
IF(AND(NB136='DD FD'!$J$6,ND136='DD FD'!$AI$3),NC136,0),
IF(AND(NM136='DD FD'!$J$6,NO136='DD FD'!$AI$3),NN136,0),
IF(AND(NX136='DD FD'!$J$6,NZ136='DD FD'!$AI$3),NY136,0),
IF(AND(OI136='DD FD'!$J$6,OK136='DD FD'!$AI$3),OJ136,0),
),2)</f>
        <v>0</v>
      </c>
      <c r="OU136" s="865">
        <f>ROUNDUP(SUM(
IF(AND(LB136='DD FD'!$J$10,LD136='DD FD'!$AI$3),LC136,0),
IF(AND(LL136='DD FD'!$J$10,LN136='DD FD'!$AI$3),LM136,0),
IF(AND(LV136='DD FD'!$J$10,LX136='DD FD'!$AI$3),LW136,0),
IF(AND(MF136='DD FD'!$J$10,MH136='DD FD'!$AI$3),MG136,0),
IF(AND(MQ136='DD FD'!$J$10,MS136='DD FD'!$AI$3),MR136,0),
IF(AND(NB136='DD FD'!$J$10,ND136='DD FD'!$AI$3),NC136,0),
IF(AND(NM136='DD FD'!$J$10,NO136='DD FD'!$AI$3),NN136,0),
IF(AND(NX136='DD FD'!$J$10,NZ136='DD FD'!$AI$3),NY136,0),
IF(AND(OI136='DD FD'!$J$10,OK136='DD FD'!$AI$3),OJ136,0),
),2)</f>
        <v>0</v>
      </c>
      <c r="OV136" s="865">
        <f>ROUNDUP(SUM(
IF(AND(LB136='DD FD'!$J$8,LD136='DD FD'!$AI$3),LC136,0),
IF(AND(LL136='DD FD'!$J$8,LN136='DD FD'!$AI$3),LM136,0),
IF(AND(LV136='DD FD'!$J$8,LX136='DD FD'!$AI$3),LW136,0),
IF(AND(MF136='DD FD'!$J$8,MH136='DD FD'!$AI$3),MG136,0),
IF(AND(MQ136='DD FD'!$J$8,MS136='DD FD'!$AI$3),MR136,0),
IF(AND(NB136='DD FD'!$J$8,ND136='DD FD'!$AI$3),NC136,0),
IF(AND(NM136='DD FD'!$J$8,NO136='DD FD'!$AI$3),NN136,0),
IF(AND(NX136='DD FD'!$J$8,NZ136='DD FD'!$AI$3),NY136,0),
IF(AND(OI136='DD FD'!$J$8,OK136='DD FD'!$AI$3),OJ136,0),
),2)</f>
        <v>0</v>
      </c>
      <c r="OW136" s="865">
        <f>ROUNDUP(SUM(
IF(AND(LB136='DD FD'!$J$5,LD136='DD FD'!$AI$3),LC136,0),
IF(AND(LL136='DD FD'!$J$5,LN136='DD FD'!$AI$3),LM136,0),
IF(AND(LV136='DD FD'!$J$5,LX136='DD FD'!$AI$3),LW136,0),
IF(AND(MF136='DD FD'!$J$5,MH136='DD FD'!$AI$3),MG136,0),
IF(AND(MQ136='DD FD'!$J$5,MS136='DD FD'!$AI$3),MR136,0),
IF(AND(NB136='DD FD'!$J$5,ND136='DD FD'!$AI$3),NC136,0),
IF(AND(NM136='DD FD'!$J$5,NO136='DD FD'!$AI$3),NN136,0),
IF(AND(NX136='DD FD'!$J$5,NZ136='DD FD'!$AI$3),NY136,0),
IF(AND(OI136='DD FD'!$J$5,OK136='DD FD'!$AI$3),OJ136,0),
),2)</f>
        <v>0</v>
      </c>
      <c r="OX136" s="865">
        <f>ROUNDUP(SUM(
IF(AND(LB136='DD FD'!$J$9,LD136='DD FD'!$AI$3),LC136,0),
IF(AND(LL136='DD FD'!$J$9,LN136='DD FD'!$AI$3),LM136,0),
IF(AND(LV136='DD FD'!$J$9,LX136='DD FD'!$AI$3),LW136,0),
IF(AND(MF136='DD FD'!$J$9,MH136='DD FD'!$AI$3),MG136,0),
IF(AND(MQ136='DD FD'!$J$9,MS136='DD FD'!$AI$3),MR136,0),
IF(AND(NB136='DD FD'!$J$9,ND136='DD FD'!$AI$3),NC136,0),
IF(AND(NM136='DD FD'!$J$9,NO136='DD FD'!$AI$3),NN136,0),
IF(AND(NX136='DD FD'!$J$9,NZ136='DD FD'!$AI$3),NY136,0),
IF(AND(OI136='DD FD'!$J$9,OK136='DD FD'!$AI$3),OJ136,0),
),2)</f>
        <v>0</v>
      </c>
      <c r="OY136" s="865">
        <f>ROUNDUP(SUM(
IF(AND(LB136='DD FD'!$J$4,LD136='DD FD'!$AI$3),LC136,0),
IF(AND(LL136='DD FD'!$J$4,LN136='DD FD'!$AI$3),LM136,0),
IF(AND(LV136='DD FD'!$J$4,LX136='DD FD'!$AI$3),LW136,0),
IF(AND(MF136='DD FD'!$J$4,MH136='DD FD'!$AI$3),MG136,0),
IF(AND(MQ136='DD FD'!$J$4,MS136='DD FD'!$AI$3),MR136,0),
IF(AND(NB136='DD FD'!$J$4,ND136='DD FD'!$AI$3),NC136,0),
IF(AND(NM136='DD FD'!$J$4,NO136='DD FD'!$AI$3),NN136,0),
IF(AND(NX136='DD FD'!$J$4,NZ136='DD FD'!$AI$3),NY136,0),
IF(AND(OI136='DD FD'!$J$4,OK136='DD FD'!$AI$3),OJ136,0),
),2)</f>
        <v>0</v>
      </c>
      <c r="OZ136" s="867">
        <f>ROUNDUP(SUM(
IF(AND(LB136='DD FD'!$J$11,LD136='DD FD'!$AI$3),LC136,0),
IF(AND(LL136='DD FD'!$J$11,LN136='DD FD'!$AI$3),LM136,0),
IF(AND(LV136='DD FD'!$J$11,LX136='DD FD'!$AI$3),LW136,0),
IF(AND(MF136='DD FD'!$J$11,MH136='DD FD'!$AI$3),MG136,0),
IF(AND(MQ136='DD FD'!$J$11,MS136='DD FD'!$AI$3),MR136,0),
IF(AND(NB136='DD FD'!$J$11,ND136='DD FD'!$AI$3),NC136,0),
IF(AND(NM136='DD FD'!$J$11,NO136='DD FD'!$AI$3),NN136,0),
IF(AND(NX136='DD FD'!$J$11,NZ136='DD FD'!$AI$3),NY136,0),
IF(AND(OI136='DD FD'!$J$11,OK136='DD FD'!$AI$3),OJ136,0),
),2)</f>
        <v>0</v>
      </c>
    </row>
    <row r="137" spans="1:416">
      <c r="A137" s="663"/>
      <c r="B137" s="182"/>
      <c r="C137" s="282"/>
      <c r="D137" s="282"/>
      <c r="E137" s="183"/>
      <c r="F137" s="355"/>
      <c r="G137" s="359"/>
      <c r="H137" s="664"/>
      <c r="I137" s="173"/>
      <c r="J137" s="161" t="str">
        <f t="shared" si="54"/>
        <v/>
      </c>
      <c r="K137" s="633" t="str">
        <f t="shared" si="71"/>
        <v/>
      </c>
      <c r="L137" s="636"/>
      <c r="M137" s="124" t="str">
        <f t="shared" si="72"/>
        <v/>
      </c>
      <c r="N137" s="125" t="str">
        <f t="shared" si="55"/>
        <v/>
      </c>
      <c r="O137" s="175"/>
      <c r="P137" s="175"/>
      <c r="Q137" s="126" t="str">
        <f t="shared" si="73"/>
        <v/>
      </c>
      <c r="R137" s="184"/>
      <c r="S137" s="184"/>
      <c r="T137" s="182"/>
      <c r="U137" s="182"/>
      <c r="V137" s="182"/>
      <c r="W137" s="358"/>
      <c r="X137" s="182"/>
      <c r="Y137" s="183"/>
      <c r="Z137" s="123"/>
      <c r="AA137" s="176"/>
      <c r="AB137" s="176"/>
      <c r="AC137" s="176"/>
      <c r="AD137" s="176"/>
      <c r="AE137" s="176"/>
      <c r="AF137" s="176"/>
      <c r="AG137" s="127" t="str">
        <f t="shared" si="74"/>
        <v/>
      </c>
      <c r="AH137" s="127" t="str">
        <f t="shared" si="75"/>
        <v/>
      </c>
      <c r="AI137" s="370"/>
      <c r="AJ137" s="635"/>
      <c r="AK137" s="619" t="str">
        <f t="shared" si="76"/>
        <v/>
      </c>
      <c r="AL137" s="124" t="str">
        <f t="shared" si="56"/>
        <v/>
      </c>
      <c r="AM137" s="124" t="str">
        <f t="shared" si="57"/>
        <v/>
      </c>
      <c r="AN137" s="124" t="str">
        <f t="shared" si="58"/>
        <v/>
      </c>
      <c r="AO137" s="124" t="str">
        <f t="shared" si="59"/>
        <v/>
      </c>
      <c r="AP137" s="184"/>
      <c r="AQ137" s="182"/>
      <c r="AR137" s="182"/>
      <c r="AS137" s="182"/>
      <c r="AT137" s="182"/>
      <c r="AU137" s="127" t="str">
        <f t="shared" si="60"/>
        <v/>
      </c>
      <c r="AV137" s="354"/>
      <c r="AW137" s="127" t="str">
        <f t="shared" si="61"/>
        <v/>
      </c>
      <c r="AX137" s="144" t="str">
        <f t="shared" si="62"/>
        <v/>
      </c>
      <c r="AY137" s="182"/>
      <c r="AZ137" s="23"/>
      <c r="BA137" s="23"/>
      <c r="BB137" s="183"/>
      <c r="BC137" s="622"/>
      <c r="BD137" s="649" t="str">
        <f t="shared" si="77"/>
        <v/>
      </c>
      <c r="BE137" s="354"/>
      <c r="BF137" s="192" t="str">
        <f t="shared" si="78"/>
        <v/>
      </c>
      <c r="BG137" s="159"/>
      <c r="BH137" s="159"/>
      <c r="BI137" s="182"/>
      <c r="BJ137" s="194"/>
      <c r="BK137" s="194"/>
      <c r="BL137" s="194"/>
      <c r="BM137" s="127" t="str">
        <f t="shared" si="63"/>
        <v/>
      </c>
      <c r="BN137" s="194"/>
      <c r="BO137" s="178" t="str">
        <f t="shared" si="64"/>
        <v/>
      </c>
      <c r="BP137" s="191"/>
      <c r="BQ137" s="182"/>
      <c r="BR137" s="23"/>
      <c r="BS137" s="23"/>
      <c r="BT137" s="23"/>
      <c r="BU137" s="651"/>
      <c r="BV137" s="647"/>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633" t="str">
        <f t="shared" si="79"/>
        <v/>
      </c>
      <c r="DY137" s="736"/>
      <c r="DZ137" s="334"/>
      <c r="EA137" s="736"/>
      <c r="EB137" s="197"/>
      <c r="EC137" s="194"/>
      <c r="ED137" s="197"/>
      <c r="EE137" s="197"/>
      <c r="EF137" s="194"/>
      <c r="EG137" s="194"/>
      <c r="EH137" s="194"/>
      <c r="EI137" s="123" t="str">
        <f t="shared" si="65"/>
        <v/>
      </c>
      <c r="EJ137" s="194"/>
      <c r="EK137" s="620" t="str">
        <f t="shared" si="66"/>
        <v/>
      </c>
      <c r="EL137" s="756"/>
      <c r="EM137" s="620" t="str">
        <f t="shared" si="80"/>
        <v/>
      </c>
      <c r="EN137" s="733"/>
      <c r="EO137" s="163"/>
      <c r="EP137" s="163"/>
      <c r="EQ137" s="163"/>
      <c r="ER137" s="163"/>
      <c r="ES137" s="163"/>
      <c r="ET137" s="163"/>
      <c r="EU137" s="163"/>
      <c r="EV137" s="163"/>
      <c r="EW137" s="163"/>
      <c r="EX137" s="163"/>
      <c r="EY137" s="163"/>
      <c r="EZ137" s="163"/>
      <c r="FA137" s="163"/>
      <c r="FB137" s="163"/>
      <c r="FC137" s="742"/>
      <c r="FD137" s="648" t="str">
        <f t="shared" si="67"/>
        <v/>
      </c>
      <c r="FE137" s="183"/>
      <c r="FF137" s="201"/>
      <c r="FG137" s="201"/>
      <c r="FH137" s="201"/>
      <c r="FI137" s="201"/>
      <c r="FJ137" s="201"/>
      <c r="FK137" s="201"/>
      <c r="FL137" s="182"/>
      <c r="FM137" s="182"/>
      <c r="FN137" s="334"/>
      <c r="FO137" s="123" t="str">
        <f t="shared" si="68"/>
        <v/>
      </c>
      <c r="FP137" s="889" t="str">
        <f>IF(Table1[[#This Row],[Baumwollanteil (in %)]]&lt;&gt;"","05","")</f>
        <v/>
      </c>
      <c r="FQ137" s="999"/>
      <c r="FR137" s="179" t="str">
        <f t="shared" si="69"/>
        <v/>
      </c>
      <c r="FS137" s="175"/>
      <c r="FT137" s="175"/>
      <c r="FU137" s="175"/>
      <c r="FV137" s="745" t="str">
        <f t="shared" si="70"/>
        <v/>
      </c>
      <c r="FZ137" s="24"/>
      <c r="GA137" s="24"/>
      <c r="GC137" s="1010" t="str">
        <f>IF(Table1[[#This Row],[Global Trade Item Number (GTIN)]]="","",Table1[[#This Row],[Global Trade Item Number (GTIN)]])</f>
        <v/>
      </c>
      <c r="GD137" s="790" t="str">
        <f>IF(Table1[[#This Row],[WAWI-Nr./ Kreditoren-Nummer
(ASDV)]]&lt;&gt;"",Table1[[#This Row],[WAWI-Nr./ Kreditoren-Nummer
(ASDV)]],"")</f>
        <v/>
      </c>
      <c r="GE137" s="190"/>
      <c r="GF137" s="790" t="str">
        <f>IF(Table1[[#This Row],[Gültig ab (Datum)]]&lt;&gt;"","31.12.9999","")</f>
        <v/>
      </c>
      <c r="GG137" s="190"/>
      <c r="GH137" s="190"/>
      <c r="GI137" s="616"/>
      <c r="GJ137" s="765"/>
      <c r="GK137" s="763"/>
      <c r="GL137" s="617"/>
      <c r="GM137" s="617"/>
      <c r="GN137" s="617"/>
      <c r="GO137" s="617"/>
      <c r="GP137" s="617"/>
      <c r="GQ137" s="775"/>
      <c r="GR137" s="771"/>
      <c r="GS137" s="159"/>
      <c r="GT137" s="610"/>
      <c r="GU137" s="610"/>
      <c r="GV137" s="610"/>
      <c r="GW137" s="610"/>
      <c r="GX137" s="610"/>
      <c r="GY137" s="610"/>
      <c r="GZ137" s="610"/>
      <c r="HA137" s="610"/>
      <c r="HB137" s="771"/>
      <c r="HC137" s="610"/>
      <c r="HD137" s="610"/>
      <c r="HE137" s="610"/>
      <c r="HF137" s="610"/>
      <c r="HG137" s="610"/>
      <c r="HH137" s="610"/>
      <c r="HI137" s="610"/>
      <c r="HJ137" s="610"/>
      <c r="HK137" s="610"/>
      <c r="HL137" s="771"/>
      <c r="HM137" s="610"/>
      <c r="HN137" s="610"/>
      <c r="HO137" s="610"/>
      <c r="HP137" s="610"/>
      <c r="HQ137" s="610"/>
      <c r="HR137" s="610"/>
      <c r="HS137" s="610"/>
      <c r="HT137" s="610"/>
      <c r="HU137" s="610"/>
      <c r="HV137" s="771"/>
      <c r="HW137" s="610"/>
      <c r="HX137" s="610"/>
      <c r="HY137" s="610"/>
      <c r="HZ137" s="610"/>
      <c r="IA137" s="610"/>
      <c r="IB137" s="610"/>
      <c r="IC137" s="610"/>
      <c r="ID137" s="610"/>
      <c r="IE137" s="610"/>
      <c r="IF137" s="610"/>
      <c r="IG137" s="771"/>
      <c r="IH137" s="610"/>
      <c r="II137" s="610"/>
      <c r="IJ137" s="610"/>
      <c r="IK137" s="610"/>
      <c r="IL137" s="610"/>
      <c r="IM137" s="610"/>
      <c r="IN137" s="610"/>
      <c r="IO137" s="610"/>
      <c r="IP137" s="610"/>
      <c r="IQ137" s="610"/>
      <c r="IR137" s="771"/>
      <c r="IS137" s="610"/>
      <c r="IT137" s="610"/>
      <c r="IU137" s="610"/>
      <c r="IV137" s="610"/>
      <c r="IW137" s="610"/>
      <c r="IX137" s="610"/>
      <c r="IY137" s="610"/>
      <c r="IZ137" s="610"/>
      <c r="JA137" s="610"/>
      <c r="JB137" s="610"/>
      <c r="JC137" s="771"/>
      <c r="JD137" s="610"/>
      <c r="JE137" s="610"/>
      <c r="JF137" s="610"/>
      <c r="JG137" s="610"/>
      <c r="JH137" s="610"/>
      <c r="JI137" s="610"/>
      <c r="JJ137" s="610"/>
      <c r="JK137" s="610"/>
      <c r="JL137" s="610"/>
      <c r="JM137" s="827"/>
      <c r="JN137" s="771"/>
      <c r="JO137" s="610"/>
      <c r="JP137" s="610"/>
      <c r="JQ137" s="610"/>
      <c r="JR137" s="610"/>
      <c r="JS137" s="610"/>
      <c r="JT137" s="610"/>
      <c r="JU137" s="610"/>
      <c r="JV137" s="610"/>
      <c r="JW137" s="610"/>
      <c r="JX137" s="610"/>
      <c r="JY137" s="771"/>
      <c r="JZ137" s="610"/>
      <c r="KA137" s="610"/>
      <c r="KB137" s="610"/>
      <c r="KC137" s="610"/>
      <c r="KD137" s="610"/>
      <c r="KE137" s="610"/>
      <c r="KF137" s="610"/>
      <c r="KG137" s="610"/>
      <c r="KH137" s="610"/>
      <c r="KI137" s="610"/>
      <c r="KL137" s="803" t="str">
        <f>IF(Table1[[#This Row],[GTIN]]&lt;&gt;"",Table1[[#This Row],[GTIN]],"")</f>
        <v/>
      </c>
      <c r="KM137" s="804" t="str">
        <f>Table1[[#This Row],[Kreditor]]</f>
        <v/>
      </c>
      <c r="KN137" s="805" t="str">
        <f>IF(Table1[[#This Row],[Gültig ab (Datum)]]&lt;&gt;"",Table1[[#This Row],[Gültig ab (Datum)]],"")</f>
        <v/>
      </c>
      <c r="KO137" s="805" t="str">
        <f>Table1[[#This Row],[Gültig bis]]</f>
        <v/>
      </c>
      <c r="KP137" s="818" t="str">
        <f>IF(Table1[[#This Row],[Artikel verpackt? 
(X=Ja)]]="","",Table1[[#This Row],[Artikel verpackt? 
(X=Ja)]])</f>
        <v/>
      </c>
      <c r="KQ137" s="806" t="str">
        <f>IF(Table1[[#This Row],[Verpackung recyclingfähig?
(X=Ja)]]="","",Table1[[#This Row],[Verpackung recyclingfähig?
(X=Ja)]])</f>
        <v/>
      </c>
      <c r="KR137" s="807"/>
      <c r="KS137" s="808"/>
      <c r="KT137" s="809"/>
      <c r="KU137" s="809"/>
      <c r="KV137" s="809"/>
      <c r="KW137" s="809"/>
      <c r="KX137" s="809"/>
      <c r="KY137" s="809"/>
      <c r="KZ137" s="810"/>
      <c r="LA137" s="811" t="str">
        <f>IF(Table1[[#This Row],[Hauptkörper - B1 - Art]]="","",VLOOKUP(Table1[[#This Row],[Hauptkörper - B1 - Art]],'DD FD'!B:C,2,FALSE))</f>
        <v/>
      </c>
      <c r="LB137" s="812" t="str">
        <f>IF(Table1[[#This Row],[Hauptkörper - B1 - Fraktion]]="","",VLOOKUP(Table1[[#This Row],[Hauptkörper - B1 - Fraktion]],'DD FD'!H:J,3,FALSE))</f>
        <v/>
      </c>
      <c r="LC137" s="809" t="str">
        <f>IF(Table1[[#This Row],[Hauptkörper - B1 - Gewicht
(in G)]]="","",Table1[[#This Row],[Hauptkörper - B1 - Gewicht
(in G)]])</f>
        <v/>
      </c>
      <c r="LD137" s="809" t="str">
        <f>IF(Table1[[#This Row],[Hauptkörper - B1 - Lizenzierungs-pflichtig? (X=Ja)]]="","",Table1[[#This Row],[Hauptkörper - B1 - Lizenzierungs-pflichtig? (X=Ja)]])</f>
        <v/>
      </c>
      <c r="LE137" s="812" t="str">
        <f>IF(Table1[[#This Row],[Hauptkörper - B1 - Virgin Material]]="","",VLOOKUP(Table1[[#This Row],[Hauptkörper - B1 - Virgin Material]],'DD FD'!AJ:AK,2,FALSE))</f>
        <v/>
      </c>
      <c r="LF137" s="813" t="str">
        <f>IF(Table1[[#This Row],[Hauptkörper - B1 - Virgin Material Anteil (in %)]]="","",Table1[[#This Row],[Hauptkörper - B1 - Virgin Material Anteil (in %)]])</f>
        <v/>
      </c>
      <c r="LG137" s="812" t="str">
        <f>IF(Table1[[#This Row],[Hauptkörper - B1 - Recyceltes Material]]="","",VLOOKUP(Table1[[#This Row],[Hauptkörper - B1 - Recyceltes Material]],'DD FD'!AL:AM,2,FALSE))</f>
        <v/>
      </c>
      <c r="LH137" s="813" t="str">
        <f>IF(Table1[[#This Row],[Hauptkörper - B1 - Recyceltes Material Anteil (in %)]]="","",Table1[[#This Row],[Hauptkörper - B1 - Recyceltes Material Anteil (in %)]])</f>
        <v/>
      </c>
      <c r="LI137" s="814" t="str">
        <f>IF(Table1[[#This Row],[Hauptkörper - B1 - Beschichtung]]="","",VLOOKUP(Table1[[#This Row],[Hauptkörper - B1 - Beschichtung]],'DD FD'!AE:AF,2,FALSE))</f>
        <v/>
      </c>
      <c r="LJ137" s="815" t="str">
        <f>IF(Table1[[#This Row],[Hauptkörper - B1 - Beschichtung Anteil (in %)]]="","",Table1[[#This Row],[Hauptkörper - B1 - Beschichtung Anteil (in %)]])</f>
        <v/>
      </c>
      <c r="LK137" s="811" t="str">
        <f>IF(Table1[[#This Row],[Hauptkörper - B2 - Art]]="","",VLOOKUP(Table1[[#This Row],[Hauptkörper - B2 - Art]],'DD FD'!B:C,2,FALSE))</f>
        <v/>
      </c>
      <c r="LL137" s="812" t="str">
        <f>IF(Table1[[#This Row],[Hauptkörper - B2 - Fraktion]]="","",VLOOKUP(Table1[[#This Row],[Hauptkörper - B2 - Fraktion]],'DD FD'!H:J,3,FALSE))</f>
        <v/>
      </c>
      <c r="LM137" s="809" t="str">
        <f>IF(Table1[[#This Row],[Hauptkörper - B2 - Gewicht
(in G)]]="","",Table1[[#This Row],[Hauptkörper - B2 - Gewicht
(in G)]])</f>
        <v/>
      </c>
      <c r="LN137" s="809" t="str">
        <f>IF(Table1[[#This Row],[Hauptkörper - B2 - Lizenzierungs-pflichtig? (X=Ja)]]="","",Table1[[#This Row],[Hauptkörper - B2 - Lizenzierungs-pflichtig? (X=Ja)]])</f>
        <v/>
      </c>
      <c r="LO137" s="812" t="str">
        <f>IF(Table1[[#This Row],[Hauptkörper - B2 - Virgin Material]]="","",VLOOKUP(Table1[[#This Row],[Hauptkörper - B2 - Virgin Material]],'DD FD'!AJ:AK,2,FALSE))</f>
        <v/>
      </c>
      <c r="LP137" s="813" t="str">
        <f>IF(Table1[[#This Row],[Hauptkörper - B2 - Virgin Material Anteil (in %)]]="","",Table1[[#This Row],[Hauptkörper - B2 - Virgin Material Anteil (in %)]])</f>
        <v/>
      </c>
      <c r="LQ137" s="812" t="str">
        <f>IF(Table1[[#This Row],[Hauptkörper - B2 - Recyceltes Material]]="","",VLOOKUP(Table1[[#This Row],[Hauptkörper - B2 - Recyceltes Material]],'DD FD'!AL:AM,2,FALSE))</f>
        <v/>
      </c>
      <c r="LR137" s="813" t="str">
        <f>IF(Table1[[#This Row],[Hauptkörper - B2 - Recyceltes Material Anteil (in %)]]="","",Table1[[#This Row],[Hauptkörper - B2 - Recyceltes Material Anteil (in %)]])</f>
        <v/>
      </c>
      <c r="LS137" s="812" t="str">
        <f>IF(Table1[[#This Row],[Hauptkörper - B2 - Beschichtung]]="","",VLOOKUP(Table1[[#This Row],[Hauptkörper - B2 - Beschichtung]],'DD FD'!AE:AF,2,FALSE))</f>
        <v/>
      </c>
      <c r="LT137" s="815" t="str">
        <f>IF(Table1[[#This Row],[Hauptkörper - B2 - Beschichtung Anteil (in %)]]="","",Table1[[#This Row],[Hauptkörper - B2 - Beschichtung Anteil (in %)]])</f>
        <v/>
      </c>
      <c r="LU137" s="811" t="str">
        <f>IF(Table1[[#This Row],[Hauptkörper - B3 - Art]]="","",VLOOKUP(Table1[[#This Row],[Hauptkörper - B3 - Art]],'DD FD'!B:C,2,FALSE))</f>
        <v/>
      </c>
      <c r="LV137" s="812" t="str">
        <f>IF(Table1[[#This Row],[Hauptkörper - B3 - Fraktion]]="","",VLOOKUP(Table1[[#This Row],[Hauptkörper - B3 - Fraktion]],'DD FD'!H:J,3,FALSE))</f>
        <v/>
      </c>
      <c r="LW137" s="809" t="str">
        <f>IF(Table1[[#This Row],[Hauptkörper - B3 - Gewicht
(in G)]]="","",Table1[[#This Row],[Hauptkörper - B3 - Gewicht
(in G)]])</f>
        <v/>
      </c>
      <c r="LX137" s="809" t="str">
        <f>IF(Table1[[#This Row],[Hauptkörper - B3 - Lizenzierungs-pflichtig? (X=Ja)]]="","",Table1[[#This Row],[Hauptkörper - B3 - Lizenzierungs-pflichtig? (X=Ja)]])</f>
        <v/>
      </c>
      <c r="LY137" s="812" t="str">
        <f>IF(Table1[[#This Row],[Hauptkörper - B3 - Virgin Material]]="","",VLOOKUP(Table1[[#This Row],[Hauptkörper - B3 - Virgin Material]],'DD FD'!AJ:AK,2,FALSE))</f>
        <v/>
      </c>
      <c r="LZ137" s="813" t="str">
        <f>IF(Table1[[#This Row],[Hauptkörper - B3 - Virgin Material Anteil (in %)]]="","",Table1[[#This Row],[Hauptkörper - B3 - Virgin Material Anteil (in %)]])</f>
        <v/>
      </c>
      <c r="MA137" s="812" t="str">
        <f>IF(Table1[[#This Row],[Hauptkörper - B3 - Recyceltes Material]]="","",VLOOKUP(Table1[[#This Row],[Hauptkörper - B3 - Recyceltes Material]],'DD FD'!AL:AM,2,FALSE))</f>
        <v/>
      </c>
      <c r="MB137" s="813" t="str">
        <f>IF(Table1[[#This Row],[Hauptkörper - B3 - Recyceltes Material Anteil (in %)]]="","",Table1[[#This Row],[Hauptkörper - B3 - Recyceltes Material Anteil (in %)]])</f>
        <v/>
      </c>
      <c r="MC137" s="812" t="str">
        <f>IF(Table1[[#This Row],[Hauptkörper - B3 - Beschichtung]]="","",VLOOKUP(Table1[[#This Row],[Hauptkörper - B3 - Beschichtung]],'DD FD'!AE:AF,2,FALSE))</f>
        <v/>
      </c>
      <c r="MD137" s="815" t="str">
        <f>IF(Table1[[#This Row],[Hauptkörper - B3 - Beschichtung Anteil (in %)]]="","",Table1[[#This Row],[Hauptkörper - B3 - Beschichtung Anteil (in %)]])</f>
        <v/>
      </c>
      <c r="ME137" s="811" t="str">
        <f>IF(Table1[[#This Row],[Verschluss - B1 - Art]]="","",VLOOKUP(Table1[[#This Row],[Verschluss - B1 - Art]],'DD FD'!D:E,2,FALSE))</f>
        <v/>
      </c>
      <c r="MF137" s="812" t="str">
        <f>IF(Table1[[#This Row],[Verschluss - B1 - Fraktion]]="","",VLOOKUP(Table1[[#This Row],[Verschluss - B1 - Fraktion]],'DD FD'!H:J,3,FALSE))</f>
        <v/>
      </c>
      <c r="MG137" s="809" t="str">
        <f>IF(Table1[[#This Row],[Verschluss - B1 - Gewicht (in G)]]="","",Table1[[#This Row],[Verschluss - B1 - Gewicht (in G)]])</f>
        <v/>
      </c>
      <c r="MH137" s="809" t="str">
        <f>IF(Table1[[#This Row],[Verschluss - B1 - Lizenzierungs-pflichtig? (X=Ja)]]="","",Table1[[#This Row],[Verschluss - B1 - Lizenzierungs-pflichtig? (X=Ja)]])</f>
        <v/>
      </c>
      <c r="MI137" s="809" t="str">
        <f>IF(Table1[[#This Row],[Verschluss - B1 - Trennbar vom Hauptkörper? (X=Ja)]]="","",Table1[[#This Row],[Verschluss - B1 - Trennbar vom Hauptkörper? (X=Ja)]])</f>
        <v/>
      </c>
      <c r="MJ137" s="812" t="str">
        <f>IF(Table1[[#This Row],[Verschluss - B1 - Virgin Material]]="","",VLOOKUP(Table1[[#This Row],[Verschluss - B1 - Virgin Material]],'DD FD'!AJ:AK,2,FALSE))</f>
        <v/>
      </c>
      <c r="MK137" s="813" t="str">
        <f>IF(Table1[[#This Row],[Verschluss - B1 - Virgin Material Anteil (in %)]]="","",Table1[[#This Row],[Verschluss - B1 - Virgin Material Anteil (in %)]])</f>
        <v/>
      </c>
      <c r="ML137" s="812" t="str">
        <f>IF(Table1[[#This Row],[Verschluss - B1 - Recyceltes Material]]="","",VLOOKUP(Table1[[#This Row],[Verschluss - B1 - Recyceltes Material]],'DD FD'!AL:AM,2,FALSE))</f>
        <v/>
      </c>
      <c r="MM137" s="813" t="str">
        <f>IF(Table1[[#This Row],[Verschluss - B1 - Recyceltes Material Anteil (in %)]]="","",Table1[[#This Row],[Verschluss - B1 - Recyceltes Material Anteil (in %)]])</f>
        <v/>
      </c>
      <c r="MN137" s="812" t="str">
        <f>IF(Table1[[#This Row],[Verschluss - B1 - Beschichtung]]="","",VLOOKUP(Table1[[#This Row],[Verschluss - B1 - Beschichtung]],'DD FD'!AE:AF,2,FALSE))</f>
        <v/>
      </c>
      <c r="MO137" s="815" t="str">
        <f>IF(Table1[[#This Row],[Verschluss - B1 - Beschichtung Anteil (in %)]]="","",Table1[[#This Row],[Verschluss - B1 - Beschichtung Anteil (in %)]])</f>
        <v/>
      </c>
      <c r="MP137" s="811" t="str">
        <f>IF(Table1[[#This Row],[Verschluss - B2 - Art]]="","",VLOOKUP(Table1[[#This Row],[Verschluss - B2 - Art]],'DD FD'!D:E,2,FALSE))</f>
        <v/>
      </c>
      <c r="MQ137" s="812" t="str">
        <f>IF(Table1[[#This Row],[Verschluss - B2 - Fraktion]]="","",VLOOKUP(Table1[[#This Row],[Verschluss - B2 - Fraktion]],'DD FD'!H:J,3,FALSE))</f>
        <v/>
      </c>
      <c r="MR137" s="809" t="str">
        <f>IF(Table1[[#This Row],[Verschluss - B2 - Gewicht (in G)]]="","",Table1[[#This Row],[Verschluss - B2 - Gewicht (in G)]])</f>
        <v/>
      </c>
      <c r="MS137" s="809" t="str">
        <f>IF(Table1[[#This Row],[Verschluss - B2 - Lizenzierungs-pflichtig? (X=Ja)]]="","",Table1[[#This Row],[Verschluss - B2 - Lizenzierungs-pflichtig? (X=Ja)]])</f>
        <v/>
      </c>
      <c r="MT137" s="809" t="str">
        <f>IF(Table1[[#This Row],[Verschluss - B2 - Trennbar vom Hauptkörper? (X=Ja)]]="","",Table1[[#This Row],[Verschluss - B2 - Trennbar vom Hauptkörper? (X=Ja)]])</f>
        <v/>
      </c>
      <c r="MU137" s="812" t="str">
        <f>IF(Table1[[#This Row],[Verschluss - B2 - Virgin Material]]="","",VLOOKUP(Table1[[#This Row],[Verschluss - B2 - Virgin Material]],'DD FD'!AJ:AK,2,FALSE))</f>
        <v/>
      </c>
      <c r="MV137" s="813" t="str">
        <f>IF(Table1[[#This Row],[Verschluss - B2 - Virgin Material Anteil (in %)]]="","",Table1[[#This Row],[Verschluss - B2 - Virgin Material Anteil (in %)]])</f>
        <v/>
      </c>
      <c r="MW137" s="812" t="str">
        <f>IF(Table1[[#This Row],[Verschluss - B2 - Recyceltes Material]]="","",VLOOKUP(Table1[[#This Row],[Verschluss - B2 - Recyceltes Material]],'DD FD'!AL:AM,2,FALSE))</f>
        <v/>
      </c>
      <c r="MX137" s="813" t="str">
        <f>IF(Table1[[#This Row],[Verschluss - B2 - Recyceltes Material Anteil (in %)]]="","",Table1[[#This Row],[Verschluss - B2 - Recyceltes Material Anteil (in %)]])</f>
        <v/>
      </c>
      <c r="MY137" s="812" t="str">
        <f>IF(Table1[[#This Row],[Verschluss - B2 - Beschichtung]]="","",VLOOKUP(Table1[[#This Row],[Verschluss - B2 - Beschichtung]],'DD FD'!AE:AF,2,FALSE))</f>
        <v/>
      </c>
      <c r="MZ137" s="815" t="str">
        <f>IF(Table1[[#This Row],[Verschluss - B2 - Beschichtung Anteil (in %)]]="","",Table1[[#This Row],[Verschluss - B2 - Beschichtung Anteil (in %)]])</f>
        <v/>
      </c>
      <c r="NA137" s="811" t="str">
        <f>IF(Table1[[#This Row],[Verschluss - B3 - Art]]="","",VLOOKUP(Table1[[#This Row],[Verschluss - B3 - Art]],'DD FD'!D:E,2,FALSE))</f>
        <v/>
      </c>
      <c r="NB137" s="812" t="str">
        <f>IF(Table1[[#This Row],[Verschluss - B3 - Fraktion]]="","",VLOOKUP(Table1[[#This Row],[Verschluss - B3 - Fraktion]],'DD FD'!H:J,3,FALSE))</f>
        <v/>
      </c>
      <c r="NC137" s="809" t="str">
        <f>IF(Table1[[#This Row],[Verschluss - B3 - Gewicht (in G)]]="","",Table1[[#This Row],[Verschluss - B3 - Gewicht (in G)]])</f>
        <v/>
      </c>
      <c r="ND137" s="809" t="str">
        <f>IF(Table1[[#This Row],[Verschluss - B3 - Lizenzierungs-pflichtig? (X=Ja)]]="","",Table1[[#This Row],[Verschluss - B3 - Lizenzierungs-pflichtig? (X=Ja)]])</f>
        <v/>
      </c>
      <c r="NE137" s="809" t="str">
        <f>IF(Table1[[#This Row],[Verschluss - B3 - Trennbar vom Hauptkörper? (X=Ja)]]="","",Table1[[#This Row],[Verschluss - B3 - Trennbar vom Hauptkörper? (X=Ja)]])</f>
        <v/>
      </c>
      <c r="NF137" s="812" t="str">
        <f>IF(Table1[[#This Row],[Verschluss - B3 - Virgin Material]]="","",VLOOKUP(Table1[[#This Row],[Verschluss - B3 - Virgin Material]],'DD FD'!AJ:AK,2,FALSE))</f>
        <v/>
      </c>
      <c r="NG137" s="813" t="str">
        <f>IF(Table1[[#This Row],[Verschluss - B3 - Virgin Material Anteil (in %)]]="","",Table1[[#This Row],[Verschluss - B3 - Virgin Material Anteil (in %)]])</f>
        <v/>
      </c>
      <c r="NH137" s="812" t="str">
        <f>IF(Table1[[#This Row],[Verschluss - B3 - Recyceltes Material]]="","",VLOOKUP(Table1[[#This Row],[Verschluss - B3 - Recyceltes Material]],'DD FD'!AL:AM,2,FALSE))</f>
        <v/>
      </c>
      <c r="NI137" s="813" t="str">
        <f>IF(Table1[[#This Row],[Verschluss - B3 - Recyceltes Material Anteil (in %)]]="","",Table1[[#This Row],[Verschluss - B3 - Recyceltes Material Anteil (in %)]])</f>
        <v/>
      </c>
      <c r="NJ137" s="812" t="str">
        <f>IF(Table1[[#This Row],[Verschluss - B3 - Beschichtung]]="","",VLOOKUP(Table1[[#This Row],[Verschluss - B3 - Beschichtung]],'DD FD'!AE:AF,2,FALSE))</f>
        <v/>
      </c>
      <c r="NK137" s="815" t="str">
        <f>IF(Table1[[#This Row],[Verschluss - B3 - Beschichtung Anteil (in %)]]="","",Table1[[#This Row],[Verschluss - B3 - Beschichtung Anteil (in %)]])</f>
        <v/>
      </c>
      <c r="NL137" s="811" t="str">
        <f>IF(Table1[[#This Row],[Etikett - B1 - Art]]="","",VLOOKUP(Table1[[#This Row],[Etikett - B1 - Art]],'DD FD'!F:G,2,FALSE))</f>
        <v/>
      </c>
      <c r="NM137" s="812" t="str">
        <f>IF(Table1[[#This Row],[Etikett - B1 - Fraktion]]="","",VLOOKUP(Table1[[#This Row],[Etikett - B1 - Fraktion]],'DD FD'!H:J,3,FALSE))</f>
        <v/>
      </c>
      <c r="NN137" s="809" t="str">
        <f>IF(Table1[[#This Row],[Etikett - B1 - Gewicht (in G)]]="","",Table1[[#This Row],[Etikett - B1 - Gewicht (in G)]])</f>
        <v/>
      </c>
      <c r="NO137" s="809" t="str">
        <f>IF(Table1[[#This Row],[Etikett - B1 - Lizenzierungs-pflichtig? (X=Ja)]]="","",Table1[[#This Row],[Etikett - B1 - Lizenzierungs-pflichtig? (X=Ja)]])</f>
        <v/>
      </c>
      <c r="NP137" s="809" t="str">
        <f>IF(Table1[[#This Row],[Etikett - B1 - Trennbar vom Hauptkörper? (X=Ja)]]="","",Table1[[#This Row],[Etikett - B1 - Trennbar vom Hauptkörper? (X=Ja)]])</f>
        <v/>
      </c>
      <c r="NQ137" s="812" t="str">
        <f>IF(Table1[[#This Row],[Etikett - B1 - Virgin Material]]="","",VLOOKUP(Table1[[#This Row],[Etikett - B1 - Virgin Material]],'DD FD'!AJ:AK,2,FALSE))</f>
        <v/>
      </c>
      <c r="NR137" s="813" t="str">
        <f>IF(Table1[[#This Row],[Etikett - B1 - Virgin Material Anteil (in %)]]="","",Table1[[#This Row],[Etikett - B1 - Virgin Material Anteil (in %)]])</f>
        <v/>
      </c>
      <c r="NS137" s="812" t="str">
        <f>IF(Table1[[#This Row],[Etikett - B1 - Recyceltes Material]]="","",VLOOKUP(Table1[[#This Row],[Etikett - B1 - Recyceltes Material]],'DD FD'!AL:AM,2,FALSE))</f>
        <v/>
      </c>
      <c r="NT137" s="813" t="str">
        <f>IF(Table1[[#This Row],[Etikett - B1 - Recyceltes Material Anteil (in %)]]="","",Table1[[#This Row],[Etikett - B1 - Recyceltes Material Anteil (in %)]])</f>
        <v/>
      </c>
      <c r="NU137" s="812" t="str">
        <f>IF(Table1[[#This Row],[Etikett - B1 - Beschichtung]]="","",VLOOKUP(Table1[[#This Row],[Etikett - B1 - Beschichtung]],'DD FD'!AE:AF,2,FALSE))</f>
        <v/>
      </c>
      <c r="NV137" s="815" t="str">
        <f>IF(Table1[[#This Row],[Etikett - B1 - Beschichtung Anteil (in %)]]="","",Table1[[#This Row],[Etikett - B1 - Beschichtung Anteil (in %)]])</f>
        <v/>
      </c>
      <c r="NW137" s="811" t="str">
        <f>IF(Table1[[#This Row],[Etikett - B2 - Art]]="","",VLOOKUP(Table1[[#This Row],[Etikett - B2 - Art]],'DD FD'!F:G,2,FALSE))</f>
        <v/>
      </c>
      <c r="NX137" s="812" t="str">
        <f>IF(Table1[[#This Row],[Etikett - B2 - Fraktion]]="","",VLOOKUP(Table1[[#This Row],[Etikett - B2 - Fraktion]],'DD FD'!H:J,3,FALSE))</f>
        <v/>
      </c>
      <c r="NY137" s="809" t="str">
        <f>IF(Table1[[#This Row],[Etikett - B2 - Gewicht (in G)]]="","",Table1[[#This Row],[Etikett - B2 - Gewicht (in G)]])</f>
        <v/>
      </c>
      <c r="NZ137" s="809" t="str">
        <f>IF(Table1[[#This Row],[Etikett - B2 - Lizenzierungs-pflichtig? (X=Ja)]]="","",Table1[[#This Row],[Etikett - B2 - Lizenzierungs-pflichtig? (X=Ja)]])</f>
        <v/>
      </c>
      <c r="OA137" s="809" t="str">
        <f>IF(Table1[[#This Row],[Etikett - B2 - Trennbar vom Hauptkörper? (X=Ja)]]="","",Table1[[#This Row],[Etikett - B2 - Trennbar vom Hauptkörper? (X=Ja)]])</f>
        <v/>
      </c>
      <c r="OB137" s="812" t="str">
        <f>IF(Table1[[#This Row],[Etikett - B2 - Virgin Material]]="","",VLOOKUP(Table1[[#This Row],[Etikett - B2 - Virgin Material]],'DD FD'!AJ:AK,2,FALSE))</f>
        <v/>
      </c>
      <c r="OC137" s="813" t="str">
        <f>IF(Table1[[#This Row],[Etikett - B2 - Virgin Material Anteil (in %)]]="","",Table1[[#This Row],[Etikett - B2 - Virgin Material Anteil (in %)]])</f>
        <v/>
      </c>
      <c r="OD137" s="812" t="str">
        <f>IF(Table1[[#This Row],[Etikett - B2 - Recyceltes Material]]="","",VLOOKUP(Table1[[#This Row],[Etikett - B2 - Recyceltes Material]],'DD FD'!AL:AM,2,FALSE))</f>
        <v/>
      </c>
      <c r="OE137" s="813" t="str">
        <f>IF(Table1[[#This Row],[Etikett - B2 - Recyceltes Material Anteil (in %)]]="","",Table1[[#This Row],[Etikett - B2 - Recyceltes Material Anteil (in %)]])</f>
        <v/>
      </c>
      <c r="OF137" s="812" t="str">
        <f>IF(Table1[[#This Row],[Etikett - B2 - Beschichtung]]="","",VLOOKUP(Table1[[#This Row],[Etikett - B2 - Beschichtung]],'DD FD'!AE:AF,2,FALSE))</f>
        <v/>
      </c>
      <c r="OG137" s="815" t="str">
        <f>IF(Table1[[#This Row],[Etikett - B2 - Beschichtung Anteil (in %)]]="","",Table1[[#This Row],[Etikett - B2 - Beschichtung Anteil (in %)]])</f>
        <v/>
      </c>
      <c r="OH137" s="811" t="str">
        <f>IF(Table1[[#This Row],[Etikett - B3 - Art]]="","",VLOOKUP(Table1[[#This Row],[Etikett - B3 - Art]],'DD FD'!F:G,2,FALSE))</f>
        <v/>
      </c>
      <c r="OI137" s="812" t="str">
        <f>IF(Table1[[#This Row],[Etikett - B3 - Fraktion]]="","",VLOOKUP(Table1[[#This Row],[Etikett - B3 - Fraktion]],'DD FD'!H:J,3,FALSE))</f>
        <v/>
      </c>
      <c r="OJ137" s="809" t="str">
        <f>IF(Table1[[#This Row],[Etikett - B3 - Gewicht (in G)]]="","",Table1[[#This Row],[Etikett - B3 - Gewicht (in G)]])</f>
        <v/>
      </c>
      <c r="OK137" s="809" t="str">
        <f>IF(Table1[[#This Row],[Etikett - B3 - Lizenzierungs-pflichtig? (X=Ja)]]="","",Table1[[#This Row],[Etikett - B3 - Lizenzierungs-pflichtig? (X=Ja)]])</f>
        <v/>
      </c>
      <c r="OL137" s="809" t="str">
        <f>IF(Table1[[#This Row],[Etikett - B3 - Trennbar vom Hauptkörper? (X=Ja)]]="","",Table1[[#This Row],[Etikett - B3 - Trennbar vom Hauptkörper? (X=Ja)]])</f>
        <v/>
      </c>
      <c r="OM137" s="812" t="str">
        <f>IF(Table1[[#This Row],[Etikett - B3 - Virgin Material]]="","",VLOOKUP(Table1[[#This Row],[Etikett - B3 - Virgin Material]],'DD FD'!AJ:AK,2,FALSE))</f>
        <v/>
      </c>
      <c r="ON137" s="813" t="str">
        <f>IF(Table1[[#This Row],[Etikett - B3 - Virgin Material Anteil (in %)]]="","",Table1[[#This Row],[Etikett - B3 - Virgin Material Anteil (in %)]])</f>
        <v/>
      </c>
      <c r="OO137" s="812" t="str">
        <f>IF(Table1[[#This Row],[Etikett - B3 - Recyceltes Material]]="","",VLOOKUP(Table1[[#This Row],[Etikett - B3 - Recyceltes Material]],'DD FD'!AL:AM,2,FALSE))</f>
        <v/>
      </c>
      <c r="OP137" s="813" t="str">
        <f>IF(Table1[[#This Row],[Etikett - B3 - Recyceltes Material Anteil (in %)]]="","",Table1[[#This Row],[Etikett - B3 - Recyceltes Material Anteil (in %)]])</f>
        <v/>
      </c>
      <c r="OQ137" s="812" t="str">
        <f>IF(Table1[[#This Row],[Etikett - B3 - Beschichtung]]="","",VLOOKUP(Table1[[#This Row],[Etikett - B3 - Beschichtung]],'DD FD'!AE:AF,2,FALSE))</f>
        <v/>
      </c>
      <c r="OR137" s="861" t="str">
        <f>IF(Table1[[#This Row],[Etikett - B3 - Beschichtung Anteil (in %)]]="","",Table1[[#This Row],[Etikett - B3 - Beschichtung Anteil (in %)]])</f>
        <v/>
      </c>
      <c r="OS137" s="866">
        <f>ROUNDUP(SUM(
IF(AND(LB137='DD FD'!$J$7,LD137='DD FD'!$AI$3),LC137,0),
IF(AND(LL137='DD FD'!$J$7,LN137='DD FD'!$AI$3),LM137,0),
IF(AND(LV137='DD FD'!$J$7,LX137='DD FD'!$AI$3),LW137,0),
IF(AND(MF137='DD FD'!$J$7,MH137='DD FD'!$AI$3),MG137,0),
IF(AND(MQ137='DD FD'!$J$7,MS137='DD FD'!$AI$3),MR137,0),
IF(AND(NB137='DD FD'!$J$7,ND137='DD FD'!$AI$3),NC137,0),
IF(AND(NM137='DD FD'!$J$7,NO137='DD FD'!$AI$3),NN137,0),
IF(AND(NX137='DD FD'!$J$7,NZ137='DD FD'!$AI$3),NY137,0),
IF(AND(OI137='DD FD'!$J$7,OK137='DD FD'!$AI$3),OJ137,0),
),2)</f>
        <v>0</v>
      </c>
      <c r="OT137" s="865">
        <f>ROUNDUP(SUM(
IF(AND(LB137='DD FD'!$J$6,LD137='DD FD'!$AI$3),LC137,0),
IF(AND(LL137='DD FD'!$J$6,LN137='DD FD'!$AI$3),LM137,0),
IF(AND(LV137='DD FD'!$J$6,LX137='DD FD'!$AI$3),LW137,0),
IF(AND(MF137='DD FD'!$J$6,MH137='DD FD'!$AI$3),MG137,0),
IF(AND(MQ137='DD FD'!$J$6,MS137='DD FD'!$AI$3),MR137,0),
IF(AND(NB137='DD FD'!$J$6,ND137='DD FD'!$AI$3),NC137,0),
IF(AND(NM137='DD FD'!$J$6,NO137='DD FD'!$AI$3),NN137,0),
IF(AND(NX137='DD FD'!$J$6,NZ137='DD FD'!$AI$3),NY137,0),
IF(AND(OI137='DD FD'!$J$6,OK137='DD FD'!$AI$3),OJ137,0),
),2)</f>
        <v>0</v>
      </c>
      <c r="OU137" s="865">
        <f>ROUNDUP(SUM(
IF(AND(LB137='DD FD'!$J$10,LD137='DD FD'!$AI$3),LC137,0),
IF(AND(LL137='DD FD'!$J$10,LN137='DD FD'!$AI$3),LM137,0),
IF(AND(LV137='DD FD'!$J$10,LX137='DD FD'!$AI$3),LW137,0),
IF(AND(MF137='DD FD'!$J$10,MH137='DD FD'!$AI$3),MG137,0),
IF(AND(MQ137='DD FD'!$J$10,MS137='DD FD'!$AI$3),MR137,0),
IF(AND(NB137='DD FD'!$J$10,ND137='DD FD'!$AI$3),NC137,0),
IF(AND(NM137='DD FD'!$J$10,NO137='DD FD'!$AI$3),NN137,0),
IF(AND(NX137='DD FD'!$J$10,NZ137='DD FD'!$AI$3),NY137,0),
IF(AND(OI137='DD FD'!$J$10,OK137='DD FD'!$AI$3),OJ137,0),
),2)</f>
        <v>0</v>
      </c>
      <c r="OV137" s="865">
        <f>ROUNDUP(SUM(
IF(AND(LB137='DD FD'!$J$8,LD137='DD FD'!$AI$3),LC137,0),
IF(AND(LL137='DD FD'!$J$8,LN137='DD FD'!$AI$3),LM137,0),
IF(AND(LV137='DD FD'!$J$8,LX137='DD FD'!$AI$3),LW137,0),
IF(AND(MF137='DD FD'!$J$8,MH137='DD FD'!$AI$3),MG137,0),
IF(AND(MQ137='DD FD'!$J$8,MS137='DD FD'!$AI$3),MR137,0),
IF(AND(NB137='DD FD'!$J$8,ND137='DD FD'!$AI$3),NC137,0),
IF(AND(NM137='DD FD'!$J$8,NO137='DD FD'!$AI$3),NN137,0),
IF(AND(NX137='DD FD'!$J$8,NZ137='DD FD'!$AI$3),NY137,0),
IF(AND(OI137='DD FD'!$J$8,OK137='DD FD'!$AI$3),OJ137,0),
),2)</f>
        <v>0</v>
      </c>
      <c r="OW137" s="865">
        <f>ROUNDUP(SUM(
IF(AND(LB137='DD FD'!$J$5,LD137='DD FD'!$AI$3),LC137,0),
IF(AND(LL137='DD FD'!$J$5,LN137='DD FD'!$AI$3),LM137,0),
IF(AND(LV137='DD FD'!$J$5,LX137='DD FD'!$AI$3),LW137,0),
IF(AND(MF137='DD FD'!$J$5,MH137='DD FD'!$AI$3),MG137,0),
IF(AND(MQ137='DD FD'!$J$5,MS137='DD FD'!$AI$3),MR137,0),
IF(AND(NB137='DD FD'!$J$5,ND137='DD FD'!$AI$3),NC137,0),
IF(AND(NM137='DD FD'!$J$5,NO137='DD FD'!$AI$3),NN137,0),
IF(AND(NX137='DD FD'!$J$5,NZ137='DD FD'!$AI$3),NY137,0),
IF(AND(OI137='DD FD'!$J$5,OK137='DD FD'!$AI$3),OJ137,0),
),2)</f>
        <v>0</v>
      </c>
      <c r="OX137" s="865">
        <f>ROUNDUP(SUM(
IF(AND(LB137='DD FD'!$J$9,LD137='DD FD'!$AI$3),LC137,0),
IF(AND(LL137='DD FD'!$J$9,LN137='DD FD'!$AI$3),LM137,0),
IF(AND(LV137='DD FD'!$J$9,LX137='DD FD'!$AI$3),LW137,0),
IF(AND(MF137='DD FD'!$J$9,MH137='DD FD'!$AI$3),MG137,0),
IF(AND(MQ137='DD FD'!$J$9,MS137='DD FD'!$AI$3),MR137,0),
IF(AND(NB137='DD FD'!$J$9,ND137='DD FD'!$AI$3),NC137,0),
IF(AND(NM137='DD FD'!$J$9,NO137='DD FD'!$AI$3),NN137,0),
IF(AND(NX137='DD FD'!$J$9,NZ137='DD FD'!$AI$3),NY137,0),
IF(AND(OI137='DD FD'!$J$9,OK137='DD FD'!$AI$3),OJ137,0),
),2)</f>
        <v>0</v>
      </c>
      <c r="OY137" s="865">
        <f>ROUNDUP(SUM(
IF(AND(LB137='DD FD'!$J$4,LD137='DD FD'!$AI$3),LC137,0),
IF(AND(LL137='DD FD'!$J$4,LN137='DD FD'!$AI$3),LM137,0),
IF(AND(LV137='DD FD'!$J$4,LX137='DD FD'!$AI$3),LW137,0),
IF(AND(MF137='DD FD'!$J$4,MH137='DD FD'!$AI$3),MG137,0),
IF(AND(MQ137='DD FD'!$J$4,MS137='DD FD'!$AI$3),MR137,0),
IF(AND(NB137='DD FD'!$J$4,ND137='DD FD'!$AI$3),NC137,0),
IF(AND(NM137='DD FD'!$J$4,NO137='DD FD'!$AI$3),NN137,0),
IF(AND(NX137='DD FD'!$J$4,NZ137='DD FD'!$AI$3),NY137,0),
IF(AND(OI137='DD FD'!$J$4,OK137='DD FD'!$AI$3),OJ137,0),
),2)</f>
        <v>0</v>
      </c>
      <c r="OZ137" s="867">
        <f>ROUNDUP(SUM(
IF(AND(LB137='DD FD'!$J$11,LD137='DD FD'!$AI$3),LC137,0),
IF(AND(LL137='DD FD'!$J$11,LN137='DD FD'!$AI$3),LM137,0),
IF(AND(LV137='DD FD'!$J$11,LX137='DD FD'!$AI$3),LW137,0),
IF(AND(MF137='DD FD'!$J$11,MH137='DD FD'!$AI$3),MG137,0),
IF(AND(MQ137='DD FD'!$J$11,MS137='DD FD'!$AI$3),MR137,0),
IF(AND(NB137='DD FD'!$J$11,ND137='DD FD'!$AI$3),NC137,0),
IF(AND(NM137='DD FD'!$J$11,NO137='DD FD'!$AI$3),NN137,0),
IF(AND(NX137='DD FD'!$J$11,NZ137='DD FD'!$AI$3),NY137,0),
IF(AND(OI137='DD FD'!$J$11,OK137='DD FD'!$AI$3),OJ137,0),
),2)</f>
        <v>0</v>
      </c>
    </row>
    <row r="138" spans="1:416">
      <c r="A138" s="663"/>
      <c r="B138" s="182"/>
      <c r="C138" s="282"/>
      <c r="D138" s="282"/>
      <c r="E138" s="183"/>
      <c r="F138" s="355"/>
      <c r="G138" s="359"/>
      <c r="H138" s="664"/>
      <c r="I138" s="173"/>
      <c r="J138" s="161" t="str">
        <f t="shared" si="54"/>
        <v/>
      </c>
      <c r="K138" s="633" t="str">
        <f t="shared" si="71"/>
        <v/>
      </c>
      <c r="L138" s="636"/>
      <c r="M138" s="124" t="str">
        <f t="shared" si="72"/>
        <v/>
      </c>
      <c r="N138" s="125" t="str">
        <f t="shared" si="55"/>
        <v/>
      </c>
      <c r="O138" s="175"/>
      <c r="P138" s="175"/>
      <c r="Q138" s="126" t="str">
        <f t="shared" si="73"/>
        <v/>
      </c>
      <c r="R138" s="184"/>
      <c r="S138" s="184"/>
      <c r="T138" s="182"/>
      <c r="U138" s="182"/>
      <c r="V138" s="182"/>
      <c r="W138" s="358"/>
      <c r="X138" s="182"/>
      <c r="Y138" s="183"/>
      <c r="Z138" s="123"/>
      <c r="AA138" s="176"/>
      <c r="AB138" s="176"/>
      <c r="AC138" s="176"/>
      <c r="AD138" s="176"/>
      <c r="AE138" s="176"/>
      <c r="AF138" s="176"/>
      <c r="AG138" s="127" t="str">
        <f t="shared" si="74"/>
        <v/>
      </c>
      <c r="AH138" s="127" t="str">
        <f t="shared" si="75"/>
        <v/>
      </c>
      <c r="AI138" s="370"/>
      <c r="AJ138" s="635"/>
      <c r="AK138" s="619" t="str">
        <f t="shared" si="76"/>
        <v/>
      </c>
      <c r="AL138" s="124" t="str">
        <f t="shared" si="56"/>
        <v/>
      </c>
      <c r="AM138" s="124" t="str">
        <f t="shared" si="57"/>
        <v/>
      </c>
      <c r="AN138" s="124" t="str">
        <f t="shared" si="58"/>
        <v/>
      </c>
      <c r="AO138" s="124" t="str">
        <f t="shared" si="59"/>
        <v/>
      </c>
      <c r="AP138" s="184"/>
      <c r="AQ138" s="182"/>
      <c r="AR138" s="182"/>
      <c r="AS138" s="182"/>
      <c r="AT138" s="182"/>
      <c r="AU138" s="127" t="str">
        <f t="shared" si="60"/>
        <v/>
      </c>
      <c r="AV138" s="354"/>
      <c r="AW138" s="127" t="str">
        <f t="shared" si="61"/>
        <v/>
      </c>
      <c r="AX138" s="144" t="str">
        <f t="shared" si="62"/>
        <v/>
      </c>
      <c r="AY138" s="182"/>
      <c r="AZ138" s="23"/>
      <c r="BA138" s="23"/>
      <c r="BB138" s="183"/>
      <c r="BC138" s="622"/>
      <c r="BD138" s="649" t="str">
        <f t="shared" si="77"/>
        <v/>
      </c>
      <c r="BE138" s="354"/>
      <c r="BF138" s="192" t="str">
        <f t="shared" si="78"/>
        <v/>
      </c>
      <c r="BG138" s="159"/>
      <c r="BH138" s="159"/>
      <c r="BI138" s="182"/>
      <c r="BJ138" s="194"/>
      <c r="BK138" s="194"/>
      <c r="BL138" s="194"/>
      <c r="BM138" s="127" t="str">
        <f t="shared" si="63"/>
        <v/>
      </c>
      <c r="BN138" s="194"/>
      <c r="BO138" s="178" t="str">
        <f t="shared" si="64"/>
        <v/>
      </c>
      <c r="BP138" s="191"/>
      <c r="BQ138" s="182"/>
      <c r="BR138" s="23"/>
      <c r="BS138" s="23"/>
      <c r="BT138" s="23"/>
      <c r="BU138" s="651"/>
      <c r="BV138" s="647"/>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633" t="str">
        <f t="shared" si="79"/>
        <v/>
      </c>
      <c r="DY138" s="736"/>
      <c r="DZ138" s="334"/>
      <c r="EA138" s="736"/>
      <c r="EB138" s="197"/>
      <c r="EC138" s="194"/>
      <c r="ED138" s="197"/>
      <c r="EE138" s="197"/>
      <c r="EF138" s="194"/>
      <c r="EG138" s="194"/>
      <c r="EH138" s="194"/>
      <c r="EI138" s="123" t="str">
        <f t="shared" si="65"/>
        <v/>
      </c>
      <c r="EJ138" s="194"/>
      <c r="EK138" s="620" t="str">
        <f t="shared" si="66"/>
        <v/>
      </c>
      <c r="EL138" s="756"/>
      <c r="EM138" s="620" t="str">
        <f t="shared" si="80"/>
        <v/>
      </c>
      <c r="EN138" s="733"/>
      <c r="EO138" s="163"/>
      <c r="EP138" s="163"/>
      <c r="EQ138" s="163"/>
      <c r="ER138" s="163"/>
      <c r="ES138" s="163"/>
      <c r="ET138" s="163"/>
      <c r="EU138" s="163"/>
      <c r="EV138" s="163"/>
      <c r="EW138" s="163"/>
      <c r="EX138" s="163"/>
      <c r="EY138" s="163"/>
      <c r="EZ138" s="163"/>
      <c r="FA138" s="163"/>
      <c r="FB138" s="163"/>
      <c r="FC138" s="742"/>
      <c r="FD138" s="648" t="str">
        <f t="shared" si="67"/>
        <v/>
      </c>
      <c r="FE138" s="183"/>
      <c r="FF138" s="201"/>
      <c r="FG138" s="201"/>
      <c r="FH138" s="201"/>
      <c r="FI138" s="201"/>
      <c r="FJ138" s="201"/>
      <c r="FK138" s="201"/>
      <c r="FL138" s="182"/>
      <c r="FM138" s="182"/>
      <c r="FN138" s="334"/>
      <c r="FO138" s="123" t="str">
        <f t="shared" si="68"/>
        <v/>
      </c>
      <c r="FP138" s="889" t="str">
        <f>IF(Table1[[#This Row],[Baumwollanteil (in %)]]&lt;&gt;"","05","")</f>
        <v/>
      </c>
      <c r="FQ138" s="999"/>
      <c r="FR138" s="179" t="str">
        <f t="shared" si="69"/>
        <v/>
      </c>
      <c r="FS138" s="175"/>
      <c r="FT138" s="175"/>
      <c r="FU138" s="175"/>
      <c r="FV138" s="745" t="str">
        <f t="shared" si="70"/>
        <v/>
      </c>
      <c r="FZ138" s="24"/>
      <c r="GA138" s="24"/>
      <c r="GC138" s="1010" t="str">
        <f>IF(Table1[[#This Row],[Global Trade Item Number (GTIN)]]="","",Table1[[#This Row],[Global Trade Item Number (GTIN)]])</f>
        <v/>
      </c>
      <c r="GD138" s="790" t="str">
        <f>IF(Table1[[#This Row],[WAWI-Nr./ Kreditoren-Nummer
(ASDV)]]&lt;&gt;"",Table1[[#This Row],[WAWI-Nr./ Kreditoren-Nummer
(ASDV)]],"")</f>
        <v/>
      </c>
      <c r="GE138" s="190"/>
      <c r="GF138" s="790" t="str">
        <f>IF(Table1[[#This Row],[Gültig ab (Datum)]]&lt;&gt;"","31.12.9999","")</f>
        <v/>
      </c>
      <c r="GG138" s="190"/>
      <c r="GH138" s="190"/>
      <c r="GI138" s="616"/>
      <c r="GJ138" s="765"/>
      <c r="GK138" s="763"/>
      <c r="GL138" s="617"/>
      <c r="GM138" s="617"/>
      <c r="GN138" s="617"/>
      <c r="GO138" s="617"/>
      <c r="GP138" s="617"/>
      <c r="GQ138" s="775"/>
      <c r="GR138" s="771"/>
      <c r="GS138" s="159"/>
      <c r="GT138" s="610"/>
      <c r="GU138" s="610"/>
      <c r="GV138" s="610"/>
      <c r="GW138" s="610"/>
      <c r="GX138" s="610"/>
      <c r="GY138" s="610"/>
      <c r="GZ138" s="610"/>
      <c r="HA138" s="610"/>
      <c r="HB138" s="771"/>
      <c r="HC138" s="610"/>
      <c r="HD138" s="610"/>
      <c r="HE138" s="610"/>
      <c r="HF138" s="610"/>
      <c r="HG138" s="610"/>
      <c r="HH138" s="610"/>
      <c r="HI138" s="610"/>
      <c r="HJ138" s="610"/>
      <c r="HK138" s="610"/>
      <c r="HL138" s="771"/>
      <c r="HM138" s="610"/>
      <c r="HN138" s="610"/>
      <c r="HO138" s="610"/>
      <c r="HP138" s="610"/>
      <c r="HQ138" s="610"/>
      <c r="HR138" s="610"/>
      <c r="HS138" s="610"/>
      <c r="HT138" s="610"/>
      <c r="HU138" s="610"/>
      <c r="HV138" s="771"/>
      <c r="HW138" s="610"/>
      <c r="HX138" s="610"/>
      <c r="HY138" s="610"/>
      <c r="HZ138" s="610"/>
      <c r="IA138" s="610"/>
      <c r="IB138" s="610"/>
      <c r="IC138" s="610"/>
      <c r="ID138" s="610"/>
      <c r="IE138" s="610"/>
      <c r="IF138" s="610"/>
      <c r="IG138" s="771"/>
      <c r="IH138" s="610"/>
      <c r="II138" s="610"/>
      <c r="IJ138" s="610"/>
      <c r="IK138" s="610"/>
      <c r="IL138" s="610"/>
      <c r="IM138" s="610"/>
      <c r="IN138" s="610"/>
      <c r="IO138" s="610"/>
      <c r="IP138" s="610"/>
      <c r="IQ138" s="610"/>
      <c r="IR138" s="771"/>
      <c r="IS138" s="610"/>
      <c r="IT138" s="610"/>
      <c r="IU138" s="610"/>
      <c r="IV138" s="610"/>
      <c r="IW138" s="610"/>
      <c r="IX138" s="610"/>
      <c r="IY138" s="610"/>
      <c r="IZ138" s="610"/>
      <c r="JA138" s="610"/>
      <c r="JB138" s="610"/>
      <c r="JC138" s="771"/>
      <c r="JD138" s="610"/>
      <c r="JE138" s="610"/>
      <c r="JF138" s="610"/>
      <c r="JG138" s="610"/>
      <c r="JH138" s="610"/>
      <c r="JI138" s="610"/>
      <c r="JJ138" s="610"/>
      <c r="JK138" s="610"/>
      <c r="JL138" s="610"/>
      <c r="JM138" s="827"/>
      <c r="JN138" s="771"/>
      <c r="JO138" s="610"/>
      <c r="JP138" s="610"/>
      <c r="JQ138" s="610"/>
      <c r="JR138" s="610"/>
      <c r="JS138" s="610"/>
      <c r="JT138" s="610"/>
      <c r="JU138" s="610"/>
      <c r="JV138" s="610"/>
      <c r="JW138" s="610"/>
      <c r="JX138" s="610"/>
      <c r="JY138" s="771"/>
      <c r="JZ138" s="610"/>
      <c r="KA138" s="610"/>
      <c r="KB138" s="610"/>
      <c r="KC138" s="610"/>
      <c r="KD138" s="610"/>
      <c r="KE138" s="610"/>
      <c r="KF138" s="610"/>
      <c r="KG138" s="610"/>
      <c r="KH138" s="610"/>
      <c r="KI138" s="610"/>
      <c r="KL138" s="803" t="str">
        <f>IF(Table1[[#This Row],[GTIN]]&lt;&gt;"",Table1[[#This Row],[GTIN]],"")</f>
        <v/>
      </c>
      <c r="KM138" s="804" t="str">
        <f>Table1[[#This Row],[Kreditor]]</f>
        <v/>
      </c>
      <c r="KN138" s="805" t="str">
        <f>IF(Table1[[#This Row],[Gültig ab (Datum)]]&lt;&gt;"",Table1[[#This Row],[Gültig ab (Datum)]],"")</f>
        <v/>
      </c>
      <c r="KO138" s="805" t="str">
        <f>Table1[[#This Row],[Gültig bis]]</f>
        <v/>
      </c>
      <c r="KP138" s="818" t="str">
        <f>IF(Table1[[#This Row],[Artikel verpackt? 
(X=Ja)]]="","",Table1[[#This Row],[Artikel verpackt? 
(X=Ja)]])</f>
        <v/>
      </c>
      <c r="KQ138" s="806" t="str">
        <f>IF(Table1[[#This Row],[Verpackung recyclingfähig?
(X=Ja)]]="","",Table1[[#This Row],[Verpackung recyclingfähig?
(X=Ja)]])</f>
        <v/>
      </c>
      <c r="KR138" s="807"/>
      <c r="KS138" s="808"/>
      <c r="KT138" s="809"/>
      <c r="KU138" s="809"/>
      <c r="KV138" s="809"/>
      <c r="KW138" s="809"/>
      <c r="KX138" s="809"/>
      <c r="KY138" s="809"/>
      <c r="KZ138" s="810"/>
      <c r="LA138" s="811" t="str">
        <f>IF(Table1[[#This Row],[Hauptkörper - B1 - Art]]="","",VLOOKUP(Table1[[#This Row],[Hauptkörper - B1 - Art]],'DD FD'!B:C,2,FALSE))</f>
        <v/>
      </c>
      <c r="LB138" s="812" t="str">
        <f>IF(Table1[[#This Row],[Hauptkörper - B1 - Fraktion]]="","",VLOOKUP(Table1[[#This Row],[Hauptkörper - B1 - Fraktion]],'DD FD'!H:J,3,FALSE))</f>
        <v/>
      </c>
      <c r="LC138" s="809" t="str">
        <f>IF(Table1[[#This Row],[Hauptkörper - B1 - Gewicht
(in G)]]="","",Table1[[#This Row],[Hauptkörper - B1 - Gewicht
(in G)]])</f>
        <v/>
      </c>
      <c r="LD138" s="809" t="str">
        <f>IF(Table1[[#This Row],[Hauptkörper - B1 - Lizenzierungs-pflichtig? (X=Ja)]]="","",Table1[[#This Row],[Hauptkörper - B1 - Lizenzierungs-pflichtig? (X=Ja)]])</f>
        <v/>
      </c>
      <c r="LE138" s="812" t="str">
        <f>IF(Table1[[#This Row],[Hauptkörper - B1 - Virgin Material]]="","",VLOOKUP(Table1[[#This Row],[Hauptkörper - B1 - Virgin Material]],'DD FD'!AJ:AK,2,FALSE))</f>
        <v/>
      </c>
      <c r="LF138" s="813" t="str">
        <f>IF(Table1[[#This Row],[Hauptkörper - B1 - Virgin Material Anteil (in %)]]="","",Table1[[#This Row],[Hauptkörper - B1 - Virgin Material Anteil (in %)]])</f>
        <v/>
      </c>
      <c r="LG138" s="812" t="str">
        <f>IF(Table1[[#This Row],[Hauptkörper - B1 - Recyceltes Material]]="","",VLOOKUP(Table1[[#This Row],[Hauptkörper - B1 - Recyceltes Material]],'DD FD'!AL:AM,2,FALSE))</f>
        <v/>
      </c>
      <c r="LH138" s="813" t="str">
        <f>IF(Table1[[#This Row],[Hauptkörper - B1 - Recyceltes Material Anteil (in %)]]="","",Table1[[#This Row],[Hauptkörper - B1 - Recyceltes Material Anteil (in %)]])</f>
        <v/>
      </c>
      <c r="LI138" s="814" t="str">
        <f>IF(Table1[[#This Row],[Hauptkörper - B1 - Beschichtung]]="","",VLOOKUP(Table1[[#This Row],[Hauptkörper - B1 - Beschichtung]],'DD FD'!AE:AF,2,FALSE))</f>
        <v/>
      </c>
      <c r="LJ138" s="815" t="str">
        <f>IF(Table1[[#This Row],[Hauptkörper - B1 - Beschichtung Anteil (in %)]]="","",Table1[[#This Row],[Hauptkörper - B1 - Beschichtung Anteil (in %)]])</f>
        <v/>
      </c>
      <c r="LK138" s="811" t="str">
        <f>IF(Table1[[#This Row],[Hauptkörper - B2 - Art]]="","",VLOOKUP(Table1[[#This Row],[Hauptkörper - B2 - Art]],'DD FD'!B:C,2,FALSE))</f>
        <v/>
      </c>
      <c r="LL138" s="812" t="str">
        <f>IF(Table1[[#This Row],[Hauptkörper - B2 - Fraktion]]="","",VLOOKUP(Table1[[#This Row],[Hauptkörper - B2 - Fraktion]],'DD FD'!H:J,3,FALSE))</f>
        <v/>
      </c>
      <c r="LM138" s="809" t="str">
        <f>IF(Table1[[#This Row],[Hauptkörper - B2 - Gewicht
(in G)]]="","",Table1[[#This Row],[Hauptkörper - B2 - Gewicht
(in G)]])</f>
        <v/>
      </c>
      <c r="LN138" s="809" t="str">
        <f>IF(Table1[[#This Row],[Hauptkörper - B2 - Lizenzierungs-pflichtig? (X=Ja)]]="","",Table1[[#This Row],[Hauptkörper - B2 - Lizenzierungs-pflichtig? (X=Ja)]])</f>
        <v/>
      </c>
      <c r="LO138" s="812" t="str">
        <f>IF(Table1[[#This Row],[Hauptkörper - B2 - Virgin Material]]="","",VLOOKUP(Table1[[#This Row],[Hauptkörper - B2 - Virgin Material]],'DD FD'!AJ:AK,2,FALSE))</f>
        <v/>
      </c>
      <c r="LP138" s="813" t="str">
        <f>IF(Table1[[#This Row],[Hauptkörper - B2 - Virgin Material Anteil (in %)]]="","",Table1[[#This Row],[Hauptkörper - B2 - Virgin Material Anteil (in %)]])</f>
        <v/>
      </c>
      <c r="LQ138" s="812" t="str">
        <f>IF(Table1[[#This Row],[Hauptkörper - B2 - Recyceltes Material]]="","",VLOOKUP(Table1[[#This Row],[Hauptkörper - B2 - Recyceltes Material]],'DD FD'!AL:AM,2,FALSE))</f>
        <v/>
      </c>
      <c r="LR138" s="813" t="str">
        <f>IF(Table1[[#This Row],[Hauptkörper - B2 - Recyceltes Material Anteil (in %)]]="","",Table1[[#This Row],[Hauptkörper - B2 - Recyceltes Material Anteil (in %)]])</f>
        <v/>
      </c>
      <c r="LS138" s="812" t="str">
        <f>IF(Table1[[#This Row],[Hauptkörper - B2 - Beschichtung]]="","",VLOOKUP(Table1[[#This Row],[Hauptkörper - B2 - Beschichtung]],'DD FD'!AE:AF,2,FALSE))</f>
        <v/>
      </c>
      <c r="LT138" s="815" t="str">
        <f>IF(Table1[[#This Row],[Hauptkörper - B2 - Beschichtung Anteil (in %)]]="","",Table1[[#This Row],[Hauptkörper - B2 - Beschichtung Anteil (in %)]])</f>
        <v/>
      </c>
      <c r="LU138" s="811" t="str">
        <f>IF(Table1[[#This Row],[Hauptkörper - B3 - Art]]="","",VLOOKUP(Table1[[#This Row],[Hauptkörper - B3 - Art]],'DD FD'!B:C,2,FALSE))</f>
        <v/>
      </c>
      <c r="LV138" s="812" t="str">
        <f>IF(Table1[[#This Row],[Hauptkörper - B3 - Fraktion]]="","",VLOOKUP(Table1[[#This Row],[Hauptkörper - B3 - Fraktion]],'DD FD'!H:J,3,FALSE))</f>
        <v/>
      </c>
      <c r="LW138" s="809" t="str">
        <f>IF(Table1[[#This Row],[Hauptkörper - B3 - Gewicht
(in G)]]="","",Table1[[#This Row],[Hauptkörper - B3 - Gewicht
(in G)]])</f>
        <v/>
      </c>
      <c r="LX138" s="809" t="str">
        <f>IF(Table1[[#This Row],[Hauptkörper - B3 - Lizenzierungs-pflichtig? (X=Ja)]]="","",Table1[[#This Row],[Hauptkörper - B3 - Lizenzierungs-pflichtig? (X=Ja)]])</f>
        <v/>
      </c>
      <c r="LY138" s="812" t="str">
        <f>IF(Table1[[#This Row],[Hauptkörper - B3 - Virgin Material]]="","",VLOOKUP(Table1[[#This Row],[Hauptkörper - B3 - Virgin Material]],'DD FD'!AJ:AK,2,FALSE))</f>
        <v/>
      </c>
      <c r="LZ138" s="813" t="str">
        <f>IF(Table1[[#This Row],[Hauptkörper - B3 - Virgin Material Anteil (in %)]]="","",Table1[[#This Row],[Hauptkörper - B3 - Virgin Material Anteil (in %)]])</f>
        <v/>
      </c>
      <c r="MA138" s="812" t="str">
        <f>IF(Table1[[#This Row],[Hauptkörper - B3 - Recyceltes Material]]="","",VLOOKUP(Table1[[#This Row],[Hauptkörper - B3 - Recyceltes Material]],'DD FD'!AL:AM,2,FALSE))</f>
        <v/>
      </c>
      <c r="MB138" s="813" t="str">
        <f>IF(Table1[[#This Row],[Hauptkörper - B3 - Recyceltes Material Anteil (in %)]]="","",Table1[[#This Row],[Hauptkörper - B3 - Recyceltes Material Anteil (in %)]])</f>
        <v/>
      </c>
      <c r="MC138" s="812" t="str">
        <f>IF(Table1[[#This Row],[Hauptkörper - B3 - Beschichtung]]="","",VLOOKUP(Table1[[#This Row],[Hauptkörper - B3 - Beschichtung]],'DD FD'!AE:AF,2,FALSE))</f>
        <v/>
      </c>
      <c r="MD138" s="815" t="str">
        <f>IF(Table1[[#This Row],[Hauptkörper - B3 - Beschichtung Anteil (in %)]]="","",Table1[[#This Row],[Hauptkörper - B3 - Beschichtung Anteil (in %)]])</f>
        <v/>
      </c>
      <c r="ME138" s="811" t="str">
        <f>IF(Table1[[#This Row],[Verschluss - B1 - Art]]="","",VLOOKUP(Table1[[#This Row],[Verschluss - B1 - Art]],'DD FD'!D:E,2,FALSE))</f>
        <v/>
      </c>
      <c r="MF138" s="812" t="str">
        <f>IF(Table1[[#This Row],[Verschluss - B1 - Fraktion]]="","",VLOOKUP(Table1[[#This Row],[Verschluss - B1 - Fraktion]],'DD FD'!H:J,3,FALSE))</f>
        <v/>
      </c>
      <c r="MG138" s="809" t="str">
        <f>IF(Table1[[#This Row],[Verschluss - B1 - Gewicht (in G)]]="","",Table1[[#This Row],[Verschluss - B1 - Gewicht (in G)]])</f>
        <v/>
      </c>
      <c r="MH138" s="809" t="str">
        <f>IF(Table1[[#This Row],[Verschluss - B1 - Lizenzierungs-pflichtig? (X=Ja)]]="","",Table1[[#This Row],[Verschluss - B1 - Lizenzierungs-pflichtig? (X=Ja)]])</f>
        <v/>
      </c>
      <c r="MI138" s="809" t="str">
        <f>IF(Table1[[#This Row],[Verschluss - B1 - Trennbar vom Hauptkörper? (X=Ja)]]="","",Table1[[#This Row],[Verschluss - B1 - Trennbar vom Hauptkörper? (X=Ja)]])</f>
        <v/>
      </c>
      <c r="MJ138" s="812" t="str">
        <f>IF(Table1[[#This Row],[Verschluss - B1 - Virgin Material]]="","",VLOOKUP(Table1[[#This Row],[Verschluss - B1 - Virgin Material]],'DD FD'!AJ:AK,2,FALSE))</f>
        <v/>
      </c>
      <c r="MK138" s="813" t="str">
        <f>IF(Table1[[#This Row],[Verschluss - B1 - Virgin Material Anteil (in %)]]="","",Table1[[#This Row],[Verschluss - B1 - Virgin Material Anteil (in %)]])</f>
        <v/>
      </c>
      <c r="ML138" s="812" t="str">
        <f>IF(Table1[[#This Row],[Verschluss - B1 - Recyceltes Material]]="","",VLOOKUP(Table1[[#This Row],[Verschluss - B1 - Recyceltes Material]],'DD FD'!AL:AM,2,FALSE))</f>
        <v/>
      </c>
      <c r="MM138" s="813" t="str">
        <f>IF(Table1[[#This Row],[Verschluss - B1 - Recyceltes Material Anteil (in %)]]="","",Table1[[#This Row],[Verschluss - B1 - Recyceltes Material Anteil (in %)]])</f>
        <v/>
      </c>
      <c r="MN138" s="812" t="str">
        <f>IF(Table1[[#This Row],[Verschluss - B1 - Beschichtung]]="","",VLOOKUP(Table1[[#This Row],[Verschluss - B1 - Beschichtung]],'DD FD'!AE:AF,2,FALSE))</f>
        <v/>
      </c>
      <c r="MO138" s="815" t="str">
        <f>IF(Table1[[#This Row],[Verschluss - B1 - Beschichtung Anteil (in %)]]="","",Table1[[#This Row],[Verschluss - B1 - Beschichtung Anteil (in %)]])</f>
        <v/>
      </c>
      <c r="MP138" s="811" t="str">
        <f>IF(Table1[[#This Row],[Verschluss - B2 - Art]]="","",VLOOKUP(Table1[[#This Row],[Verschluss - B2 - Art]],'DD FD'!D:E,2,FALSE))</f>
        <v/>
      </c>
      <c r="MQ138" s="812" t="str">
        <f>IF(Table1[[#This Row],[Verschluss - B2 - Fraktion]]="","",VLOOKUP(Table1[[#This Row],[Verschluss - B2 - Fraktion]],'DD FD'!H:J,3,FALSE))</f>
        <v/>
      </c>
      <c r="MR138" s="809" t="str">
        <f>IF(Table1[[#This Row],[Verschluss - B2 - Gewicht (in G)]]="","",Table1[[#This Row],[Verschluss - B2 - Gewicht (in G)]])</f>
        <v/>
      </c>
      <c r="MS138" s="809" t="str">
        <f>IF(Table1[[#This Row],[Verschluss - B2 - Lizenzierungs-pflichtig? (X=Ja)]]="","",Table1[[#This Row],[Verschluss - B2 - Lizenzierungs-pflichtig? (X=Ja)]])</f>
        <v/>
      </c>
      <c r="MT138" s="809" t="str">
        <f>IF(Table1[[#This Row],[Verschluss - B2 - Trennbar vom Hauptkörper? (X=Ja)]]="","",Table1[[#This Row],[Verschluss - B2 - Trennbar vom Hauptkörper? (X=Ja)]])</f>
        <v/>
      </c>
      <c r="MU138" s="812" t="str">
        <f>IF(Table1[[#This Row],[Verschluss - B2 - Virgin Material]]="","",VLOOKUP(Table1[[#This Row],[Verschluss - B2 - Virgin Material]],'DD FD'!AJ:AK,2,FALSE))</f>
        <v/>
      </c>
      <c r="MV138" s="813" t="str">
        <f>IF(Table1[[#This Row],[Verschluss - B2 - Virgin Material Anteil (in %)]]="","",Table1[[#This Row],[Verschluss - B2 - Virgin Material Anteil (in %)]])</f>
        <v/>
      </c>
      <c r="MW138" s="812" t="str">
        <f>IF(Table1[[#This Row],[Verschluss - B2 - Recyceltes Material]]="","",VLOOKUP(Table1[[#This Row],[Verschluss - B2 - Recyceltes Material]],'DD FD'!AL:AM,2,FALSE))</f>
        <v/>
      </c>
      <c r="MX138" s="813" t="str">
        <f>IF(Table1[[#This Row],[Verschluss - B2 - Recyceltes Material Anteil (in %)]]="","",Table1[[#This Row],[Verschluss - B2 - Recyceltes Material Anteil (in %)]])</f>
        <v/>
      </c>
      <c r="MY138" s="812" t="str">
        <f>IF(Table1[[#This Row],[Verschluss - B2 - Beschichtung]]="","",VLOOKUP(Table1[[#This Row],[Verschluss - B2 - Beschichtung]],'DD FD'!AE:AF,2,FALSE))</f>
        <v/>
      </c>
      <c r="MZ138" s="815" t="str">
        <f>IF(Table1[[#This Row],[Verschluss - B2 - Beschichtung Anteil (in %)]]="","",Table1[[#This Row],[Verschluss - B2 - Beschichtung Anteil (in %)]])</f>
        <v/>
      </c>
      <c r="NA138" s="811" t="str">
        <f>IF(Table1[[#This Row],[Verschluss - B3 - Art]]="","",VLOOKUP(Table1[[#This Row],[Verschluss - B3 - Art]],'DD FD'!D:E,2,FALSE))</f>
        <v/>
      </c>
      <c r="NB138" s="812" t="str">
        <f>IF(Table1[[#This Row],[Verschluss - B3 - Fraktion]]="","",VLOOKUP(Table1[[#This Row],[Verschluss - B3 - Fraktion]],'DD FD'!H:J,3,FALSE))</f>
        <v/>
      </c>
      <c r="NC138" s="809" t="str">
        <f>IF(Table1[[#This Row],[Verschluss - B3 - Gewicht (in G)]]="","",Table1[[#This Row],[Verschluss - B3 - Gewicht (in G)]])</f>
        <v/>
      </c>
      <c r="ND138" s="809" t="str">
        <f>IF(Table1[[#This Row],[Verschluss - B3 - Lizenzierungs-pflichtig? (X=Ja)]]="","",Table1[[#This Row],[Verschluss - B3 - Lizenzierungs-pflichtig? (X=Ja)]])</f>
        <v/>
      </c>
      <c r="NE138" s="809" t="str">
        <f>IF(Table1[[#This Row],[Verschluss - B3 - Trennbar vom Hauptkörper? (X=Ja)]]="","",Table1[[#This Row],[Verschluss - B3 - Trennbar vom Hauptkörper? (X=Ja)]])</f>
        <v/>
      </c>
      <c r="NF138" s="812" t="str">
        <f>IF(Table1[[#This Row],[Verschluss - B3 - Virgin Material]]="","",VLOOKUP(Table1[[#This Row],[Verschluss - B3 - Virgin Material]],'DD FD'!AJ:AK,2,FALSE))</f>
        <v/>
      </c>
      <c r="NG138" s="813" t="str">
        <f>IF(Table1[[#This Row],[Verschluss - B3 - Virgin Material Anteil (in %)]]="","",Table1[[#This Row],[Verschluss - B3 - Virgin Material Anteil (in %)]])</f>
        <v/>
      </c>
      <c r="NH138" s="812" t="str">
        <f>IF(Table1[[#This Row],[Verschluss - B3 - Recyceltes Material]]="","",VLOOKUP(Table1[[#This Row],[Verschluss - B3 - Recyceltes Material]],'DD FD'!AL:AM,2,FALSE))</f>
        <v/>
      </c>
      <c r="NI138" s="813" t="str">
        <f>IF(Table1[[#This Row],[Verschluss - B3 - Recyceltes Material Anteil (in %)]]="","",Table1[[#This Row],[Verschluss - B3 - Recyceltes Material Anteil (in %)]])</f>
        <v/>
      </c>
      <c r="NJ138" s="812" t="str">
        <f>IF(Table1[[#This Row],[Verschluss - B3 - Beschichtung]]="","",VLOOKUP(Table1[[#This Row],[Verschluss - B3 - Beschichtung]],'DD FD'!AE:AF,2,FALSE))</f>
        <v/>
      </c>
      <c r="NK138" s="815" t="str">
        <f>IF(Table1[[#This Row],[Verschluss - B3 - Beschichtung Anteil (in %)]]="","",Table1[[#This Row],[Verschluss - B3 - Beschichtung Anteil (in %)]])</f>
        <v/>
      </c>
      <c r="NL138" s="811" t="str">
        <f>IF(Table1[[#This Row],[Etikett - B1 - Art]]="","",VLOOKUP(Table1[[#This Row],[Etikett - B1 - Art]],'DD FD'!F:G,2,FALSE))</f>
        <v/>
      </c>
      <c r="NM138" s="812" t="str">
        <f>IF(Table1[[#This Row],[Etikett - B1 - Fraktion]]="","",VLOOKUP(Table1[[#This Row],[Etikett - B1 - Fraktion]],'DD FD'!H:J,3,FALSE))</f>
        <v/>
      </c>
      <c r="NN138" s="809" t="str">
        <f>IF(Table1[[#This Row],[Etikett - B1 - Gewicht (in G)]]="","",Table1[[#This Row],[Etikett - B1 - Gewicht (in G)]])</f>
        <v/>
      </c>
      <c r="NO138" s="809" t="str">
        <f>IF(Table1[[#This Row],[Etikett - B1 - Lizenzierungs-pflichtig? (X=Ja)]]="","",Table1[[#This Row],[Etikett - B1 - Lizenzierungs-pflichtig? (X=Ja)]])</f>
        <v/>
      </c>
      <c r="NP138" s="809" t="str">
        <f>IF(Table1[[#This Row],[Etikett - B1 - Trennbar vom Hauptkörper? (X=Ja)]]="","",Table1[[#This Row],[Etikett - B1 - Trennbar vom Hauptkörper? (X=Ja)]])</f>
        <v/>
      </c>
      <c r="NQ138" s="812" t="str">
        <f>IF(Table1[[#This Row],[Etikett - B1 - Virgin Material]]="","",VLOOKUP(Table1[[#This Row],[Etikett - B1 - Virgin Material]],'DD FD'!AJ:AK,2,FALSE))</f>
        <v/>
      </c>
      <c r="NR138" s="813" t="str">
        <f>IF(Table1[[#This Row],[Etikett - B1 - Virgin Material Anteil (in %)]]="","",Table1[[#This Row],[Etikett - B1 - Virgin Material Anteil (in %)]])</f>
        <v/>
      </c>
      <c r="NS138" s="812" t="str">
        <f>IF(Table1[[#This Row],[Etikett - B1 - Recyceltes Material]]="","",VLOOKUP(Table1[[#This Row],[Etikett - B1 - Recyceltes Material]],'DD FD'!AL:AM,2,FALSE))</f>
        <v/>
      </c>
      <c r="NT138" s="813" t="str">
        <f>IF(Table1[[#This Row],[Etikett - B1 - Recyceltes Material Anteil (in %)]]="","",Table1[[#This Row],[Etikett - B1 - Recyceltes Material Anteil (in %)]])</f>
        <v/>
      </c>
      <c r="NU138" s="812" t="str">
        <f>IF(Table1[[#This Row],[Etikett - B1 - Beschichtung]]="","",VLOOKUP(Table1[[#This Row],[Etikett - B1 - Beschichtung]],'DD FD'!AE:AF,2,FALSE))</f>
        <v/>
      </c>
      <c r="NV138" s="815" t="str">
        <f>IF(Table1[[#This Row],[Etikett - B1 - Beschichtung Anteil (in %)]]="","",Table1[[#This Row],[Etikett - B1 - Beschichtung Anteil (in %)]])</f>
        <v/>
      </c>
      <c r="NW138" s="811" t="str">
        <f>IF(Table1[[#This Row],[Etikett - B2 - Art]]="","",VLOOKUP(Table1[[#This Row],[Etikett - B2 - Art]],'DD FD'!F:G,2,FALSE))</f>
        <v/>
      </c>
      <c r="NX138" s="812" t="str">
        <f>IF(Table1[[#This Row],[Etikett - B2 - Fraktion]]="","",VLOOKUP(Table1[[#This Row],[Etikett - B2 - Fraktion]],'DD FD'!H:J,3,FALSE))</f>
        <v/>
      </c>
      <c r="NY138" s="809" t="str">
        <f>IF(Table1[[#This Row],[Etikett - B2 - Gewicht (in G)]]="","",Table1[[#This Row],[Etikett - B2 - Gewicht (in G)]])</f>
        <v/>
      </c>
      <c r="NZ138" s="809" t="str">
        <f>IF(Table1[[#This Row],[Etikett - B2 - Lizenzierungs-pflichtig? (X=Ja)]]="","",Table1[[#This Row],[Etikett - B2 - Lizenzierungs-pflichtig? (X=Ja)]])</f>
        <v/>
      </c>
      <c r="OA138" s="809" t="str">
        <f>IF(Table1[[#This Row],[Etikett - B2 - Trennbar vom Hauptkörper? (X=Ja)]]="","",Table1[[#This Row],[Etikett - B2 - Trennbar vom Hauptkörper? (X=Ja)]])</f>
        <v/>
      </c>
      <c r="OB138" s="812" t="str">
        <f>IF(Table1[[#This Row],[Etikett - B2 - Virgin Material]]="","",VLOOKUP(Table1[[#This Row],[Etikett - B2 - Virgin Material]],'DD FD'!AJ:AK,2,FALSE))</f>
        <v/>
      </c>
      <c r="OC138" s="813" t="str">
        <f>IF(Table1[[#This Row],[Etikett - B2 - Virgin Material Anteil (in %)]]="","",Table1[[#This Row],[Etikett - B2 - Virgin Material Anteil (in %)]])</f>
        <v/>
      </c>
      <c r="OD138" s="812" t="str">
        <f>IF(Table1[[#This Row],[Etikett - B2 - Recyceltes Material]]="","",VLOOKUP(Table1[[#This Row],[Etikett - B2 - Recyceltes Material]],'DD FD'!AL:AM,2,FALSE))</f>
        <v/>
      </c>
      <c r="OE138" s="813" t="str">
        <f>IF(Table1[[#This Row],[Etikett - B2 - Recyceltes Material Anteil (in %)]]="","",Table1[[#This Row],[Etikett - B2 - Recyceltes Material Anteil (in %)]])</f>
        <v/>
      </c>
      <c r="OF138" s="812" t="str">
        <f>IF(Table1[[#This Row],[Etikett - B2 - Beschichtung]]="","",VLOOKUP(Table1[[#This Row],[Etikett - B2 - Beschichtung]],'DD FD'!AE:AF,2,FALSE))</f>
        <v/>
      </c>
      <c r="OG138" s="815" t="str">
        <f>IF(Table1[[#This Row],[Etikett - B2 - Beschichtung Anteil (in %)]]="","",Table1[[#This Row],[Etikett - B2 - Beschichtung Anteil (in %)]])</f>
        <v/>
      </c>
      <c r="OH138" s="811" t="str">
        <f>IF(Table1[[#This Row],[Etikett - B3 - Art]]="","",VLOOKUP(Table1[[#This Row],[Etikett - B3 - Art]],'DD FD'!F:G,2,FALSE))</f>
        <v/>
      </c>
      <c r="OI138" s="812" t="str">
        <f>IF(Table1[[#This Row],[Etikett - B3 - Fraktion]]="","",VLOOKUP(Table1[[#This Row],[Etikett - B3 - Fraktion]],'DD FD'!H:J,3,FALSE))</f>
        <v/>
      </c>
      <c r="OJ138" s="809" t="str">
        <f>IF(Table1[[#This Row],[Etikett - B3 - Gewicht (in G)]]="","",Table1[[#This Row],[Etikett - B3 - Gewicht (in G)]])</f>
        <v/>
      </c>
      <c r="OK138" s="809" t="str">
        <f>IF(Table1[[#This Row],[Etikett - B3 - Lizenzierungs-pflichtig? (X=Ja)]]="","",Table1[[#This Row],[Etikett - B3 - Lizenzierungs-pflichtig? (X=Ja)]])</f>
        <v/>
      </c>
      <c r="OL138" s="809" t="str">
        <f>IF(Table1[[#This Row],[Etikett - B3 - Trennbar vom Hauptkörper? (X=Ja)]]="","",Table1[[#This Row],[Etikett - B3 - Trennbar vom Hauptkörper? (X=Ja)]])</f>
        <v/>
      </c>
      <c r="OM138" s="812" t="str">
        <f>IF(Table1[[#This Row],[Etikett - B3 - Virgin Material]]="","",VLOOKUP(Table1[[#This Row],[Etikett - B3 - Virgin Material]],'DD FD'!AJ:AK,2,FALSE))</f>
        <v/>
      </c>
      <c r="ON138" s="813" t="str">
        <f>IF(Table1[[#This Row],[Etikett - B3 - Virgin Material Anteil (in %)]]="","",Table1[[#This Row],[Etikett - B3 - Virgin Material Anteil (in %)]])</f>
        <v/>
      </c>
      <c r="OO138" s="812" t="str">
        <f>IF(Table1[[#This Row],[Etikett - B3 - Recyceltes Material]]="","",VLOOKUP(Table1[[#This Row],[Etikett - B3 - Recyceltes Material]],'DD FD'!AL:AM,2,FALSE))</f>
        <v/>
      </c>
      <c r="OP138" s="813" t="str">
        <f>IF(Table1[[#This Row],[Etikett - B3 - Recyceltes Material Anteil (in %)]]="","",Table1[[#This Row],[Etikett - B3 - Recyceltes Material Anteil (in %)]])</f>
        <v/>
      </c>
      <c r="OQ138" s="812" t="str">
        <f>IF(Table1[[#This Row],[Etikett - B3 - Beschichtung]]="","",VLOOKUP(Table1[[#This Row],[Etikett - B3 - Beschichtung]],'DD FD'!AE:AF,2,FALSE))</f>
        <v/>
      </c>
      <c r="OR138" s="861" t="str">
        <f>IF(Table1[[#This Row],[Etikett - B3 - Beschichtung Anteil (in %)]]="","",Table1[[#This Row],[Etikett - B3 - Beschichtung Anteil (in %)]])</f>
        <v/>
      </c>
      <c r="OS138" s="866">
        <f>ROUNDUP(SUM(
IF(AND(LB138='DD FD'!$J$7,LD138='DD FD'!$AI$3),LC138,0),
IF(AND(LL138='DD FD'!$J$7,LN138='DD FD'!$AI$3),LM138,0),
IF(AND(LV138='DD FD'!$J$7,LX138='DD FD'!$AI$3),LW138,0),
IF(AND(MF138='DD FD'!$J$7,MH138='DD FD'!$AI$3),MG138,0),
IF(AND(MQ138='DD FD'!$J$7,MS138='DD FD'!$AI$3),MR138,0),
IF(AND(NB138='DD FD'!$J$7,ND138='DD FD'!$AI$3),NC138,0),
IF(AND(NM138='DD FD'!$J$7,NO138='DD FD'!$AI$3),NN138,0),
IF(AND(NX138='DD FD'!$J$7,NZ138='DD FD'!$AI$3),NY138,0),
IF(AND(OI138='DD FD'!$J$7,OK138='DD FD'!$AI$3),OJ138,0),
),2)</f>
        <v>0</v>
      </c>
      <c r="OT138" s="865">
        <f>ROUNDUP(SUM(
IF(AND(LB138='DD FD'!$J$6,LD138='DD FD'!$AI$3),LC138,0),
IF(AND(LL138='DD FD'!$J$6,LN138='DD FD'!$AI$3),LM138,0),
IF(AND(LV138='DD FD'!$J$6,LX138='DD FD'!$AI$3),LW138,0),
IF(AND(MF138='DD FD'!$J$6,MH138='DD FD'!$AI$3),MG138,0),
IF(AND(MQ138='DD FD'!$J$6,MS138='DD FD'!$AI$3),MR138,0),
IF(AND(NB138='DD FD'!$J$6,ND138='DD FD'!$AI$3),NC138,0),
IF(AND(NM138='DD FD'!$J$6,NO138='DD FD'!$AI$3),NN138,0),
IF(AND(NX138='DD FD'!$J$6,NZ138='DD FD'!$AI$3),NY138,0),
IF(AND(OI138='DD FD'!$J$6,OK138='DD FD'!$AI$3),OJ138,0),
),2)</f>
        <v>0</v>
      </c>
      <c r="OU138" s="865">
        <f>ROUNDUP(SUM(
IF(AND(LB138='DD FD'!$J$10,LD138='DD FD'!$AI$3),LC138,0),
IF(AND(LL138='DD FD'!$J$10,LN138='DD FD'!$AI$3),LM138,0),
IF(AND(LV138='DD FD'!$J$10,LX138='DD FD'!$AI$3),LW138,0),
IF(AND(MF138='DD FD'!$J$10,MH138='DD FD'!$AI$3),MG138,0),
IF(AND(MQ138='DD FD'!$J$10,MS138='DD FD'!$AI$3),MR138,0),
IF(AND(NB138='DD FD'!$J$10,ND138='DD FD'!$AI$3),NC138,0),
IF(AND(NM138='DD FD'!$J$10,NO138='DD FD'!$AI$3),NN138,0),
IF(AND(NX138='DD FD'!$J$10,NZ138='DD FD'!$AI$3),NY138,0),
IF(AND(OI138='DD FD'!$J$10,OK138='DD FD'!$AI$3),OJ138,0),
),2)</f>
        <v>0</v>
      </c>
      <c r="OV138" s="865">
        <f>ROUNDUP(SUM(
IF(AND(LB138='DD FD'!$J$8,LD138='DD FD'!$AI$3),LC138,0),
IF(AND(LL138='DD FD'!$J$8,LN138='DD FD'!$AI$3),LM138,0),
IF(AND(LV138='DD FD'!$J$8,LX138='DD FD'!$AI$3),LW138,0),
IF(AND(MF138='DD FD'!$J$8,MH138='DD FD'!$AI$3),MG138,0),
IF(AND(MQ138='DD FD'!$J$8,MS138='DD FD'!$AI$3),MR138,0),
IF(AND(NB138='DD FD'!$J$8,ND138='DD FD'!$AI$3),NC138,0),
IF(AND(NM138='DD FD'!$J$8,NO138='DD FD'!$AI$3),NN138,0),
IF(AND(NX138='DD FD'!$J$8,NZ138='DD FD'!$AI$3),NY138,0),
IF(AND(OI138='DD FD'!$J$8,OK138='DD FD'!$AI$3),OJ138,0),
),2)</f>
        <v>0</v>
      </c>
      <c r="OW138" s="865">
        <f>ROUNDUP(SUM(
IF(AND(LB138='DD FD'!$J$5,LD138='DD FD'!$AI$3),LC138,0),
IF(AND(LL138='DD FD'!$J$5,LN138='DD FD'!$AI$3),LM138,0),
IF(AND(LV138='DD FD'!$J$5,LX138='DD FD'!$AI$3),LW138,0),
IF(AND(MF138='DD FD'!$J$5,MH138='DD FD'!$AI$3),MG138,0),
IF(AND(MQ138='DD FD'!$J$5,MS138='DD FD'!$AI$3),MR138,0),
IF(AND(NB138='DD FD'!$J$5,ND138='DD FD'!$AI$3),NC138,0),
IF(AND(NM138='DD FD'!$J$5,NO138='DD FD'!$AI$3),NN138,0),
IF(AND(NX138='DD FD'!$J$5,NZ138='DD FD'!$AI$3),NY138,0),
IF(AND(OI138='DD FD'!$J$5,OK138='DD FD'!$AI$3),OJ138,0),
),2)</f>
        <v>0</v>
      </c>
      <c r="OX138" s="865">
        <f>ROUNDUP(SUM(
IF(AND(LB138='DD FD'!$J$9,LD138='DD FD'!$AI$3),LC138,0),
IF(AND(LL138='DD FD'!$J$9,LN138='DD FD'!$AI$3),LM138,0),
IF(AND(LV138='DD FD'!$J$9,LX138='DD FD'!$AI$3),LW138,0),
IF(AND(MF138='DD FD'!$J$9,MH138='DD FD'!$AI$3),MG138,0),
IF(AND(MQ138='DD FD'!$J$9,MS138='DD FD'!$AI$3),MR138,0),
IF(AND(NB138='DD FD'!$J$9,ND138='DD FD'!$AI$3),NC138,0),
IF(AND(NM138='DD FD'!$J$9,NO138='DD FD'!$AI$3),NN138,0),
IF(AND(NX138='DD FD'!$J$9,NZ138='DD FD'!$AI$3),NY138,0),
IF(AND(OI138='DD FD'!$J$9,OK138='DD FD'!$AI$3),OJ138,0),
),2)</f>
        <v>0</v>
      </c>
      <c r="OY138" s="865">
        <f>ROUNDUP(SUM(
IF(AND(LB138='DD FD'!$J$4,LD138='DD FD'!$AI$3),LC138,0),
IF(AND(LL138='DD FD'!$J$4,LN138='DD FD'!$AI$3),LM138,0),
IF(AND(LV138='DD FD'!$J$4,LX138='DD FD'!$AI$3),LW138,0),
IF(AND(MF138='DD FD'!$J$4,MH138='DD FD'!$AI$3),MG138,0),
IF(AND(MQ138='DD FD'!$J$4,MS138='DD FD'!$AI$3),MR138,0),
IF(AND(NB138='DD FD'!$J$4,ND138='DD FD'!$AI$3),NC138,0),
IF(AND(NM138='DD FD'!$J$4,NO138='DD FD'!$AI$3),NN138,0),
IF(AND(NX138='DD FD'!$J$4,NZ138='DD FD'!$AI$3),NY138,0),
IF(AND(OI138='DD FD'!$J$4,OK138='DD FD'!$AI$3),OJ138,0),
),2)</f>
        <v>0</v>
      </c>
      <c r="OZ138" s="867">
        <f>ROUNDUP(SUM(
IF(AND(LB138='DD FD'!$J$11,LD138='DD FD'!$AI$3),LC138,0),
IF(AND(LL138='DD FD'!$J$11,LN138='DD FD'!$AI$3),LM138,0),
IF(AND(LV138='DD FD'!$J$11,LX138='DD FD'!$AI$3),LW138,0),
IF(AND(MF138='DD FD'!$J$11,MH138='DD FD'!$AI$3),MG138,0),
IF(AND(MQ138='DD FD'!$J$11,MS138='DD FD'!$AI$3),MR138,0),
IF(AND(NB138='DD FD'!$J$11,ND138='DD FD'!$AI$3),NC138,0),
IF(AND(NM138='DD FD'!$J$11,NO138='DD FD'!$AI$3),NN138,0),
IF(AND(NX138='DD FD'!$J$11,NZ138='DD FD'!$AI$3),NY138,0),
IF(AND(OI138='DD FD'!$J$11,OK138='DD FD'!$AI$3),OJ138,0),
),2)</f>
        <v>0</v>
      </c>
    </row>
    <row r="139" spans="1:416">
      <c r="A139" s="663"/>
      <c r="B139" s="182"/>
      <c r="C139" s="282"/>
      <c r="D139" s="282"/>
      <c r="E139" s="183"/>
      <c r="F139" s="355"/>
      <c r="G139" s="359"/>
      <c r="H139" s="664"/>
      <c r="I139" s="173"/>
      <c r="J139" s="161" t="str">
        <f t="shared" si="54"/>
        <v/>
      </c>
      <c r="K139" s="633" t="str">
        <f t="shared" si="71"/>
        <v/>
      </c>
      <c r="L139" s="636"/>
      <c r="M139" s="124" t="str">
        <f t="shared" si="72"/>
        <v/>
      </c>
      <c r="N139" s="125" t="str">
        <f t="shared" si="55"/>
        <v/>
      </c>
      <c r="O139" s="175"/>
      <c r="P139" s="175"/>
      <c r="Q139" s="126" t="str">
        <f t="shared" si="73"/>
        <v/>
      </c>
      <c r="R139" s="184"/>
      <c r="S139" s="184"/>
      <c r="T139" s="182"/>
      <c r="U139" s="182"/>
      <c r="V139" s="182"/>
      <c r="W139" s="358"/>
      <c r="X139" s="182"/>
      <c r="Y139" s="183"/>
      <c r="Z139" s="123"/>
      <c r="AA139" s="176"/>
      <c r="AB139" s="176"/>
      <c r="AC139" s="176"/>
      <c r="AD139" s="176"/>
      <c r="AE139" s="176"/>
      <c r="AF139" s="176"/>
      <c r="AG139" s="127" t="str">
        <f t="shared" si="74"/>
        <v/>
      </c>
      <c r="AH139" s="127" t="str">
        <f t="shared" si="75"/>
        <v/>
      </c>
      <c r="AI139" s="370"/>
      <c r="AJ139" s="635"/>
      <c r="AK139" s="619" t="str">
        <f t="shared" si="76"/>
        <v/>
      </c>
      <c r="AL139" s="124" t="str">
        <f t="shared" si="56"/>
        <v/>
      </c>
      <c r="AM139" s="124" t="str">
        <f t="shared" si="57"/>
        <v/>
      </c>
      <c r="AN139" s="124" t="str">
        <f t="shared" si="58"/>
        <v/>
      </c>
      <c r="AO139" s="124" t="str">
        <f t="shared" si="59"/>
        <v/>
      </c>
      <c r="AP139" s="184"/>
      <c r="AQ139" s="182"/>
      <c r="AR139" s="182"/>
      <c r="AS139" s="182"/>
      <c r="AT139" s="182"/>
      <c r="AU139" s="127" t="str">
        <f t="shared" si="60"/>
        <v/>
      </c>
      <c r="AV139" s="354"/>
      <c r="AW139" s="127" t="str">
        <f t="shared" si="61"/>
        <v/>
      </c>
      <c r="AX139" s="144" t="str">
        <f t="shared" si="62"/>
        <v/>
      </c>
      <c r="AY139" s="182"/>
      <c r="AZ139" s="23"/>
      <c r="BA139" s="23"/>
      <c r="BB139" s="183"/>
      <c r="BC139" s="622"/>
      <c r="BD139" s="649" t="str">
        <f t="shared" si="77"/>
        <v/>
      </c>
      <c r="BE139" s="354"/>
      <c r="BF139" s="192" t="str">
        <f t="shared" si="78"/>
        <v/>
      </c>
      <c r="BG139" s="159"/>
      <c r="BH139" s="159"/>
      <c r="BI139" s="182"/>
      <c r="BJ139" s="194"/>
      <c r="BK139" s="194"/>
      <c r="BL139" s="194"/>
      <c r="BM139" s="127" t="str">
        <f t="shared" si="63"/>
        <v/>
      </c>
      <c r="BN139" s="194"/>
      <c r="BO139" s="178" t="str">
        <f t="shared" si="64"/>
        <v/>
      </c>
      <c r="BP139" s="191"/>
      <c r="BQ139" s="182"/>
      <c r="BR139" s="23"/>
      <c r="BS139" s="23"/>
      <c r="BT139" s="23"/>
      <c r="BU139" s="651"/>
      <c r="BV139" s="647"/>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633" t="str">
        <f t="shared" si="79"/>
        <v/>
      </c>
      <c r="DY139" s="736"/>
      <c r="DZ139" s="334"/>
      <c r="EA139" s="736"/>
      <c r="EB139" s="197"/>
      <c r="EC139" s="194"/>
      <c r="ED139" s="197"/>
      <c r="EE139" s="197"/>
      <c r="EF139" s="194"/>
      <c r="EG139" s="194"/>
      <c r="EH139" s="194"/>
      <c r="EI139" s="123" t="str">
        <f t="shared" si="65"/>
        <v/>
      </c>
      <c r="EJ139" s="194"/>
      <c r="EK139" s="620" t="str">
        <f t="shared" si="66"/>
        <v/>
      </c>
      <c r="EL139" s="756"/>
      <c r="EM139" s="620" t="str">
        <f t="shared" si="80"/>
        <v/>
      </c>
      <c r="EN139" s="733"/>
      <c r="EO139" s="163"/>
      <c r="EP139" s="163"/>
      <c r="EQ139" s="163"/>
      <c r="ER139" s="163"/>
      <c r="ES139" s="163"/>
      <c r="ET139" s="163"/>
      <c r="EU139" s="163"/>
      <c r="EV139" s="163"/>
      <c r="EW139" s="163"/>
      <c r="EX139" s="163"/>
      <c r="EY139" s="163"/>
      <c r="EZ139" s="163"/>
      <c r="FA139" s="163"/>
      <c r="FB139" s="163"/>
      <c r="FC139" s="742"/>
      <c r="FD139" s="648" t="str">
        <f t="shared" si="67"/>
        <v/>
      </c>
      <c r="FE139" s="183"/>
      <c r="FF139" s="201"/>
      <c r="FG139" s="201"/>
      <c r="FH139" s="201"/>
      <c r="FI139" s="201"/>
      <c r="FJ139" s="201"/>
      <c r="FK139" s="201"/>
      <c r="FL139" s="182"/>
      <c r="FM139" s="182"/>
      <c r="FN139" s="334"/>
      <c r="FO139" s="123" t="str">
        <f t="shared" si="68"/>
        <v/>
      </c>
      <c r="FP139" s="889" t="str">
        <f>IF(Table1[[#This Row],[Baumwollanteil (in %)]]&lt;&gt;"","05","")</f>
        <v/>
      </c>
      <c r="FQ139" s="999"/>
      <c r="FR139" s="179" t="str">
        <f t="shared" si="69"/>
        <v/>
      </c>
      <c r="FS139" s="175"/>
      <c r="FT139" s="175"/>
      <c r="FU139" s="175"/>
      <c r="FV139" s="745" t="str">
        <f t="shared" si="70"/>
        <v/>
      </c>
      <c r="FZ139" s="24"/>
      <c r="GA139" s="24"/>
      <c r="GC139" s="1010" t="str">
        <f>IF(Table1[[#This Row],[Global Trade Item Number (GTIN)]]="","",Table1[[#This Row],[Global Trade Item Number (GTIN)]])</f>
        <v/>
      </c>
      <c r="GD139" s="790" t="str">
        <f>IF(Table1[[#This Row],[WAWI-Nr./ Kreditoren-Nummer
(ASDV)]]&lt;&gt;"",Table1[[#This Row],[WAWI-Nr./ Kreditoren-Nummer
(ASDV)]],"")</f>
        <v/>
      </c>
      <c r="GE139" s="190"/>
      <c r="GF139" s="790" t="str">
        <f>IF(Table1[[#This Row],[Gültig ab (Datum)]]&lt;&gt;"","31.12.9999","")</f>
        <v/>
      </c>
      <c r="GG139" s="190"/>
      <c r="GH139" s="190"/>
      <c r="GI139" s="616"/>
      <c r="GJ139" s="765"/>
      <c r="GK139" s="763"/>
      <c r="GL139" s="617"/>
      <c r="GM139" s="617"/>
      <c r="GN139" s="617"/>
      <c r="GO139" s="617"/>
      <c r="GP139" s="617"/>
      <c r="GQ139" s="775"/>
      <c r="GR139" s="771"/>
      <c r="GS139" s="159"/>
      <c r="GT139" s="610"/>
      <c r="GU139" s="610"/>
      <c r="GV139" s="610"/>
      <c r="GW139" s="610"/>
      <c r="GX139" s="610"/>
      <c r="GY139" s="610"/>
      <c r="GZ139" s="610"/>
      <c r="HA139" s="610"/>
      <c r="HB139" s="771"/>
      <c r="HC139" s="610"/>
      <c r="HD139" s="610"/>
      <c r="HE139" s="610"/>
      <c r="HF139" s="610"/>
      <c r="HG139" s="610"/>
      <c r="HH139" s="610"/>
      <c r="HI139" s="610"/>
      <c r="HJ139" s="610"/>
      <c r="HK139" s="610"/>
      <c r="HL139" s="771"/>
      <c r="HM139" s="610"/>
      <c r="HN139" s="610"/>
      <c r="HO139" s="610"/>
      <c r="HP139" s="610"/>
      <c r="HQ139" s="610"/>
      <c r="HR139" s="610"/>
      <c r="HS139" s="610"/>
      <c r="HT139" s="610"/>
      <c r="HU139" s="610"/>
      <c r="HV139" s="771"/>
      <c r="HW139" s="610"/>
      <c r="HX139" s="610"/>
      <c r="HY139" s="610"/>
      <c r="HZ139" s="610"/>
      <c r="IA139" s="610"/>
      <c r="IB139" s="610"/>
      <c r="IC139" s="610"/>
      <c r="ID139" s="610"/>
      <c r="IE139" s="610"/>
      <c r="IF139" s="610"/>
      <c r="IG139" s="771"/>
      <c r="IH139" s="610"/>
      <c r="II139" s="610"/>
      <c r="IJ139" s="610"/>
      <c r="IK139" s="610"/>
      <c r="IL139" s="610"/>
      <c r="IM139" s="610"/>
      <c r="IN139" s="610"/>
      <c r="IO139" s="610"/>
      <c r="IP139" s="610"/>
      <c r="IQ139" s="610"/>
      <c r="IR139" s="771"/>
      <c r="IS139" s="610"/>
      <c r="IT139" s="610"/>
      <c r="IU139" s="610"/>
      <c r="IV139" s="610"/>
      <c r="IW139" s="610"/>
      <c r="IX139" s="610"/>
      <c r="IY139" s="610"/>
      <c r="IZ139" s="610"/>
      <c r="JA139" s="610"/>
      <c r="JB139" s="610"/>
      <c r="JC139" s="771"/>
      <c r="JD139" s="610"/>
      <c r="JE139" s="610"/>
      <c r="JF139" s="610"/>
      <c r="JG139" s="610"/>
      <c r="JH139" s="610"/>
      <c r="JI139" s="610"/>
      <c r="JJ139" s="610"/>
      <c r="JK139" s="610"/>
      <c r="JL139" s="610"/>
      <c r="JM139" s="827"/>
      <c r="JN139" s="771"/>
      <c r="JO139" s="610"/>
      <c r="JP139" s="610"/>
      <c r="JQ139" s="610"/>
      <c r="JR139" s="610"/>
      <c r="JS139" s="610"/>
      <c r="JT139" s="610"/>
      <c r="JU139" s="610"/>
      <c r="JV139" s="610"/>
      <c r="JW139" s="610"/>
      <c r="JX139" s="610"/>
      <c r="JY139" s="771"/>
      <c r="JZ139" s="610"/>
      <c r="KA139" s="610"/>
      <c r="KB139" s="610"/>
      <c r="KC139" s="610"/>
      <c r="KD139" s="610"/>
      <c r="KE139" s="610"/>
      <c r="KF139" s="610"/>
      <c r="KG139" s="610"/>
      <c r="KH139" s="610"/>
      <c r="KI139" s="610"/>
      <c r="KL139" s="803" t="str">
        <f>IF(Table1[[#This Row],[GTIN]]&lt;&gt;"",Table1[[#This Row],[GTIN]],"")</f>
        <v/>
      </c>
      <c r="KM139" s="804" t="str">
        <f>Table1[[#This Row],[Kreditor]]</f>
        <v/>
      </c>
      <c r="KN139" s="805" t="str">
        <f>IF(Table1[[#This Row],[Gültig ab (Datum)]]&lt;&gt;"",Table1[[#This Row],[Gültig ab (Datum)]],"")</f>
        <v/>
      </c>
      <c r="KO139" s="805" t="str">
        <f>Table1[[#This Row],[Gültig bis]]</f>
        <v/>
      </c>
      <c r="KP139" s="818" t="str">
        <f>IF(Table1[[#This Row],[Artikel verpackt? 
(X=Ja)]]="","",Table1[[#This Row],[Artikel verpackt? 
(X=Ja)]])</f>
        <v/>
      </c>
      <c r="KQ139" s="806" t="str">
        <f>IF(Table1[[#This Row],[Verpackung recyclingfähig?
(X=Ja)]]="","",Table1[[#This Row],[Verpackung recyclingfähig?
(X=Ja)]])</f>
        <v/>
      </c>
      <c r="KR139" s="807"/>
      <c r="KS139" s="808"/>
      <c r="KT139" s="809"/>
      <c r="KU139" s="809"/>
      <c r="KV139" s="809"/>
      <c r="KW139" s="809"/>
      <c r="KX139" s="809"/>
      <c r="KY139" s="809"/>
      <c r="KZ139" s="810"/>
      <c r="LA139" s="811" t="str">
        <f>IF(Table1[[#This Row],[Hauptkörper - B1 - Art]]="","",VLOOKUP(Table1[[#This Row],[Hauptkörper - B1 - Art]],'DD FD'!B:C,2,FALSE))</f>
        <v/>
      </c>
      <c r="LB139" s="812" t="str">
        <f>IF(Table1[[#This Row],[Hauptkörper - B1 - Fraktion]]="","",VLOOKUP(Table1[[#This Row],[Hauptkörper - B1 - Fraktion]],'DD FD'!H:J,3,FALSE))</f>
        <v/>
      </c>
      <c r="LC139" s="809" t="str">
        <f>IF(Table1[[#This Row],[Hauptkörper - B1 - Gewicht
(in G)]]="","",Table1[[#This Row],[Hauptkörper - B1 - Gewicht
(in G)]])</f>
        <v/>
      </c>
      <c r="LD139" s="809" t="str">
        <f>IF(Table1[[#This Row],[Hauptkörper - B1 - Lizenzierungs-pflichtig? (X=Ja)]]="","",Table1[[#This Row],[Hauptkörper - B1 - Lizenzierungs-pflichtig? (X=Ja)]])</f>
        <v/>
      </c>
      <c r="LE139" s="812" t="str">
        <f>IF(Table1[[#This Row],[Hauptkörper - B1 - Virgin Material]]="","",VLOOKUP(Table1[[#This Row],[Hauptkörper - B1 - Virgin Material]],'DD FD'!AJ:AK,2,FALSE))</f>
        <v/>
      </c>
      <c r="LF139" s="813" t="str">
        <f>IF(Table1[[#This Row],[Hauptkörper - B1 - Virgin Material Anteil (in %)]]="","",Table1[[#This Row],[Hauptkörper - B1 - Virgin Material Anteil (in %)]])</f>
        <v/>
      </c>
      <c r="LG139" s="812" t="str">
        <f>IF(Table1[[#This Row],[Hauptkörper - B1 - Recyceltes Material]]="","",VLOOKUP(Table1[[#This Row],[Hauptkörper - B1 - Recyceltes Material]],'DD FD'!AL:AM,2,FALSE))</f>
        <v/>
      </c>
      <c r="LH139" s="813" t="str">
        <f>IF(Table1[[#This Row],[Hauptkörper - B1 - Recyceltes Material Anteil (in %)]]="","",Table1[[#This Row],[Hauptkörper - B1 - Recyceltes Material Anteil (in %)]])</f>
        <v/>
      </c>
      <c r="LI139" s="814" t="str">
        <f>IF(Table1[[#This Row],[Hauptkörper - B1 - Beschichtung]]="","",VLOOKUP(Table1[[#This Row],[Hauptkörper - B1 - Beschichtung]],'DD FD'!AE:AF,2,FALSE))</f>
        <v/>
      </c>
      <c r="LJ139" s="815" t="str">
        <f>IF(Table1[[#This Row],[Hauptkörper - B1 - Beschichtung Anteil (in %)]]="","",Table1[[#This Row],[Hauptkörper - B1 - Beschichtung Anteil (in %)]])</f>
        <v/>
      </c>
      <c r="LK139" s="811" t="str">
        <f>IF(Table1[[#This Row],[Hauptkörper - B2 - Art]]="","",VLOOKUP(Table1[[#This Row],[Hauptkörper - B2 - Art]],'DD FD'!B:C,2,FALSE))</f>
        <v/>
      </c>
      <c r="LL139" s="812" t="str">
        <f>IF(Table1[[#This Row],[Hauptkörper - B2 - Fraktion]]="","",VLOOKUP(Table1[[#This Row],[Hauptkörper - B2 - Fraktion]],'DD FD'!H:J,3,FALSE))</f>
        <v/>
      </c>
      <c r="LM139" s="809" t="str">
        <f>IF(Table1[[#This Row],[Hauptkörper - B2 - Gewicht
(in G)]]="","",Table1[[#This Row],[Hauptkörper - B2 - Gewicht
(in G)]])</f>
        <v/>
      </c>
      <c r="LN139" s="809" t="str">
        <f>IF(Table1[[#This Row],[Hauptkörper - B2 - Lizenzierungs-pflichtig? (X=Ja)]]="","",Table1[[#This Row],[Hauptkörper - B2 - Lizenzierungs-pflichtig? (X=Ja)]])</f>
        <v/>
      </c>
      <c r="LO139" s="812" t="str">
        <f>IF(Table1[[#This Row],[Hauptkörper - B2 - Virgin Material]]="","",VLOOKUP(Table1[[#This Row],[Hauptkörper - B2 - Virgin Material]],'DD FD'!AJ:AK,2,FALSE))</f>
        <v/>
      </c>
      <c r="LP139" s="813" t="str">
        <f>IF(Table1[[#This Row],[Hauptkörper - B2 - Virgin Material Anteil (in %)]]="","",Table1[[#This Row],[Hauptkörper - B2 - Virgin Material Anteil (in %)]])</f>
        <v/>
      </c>
      <c r="LQ139" s="812" t="str">
        <f>IF(Table1[[#This Row],[Hauptkörper - B2 - Recyceltes Material]]="","",VLOOKUP(Table1[[#This Row],[Hauptkörper - B2 - Recyceltes Material]],'DD FD'!AL:AM,2,FALSE))</f>
        <v/>
      </c>
      <c r="LR139" s="813" t="str">
        <f>IF(Table1[[#This Row],[Hauptkörper - B2 - Recyceltes Material Anteil (in %)]]="","",Table1[[#This Row],[Hauptkörper - B2 - Recyceltes Material Anteil (in %)]])</f>
        <v/>
      </c>
      <c r="LS139" s="812" t="str">
        <f>IF(Table1[[#This Row],[Hauptkörper - B2 - Beschichtung]]="","",VLOOKUP(Table1[[#This Row],[Hauptkörper - B2 - Beschichtung]],'DD FD'!AE:AF,2,FALSE))</f>
        <v/>
      </c>
      <c r="LT139" s="815" t="str">
        <f>IF(Table1[[#This Row],[Hauptkörper - B2 - Beschichtung Anteil (in %)]]="","",Table1[[#This Row],[Hauptkörper - B2 - Beschichtung Anteil (in %)]])</f>
        <v/>
      </c>
      <c r="LU139" s="811" t="str">
        <f>IF(Table1[[#This Row],[Hauptkörper - B3 - Art]]="","",VLOOKUP(Table1[[#This Row],[Hauptkörper - B3 - Art]],'DD FD'!B:C,2,FALSE))</f>
        <v/>
      </c>
      <c r="LV139" s="812" t="str">
        <f>IF(Table1[[#This Row],[Hauptkörper - B3 - Fraktion]]="","",VLOOKUP(Table1[[#This Row],[Hauptkörper - B3 - Fraktion]],'DD FD'!H:J,3,FALSE))</f>
        <v/>
      </c>
      <c r="LW139" s="809" t="str">
        <f>IF(Table1[[#This Row],[Hauptkörper - B3 - Gewicht
(in G)]]="","",Table1[[#This Row],[Hauptkörper - B3 - Gewicht
(in G)]])</f>
        <v/>
      </c>
      <c r="LX139" s="809" t="str">
        <f>IF(Table1[[#This Row],[Hauptkörper - B3 - Lizenzierungs-pflichtig? (X=Ja)]]="","",Table1[[#This Row],[Hauptkörper - B3 - Lizenzierungs-pflichtig? (X=Ja)]])</f>
        <v/>
      </c>
      <c r="LY139" s="812" t="str">
        <f>IF(Table1[[#This Row],[Hauptkörper - B3 - Virgin Material]]="","",VLOOKUP(Table1[[#This Row],[Hauptkörper - B3 - Virgin Material]],'DD FD'!AJ:AK,2,FALSE))</f>
        <v/>
      </c>
      <c r="LZ139" s="813" t="str">
        <f>IF(Table1[[#This Row],[Hauptkörper - B3 - Virgin Material Anteil (in %)]]="","",Table1[[#This Row],[Hauptkörper - B3 - Virgin Material Anteil (in %)]])</f>
        <v/>
      </c>
      <c r="MA139" s="812" t="str">
        <f>IF(Table1[[#This Row],[Hauptkörper - B3 - Recyceltes Material]]="","",VLOOKUP(Table1[[#This Row],[Hauptkörper - B3 - Recyceltes Material]],'DD FD'!AL:AM,2,FALSE))</f>
        <v/>
      </c>
      <c r="MB139" s="813" t="str">
        <f>IF(Table1[[#This Row],[Hauptkörper - B3 - Recyceltes Material Anteil (in %)]]="","",Table1[[#This Row],[Hauptkörper - B3 - Recyceltes Material Anteil (in %)]])</f>
        <v/>
      </c>
      <c r="MC139" s="812" t="str">
        <f>IF(Table1[[#This Row],[Hauptkörper - B3 - Beschichtung]]="","",VLOOKUP(Table1[[#This Row],[Hauptkörper - B3 - Beschichtung]],'DD FD'!AE:AF,2,FALSE))</f>
        <v/>
      </c>
      <c r="MD139" s="815" t="str">
        <f>IF(Table1[[#This Row],[Hauptkörper - B3 - Beschichtung Anteil (in %)]]="","",Table1[[#This Row],[Hauptkörper - B3 - Beschichtung Anteil (in %)]])</f>
        <v/>
      </c>
      <c r="ME139" s="811" t="str">
        <f>IF(Table1[[#This Row],[Verschluss - B1 - Art]]="","",VLOOKUP(Table1[[#This Row],[Verschluss - B1 - Art]],'DD FD'!D:E,2,FALSE))</f>
        <v/>
      </c>
      <c r="MF139" s="812" t="str">
        <f>IF(Table1[[#This Row],[Verschluss - B1 - Fraktion]]="","",VLOOKUP(Table1[[#This Row],[Verschluss - B1 - Fraktion]],'DD FD'!H:J,3,FALSE))</f>
        <v/>
      </c>
      <c r="MG139" s="809" t="str">
        <f>IF(Table1[[#This Row],[Verschluss - B1 - Gewicht (in G)]]="","",Table1[[#This Row],[Verschluss - B1 - Gewicht (in G)]])</f>
        <v/>
      </c>
      <c r="MH139" s="809" t="str">
        <f>IF(Table1[[#This Row],[Verschluss - B1 - Lizenzierungs-pflichtig? (X=Ja)]]="","",Table1[[#This Row],[Verschluss - B1 - Lizenzierungs-pflichtig? (X=Ja)]])</f>
        <v/>
      </c>
      <c r="MI139" s="809" t="str">
        <f>IF(Table1[[#This Row],[Verschluss - B1 - Trennbar vom Hauptkörper? (X=Ja)]]="","",Table1[[#This Row],[Verschluss - B1 - Trennbar vom Hauptkörper? (X=Ja)]])</f>
        <v/>
      </c>
      <c r="MJ139" s="812" t="str">
        <f>IF(Table1[[#This Row],[Verschluss - B1 - Virgin Material]]="","",VLOOKUP(Table1[[#This Row],[Verschluss - B1 - Virgin Material]],'DD FD'!AJ:AK,2,FALSE))</f>
        <v/>
      </c>
      <c r="MK139" s="813" t="str">
        <f>IF(Table1[[#This Row],[Verschluss - B1 - Virgin Material Anteil (in %)]]="","",Table1[[#This Row],[Verschluss - B1 - Virgin Material Anteil (in %)]])</f>
        <v/>
      </c>
      <c r="ML139" s="812" t="str">
        <f>IF(Table1[[#This Row],[Verschluss - B1 - Recyceltes Material]]="","",VLOOKUP(Table1[[#This Row],[Verschluss - B1 - Recyceltes Material]],'DD FD'!AL:AM,2,FALSE))</f>
        <v/>
      </c>
      <c r="MM139" s="813" t="str">
        <f>IF(Table1[[#This Row],[Verschluss - B1 - Recyceltes Material Anteil (in %)]]="","",Table1[[#This Row],[Verschluss - B1 - Recyceltes Material Anteil (in %)]])</f>
        <v/>
      </c>
      <c r="MN139" s="812" t="str">
        <f>IF(Table1[[#This Row],[Verschluss - B1 - Beschichtung]]="","",VLOOKUP(Table1[[#This Row],[Verschluss - B1 - Beschichtung]],'DD FD'!AE:AF,2,FALSE))</f>
        <v/>
      </c>
      <c r="MO139" s="815" t="str">
        <f>IF(Table1[[#This Row],[Verschluss - B1 - Beschichtung Anteil (in %)]]="","",Table1[[#This Row],[Verschluss - B1 - Beschichtung Anteil (in %)]])</f>
        <v/>
      </c>
      <c r="MP139" s="811" t="str">
        <f>IF(Table1[[#This Row],[Verschluss - B2 - Art]]="","",VLOOKUP(Table1[[#This Row],[Verschluss - B2 - Art]],'DD FD'!D:E,2,FALSE))</f>
        <v/>
      </c>
      <c r="MQ139" s="812" t="str">
        <f>IF(Table1[[#This Row],[Verschluss - B2 - Fraktion]]="","",VLOOKUP(Table1[[#This Row],[Verschluss - B2 - Fraktion]],'DD FD'!H:J,3,FALSE))</f>
        <v/>
      </c>
      <c r="MR139" s="809" t="str">
        <f>IF(Table1[[#This Row],[Verschluss - B2 - Gewicht (in G)]]="","",Table1[[#This Row],[Verschluss - B2 - Gewicht (in G)]])</f>
        <v/>
      </c>
      <c r="MS139" s="809" t="str">
        <f>IF(Table1[[#This Row],[Verschluss - B2 - Lizenzierungs-pflichtig? (X=Ja)]]="","",Table1[[#This Row],[Verschluss - B2 - Lizenzierungs-pflichtig? (X=Ja)]])</f>
        <v/>
      </c>
      <c r="MT139" s="809" t="str">
        <f>IF(Table1[[#This Row],[Verschluss - B2 - Trennbar vom Hauptkörper? (X=Ja)]]="","",Table1[[#This Row],[Verschluss - B2 - Trennbar vom Hauptkörper? (X=Ja)]])</f>
        <v/>
      </c>
      <c r="MU139" s="812" t="str">
        <f>IF(Table1[[#This Row],[Verschluss - B2 - Virgin Material]]="","",VLOOKUP(Table1[[#This Row],[Verschluss - B2 - Virgin Material]],'DD FD'!AJ:AK,2,FALSE))</f>
        <v/>
      </c>
      <c r="MV139" s="813" t="str">
        <f>IF(Table1[[#This Row],[Verschluss - B2 - Virgin Material Anteil (in %)]]="","",Table1[[#This Row],[Verschluss - B2 - Virgin Material Anteil (in %)]])</f>
        <v/>
      </c>
      <c r="MW139" s="812" t="str">
        <f>IF(Table1[[#This Row],[Verschluss - B2 - Recyceltes Material]]="","",VLOOKUP(Table1[[#This Row],[Verschluss - B2 - Recyceltes Material]],'DD FD'!AL:AM,2,FALSE))</f>
        <v/>
      </c>
      <c r="MX139" s="813" t="str">
        <f>IF(Table1[[#This Row],[Verschluss - B2 - Recyceltes Material Anteil (in %)]]="","",Table1[[#This Row],[Verschluss - B2 - Recyceltes Material Anteil (in %)]])</f>
        <v/>
      </c>
      <c r="MY139" s="812" t="str">
        <f>IF(Table1[[#This Row],[Verschluss - B2 - Beschichtung]]="","",VLOOKUP(Table1[[#This Row],[Verschluss - B2 - Beschichtung]],'DD FD'!AE:AF,2,FALSE))</f>
        <v/>
      </c>
      <c r="MZ139" s="815" t="str">
        <f>IF(Table1[[#This Row],[Verschluss - B2 - Beschichtung Anteil (in %)]]="","",Table1[[#This Row],[Verschluss - B2 - Beschichtung Anteil (in %)]])</f>
        <v/>
      </c>
      <c r="NA139" s="811" t="str">
        <f>IF(Table1[[#This Row],[Verschluss - B3 - Art]]="","",VLOOKUP(Table1[[#This Row],[Verschluss - B3 - Art]],'DD FD'!D:E,2,FALSE))</f>
        <v/>
      </c>
      <c r="NB139" s="812" t="str">
        <f>IF(Table1[[#This Row],[Verschluss - B3 - Fraktion]]="","",VLOOKUP(Table1[[#This Row],[Verschluss - B3 - Fraktion]],'DD FD'!H:J,3,FALSE))</f>
        <v/>
      </c>
      <c r="NC139" s="809" t="str">
        <f>IF(Table1[[#This Row],[Verschluss - B3 - Gewicht (in G)]]="","",Table1[[#This Row],[Verschluss - B3 - Gewicht (in G)]])</f>
        <v/>
      </c>
      <c r="ND139" s="809" t="str">
        <f>IF(Table1[[#This Row],[Verschluss - B3 - Lizenzierungs-pflichtig? (X=Ja)]]="","",Table1[[#This Row],[Verschluss - B3 - Lizenzierungs-pflichtig? (X=Ja)]])</f>
        <v/>
      </c>
      <c r="NE139" s="809" t="str">
        <f>IF(Table1[[#This Row],[Verschluss - B3 - Trennbar vom Hauptkörper? (X=Ja)]]="","",Table1[[#This Row],[Verschluss - B3 - Trennbar vom Hauptkörper? (X=Ja)]])</f>
        <v/>
      </c>
      <c r="NF139" s="812" t="str">
        <f>IF(Table1[[#This Row],[Verschluss - B3 - Virgin Material]]="","",VLOOKUP(Table1[[#This Row],[Verschluss - B3 - Virgin Material]],'DD FD'!AJ:AK,2,FALSE))</f>
        <v/>
      </c>
      <c r="NG139" s="813" t="str">
        <f>IF(Table1[[#This Row],[Verschluss - B3 - Virgin Material Anteil (in %)]]="","",Table1[[#This Row],[Verschluss - B3 - Virgin Material Anteil (in %)]])</f>
        <v/>
      </c>
      <c r="NH139" s="812" t="str">
        <f>IF(Table1[[#This Row],[Verschluss - B3 - Recyceltes Material]]="","",VLOOKUP(Table1[[#This Row],[Verschluss - B3 - Recyceltes Material]],'DD FD'!AL:AM,2,FALSE))</f>
        <v/>
      </c>
      <c r="NI139" s="813" t="str">
        <f>IF(Table1[[#This Row],[Verschluss - B3 - Recyceltes Material Anteil (in %)]]="","",Table1[[#This Row],[Verschluss - B3 - Recyceltes Material Anteil (in %)]])</f>
        <v/>
      </c>
      <c r="NJ139" s="812" t="str">
        <f>IF(Table1[[#This Row],[Verschluss - B3 - Beschichtung]]="","",VLOOKUP(Table1[[#This Row],[Verschluss - B3 - Beschichtung]],'DD FD'!AE:AF,2,FALSE))</f>
        <v/>
      </c>
      <c r="NK139" s="815" t="str">
        <f>IF(Table1[[#This Row],[Verschluss - B3 - Beschichtung Anteil (in %)]]="","",Table1[[#This Row],[Verschluss - B3 - Beschichtung Anteil (in %)]])</f>
        <v/>
      </c>
      <c r="NL139" s="811" t="str">
        <f>IF(Table1[[#This Row],[Etikett - B1 - Art]]="","",VLOOKUP(Table1[[#This Row],[Etikett - B1 - Art]],'DD FD'!F:G,2,FALSE))</f>
        <v/>
      </c>
      <c r="NM139" s="812" t="str">
        <f>IF(Table1[[#This Row],[Etikett - B1 - Fraktion]]="","",VLOOKUP(Table1[[#This Row],[Etikett - B1 - Fraktion]],'DD FD'!H:J,3,FALSE))</f>
        <v/>
      </c>
      <c r="NN139" s="809" t="str">
        <f>IF(Table1[[#This Row],[Etikett - B1 - Gewicht (in G)]]="","",Table1[[#This Row],[Etikett - B1 - Gewicht (in G)]])</f>
        <v/>
      </c>
      <c r="NO139" s="809" t="str">
        <f>IF(Table1[[#This Row],[Etikett - B1 - Lizenzierungs-pflichtig? (X=Ja)]]="","",Table1[[#This Row],[Etikett - B1 - Lizenzierungs-pflichtig? (X=Ja)]])</f>
        <v/>
      </c>
      <c r="NP139" s="809" t="str">
        <f>IF(Table1[[#This Row],[Etikett - B1 - Trennbar vom Hauptkörper? (X=Ja)]]="","",Table1[[#This Row],[Etikett - B1 - Trennbar vom Hauptkörper? (X=Ja)]])</f>
        <v/>
      </c>
      <c r="NQ139" s="812" t="str">
        <f>IF(Table1[[#This Row],[Etikett - B1 - Virgin Material]]="","",VLOOKUP(Table1[[#This Row],[Etikett - B1 - Virgin Material]],'DD FD'!AJ:AK,2,FALSE))</f>
        <v/>
      </c>
      <c r="NR139" s="813" t="str">
        <f>IF(Table1[[#This Row],[Etikett - B1 - Virgin Material Anteil (in %)]]="","",Table1[[#This Row],[Etikett - B1 - Virgin Material Anteil (in %)]])</f>
        <v/>
      </c>
      <c r="NS139" s="812" t="str">
        <f>IF(Table1[[#This Row],[Etikett - B1 - Recyceltes Material]]="","",VLOOKUP(Table1[[#This Row],[Etikett - B1 - Recyceltes Material]],'DD FD'!AL:AM,2,FALSE))</f>
        <v/>
      </c>
      <c r="NT139" s="813" t="str">
        <f>IF(Table1[[#This Row],[Etikett - B1 - Recyceltes Material Anteil (in %)]]="","",Table1[[#This Row],[Etikett - B1 - Recyceltes Material Anteil (in %)]])</f>
        <v/>
      </c>
      <c r="NU139" s="812" t="str">
        <f>IF(Table1[[#This Row],[Etikett - B1 - Beschichtung]]="","",VLOOKUP(Table1[[#This Row],[Etikett - B1 - Beschichtung]],'DD FD'!AE:AF,2,FALSE))</f>
        <v/>
      </c>
      <c r="NV139" s="815" t="str">
        <f>IF(Table1[[#This Row],[Etikett - B1 - Beschichtung Anteil (in %)]]="","",Table1[[#This Row],[Etikett - B1 - Beschichtung Anteil (in %)]])</f>
        <v/>
      </c>
      <c r="NW139" s="811" t="str">
        <f>IF(Table1[[#This Row],[Etikett - B2 - Art]]="","",VLOOKUP(Table1[[#This Row],[Etikett - B2 - Art]],'DD FD'!F:G,2,FALSE))</f>
        <v/>
      </c>
      <c r="NX139" s="812" t="str">
        <f>IF(Table1[[#This Row],[Etikett - B2 - Fraktion]]="","",VLOOKUP(Table1[[#This Row],[Etikett - B2 - Fraktion]],'DD FD'!H:J,3,FALSE))</f>
        <v/>
      </c>
      <c r="NY139" s="809" t="str">
        <f>IF(Table1[[#This Row],[Etikett - B2 - Gewicht (in G)]]="","",Table1[[#This Row],[Etikett - B2 - Gewicht (in G)]])</f>
        <v/>
      </c>
      <c r="NZ139" s="809" t="str">
        <f>IF(Table1[[#This Row],[Etikett - B2 - Lizenzierungs-pflichtig? (X=Ja)]]="","",Table1[[#This Row],[Etikett - B2 - Lizenzierungs-pflichtig? (X=Ja)]])</f>
        <v/>
      </c>
      <c r="OA139" s="809" t="str">
        <f>IF(Table1[[#This Row],[Etikett - B2 - Trennbar vom Hauptkörper? (X=Ja)]]="","",Table1[[#This Row],[Etikett - B2 - Trennbar vom Hauptkörper? (X=Ja)]])</f>
        <v/>
      </c>
      <c r="OB139" s="812" t="str">
        <f>IF(Table1[[#This Row],[Etikett - B2 - Virgin Material]]="","",VLOOKUP(Table1[[#This Row],[Etikett - B2 - Virgin Material]],'DD FD'!AJ:AK,2,FALSE))</f>
        <v/>
      </c>
      <c r="OC139" s="813" t="str">
        <f>IF(Table1[[#This Row],[Etikett - B2 - Virgin Material Anteil (in %)]]="","",Table1[[#This Row],[Etikett - B2 - Virgin Material Anteil (in %)]])</f>
        <v/>
      </c>
      <c r="OD139" s="812" t="str">
        <f>IF(Table1[[#This Row],[Etikett - B2 - Recyceltes Material]]="","",VLOOKUP(Table1[[#This Row],[Etikett - B2 - Recyceltes Material]],'DD FD'!AL:AM,2,FALSE))</f>
        <v/>
      </c>
      <c r="OE139" s="813" t="str">
        <f>IF(Table1[[#This Row],[Etikett - B2 - Recyceltes Material Anteil (in %)]]="","",Table1[[#This Row],[Etikett - B2 - Recyceltes Material Anteil (in %)]])</f>
        <v/>
      </c>
      <c r="OF139" s="812" t="str">
        <f>IF(Table1[[#This Row],[Etikett - B2 - Beschichtung]]="","",VLOOKUP(Table1[[#This Row],[Etikett - B2 - Beschichtung]],'DD FD'!AE:AF,2,FALSE))</f>
        <v/>
      </c>
      <c r="OG139" s="815" t="str">
        <f>IF(Table1[[#This Row],[Etikett - B2 - Beschichtung Anteil (in %)]]="","",Table1[[#This Row],[Etikett - B2 - Beschichtung Anteil (in %)]])</f>
        <v/>
      </c>
      <c r="OH139" s="811" t="str">
        <f>IF(Table1[[#This Row],[Etikett - B3 - Art]]="","",VLOOKUP(Table1[[#This Row],[Etikett - B3 - Art]],'DD FD'!F:G,2,FALSE))</f>
        <v/>
      </c>
      <c r="OI139" s="812" t="str">
        <f>IF(Table1[[#This Row],[Etikett - B3 - Fraktion]]="","",VLOOKUP(Table1[[#This Row],[Etikett - B3 - Fraktion]],'DD FD'!H:J,3,FALSE))</f>
        <v/>
      </c>
      <c r="OJ139" s="809" t="str">
        <f>IF(Table1[[#This Row],[Etikett - B3 - Gewicht (in G)]]="","",Table1[[#This Row],[Etikett - B3 - Gewicht (in G)]])</f>
        <v/>
      </c>
      <c r="OK139" s="809" t="str">
        <f>IF(Table1[[#This Row],[Etikett - B3 - Lizenzierungs-pflichtig? (X=Ja)]]="","",Table1[[#This Row],[Etikett - B3 - Lizenzierungs-pflichtig? (X=Ja)]])</f>
        <v/>
      </c>
      <c r="OL139" s="809" t="str">
        <f>IF(Table1[[#This Row],[Etikett - B3 - Trennbar vom Hauptkörper? (X=Ja)]]="","",Table1[[#This Row],[Etikett - B3 - Trennbar vom Hauptkörper? (X=Ja)]])</f>
        <v/>
      </c>
      <c r="OM139" s="812" t="str">
        <f>IF(Table1[[#This Row],[Etikett - B3 - Virgin Material]]="","",VLOOKUP(Table1[[#This Row],[Etikett - B3 - Virgin Material]],'DD FD'!AJ:AK,2,FALSE))</f>
        <v/>
      </c>
      <c r="ON139" s="813" t="str">
        <f>IF(Table1[[#This Row],[Etikett - B3 - Virgin Material Anteil (in %)]]="","",Table1[[#This Row],[Etikett - B3 - Virgin Material Anteil (in %)]])</f>
        <v/>
      </c>
      <c r="OO139" s="812" t="str">
        <f>IF(Table1[[#This Row],[Etikett - B3 - Recyceltes Material]]="","",VLOOKUP(Table1[[#This Row],[Etikett - B3 - Recyceltes Material]],'DD FD'!AL:AM,2,FALSE))</f>
        <v/>
      </c>
      <c r="OP139" s="813" t="str">
        <f>IF(Table1[[#This Row],[Etikett - B3 - Recyceltes Material Anteil (in %)]]="","",Table1[[#This Row],[Etikett - B3 - Recyceltes Material Anteil (in %)]])</f>
        <v/>
      </c>
      <c r="OQ139" s="812" t="str">
        <f>IF(Table1[[#This Row],[Etikett - B3 - Beschichtung]]="","",VLOOKUP(Table1[[#This Row],[Etikett - B3 - Beschichtung]],'DD FD'!AE:AF,2,FALSE))</f>
        <v/>
      </c>
      <c r="OR139" s="861" t="str">
        <f>IF(Table1[[#This Row],[Etikett - B3 - Beschichtung Anteil (in %)]]="","",Table1[[#This Row],[Etikett - B3 - Beschichtung Anteil (in %)]])</f>
        <v/>
      </c>
      <c r="OS139" s="866">
        <f>ROUNDUP(SUM(
IF(AND(LB139='DD FD'!$J$7,LD139='DD FD'!$AI$3),LC139,0),
IF(AND(LL139='DD FD'!$J$7,LN139='DD FD'!$AI$3),LM139,0),
IF(AND(LV139='DD FD'!$J$7,LX139='DD FD'!$AI$3),LW139,0),
IF(AND(MF139='DD FD'!$J$7,MH139='DD FD'!$AI$3),MG139,0),
IF(AND(MQ139='DD FD'!$J$7,MS139='DD FD'!$AI$3),MR139,0),
IF(AND(NB139='DD FD'!$J$7,ND139='DD FD'!$AI$3),NC139,0),
IF(AND(NM139='DD FD'!$J$7,NO139='DD FD'!$AI$3),NN139,0),
IF(AND(NX139='DD FD'!$J$7,NZ139='DD FD'!$AI$3),NY139,0),
IF(AND(OI139='DD FD'!$J$7,OK139='DD FD'!$AI$3),OJ139,0),
),2)</f>
        <v>0</v>
      </c>
      <c r="OT139" s="865">
        <f>ROUNDUP(SUM(
IF(AND(LB139='DD FD'!$J$6,LD139='DD FD'!$AI$3),LC139,0),
IF(AND(LL139='DD FD'!$J$6,LN139='DD FD'!$AI$3),LM139,0),
IF(AND(LV139='DD FD'!$J$6,LX139='DD FD'!$AI$3),LW139,0),
IF(AND(MF139='DD FD'!$J$6,MH139='DD FD'!$AI$3),MG139,0),
IF(AND(MQ139='DD FD'!$J$6,MS139='DD FD'!$AI$3),MR139,0),
IF(AND(NB139='DD FD'!$J$6,ND139='DD FD'!$AI$3),NC139,0),
IF(AND(NM139='DD FD'!$J$6,NO139='DD FD'!$AI$3),NN139,0),
IF(AND(NX139='DD FD'!$J$6,NZ139='DD FD'!$AI$3),NY139,0),
IF(AND(OI139='DD FD'!$J$6,OK139='DD FD'!$AI$3),OJ139,0),
),2)</f>
        <v>0</v>
      </c>
      <c r="OU139" s="865">
        <f>ROUNDUP(SUM(
IF(AND(LB139='DD FD'!$J$10,LD139='DD FD'!$AI$3),LC139,0),
IF(AND(LL139='DD FD'!$J$10,LN139='DD FD'!$AI$3),LM139,0),
IF(AND(LV139='DD FD'!$J$10,LX139='DD FD'!$AI$3),LW139,0),
IF(AND(MF139='DD FD'!$J$10,MH139='DD FD'!$AI$3),MG139,0),
IF(AND(MQ139='DD FD'!$J$10,MS139='DD FD'!$AI$3),MR139,0),
IF(AND(NB139='DD FD'!$J$10,ND139='DD FD'!$AI$3),NC139,0),
IF(AND(NM139='DD FD'!$J$10,NO139='DD FD'!$AI$3),NN139,0),
IF(AND(NX139='DD FD'!$J$10,NZ139='DD FD'!$AI$3),NY139,0),
IF(AND(OI139='DD FD'!$J$10,OK139='DD FD'!$AI$3),OJ139,0),
),2)</f>
        <v>0</v>
      </c>
      <c r="OV139" s="865">
        <f>ROUNDUP(SUM(
IF(AND(LB139='DD FD'!$J$8,LD139='DD FD'!$AI$3),LC139,0),
IF(AND(LL139='DD FD'!$J$8,LN139='DD FD'!$AI$3),LM139,0),
IF(AND(LV139='DD FD'!$J$8,LX139='DD FD'!$AI$3),LW139,0),
IF(AND(MF139='DD FD'!$J$8,MH139='DD FD'!$AI$3),MG139,0),
IF(AND(MQ139='DD FD'!$J$8,MS139='DD FD'!$AI$3),MR139,0),
IF(AND(NB139='DD FD'!$J$8,ND139='DD FD'!$AI$3),NC139,0),
IF(AND(NM139='DD FD'!$J$8,NO139='DD FD'!$AI$3),NN139,0),
IF(AND(NX139='DD FD'!$J$8,NZ139='DD FD'!$AI$3),NY139,0),
IF(AND(OI139='DD FD'!$J$8,OK139='DD FD'!$AI$3),OJ139,0),
),2)</f>
        <v>0</v>
      </c>
      <c r="OW139" s="865">
        <f>ROUNDUP(SUM(
IF(AND(LB139='DD FD'!$J$5,LD139='DD FD'!$AI$3),LC139,0),
IF(AND(LL139='DD FD'!$J$5,LN139='DD FD'!$AI$3),LM139,0),
IF(AND(LV139='DD FD'!$J$5,LX139='DD FD'!$AI$3),LW139,0),
IF(AND(MF139='DD FD'!$J$5,MH139='DD FD'!$AI$3),MG139,0),
IF(AND(MQ139='DD FD'!$J$5,MS139='DD FD'!$AI$3),MR139,0),
IF(AND(NB139='DD FD'!$J$5,ND139='DD FD'!$AI$3),NC139,0),
IF(AND(NM139='DD FD'!$J$5,NO139='DD FD'!$AI$3),NN139,0),
IF(AND(NX139='DD FD'!$J$5,NZ139='DD FD'!$AI$3),NY139,0),
IF(AND(OI139='DD FD'!$J$5,OK139='DD FD'!$AI$3),OJ139,0),
),2)</f>
        <v>0</v>
      </c>
      <c r="OX139" s="865">
        <f>ROUNDUP(SUM(
IF(AND(LB139='DD FD'!$J$9,LD139='DD FD'!$AI$3),LC139,0),
IF(AND(LL139='DD FD'!$J$9,LN139='DD FD'!$AI$3),LM139,0),
IF(AND(LV139='DD FD'!$J$9,LX139='DD FD'!$AI$3),LW139,0),
IF(AND(MF139='DD FD'!$J$9,MH139='DD FD'!$AI$3),MG139,0),
IF(AND(MQ139='DD FD'!$J$9,MS139='DD FD'!$AI$3),MR139,0),
IF(AND(NB139='DD FD'!$J$9,ND139='DD FD'!$AI$3),NC139,0),
IF(AND(NM139='DD FD'!$J$9,NO139='DD FD'!$AI$3),NN139,0),
IF(AND(NX139='DD FD'!$J$9,NZ139='DD FD'!$AI$3),NY139,0),
IF(AND(OI139='DD FD'!$J$9,OK139='DD FD'!$AI$3),OJ139,0),
),2)</f>
        <v>0</v>
      </c>
      <c r="OY139" s="865">
        <f>ROUNDUP(SUM(
IF(AND(LB139='DD FD'!$J$4,LD139='DD FD'!$AI$3),LC139,0),
IF(AND(LL139='DD FD'!$J$4,LN139='DD FD'!$AI$3),LM139,0),
IF(AND(LV139='DD FD'!$J$4,LX139='DD FD'!$AI$3),LW139,0),
IF(AND(MF139='DD FD'!$J$4,MH139='DD FD'!$AI$3),MG139,0),
IF(AND(MQ139='DD FD'!$J$4,MS139='DD FD'!$AI$3),MR139,0),
IF(AND(NB139='DD FD'!$J$4,ND139='DD FD'!$AI$3),NC139,0),
IF(AND(NM139='DD FD'!$J$4,NO139='DD FD'!$AI$3),NN139,0),
IF(AND(NX139='DD FD'!$J$4,NZ139='DD FD'!$AI$3),NY139,0),
IF(AND(OI139='DD FD'!$J$4,OK139='DD FD'!$AI$3),OJ139,0),
),2)</f>
        <v>0</v>
      </c>
      <c r="OZ139" s="867">
        <f>ROUNDUP(SUM(
IF(AND(LB139='DD FD'!$J$11,LD139='DD FD'!$AI$3),LC139,0),
IF(AND(LL139='DD FD'!$J$11,LN139='DD FD'!$AI$3),LM139,0),
IF(AND(LV139='DD FD'!$J$11,LX139='DD FD'!$AI$3),LW139,0),
IF(AND(MF139='DD FD'!$J$11,MH139='DD FD'!$AI$3),MG139,0),
IF(AND(MQ139='DD FD'!$J$11,MS139='DD FD'!$AI$3),MR139,0),
IF(AND(NB139='DD FD'!$J$11,ND139='DD FD'!$AI$3),NC139,0),
IF(AND(NM139='DD FD'!$J$11,NO139='DD FD'!$AI$3),NN139,0),
IF(AND(NX139='DD FD'!$J$11,NZ139='DD FD'!$AI$3),NY139,0),
IF(AND(OI139='DD FD'!$J$11,OK139='DD FD'!$AI$3),OJ139,0),
),2)</f>
        <v>0</v>
      </c>
    </row>
    <row r="140" spans="1:416">
      <c r="A140" s="663"/>
      <c r="B140" s="182"/>
      <c r="C140" s="282"/>
      <c r="D140" s="282"/>
      <c r="E140" s="183"/>
      <c r="F140" s="355"/>
      <c r="G140" s="359"/>
      <c r="H140" s="664"/>
      <c r="I140" s="173"/>
      <c r="J140" s="161" t="str">
        <f t="shared" si="54"/>
        <v/>
      </c>
      <c r="K140" s="633" t="str">
        <f t="shared" si="71"/>
        <v/>
      </c>
      <c r="L140" s="636"/>
      <c r="M140" s="124" t="str">
        <f t="shared" si="72"/>
        <v/>
      </c>
      <c r="N140" s="125" t="str">
        <f t="shared" si="55"/>
        <v/>
      </c>
      <c r="O140" s="175"/>
      <c r="P140" s="175"/>
      <c r="Q140" s="126" t="str">
        <f t="shared" si="73"/>
        <v/>
      </c>
      <c r="R140" s="184"/>
      <c r="S140" s="184"/>
      <c r="T140" s="182"/>
      <c r="U140" s="182"/>
      <c r="V140" s="182"/>
      <c r="W140" s="358"/>
      <c r="X140" s="182"/>
      <c r="Y140" s="183"/>
      <c r="Z140" s="123"/>
      <c r="AA140" s="176"/>
      <c r="AB140" s="176"/>
      <c r="AC140" s="176"/>
      <c r="AD140" s="176"/>
      <c r="AE140" s="176"/>
      <c r="AF140" s="176"/>
      <c r="AG140" s="127" t="str">
        <f t="shared" si="74"/>
        <v/>
      </c>
      <c r="AH140" s="127" t="str">
        <f t="shared" si="75"/>
        <v/>
      </c>
      <c r="AI140" s="370"/>
      <c r="AJ140" s="635"/>
      <c r="AK140" s="619" t="str">
        <f t="shared" si="76"/>
        <v/>
      </c>
      <c r="AL140" s="124" t="str">
        <f t="shared" si="56"/>
        <v/>
      </c>
      <c r="AM140" s="124" t="str">
        <f t="shared" si="57"/>
        <v/>
      </c>
      <c r="AN140" s="124" t="str">
        <f t="shared" si="58"/>
        <v/>
      </c>
      <c r="AO140" s="124" t="str">
        <f t="shared" si="59"/>
        <v/>
      </c>
      <c r="AP140" s="184"/>
      <c r="AQ140" s="182"/>
      <c r="AR140" s="182"/>
      <c r="AS140" s="182"/>
      <c r="AT140" s="182"/>
      <c r="AU140" s="127" t="str">
        <f t="shared" si="60"/>
        <v/>
      </c>
      <c r="AV140" s="354"/>
      <c r="AW140" s="127" t="str">
        <f t="shared" si="61"/>
        <v/>
      </c>
      <c r="AX140" s="144" t="str">
        <f t="shared" si="62"/>
        <v/>
      </c>
      <c r="AY140" s="182"/>
      <c r="AZ140" s="23"/>
      <c r="BA140" s="23"/>
      <c r="BB140" s="183"/>
      <c r="BC140" s="622"/>
      <c r="BD140" s="649" t="str">
        <f t="shared" si="77"/>
        <v/>
      </c>
      <c r="BE140" s="354"/>
      <c r="BF140" s="192" t="str">
        <f t="shared" si="78"/>
        <v/>
      </c>
      <c r="BG140" s="159"/>
      <c r="BH140" s="159"/>
      <c r="BI140" s="182"/>
      <c r="BJ140" s="194"/>
      <c r="BK140" s="194"/>
      <c r="BL140" s="194"/>
      <c r="BM140" s="127" t="str">
        <f t="shared" si="63"/>
        <v/>
      </c>
      <c r="BN140" s="194"/>
      <c r="BO140" s="178" t="str">
        <f t="shared" si="64"/>
        <v/>
      </c>
      <c r="BP140" s="191"/>
      <c r="BQ140" s="182"/>
      <c r="BR140" s="23"/>
      <c r="BS140" s="23"/>
      <c r="BT140" s="23"/>
      <c r="BU140" s="651"/>
      <c r="BV140" s="647"/>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633" t="str">
        <f t="shared" si="79"/>
        <v/>
      </c>
      <c r="DY140" s="736"/>
      <c r="DZ140" s="334"/>
      <c r="EA140" s="736"/>
      <c r="EB140" s="197"/>
      <c r="EC140" s="194"/>
      <c r="ED140" s="197"/>
      <c r="EE140" s="197"/>
      <c r="EF140" s="194"/>
      <c r="EG140" s="194"/>
      <c r="EH140" s="194"/>
      <c r="EI140" s="123" t="str">
        <f t="shared" si="65"/>
        <v/>
      </c>
      <c r="EJ140" s="194"/>
      <c r="EK140" s="620" t="str">
        <f t="shared" si="66"/>
        <v/>
      </c>
      <c r="EL140" s="756"/>
      <c r="EM140" s="620" t="str">
        <f t="shared" si="80"/>
        <v/>
      </c>
      <c r="EN140" s="733"/>
      <c r="EO140" s="163"/>
      <c r="EP140" s="163"/>
      <c r="EQ140" s="163"/>
      <c r="ER140" s="163"/>
      <c r="ES140" s="163"/>
      <c r="ET140" s="163"/>
      <c r="EU140" s="163"/>
      <c r="EV140" s="163"/>
      <c r="EW140" s="163"/>
      <c r="EX140" s="163"/>
      <c r="EY140" s="163"/>
      <c r="EZ140" s="163"/>
      <c r="FA140" s="163"/>
      <c r="FB140" s="163"/>
      <c r="FC140" s="742"/>
      <c r="FD140" s="648" t="str">
        <f t="shared" si="67"/>
        <v/>
      </c>
      <c r="FE140" s="183"/>
      <c r="FF140" s="201"/>
      <c r="FG140" s="201"/>
      <c r="FH140" s="201"/>
      <c r="FI140" s="201"/>
      <c r="FJ140" s="201"/>
      <c r="FK140" s="201"/>
      <c r="FL140" s="182"/>
      <c r="FM140" s="182"/>
      <c r="FN140" s="334"/>
      <c r="FO140" s="123" t="str">
        <f t="shared" si="68"/>
        <v/>
      </c>
      <c r="FP140" s="889" t="str">
        <f>IF(Table1[[#This Row],[Baumwollanteil (in %)]]&lt;&gt;"","05","")</f>
        <v/>
      </c>
      <c r="FQ140" s="999"/>
      <c r="FR140" s="179" t="str">
        <f t="shared" si="69"/>
        <v/>
      </c>
      <c r="FS140" s="175"/>
      <c r="FT140" s="175"/>
      <c r="FU140" s="175"/>
      <c r="FV140" s="745" t="str">
        <f t="shared" si="70"/>
        <v/>
      </c>
      <c r="FZ140" s="24"/>
      <c r="GA140" s="24"/>
      <c r="GC140" s="1010" t="str">
        <f>IF(Table1[[#This Row],[Global Trade Item Number (GTIN)]]="","",Table1[[#This Row],[Global Trade Item Number (GTIN)]])</f>
        <v/>
      </c>
      <c r="GD140" s="790" t="str">
        <f>IF(Table1[[#This Row],[WAWI-Nr./ Kreditoren-Nummer
(ASDV)]]&lt;&gt;"",Table1[[#This Row],[WAWI-Nr./ Kreditoren-Nummer
(ASDV)]],"")</f>
        <v/>
      </c>
      <c r="GE140" s="190"/>
      <c r="GF140" s="790" t="str">
        <f>IF(Table1[[#This Row],[Gültig ab (Datum)]]&lt;&gt;"","31.12.9999","")</f>
        <v/>
      </c>
      <c r="GG140" s="190"/>
      <c r="GH140" s="190"/>
      <c r="GI140" s="616"/>
      <c r="GJ140" s="765"/>
      <c r="GK140" s="763"/>
      <c r="GL140" s="617"/>
      <c r="GM140" s="617"/>
      <c r="GN140" s="617"/>
      <c r="GO140" s="617"/>
      <c r="GP140" s="617"/>
      <c r="GQ140" s="775"/>
      <c r="GR140" s="771"/>
      <c r="GS140" s="159"/>
      <c r="GT140" s="610"/>
      <c r="GU140" s="610"/>
      <c r="GV140" s="610"/>
      <c r="GW140" s="610"/>
      <c r="GX140" s="610"/>
      <c r="GY140" s="610"/>
      <c r="GZ140" s="610"/>
      <c r="HA140" s="610"/>
      <c r="HB140" s="771"/>
      <c r="HC140" s="610"/>
      <c r="HD140" s="610"/>
      <c r="HE140" s="610"/>
      <c r="HF140" s="610"/>
      <c r="HG140" s="610"/>
      <c r="HH140" s="610"/>
      <c r="HI140" s="610"/>
      <c r="HJ140" s="610"/>
      <c r="HK140" s="610"/>
      <c r="HL140" s="771"/>
      <c r="HM140" s="610"/>
      <c r="HN140" s="610"/>
      <c r="HO140" s="610"/>
      <c r="HP140" s="610"/>
      <c r="HQ140" s="610"/>
      <c r="HR140" s="610"/>
      <c r="HS140" s="610"/>
      <c r="HT140" s="610"/>
      <c r="HU140" s="610"/>
      <c r="HV140" s="771"/>
      <c r="HW140" s="610"/>
      <c r="HX140" s="610"/>
      <c r="HY140" s="610"/>
      <c r="HZ140" s="610"/>
      <c r="IA140" s="610"/>
      <c r="IB140" s="610"/>
      <c r="IC140" s="610"/>
      <c r="ID140" s="610"/>
      <c r="IE140" s="610"/>
      <c r="IF140" s="610"/>
      <c r="IG140" s="771"/>
      <c r="IH140" s="610"/>
      <c r="II140" s="610"/>
      <c r="IJ140" s="610"/>
      <c r="IK140" s="610"/>
      <c r="IL140" s="610"/>
      <c r="IM140" s="610"/>
      <c r="IN140" s="610"/>
      <c r="IO140" s="610"/>
      <c r="IP140" s="610"/>
      <c r="IQ140" s="610"/>
      <c r="IR140" s="771"/>
      <c r="IS140" s="610"/>
      <c r="IT140" s="610"/>
      <c r="IU140" s="610"/>
      <c r="IV140" s="610"/>
      <c r="IW140" s="610"/>
      <c r="IX140" s="610"/>
      <c r="IY140" s="610"/>
      <c r="IZ140" s="610"/>
      <c r="JA140" s="610"/>
      <c r="JB140" s="610"/>
      <c r="JC140" s="771"/>
      <c r="JD140" s="610"/>
      <c r="JE140" s="610"/>
      <c r="JF140" s="610"/>
      <c r="JG140" s="610"/>
      <c r="JH140" s="610"/>
      <c r="JI140" s="610"/>
      <c r="JJ140" s="610"/>
      <c r="JK140" s="610"/>
      <c r="JL140" s="610"/>
      <c r="JM140" s="827"/>
      <c r="JN140" s="771"/>
      <c r="JO140" s="610"/>
      <c r="JP140" s="610"/>
      <c r="JQ140" s="610"/>
      <c r="JR140" s="610"/>
      <c r="JS140" s="610"/>
      <c r="JT140" s="610"/>
      <c r="JU140" s="610"/>
      <c r="JV140" s="610"/>
      <c r="JW140" s="610"/>
      <c r="JX140" s="610"/>
      <c r="JY140" s="771"/>
      <c r="JZ140" s="610"/>
      <c r="KA140" s="610"/>
      <c r="KB140" s="610"/>
      <c r="KC140" s="610"/>
      <c r="KD140" s="610"/>
      <c r="KE140" s="610"/>
      <c r="KF140" s="610"/>
      <c r="KG140" s="610"/>
      <c r="KH140" s="610"/>
      <c r="KI140" s="610"/>
      <c r="KL140" s="803" t="str">
        <f>IF(Table1[[#This Row],[GTIN]]&lt;&gt;"",Table1[[#This Row],[GTIN]],"")</f>
        <v/>
      </c>
      <c r="KM140" s="804" t="str">
        <f>Table1[[#This Row],[Kreditor]]</f>
        <v/>
      </c>
      <c r="KN140" s="805" t="str">
        <f>IF(Table1[[#This Row],[Gültig ab (Datum)]]&lt;&gt;"",Table1[[#This Row],[Gültig ab (Datum)]],"")</f>
        <v/>
      </c>
      <c r="KO140" s="805" t="str">
        <f>Table1[[#This Row],[Gültig bis]]</f>
        <v/>
      </c>
      <c r="KP140" s="818" t="str">
        <f>IF(Table1[[#This Row],[Artikel verpackt? 
(X=Ja)]]="","",Table1[[#This Row],[Artikel verpackt? 
(X=Ja)]])</f>
        <v/>
      </c>
      <c r="KQ140" s="806" t="str">
        <f>IF(Table1[[#This Row],[Verpackung recyclingfähig?
(X=Ja)]]="","",Table1[[#This Row],[Verpackung recyclingfähig?
(X=Ja)]])</f>
        <v/>
      </c>
      <c r="KR140" s="807"/>
      <c r="KS140" s="808"/>
      <c r="KT140" s="809"/>
      <c r="KU140" s="809"/>
      <c r="KV140" s="809"/>
      <c r="KW140" s="809"/>
      <c r="KX140" s="809"/>
      <c r="KY140" s="809"/>
      <c r="KZ140" s="810"/>
      <c r="LA140" s="811" t="str">
        <f>IF(Table1[[#This Row],[Hauptkörper - B1 - Art]]="","",VLOOKUP(Table1[[#This Row],[Hauptkörper - B1 - Art]],'DD FD'!B:C,2,FALSE))</f>
        <v/>
      </c>
      <c r="LB140" s="812" t="str">
        <f>IF(Table1[[#This Row],[Hauptkörper - B1 - Fraktion]]="","",VLOOKUP(Table1[[#This Row],[Hauptkörper - B1 - Fraktion]],'DD FD'!H:J,3,FALSE))</f>
        <v/>
      </c>
      <c r="LC140" s="809" t="str">
        <f>IF(Table1[[#This Row],[Hauptkörper - B1 - Gewicht
(in G)]]="","",Table1[[#This Row],[Hauptkörper - B1 - Gewicht
(in G)]])</f>
        <v/>
      </c>
      <c r="LD140" s="809" t="str">
        <f>IF(Table1[[#This Row],[Hauptkörper - B1 - Lizenzierungs-pflichtig? (X=Ja)]]="","",Table1[[#This Row],[Hauptkörper - B1 - Lizenzierungs-pflichtig? (X=Ja)]])</f>
        <v/>
      </c>
      <c r="LE140" s="812" t="str">
        <f>IF(Table1[[#This Row],[Hauptkörper - B1 - Virgin Material]]="","",VLOOKUP(Table1[[#This Row],[Hauptkörper - B1 - Virgin Material]],'DD FD'!AJ:AK,2,FALSE))</f>
        <v/>
      </c>
      <c r="LF140" s="813" t="str">
        <f>IF(Table1[[#This Row],[Hauptkörper - B1 - Virgin Material Anteil (in %)]]="","",Table1[[#This Row],[Hauptkörper - B1 - Virgin Material Anteil (in %)]])</f>
        <v/>
      </c>
      <c r="LG140" s="812" t="str">
        <f>IF(Table1[[#This Row],[Hauptkörper - B1 - Recyceltes Material]]="","",VLOOKUP(Table1[[#This Row],[Hauptkörper - B1 - Recyceltes Material]],'DD FD'!AL:AM,2,FALSE))</f>
        <v/>
      </c>
      <c r="LH140" s="813" t="str">
        <f>IF(Table1[[#This Row],[Hauptkörper - B1 - Recyceltes Material Anteil (in %)]]="","",Table1[[#This Row],[Hauptkörper - B1 - Recyceltes Material Anteil (in %)]])</f>
        <v/>
      </c>
      <c r="LI140" s="814" t="str">
        <f>IF(Table1[[#This Row],[Hauptkörper - B1 - Beschichtung]]="","",VLOOKUP(Table1[[#This Row],[Hauptkörper - B1 - Beschichtung]],'DD FD'!AE:AF,2,FALSE))</f>
        <v/>
      </c>
      <c r="LJ140" s="815" t="str">
        <f>IF(Table1[[#This Row],[Hauptkörper - B1 - Beschichtung Anteil (in %)]]="","",Table1[[#This Row],[Hauptkörper - B1 - Beschichtung Anteil (in %)]])</f>
        <v/>
      </c>
      <c r="LK140" s="811" t="str">
        <f>IF(Table1[[#This Row],[Hauptkörper - B2 - Art]]="","",VLOOKUP(Table1[[#This Row],[Hauptkörper - B2 - Art]],'DD FD'!B:C,2,FALSE))</f>
        <v/>
      </c>
      <c r="LL140" s="812" t="str">
        <f>IF(Table1[[#This Row],[Hauptkörper - B2 - Fraktion]]="","",VLOOKUP(Table1[[#This Row],[Hauptkörper - B2 - Fraktion]],'DD FD'!H:J,3,FALSE))</f>
        <v/>
      </c>
      <c r="LM140" s="809" t="str">
        <f>IF(Table1[[#This Row],[Hauptkörper - B2 - Gewicht
(in G)]]="","",Table1[[#This Row],[Hauptkörper - B2 - Gewicht
(in G)]])</f>
        <v/>
      </c>
      <c r="LN140" s="809" t="str">
        <f>IF(Table1[[#This Row],[Hauptkörper - B2 - Lizenzierungs-pflichtig? (X=Ja)]]="","",Table1[[#This Row],[Hauptkörper - B2 - Lizenzierungs-pflichtig? (X=Ja)]])</f>
        <v/>
      </c>
      <c r="LO140" s="812" t="str">
        <f>IF(Table1[[#This Row],[Hauptkörper - B2 - Virgin Material]]="","",VLOOKUP(Table1[[#This Row],[Hauptkörper - B2 - Virgin Material]],'DD FD'!AJ:AK,2,FALSE))</f>
        <v/>
      </c>
      <c r="LP140" s="813" t="str">
        <f>IF(Table1[[#This Row],[Hauptkörper - B2 - Virgin Material Anteil (in %)]]="","",Table1[[#This Row],[Hauptkörper - B2 - Virgin Material Anteil (in %)]])</f>
        <v/>
      </c>
      <c r="LQ140" s="812" t="str">
        <f>IF(Table1[[#This Row],[Hauptkörper - B2 - Recyceltes Material]]="","",VLOOKUP(Table1[[#This Row],[Hauptkörper - B2 - Recyceltes Material]],'DD FD'!AL:AM,2,FALSE))</f>
        <v/>
      </c>
      <c r="LR140" s="813" t="str">
        <f>IF(Table1[[#This Row],[Hauptkörper - B2 - Recyceltes Material Anteil (in %)]]="","",Table1[[#This Row],[Hauptkörper - B2 - Recyceltes Material Anteil (in %)]])</f>
        <v/>
      </c>
      <c r="LS140" s="812" t="str">
        <f>IF(Table1[[#This Row],[Hauptkörper - B2 - Beschichtung]]="","",VLOOKUP(Table1[[#This Row],[Hauptkörper - B2 - Beschichtung]],'DD FD'!AE:AF,2,FALSE))</f>
        <v/>
      </c>
      <c r="LT140" s="815" t="str">
        <f>IF(Table1[[#This Row],[Hauptkörper - B2 - Beschichtung Anteil (in %)]]="","",Table1[[#This Row],[Hauptkörper - B2 - Beschichtung Anteil (in %)]])</f>
        <v/>
      </c>
      <c r="LU140" s="811" t="str">
        <f>IF(Table1[[#This Row],[Hauptkörper - B3 - Art]]="","",VLOOKUP(Table1[[#This Row],[Hauptkörper - B3 - Art]],'DD FD'!B:C,2,FALSE))</f>
        <v/>
      </c>
      <c r="LV140" s="812" t="str">
        <f>IF(Table1[[#This Row],[Hauptkörper - B3 - Fraktion]]="","",VLOOKUP(Table1[[#This Row],[Hauptkörper - B3 - Fraktion]],'DD FD'!H:J,3,FALSE))</f>
        <v/>
      </c>
      <c r="LW140" s="809" t="str">
        <f>IF(Table1[[#This Row],[Hauptkörper - B3 - Gewicht
(in G)]]="","",Table1[[#This Row],[Hauptkörper - B3 - Gewicht
(in G)]])</f>
        <v/>
      </c>
      <c r="LX140" s="809" t="str">
        <f>IF(Table1[[#This Row],[Hauptkörper - B3 - Lizenzierungs-pflichtig? (X=Ja)]]="","",Table1[[#This Row],[Hauptkörper - B3 - Lizenzierungs-pflichtig? (X=Ja)]])</f>
        <v/>
      </c>
      <c r="LY140" s="812" t="str">
        <f>IF(Table1[[#This Row],[Hauptkörper - B3 - Virgin Material]]="","",VLOOKUP(Table1[[#This Row],[Hauptkörper - B3 - Virgin Material]],'DD FD'!AJ:AK,2,FALSE))</f>
        <v/>
      </c>
      <c r="LZ140" s="813" t="str">
        <f>IF(Table1[[#This Row],[Hauptkörper - B3 - Virgin Material Anteil (in %)]]="","",Table1[[#This Row],[Hauptkörper - B3 - Virgin Material Anteil (in %)]])</f>
        <v/>
      </c>
      <c r="MA140" s="812" t="str">
        <f>IF(Table1[[#This Row],[Hauptkörper - B3 - Recyceltes Material]]="","",VLOOKUP(Table1[[#This Row],[Hauptkörper - B3 - Recyceltes Material]],'DD FD'!AL:AM,2,FALSE))</f>
        <v/>
      </c>
      <c r="MB140" s="813" t="str">
        <f>IF(Table1[[#This Row],[Hauptkörper - B3 - Recyceltes Material Anteil (in %)]]="","",Table1[[#This Row],[Hauptkörper - B3 - Recyceltes Material Anteil (in %)]])</f>
        <v/>
      </c>
      <c r="MC140" s="812" t="str">
        <f>IF(Table1[[#This Row],[Hauptkörper - B3 - Beschichtung]]="","",VLOOKUP(Table1[[#This Row],[Hauptkörper - B3 - Beschichtung]],'DD FD'!AE:AF,2,FALSE))</f>
        <v/>
      </c>
      <c r="MD140" s="815" t="str">
        <f>IF(Table1[[#This Row],[Hauptkörper - B3 - Beschichtung Anteil (in %)]]="","",Table1[[#This Row],[Hauptkörper - B3 - Beschichtung Anteil (in %)]])</f>
        <v/>
      </c>
      <c r="ME140" s="811" t="str">
        <f>IF(Table1[[#This Row],[Verschluss - B1 - Art]]="","",VLOOKUP(Table1[[#This Row],[Verschluss - B1 - Art]],'DD FD'!D:E,2,FALSE))</f>
        <v/>
      </c>
      <c r="MF140" s="812" t="str">
        <f>IF(Table1[[#This Row],[Verschluss - B1 - Fraktion]]="","",VLOOKUP(Table1[[#This Row],[Verschluss - B1 - Fraktion]],'DD FD'!H:J,3,FALSE))</f>
        <v/>
      </c>
      <c r="MG140" s="809" t="str">
        <f>IF(Table1[[#This Row],[Verschluss - B1 - Gewicht (in G)]]="","",Table1[[#This Row],[Verschluss - B1 - Gewicht (in G)]])</f>
        <v/>
      </c>
      <c r="MH140" s="809" t="str">
        <f>IF(Table1[[#This Row],[Verschluss - B1 - Lizenzierungs-pflichtig? (X=Ja)]]="","",Table1[[#This Row],[Verschluss - B1 - Lizenzierungs-pflichtig? (X=Ja)]])</f>
        <v/>
      </c>
      <c r="MI140" s="809" t="str">
        <f>IF(Table1[[#This Row],[Verschluss - B1 - Trennbar vom Hauptkörper? (X=Ja)]]="","",Table1[[#This Row],[Verschluss - B1 - Trennbar vom Hauptkörper? (X=Ja)]])</f>
        <v/>
      </c>
      <c r="MJ140" s="812" t="str">
        <f>IF(Table1[[#This Row],[Verschluss - B1 - Virgin Material]]="","",VLOOKUP(Table1[[#This Row],[Verschluss - B1 - Virgin Material]],'DD FD'!AJ:AK,2,FALSE))</f>
        <v/>
      </c>
      <c r="MK140" s="813" t="str">
        <f>IF(Table1[[#This Row],[Verschluss - B1 - Virgin Material Anteil (in %)]]="","",Table1[[#This Row],[Verschluss - B1 - Virgin Material Anteil (in %)]])</f>
        <v/>
      </c>
      <c r="ML140" s="812" t="str">
        <f>IF(Table1[[#This Row],[Verschluss - B1 - Recyceltes Material]]="","",VLOOKUP(Table1[[#This Row],[Verschluss - B1 - Recyceltes Material]],'DD FD'!AL:AM,2,FALSE))</f>
        <v/>
      </c>
      <c r="MM140" s="813" t="str">
        <f>IF(Table1[[#This Row],[Verschluss - B1 - Recyceltes Material Anteil (in %)]]="","",Table1[[#This Row],[Verschluss - B1 - Recyceltes Material Anteil (in %)]])</f>
        <v/>
      </c>
      <c r="MN140" s="812" t="str">
        <f>IF(Table1[[#This Row],[Verschluss - B1 - Beschichtung]]="","",VLOOKUP(Table1[[#This Row],[Verschluss - B1 - Beschichtung]],'DD FD'!AE:AF,2,FALSE))</f>
        <v/>
      </c>
      <c r="MO140" s="815" t="str">
        <f>IF(Table1[[#This Row],[Verschluss - B1 - Beschichtung Anteil (in %)]]="","",Table1[[#This Row],[Verschluss - B1 - Beschichtung Anteil (in %)]])</f>
        <v/>
      </c>
      <c r="MP140" s="811" t="str">
        <f>IF(Table1[[#This Row],[Verschluss - B2 - Art]]="","",VLOOKUP(Table1[[#This Row],[Verschluss - B2 - Art]],'DD FD'!D:E,2,FALSE))</f>
        <v/>
      </c>
      <c r="MQ140" s="812" t="str">
        <f>IF(Table1[[#This Row],[Verschluss - B2 - Fraktion]]="","",VLOOKUP(Table1[[#This Row],[Verschluss - B2 - Fraktion]],'DD FD'!H:J,3,FALSE))</f>
        <v/>
      </c>
      <c r="MR140" s="809" t="str">
        <f>IF(Table1[[#This Row],[Verschluss - B2 - Gewicht (in G)]]="","",Table1[[#This Row],[Verschluss - B2 - Gewicht (in G)]])</f>
        <v/>
      </c>
      <c r="MS140" s="809" t="str">
        <f>IF(Table1[[#This Row],[Verschluss - B2 - Lizenzierungs-pflichtig? (X=Ja)]]="","",Table1[[#This Row],[Verschluss - B2 - Lizenzierungs-pflichtig? (X=Ja)]])</f>
        <v/>
      </c>
      <c r="MT140" s="809" t="str">
        <f>IF(Table1[[#This Row],[Verschluss - B2 - Trennbar vom Hauptkörper? (X=Ja)]]="","",Table1[[#This Row],[Verschluss - B2 - Trennbar vom Hauptkörper? (X=Ja)]])</f>
        <v/>
      </c>
      <c r="MU140" s="812" t="str">
        <f>IF(Table1[[#This Row],[Verschluss - B2 - Virgin Material]]="","",VLOOKUP(Table1[[#This Row],[Verschluss - B2 - Virgin Material]],'DD FD'!AJ:AK,2,FALSE))</f>
        <v/>
      </c>
      <c r="MV140" s="813" t="str">
        <f>IF(Table1[[#This Row],[Verschluss - B2 - Virgin Material Anteil (in %)]]="","",Table1[[#This Row],[Verschluss - B2 - Virgin Material Anteil (in %)]])</f>
        <v/>
      </c>
      <c r="MW140" s="812" t="str">
        <f>IF(Table1[[#This Row],[Verschluss - B2 - Recyceltes Material]]="","",VLOOKUP(Table1[[#This Row],[Verschluss - B2 - Recyceltes Material]],'DD FD'!AL:AM,2,FALSE))</f>
        <v/>
      </c>
      <c r="MX140" s="813" t="str">
        <f>IF(Table1[[#This Row],[Verschluss - B2 - Recyceltes Material Anteil (in %)]]="","",Table1[[#This Row],[Verschluss - B2 - Recyceltes Material Anteil (in %)]])</f>
        <v/>
      </c>
      <c r="MY140" s="812" t="str">
        <f>IF(Table1[[#This Row],[Verschluss - B2 - Beschichtung]]="","",VLOOKUP(Table1[[#This Row],[Verschluss - B2 - Beschichtung]],'DD FD'!AE:AF,2,FALSE))</f>
        <v/>
      </c>
      <c r="MZ140" s="815" t="str">
        <f>IF(Table1[[#This Row],[Verschluss - B2 - Beschichtung Anteil (in %)]]="","",Table1[[#This Row],[Verschluss - B2 - Beschichtung Anteil (in %)]])</f>
        <v/>
      </c>
      <c r="NA140" s="811" t="str">
        <f>IF(Table1[[#This Row],[Verschluss - B3 - Art]]="","",VLOOKUP(Table1[[#This Row],[Verschluss - B3 - Art]],'DD FD'!D:E,2,FALSE))</f>
        <v/>
      </c>
      <c r="NB140" s="812" t="str">
        <f>IF(Table1[[#This Row],[Verschluss - B3 - Fraktion]]="","",VLOOKUP(Table1[[#This Row],[Verschluss - B3 - Fraktion]],'DD FD'!H:J,3,FALSE))</f>
        <v/>
      </c>
      <c r="NC140" s="809" t="str">
        <f>IF(Table1[[#This Row],[Verschluss - B3 - Gewicht (in G)]]="","",Table1[[#This Row],[Verschluss - B3 - Gewicht (in G)]])</f>
        <v/>
      </c>
      <c r="ND140" s="809" t="str">
        <f>IF(Table1[[#This Row],[Verschluss - B3 - Lizenzierungs-pflichtig? (X=Ja)]]="","",Table1[[#This Row],[Verschluss - B3 - Lizenzierungs-pflichtig? (X=Ja)]])</f>
        <v/>
      </c>
      <c r="NE140" s="809" t="str">
        <f>IF(Table1[[#This Row],[Verschluss - B3 - Trennbar vom Hauptkörper? (X=Ja)]]="","",Table1[[#This Row],[Verschluss - B3 - Trennbar vom Hauptkörper? (X=Ja)]])</f>
        <v/>
      </c>
      <c r="NF140" s="812" t="str">
        <f>IF(Table1[[#This Row],[Verschluss - B3 - Virgin Material]]="","",VLOOKUP(Table1[[#This Row],[Verschluss - B3 - Virgin Material]],'DD FD'!AJ:AK,2,FALSE))</f>
        <v/>
      </c>
      <c r="NG140" s="813" t="str">
        <f>IF(Table1[[#This Row],[Verschluss - B3 - Virgin Material Anteil (in %)]]="","",Table1[[#This Row],[Verschluss - B3 - Virgin Material Anteil (in %)]])</f>
        <v/>
      </c>
      <c r="NH140" s="812" t="str">
        <f>IF(Table1[[#This Row],[Verschluss - B3 - Recyceltes Material]]="","",VLOOKUP(Table1[[#This Row],[Verschluss - B3 - Recyceltes Material]],'DD FD'!AL:AM,2,FALSE))</f>
        <v/>
      </c>
      <c r="NI140" s="813" t="str">
        <f>IF(Table1[[#This Row],[Verschluss - B3 - Recyceltes Material Anteil (in %)]]="","",Table1[[#This Row],[Verschluss - B3 - Recyceltes Material Anteil (in %)]])</f>
        <v/>
      </c>
      <c r="NJ140" s="812" t="str">
        <f>IF(Table1[[#This Row],[Verschluss - B3 - Beschichtung]]="","",VLOOKUP(Table1[[#This Row],[Verschluss - B3 - Beschichtung]],'DD FD'!AE:AF,2,FALSE))</f>
        <v/>
      </c>
      <c r="NK140" s="815" t="str">
        <f>IF(Table1[[#This Row],[Verschluss - B3 - Beschichtung Anteil (in %)]]="","",Table1[[#This Row],[Verschluss - B3 - Beschichtung Anteil (in %)]])</f>
        <v/>
      </c>
      <c r="NL140" s="811" t="str">
        <f>IF(Table1[[#This Row],[Etikett - B1 - Art]]="","",VLOOKUP(Table1[[#This Row],[Etikett - B1 - Art]],'DD FD'!F:G,2,FALSE))</f>
        <v/>
      </c>
      <c r="NM140" s="812" t="str">
        <f>IF(Table1[[#This Row],[Etikett - B1 - Fraktion]]="","",VLOOKUP(Table1[[#This Row],[Etikett - B1 - Fraktion]],'DD FD'!H:J,3,FALSE))</f>
        <v/>
      </c>
      <c r="NN140" s="809" t="str">
        <f>IF(Table1[[#This Row],[Etikett - B1 - Gewicht (in G)]]="","",Table1[[#This Row],[Etikett - B1 - Gewicht (in G)]])</f>
        <v/>
      </c>
      <c r="NO140" s="809" t="str">
        <f>IF(Table1[[#This Row],[Etikett - B1 - Lizenzierungs-pflichtig? (X=Ja)]]="","",Table1[[#This Row],[Etikett - B1 - Lizenzierungs-pflichtig? (X=Ja)]])</f>
        <v/>
      </c>
      <c r="NP140" s="809" t="str">
        <f>IF(Table1[[#This Row],[Etikett - B1 - Trennbar vom Hauptkörper? (X=Ja)]]="","",Table1[[#This Row],[Etikett - B1 - Trennbar vom Hauptkörper? (X=Ja)]])</f>
        <v/>
      </c>
      <c r="NQ140" s="812" t="str">
        <f>IF(Table1[[#This Row],[Etikett - B1 - Virgin Material]]="","",VLOOKUP(Table1[[#This Row],[Etikett - B1 - Virgin Material]],'DD FD'!AJ:AK,2,FALSE))</f>
        <v/>
      </c>
      <c r="NR140" s="813" t="str">
        <f>IF(Table1[[#This Row],[Etikett - B1 - Virgin Material Anteil (in %)]]="","",Table1[[#This Row],[Etikett - B1 - Virgin Material Anteil (in %)]])</f>
        <v/>
      </c>
      <c r="NS140" s="812" t="str">
        <f>IF(Table1[[#This Row],[Etikett - B1 - Recyceltes Material]]="","",VLOOKUP(Table1[[#This Row],[Etikett - B1 - Recyceltes Material]],'DD FD'!AL:AM,2,FALSE))</f>
        <v/>
      </c>
      <c r="NT140" s="813" t="str">
        <f>IF(Table1[[#This Row],[Etikett - B1 - Recyceltes Material Anteil (in %)]]="","",Table1[[#This Row],[Etikett - B1 - Recyceltes Material Anteil (in %)]])</f>
        <v/>
      </c>
      <c r="NU140" s="812" t="str">
        <f>IF(Table1[[#This Row],[Etikett - B1 - Beschichtung]]="","",VLOOKUP(Table1[[#This Row],[Etikett - B1 - Beschichtung]],'DD FD'!AE:AF,2,FALSE))</f>
        <v/>
      </c>
      <c r="NV140" s="815" t="str">
        <f>IF(Table1[[#This Row],[Etikett - B1 - Beschichtung Anteil (in %)]]="","",Table1[[#This Row],[Etikett - B1 - Beschichtung Anteil (in %)]])</f>
        <v/>
      </c>
      <c r="NW140" s="811" t="str">
        <f>IF(Table1[[#This Row],[Etikett - B2 - Art]]="","",VLOOKUP(Table1[[#This Row],[Etikett - B2 - Art]],'DD FD'!F:G,2,FALSE))</f>
        <v/>
      </c>
      <c r="NX140" s="812" t="str">
        <f>IF(Table1[[#This Row],[Etikett - B2 - Fraktion]]="","",VLOOKUP(Table1[[#This Row],[Etikett - B2 - Fraktion]],'DD FD'!H:J,3,FALSE))</f>
        <v/>
      </c>
      <c r="NY140" s="809" t="str">
        <f>IF(Table1[[#This Row],[Etikett - B2 - Gewicht (in G)]]="","",Table1[[#This Row],[Etikett - B2 - Gewicht (in G)]])</f>
        <v/>
      </c>
      <c r="NZ140" s="809" t="str">
        <f>IF(Table1[[#This Row],[Etikett - B2 - Lizenzierungs-pflichtig? (X=Ja)]]="","",Table1[[#This Row],[Etikett - B2 - Lizenzierungs-pflichtig? (X=Ja)]])</f>
        <v/>
      </c>
      <c r="OA140" s="809" t="str">
        <f>IF(Table1[[#This Row],[Etikett - B2 - Trennbar vom Hauptkörper? (X=Ja)]]="","",Table1[[#This Row],[Etikett - B2 - Trennbar vom Hauptkörper? (X=Ja)]])</f>
        <v/>
      </c>
      <c r="OB140" s="812" t="str">
        <f>IF(Table1[[#This Row],[Etikett - B2 - Virgin Material]]="","",VLOOKUP(Table1[[#This Row],[Etikett - B2 - Virgin Material]],'DD FD'!AJ:AK,2,FALSE))</f>
        <v/>
      </c>
      <c r="OC140" s="813" t="str">
        <f>IF(Table1[[#This Row],[Etikett - B2 - Virgin Material Anteil (in %)]]="","",Table1[[#This Row],[Etikett - B2 - Virgin Material Anteil (in %)]])</f>
        <v/>
      </c>
      <c r="OD140" s="812" t="str">
        <f>IF(Table1[[#This Row],[Etikett - B2 - Recyceltes Material]]="","",VLOOKUP(Table1[[#This Row],[Etikett - B2 - Recyceltes Material]],'DD FD'!AL:AM,2,FALSE))</f>
        <v/>
      </c>
      <c r="OE140" s="813" t="str">
        <f>IF(Table1[[#This Row],[Etikett - B2 - Recyceltes Material Anteil (in %)]]="","",Table1[[#This Row],[Etikett - B2 - Recyceltes Material Anteil (in %)]])</f>
        <v/>
      </c>
      <c r="OF140" s="812" t="str">
        <f>IF(Table1[[#This Row],[Etikett - B2 - Beschichtung]]="","",VLOOKUP(Table1[[#This Row],[Etikett - B2 - Beschichtung]],'DD FD'!AE:AF,2,FALSE))</f>
        <v/>
      </c>
      <c r="OG140" s="815" t="str">
        <f>IF(Table1[[#This Row],[Etikett - B2 - Beschichtung Anteil (in %)]]="","",Table1[[#This Row],[Etikett - B2 - Beschichtung Anteil (in %)]])</f>
        <v/>
      </c>
      <c r="OH140" s="811" t="str">
        <f>IF(Table1[[#This Row],[Etikett - B3 - Art]]="","",VLOOKUP(Table1[[#This Row],[Etikett - B3 - Art]],'DD FD'!F:G,2,FALSE))</f>
        <v/>
      </c>
      <c r="OI140" s="812" t="str">
        <f>IF(Table1[[#This Row],[Etikett - B3 - Fraktion]]="","",VLOOKUP(Table1[[#This Row],[Etikett - B3 - Fraktion]],'DD FD'!H:J,3,FALSE))</f>
        <v/>
      </c>
      <c r="OJ140" s="809" t="str">
        <f>IF(Table1[[#This Row],[Etikett - B3 - Gewicht (in G)]]="","",Table1[[#This Row],[Etikett - B3 - Gewicht (in G)]])</f>
        <v/>
      </c>
      <c r="OK140" s="809" t="str">
        <f>IF(Table1[[#This Row],[Etikett - B3 - Lizenzierungs-pflichtig? (X=Ja)]]="","",Table1[[#This Row],[Etikett - B3 - Lizenzierungs-pflichtig? (X=Ja)]])</f>
        <v/>
      </c>
      <c r="OL140" s="809" t="str">
        <f>IF(Table1[[#This Row],[Etikett - B3 - Trennbar vom Hauptkörper? (X=Ja)]]="","",Table1[[#This Row],[Etikett - B3 - Trennbar vom Hauptkörper? (X=Ja)]])</f>
        <v/>
      </c>
      <c r="OM140" s="812" t="str">
        <f>IF(Table1[[#This Row],[Etikett - B3 - Virgin Material]]="","",VLOOKUP(Table1[[#This Row],[Etikett - B3 - Virgin Material]],'DD FD'!AJ:AK,2,FALSE))</f>
        <v/>
      </c>
      <c r="ON140" s="813" t="str">
        <f>IF(Table1[[#This Row],[Etikett - B3 - Virgin Material Anteil (in %)]]="","",Table1[[#This Row],[Etikett - B3 - Virgin Material Anteil (in %)]])</f>
        <v/>
      </c>
      <c r="OO140" s="812" t="str">
        <f>IF(Table1[[#This Row],[Etikett - B3 - Recyceltes Material]]="","",VLOOKUP(Table1[[#This Row],[Etikett - B3 - Recyceltes Material]],'DD FD'!AL:AM,2,FALSE))</f>
        <v/>
      </c>
      <c r="OP140" s="813" t="str">
        <f>IF(Table1[[#This Row],[Etikett - B3 - Recyceltes Material Anteil (in %)]]="","",Table1[[#This Row],[Etikett - B3 - Recyceltes Material Anteil (in %)]])</f>
        <v/>
      </c>
      <c r="OQ140" s="812" t="str">
        <f>IF(Table1[[#This Row],[Etikett - B3 - Beschichtung]]="","",VLOOKUP(Table1[[#This Row],[Etikett - B3 - Beschichtung]],'DD FD'!AE:AF,2,FALSE))</f>
        <v/>
      </c>
      <c r="OR140" s="861" t="str">
        <f>IF(Table1[[#This Row],[Etikett - B3 - Beschichtung Anteil (in %)]]="","",Table1[[#This Row],[Etikett - B3 - Beschichtung Anteil (in %)]])</f>
        <v/>
      </c>
      <c r="OS140" s="866">
        <f>ROUNDUP(SUM(
IF(AND(LB140='DD FD'!$J$7,LD140='DD FD'!$AI$3),LC140,0),
IF(AND(LL140='DD FD'!$J$7,LN140='DD FD'!$AI$3),LM140,0),
IF(AND(LV140='DD FD'!$J$7,LX140='DD FD'!$AI$3),LW140,0),
IF(AND(MF140='DD FD'!$J$7,MH140='DD FD'!$AI$3),MG140,0),
IF(AND(MQ140='DD FD'!$J$7,MS140='DD FD'!$AI$3),MR140,0),
IF(AND(NB140='DD FD'!$J$7,ND140='DD FD'!$AI$3),NC140,0),
IF(AND(NM140='DD FD'!$J$7,NO140='DD FD'!$AI$3),NN140,0),
IF(AND(NX140='DD FD'!$J$7,NZ140='DD FD'!$AI$3),NY140,0),
IF(AND(OI140='DD FD'!$J$7,OK140='DD FD'!$AI$3),OJ140,0),
),2)</f>
        <v>0</v>
      </c>
      <c r="OT140" s="865">
        <f>ROUNDUP(SUM(
IF(AND(LB140='DD FD'!$J$6,LD140='DD FD'!$AI$3),LC140,0),
IF(AND(LL140='DD FD'!$J$6,LN140='DD FD'!$AI$3),LM140,0),
IF(AND(LV140='DD FD'!$J$6,LX140='DD FD'!$AI$3),LW140,0),
IF(AND(MF140='DD FD'!$J$6,MH140='DD FD'!$AI$3),MG140,0),
IF(AND(MQ140='DD FD'!$J$6,MS140='DD FD'!$AI$3),MR140,0),
IF(AND(NB140='DD FD'!$J$6,ND140='DD FD'!$AI$3),NC140,0),
IF(AND(NM140='DD FD'!$J$6,NO140='DD FD'!$AI$3),NN140,0),
IF(AND(NX140='DD FD'!$J$6,NZ140='DD FD'!$AI$3),NY140,0),
IF(AND(OI140='DD FD'!$J$6,OK140='DD FD'!$AI$3),OJ140,0),
),2)</f>
        <v>0</v>
      </c>
      <c r="OU140" s="865">
        <f>ROUNDUP(SUM(
IF(AND(LB140='DD FD'!$J$10,LD140='DD FD'!$AI$3),LC140,0),
IF(AND(LL140='DD FD'!$J$10,LN140='DD FD'!$AI$3),LM140,0),
IF(AND(LV140='DD FD'!$J$10,LX140='DD FD'!$AI$3),LW140,0),
IF(AND(MF140='DD FD'!$J$10,MH140='DD FD'!$AI$3),MG140,0),
IF(AND(MQ140='DD FD'!$J$10,MS140='DD FD'!$AI$3),MR140,0),
IF(AND(NB140='DD FD'!$J$10,ND140='DD FD'!$AI$3),NC140,0),
IF(AND(NM140='DD FD'!$J$10,NO140='DD FD'!$AI$3),NN140,0),
IF(AND(NX140='DD FD'!$J$10,NZ140='DD FD'!$AI$3),NY140,0),
IF(AND(OI140='DD FD'!$J$10,OK140='DD FD'!$AI$3),OJ140,0),
),2)</f>
        <v>0</v>
      </c>
      <c r="OV140" s="865">
        <f>ROUNDUP(SUM(
IF(AND(LB140='DD FD'!$J$8,LD140='DD FD'!$AI$3),LC140,0),
IF(AND(LL140='DD FD'!$J$8,LN140='DD FD'!$AI$3),LM140,0),
IF(AND(LV140='DD FD'!$J$8,LX140='DD FD'!$AI$3),LW140,0),
IF(AND(MF140='DD FD'!$J$8,MH140='DD FD'!$AI$3),MG140,0),
IF(AND(MQ140='DD FD'!$J$8,MS140='DD FD'!$AI$3),MR140,0),
IF(AND(NB140='DD FD'!$J$8,ND140='DD FD'!$AI$3),NC140,0),
IF(AND(NM140='DD FD'!$J$8,NO140='DD FD'!$AI$3),NN140,0),
IF(AND(NX140='DD FD'!$J$8,NZ140='DD FD'!$AI$3),NY140,0),
IF(AND(OI140='DD FD'!$J$8,OK140='DD FD'!$AI$3),OJ140,0),
),2)</f>
        <v>0</v>
      </c>
      <c r="OW140" s="865">
        <f>ROUNDUP(SUM(
IF(AND(LB140='DD FD'!$J$5,LD140='DD FD'!$AI$3),LC140,0),
IF(AND(LL140='DD FD'!$J$5,LN140='DD FD'!$AI$3),LM140,0),
IF(AND(LV140='DD FD'!$J$5,LX140='DD FD'!$AI$3),LW140,0),
IF(AND(MF140='DD FD'!$J$5,MH140='DD FD'!$AI$3),MG140,0),
IF(AND(MQ140='DD FD'!$J$5,MS140='DD FD'!$AI$3),MR140,0),
IF(AND(NB140='DD FD'!$J$5,ND140='DD FD'!$AI$3),NC140,0),
IF(AND(NM140='DD FD'!$J$5,NO140='DD FD'!$AI$3),NN140,0),
IF(AND(NX140='DD FD'!$J$5,NZ140='DD FD'!$AI$3),NY140,0),
IF(AND(OI140='DD FD'!$J$5,OK140='DD FD'!$AI$3),OJ140,0),
),2)</f>
        <v>0</v>
      </c>
      <c r="OX140" s="865">
        <f>ROUNDUP(SUM(
IF(AND(LB140='DD FD'!$J$9,LD140='DD FD'!$AI$3),LC140,0),
IF(AND(LL140='DD FD'!$J$9,LN140='DD FD'!$AI$3),LM140,0),
IF(AND(LV140='DD FD'!$J$9,LX140='DD FD'!$AI$3),LW140,0),
IF(AND(MF140='DD FD'!$J$9,MH140='DD FD'!$AI$3),MG140,0),
IF(AND(MQ140='DD FD'!$J$9,MS140='DD FD'!$AI$3),MR140,0),
IF(AND(NB140='DD FD'!$J$9,ND140='DD FD'!$AI$3),NC140,0),
IF(AND(NM140='DD FD'!$J$9,NO140='DD FD'!$AI$3),NN140,0),
IF(AND(NX140='DD FD'!$J$9,NZ140='DD FD'!$AI$3),NY140,0),
IF(AND(OI140='DD FD'!$J$9,OK140='DD FD'!$AI$3),OJ140,0),
),2)</f>
        <v>0</v>
      </c>
      <c r="OY140" s="865">
        <f>ROUNDUP(SUM(
IF(AND(LB140='DD FD'!$J$4,LD140='DD FD'!$AI$3),LC140,0),
IF(AND(LL140='DD FD'!$J$4,LN140='DD FD'!$AI$3),LM140,0),
IF(AND(LV140='DD FD'!$J$4,LX140='DD FD'!$AI$3),LW140,0),
IF(AND(MF140='DD FD'!$J$4,MH140='DD FD'!$AI$3),MG140,0),
IF(AND(MQ140='DD FD'!$J$4,MS140='DD FD'!$AI$3),MR140,0),
IF(AND(NB140='DD FD'!$J$4,ND140='DD FD'!$AI$3),NC140,0),
IF(AND(NM140='DD FD'!$J$4,NO140='DD FD'!$AI$3),NN140,0),
IF(AND(NX140='DD FD'!$J$4,NZ140='DD FD'!$AI$3),NY140,0),
IF(AND(OI140='DD FD'!$J$4,OK140='DD FD'!$AI$3),OJ140,0),
),2)</f>
        <v>0</v>
      </c>
      <c r="OZ140" s="867">
        <f>ROUNDUP(SUM(
IF(AND(LB140='DD FD'!$J$11,LD140='DD FD'!$AI$3),LC140,0),
IF(AND(LL140='DD FD'!$J$11,LN140='DD FD'!$AI$3),LM140,0),
IF(AND(LV140='DD FD'!$J$11,LX140='DD FD'!$AI$3),LW140,0),
IF(AND(MF140='DD FD'!$J$11,MH140='DD FD'!$AI$3),MG140,0),
IF(AND(MQ140='DD FD'!$J$11,MS140='DD FD'!$AI$3),MR140,0),
IF(AND(NB140='DD FD'!$J$11,ND140='DD FD'!$AI$3),NC140,0),
IF(AND(NM140='DD FD'!$J$11,NO140='DD FD'!$AI$3),NN140,0),
IF(AND(NX140='DD FD'!$J$11,NZ140='DD FD'!$AI$3),NY140,0),
IF(AND(OI140='DD FD'!$J$11,OK140='DD FD'!$AI$3),OJ140,0),
),2)</f>
        <v>0</v>
      </c>
    </row>
    <row r="141" spans="1:416">
      <c r="A141" s="663"/>
      <c r="B141" s="182"/>
      <c r="C141" s="282"/>
      <c r="D141" s="282"/>
      <c r="E141" s="183"/>
      <c r="F141" s="355"/>
      <c r="G141" s="359"/>
      <c r="H141" s="664"/>
      <c r="I141" s="173"/>
      <c r="J141" s="161" t="str">
        <f t="shared" si="54"/>
        <v/>
      </c>
      <c r="K141" s="633" t="str">
        <f t="shared" si="71"/>
        <v/>
      </c>
      <c r="L141" s="636"/>
      <c r="M141" s="124" t="str">
        <f t="shared" si="72"/>
        <v/>
      </c>
      <c r="N141" s="125" t="str">
        <f t="shared" si="55"/>
        <v/>
      </c>
      <c r="O141" s="175"/>
      <c r="P141" s="175"/>
      <c r="Q141" s="126" t="str">
        <f t="shared" si="73"/>
        <v/>
      </c>
      <c r="R141" s="184"/>
      <c r="S141" s="184"/>
      <c r="T141" s="182"/>
      <c r="U141" s="182"/>
      <c r="V141" s="182"/>
      <c r="W141" s="358"/>
      <c r="X141" s="182"/>
      <c r="Y141" s="183"/>
      <c r="Z141" s="123"/>
      <c r="AA141" s="176"/>
      <c r="AB141" s="176"/>
      <c r="AC141" s="176"/>
      <c r="AD141" s="176"/>
      <c r="AE141" s="176"/>
      <c r="AF141" s="176"/>
      <c r="AG141" s="127" t="str">
        <f t="shared" si="74"/>
        <v/>
      </c>
      <c r="AH141" s="127" t="str">
        <f t="shared" si="75"/>
        <v/>
      </c>
      <c r="AI141" s="370"/>
      <c r="AJ141" s="635"/>
      <c r="AK141" s="619" t="str">
        <f t="shared" si="76"/>
        <v/>
      </c>
      <c r="AL141" s="124" t="str">
        <f t="shared" si="56"/>
        <v/>
      </c>
      <c r="AM141" s="124" t="str">
        <f t="shared" si="57"/>
        <v/>
      </c>
      <c r="AN141" s="124" t="str">
        <f t="shared" si="58"/>
        <v/>
      </c>
      <c r="AO141" s="124" t="str">
        <f t="shared" si="59"/>
        <v/>
      </c>
      <c r="AP141" s="184"/>
      <c r="AQ141" s="182"/>
      <c r="AR141" s="182"/>
      <c r="AS141" s="182"/>
      <c r="AT141" s="182"/>
      <c r="AU141" s="127" t="str">
        <f t="shared" si="60"/>
        <v/>
      </c>
      <c r="AV141" s="354"/>
      <c r="AW141" s="127" t="str">
        <f t="shared" si="61"/>
        <v/>
      </c>
      <c r="AX141" s="144" t="str">
        <f t="shared" si="62"/>
        <v/>
      </c>
      <c r="AY141" s="182"/>
      <c r="AZ141" s="23"/>
      <c r="BA141" s="23"/>
      <c r="BB141" s="183"/>
      <c r="BC141" s="622"/>
      <c r="BD141" s="649" t="str">
        <f t="shared" si="77"/>
        <v/>
      </c>
      <c r="BE141" s="354"/>
      <c r="BF141" s="192" t="str">
        <f t="shared" si="78"/>
        <v/>
      </c>
      <c r="BG141" s="159"/>
      <c r="BH141" s="159"/>
      <c r="BI141" s="182"/>
      <c r="BJ141" s="194"/>
      <c r="BK141" s="194"/>
      <c r="BL141" s="194"/>
      <c r="BM141" s="127" t="str">
        <f t="shared" si="63"/>
        <v/>
      </c>
      <c r="BN141" s="194"/>
      <c r="BO141" s="178" t="str">
        <f t="shared" si="64"/>
        <v/>
      </c>
      <c r="BP141" s="191"/>
      <c r="BQ141" s="182"/>
      <c r="BR141" s="23"/>
      <c r="BS141" s="23"/>
      <c r="BT141" s="23"/>
      <c r="BU141" s="651"/>
      <c r="BV141" s="647"/>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633" t="str">
        <f t="shared" si="79"/>
        <v/>
      </c>
      <c r="DY141" s="736"/>
      <c r="DZ141" s="334"/>
      <c r="EA141" s="736"/>
      <c r="EB141" s="197"/>
      <c r="EC141" s="194"/>
      <c r="ED141" s="197"/>
      <c r="EE141" s="197"/>
      <c r="EF141" s="194"/>
      <c r="EG141" s="194"/>
      <c r="EH141" s="194"/>
      <c r="EI141" s="123" t="str">
        <f t="shared" si="65"/>
        <v/>
      </c>
      <c r="EJ141" s="194"/>
      <c r="EK141" s="620" t="str">
        <f t="shared" si="66"/>
        <v/>
      </c>
      <c r="EL141" s="756"/>
      <c r="EM141" s="620" t="str">
        <f t="shared" si="80"/>
        <v/>
      </c>
      <c r="EN141" s="733"/>
      <c r="EO141" s="163"/>
      <c r="EP141" s="163"/>
      <c r="EQ141" s="163"/>
      <c r="ER141" s="163"/>
      <c r="ES141" s="163"/>
      <c r="ET141" s="163"/>
      <c r="EU141" s="163"/>
      <c r="EV141" s="163"/>
      <c r="EW141" s="163"/>
      <c r="EX141" s="163"/>
      <c r="EY141" s="163"/>
      <c r="EZ141" s="163"/>
      <c r="FA141" s="163"/>
      <c r="FB141" s="163"/>
      <c r="FC141" s="742"/>
      <c r="FD141" s="648" t="str">
        <f t="shared" si="67"/>
        <v/>
      </c>
      <c r="FE141" s="183"/>
      <c r="FF141" s="201"/>
      <c r="FG141" s="201"/>
      <c r="FH141" s="201"/>
      <c r="FI141" s="201"/>
      <c r="FJ141" s="201"/>
      <c r="FK141" s="201"/>
      <c r="FL141" s="182"/>
      <c r="FM141" s="182"/>
      <c r="FN141" s="334"/>
      <c r="FO141" s="123" t="str">
        <f t="shared" si="68"/>
        <v/>
      </c>
      <c r="FP141" s="889" t="str">
        <f>IF(Table1[[#This Row],[Baumwollanteil (in %)]]&lt;&gt;"","05","")</f>
        <v/>
      </c>
      <c r="FQ141" s="999"/>
      <c r="FR141" s="179" t="str">
        <f t="shared" si="69"/>
        <v/>
      </c>
      <c r="FS141" s="175"/>
      <c r="FT141" s="175"/>
      <c r="FU141" s="175"/>
      <c r="FV141" s="745" t="str">
        <f t="shared" si="70"/>
        <v/>
      </c>
      <c r="FZ141" s="24"/>
      <c r="GA141" s="24"/>
      <c r="GC141" s="1010" t="str">
        <f>IF(Table1[[#This Row],[Global Trade Item Number (GTIN)]]="","",Table1[[#This Row],[Global Trade Item Number (GTIN)]])</f>
        <v/>
      </c>
      <c r="GD141" s="790" t="str">
        <f>IF(Table1[[#This Row],[WAWI-Nr./ Kreditoren-Nummer
(ASDV)]]&lt;&gt;"",Table1[[#This Row],[WAWI-Nr./ Kreditoren-Nummer
(ASDV)]],"")</f>
        <v/>
      </c>
      <c r="GE141" s="190"/>
      <c r="GF141" s="790" t="str">
        <f>IF(Table1[[#This Row],[Gültig ab (Datum)]]&lt;&gt;"","31.12.9999","")</f>
        <v/>
      </c>
      <c r="GG141" s="190"/>
      <c r="GH141" s="190"/>
      <c r="GI141" s="616"/>
      <c r="GJ141" s="765"/>
      <c r="GK141" s="763"/>
      <c r="GL141" s="617"/>
      <c r="GM141" s="617"/>
      <c r="GN141" s="617"/>
      <c r="GO141" s="617"/>
      <c r="GP141" s="617"/>
      <c r="GQ141" s="775"/>
      <c r="GR141" s="771"/>
      <c r="GS141" s="159"/>
      <c r="GT141" s="610"/>
      <c r="GU141" s="610"/>
      <c r="GV141" s="610"/>
      <c r="GW141" s="610"/>
      <c r="GX141" s="610"/>
      <c r="GY141" s="610"/>
      <c r="GZ141" s="610"/>
      <c r="HA141" s="610"/>
      <c r="HB141" s="771"/>
      <c r="HC141" s="610"/>
      <c r="HD141" s="610"/>
      <c r="HE141" s="610"/>
      <c r="HF141" s="610"/>
      <c r="HG141" s="610"/>
      <c r="HH141" s="610"/>
      <c r="HI141" s="610"/>
      <c r="HJ141" s="610"/>
      <c r="HK141" s="610"/>
      <c r="HL141" s="771"/>
      <c r="HM141" s="610"/>
      <c r="HN141" s="610"/>
      <c r="HO141" s="610"/>
      <c r="HP141" s="610"/>
      <c r="HQ141" s="610"/>
      <c r="HR141" s="610"/>
      <c r="HS141" s="610"/>
      <c r="HT141" s="610"/>
      <c r="HU141" s="610"/>
      <c r="HV141" s="771"/>
      <c r="HW141" s="610"/>
      <c r="HX141" s="610"/>
      <c r="HY141" s="610"/>
      <c r="HZ141" s="610"/>
      <c r="IA141" s="610"/>
      <c r="IB141" s="610"/>
      <c r="IC141" s="610"/>
      <c r="ID141" s="610"/>
      <c r="IE141" s="610"/>
      <c r="IF141" s="610"/>
      <c r="IG141" s="771"/>
      <c r="IH141" s="610"/>
      <c r="II141" s="610"/>
      <c r="IJ141" s="610"/>
      <c r="IK141" s="610"/>
      <c r="IL141" s="610"/>
      <c r="IM141" s="610"/>
      <c r="IN141" s="610"/>
      <c r="IO141" s="610"/>
      <c r="IP141" s="610"/>
      <c r="IQ141" s="610"/>
      <c r="IR141" s="771"/>
      <c r="IS141" s="610"/>
      <c r="IT141" s="610"/>
      <c r="IU141" s="610"/>
      <c r="IV141" s="610"/>
      <c r="IW141" s="610"/>
      <c r="IX141" s="610"/>
      <c r="IY141" s="610"/>
      <c r="IZ141" s="610"/>
      <c r="JA141" s="610"/>
      <c r="JB141" s="610"/>
      <c r="JC141" s="771"/>
      <c r="JD141" s="610"/>
      <c r="JE141" s="610"/>
      <c r="JF141" s="610"/>
      <c r="JG141" s="610"/>
      <c r="JH141" s="610"/>
      <c r="JI141" s="610"/>
      <c r="JJ141" s="610"/>
      <c r="JK141" s="610"/>
      <c r="JL141" s="610"/>
      <c r="JM141" s="827"/>
      <c r="JN141" s="771"/>
      <c r="JO141" s="610"/>
      <c r="JP141" s="610"/>
      <c r="JQ141" s="610"/>
      <c r="JR141" s="610"/>
      <c r="JS141" s="610"/>
      <c r="JT141" s="610"/>
      <c r="JU141" s="610"/>
      <c r="JV141" s="610"/>
      <c r="JW141" s="610"/>
      <c r="JX141" s="610"/>
      <c r="JY141" s="771"/>
      <c r="JZ141" s="610"/>
      <c r="KA141" s="610"/>
      <c r="KB141" s="610"/>
      <c r="KC141" s="610"/>
      <c r="KD141" s="610"/>
      <c r="KE141" s="610"/>
      <c r="KF141" s="610"/>
      <c r="KG141" s="610"/>
      <c r="KH141" s="610"/>
      <c r="KI141" s="610"/>
      <c r="KL141" s="803" t="str">
        <f>IF(Table1[[#This Row],[GTIN]]&lt;&gt;"",Table1[[#This Row],[GTIN]],"")</f>
        <v/>
      </c>
      <c r="KM141" s="804" t="str">
        <f>Table1[[#This Row],[Kreditor]]</f>
        <v/>
      </c>
      <c r="KN141" s="805" t="str">
        <f>IF(Table1[[#This Row],[Gültig ab (Datum)]]&lt;&gt;"",Table1[[#This Row],[Gültig ab (Datum)]],"")</f>
        <v/>
      </c>
      <c r="KO141" s="805" t="str">
        <f>Table1[[#This Row],[Gültig bis]]</f>
        <v/>
      </c>
      <c r="KP141" s="818" t="str">
        <f>IF(Table1[[#This Row],[Artikel verpackt? 
(X=Ja)]]="","",Table1[[#This Row],[Artikel verpackt? 
(X=Ja)]])</f>
        <v/>
      </c>
      <c r="KQ141" s="806" t="str">
        <f>IF(Table1[[#This Row],[Verpackung recyclingfähig?
(X=Ja)]]="","",Table1[[#This Row],[Verpackung recyclingfähig?
(X=Ja)]])</f>
        <v/>
      </c>
      <c r="KR141" s="807"/>
      <c r="KS141" s="808"/>
      <c r="KT141" s="809"/>
      <c r="KU141" s="809"/>
      <c r="KV141" s="809"/>
      <c r="KW141" s="809"/>
      <c r="KX141" s="809"/>
      <c r="KY141" s="809"/>
      <c r="KZ141" s="810"/>
      <c r="LA141" s="811" t="str">
        <f>IF(Table1[[#This Row],[Hauptkörper - B1 - Art]]="","",VLOOKUP(Table1[[#This Row],[Hauptkörper - B1 - Art]],'DD FD'!B:C,2,FALSE))</f>
        <v/>
      </c>
      <c r="LB141" s="812" t="str">
        <f>IF(Table1[[#This Row],[Hauptkörper - B1 - Fraktion]]="","",VLOOKUP(Table1[[#This Row],[Hauptkörper - B1 - Fraktion]],'DD FD'!H:J,3,FALSE))</f>
        <v/>
      </c>
      <c r="LC141" s="809" t="str">
        <f>IF(Table1[[#This Row],[Hauptkörper - B1 - Gewicht
(in G)]]="","",Table1[[#This Row],[Hauptkörper - B1 - Gewicht
(in G)]])</f>
        <v/>
      </c>
      <c r="LD141" s="809" t="str">
        <f>IF(Table1[[#This Row],[Hauptkörper - B1 - Lizenzierungs-pflichtig? (X=Ja)]]="","",Table1[[#This Row],[Hauptkörper - B1 - Lizenzierungs-pflichtig? (X=Ja)]])</f>
        <v/>
      </c>
      <c r="LE141" s="812" t="str">
        <f>IF(Table1[[#This Row],[Hauptkörper - B1 - Virgin Material]]="","",VLOOKUP(Table1[[#This Row],[Hauptkörper - B1 - Virgin Material]],'DD FD'!AJ:AK,2,FALSE))</f>
        <v/>
      </c>
      <c r="LF141" s="813" t="str">
        <f>IF(Table1[[#This Row],[Hauptkörper - B1 - Virgin Material Anteil (in %)]]="","",Table1[[#This Row],[Hauptkörper - B1 - Virgin Material Anteil (in %)]])</f>
        <v/>
      </c>
      <c r="LG141" s="812" t="str">
        <f>IF(Table1[[#This Row],[Hauptkörper - B1 - Recyceltes Material]]="","",VLOOKUP(Table1[[#This Row],[Hauptkörper - B1 - Recyceltes Material]],'DD FD'!AL:AM,2,FALSE))</f>
        <v/>
      </c>
      <c r="LH141" s="813" t="str">
        <f>IF(Table1[[#This Row],[Hauptkörper - B1 - Recyceltes Material Anteil (in %)]]="","",Table1[[#This Row],[Hauptkörper - B1 - Recyceltes Material Anteil (in %)]])</f>
        <v/>
      </c>
      <c r="LI141" s="814" t="str">
        <f>IF(Table1[[#This Row],[Hauptkörper - B1 - Beschichtung]]="","",VLOOKUP(Table1[[#This Row],[Hauptkörper - B1 - Beschichtung]],'DD FD'!AE:AF,2,FALSE))</f>
        <v/>
      </c>
      <c r="LJ141" s="815" t="str">
        <f>IF(Table1[[#This Row],[Hauptkörper - B1 - Beschichtung Anteil (in %)]]="","",Table1[[#This Row],[Hauptkörper - B1 - Beschichtung Anteil (in %)]])</f>
        <v/>
      </c>
      <c r="LK141" s="811" t="str">
        <f>IF(Table1[[#This Row],[Hauptkörper - B2 - Art]]="","",VLOOKUP(Table1[[#This Row],[Hauptkörper - B2 - Art]],'DD FD'!B:C,2,FALSE))</f>
        <v/>
      </c>
      <c r="LL141" s="812" t="str">
        <f>IF(Table1[[#This Row],[Hauptkörper - B2 - Fraktion]]="","",VLOOKUP(Table1[[#This Row],[Hauptkörper - B2 - Fraktion]],'DD FD'!H:J,3,FALSE))</f>
        <v/>
      </c>
      <c r="LM141" s="809" t="str">
        <f>IF(Table1[[#This Row],[Hauptkörper - B2 - Gewicht
(in G)]]="","",Table1[[#This Row],[Hauptkörper - B2 - Gewicht
(in G)]])</f>
        <v/>
      </c>
      <c r="LN141" s="809" t="str">
        <f>IF(Table1[[#This Row],[Hauptkörper - B2 - Lizenzierungs-pflichtig? (X=Ja)]]="","",Table1[[#This Row],[Hauptkörper - B2 - Lizenzierungs-pflichtig? (X=Ja)]])</f>
        <v/>
      </c>
      <c r="LO141" s="812" t="str">
        <f>IF(Table1[[#This Row],[Hauptkörper - B2 - Virgin Material]]="","",VLOOKUP(Table1[[#This Row],[Hauptkörper - B2 - Virgin Material]],'DD FD'!AJ:AK,2,FALSE))</f>
        <v/>
      </c>
      <c r="LP141" s="813" t="str">
        <f>IF(Table1[[#This Row],[Hauptkörper - B2 - Virgin Material Anteil (in %)]]="","",Table1[[#This Row],[Hauptkörper - B2 - Virgin Material Anteil (in %)]])</f>
        <v/>
      </c>
      <c r="LQ141" s="812" t="str">
        <f>IF(Table1[[#This Row],[Hauptkörper - B2 - Recyceltes Material]]="","",VLOOKUP(Table1[[#This Row],[Hauptkörper - B2 - Recyceltes Material]],'DD FD'!AL:AM,2,FALSE))</f>
        <v/>
      </c>
      <c r="LR141" s="813" t="str">
        <f>IF(Table1[[#This Row],[Hauptkörper - B2 - Recyceltes Material Anteil (in %)]]="","",Table1[[#This Row],[Hauptkörper - B2 - Recyceltes Material Anteil (in %)]])</f>
        <v/>
      </c>
      <c r="LS141" s="812" t="str">
        <f>IF(Table1[[#This Row],[Hauptkörper - B2 - Beschichtung]]="","",VLOOKUP(Table1[[#This Row],[Hauptkörper - B2 - Beschichtung]],'DD FD'!AE:AF,2,FALSE))</f>
        <v/>
      </c>
      <c r="LT141" s="815" t="str">
        <f>IF(Table1[[#This Row],[Hauptkörper - B2 - Beschichtung Anteil (in %)]]="","",Table1[[#This Row],[Hauptkörper - B2 - Beschichtung Anteil (in %)]])</f>
        <v/>
      </c>
      <c r="LU141" s="811" t="str">
        <f>IF(Table1[[#This Row],[Hauptkörper - B3 - Art]]="","",VLOOKUP(Table1[[#This Row],[Hauptkörper - B3 - Art]],'DD FD'!B:C,2,FALSE))</f>
        <v/>
      </c>
      <c r="LV141" s="812" t="str">
        <f>IF(Table1[[#This Row],[Hauptkörper - B3 - Fraktion]]="","",VLOOKUP(Table1[[#This Row],[Hauptkörper - B3 - Fraktion]],'DD FD'!H:J,3,FALSE))</f>
        <v/>
      </c>
      <c r="LW141" s="809" t="str">
        <f>IF(Table1[[#This Row],[Hauptkörper - B3 - Gewicht
(in G)]]="","",Table1[[#This Row],[Hauptkörper - B3 - Gewicht
(in G)]])</f>
        <v/>
      </c>
      <c r="LX141" s="809" t="str">
        <f>IF(Table1[[#This Row],[Hauptkörper - B3 - Lizenzierungs-pflichtig? (X=Ja)]]="","",Table1[[#This Row],[Hauptkörper - B3 - Lizenzierungs-pflichtig? (X=Ja)]])</f>
        <v/>
      </c>
      <c r="LY141" s="812" t="str">
        <f>IF(Table1[[#This Row],[Hauptkörper - B3 - Virgin Material]]="","",VLOOKUP(Table1[[#This Row],[Hauptkörper - B3 - Virgin Material]],'DD FD'!AJ:AK,2,FALSE))</f>
        <v/>
      </c>
      <c r="LZ141" s="813" t="str">
        <f>IF(Table1[[#This Row],[Hauptkörper - B3 - Virgin Material Anteil (in %)]]="","",Table1[[#This Row],[Hauptkörper - B3 - Virgin Material Anteil (in %)]])</f>
        <v/>
      </c>
      <c r="MA141" s="812" t="str">
        <f>IF(Table1[[#This Row],[Hauptkörper - B3 - Recyceltes Material]]="","",VLOOKUP(Table1[[#This Row],[Hauptkörper - B3 - Recyceltes Material]],'DD FD'!AL:AM,2,FALSE))</f>
        <v/>
      </c>
      <c r="MB141" s="813" t="str">
        <f>IF(Table1[[#This Row],[Hauptkörper - B3 - Recyceltes Material Anteil (in %)]]="","",Table1[[#This Row],[Hauptkörper - B3 - Recyceltes Material Anteil (in %)]])</f>
        <v/>
      </c>
      <c r="MC141" s="812" t="str">
        <f>IF(Table1[[#This Row],[Hauptkörper - B3 - Beschichtung]]="","",VLOOKUP(Table1[[#This Row],[Hauptkörper - B3 - Beschichtung]],'DD FD'!AE:AF,2,FALSE))</f>
        <v/>
      </c>
      <c r="MD141" s="815" t="str">
        <f>IF(Table1[[#This Row],[Hauptkörper - B3 - Beschichtung Anteil (in %)]]="","",Table1[[#This Row],[Hauptkörper - B3 - Beschichtung Anteil (in %)]])</f>
        <v/>
      </c>
      <c r="ME141" s="811" t="str">
        <f>IF(Table1[[#This Row],[Verschluss - B1 - Art]]="","",VLOOKUP(Table1[[#This Row],[Verschluss - B1 - Art]],'DD FD'!D:E,2,FALSE))</f>
        <v/>
      </c>
      <c r="MF141" s="812" t="str">
        <f>IF(Table1[[#This Row],[Verschluss - B1 - Fraktion]]="","",VLOOKUP(Table1[[#This Row],[Verschluss - B1 - Fraktion]],'DD FD'!H:J,3,FALSE))</f>
        <v/>
      </c>
      <c r="MG141" s="809" t="str">
        <f>IF(Table1[[#This Row],[Verschluss - B1 - Gewicht (in G)]]="","",Table1[[#This Row],[Verschluss - B1 - Gewicht (in G)]])</f>
        <v/>
      </c>
      <c r="MH141" s="809" t="str">
        <f>IF(Table1[[#This Row],[Verschluss - B1 - Lizenzierungs-pflichtig? (X=Ja)]]="","",Table1[[#This Row],[Verschluss - B1 - Lizenzierungs-pflichtig? (X=Ja)]])</f>
        <v/>
      </c>
      <c r="MI141" s="809" t="str">
        <f>IF(Table1[[#This Row],[Verschluss - B1 - Trennbar vom Hauptkörper? (X=Ja)]]="","",Table1[[#This Row],[Verschluss - B1 - Trennbar vom Hauptkörper? (X=Ja)]])</f>
        <v/>
      </c>
      <c r="MJ141" s="812" t="str">
        <f>IF(Table1[[#This Row],[Verschluss - B1 - Virgin Material]]="","",VLOOKUP(Table1[[#This Row],[Verschluss - B1 - Virgin Material]],'DD FD'!AJ:AK,2,FALSE))</f>
        <v/>
      </c>
      <c r="MK141" s="813" t="str">
        <f>IF(Table1[[#This Row],[Verschluss - B1 - Virgin Material Anteil (in %)]]="","",Table1[[#This Row],[Verschluss - B1 - Virgin Material Anteil (in %)]])</f>
        <v/>
      </c>
      <c r="ML141" s="812" t="str">
        <f>IF(Table1[[#This Row],[Verschluss - B1 - Recyceltes Material]]="","",VLOOKUP(Table1[[#This Row],[Verschluss - B1 - Recyceltes Material]],'DD FD'!AL:AM,2,FALSE))</f>
        <v/>
      </c>
      <c r="MM141" s="813" t="str">
        <f>IF(Table1[[#This Row],[Verschluss - B1 - Recyceltes Material Anteil (in %)]]="","",Table1[[#This Row],[Verschluss - B1 - Recyceltes Material Anteil (in %)]])</f>
        <v/>
      </c>
      <c r="MN141" s="812" t="str">
        <f>IF(Table1[[#This Row],[Verschluss - B1 - Beschichtung]]="","",VLOOKUP(Table1[[#This Row],[Verschluss - B1 - Beschichtung]],'DD FD'!AE:AF,2,FALSE))</f>
        <v/>
      </c>
      <c r="MO141" s="815" t="str">
        <f>IF(Table1[[#This Row],[Verschluss - B1 - Beschichtung Anteil (in %)]]="","",Table1[[#This Row],[Verschluss - B1 - Beschichtung Anteil (in %)]])</f>
        <v/>
      </c>
      <c r="MP141" s="811" t="str">
        <f>IF(Table1[[#This Row],[Verschluss - B2 - Art]]="","",VLOOKUP(Table1[[#This Row],[Verschluss - B2 - Art]],'DD FD'!D:E,2,FALSE))</f>
        <v/>
      </c>
      <c r="MQ141" s="812" t="str">
        <f>IF(Table1[[#This Row],[Verschluss - B2 - Fraktion]]="","",VLOOKUP(Table1[[#This Row],[Verschluss - B2 - Fraktion]],'DD FD'!H:J,3,FALSE))</f>
        <v/>
      </c>
      <c r="MR141" s="809" t="str">
        <f>IF(Table1[[#This Row],[Verschluss - B2 - Gewicht (in G)]]="","",Table1[[#This Row],[Verschluss - B2 - Gewicht (in G)]])</f>
        <v/>
      </c>
      <c r="MS141" s="809" t="str">
        <f>IF(Table1[[#This Row],[Verschluss - B2 - Lizenzierungs-pflichtig? (X=Ja)]]="","",Table1[[#This Row],[Verschluss - B2 - Lizenzierungs-pflichtig? (X=Ja)]])</f>
        <v/>
      </c>
      <c r="MT141" s="809" t="str">
        <f>IF(Table1[[#This Row],[Verschluss - B2 - Trennbar vom Hauptkörper? (X=Ja)]]="","",Table1[[#This Row],[Verschluss - B2 - Trennbar vom Hauptkörper? (X=Ja)]])</f>
        <v/>
      </c>
      <c r="MU141" s="812" t="str">
        <f>IF(Table1[[#This Row],[Verschluss - B2 - Virgin Material]]="","",VLOOKUP(Table1[[#This Row],[Verschluss - B2 - Virgin Material]],'DD FD'!AJ:AK,2,FALSE))</f>
        <v/>
      </c>
      <c r="MV141" s="813" t="str">
        <f>IF(Table1[[#This Row],[Verschluss - B2 - Virgin Material Anteil (in %)]]="","",Table1[[#This Row],[Verschluss - B2 - Virgin Material Anteil (in %)]])</f>
        <v/>
      </c>
      <c r="MW141" s="812" t="str">
        <f>IF(Table1[[#This Row],[Verschluss - B2 - Recyceltes Material]]="","",VLOOKUP(Table1[[#This Row],[Verschluss - B2 - Recyceltes Material]],'DD FD'!AL:AM,2,FALSE))</f>
        <v/>
      </c>
      <c r="MX141" s="813" t="str">
        <f>IF(Table1[[#This Row],[Verschluss - B2 - Recyceltes Material Anteil (in %)]]="","",Table1[[#This Row],[Verschluss - B2 - Recyceltes Material Anteil (in %)]])</f>
        <v/>
      </c>
      <c r="MY141" s="812" t="str">
        <f>IF(Table1[[#This Row],[Verschluss - B2 - Beschichtung]]="","",VLOOKUP(Table1[[#This Row],[Verschluss - B2 - Beschichtung]],'DD FD'!AE:AF,2,FALSE))</f>
        <v/>
      </c>
      <c r="MZ141" s="815" t="str">
        <f>IF(Table1[[#This Row],[Verschluss - B2 - Beschichtung Anteil (in %)]]="","",Table1[[#This Row],[Verschluss - B2 - Beschichtung Anteil (in %)]])</f>
        <v/>
      </c>
      <c r="NA141" s="811" t="str">
        <f>IF(Table1[[#This Row],[Verschluss - B3 - Art]]="","",VLOOKUP(Table1[[#This Row],[Verschluss - B3 - Art]],'DD FD'!D:E,2,FALSE))</f>
        <v/>
      </c>
      <c r="NB141" s="812" t="str">
        <f>IF(Table1[[#This Row],[Verschluss - B3 - Fraktion]]="","",VLOOKUP(Table1[[#This Row],[Verschluss - B3 - Fraktion]],'DD FD'!H:J,3,FALSE))</f>
        <v/>
      </c>
      <c r="NC141" s="809" t="str">
        <f>IF(Table1[[#This Row],[Verschluss - B3 - Gewicht (in G)]]="","",Table1[[#This Row],[Verschluss - B3 - Gewicht (in G)]])</f>
        <v/>
      </c>
      <c r="ND141" s="809" t="str">
        <f>IF(Table1[[#This Row],[Verschluss - B3 - Lizenzierungs-pflichtig? (X=Ja)]]="","",Table1[[#This Row],[Verschluss - B3 - Lizenzierungs-pflichtig? (X=Ja)]])</f>
        <v/>
      </c>
      <c r="NE141" s="809" t="str">
        <f>IF(Table1[[#This Row],[Verschluss - B3 - Trennbar vom Hauptkörper? (X=Ja)]]="","",Table1[[#This Row],[Verschluss - B3 - Trennbar vom Hauptkörper? (X=Ja)]])</f>
        <v/>
      </c>
      <c r="NF141" s="812" t="str">
        <f>IF(Table1[[#This Row],[Verschluss - B3 - Virgin Material]]="","",VLOOKUP(Table1[[#This Row],[Verschluss - B3 - Virgin Material]],'DD FD'!AJ:AK,2,FALSE))</f>
        <v/>
      </c>
      <c r="NG141" s="813" t="str">
        <f>IF(Table1[[#This Row],[Verschluss - B3 - Virgin Material Anteil (in %)]]="","",Table1[[#This Row],[Verschluss - B3 - Virgin Material Anteil (in %)]])</f>
        <v/>
      </c>
      <c r="NH141" s="812" t="str">
        <f>IF(Table1[[#This Row],[Verschluss - B3 - Recyceltes Material]]="","",VLOOKUP(Table1[[#This Row],[Verschluss - B3 - Recyceltes Material]],'DD FD'!AL:AM,2,FALSE))</f>
        <v/>
      </c>
      <c r="NI141" s="813" t="str">
        <f>IF(Table1[[#This Row],[Verschluss - B3 - Recyceltes Material Anteil (in %)]]="","",Table1[[#This Row],[Verschluss - B3 - Recyceltes Material Anteil (in %)]])</f>
        <v/>
      </c>
      <c r="NJ141" s="812" t="str">
        <f>IF(Table1[[#This Row],[Verschluss - B3 - Beschichtung]]="","",VLOOKUP(Table1[[#This Row],[Verschluss - B3 - Beschichtung]],'DD FD'!AE:AF,2,FALSE))</f>
        <v/>
      </c>
      <c r="NK141" s="815" t="str">
        <f>IF(Table1[[#This Row],[Verschluss - B3 - Beschichtung Anteil (in %)]]="","",Table1[[#This Row],[Verschluss - B3 - Beschichtung Anteil (in %)]])</f>
        <v/>
      </c>
      <c r="NL141" s="811" t="str">
        <f>IF(Table1[[#This Row],[Etikett - B1 - Art]]="","",VLOOKUP(Table1[[#This Row],[Etikett - B1 - Art]],'DD FD'!F:G,2,FALSE))</f>
        <v/>
      </c>
      <c r="NM141" s="812" t="str">
        <f>IF(Table1[[#This Row],[Etikett - B1 - Fraktion]]="","",VLOOKUP(Table1[[#This Row],[Etikett - B1 - Fraktion]],'DD FD'!H:J,3,FALSE))</f>
        <v/>
      </c>
      <c r="NN141" s="809" t="str">
        <f>IF(Table1[[#This Row],[Etikett - B1 - Gewicht (in G)]]="","",Table1[[#This Row],[Etikett - B1 - Gewicht (in G)]])</f>
        <v/>
      </c>
      <c r="NO141" s="809" t="str">
        <f>IF(Table1[[#This Row],[Etikett - B1 - Lizenzierungs-pflichtig? (X=Ja)]]="","",Table1[[#This Row],[Etikett - B1 - Lizenzierungs-pflichtig? (X=Ja)]])</f>
        <v/>
      </c>
      <c r="NP141" s="809" t="str">
        <f>IF(Table1[[#This Row],[Etikett - B1 - Trennbar vom Hauptkörper? (X=Ja)]]="","",Table1[[#This Row],[Etikett - B1 - Trennbar vom Hauptkörper? (X=Ja)]])</f>
        <v/>
      </c>
      <c r="NQ141" s="812" t="str">
        <f>IF(Table1[[#This Row],[Etikett - B1 - Virgin Material]]="","",VLOOKUP(Table1[[#This Row],[Etikett - B1 - Virgin Material]],'DD FD'!AJ:AK,2,FALSE))</f>
        <v/>
      </c>
      <c r="NR141" s="813" t="str">
        <f>IF(Table1[[#This Row],[Etikett - B1 - Virgin Material Anteil (in %)]]="","",Table1[[#This Row],[Etikett - B1 - Virgin Material Anteil (in %)]])</f>
        <v/>
      </c>
      <c r="NS141" s="812" t="str">
        <f>IF(Table1[[#This Row],[Etikett - B1 - Recyceltes Material]]="","",VLOOKUP(Table1[[#This Row],[Etikett - B1 - Recyceltes Material]],'DD FD'!AL:AM,2,FALSE))</f>
        <v/>
      </c>
      <c r="NT141" s="813" t="str">
        <f>IF(Table1[[#This Row],[Etikett - B1 - Recyceltes Material Anteil (in %)]]="","",Table1[[#This Row],[Etikett - B1 - Recyceltes Material Anteil (in %)]])</f>
        <v/>
      </c>
      <c r="NU141" s="812" t="str">
        <f>IF(Table1[[#This Row],[Etikett - B1 - Beschichtung]]="","",VLOOKUP(Table1[[#This Row],[Etikett - B1 - Beschichtung]],'DD FD'!AE:AF,2,FALSE))</f>
        <v/>
      </c>
      <c r="NV141" s="815" t="str">
        <f>IF(Table1[[#This Row],[Etikett - B1 - Beschichtung Anteil (in %)]]="","",Table1[[#This Row],[Etikett - B1 - Beschichtung Anteil (in %)]])</f>
        <v/>
      </c>
      <c r="NW141" s="811" t="str">
        <f>IF(Table1[[#This Row],[Etikett - B2 - Art]]="","",VLOOKUP(Table1[[#This Row],[Etikett - B2 - Art]],'DD FD'!F:G,2,FALSE))</f>
        <v/>
      </c>
      <c r="NX141" s="812" t="str">
        <f>IF(Table1[[#This Row],[Etikett - B2 - Fraktion]]="","",VLOOKUP(Table1[[#This Row],[Etikett - B2 - Fraktion]],'DD FD'!H:J,3,FALSE))</f>
        <v/>
      </c>
      <c r="NY141" s="809" t="str">
        <f>IF(Table1[[#This Row],[Etikett - B2 - Gewicht (in G)]]="","",Table1[[#This Row],[Etikett - B2 - Gewicht (in G)]])</f>
        <v/>
      </c>
      <c r="NZ141" s="809" t="str">
        <f>IF(Table1[[#This Row],[Etikett - B2 - Lizenzierungs-pflichtig? (X=Ja)]]="","",Table1[[#This Row],[Etikett - B2 - Lizenzierungs-pflichtig? (X=Ja)]])</f>
        <v/>
      </c>
      <c r="OA141" s="809" t="str">
        <f>IF(Table1[[#This Row],[Etikett - B2 - Trennbar vom Hauptkörper? (X=Ja)]]="","",Table1[[#This Row],[Etikett - B2 - Trennbar vom Hauptkörper? (X=Ja)]])</f>
        <v/>
      </c>
      <c r="OB141" s="812" t="str">
        <f>IF(Table1[[#This Row],[Etikett - B2 - Virgin Material]]="","",VLOOKUP(Table1[[#This Row],[Etikett - B2 - Virgin Material]],'DD FD'!AJ:AK,2,FALSE))</f>
        <v/>
      </c>
      <c r="OC141" s="813" t="str">
        <f>IF(Table1[[#This Row],[Etikett - B2 - Virgin Material Anteil (in %)]]="","",Table1[[#This Row],[Etikett - B2 - Virgin Material Anteil (in %)]])</f>
        <v/>
      </c>
      <c r="OD141" s="812" t="str">
        <f>IF(Table1[[#This Row],[Etikett - B2 - Recyceltes Material]]="","",VLOOKUP(Table1[[#This Row],[Etikett - B2 - Recyceltes Material]],'DD FD'!AL:AM,2,FALSE))</f>
        <v/>
      </c>
      <c r="OE141" s="813" t="str">
        <f>IF(Table1[[#This Row],[Etikett - B2 - Recyceltes Material Anteil (in %)]]="","",Table1[[#This Row],[Etikett - B2 - Recyceltes Material Anteil (in %)]])</f>
        <v/>
      </c>
      <c r="OF141" s="812" t="str">
        <f>IF(Table1[[#This Row],[Etikett - B2 - Beschichtung]]="","",VLOOKUP(Table1[[#This Row],[Etikett - B2 - Beschichtung]],'DD FD'!AE:AF,2,FALSE))</f>
        <v/>
      </c>
      <c r="OG141" s="815" t="str">
        <f>IF(Table1[[#This Row],[Etikett - B2 - Beschichtung Anteil (in %)]]="","",Table1[[#This Row],[Etikett - B2 - Beschichtung Anteil (in %)]])</f>
        <v/>
      </c>
      <c r="OH141" s="811" t="str">
        <f>IF(Table1[[#This Row],[Etikett - B3 - Art]]="","",VLOOKUP(Table1[[#This Row],[Etikett - B3 - Art]],'DD FD'!F:G,2,FALSE))</f>
        <v/>
      </c>
      <c r="OI141" s="812" t="str">
        <f>IF(Table1[[#This Row],[Etikett - B3 - Fraktion]]="","",VLOOKUP(Table1[[#This Row],[Etikett - B3 - Fraktion]],'DD FD'!H:J,3,FALSE))</f>
        <v/>
      </c>
      <c r="OJ141" s="809" t="str">
        <f>IF(Table1[[#This Row],[Etikett - B3 - Gewicht (in G)]]="","",Table1[[#This Row],[Etikett - B3 - Gewicht (in G)]])</f>
        <v/>
      </c>
      <c r="OK141" s="809" t="str">
        <f>IF(Table1[[#This Row],[Etikett - B3 - Lizenzierungs-pflichtig? (X=Ja)]]="","",Table1[[#This Row],[Etikett - B3 - Lizenzierungs-pflichtig? (X=Ja)]])</f>
        <v/>
      </c>
      <c r="OL141" s="809" t="str">
        <f>IF(Table1[[#This Row],[Etikett - B3 - Trennbar vom Hauptkörper? (X=Ja)]]="","",Table1[[#This Row],[Etikett - B3 - Trennbar vom Hauptkörper? (X=Ja)]])</f>
        <v/>
      </c>
      <c r="OM141" s="812" t="str">
        <f>IF(Table1[[#This Row],[Etikett - B3 - Virgin Material]]="","",VLOOKUP(Table1[[#This Row],[Etikett - B3 - Virgin Material]],'DD FD'!AJ:AK,2,FALSE))</f>
        <v/>
      </c>
      <c r="ON141" s="813" t="str">
        <f>IF(Table1[[#This Row],[Etikett - B3 - Virgin Material Anteil (in %)]]="","",Table1[[#This Row],[Etikett - B3 - Virgin Material Anteil (in %)]])</f>
        <v/>
      </c>
      <c r="OO141" s="812" t="str">
        <f>IF(Table1[[#This Row],[Etikett - B3 - Recyceltes Material]]="","",VLOOKUP(Table1[[#This Row],[Etikett - B3 - Recyceltes Material]],'DD FD'!AL:AM,2,FALSE))</f>
        <v/>
      </c>
      <c r="OP141" s="813" t="str">
        <f>IF(Table1[[#This Row],[Etikett - B3 - Recyceltes Material Anteil (in %)]]="","",Table1[[#This Row],[Etikett - B3 - Recyceltes Material Anteil (in %)]])</f>
        <v/>
      </c>
      <c r="OQ141" s="812" t="str">
        <f>IF(Table1[[#This Row],[Etikett - B3 - Beschichtung]]="","",VLOOKUP(Table1[[#This Row],[Etikett - B3 - Beschichtung]],'DD FD'!AE:AF,2,FALSE))</f>
        <v/>
      </c>
      <c r="OR141" s="861" t="str">
        <f>IF(Table1[[#This Row],[Etikett - B3 - Beschichtung Anteil (in %)]]="","",Table1[[#This Row],[Etikett - B3 - Beschichtung Anteil (in %)]])</f>
        <v/>
      </c>
      <c r="OS141" s="866">
        <f>ROUNDUP(SUM(
IF(AND(LB141='DD FD'!$J$7,LD141='DD FD'!$AI$3),LC141,0),
IF(AND(LL141='DD FD'!$J$7,LN141='DD FD'!$AI$3),LM141,0),
IF(AND(LV141='DD FD'!$J$7,LX141='DD FD'!$AI$3),LW141,0),
IF(AND(MF141='DD FD'!$J$7,MH141='DD FD'!$AI$3),MG141,0),
IF(AND(MQ141='DD FD'!$J$7,MS141='DD FD'!$AI$3),MR141,0),
IF(AND(NB141='DD FD'!$J$7,ND141='DD FD'!$AI$3),NC141,0),
IF(AND(NM141='DD FD'!$J$7,NO141='DD FD'!$AI$3),NN141,0),
IF(AND(NX141='DD FD'!$J$7,NZ141='DD FD'!$AI$3),NY141,0),
IF(AND(OI141='DD FD'!$J$7,OK141='DD FD'!$AI$3),OJ141,0),
),2)</f>
        <v>0</v>
      </c>
      <c r="OT141" s="865">
        <f>ROUNDUP(SUM(
IF(AND(LB141='DD FD'!$J$6,LD141='DD FD'!$AI$3),LC141,0),
IF(AND(LL141='DD FD'!$J$6,LN141='DD FD'!$AI$3),LM141,0),
IF(AND(LV141='DD FD'!$J$6,LX141='DD FD'!$AI$3),LW141,0),
IF(AND(MF141='DD FD'!$J$6,MH141='DD FD'!$AI$3),MG141,0),
IF(AND(MQ141='DD FD'!$J$6,MS141='DD FD'!$AI$3),MR141,0),
IF(AND(NB141='DD FD'!$J$6,ND141='DD FD'!$AI$3),NC141,0),
IF(AND(NM141='DD FD'!$J$6,NO141='DD FD'!$AI$3),NN141,0),
IF(AND(NX141='DD FD'!$J$6,NZ141='DD FD'!$AI$3),NY141,0),
IF(AND(OI141='DD FD'!$J$6,OK141='DD FD'!$AI$3),OJ141,0),
),2)</f>
        <v>0</v>
      </c>
      <c r="OU141" s="865">
        <f>ROUNDUP(SUM(
IF(AND(LB141='DD FD'!$J$10,LD141='DD FD'!$AI$3),LC141,0),
IF(AND(LL141='DD FD'!$J$10,LN141='DD FD'!$AI$3),LM141,0),
IF(AND(LV141='DD FD'!$J$10,LX141='DD FD'!$AI$3),LW141,0),
IF(AND(MF141='DD FD'!$J$10,MH141='DD FD'!$AI$3),MG141,0),
IF(AND(MQ141='DD FD'!$J$10,MS141='DD FD'!$AI$3),MR141,0),
IF(AND(NB141='DD FD'!$J$10,ND141='DD FD'!$AI$3),NC141,0),
IF(AND(NM141='DD FD'!$J$10,NO141='DD FD'!$AI$3),NN141,0),
IF(AND(NX141='DD FD'!$J$10,NZ141='DD FD'!$AI$3),NY141,0),
IF(AND(OI141='DD FD'!$J$10,OK141='DD FD'!$AI$3),OJ141,0),
),2)</f>
        <v>0</v>
      </c>
      <c r="OV141" s="865">
        <f>ROUNDUP(SUM(
IF(AND(LB141='DD FD'!$J$8,LD141='DD FD'!$AI$3),LC141,0),
IF(AND(LL141='DD FD'!$J$8,LN141='DD FD'!$AI$3),LM141,0),
IF(AND(LV141='DD FD'!$J$8,LX141='DD FD'!$AI$3),LW141,0),
IF(AND(MF141='DD FD'!$J$8,MH141='DD FD'!$AI$3),MG141,0),
IF(AND(MQ141='DD FD'!$J$8,MS141='DD FD'!$AI$3),MR141,0),
IF(AND(NB141='DD FD'!$J$8,ND141='DD FD'!$AI$3),NC141,0),
IF(AND(NM141='DD FD'!$J$8,NO141='DD FD'!$AI$3),NN141,0),
IF(AND(NX141='DD FD'!$J$8,NZ141='DD FD'!$AI$3),NY141,0),
IF(AND(OI141='DD FD'!$J$8,OK141='DD FD'!$AI$3),OJ141,0),
),2)</f>
        <v>0</v>
      </c>
      <c r="OW141" s="865">
        <f>ROUNDUP(SUM(
IF(AND(LB141='DD FD'!$J$5,LD141='DD FD'!$AI$3),LC141,0),
IF(AND(LL141='DD FD'!$J$5,LN141='DD FD'!$AI$3),LM141,0),
IF(AND(LV141='DD FD'!$J$5,LX141='DD FD'!$AI$3),LW141,0),
IF(AND(MF141='DD FD'!$J$5,MH141='DD FD'!$AI$3),MG141,0),
IF(AND(MQ141='DD FD'!$J$5,MS141='DD FD'!$AI$3),MR141,0),
IF(AND(NB141='DD FD'!$J$5,ND141='DD FD'!$AI$3),NC141,0),
IF(AND(NM141='DD FD'!$J$5,NO141='DD FD'!$AI$3),NN141,0),
IF(AND(NX141='DD FD'!$J$5,NZ141='DD FD'!$AI$3),NY141,0),
IF(AND(OI141='DD FD'!$J$5,OK141='DD FD'!$AI$3),OJ141,0),
),2)</f>
        <v>0</v>
      </c>
      <c r="OX141" s="865">
        <f>ROUNDUP(SUM(
IF(AND(LB141='DD FD'!$J$9,LD141='DD FD'!$AI$3),LC141,0),
IF(AND(LL141='DD FD'!$J$9,LN141='DD FD'!$AI$3),LM141,0),
IF(AND(LV141='DD FD'!$J$9,LX141='DD FD'!$AI$3),LW141,0),
IF(AND(MF141='DD FD'!$J$9,MH141='DD FD'!$AI$3),MG141,0),
IF(AND(MQ141='DD FD'!$J$9,MS141='DD FD'!$AI$3),MR141,0),
IF(AND(NB141='DD FD'!$J$9,ND141='DD FD'!$AI$3),NC141,0),
IF(AND(NM141='DD FD'!$J$9,NO141='DD FD'!$AI$3),NN141,0),
IF(AND(NX141='DD FD'!$J$9,NZ141='DD FD'!$AI$3),NY141,0),
IF(AND(OI141='DD FD'!$J$9,OK141='DD FD'!$AI$3),OJ141,0),
),2)</f>
        <v>0</v>
      </c>
      <c r="OY141" s="865">
        <f>ROUNDUP(SUM(
IF(AND(LB141='DD FD'!$J$4,LD141='DD FD'!$AI$3),LC141,0),
IF(AND(LL141='DD FD'!$J$4,LN141='DD FD'!$AI$3),LM141,0),
IF(AND(LV141='DD FD'!$J$4,LX141='DD FD'!$AI$3),LW141,0),
IF(AND(MF141='DD FD'!$J$4,MH141='DD FD'!$AI$3),MG141,0),
IF(AND(MQ141='DD FD'!$J$4,MS141='DD FD'!$AI$3),MR141,0),
IF(AND(NB141='DD FD'!$J$4,ND141='DD FD'!$AI$3),NC141,0),
IF(AND(NM141='DD FD'!$J$4,NO141='DD FD'!$AI$3),NN141,0),
IF(AND(NX141='DD FD'!$J$4,NZ141='DD FD'!$AI$3),NY141,0),
IF(AND(OI141='DD FD'!$J$4,OK141='DD FD'!$AI$3),OJ141,0),
),2)</f>
        <v>0</v>
      </c>
      <c r="OZ141" s="867">
        <f>ROUNDUP(SUM(
IF(AND(LB141='DD FD'!$J$11,LD141='DD FD'!$AI$3),LC141,0),
IF(AND(LL141='DD FD'!$J$11,LN141='DD FD'!$AI$3),LM141,0),
IF(AND(LV141='DD FD'!$J$11,LX141='DD FD'!$AI$3),LW141,0),
IF(AND(MF141='DD FD'!$J$11,MH141='DD FD'!$AI$3),MG141,0),
IF(AND(MQ141='DD FD'!$J$11,MS141='DD FD'!$AI$3),MR141,0),
IF(AND(NB141='DD FD'!$J$11,ND141='DD FD'!$AI$3),NC141,0),
IF(AND(NM141='DD FD'!$J$11,NO141='DD FD'!$AI$3),NN141,0),
IF(AND(NX141='DD FD'!$J$11,NZ141='DD FD'!$AI$3),NY141,0),
IF(AND(OI141='DD FD'!$J$11,OK141='DD FD'!$AI$3),OJ141,0),
),2)</f>
        <v>0</v>
      </c>
    </row>
    <row r="142" spans="1:416">
      <c r="A142" s="663"/>
      <c r="B142" s="182"/>
      <c r="C142" s="282"/>
      <c r="D142" s="282"/>
      <c r="E142" s="183"/>
      <c r="F142" s="355"/>
      <c r="G142" s="359"/>
      <c r="H142" s="664"/>
      <c r="I142" s="173"/>
      <c r="J142" s="161" t="str">
        <f t="shared" si="54"/>
        <v/>
      </c>
      <c r="K142" s="633" t="str">
        <f t="shared" si="71"/>
        <v/>
      </c>
      <c r="L142" s="636"/>
      <c r="M142" s="124" t="str">
        <f t="shared" si="72"/>
        <v/>
      </c>
      <c r="N142" s="125" t="str">
        <f t="shared" si="55"/>
        <v/>
      </c>
      <c r="O142" s="175"/>
      <c r="P142" s="175"/>
      <c r="Q142" s="126" t="str">
        <f t="shared" si="73"/>
        <v/>
      </c>
      <c r="R142" s="184"/>
      <c r="S142" s="184"/>
      <c r="T142" s="182"/>
      <c r="U142" s="182"/>
      <c r="V142" s="182"/>
      <c r="W142" s="358"/>
      <c r="X142" s="182"/>
      <c r="Y142" s="183"/>
      <c r="Z142" s="123"/>
      <c r="AA142" s="176"/>
      <c r="AB142" s="176"/>
      <c r="AC142" s="176"/>
      <c r="AD142" s="176"/>
      <c r="AE142" s="176"/>
      <c r="AF142" s="176"/>
      <c r="AG142" s="127" t="str">
        <f t="shared" si="74"/>
        <v/>
      </c>
      <c r="AH142" s="127" t="str">
        <f t="shared" si="75"/>
        <v/>
      </c>
      <c r="AI142" s="370"/>
      <c r="AJ142" s="635"/>
      <c r="AK142" s="619" t="str">
        <f t="shared" si="76"/>
        <v/>
      </c>
      <c r="AL142" s="124" t="str">
        <f t="shared" si="56"/>
        <v/>
      </c>
      <c r="AM142" s="124" t="str">
        <f t="shared" si="57"/>
        <v/>
      </c>
      <c r="AN142" s="124" t="str">
        <f t="shared" si="58"/>
        <v/>
      </c>
      <c r="AO142" s="124" t="str">
        <f t="shared" si="59"/>
        <v/>
      </c>
      <c r="AP142" s="184"/>
      <c r="AQ142" s="182"/>
      <c r="AR142" s="182"/>
      <c r="AS142" s="182"/>
      <c r="AT142" s="182"/>
      <c r="AU142" s="127" t="str">
        <f t="shared" si="60"/>
        <v/>
      </c>
      <c r="AV142" s="354"/>
      <c r="AW142" s="127" t="str">
        <f t="shared" si="61"/>
        <v/>
      </c>
      <c r="AX142" s="144" t="str">
        <f t="shared" si="62"/>
        <v/>
      </c>
      <c r="AY142" s="182"/>
      <c r="AZ142" s="23"/>
      <c r="BA142" s="23"/>
      <c r="BB142" s="183"/>
      <c r="BC142" s="622"/>
      <c r="BD142" s="649" t="str">
        <f t="shared" si="77"/>
        <v/>
      </c>
      <c r="BE142" s="354"/>
      <c r="BF142" s="192" t="str">
        <f t="shared" si="78"/>
        <v/>
      </c>
      <c r="BG142" s="159"/>
      <c r="BH142" s="159"/>
      <c r="BI142" s="182"/>
      <c r="BJ142" s="194"/>
      <c r="BK142" s="194"/>
      <c r="BL142" s="194"/>
      <c r="BM142" s="127" t="str">
        <f t="shared" si="63"/>
        <v/>
      </c>
      <c r="BN142" s="194"/>
      <c r="BO142" s="178" t="str">
        <f t="shared" si="64"/>
        <v/>
      </c>
      <c r="BP142" s="191"/>
      <c r="BQ142" s="182"/>
      <c r="BR142" s="23"/>
      <c r="BS142" s="23"/>
      <c r="BT142" s="23"/>
      <c r="BU142" s="651"/>
      <c r="BV142" s="647"/>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633" t="str">
        <f t="shared" si="79"/>
        <v/>
      </c>
      <c r="DY142" s="736"/>
      <c r="DZ142" s="334"/>
      <c r="EA142" s="736"/>
      <c r="EB142" s="197"/>
      <c r="EC142" s="194"/>
      <c r="ED142" s="197"/>
      <c r="EE142" s="197"/>
      <c r="EF142" s="194"/>
      <c r="EG142" s="194"/>
      <c r="EH142" s="194"/>
      <c r="EI142" s="123" t="str">
        <f t="shared" si="65"/>
        <v/>
      </c>
      <c r="EJ142" s="194"/>
      <c r="EK142" s="620" t="str">
        <f t="shared" si="66"/>
        <v/>
      </c>
      <c r="EL142" s="756"/>
      <c r="EM142" s="620" t="str">
        <f t="shared" si="80"/>
        <v/>
      </c>
      <c r="EN142" s="733"/>
      <c r="EO142" s="163"/>
      <c r="EP142" s="163"/>
      <c r="EQ142" s="163"/>
      <c r="ER142" s="163"/>
      <c r="ES142" s="163"/>
      <c r="ET142" s="163"/>
      <c r="EU142" s="163"/>
      <c r="EV142" s="163"/>
      <c r="EW142" s="163"/>
      <c r="EX142" s="163"/>
      <c r="EY142" s="163"/>
      <c r="EZ142" s="163"/>
      <c r="FA142" s="163"/>
      <c r="FB142" s="163"/>
      <c r="FC142" s="742"/>
      <c r="FD142" s="648" t="str">
        <f t="shared" si="67"/>
        <v/>
      </c>
      <c r="FE142" s="183"/>
      <c r="FF142" s="201"/>
      <c r="FG142" s="201"/>
      <c r="FH142" s="201"/>
      <c r="FI142" s="201"/>
      <c r="FJ142" s="201"/>
      <c r="FK142" s="201"/>
      <c r="FL142" s="182"/>
      <c r="FM142" s="182"/>
      <c r="FN142" s="334"/>
      <c r="FO142" s="123" t="str">
        <f t="shared" si="68"/>
        <v/>
      </c>
      <c r="FP142" s="889" t="str">
        <f>IF(Table1[[#This Row],[Baumwollanteil (in %)]]&lt;&gt;"","05","")</f>
        <v/>
      </c>
      <c r="FQ142" s="999"/>
      <c r="FR142" s="179" t="str">
        <f t="shared" si="69"/>
        <v/>
      </c>
      <c r="FS142" s="175"/>
      <c r="FT142" s="175"/>
      <c r="FU142" s="175"/>
      <c r="FV142" s="745" t="str">
        <f t="shared" si="70"/>
        <v/>
      </c>
      <c r="FZ142" s="24"/>
      <c r="GA142" s="24"/>
      <c r="GC142" s="1010" t="str">
        <f>IF(Table1[[#This Row],[Global Trade Item Number (GTIN)]]="","",Table1[[#This Row],[Global Trade Item Number (GTIN)]])</f>
        <v/>
      </c>
      <c r="GD142" s="790" t="str">
        <f>IF(Table1[[#This Row],[WAWI-Nr./ Kreditoren-Nummer
(ASDV)]]&lt;&gt;"",Table1[[#This Row],[WAWI-Nr./ Kreditoren-Nummer
(ASDV)]],"")</f>
        <v/>
      </c>
      <c r="GE142" s="190"/>
      <c r="GF142" s="790" t="str">
        <f>IF(Table1[[#This Row],[Gültig ab (Datum)]]&lt;&gt;"","31.12.9999","")</f>
        <v/>
      </c>
      <c r="GG142" s="190"/>
      <c r="GH142" s="190"/>
      <c r="GI142" s="616"/>
      <c r="GJ142" s="765"/>
      <c r="GK142" s="763"/>
      <c r="GL142" s="617"/>
      <c r="GM142" s="617"/>
      <c r="GN142" s="617"/>
      <c r="GO142" s="617"/>
      <c r="GP142" s="617"/>
      <c r="GQ142" s="775"/>
      <c r="GR142" s="771"/>
      <c r="GS142" s="159"/>
      <c r="GT142" s="610"/>
      <c r="GU142" s="610"/>
      <c r="GV142" s="610"/>
      <c r="GW142" s="610"/>
      <c r="GX142" s="610"/>
      <c r="GY142" s="610"/>
      <c r="GZ142" s="610"/>
      <c r="HA142" s="610"/>
      <c r="HB142" s="771"/>
      <c r="HC142" s="610"/>
      <c r="HD142" s="610"/>
      <c r="HE142" s="610"/>
      <c r="HF142" s="610"/>
      <c r="HG142" s="610"/>
      <c r="HH142" s="610"/>
      <c r="HI142" s="610"/>
      <c r="HJ142" s="610"/>
      <c r="HK142" s="610"/>
      <c r="HL142" s="771"/>
      <c r="HM142" s="610"/>
      <c r="HN142" s="610"/>
      <c r="HO142" s="610"/>
      <c r="HP142" s="610"/>
      <c r="HQ142" s="610"/>
      <c r="HR142" s="610"/>
      <c r="HS142" s="610"/>
      <c r="HT142" s="610"/>
      <c r="HU142" s="610"/>
      <c r="HV142" s="771"/>
      <c r="HW142" s="610"/>
      <c r="HX142" s="610"/>
      <c r="HY142" s="610"/>
      <c r="HZ142" s="610"/>
      <c r="IA142" s="610"/>
      <c r="IB142" s="610"/>
      <c r="IC142" s="610"/>
      <c r="ID142" s="610"/>
      <c r="IE142" s="610"/>
      <c r="IF142" s="610"/>
      <c r="IG142" s="771"/>
      <c r="IH142" s="610"/>
      <c r="II142" s="610"/>
      <c r="IJ142" s="610"/>
      <c r="IK142" s="610"/>
      <c r="IL142" s="610"/>
      <c r="IM142" s="610"/>
      <c r="IN142" s="610"/>
      <c r="IO142" s="610"/>
      <c r="IP142" s="610"/>
      <c r="IQ142" s="610"/>
      <c r="IR142" s="771"/>
      <c r="IS142" s="610"/>
      <c r="IT142" s="610"/>
      <c r="IU142" s="610"/>
      <c r="IV142" s="610"/>
      <c r="IW142" s="610"/>
      <c r="IX142" s="610"/>
      <c r="IY142" s="610"/>
      <c r="IZ142" s="610"/>
      <c r="JA142" s="610"/>
      <c r="JB142" s="610"/>
      <c r="JC142" s="771"/>
      <c r="JD142" s="610"/>
      <c r="JE142" s="610"/>
      <c r="JF142" s="610"/>
      <c r="JG142" s="610"/>
      <c r="JH142" s="610"/>
      <c r="JI142" s="610"/>
      <c r="JJ142" s="610"/>
      <c r="JK142" s="610"/>
      <c r="JL142" s="610"/>
      <c r="JM142" s="827"/>
      <c r="JN142" s="771"/>
      <c r="JO142" s="610"/>
      <c r="JP142" s="610"/>
      <c r="JQ142" s="610"/>
      <c r="JR142" s="610"/>
      <c r="JS142" s="610"/>
      <c r="JT142" s="610"/>
      <c r="JU142" s="610"/>
      <c r="JV142" s="610"/>
      <c r="JW142" s="610"/>
      <c r="JX142" s="610"/>
      <c r="JY142" s="771"/>
      <c r="JZ142" s="610"/>
      <c r="KA142" s="610"/>
      <c r="KB142" s="610"/>
      <c r="KC142" s="610"/>
      <c r="KD142" s="610"/>
      <c r="KE142" s="610"/>
      <c r="KF142" s="610"/>
      <c r="KG142" s="610"/>
      <c r="KH142" s="610"/>
      <c r="KI142" s="610"/>
      <c r="KL142" s="803" t="str">
        <f>IF(Table1[[#This Row],[GTIN]]&lt;&gt;"",Table1[[#This Row],[GTIN]],"")</f>
        <v/>
      </c>
      <c r="KM142" s="804" t="str">
        <f>Table1[[#This Row],[Kreditor]]</f>
        <v/>
      </c>
      <c r="KN142" s="805" t="str">
        <f>IF(Table1[[#This Row],[Gültig ab (Datum)]]&lt;&gt;"",Table1[[#This Row],[Gültig ab (Datum)]],"")</f>
        <v/>
      </c>
      <c r="KO142" s="805" t="str">
        <f>Table1[[#This Row],[Gültig bis]]</f>
        <v/>
      </c>
      <c r="KP142" s="818" t="str">
        <f>IF(Table1[[#This Row],[Artikel verpackt? 
(X=Ja)]]="","",Table1[[#This Row],[Artikel verpackt? 
(X=Ja)]])</f>
        <v/>
      </c>
      <c r="KQ142" s="806" t="str">
        <f>IF(Table1[[#This Row],[Verpackung recyclingfähig?
(X=Ja)]]="","",Table1[[#This Row],[Verpackung recyclingfähig?
(X=Ja)]])</f>
        <v/>
      </c>
      <c r="KR142" s="807"/>
      <c r="KS142" s="808"/>
      <c r="KT142" s="809"/>
      <c r="KU142" s="809"/>
      <c r="KV142" s="809"/>
      <c r="KW142" s="809"/>
      <c r="KX142" s="809"/>
      <c r="KY142" s="809"/>
      <c r="KZ142" s="810"/>
      <c r="LA142" s="811" t="str">
        <f>IF(Table1[[#This Row],[Hauptkörper - B1 - Art]]="","",VLOOKUP(Table1[[#This Row],[Hauptkörper - B1 - Art]],'DD FD'!B:C,2,FALSE))</f>
        <v/>
      </c>
      <c r="LB142" s="812" t="str">
        <f>IF(Table1[[#This Row],[Hauptkörper - B1 - Fraktion]]="","",VLOOKUP(Table1[[#This Row],[Hauptkörper - B1 - Fraktion]],'DD FD'!H:J,3,FALSE))</f>
        <v/>
      </c>
      <c r="LC142" s="809" t="str">
        <f>IF(Table1[[#This Row],[Hauptkörper - B1 - Gewicht
(in G)]]="","",Table1[[#This Row],[Hauptkörper - B1 - Gewicht
(in G)]])</f>
        <v/>
      </c>
      <c r="LD142" s="809" t="str">
        <f>IF(Table1[[#This Row],[Hauptkörper - B1 - Lizenzierungs-pflichtig? (X=Ja)]]="","",Table1[[#This Row],[Hauptkörper - B1 - Lizenzierungs-pflichtig? (X=Ja)]])</f>
        <v/>
      </c>
      <c r="LE142" s="812" t="str">
        <f>IF(Table1[[#This Row],[Hauptkörper - B1 - Virgin Material]]="","",VLOOKUP(Table1[[#This Row],[Hauptkörper - B1 - Virgin Material]],'DD FD'!AJ:AK,2,FALSE))</f>
        <v/>
      </c>
      <c r="LF142" s="813" t="str">
        <f>IF(Table1[[#This Row],[Hauptkörper - B1 - Virgin Material Anteil (in %)]]="","",Table1[[#This Row],[Hauptkörper - B1 - Virgin Material Anteil (in %)]])</f>
        <v/>
      </c>
      <c r="LG142" s="812" t="str">
        <f>IF(Table1[[#This Row],[Hauptkörper - B1 - Recyceltes Material]]="","",VLOOKUP(Table1[[#This Row],[Hauptkörper - B1 - Recyceltes Material]],'DD FD'!AL:AM,2,FALSE))</f>
        <v/>
      </c>
      <c r="LH142" s="813" t="str">
        <f>IF(Table1[[#This Row],[Hauptkörper - B1 - Recyceltes Material Anteil (in %)]]="","",Table1[[#This Row],[Hauptkörper - B1 - Recyceltes Material Anteil (in %)]])</f>
        <v/>
      </c>
      <c r="LI142" s="814" t="str">
        <f>IF(Table1[[#This Row],[Hauptkörper - B1 - Beschichtung]]="","",VLOOKUP(Table1[[#This Row],[Hauptkörper - B1 - Beschichtung]],'DD FD'!AE:AF,2,FALSE))</f>
        <v/>
      </c>
      <c r="LJ142" s="815" t="str">
        <f>IF(Table1[[#This Row],[Hauptkörper - B1 - Beschichtung Anteil (in %)]]="","",Table1[[#This Row],[Hauptkörper - B1 - Beschichtung Anteil (in %)]])</f>
        <v/>
      </c>
      <c r="LK142" s="811" t="str">
        <f>IF(Table1[[#This Row],[Hauptkörper - B2 - Art]]="","",VLOOKUP(Table1[[#This Row],[Hauptkörper - B2 - Art]],'DD FD'!B:C,2,FALSE))</f>
        <v/>
      </c>
      <c r="LL142" s="812" t="str">
        <f>IF(Table1[[#This Row],[Hauptkörper - B2 - Fraktion]]="","",VLOOKUP(Table1[[#This Row],[Hauptkörper - B2 - Fraktion]],'DD FD'!H:J,3,FALSE))</f>
        <v/>
      </c>
      <c r="LM142" s="809" t="str">
        <f>IF(Table1[[#This Row],[Hauptkörper - B2 - Gewicht
(in G)]]="","",Table1[[#This Row],[Hauptkörper - B2 - Gewicht
(in G)]])</f>
        <v/>
      </c>
      <c r="LN142" s="809" t="str">
        <f>IF(Table1[[#This Row],[Hauptkörper - B2 - Lizenzierungs-pflichtig? (X=Ja)]]="","",Table1[[#This Row],[Hauptkörper - B2 - Lizenzierungs-pflichtig? (X=Ja)]])</f>
        <v/>
      </c>
      <c r="LO142" s="812" t="str">
        <f>IF(Table1[[#This Row],[Hauptkörper - B2 - Virgin Material]]="","",VLOOKUP(Table1[[#This Row],[Hauptkörper - B2 - Virgin Material]],'DD FD'!AJ:AK,2,FALSE))</f>
        <v/>
      </c>
      <c r="LP142" s="813" t="str">
        <f>IF(Table1[[#This Row],[Hauptkörper - B2 - Virgin Material Anteil (in %)]]="","",Table1[[#This Row],[Hauptkörper - B2 - Virgin Material Anteil (in %)]])</f>
        <v/>
      </c>
      <c r="LQ142" s="812" t="str">
        <f>IF(Table1[[#This Row],[Hauptkörper - B2 - Recyceltes Material]]="","",VLOOKUP(Table1[[#This Row],[Hauptkörper - B2 - Recyceltes Material]],'DD FD'!AL:AM,2,FALSE))</f>
        <v/>
      </c>
      <c r="LR142" s="813" t="str">
        <f>IF(Table1[[#This Row],[Hauptkörper - B2 - Recyceltes Material Anteil (in %)]]="","",Table1[[#This Row],[Hauptkörper - B2 - Recyceltes Material Anteil (in %)]])</f>
        <v/>
      </c>
      <c r="LS142" s="812" t="str">
        <f>IF(Table1[[#This Row],[Hauptkörper - B2 - Beschichtung]]="","",VLOOKUP(Table1[[#This Row],[Hauptkörper - B2 - Beschichtung]],'DD FD'!AE:AF,2,FALSE))</f>
        <v/>
      </c>
      <c r="LT142" s="815" t="str">
        <f>IF(Table1[[#This Row],[Hauptkörper - B2 - Beschichtung Anteil (in %)]]="","",Table1[[#This Row],[Hauptkörper - B2 - Beschichtung Anteil (in %)]])</f>
        <v/>
      </c>
      <c r="LU142" s="811" t="str">
        <f>IF(Table1[[#This Row],[Hauptkörper - B3 - Art]]="","",VLOOKUP(Table1[[#This Row],[Hauptkörper - B3 - Art]],'DD FD'!B:C,2,FALSE))</f>
        <v/>
      </c>
      <c r="LV142" s="812" t="str">
        <f>IF(Table1[[#This Row],[Hauptkörper - B3 - Fraktion]]="","",VLOOKUP(Table1[[#This Row],[Hauptkörper - B3 - Fraktion]],'DD FD'!H:J,3,FALSE))</f>
        <v/>
      </c>
      <c r="LW142" s="809" t="str">
        <f>IF(Table1[[#This Row],[Hauptkörper - B3 - Gewicht
(in G)]]="","",Table1[[#This Row],[Hauptkörper - B3 - Gewicht
(in G)]])</f>
        <v/>
      </c>
      <c r="LX142" s="809" t="str">
        <f>IF(Table1[[#This Row],[Hauptkörper - B3 - Lizenzierungs-pflichtig? (X=Ja)]]="","",Table1[[#This Row],[Hauptkörper - B3 - Lizenzierungs-pflichtig? (X=Ja)]])</f>
        <v/>
      </c>
      <c r="LY142" s="812" t="str">
        <f>IF(Table1[[#This Row],[Hauptkörper - B3 - Virgin Material]]="","",VLOOKUP(Table1[[#This Row],[Hauptkörper - B3 - Virgin Material]],'DD FD'!AJ:AK,2,FALSE))</f>
        <v/>
      </c>
      <c r="LZ142" s="813" t="str">
        <f>IF(Table1[[#This Row],[Hauptkörper - B3 - Virgin Material Anteil (in %)]]="","",Table1[[#This Row],[Hauptkörper - B3 - Virgin Material Anteil (in %)]])</f>
        <v/>
      </c>
      <c r="MA142" s="812" t="str">
        <f>IF(Table1[[#This Row],[Hauptkörper - B3 - Recyceltes Material]]="","",VLOOKUP(Table1[[#This Row],[Hauptkörper - B3 - Recyceltes Material]],'DD FD'!AL:AM,2,FALSE))</f>
        <v/>
      </c>
      <c r="MB142" s="813" t="str">
        <f>IF(Table1[[#This Row],[Hauptkörper - B3 - Recyceltes Material Anteil (in %)]]="","",Table1[[#This Row],[Hauptkörper - B3 - Recyceltes Material Anteil (in %)]])</f>
        <v/>
      </c>
      <c r="MC142" s="812" t="str">
        <f>IF(Table1[[#This Row],[Hauptkörper - B3 - Beschichtung]]="","",VLOOKUP(Table1[[#This Row],[Hauptkörper - B3 - Beschichtung]],'DD FD'!AE:AF,2,FALSE))</f>
        <v/>
      </c>
      <c r="MD142" s="815" t="str">
        <f>IF(Table1[[#This Row],[Hauptkörper - B3 - Beschichtung Anteil (in %)]]="","",Table1[[#This Row],[Hauptkörper - B3 - Beschichtung Anteil (in %)]])</f>
        <v/>
      </c>
      <c r="ME142" s="811" t="str">
        <f>IF(Table1[[#This Row],[Verschluss - B1 - Art]]="","",VLOOKUP(Table1[[#This Row],[Verschluss - B1 - Art]],'DD FD'!D:E,2,FALSE))</f>
        <v/>
      </c>
      <c r="MF142" s="812" t="str">
        <f>IF(Table1[[#This Row],[Verschluss - B1 - Fraktion]]="","",VLOOKUP(Table1[[#This Row],[Verschluss - B1 - Fraktion]],'DD FD'!H:J,3,FALSE))</f>
        <v/>
      </c>
      <c r="MG142" s="809" t="str">
        <f>IF(Table1[[#This Row],[Verschluss - B1 - Gewicht (in G)]]="","",Table1[[#This Row],[Verschluss - B1 - Gewicht (in G)]])</f>
        <v/>
      </c>
      <c r="MH142" s="809" t="str">
        <f>IF(Table1[[#This Row],[Verschluss - B1 - Lizenzierungs-pflichtig? (X=Ja)]]="","",Table1[[#This Row],[Verschluss - B1 - Lizenzierungs-pflichtig? (X=Ja)]])</f>
        <v/>
      </c>
      <c r="MI142" s="809" t="str">
        <f>IF(Table1[[#This Row],[Verschluss - B1 - Trennbar vom Hauptkörper? (X=Ja)]]="","",Table1[[#This Row],[Verschluss - B1 - Trennbar vom Hauptkörper? (X=Ja)]])</f>
        <v/>
      </c>
      <c r="MJ142" s="812" t="str">
        <f>IF(Table1[[#This Row],[Verschluss - B1 - Virgin Material]]="","",VLOOKUP(Table1[[#This Row],[Verschluss - B1 - Virgin Material]],'DD FD'!AJ:AK,2,FALSE))</f>
        <v/>
      </c>
      <c r="MK142" s="813" t="str">
        <f>IF(Table1[[#This Row],[Verschluss - B1 - Virgin Material Anteil (in %)]]="","",Table1[[#This Row],[Verschluss - B1 - Virgin Material Anteil (in %)]])</f>
        <v/>
      </c>
      <c r="ML142" s="812" t="str">
        <f>IF(Table1[[#This Row],[Verschluss - B1 - Recyceltes Material]]="","",VLOOKUP(Table1[[#This Row],[Verschluss - B1 - Recyceltes Material]],'DD FD'!AL:AM,2,FALSE))</f>
        <v/>
      </c>
      <c r="MM142" s="813" t="str">
        <f>IF(Table1[[#This Row],[Verschluss - B1 - Recyceltes Material Anteil (in %)]]="","",Table1[[#This Row],[Verschluss - B1 - Recyceltes Material Anteil (in %)]])</f>
        <v/>
      </c>
      <c r="MN142" s="812" t="str">
        <f>IF(Table1[[#This Row],[Verschluss - B1 - Beschichtung]]="","",VLOOKUP(Table1[[#This Row],[Verschluss - B1 - Beschichtung]],'DD FD'!AE:AF,2,FALSE))</f>
        <v/>
      </c>
      <c r="MO142" s="815" t="str">
        <f>IF(Table1[[#This Row],[Verschluss - B1 - Beschichtung Anteil (in %)]]="","",Table1[[#This Row],[Verschluss - B1 - Beschichtung Anteil (in %)]])</f>
        <v/>
      </c>
      <c r="MP142" s="811" t="str">
        <f>IF(Table1[[#This Row],[Verschluss - B2 - Art]]="","",VLOOKUP(Table1[[#This Row],[Verschluss - B2 - Art]],'DD FD'!D:E,2,FALSE))</f>
        <v/>
      </c>
      <c r="MQ142" s="812" t="str">
        <f>IF(Table1[[#This Row],[Verschluss - B2 - Fraktion]]="","",VLOOKUP(Table1[[#This Row],[Verschluss - B2 - Fraktion]],'DD FD'!H:J,3,FALSE))</f>
        <v/>
      </c>
      <c r="MR142" s="809" t="str">
        <f>IF(Table1[[#This Row],[Verschluss - B2 - Gewicht (in G)]]="","",Table1[[#This Row],[Verschluss - B2 - Gewicht (in G)]])</f>
        <v/>
      </c>
      <c r="MS142" s="809" t="str">
        <f>IF(Table1[[#This Row],[Verschluss - B2 - Lizenzierungs-pflichtig? (X=Ja)]]="","",Table1[[#This Row],[Verschluss - B2 - Lizenzierungs-pflichtig? (X=Ja)]])</f>
        <v/>
      </c>
      <c r="MT142" s="809" t="str">
        <f>IF(Table1[[#This Row],[Verschluss - B2 - Trennbar vom Hauptkörper? (X=Ja)]]="","",Table1[[#This Row],[Verschluss - B2 - Trennbar vom Hauptkörper? (X=Ja)]])</f>
        <v/>
      </c>
      <c r="MU142" s="812" t="str">
        <f>IF(Table1[[#This Row],[Verschluss - B2 - Virgin Material]]="","",VLOOKUP(Table1[[#This Row],[Verschluss - B2 - Virgin Material]],'DD FD'!AJ:AK,2,FALSE))</f>
        <v/>
      </c>
      <c r="MV142" s="813" t="str">
        <f>IF(Table1[[#This Row],[Verschluss - B2 - Virgin Material Anteil (in %)]]="","",Table1[[#This Row],[Verschluss - B2 - Virgin Material Anteil (in %)]])</f>
        <v/>
      </c>
      <c r="MW142" s="812" t="str">
        <f>IF(Table1[[#This Row],[Verschluss - B2 - Recyceltes Material]]="","",VLOOKUP(Table1[[#This Row],[Verschluss - B2 - Recyceltes Material]],'DD FD'!AL:AM,2,FALSE))</f>
        <v/>
      </c>
      <c r="MX142" s="813" t="str">
        <f>IF(Table1[[#This Row],[Verschluss - B2 - Recyceltes Material Anteil (in %)]]="","",Table1[[#This Row],[Verschluss - B2 - Recyceltes Material Anteil (in %)]])</f>
        <v/>
      </c>
      <c r="MY142" s="812" t="str">
        <f>IF(Table1[[#This Row],[Verschluss - B2 - Beschichtung]]="","",VLOOKUP(Table1[[#This Row],[Verschluss - B2 - Beschichtung]],'DD FD'!AE:AF,2,FALSE))</f>
        <v/>
      </c>
      <c r="MZ142" s="815" t="str">
        <f>IF(Table1[[#This Row],[Verschluss - B2 - Beschichtung Anteil (in %)]]="","",Table1[[#This Row],[Verschluss - B2 - Beschichtung Anteil (in %)]])</f>
        <v/>
      </c>
      <c r="NA142" s="811" t="str">
        <f>IF(Table1[[#This Row],[Verschluss - B3 - Art]]="","",VLOOKUP(Table1[[#This Row],[Verschluss - B3 - Art]],'DD FD'!D:E,2,FALSE))</f>
        <v/>
      </c>
      <c r="NB142" s="812" t="str">
        <f>IF(Table1[[#This Row],[Verschluss - B3 - Fraktion]]="","",VLOOKUP(Table1[[#This Row],[Verschluss - B3 - Fraktion]],'DD FD'!H:J,3,FALSE))</f>
        <v/>
      </c>
      <c r="NC142" s="809" t="str">
        <f>IF(Table1[[#This Row],[Verschluss - B3 - Gewicht (in G)]]="","",Table1[[#This Row],[Verschluss - B3 - Gewicht (in G)]])</f>
        <v/>
      </c>
      <c r="ND142" s="809" t="str">
        <f>IF(Table1[[#This Row],[Verschluss - B3 - Lizenzierungs-pflichtig? (X=Ja)]]="","",Table1[[#This Row],[Verschluss - B3 - Lizenzierungs-pflichtig? (X=Ja)]])</f>
        <v/>
      </c>
      <c r="NE142" s="809" t="str">
        <f>IF(Table1[[#This Row],[Verschluss - B3 - Trennbar vom Hauptkörper? (X=Ja)]]="","",Table1[[#This Row],[Verschluss - B3 - Trennbar vom Hauptkörper? (X=Ja)]])</f>
        <v/>
      </c>
      <c r="NF142" s="812" t="str">
        <f>IF(Table1[[#This Row],[Verschluss - B3 - Virgin Material]]="","",VLOOKUP(Table1[[#This Row],[Verschluss - B3 - Virgin Material]],'DD FD'!AJ:AK,2,FALSE))</f>
        <v/>
      </c>
      <c r="NG142" s="813" t="str">
        <f>IF(Table1[[#This Row],[Verschluss - B3 - Virgin Material Anteil (in %)]]="","",Table1[[#This Row],[Verschluss - B3 - Virgin Material Anteil (in %)]])</f>
        <v/>
      </c>
      <c r="NH142" s="812" t="str">
        <f>IF(Table1[[#This Row],[Verschluss - B3 - Recyceltes Material]]="","",VLOOKUP(Table1[[#This Row],[Verschluss - B3 - Recyceltes Material]],'DD FD'!AL:AM,2,FALSE))</f>
        <v/>
      </c>
      <c r="NI142" s="813" t="str">
        <f>IF(Table1[[#This Row],[Verschluss - B3 - Recyceltes Material Anteil (in %)]]="","",Table1[[#This Row],[Verschluss - B3 - Recyceltes Material Anteil (in %)]])</f>
        <v/>
      </c>
      <c r="NJ142" s="812" t="str">
        <f>IF(Table1[[#This Row],[Verschluss - B3 - Beschichtung]]="","",VLOOKUP(Table1[[#This Row],[Verschluss - B3 - Beschichtung]],'DD FD'!AE:AF,2,FALSE))</f>
        <v/>
      </c>
      <c r="NK142" s="815" t="str">
        <f>IF(Table1[[#This Row],[Verschluss - B3 - Beschichtung Anteil (in %)]]="","",Table1[[#This Row],[Verschluss - B3 - Beschichtung Anteil (in %)]])</f>
        <v/>
      </c>
      <c r="NL142" s="811" t="str">
        <f>IF(Table1[[#This Row],[Etikett - B1 - Art]]="","",VLOOKUP(Table1[[#This Row],[Etikett - B1 - Art]],'DD FD'!F:G,2,FALSE))</f>
        <v/>
      </c>
      <c r="NM142" s="812" t="str">
        <f>IF(Table1[[#This Row],[Etikett - B1 - Fraktion]]="","",VLOOKUP(Table1[[#This Row],[Etikett - B1 - Fraktion]],'DD FD'!H:J,3,FALSE))</f>
        <v/>
      </c>
      <c r="NN142" s="809" t="str">
        <f>IF(Table1[[#This Row],[Etikett - B1 - Gewicht (in G)]]="","",Table1[[#This Row],[Etikett - B1 - Gewicht (in G)]])</f>
        <v/>
      </c>
      <c r="NO142" s="809" t="str">
        <f>IF(Table1[[#This Row],[Etikett - B1 - Lizenzierungs-pflichtig? (X=Ja)]]="","",Table1[[#This Row],[Etikett - B1 - Lizenzierungs-pflichtig? (X=Ja)]])</f>
        <v/>
      </c>
      <c r="NP142" s="809" t="str">
        <f>IF(Table1[[#This Row],[Etikett - B1 - Trennbar vom Hauptkörper? (X=Ja)]]="","",Table1[[#This Row],[Etikett - B1 - Trennbar vom Hauptkörper? (X=Ja)]])</f>
        <v/>
      </c>
      <c r="NQ142" s="812" t="str">
        <f>IF(Table1[[#This Row],[Etikett - B1 - Virgin Material]]="","",VLOOKUP(Table1[[#This Row],[Etikett - B1 - Virgin Material]],'DD FD'!AJ:AK,2,FALSE))</f>
        <v/>
      </c>
      <c r="NR142" s="813" t="str">
        <f>IF(Table1[[#This Row],[Etikett - B1 - Virgin Material Anteil (in %)]]="","",Table1[[#This Row],[Etikett - B1 - Virgin Material Anteil (in %)]])</f>
        <v/>
      </c>
      <c r="NS142" s="812" t="str">
        <f>IF(Table1[[#This Row],[Etikett - B1 - Recyceltes Material]]="","",VLOOKUP(Table1[[#This Row],[Etikett - B1 - Recyceltes Material]],'DD FD'!AL:AM,2,FALSE))</f>
        <v/>
      </c>
      <c r="NT142" s="813" t="str">
        <f>IF(Table1[[#This Row],[Etikett - B1 - Recyceltes Material Anteil (in %)]]="","",Table1[[#This Row],[Etikett - B1 - Recyceltes Material Anteil (in %)]])</f>
        <v/>
      </c>
      <c r="NU142" s="812" t="str">
        <f>IF(Table1[[#This Row],[Etikett - B1 - Beschichtung]]="","",VLOOKUP(Table1[[#This Row],[Etikett - B1 - Beschichtung]],'DD FD'!AE:AF,2,FALSE))</f>
        <v/>
      </c>
      <c r="NV142" s="815" t="str">
        <f>IF(Table1[[#This Row],[Etikett - B1 - Beschichtung Anteil (in %)]]="","",Table1[[#This Row],[Etikett - B1 - Beschichtung Anteil (in %)]])</f>
        <v/>
      </c>
      <c r="NW142" s="811" t="str">
        <f>IF(Table1[[#This Row],[Etikett - B2 - Art]]="","",VLOOKUP(Table1[[#This Row],[Etikett - B2 - Art]],'DD FD'!F:G,2,FALSE))</f>
        <v/>
      </c>
      <c r="NX142" s="812" t="str">
        <f>IF(Table1[[#This Row],[Etikett - B2 - Fraktion]]="","",VLOOKUP(Table1[[#This Row],[Etikett - B2 - Fraktion]],'DD FD'!H:J,3,FALSE))</f>
        <v/>
      </c>
      <c r="NY142" s="809" t="str">
        <f>IF(Table1[[#This Row],[Etikett - B2 - Gewicht (in G)]]="","",Table1[[#This Row],[Etikett - B2 - Gewicht (in G)]])</f>
        <v/>
      </c>
      <c r="NZ142" s="809" t="str">
        <f>IF(Table1[[#This Row],[Etikett - B2 - Lizenzierungs-pflichtig? (X=Ja)]]="","",Table1[[#This Row],[Etikett - B2 - Lizenzierungs-pflichtig? (X=Ja)]])</f>
        <v/>
      </c>
      <c r="OA142" s="809" t="str">
        <f>IF(Table1[[#This Row],[Etikett - B2 - Trennbar vom Hauptkörper? (X=Ja)]]="","",Table1[[#This Row],[Etikett - B2 - Trennbar vom Hauptkörper? (X=Ja)]])</f>
        <v/>
      </c>
      <c r="OB142" s="812" t="str">
        <f>IF(Table1[[#This Row],[Etikett - B2 - Virgin Material]]="","",VLOOKUP(Table1[[#This Row],[Etikett - B2 - Virgin Material]],'DD FD'!AJ:AK,2,FALSE))</f>
        <v/>
      </c>
      <c r="OC142" s="813" t="str">
        <f>IF(Table1[[#This Row],[Etikett - B2 - Virgin Material Anteil (in %)]]="","",Table1[[#This Row],[Etikett - B2 - Virgin Material Anteil (in %)]])</f>
        <v/>
      </c>
      <c r="OD142" s="812" t="str">
        <f>IF(Table1[[#This Row],[Etikett - B2 - Recyceltes Material]]="","",VLOOKUP(Table1[[#This Row],[Etikett - B2 - Recyceltes Material]],'DD FD'!AL:AM,2,FALSE))</f>
        <v/>
      </c>
      <c r="OE142" s="813" t="str">
        <f>IF(Table1[[#This Row],[Etikett - B2 - Recyceltes Material Anteil (in %)]]="","",Table1[[#This Row],[Etikett - B2 - Recyceltes Material Anteil (in %)]])</f>
        <v/>
      </c>
      <c r="OF142" s="812" t="str">
        <f>IF(Table1[[#This Row],[Etikett - B2 - Beschichtung]]="","",VLOOKUP(Table1[[#This Row],[Etikett - B2 - Beschichtung]],'DD FD'!AE:AF,2,FALSE))</f>
        <v/>
      </c>
      <c r="OG142" s="815" t="str">
        <f>IF(Table1[[#This Row],[Etikett - B2 - Beschichtung Anteil (in %)]]="","",Table1[[#This Row],[Etikett - B2 - Beschichtung Anteil (in %)]])</f>
        <v/>
      </c>
      <c r="OH142" s="811" t="str">
        <f>IF(Table1[[#This Row],[Etikett - B3 - Art]]="","",VLOOKUP(Table1[[#This Row],[Etikett - B3 - Art]],'DD FD'!F:G,2,FALSE))</f>
        <v/>
      </c>
      <c r="OI142" s="812" t="str">
        <f>IF(Table1[[#This Row],[Etikett - B3 - Fraktion]]="","",VLOOKUP(Table1[[#This Row],[Etikett - B3 - Fraktion]],'DD FD'!H:J,3,FALSE))</f>
        <v/>
      </c>
      <c r="OJ142" s="809" t="str">
        <f>IF(Table1[[#This Row],[Etikett - B3 - Gewicht (in G)]]="","",Table1[[#This Row],[Etikett - B3 - Gewicht (in G)]])</f>
        <v/>
      </c>
      <c r="OK142" s="809" t="str">
        <f>IF(Table1[[#This Row],[Etikett - B3 - Lizenzierungs-pflichtig? (X=Ja)]]="","",Table1[[#This Row],[Etikett - B3 - Lizenzierungs-pflichtig? (X=Ja)]])</f>
        <v/>
      </c>
      <c r="OL142" s="809" t="str">
        <f>IF(Table1[[#This Row],[Etikett - B3 - Trennbar vom Hauptkörper? (X=Ja)]]="","",Table1[[#This Row],[Etikett - B3 - Trennbar vom Hauptkörper? (X=Ja)]])</f>
        <v/>
      </c>
      <c r="OM142" s="812" t="str">
        <f>IF(Table1[[#This Row],[Etikett - B3 - Virgin Material]]="","",VLOOKUP(Table1[[#This Row],[Etikett - B3 - Virgin Material]],'DD FD'!AJ:AK,2,FALSE))</f>
        <v/>
      </c>
      <c r="ON142" s="813" t="str">
        <f>IF(Table1[[#This Row],[Etikett - B3 - Virgin Material Anteil (in %)]]="","",Table1[[#This Row],[Etikett - B3 - Virgin Material Anteil (in %)]])</f>
        <v/>
      </c>
      <c r="OO142" s="812" t="str">
        <f>IF(Table1[[#This Row],[Etikett - B3 - Recyceltes Material]]="","",VLOOKUP(Table1[[#This Row],[Etikett - B3 - Recyceltes Material]],'DD FD'!AL:AM,2,FALSE))</f>
        <v/>
      </c>
      <c r="OP142" s="813" t="str">
        <f>IF(Table1[[#This Row],[Etikett - B3 - Recyceltes Material Anteil (in %)]]="","",Table1[[#This Row],[Etikett - B3 - Recyceltes Material Anteil (in %)]])</f>
        <v/>
      </c>
      <c r="OQ142" s="812" t="str">
        <f>IF(Table1[[#This Row],[Etikett - B3 - Beschichtung]]="","",VLOOKUP(Table1[[#This Row],[Etikett - B3 - Beschichtung]],'DD FD'!AE:AF,2,FALSE))</f>
        <v/>
      </c>
      <c r="OR142" s="861" t="str">
        <f>IF(Table1[[#This Row],[Etikett - B3 - Beschichtung Anteil (in %)]]="","",Table1[[#This Row],[Etikett - B3 - Beschichtung Anteil (in %)]])</f>
        <v/>
      </c>
      <c r="OS142" s="866">
        <f>ROUNDUP(SUM(
IF(AND(LB142='DD FD'!$J$7,LD142='DD FD'!$AI$3),LC142,0),
IF(AND(LL142='DD FD'!$J$7,LN142='DD FD'!$AI$3),LM142,0),
IF(AND(LV142='DD FD'!$J$7,LX142='DD FD'!$AI$3),LW142,0),
IF(AND(MF142='DD FD'!$J$7,MH142='DD FD'!$AI$3),MG142,0),
IF(AND(MQ142='DD FD'!$J$7,MS142='DD FD'!$AI$3),MR142,0),
IF(AND(NB142='DD FD'!$J$7,ND142='DD FD'!$AI$3),NC142,0),
IF(AND(NM142='DD FD'!$J$7,NO142='DD FD'!$AI$3),NN142,0),
IF(AND(NX142='DD FD'!$J$7,NZ142='DD FD'!$AI$3),NY142,0),
IF(AND(OI142='DD FD'!$J$7,OK142='DD FD'!$AI$3),OJ142,0),
),2)</f>
        <v>0</v>
      </c>
      <c r="OT142" s="865">
        <f>ROUNDUP(SUM(
IF(AND(LB142='DD FD'!$J$6,LD142='DD FD'!$AI$3),LC142,0),
IF(AND(LL142='DD FD'!$J$6,LN142='DD FD'!$AI$3),LM142,0),
IF(AND(LV142='DD FD'!$J$6,LX142='DD FD'!$AI$3),LW142,0),
IF(AND(MF142='DD FD'!$J$6,MH142='DD FD'!$AI$3),MG142,0),
IF(AND(MQ142='DD FD'!$J$6,MS142='DD FD'!$AI$3),MR142,0),
IF(AND(NB142='DD FD'!$J$6,ND142='DD FD'!$AI$3),NC142,0),
IF(AND(NM142='DD FD'!$J$6,NO142='DD FD'!$AI$3),NN142,0),
IF(AND(NX142='DD FD'!$J$6,NZ142='DD FD'!$AI$3),NY142,0),
IF(AND(OI142='DD FD'!$J$6,OK142='DD FD'!$AI$3),OJ142,0),
),2)</f>
        <v>0</v>
      </c>
      <c r="OU142" s="865">
        <f>ROUNDUP(SUM(
IF(AND(LB142='DD FD'!$J$10,LD142='DD FD'!$AI$3),LC142,0),
IF(AND(LL142='DD FD'!$J$10,LN142='DD FD'!$AI$3),LM142,0),
IF(AND(LV142='DD FD'!$J$10,LX142='DD FD'!$AI$3),LW142,0),
IF(AND(MF142='DD FD'!$J$10,MH142='DD FD'!$AI$3),MG142,0),
IF(AND(MQ142='DD FD'!$J$10,MS142='DD FD'!$AI$3),MR142,0),
IF(AND(NB142='DD FD'!$J$10,ND142='DD FD'!$AI$3),NC142,0),
IF(AND(NM142='DD FD'!$J$10,NO142='DD FD'!$AI$3),NN142,0),
IF(AND(NX142='DD FD'!$J$10,NZ142='DD FD'!$AI$3),NY142,0),
IF(AND(OI142='DD FD'!$J$10,OK142='DD FD'!$AI$3),OJ142,0),
),2)</f>
        <v>0</v>
      </c>
      <c r="OV142" s="865">
        <f>ROUNDUP(SUM(
IF(AND(LB142='DD FD'!$J$8,LD142='DD FD'!$AI$3),LC142,0),
IF(AND(LL142='DD FD'!$J$8,LN142='DD FD'!$AI$3),LM142,0),
IF(AND(LV142='DD FD'!$J$8,LX142='DD FD'!$AI$3),LW142,0),
IF(AND(MF142='DD FD'!$J$8,MH142='DD FD'!$AI$3),MG142,0),
IF(AND(MQ142='DD FD'!$J$8,MS142='DD FD'!$AI$3),MR142,0),
IF(AND(NB142='DD FD'!$J$8,ND142='DD FD'!$AI$3),NC142,0),
IF(AND(NM142='DD FD'!$J$8,NO142='DD FD'!$AI$3),NN142,0),
IF(AND(NX142='DD FD'!$J$8,NZ142='DD FD'!$AI$3),NY142,0),
IF(AND(OI142='DD FD'!$J$8,OK142='DD FD'!$AI$3),OJ142,0),
),2)</f>
        <v>0</v>
      </c>
      <c r="OW142" s="865">
        <f>ROUNDUP(SUM(
IF(AND(LB142='DD FD'!$J$5,LD142='DD FD'!$AI$3),LC142,0),
IF(AND(LL142='DD FD'!$J$5,LN142='DD FD'!$AI$3),LM142,0),
IF(AND(LV142='DD FD'!$J$5,LX142='DD FD'!$AI$3),LW142,0),
IF(AND(MF142='DD FD'!$J$5,MH142='DD FD'!$AI$3),MG142,0),
IF(AND(MQ142='DD FD'!$J$5,MS142='DD FD'!$AI$3),MR142,0),
IF(AND(NB142='DD FD'!$J$5,ND142='DD FD'!$AI$3),NC142,0),
IF(AND(NM142='DD FD'!$J$5,NO142='DD FD'!$AI$3),NN142,0),
IF(AND(NX142='DD FD'!$J$5,NZ142='DD FD'!$AI$3),NY142,0),
IF(AND(OI142='DD FD'!$J$5,OK142='DD FD'!$AI$3),OJ142,0),
),2)</f>
        <v>0</v>
      </c>
      <c r="OX142" s="865">
        <f>ROUNDUP(SUM(
IF(AND(LB142='DD FD'!$J$9,LD142='DD FD'!$AI$3),LC142,0),
IF(AND(LL142='DD FD'!$J$9,LN142='DD FD'!$AI$3),LM142,0),
IF(AND(LV142='DD FD'!$J$9,LX142='DD FD'!$AI$3),LW142,0),
IF(AND(MF142='DD FD'!$J$9,MH142='DD FD'!$AI$3),MG142,0),
IF(AND(MQ142='DD FD'!$J$9,MS142='DD FD'!$AI$3),MR142,0),
IF(AND(NB142='DD FD'!$J$9,ND142='DD FD'!$AI$3),NC142,0),
IF(AND(NM142='DD FD'!$J$9,NO142='DD FD'!$AI$3),NN142,0),
IF(AND(NX142='DD FD'!$J$9,NZ142='DD FD'!$AI$3),NY142,0),
IF(AND(OI142='DD FD'!$J$9,OK142='DD FD'!$AI$3),OJ142,0),
),2)</f>
        <v>0</v>
      </c>
      <c r="OY142" s="865">
        <f>ROUNDUP(SUM(
IF(AND(LB142='DD FD'!$J$4,LD142='DD FD'!$AI$3),LC142,0),
IF(AND(LL142='DD FD'!$J$4,LN142='DD FD'!$AI$3),LM142,0),
IF(AND(LV142='DD FD'!$J$4,LX142='DD FD'!$AI$3),LW142,0),
IF(AND(MF142='DD FD'!$J$4,MH142='DD FD'!$AI$3),MG142,0),
IF(AND(MQ142='DD FD'!$J$4,MS142='DD FD'!$AI$3),MR142,0),
IF(AND(NB142='DD FD'!$J$4,ND142='DD FD'!$AI$3),NC142,0),
IF(AND(NM142='DD FD'!$J$4,NO142='DD FD'!$AI$3),NN142,0),
IF(AND(NX142='DD FD'!$J$4,NZ142='DD FD'!$AI$3),NY142,0),
IF(AND(OI142='DD FD'!$J$4,OK142='DD FD'!$AI$3),OJ142,0),
),2)</f>
        <v>0</v>
      </c>
      <c r="OZ142" s="867">
        <f>ROUNDUP(SUM(
IF(AND(LB142='DD FD'!$J$11,LD142='DD FD'!$AI$3),LC142,0),
IF(AND(LL142='DD FD'!$J$11,LN142='DD FD'!$AI$3),LM142,0),
IF(AND(LV142='DD FD'!$J$11,LX142='DD FD'!$AI$3),LW142,0),
IF(AND(MF142='DD FD'!$J$11,MH142='DD FD'!$AI$3),MG142,0),
IF(AND(MQ142='DD FD'!$J$11,MS142='DD FD'!$AI$3),MR142,0),
IF(AND(NB142='DD FD'!$J$11,ND142='DD FD'!$AI$3),NC142,0),
IF(AND(NM142='DD FD'!$J$11,NO142='DD FD'!$AI$3),NN142,0),
IF(AND(NX142='DD FD'!$J$11,NZ142='DD FD'!$AI$3),NY142,0),
IF(AND(OI142='DD FD'!$J$11,OK142='DD FD'!$AI$3),OJ142,0),
),2)</f>
        <v>0</v>
      </c>
    </row>
    <row r="143" spans="1:416">
      <c r="A143" s="663"/>
      <c r="B143" s="182"/>
      <c r="C143" s="282"/>
      <c r="D143" s="282"/>
      <c r="E143" s="183"/>
      <c r="F143" s="355"/>
      <c r="G143" s="359"/>
      <c r="H143" s="664"/>
      <c r="I143" s="173"/>
      <c r="J143" s="161" t="str">
        <f t="shared" si="54"/>
        <v/>
      </c>
      <c r="K143" s="633" t="str">
        <f t="shared" si="71"/>
        <v/>
      </c>
      <c r="L143" s="636"/>
      <c r="M143" s="124" t="str">
        <f t="shared" si="72"/>
        <v/>
      </c>
      <c r="N143" s="125" t="str">
        <f t="shared" si="55"/>
        <v/>
      </c>
      <c r="O143" s="175"/>
      <c r="P143" s="175"/>
      <c r="Q143" s="126" t="str">
        <f t="shared" si="73"/>
        <v/>
      </c>
      <c r="R143" s="184"/>
      <c r="S143" s="184"/>
      <c r="T143" s="182"/>
      <c r="U143" s="182"/>
      <c r="V143" s="182"/>
      <c r="W143" s="358"/>
      <c r="X143" s="182"/>
      <c r="Y143" s="183"/>
      <c r="Z143" s="123"/>
      <c r="AA143" s="176"/>
      <c r="AB143" s="176"/>
      <c r="AC143" s="176"/>
      <c r="AD143" s="176"/>
      <c r="AE143" s="176"/>
      <c r="AF143" s="176"/>
      <c r="AG143" s="127" t="str">
        <f t="shared" si="74"/>
        <v/>
      </c>
      <c r="AH143" s="127" t="str">
        <f t="shared" si="75"/>
        <v/>
      </c>
      <c r="AI143" s="370"/>
      <c r="AJ143" s="635"/>
      <c r="AK143" s="619" t="str">
        <f t="shared" si="76"/>
        <v/>
      </c>
      <c r="AL143" s="124" t="str">
        <f t="shared" si="56"/>
        <v/>
      </c>
      <c r="AM143" s="124" t="str">
        <f t="shared" si="57"/>
        <v/>
      </c>
      <c r="AN143" s="124" t="str">
        <f t="shared" si="58"/>
        <v/>
      </c>
      <c r="AO143" s="124" t="str">
        <f t="shared" si="59"/>
        <v/>
      </c>
      <c r="AP143" s="184"/>
      <c r="AQ143" s="182"/>
      <c r="AR143" s="182"/>
      <c r="AS143" s="182"/>
      <c r="AT143" s="182"/>
      <c r="AU143" s="127" t="str">
        <f t="shared" si="60"/>
        <v/>
      </c>
      <c r="AV143" s="354"/>
      <c r="AW143" s="127" t="str">
        <f t="shared" si="61"/>
        <v/>
      </c>
      <c r="AX143" s="144" t="str">
        <f t="shared" si="62"/>
        <v/>
      </c>
      <c r="AY143" s="182"/>
      <c r="AZ143" s="23"/>
      <c r="BA143" s="23"/>
      <c r="BB143" s="183"/>
      <c r="BC143" s="622"/>
      <c r="BD143" s="649" t="str">
        <f t="shared" si="77"/>
        <v/>
      </c>
      <c r="BE143" s="354"/>
      <c r="BF143" s="192" t="str">
        <f t="shared" si="78"/>
        <v/>
      </c>
      <c r="BG143" s="159"/>
      <c r="BH143" s="159"/>
      <c r="BI143" s="182"/>
      <c r="BJ143" s="194"/>
      <c r="BK143" s="194"/>
      <c r="BL143" s="194"/>
      <c r="BM143" s="127" t="str">
        <f t="shared" si="63"/>
        <v/>
      </c>
      <c r="BN143" s="194"/>
      <c r="BO143" s="178" t="str">
        <f t="shared" si="64"/>
        <v/>
      </c>
      <c r="BP143" s="191"/>
      <c r="BQ143" s="182"/>
      <c r="BR143" s="23"/>
      <c r="BS143" s="23"/>
      <c r="BT143" s="23"/>
      <c r="BU143" s="651"/>
      <c r="BV143" s="647"/>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633" t="str">
        <f t="shared" si="79"/>
        <v/>
      </c>
      <c r="DY143" s="736"/>
      <c r="DZ143" s="334"/>
      <c r="EA143" s="736"/>
      <c r="EB143" s="197"/>
      <c r="EC143" s="194"/>
      <c r="ED143" s="197"/>
      <c r="EE143" s="197"/>
      <c r="EF143" s="194"/>
      <c r="EG143" s="194"/>
      <c r="EH143" s="194"/>
      <c r="EI143" s="123" t="str">
        <f t="shared" si="65"/>
        <v/>
      </c>
      <c r="EJ143" s="194"/>
      <c r="EK143" s="620" t="str">
        <f t="shared" si="66"/>
        <v/>
      </c>
      <c r="EL143" s="756"/>
      <c r="EM143" s="620" t="str">
        <f t="shared" si="80"/>
        <v/>
      </c>
      <c r="EN143" s="733"/>
      <c r="EO143" s="163"/>
      <c r="EP143" s="163"/>
      <c r="EQ143" s="163"/>
      <c r="ER143" s="163"/>
      <c r="ES143" s="163"/>
      <c r="ET143" s="163"/>
      <c r="EU143" s="163"/>
      <c r="EV143" s="163"/>
      <c r="EW143" s="163"/>
      <c r="EX143" s="163"/>
      <c r="EY143" s="163"/>
      <c r="EZ143" s="163"/>
      <c r="FA143" s="163"/>
      <c r="FB143" s="163"/>
      <c r="FC143" s="742"/>
      <c r="FD143" s="648" t="str">
        <f t="shared" si="67"/>
        <v/>
      </c>
      <c r="FE143" s="183"/>
      <c r="FF143" s="201"/>
      <c r="FG143" s="201"/>
      <c r="FH143" s="201"/>
      <c r="FI143" s="201"/>
      <c r="FJ143" s="201"/>
      <c r="FK143" s="201"/>
      <c r="FL143" s="182"/>
      <c r="FM143" s="182"/>
      <c r="FN143" s="334"/>
      <c r="FO143" s="123" t="str">
        <f t="shared" si="68"/>
        <v/>
      </c>
      <c r="FP143" s="889" t="str">
        <f>IF(Table1[[#This Row],[Baumwollanteil (in %)]]&lt;&gt;"","05","")</f>
        <v/>
      </c>
      <c r="FQ143" s="999"/>
      <c r="FR143" s="179" t="str">
        <f t="shared" si="69"/>
        <v/>
      </c>
      <c r="FS143" s="175"/>
      <c r="FT143" s="175"/>
      <c r="FU143" s="175"/>
      <c r="FV143" s="745" t="str">
        <f t="shared" si="70"/>
        <v/>
      </c>
      <c r="FZ143" s="24"/>
      <c r="GA143" s="24"/>
      <c r="GC143" s="1010" t="str">
        <f>IF(Table1[[#This Row],[Global Trade Item Number (GTIN)]]="","",Table1[[#This Row],[Global Trade Item Number (GTIN)]])</f>
        <v/>
      </c>
      <c r="GD143" s="790" t="str">
        <f>IF(Table1[[#This Row],[WAWI-Nr./ Kreditoren-Nummer
(ASDV)]]&lt;&gt;"",Table1[[#This Row],[WAWI-Nr./ Kreditoren-Nummer
(ASDV)]],"")</f>
        <v/>
      </c>
      <c r="GE143" s="190"/>
      <c r="GF143" s="790" t="str">
        <f>IF(Table1[[#This Row],[Gültig ab (Datum)]]&lt;&gt;"","31.12.9999","")</f>
        <v/>
      </c>
      <c r="GG143" s="190"/>
      <c r="GH143" s="190"/>
      <c r="GI143" s="616"/>
      <c r="GJ143" s="765"/>
      <c r="GK143" s="763"/>
      <c r="GL143" s="617"/>
      <c r="GM143" s="617"/>
      <c r="GN143" s="617"/>
      <c r="GO143" s="617"/>
      <c r="GP143" s="617"/>
      <c r="GQ143" s="775"/>
      <c r="GR143" s="771"/>
      <c r="GS143" s="159"/>
      <c r="GT143" s="610"/>
      <c r="GU143" s="610"/>
      <c r="GV143" s="610"/>
      <c r="GW143" s="610"/>
      <c r="GX143" s="610"/>
      <c r="GY143" s="610"/>
      <c r="GZ143" s="610"/>
      <c r="HA143" s="610"/>
      <c r="HB143" s="771"/>
      <c r="HC143" s="610"/>
      <c r="HD143" s="610"/>
      <c r="HE143" s="610"/>
      <c r="HF143" s="610"/>
      <c r="HG143" s="610"/>
      <c r="HH143" s="610"/>
      <c r="HI143" s="610"/>
      <c r="HJ143" s="610"/>
      <c r="HK143" s="610"/>
      <c r="HL143" s="771"/>
      <c r="HM143" s="610"/>
      <c r="HN143" s="610"/>
      <c r="HO143" s="610"/>
      <c r="HP143" s="610"/>
      <c r="HQ143" s="610"/>
      <c r="HR143" s="610"/>
      <c r="HS143" s="610"/>
      <c r="HT143" s="610"/>
      <c r="HU143" s="610"/>
      <c r="HV143" s="771"/>
      <c r="HW143" s="610"/>
      <c r="HX143" s="610"/>
      <c r="HY143" s="610"/>
      <c r="HZ143" s="610"/>
      <c r="IA143" s="610"/>
      <c r="IB143" s="610"/>
      <c r="IC143" s="610"/>
      <c r="ID143" s="610"/>
      <c r="IE143" s="610"/>
      <c r="IF143" s="610"/>
      <c r="IG143" s="771"/>
      <c r="IH143" s="610"/>
      <c r="II143" s="610"/>
      <c r="IJ143" s="610"/>
      <c r="IK143" s="610"/>
      <c r="IL143" s="610"/>
      <c r="IM143" s="610"/>
      <c r="IN143" s="610"/>
      <c r="IO143" s="610"/>
      <c r="IP143" s="610"/>
      <c r="IQ143" s="610"/>
      <c r="IR143" s="771"/>
      <c r="IS143" s="610"/>
      <c r="IT143" s="610"/>
      <c r="IU143" s="610"/>
      <c r="IV143" s="610"/>
      <c r="IW143" s="610"/>
      <c r="IX143" s="610"/>
      <c r="IY143" s="610"/>
      <c r="IZ143" s="610"/>
      <c r="JA143" s="610"/>
      <c r="JB143" s="610"/>
      <c r="JC143" s="771"/>
      <c r="JD143" s="610"/>
      <c r="JE143" s="610"/>
      <c r="JF143" s="610"/>
      <c r="JG143" s="610"/>
      <c r="JH143" s="610"/>
      <c r="JI143" s="610"/>
      <c r="JJ143" s="610"/>
      <c r="JK143" s="610"/>
      <c r="JL143" s="610"/>
      <c r="JM143" s="827"/>
      <c r="JN143" s="771"/>
      <c r="JO143" s="610"/>
      <c r="JP143" s="610"/>
      <c r="JQ143" s="610"/>
      <c r="JR143" s="610"/>
      <c r="JS143" s="610"/>
      <c r="JT143" s="610"/>
      <c r="JU143" s="610"/>
      <c r="JV143" s="610"/>
      <c r="JW143" s="610"/>
      <c r="JX143" s="610"/>
      <c r="JY143" s="771"/>
      <c r="JZ143" s="610"/>
      <c r="KA143" s="610"/>
      <c r="KB143" s="610"/>
      <c r="KC143" s="610"/>
      <c r="KD143" s="610"/>
      <c r="KE143" s="610"/>
      <c r="KF143" s="610"/>
      <c r="KG143" s="610"/>
      <c r="KH143" s="610"/>
      <c r="KI143" s="610"/>
      <c r="KL143" s="803" t="str">
        <f>IF(Table1[[#This Row],[GTIN]]&lt;&gt;"",Table1[[#This Row],[GTIN]],"")</f>
        <v/>
      </c>
      <c r="KM143" s="804" t="str">
        <f>Table1[[#This Row],[Kreditor]]</f>
        <v/>
      </c>
      <c r="KN143" s="805" t="str">
        <f>IF(Table1[[#This Row],[Gültig ab (Datum)]]&lt;&gt;"",Table1[[#This Row],[Gültig ab (Datum)]],"")</f>
        <v/>
      </c>
      <c r="KO143" s="805" t="str">
        <f>Table1[[#This Row],[Gültig bis]]</f>
        <v/>
      </c>
      <c r="KP143" s="818" t="str">
        <f>IF(Table1[[#This Row],[Artikel verpackt? 
(X=Ja)]]="","",Table1[[#This Row],[Artikel verpackt? 
(X=Ja)]])</f>
        <v/>
      </c>
      <c r="KQ143" s="806" t="str">
        <f>IF(Table1[[#This Row],[Verpackung recyclingfähig?
(X=Ja)]]="","",Table1[[#This Row],[Verpackung recyclingfähig?
(X=Ja)]])</f>
        <v/>
      </c>
      <c r="KR143" s="807"/>
      <c r="KS143" s="808"/>
      <c r="KT143" s="809"/>
      <c r="KU143" s="809"/>
      <c r="KV143" s="809"/>
      <c r="KW143" s="809"/>
      <c r="KX143" s="809"/>
      <c r="KY143" s="809"/>
      <c r="KZ143" s="810"/>
      <c r="LA143" s="811" t="str">
        <f>IF(Table1[[#This Row],[Hauptkörper - B1 - Art]]="","",VLOOKUP(Table1[[#This Row],[Hauptkörper - B1 - Art]],'DD FD'!B:C,2,FALSE))</f>
        <v/>
      </c>
      <c r="LB143" s="812" t="str">
        <f>IF(Table1[[#This Row],[Hauptkörper - B1 - Fraktion]]="","",VLOOKUP(Table1[[#This Row],[Hauptkörper - B1 - Fraktion]],'DD FD'!H:J,3,FALSE))</f>
        <v/>
      </c>
      <c r="LC143" s="809" t="str">
        <f>IF(Table1[[#This Row],[Hauptkörper - B1 - Gewicht
(in G)]]="","",Table1[[#This Row],[Hauptkörper - B1 - Gewicht
(in G)]])</f>
        <v/>
      </c>
      <c r="LD143" s="809" t="str">
        <f>IF(Table1[[#This Row],[Hauptkörper - B1 - Lizenzierungs-pflichtig? (X=Ja)]]="","",Table1[[#This Row],[Hauptkörper - B1 - Lizenzierungs-pflichtig? (X=Ja)]])</f>
        <v/>
      </c>
      <c r="LE143" s="812" t="str">
        <f>IF(Table1[[#This Row],[Hauptkörper - B1 - Virgin Material]]="","",VLOOKUP(Table1[[#This Row],[Hauptkörper - B1 - Virgin Material]],'DD FD'!AJ:AK,2,FALSE))</f>
        <v/>
      </c>
      <c r="LF143" s="813" t="str">
        <f>IF(Table1[[#This Row],[Hauptkörper - B1 - Virgin Material Anteil (in %)]]="","",Table1[[#This Row],[Hauptkörper - B1 - Virgin Material Anteil (in %)]])</f>
        <v/>
      </c>
      <c r="LG143" s="812" t="str">
        <f>IF(Table1[[#This Row],[Hauptkörper - B1 - Recyceltes Material]]="","",VLOOKUP(Table1[[#This Row],[Hauptkörper - B1 - Recyceltes Material]],'DD FD'!AL:AM,2,FALSE))</f>
        <v/>
      </c>
      <c r="LH143" s="813" t="str">
        <f>IF(Table1[[#This Row],[Hauptkörper - B1 - Recyceltes Material Anteil (in %)]]="","",Table1[[#This Row],[Hauptkörper - B1 - Recyceltes Material Anteil (in %)]])</f>
        <v/>
      </c>
      <c r="LI143" s="814" t="str">
        <f>IF(Table1[[#This Row],[Hauptkörper - B1 - Beschichtung]]="","",VLOOKUP(Table1[[#This Row],[Hauptkörper - B1 - Beschichtung]],'DD FD'!AE:AF,2,FALSE))</f>
        <v/>
      </c>
      <c r="LJ143" s="815" t="str">
        <f>IF(Table1[[#This Row],[Hauptkörper - B1 - Beschichtung Anteil (in %)]]="","",Table1[[#This Row],[Hauptkörper - B1 - Beschichtung Anteil (in %)]])</f>
        <v/>
      </c>
      <c r="LK143" s="811" t="str">
        <f>IF(Table1[[#This Row],[Hauptkörper - B2 - Art]]="","",VLOOKUP(Table1[[#This Row],[Hauptkörper - B2 - Art]],'DD FD'!B:C,2,FALSE))</f>
        <v/>
      </c>
      <c r="LL143" s="812" t="str">
        <f>IF(Table1[[#This Row],[Hauptkörper - B2 - Fraktion]]="","",VLOOKUP(Table1[[#This Row],[Hauptkörper - B2 - Fraktion]],'DD FD'!H:J,3,FALSE))</f>
        <v/>
      </c>
      <c r="LM143" s="809" t="str">
        <f>IF(Table1[[#This Row],[Hauptkörper - B2 - Gewicht
(in G)]]="","",Table1[[#This Row],[Hauptkörper - B2 - Gewicht
(in G)]])</f>
        <v/>
      </c>
      <c r="LN143" s="809" t="str">
        <f>IF(Table1[[#This Row],[Hauptkörper - B2 - Lizenzierungs-pflichtig? (X=Ja)]]="","",Table1[[#This Row],[Hauptkörper - B2 - Lizenzierungs-pflichtig? (X=Ja)]])</f>
        <v/>
      </c>
      <c r="LO143" s="812" t="str">
        <f>IF(Table1[[#This Row],[Hauptkörper - B2 - Virgin Material]]="","",VLOOKUP(Table1[[#This Row],[Hauptkörper - B2 - Virgin Material]],'DD FD'!AJ:AK,2,FALSE))</f>
        <v/>
      </c>
      <c r="LP143" s="813" t="str">
        <f>IF(Table1[[#This Row],[Hauptkörper - B2 - Virgin Material Anteil (in %)]]="","",Table1[[#This Row],[Hauptkörper - B2 - Virgin Material Anteil (in %)]])</f>
        <v/>
      </c>
      <c r="LQ143" s="812" t="str">
        <f>IF(Table1[[#This Row],[Hauptkörper - B2 - Recyceltes Material]]="","",VLOOKUP(Table1[[#This Row],[Hauptkörper - B2 - Recyceltes Material]],'DD FD'!AL:AM,2,FALSE))</f>
        <v/>
      </c>
      <c r="LR143" s="813" t="str">
        <f>IF(Table1[[#This Row],[Hauptkörper - B2 - Recyceltes Material Anteil (in %)]]="","",Table1[[#This Row],[Hauptkörper - B2 - Recyceltes Material Anteil (in %)]])</f>
        <v/>
      </c>
      <c r="LS143" s="812" t="str">
        <f>IF(Table1[[#This Row],[Hauptkörper - B2 - Beschichtung]]="","",VLOOKUP(Table1[[#This Row],[Hauptkörper - B2 - Beschichtung]],'DD FD'!AE:AF,2,FALSE))</f>
        <v/>
      </c>
      <c r="LT143" s="815" t="str">
        <f>IF(Table1[[#This Row],[Hauptkörper - B2 - Beschichtung Anteil (in %)]]="","",Table1[[#This Row],[Hauptkörper - B2 - Beschichtung Anteil (in %)]])</f>
        <v/>
      </c>
      <c r="LU143" s="811" t="str">
        <f>IF(Table1[[#This Row],[Hauptkörper - B3 - Art]]="","",VLOOKUP(Table1[[#This Row],[Hauptkörper - B3 - Art]],'DD FD'!B:C,2,FALSE))</f>
        <v/>
      </c>
      <c r="LV143" s="812" t="str">
        <f>IF(Table1[[#This Row],[Hauptkörper - B3 - Fraktion]]="","",VLOOKUP(Table1[[#This Row],[Hauptkörper - B3 - Fraktion]],'DD FD'!H:J,3,FALSE))</f>
        <v/>
      </c>
      <c r="LW143" s="809" t="str">
        <f>IF(Table1[[#This Row],[Hauptkörper - B3 - Gewicht
(in G)]]="","",Table1[[#This Row],[Hauptkörper - B3 - Gewicht
(in G)]])</f>
        <v/>
      </c>
      <c r="LX143" s="809" t="str">
        <f>IF(Table1[[#This Row],[Hauptkörper - B3 - Lizenzierungs-pflichtig? (X=Ja)]]="","",Table1[[#This Row],[Hauptkörper - B3 - Lizenzierungs-pflichtig? (X=Ja)]])</f>
        <v/>
      </c>
      <c r="LY143" s="812" t="str">
        <f>IF(Table1[[#This Row],[Hauptkörper - B3 - Virgin Material]]="","",VLOOKUP(Table1[[#This Row],[Hauptkörper - B3 - Virgin Material]],'DD FD'!AJ:AK,2,FALSE))</f>
        <v/>
      </c>
      <c r="LZ143" s="813" t="str">
        <f>IF(Table1[[#This Row],[Hauptkörper - B3 - Virgin Material Anteil (in %)]]="","",Table1[[#This Row],[Hauptkörper - B3 - Virgin Material Anteil (in %)]])</f>
        <v/>
      </c>
      <c r="MA143" s="812" t="str">
        <f>IF(Table1[[#This Row],[Hauptkörper - B3 - Recyceltes Material]]="","",VLOOKUP(Table1[[#This Row],[Hauptkörper - B3 - Recyceltes Material]],'DD FD'!AL:AM,2,FALSE))</f>
        <v/>
      </c>
      <c r="MB143" s="813" t="str">
        <f>IF(Table1[[#This Row],[Hauptkörper - B3 - Recyceltes Material Anteil (in %)]]="","",Table1[[#This Row],[Hauptkörper - B3 - Recyceltes Material Anteil (in %)]])</f>
        <v/>
      </c>
      <c r="MC143" s="812" t="str">
        <f>IF(Table1[[#This Row],[Hauptkörper - B3 - Beschichtung]]="","",VLOOKUP(Table1[[#This Row],[Hauptkörper - B3 - Beschichtung]],'DD FD'!AE:AF,2,FALSE))</f>
        <v/>
      </c>
      <c r="MD143" s="815" t="str">
        <f>IF(Table1[[#This Row],[Hauptkörper - B3 - Beschichtung Anteil (in %)]]="","",Table1[[#This Row],[Hauptkörper - B3 - Beschichtung Anteil (in %)]])</f>
        <v/>
      </c>
      <c r="ME143" s="811" t="str">
        <f>IF(Table1[[#This Row],[Verschluss - B1 - Art]]="","",VLOOKUP(Table1[[#This Row],[Verschluss - B1 - Art]],'DD FD'!D:E,2,FALSE))</f>
        <v/>
      </c>
      <c r="MF143" s="812" t="str">
        <f>IF(Table1[[#This Row],[Verschluss - B1 - Fraktion]]="","",VLOOKUP(Table1[[#This Row],[Verschluss - B1 - Fraktion]],'DD FD'!H:J,3,FALSE))</f>
        <v/>
      </c>
      <c r="MG143" s="809" t="str">
        <f>IF(Table1[[#This Row],[Verschluss - B1 - Gewicht (in G)]]="","",Table1[[#This Row],[Verschluss - B1 - Gewicht (in G)]])</f>
        <v/>
      </c>
      <c r="MH143" s="809" t="str">
        <f>IF(Table1[[#This Row],[Verschluss - B1 - Lizenzierungs-pflichtig? (X=Ja)]]="","",Table1[[#This Row],[Verschluss - B1 - Lizenzierungs-pflichtig? (X=Ja)]])</f>
        <v/>
      </c>
      <c r="MI143" s="809" t="str">
        <f>IF(Table1[[#This Row],[Verschluss - B1 - Trennbar vom Hauptkörper? (X=Ja)]]="","",Table1[[#This Row],[Verschluss - B1 - Trennbar vom Hauptkörper? (X=Ja)]])</f>
        <v/>
      </c>
      <c r="MJ143" s="812" t="str">
        <f>IF(Table1[[#This Row],[Verschluss - B1 - Virgin Material]]="","",VLOOKUP(Table1[[#This Row],[Verschluss - B1 - Virgin Material]],'DD FD'!AJ:AK,2,FALSE))</f>
        <v/>
      </c>
      <c r="MK143" s="813" t="str">
        <f>IF(Table1[[#This Row],[Verschluss - B1 - Virgin Material Anteil (in %)]]="","",Table1[[#This Row],[Verschluss - B1 - Virgin Material Anteil (in %)]])</f>
        <v/>
      </c>
      <c r="ML143" s="812" t="str">
        <f>IF(Table1[[#This Row],[Verschluss - B1 - Recyceltes Material]]="","",VLOOKUP(Table1[[#This Row],[Verschluss - B1 - Recyceltes Material]],'DD FD'!AL:AM,2,FALSE))</f>
        <v/>
      </c>
      <c r="MM143" s="813" t="str">
        <f>IF(Table1[[#This Row],[Verschluss - B1 - Recyceltes Material Anteil (in %)]]="","",Table1[[#This Row],[Verschluss - B1 - Recyceltes Material Anteil (in %)]])</f>
        <v/>
      </c>
      <c r="MN143" s="812" t="str">
        <f>IF(Table1[[#This Row],[Verschluss - B1 - Beschichtung]]="","",VLOOKUP(Table1[[#This Row],[Verschluss - B1 - Beschichtung]],'DD FD'!AE:AF,2,FALSE))</f>
        <v/>
      </c>
      <c r="MO143" s="815" t="str">
        <f>IF(Table1[[#This Row],[Verschluss - B1 - Beschichtung Anteil (in %)]]="","",Table1[[#This Row],[Verschluss - B1 - Beschichtung Anteil (in %)]])</f>
        <v/>
      </c>
      <c r="MP143" s="811" t="str">
        <f>IF(Table1[[#This Row],[Verschluss - B2 - Art]]="","",VLOOKUP(Table1[[#This Row],[Verschluss - B2 - Art]],'DD FD'!D:E,2,FALSE))</f>
        <v/>
      </c>
      <c r="MQ143" s="812" t="str">
        <f>IF(Table1[[#This Row],[Verschluss - B2 - Fraktion]]="","",VLOOKUP(Table1[[#This Row],[Verschluss - B2 - Fraktion]],'DD FD'!H:J,3,FALSE))</f>
        <v/>
      </c>
      <c r="MR143" s="809" t="str">
        <f>IF(Table1[[#This Row],[Verschluss - B2 - Gewicht (in G)]]="","",Table1[[#This Row],[Verschluss - B2 - Gewicht (in G)]])</f>
        <v/>
      </c>
      <c r="MS143" s="809" t="str">
        <f>IF(Table1[[#This Row],[Verschluss - B2 - Lizenzierungs-pflichtig? (X=Ja)]]="","",Table1[[#This Row],[Verschluss - B2 - Lizenzierungs-pflichtig? (X=Ja)]])</f>
        <v/>
      </c>
      <c r="MT143" s="809" t="str">
        <f>IF(Table1[[#This Row],[Verschluss - B2 - Trennbar vom Hauptkörper? (X=Ja)]]="","",Table1[[#This Row],[Verschluss - B2 - Trennbar vom Hauptkörper? (X=Ja)]])</f>
        <v/>
      </c>
      <c r="MU143" s="812" t="str">
        <f>IF(Table1[[#This Row],[Verschluss - B2 - Virgin Material]]="","",VLOOKUP(Table1[[#This Row],[Verschluss - B2 - Virgin Material]],'DD FD'!AJ:AK,2,FALSE))</f>
        <v/>
      </c>
      <c r="MV143" s="813" t="str">
        <f>IF(Table1[[#This Row],[Verschluss - B2 - Virgin Material Anteil (in %)]]="","",Table1[[#This Row],[Verschluss - B2 - Virgin Material Anteil (in %)]])</f>
        <v/>
      </c>
      <c r="MW143" s="812" t="str">
        <f>IF(Table1[[#This Row],[Verschluss - B2 - Recyceltes Material]]="","",VLOOKUP(Table1[[#This Row],[Verschluss - B2 - Recyceltes Material]],'DD FD'!AL:AM,2,FALSE))</f>
        <v/>
      </c>
      <c r="MX143" s="813" t="str">
        <f>IF(Table1[[#This Row],[Verschluss - B2 - Recyceltes Material Anteil (in %)]]="","",Table1[[#This Row],[Verschluss - B2 - Recyceltes Material Anteil (in %)]])</f>
        <v/>
      </c>
      <c r="MY143" s="812" t="str">
        <f>IF(Table1[[#This Row],[Verschluss - B2 - Beschichtung]]="","",VLOOKUP(Table1[[#This Row],[Verschluss - B2 - Beschichtung]],'DD FD'!AE:AF,2,FALSE))</f>
        <v/>
      </c>
      <c r="MZ143" s="815" t="str">
        <f>IF(Table1[[#This Row],[Verschluss - B2 - Beschichtung Anteil (in %)]]="","",Table1[[#This Row],[Verschluss - B2 - Beschichtung Anteil (in %)]])</f>
        <v/>
      </c>
      <c r="NA143" s="811" t="str">
        <f>IF(Table1[[#This Row],[Verschluss - B3 - Art]]="","",VLOOKUP(Table1[[#This Row],[Verschluss - B3 - Art]],'DD FD'!D:E,2,FALSE))</f>
        <v/>
      </c>
      <c r="NB143" s="812" t="str">
        <f>IF(Table1[[#This Row],[Verschluss - B3 - Fraktion]]="","",VLOOKUP(Table1[[#This Row],[Verschluss - B3 - Fraktion]],'DD FD'!H:J,3,FALSE))</f>
        <v/>
      </c>
      <c r="NC143" s="809" t="str">
        <f>IF(Table1[[#This Row],[Verschluss - B3 - Gewicht (in G)]]="","",Table1[[#This Row],[Verschluss - B3 - Gewicht (in G)]])</f>
        <v/>
      </c>
      <c r="ND143" s="809" t="str">
        <f>IF(Table1[[#This Row],[Verschluss - B3 - Lizenzierungs-pflichtig? (X=Ja)]]="","",Table1[[#This Row],[Verschluss - B3 - Lizenzierungs-pflichtig? (X=Ja)]])</f>
        <v/>
      </c>
      <c r="NE143" s="809" t="str">
        <f>IF(Table1[[#This Row],[Verschluss - B3 - Trennbar vom Hauptkörper? (X=Ja)]]="","",Table1[[#This Row],[Verschluss - B3 - Trennbar vom Hauptkörper? (X=Ja)]])</f>
        <v/>
      </c>
      <c r="NF143" s="812" t="str">
        <f>IF(Table1[[#This Row],[Verschluss - B3 - Virgin Material]]="","",VLOOKUP(Table1[[#This Row],[Verschluss - B3 - Virgin Material]],'DD FD'!AJ:AK,2,FALSE))</f>
        <v/>
      </c>
      <c r="NG143" s="813" t="str">
        <f>IF(Table1[[#This Row],[Verschluss - B3 - Virgin Material Anteil (in %)]]="","",Table1[[#This Row],[Verschluss - B3 - Virgin Material Anteil (in %)]])</f>
        <v/>
      </c>
      <c r="NH143" s="812" t="str">
        <f>IF(Table1[[#This Row],[Verschluss - B3 - Recyceltes Material]]="","",VLOOKUP(Table1[[#This Row],[Verschluss - B3 - Recyceltes Material]],'DD FD'!AL:AM,2,FALSE))</f>
        <v/>
      </c>
      <c r="NI143" s="813" t="str">
        <f>IF(Table1[[#This Row],[Verschluss - B3 - Recyceltes Material Anteil (in %)]]="","",Table1[[#This Row],[Verschluss - B3 - Recyceltes Material Anteil (in %)]])</f>
        <v/>
      </c>
      <c r="NJ143" s="812" t="str">
        <f>IF(Table1[[#This Row],[Verschluss - B3 - Beschichtung]]="","",VLOOKUP(Table1[[#This Row],[Verschluss - B3 - Beschichtung]],'DD FD'!AE:AF,2,FALSE))</f>
        <v/>
      </c>
      <c r="NK143" s="815" t="str">
        <f>IF(Table1[[#This Row],[Verschluss - B3 - Beschichtung Anteil (in %)]]="","",Table1[[#This Row],[Verschluss - B3 - Beschichtung Anteil (in %)]])</f>
        <v/>
      </c>
      <c r="NL143" s="811" t="str">
        <f>IF(Table1[[#This Row],[Etikett - B1 - Art]]="","",VLOOKUP(Table1[[#This Row],[Etikett - B1 - Art]],'DD FD'!F:G,2,FALSE))</f>
        <v/>
      </c>
      <c r="NM143" s="812" t="str">
        <f>IF(Table1[[#This Row],[Etikett - B1 - Fraktion]]="","",VLOOKUP(Table1[[#This Row],[Etikett - B1 - Fraktion]],'DD FD'!H:J,3,FALSE))</f>
        <v/>
      </c>
      <c r="NN143" s="809" t="str">
        <f>IF(Table1[[#This Row],[Etikett - B1 - Gewicht (in G)]]="","",Table1[[#This Row],[Etikett - B1 - Gewicht (in G)]])</f>
        <v/>
      </c>
      <c r="NO143" s="809" t="str">
        <f>IF(Table1[[#This Row],[Etikett - B1 - Lizenzierungs-pflichtig? (X=Ja)]]="","",Table1[[#This Row],[Etikett - B1 - Lizenzierungs-pflichtig? (X=Ja)]])</f>
        <v/>
      </c>
      <c r="NP143" s="809" t="str">
        <f>IF(Table1[[#This Row],[Etikett - B1 - Trennbar vom Hauptkörper? (X=Ja)]]="","",Table1[[#This Row],[Etikett - B1 - Trennbar vom Hauptkörper? (X=Ja)]])</f>
        <v/>
      </c>
      <c r="NQ143" s="812" t="str">
        <f>IF(Table1[[#This Row],[Etikett - B1 - Virgin Material]]="","",VLOOKUP(Table1[[#This Row],[Etikett - B1 - Virgin Material]],'DD FD'!AJ:AK,2,FALSE))</f>
        <v/>
      </c>
      <c r="NR143" s="813" t="str">
        <f>IF(Table1[[#This Row],[Etikett - B1 - Virgin Material Anteil (in %)]]="","",Table1[[#This Row],[Etikett - B1 - Virgin Material Anteil (in %)]])</f>
        <v/>
      </c>
      <c r="NS143" s="812" t="str">
        <f>IF(Table1[[#This Row],[Etikett - B1 - Recyceltes Material]]="","",VLOOKUP(Table1[[#This Row],[Etikett - B1 - Recyceltes Material]],'DD FD'!AL:AM,2,FALSE))</f>
        <v/>
      </c>
      <c r="NT143" s="813" t="str">
        <f>IF(Table1[[#This Row],[Etikett - B1 - Recyceltes Material Anteil (in %)]]="","",Table1[[#This Row],[Etikett - B1 - Recyceltes Material Anteil (in %)]])</f>
        <v/>
      </c>
      <c r="NU143" s="812" t="str">
        <f>IF(Table1[[#This Row],[Etikett - B1 - Beschichtung]]="","",VLOOKUP(Table1[[#This Row],[Etikett - B1 - Beschichtung]],'DD FD'!AE:AF,2,FALSE))</f>
        <v/>
      </c>
      <c r="NV143" s="815" t="str">
        <f>IF(Table1[[#This Row],[Etikett - B1 - Beschichtung Anteil (in %)]]="","",Table1[[#This Row],[Etikett - B1 - Beschichtung Anteil (in %)]])</f>
        <v/>
      </c>
      <c r="NW143" s="811" t="str">
        <f>IF(Table1[[#This Row],[Etikett - B2 - Art]]="","",VLOOKUP(Table1[[#This Row],[Etikett - B2 - Art]],'DD FD'!F:G,2,FALSE))</f>
        <v/>
      </c>
      <c r="NX143" s="812" t="str">
        <f>IF(Table1[[#This Row],[Etikett - B2 - Fraktion]]="","",VLOOKUP(Table1[[#This Row],[Etikett - B2 - Fraktion]],'DD FD'!H:J,3,FALSE))</f>
        <v/>
      </c>
      <c r="NY143" s="809" t="str">
        <f>IF(Table1[[#This Row],[Etikett - B2 - Gewicht (in G)]]="","",Table1[[#This Row],[Etikett - B2 - Gewicht (in G)]])</f>
        <v/>
      </c>
      <c r="NZ143" s="809" t="str">
        <f>IF(Table1[[#This Row],[Etikett - B2 - Lizenzierungs-pflichtig? (X=Ja)]]="","",Table1[[#This Row],[Etikett - B2 - Lizenzierungs-pflichtig? (X=Ja)]])</f>
        <v/>
      </c>
      <c r="OA143" s="809" t="str">
        <f>IF(Table1[[#This Row],[Etikett - B2 - Trennbar vom Hauptkörper? (X=Ja)]]="","",Table1[[#This Row],[Etikett - B2 - Trennbar vom Hauptkörper? (X=Ja)]])</f>
        <v/>
      </c>
      <c r="OB143" s="812" t="str">
        <f>IF(Table1[[#This Row],[Etikett - B2 - Virgin Material]]="","",VLOOKUP(Table1[[#This Row],[Etikett - B2 - Virgin Material]],'DD FD'!AJ:AK,2,FALSE))</f>
        <v/>
      </c>
      <c r="OC143" s="813" t="str">
        <f>IF(Table1[[#This Row],[Etikett - B2 - Virgin Material Anteil (in %)]]="","",Table1[[#This Row],[Etikett - B2 - Virgin Material Anteil (in %)]])</f>
        <v/>
      </c>
      <c r="OD143" s="812" t="str">
        <f>IF(Table1[[#This Row],[Etikett - B2 - Recyceltes Material]]="","",VLOOKUP(Table1[[#This Row],[Etikett - B2 - Recyceltes Material]],'DD FD'!AL:AM,2,FALSE))</f>
        <v/>
      </c>
      <c r="OE143" s="813" t="str">
        <f>IF(Table1[[#This Row],[Etikett - B2 - Recyceltes Material Anteil (in %)]]="","",Table1[[#This Row],[Etikett - B2 - Recyceltes Material Anteil (in %)]])</f>
        <v/>
      </c>
      <c r="OF143" s="812" t="str">
        <f>IF(Table1[[#This Row],[Etikett - B2 - Beschichtung]]="","",VLOOKUP(Table1[[#This Row],[Etikett - B2 - Beschichtung]],'DD FD'!AE:AF,2,FALSE))</f>
        <v/>
      </c>
      <c r="OG143" s="815" t="str">
        <f>IF(Table1[[#This Row],[Etikett - B2 - Beschichtung Anteil (in %)]]="","",Table1[[#This Row],[Etikett - B2 - Beschichtung Anteil (in %)]])</f>
        <v/>
      </c>
      <c r="OH143" s="811" t="str">
        <f>IF(Table1[[#This Row],[Etikett - B3 - Art]]="","",VLOOKUP(Table1[[#This Row],[Etikett - B3 - Art]],'DD FD'!F:G,2,FALSE))</f>
        <v/>
      </c>
      <c r="OI143" s="812" t="str">
        <f>IF(Table1[[#This Row],[Etikett - B3 - Fraktion]]="","",VLOOKUP(Table1[[#This Row],[Etikett - B3 - Fraktion]],'DD FD'!H:J,3,FALSE))</f>
        <v/>
      </c>
      <c r="OJ143" s="809" t="str">
        <f>IF(Table1[[#This Row],[Etikett - B3 - Gewicht (in G)]]="","",Table1[[#This Row],[Etikett - B3 - Gewicht (in G)]])</f>
        <v/>
      </c>
      <c r="OK143" s="809" t="str">
        <f>IF(Table1[[#This Row],[Etikett - B3 - Lizenzierungs-pflichtig? (X=Ja)]]="","",Table1[[#This Row],[Etikett - B3 - Lizenzierungs-pflichtig? (X=Ja)]])</f>
        <v/>
      </c>
      <c r="OL143" s="809" t="str">
        <f>IF(Table1[[#This Row],[Etikett - B3 - Trennbar vom Hauptkörper? (X=Ja)]]="","",Table1[[#This Row],[Etikett - B3 - Trennbar vom Hauptkörper? (X=Ja)]])</f>
        <v/>
      </c>
      <c r="OM143" s="812" t="str">
        <f>IF(Table1[[#This Row],[Etikett - B3 - Virgin Material]]="","",VLOOKUP(Table1[[#This Row],[Etikett - B3 - Virgin Material]],'DD FD'!AJ:AK,2,FALSE))</f>
        <v/>
      </c>
      <c r="ON143" s="813" t="str">
        <f>IF(Table1[[#This Row],[Etikett - B3 - Virgin Material Anteil (in %)]]="","",Table1[[#This Row],[Etikett - B3 - Virgin Material Anteil (in %)]])</f>
        <v/>
      </c>
      <c r="OO143" s="812" t="str">
        <f>IF(Table1[[#This Row],[Etikett - B3 - Recyceltes Material]]="","",VLOOKUP(Table1[[#This Row],[Etikett - B3 - Recyceltes Material]],'DD FD'!AL:AM,2,FALSE))</f>
        <v/>
      </c>
      <c r="OP143" s="813" t="str">
        <f>IF(Table1[[#This Row],[Etikett - B3 - Recyceltes Material Anteil (in %)]]="","",Table1[[#This Row],[Etikett - B3 - Recyceltes Material Anteil (in %)]])</f>
        <v/>
      </c>
      <c r="OQ143" s="812" t="str">
        <f>IF(Table1[[#This Row],[Etikett - B3 - Beschichtung]]="","",VLOOKUP(Table1[[#This Row],[Etikett - B3 - Beschichtung]],'DD FD'!AE:AF,2,FALSE))</f>
        <v/>
      </c>
      <c r="OR143" s="861" t="str">
        <f>IF(Table1[[#This Row],[Etikett - B3 - Beschichtung Anteil (in %)]]="","",Table1[[#This Row],[Etikett - B3 - Beschichtung Anteil (in %)]])</f>
        <v/>
      </c>
      <c r="OS143" s="866">
        <f>ROUNDUP(SUM(
IF(AND(LB143='DD FD'!$J$7,LD143='DD FD'!$AI$3),LC143,0),
IF(AND(LL143='DD FD'!$J$7,LN143='DD FD'!$AI$3),LM143,0),
IF(AND(LV143='DD FD'!$J$7,LX143='DD FD'!$AI$3),LW143,0),
IF(AND(MF143='DD FD'!$J$7,MH143='DD FD'!$AI$3),MG143,0),
IF(AND(MQ143='DD FD'!$J$7,MS143='DD FD'!$AI$3),MR143,0),
IF(AND(NB143='DD FD'!$J$7,ND143='DD FD'!$AI$3),NC143,0),
IF(AND(NM143='DD FD'!$J$7,NO143='DD FD'!$AI$3),NN143,0),
IF(AND(NX143='DD FD'!$J$7,NZ143='DD FD'!$AI$3),NY143,0),
IF(AND(OI143='DD FD'!$J$7,OK143='DD FD'!$AI$3),OJ143,0),
),2)</f>
        <v>0</v>
      </c>
      <c r="OT143" s="865">
        <f>ROUNDUP(SUM(
IF(AND(LB143='DD FD'!$J$6,LD143='DD FD'!$AI$3),LC143,0),
IF(AND(LL143='DD FD'!$J$6,LN143='DD FD'!$AI$3),LM143,0),
IF(AND(LV143='DD FD'!$J$6,LX143='DD FD'!$AI$3),LW143,0),
IF(AND(MF143='DD FD'!$J$6,MH143='DD FD'!$AI$3),MG143,0),
IF(AND(MQ143='DD FD'!$J$6,MS143='DD FD'!$AI$3),MR143,0),
IF(AND(NB143='DD FD'!$J$6,ND143='DD FD'!$AI$3),NC143,0),
IF(AND(NM143='DD FD'!$J$6,NO143='DD FD'!$AI$3),NN143,0),
IF(AND(NX143='DD FD'!$J$6,NZ143='DD FD'!$AI$3),NY143,0),
IF(AND(OI143='DD FD'!$J$6,OK143='DD FD'!$AI$3),OJ143,0),
),2)</f>
        <v>0</v>
      </c>
      <c r="OU143" s="865">
        <f>ROUNDUP(SUM(
IF(AND(LB143='DD FD'!$J$10,LD143='DD FD'!$AI$3),LC143,0),
IF(AND(LL143='DD FD'!$J$10,LN143='DD FD'!$AI$3),LM143,0),
IF(AND(LV143='DD FD'!$J$10,LX143='DD FD'!$AI$3),LW143,0),
IF(AND(MF143='DD FD'!$J$10,MH143='DD FD'!$AI$3),MG143,0),
IF(AND(MQ143='DD FD'!$J$10,MS143='DD FD'!$AI$3),MR143,0),
IF(AND(NB143='DD FD'!$J$10,ND143='DD FD'!$AI$3),NC143,0),
IF(AND(NM143='DD FD'!$J$10,NO143='DD FD'!$AI$3),NN143,0),
IF(AND(NX143='DD FD'!$J$10,NZ143='DD FD'!$AI$3),NY143,0),
IF(AND(OI143='DD FD'!$J$10,OK143='DD FD'!$AI$3),OJ143,0),
),2)</f>
        <v>0</v>
      </c>
      <c r="OV143" s="865">
        <f>ROUNDUP(SUM(
IF(AND(LB143='DD FD'!$J$8,LD143='DD FD'!$AI$3),LC143,0),
IF(AND(LL143='DD FD'!$J$8,LN143='DD FD'!$AI$3),LM143,0),
IF(AND(LV143='DD FD'!$J$8,LX143='DD FD'!$AI$3),LW143,0),
IF(AND(MF143='DD FD'!$J$8,MH143='DD FD'!$AI$3),MG143,0),
IF(AND(MQ143='DD FD'!$J$8,MS143='DD FD'!$AI$3),MR143,0),
IF(AND(NB143='DD FD'!$J$8,ND143='DD FD'!$AI$3),NC143,0),
IF(AND(NM143='DD FD'!$J$8,NO143='DD FD'!$AI$3),NN143,0),
IF(AND(NX143='DD FD'!$J$8,NZ143='DD FD'!$AI$3),NY143,0),
IF(AND(OI143='DD FD'!$J$8,OK143='DD FD'!$AI$3),OJ143,0),
),2)</f>
        <v>0</v>
      </c>
      <c r="OW143" s="865">
        <f>ROUNDUP(SUM(
IF(AND(LB143='DD FD'!$J$5,LD143='DD FD'!$AI$3),LC143,0),
IF(AND(LL143='DD FD'!$J$5,LN143='DD FD'!$AI$3),LM143,0),
IF(AND(LV143='DD FD'!$J$5,LX143='DD FD'!$AI$3),LW143,0),
IF(AND(MF143='DD FD'!$J$5,MH143='DD FD'!$AI$3),MG143,0),
IF(AND(MQ143='DD FD'!$J$5,MS143='DD FD'!$AI$3),MR143,0),
IF(AND(NB143='DD FD'!$J$5,ND143='DD FD'!$AI$3),NC143,0),
IF(AND(NM143='DD FD'!$J$5,NO143='DD FD'!$AI$3),NN143,0),
IF(AND(NX143='DD FD'!$J$5,NZ143='DD FD'!$AI$3),NY143,0),
IF(AND(OI143='DD FD'!$J$5,OK143='DD FD'!$AI$3),OJ143,0),
),2)</f>
        <v>0</v>
      </c>
      <c r="OX143" s="865">
        <f>ROUNDUP(SUM(
IF(AND(LB143='DD FD'!$J$9,LD143='DD FD'!$AI$3),LC143,0),
IF(AND(LL143='DD FD'!$J$9,LN143='DD FD'!$AI$3),LM143,0),
IF(AND(LV143='DD FD'!$J$9,LX143='DD FD'!$AI$3),LW143,0),
IF(AND(MF143='DD FD'!$J$9,MH143='DD FD'!$AI$3),MG143,0),
IF(AND(MQ143='DD FD'!$J$9,MS143='DD FD'!$AI$3),MR143,0),
IF(AND(NB143='DD FD'!$J$9,ND143='DD FD'!$AI$3),NC143,0),
IF(AND(NM143='DD FD'!$J$9,NO143='DD FD'!$AI$3),NN143,0),
IF(AND(NX143='DD FD'!$J$9,NZ143='DD FD'!$AI$3),NY143,0),
IF(AND(OI143='DD FD'!$J$9,OK143='DD FD'!$AI$3),OJ143,0),
),2)</f>
        <v>0</v>
      </c>
      <c r="OY143" s="865">
        <f>ROUNDUP(SUM(
IF(AND(LB143='DD FD'!$J$4,LD143='DD FD'!$AI$3),LC143,0),
IF(AND(LL143='DD FD'!$J$4,LN143='DD FD'!$AI$3),LM143,0),
IF(AND(LV143='DD FD'!$J$4,LX143='DD FD'!$AI$3),LW143,0),
IF(AND(MF143='DD FD'!$J$4,MH143='DD FD'!$AI$3),MG143,0),
IF(AND(MQ143='DD FD'!$J$4,MS143='DD FD'!$AI$3),MR143,0),
IF(AND(NB143='DD FD'!$J$4,ND143='DD FD'!$AI$3),NC143,0),
IF(AND(NM143='DD FD'!$J$4,NO143='DD FD'!$AI$3),NN143,0),
IF(AND(NX143='DD FD'!$J$4,NZ143='DD FD'!$AI$3),NY143,0),
IF(AND(OI143='DD FD'!$J$4,OK143='DD FD'!$AI$3),OJ143,0),
),2)</f>
        <v>0</v>
      </c>
      <c r="OZ143" s="867">
        <f>ROUNDUP(SUM(
IF(AND(LB143='DD FD'!$J$11,LD143='DD FD'!$AI$3),LC143,0),
IF(AND(LL143='DD FD'!$J$11,LN143='DD FD'!$AI$3),LM143,0),
IF(AND(LV143='DD FD'!$J$11,LX143='DD FD'!$AI$3),LW143,0),
IF(AND(MF143='DD FD'!$J$11,MH143='DD FD'!$AI$3),MG143,0),
IF(AND(MQ143='DD FD'!$J$11,MS143='DD FD'!$AI$3),MR143,0),
IF(AND(NB143='DD FD'!$J$11,ND143='DD FD'!$AI$3),NC143,0),
IF(AND(NM143='DD FD'!$J$11,NO143='DD FD'!$AI$3),NN143,0),
IF(AND(NX143='DD FD'!$J$11,NZ143='DD FD'!$AI$3),NY143,0),
IF(AND(OI143='DD FD'!$J$11,OK143='DD FD'!$AI$3),OJ143,0),
),2)</f>
        <v>0</v>
      </c>
    </row>
    <row r="144" spans="1:416">
      <c r="A144" s="663"/>
      <c r="B144" s="182"/>
      <c r="C144" s="282"/>
      <c r="D144" s="282"/>
      <c r="E144" s="183"/>
      <c r="F144" s="355"/>
      <c r="G144" s="359"/>
      <c r="H144" s="664"/>
      <c r="I144" s="173"/>
      <c r="J144" s="161" t="str">
        <f t="shared" si="54"/>
        <v/>
      </c>
      <c r="K144" s="633" t="str">
        <f t="shared" si="71"/>
        <v/>
      </c>
      <c r="L144" s="636"/>
      <c r="M144" s="124" t="str">
        <f t="shared" si="72"/>
        <v/>
      </c>
      <c r="N144" s="125" t="str">
        <f t="shared" si="55"/>
        <v/>
      </c>
      <c r="O144" s="175"/>
      <c r="P144" s="175"/>
      <c r="Q144" s="126" t="str">
        <f t="shared" si="73"/>
        <v/>
      </c>
      <c r="R144" s="184"/>
      <c r="S144" s="184"/>
      <c r="T144" s="182"/>
      <c r="U144" s="182"/>
      <c r="V144" s="182"/>
      <c r="W144" s="358"/>
      <c r="X144" s="182"/>
      <c r="Y144" s="183"/>
      <c r="Z144" s="123"/>
      <c r="AA144" s="176"/>
      <c r="AB144" s="176"/>
      <c r="AC144" s="176"/>
      <c r="AD144" s="176"/>
      <c r="AE144" s="176"/>
      <c r="AF144" s="176"/>
      <c r="AG144" s="127" t="str">
        <f t="shared" si="74"/>
        <v/>
      </c>
      <c r="AH144" s="127" t="str">
        <f t="shared" si="75"/>
        <v/>
      </c>
      <c r="AI144" s="370"/>
      <c r="AJ144" s="635"/>
      <c r="AK144" s="619" t="str">
        <f t="shared" si="76"/>
        <v/>
      </c>
      <c r="AL144" s="124" t="str">
        <f t="shared" si="56"/>
        <v/>
      </c>
      <c r="AM144" s="124" t="str">
        <f t="shared" si="57"/>
        <v/>
      </c>
      <c r="AN144" s="124" t="str">
        <f t="shared" si="58"/>
        <v/>
      </c>
      <c r="AO144" s="124" t="str">
        <f t="shared" si="59"/>
        <v/>
      </c>
      <c r="AP144" s="184"/>
      <c r="AQ144" s="182"/>
      <c r="AR144" s="182"/>
      <c r="AS144" s="182"/>
      <c r="AT144" s="182"/>
      <c r="AU144" s="127" t="str">
        <f t="shared" si="60"/>
        <v/>
      </c>
      <c r="AV144" s="354"/>
      <c r="AW144" s="127" t="str">
        <f t="shared" si="61"/>
        <v/>
      </c>
      <c r="AX144" s="144" t="str">
        <f t="shared" si="62"/>
        <v/>
      </c>
      <c r="AY144" s="182"/>
      <c r="AZ144" s="23"/>
      <c r="BA144" s="23"/>
      <c r="BB144" s="183"/>
      <c r="BC144" s="622"/>
      <c r="BD144" s="649" t="str">
        <f t="shared" si="77"/>
        <v/>
      </c>
      <c r="BE144" s="354"/>
      <c r="BF144" s="192" t="str">
        <f t="shared" si="78"/>
        <v/>
      </c>
      <c r="BG144" s="159"/>
      <c r="BH144" s="159"/>
      <c r="BI144" s="182"/>
      <c r="BJ144" s="194"/>
      <c r="BK144" s="194"/>
      <c r="BL144" s="194"/>
      <c r="BM144" s="127" t="str">
        <f t="shared" si="63"/>
        <v/>
      </c>
      <c r="BN144" s="194"/>
      <c r="BO144" s="178" t="str">
        <f t="shared" si="64"/>
        <v/>
      </c>
      <c r="BP144" s="191"/>
      <c r="BQ144" s="182"/>
      <c r="BR144" s="23"/>
      <c r="BS144" s="23"/>
      <c r="BT144" s="23"/>
      <c r="BU144" s="651"/>
      <c r="BV144" s="647"/>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633" t="str">
        <f t="shared" si="79"/>
        <v/>
      </c>
      <c r="DY144" s="736"/>
      <c r="DZ144" s="334"/>
      <c r="EA144" s="736"/>
      <c r="EB144" s="197"/>
      <c r="EC144" s="194"/>
      <c r="ED144" s="197"/>
      <c r="EE144" s="197"/>
      <c r="EF144" s="194"/>
      <c r="EG144" s="194"/>
      <c r="EH144" s="194"/>
      <c r="EI144" s="123" t="str">
        <f t="shared" si="65"/>
        <v/>
      </c>
      <c r="EJ144" s="194"/>
      <c r="EK144" s="620" t="str">
        <f t="shared" si="66"/>
        <v/>
      </c>
      <c r="EL144" s="756"/>
      <c r="EM144" s="620" t="str">
        <f t="shared" si="80"/>
        <v/>
      </c>
      <c r="EN144" s="733"/>
      <c r="EO144" s="163"/>
      <c r="EP144" s="163"/>
      <c r="EQ144" s="163"/>
      <c r="ER144" s="163"/>
      <c r="ES144" s="163"/>
      <c r="ET144" s="163"/>
      <c r="EU144" s="163"/>
      <c r="EV144" s="163"/>
      <c r="EW144" s="163"/>
      <c r="EX144" s="163"/>
      <c r="EY144" s="163"/>
      <c r="EZ144" s="163"/>
      <c r="FA144" s="163"/>
      <c r="FB144" s="163"/>
      <c r="FC144" s="742"/>
      <c r="FD144" s="648" t="str">
        <f t="shared" si="67"/>
        <v/>
      </c>
      <c r="FE144" s="183"/>
      <c r="FF144" s="201"/>
      <c r="FG144" s="201"/>
      <c r="FH144" s="201"/>
      <c r="FI144" s="201"/>
      <c r="FJ144" s="201"/>
      <c r="FK144" s="201"/>
      <c r="FL144" s="182"/>
      <c r="FM144" s="182"/>
      <c r="FN144" s="334"/>
      <c r="FO144" s="123" t="str">
        <f t="shared" si="68"/>
        <v/>
      </c>
      <c r="FP144" s="889" t="str">
        <f>IF(Table1[[#This Row],[Baumwollanteil (in %)]]&lt;&gt;"","05","")</f>
        <v/>
      </c>
      <c r="FQ144" s="999"/>
      <c r="FR144" s="179" t="str">
        <f t="shared" si="69"/>
        <v/>
      </c>
      <c r="FS144" s="175"/>
      <c r="FT144" s="175"/>
      <c r="FU144" s="175"/>
      <c r="FV144" s="745" t="str">
        <f t="shared" si="70"/>
        <v/>
      </c>
      <c r="FZ144" s="24"/>
      <c r="GA144" s="24"/>
      <c r="GC144" s="1010" t="str">
        <f>IF(Table1[[#This Row],[Global Trade Item Number (GTIN)]]="","",Table1[[#This Row],[Global Trade Item Number (GTIN)]])</f>
        <v/>
      </c>
      <c r="GD144" s="790" t="str">
        <f>IF(Table1[[#This Row],[WAWI-Nr./ Kreditoren-Nummer
(ASDV)]]&lt;&gt;"",Table1[[#This Row],[WAWI-Nr./ Kreditoren-Nummer
(ASDV)]],"")</f>
        <v/>
      </c>
      <c r="GE144" s="190"/>
      <c r="GF144" s="790" t="str">
        <f>IF(Table1[[#This Row],[Gültig ab (Datum)]]&lt;&gt;"","31.12.9999","")</f>
        <v/>
      </c>
      <c r="GG144" s="190"/>
      <c r="GH144" s="190"/>
      <c r="GI144" s="616"/>
      <c r="GJ144" s="765"/>
      <c r="GK144" s="763"/>
      <c r="GL144" s="617"/>
      <c r="GM144" s="617"/>
      <c r="GN144" s="617"/>
      <c r="GO144" s="617"/>
      <c r="GP144" s="617"/>
      <c r="GQ144" s="775"/>
      <c r="GR144" s="771"/>
      <c r="GS144" s="159"/>
      <c r="GT144" s="610"/>
      <c r="GU144" s="610"/>
      <c r="GV144" s="610"/>
      <c r="GW144" s="610"/>
      <c r="GX144" s="610"/>
      <c r="GY144" s="610"/>
      <c r="GZ144" s="610"/>
      <c r="HA144" s="610"/>
      <c r="HB144" s="771"/>
      <c r="HC144" s="610"/>
      <c r="HD144" s="610"/>
      <c r="HE144" s="610"/>
      <c r="HF144" s="610"/>
      <c r="HG144" s="610"/>
      <c r="HH144" s="610"/>
      <c r="HI144" s="610"/>
      <c r="HJ144" s="610"/>
      <c r="HK144" s="610"/>
      <c r="HL144" s="771"/>
      <c r="HM144" s="610"/>
      <c r="HN144" s="610"/>
      <c r="HO144" s="610"/>
      <c r="HP144" s="610"/>
      <c r="HQ144" s="610"/>
      <c r="HR144" s="610"/>
      <c r="HS144" s="610"/>
      <c r="HT144" s="610"/>
      <c r="HU144" s="610"/>
      <c r="HV144" s="771"/>
      <c r="HW144" s="610"/>
      <c r="HX144" s="610"/>
      <c r="HY144" s="610"/>
      <c r="HZ144" s="610"/>
      <c r="IA144" s="610"/>
      <c r="IB144" s="610"/>
      <c r="IC144" s="610"/>
      <c r="ID144" s="610"/>
      <c r="IE144" s="610"/>
      <c r="IF144" s="610"/>
      <c r="IG144" s="771"/>
      <c r="IH144" s="610"/>
      <c r="II144" s="610"/>
      <c r="IJ144" s="610"/>
      <c r="IK144" s="610"/>
      <c r="IL144" s="610"/>
      <c r="IM144" s="610"/>
      <c r="IN144" s="610"/>
      <c r="IO144" s="610"/>
      <c r="IP144" s="610"/>
      <c r="IQ144" s="610"/>
      <c r="IR144" s="771"/>
      <c r="IS144" s="610"/>
      <c r="IT144" s="610"/>
      <c r="IU144" s="610"/>
      <c r="IV144" s="610"/>
      <c r="IW144" s="610"/>
      <c r="IX144" s="610"/>
      <c r="IY144" s="610"/>
      <c r="IZ144" s="610"/>
      <c r="JA144" s="610"/>
      <c r="JB144" s="610"/>
      <c r="JC144" s="771"/>
      <c r="JD144" s="610"/>
      <c r="JE144" s="610"/>
      <c r="JF144" s="610"/>
      <c r="JG144" s="610"/>
      <c r="JH144" s="610"/>
      <c r="JI144" s="610"/>
      <c r="JJ144" s="610"/>
      <c r="JK144" s="610"/>
      <c r="JL144" s="610"/>
      <c r="JM144" s="827"/>
      <c r="JN144" s="771"/>
      <c r="JO144" s="610"/>
      <c r="JP144" s="610"/>
      <c r="JQ144" s="610"/>
      <c r="JR144" s="610"/>
      <c r="JS144" s="610"/>
      <c r="JT144" s="610"/>
      <c r="JU144" s="610"/>
      <c r="JV144" s="610"/>
      <c r="JW144" s="610"/>
      <c r="JX144" s="610"/>
      <c r="JY144" s="771"/>
      <c r="JZ144" s="610"/>
      <c r="KA144" s="610"/>
      <c r="KB144" s="610"/>
      <c r="KC144" s="610"/>
      <c r="KD144" s="610"/>
      <c r="KE144" s="610"/>
      <c r="KF144" s="610"/>
      <c r="KG144" s="610"/>
      <c r="KH144" s="610"/>
      <c r="KI144" s="610"/>
      <c r="KL144" s="803" t="str">
        <f>IF(Table1[[#This Row],[GTIN]]&lt;&gt;"",Table1[[#This Row],[GTIN]],"")</f>
        <v/>
      </c>
      <c r="KM144" s="804" t="str">
        <f>Table1[[#This Row],[Kreditor]]</f>
        <v/>
      </c>
      <c r="KN144" s="805" t="str">
        <f>IF(Table1[[#This Row],[Gültig ab (Datum)]]&lt;&gt;"",Table1[[#This Row],[Gültig ab (Datum)]],"")</f>
        <v/>
      </c>
      <c r="KO144" s="805" t="str">
        <f>Table1[[#This Row],[Gültig bis]]</f>
        <v/>
      </c>
      <c r="KP144" s="818" t="str">
        <f>IF(Table1[[#This Row],[Artikel verpackt? 
(X=Ja)]]="","",Table1[[#This Row],[Artikel verpackt? 
(X=Ja)]])</f>
        <v/>
      </c>
      <c r="KQ144" s="806" t="str">
        <f>IF(Table1[[#This Row],[Verpackung recyclingfähig?
(X=Ja)]]="","",Table1[[#This Row],[Verpackung recyclingfähig?
(X=Ja)]])</f>
        <v/>
      </c>
      <c r="KR144" s="807"/>
      <c r="KS144" s="808"/>
      <c r="KT144" s="809"/>
      <c r="KU144" s="809"/>
      <c r="KV144" s="809"/>
      <c r="KW144" s="809"/>
      <c r="KX144" s="809"/>
      <c r="KY144" s="809"/>
      <c r="KZ144" s="810"/>
      <c r="LA144" s="811" t="str">
        <f>IF(Table1[[#This Row],[Hauptkörper - B1 - Art]]="","",VLOOKUP(Table1[[#This Row],[Hauptkörper - B1 - Art]],'DD FD'!B:C,2,FALSE))</f>
        <v/>
      </c>
      <c r="LB144" s="812" t="str">
        <f>IF(Table1[[#This Row],[Hauptkörper - B1 - Fraktion]]="","",VLOOKUP(Table1[[#This Row],[Hauptkörper - B1 - Fraktion]],'DD FD'!H:J,3,FALSE))</f>
        <v/>
      </c>
      <c r="LC144" s="809" t="str">
        <f>IF(Table1[[#This Row],[Hauptkörper - B1 - Gewicht
(in G)]]="","",Table1[[#This Row],[Hauptkörper - B1 - Gewicht
(in G)]])</f>
        <v/>
      </c>
      <c r="LD144" s="809" t="str">
        <f>IF(Table1[[#This Row],[Hauptkörper - B1 - Lizenzierungs-pflichtig? (X=Ja)]]="","",Table1[[#This Row],[Hauptkörper - B1 - Lizenzierungs-pflichtig? (X=Ja)]])</f>
        <v/>
      </c>
      <c r="LE144" s="812" t="str">
        <f>IF(Table1[[#This Row],[Hauptkörper - B1 - Virgin Material]]="","",VLOOKUP(Table1[[#This Row],[Hauptkörper - B1 - Virgin Material]],'DD FD'!AJ:AK,2,FALSE))</f>
        <v/>
      </c>
      <c r="LF144" s="813" t="str">
        <f>IF(Table1[[#This Row],[Hauptkörper - B1 - Virgin Material Anteil (in %)]]="","",Table1[[#This Row],[Hauptkörper - B1 - Virgin Material Anteil (in %)]])</f>
        <v/>
      </c>
      <c r="LG144" s="812" t="str">
        <f>IF(Table1[[#This Row],[Hauptkörper - B1 - Recyceltes Material]]="","",VLOOKUP(Table1[[#This Row],[Hauptkörper - B1 - Recyceltes Material]],'DD FD'!AL:AM,2,FALSE))</f>
        <v/>
      </c>
      <c r="LH144" s="813" t="str">
        <f>IF(Table1[[#This Row],[Hauptkörper - B1 - Recyceltes Material Anteil (in %)]]="","",Table1[[#This Row],[Hauptkörper - B1 - Recyceltes Material Anteil (in %)]])</f>
        <v/>
      </c>
      <c r="LI144" s="814" t="str">
        <f>IF(Table1[[#This Row],[Hauptkörper - B1 - Beschichtung]]="","",VLOOKUP(Table1[[#This Row],[Hauptkörper - B1 - Beschichtung]],'DD FD'!AE:AF,2,FALSE))</f>
        <v/>
      </c>
      <c r="LJ144" s="815" t="str">
        <f>IF(Table1[[#This Row],[Hauptkörper - B1 - Beschichtung Anteil (in %)]]="","",Table1[[#This Row],[Hauptkörper - B1 - Beschichtung Anteil (in %)]])</f>
        <v/>
      </c>
      <c r="LK144" s="811" t="str">
        <f>IF(Table1[[#This Row],[Hauptkörper - B2 - Art]]="","",VLOOKUP(Table1[[#This Row],[Hauptkörper - B2 - Art]],'DD FD'!B:C,2,FALSE))</f>
        <v/>
      </c>
      <c r="LL144" s="812" t="str">
        <f>IF(Table1[[#This Row],[Hauptkörper - B2 - Fraktion]]="","",VLOOKUP(Table1[[#This Row],[Hauptkörper - B2 - Fraktion]],'DD FD'!H:J,3,FALSE))</f>
        <v/>
      </c>
      <c r="LM144" s="809" t="str">
        <f>IF(Table1[[#This Row],[Hauptkörper - B2 - Gewicht
(in G)]]="","",Table1[[#This Row],[Hauptkörper - B2 - Gewicht
(in G)]])</f>
        <v/>
      </c>
      <c r="LN144" s="809" t="str">
        <f>IF(Table1[[#This Row],[Hauptkörper - B2 - Lizenzierungs-pflichtig? (X=Ja)]]="","",Table1[[#This Row],[Hauptkörper - B2 - Lizenzierungs-pflichtig? (X=Ja)]])</f>
        <v/>
      </c>
      <c r="LO144" s="812" t="str">
        <f>IF(Table1[[#This Row],[Hauptkörper - B2 - Virgin Material]]="","",VLOOKUP(Table1[[#This Row],[Hauptkörper - B2 - Virgin Material]],'DD FD'!AJ:AK,2,FALSE))</f>
        <v/>
      </c>
      <c r="LP144" s="813" t="str">
        <f>IF(Table1[[#This Row],[Hauptkörper - B2 - Virgin Material Anteil (in %)]]="","",Table1[[#This Row],[Hauptkörper - B2 - Virgin Material Anteil (in %)]])</f>
        <v/>
      </c>
      <c r="LQ144" s="812" t="str">
        <f>IF(Table1[[#This Row],[Hauptkörper - B2 - Recyceltes Material]]="","",VLOOKUP(Table1[[#This Row],[Hauptkörper - B2 - Recyceltes Material]],'DD FD'!AL:AM,2,FALSE))</f>
        <v/>
      </c>
      <c r="LR144" s="813" t="str">
        <f>IF(Table1[[#This Row],[Hauptkörper - B2 - Recyceltes Material Anteil (in %)]]="","",Table1[[#This Row],[Hauptkörper - B2 - Recyceltes Material Anteil (in %)]])</f>
        <v/>
      </c>
      <c r="LS144" s="812" t="str">
        <f>IF(Table1[[#This Row],[Hauptkörper - B2 - Beschichtung]]="","",VLOOKUP(Table1[[#This Row],[Hauptkörper - B2 - Beschichtung]],'DD FD'!AE:AF,2,FALSE))</f>
        <v/>
      </c>
      <c r="LT144" s="815" t="str">
        <f>IF(Table1[[#This Row],[Hauptkörper - B2 - Beschichtung Anteil (in %)]]="","",Table1[[#This Row],[Hauptkörper - B2 - Beschichtung Anteil (in %)]])</f>
        <v/>
      </c>
      <c r="LU144" s="811" t="str">
        <f>IF(Table1[[#This Row],[Hauptkörper - B3 - Art]]="","",VLOOKUP(Table1[[#This Row],[Hauptkörper - B3 - Art]],'DD FD'!B:C,2,FALSE))</f>
        <v/>
      </c>
      <c r="LV144" s="812" t="str">
        <f>IF(Table1[[#This Row],[Hauptkörper - B3 - Fraktion]]="","",VLOOKUP(Table1[[#This Row],[Hauptkörper - B3 - Fraktion]],'DD FD'!H:J,3,FALSE))</f>
        <v/>
      </c>
      <c r="LW144" s="809" t="str">
        <f>IF(Table1[[#This Row],[Hauptkörper - B3 - Gewicht
(in G)]]="","",Table1[[#This Row],[Hauptkörper - B3 - Gewicht
(in G)]])</f>
        <v/>
      </c>
      <c r="LX144" s="809" t="str">
        <f>IF(Table1[[#This Row],[Hauptkörper - B3 - Lizenzierungs-pflichtig? (X=Ja)]]="","",Table1[[#This Row],[Hauptkörper - B3 - Lizenzierungs-pflichtig? (X=Ja)]])</f>
        <v/>
      </c>
      <c r="LY144" s="812" t="str">
        <f>IF(Table1[[#This Row],[Hauptkörper - B3 - Virgin Material]]="","",VLOOKUP(Table1[[#This Row],[Hauptkörper - B3 - Virgin Material]],'DD FD'!AJ:AK,2,FALSE))</f>
        <v/>
      </c>
      <c r="LZ144" s="813" t="str">
        <f>IF(Table1[[#This Row],[Hauptkörper - B3 - Virgin Material Anteil (in %)]]="","",Table1[[#This Row],[Hauptkörper - B3 - Virgin Material Anteil (in %)]])</f>
        <v/>
      </c>
      <c r="MA144" s="812" t="str">
        <f>IF(Table1[[#This Row],[Hauptkörper - B3 - Recyceltes Material]]="","",VLOOKUP(Table1[[#This Row],[Hauptkörper - B3 - Recyceltes Material]],'DD FD'!AL:AM,2,FALSE))</f>
        <v/>
      </c>
      <c r="MB144" s="813" t="str">
        <f>IF(Table1[[#This Row],[Hauptkörper - B3 - Recyceltes Material Anteil (in %)]]="","",Table1[[#This Row],[Hauptkörper - B3 - Recyceltes Material Anteil (in %)]])</f>
        <v/>
      </c>
      <c r="MC144" s="812" t="str">
        <f>IF(Table1[[#This Row],[Hauptkörper - B3 - Beschichtung]]="","",VLOOKUP(Table1[[#This Row],[Hauptkörper - B3 - Beschichtung]],'DD FD'!AE:AF,2,FALSE))</f>
        <v/>
      </c>
      <c r="MD144" s="815" t="str">
        <f>IF(Table1[[#This Row],[Hauptkörper - B3 - Beschichtung Anteil (in %)]]="","",Table1[[#This Row],[Hauptkörper - B3 - Beschichtung Anteil (in %)]])</f>
        <v/>
      </c>
      <c r="ME144" s="811" t="str">
        <f>IF(Table1[[#This Row],[Verschluss - B1 - Art]]="","",VLOOKUP(Table1[[#This Row],[Verschluss - B1 - Art]],'DD FD'!D:E,2,FALSE))</f>
        <v/>
      </c>
      <c r="MF144" s="812" t="str">
        <f>IF(Table1[[#This Row],[Verschluss - B1 - Fraktion]]="","",VLOOKUP(Table1[[#This Row],[Verschluss - B1 - Fraktion]],'DD FD'!H:J,3,FALSE))</f>
        <v/>
      </c>
      <c r="MG144" s="809" t="str">
        <f>IF(Table1[[#This Row],[Verschluss - B1 - Gewicht (in G)]]="","",Table1[[#This Row],[Verschluss - B1 - Gewicht (in G)]])</f>
        <v/>
      </c>
      <c r="MH144" s="809" t="str">
        <f>IF(Table1[[#This Row],[Verschluss - B1 - Lizenzierungs-pflichtig? (X=Ja)]]="","",Table1[[#This Row],[Verschluss - B1 - Lizenzierungs-pflichtig? (X=Ja)]])</f>
        <v/>
      </c>
      <c r="MI144" s="809" t="str">
        <f>IF(Table1[[#This Row],[Verschluss - B1 - Trennbar vom Hauptkörper? (X=Ja)]]="","",Table1[[#This Row],[Verschluss - B1 - Trennbar vom Hauptkörper? (X=Ja)]])</f>
        <v/>
      </c>
      <c r="MJ144" s="812" t="str">
        <f>IF(Table1[[#This Row],[Verschluss - B1 - Virgin Material]]="","",VLOOKUP(Table1[[#This Row],[Verschluss - B1 - Virgin Material]],'DD FD'!AJ:AK,2,FALSE))</f>
        <v/>
      </c>
      <c r="MK144" s="813" t="str">
        <f>IF(Table1[[#This Row],[Verschluss - B1 - Virgin Material Anteil (in %)]]="","",Table1[[#This Row],[Verschluss - B1 - Virgin Material Anteil (in %)]])</f>
        <v/>
      </c>
      <c r="ML144" s="812" t="str">
        <f>IF(Table1[[#This Row],[Verschluss - B1 - Recyceltes Material]]="","",VLOOKUP(Table1[[#This Row],[Verschluss - B1 - Recyceltes Material]],'DD FD'!AL:AM,2,FALSE))</f>
        <v/>
      </c>
      <c r="MM144" s="813" t="str">
        <f>IF(Table1[[#This Row],[Verschluss - B1 - Recyceltes Material Anteil (in %)]]="","",Table1[[#This Row],[Verschluss - B1 - Recyceltes Material Anteil (in %)]])</f>
        <v/>
      </c>
      <c r="MN144" s="812" t="str">
        <f>IF(Table1[[#This Row],[Verschluss - B1 - Beschichtung]]="","",VLOOKUP(Table1[[#This Row],[Verschluss - B1 - Beschichtung]],'DD FD'!AE:AF,2,FALSE))</f>
        <v/>
      </c>
      <c r="MO144" s="815" t="str">
        <f>IF(Table1[[#This Row],[Verschluss - B1 - Beschichtung Anteil (in %)]]="","",Table1[[#This Row],[Verschluss - B1 - Beschichtung Anteil (in %)]])</f>
        <v/>
      </c>
      <c r="MP144" s="811" t="str">
        <f>IF(Table1[[#This Row],[Verschluss - B2 - Art]]="","",VLOOKUP(Table1[[#This Row],[Verschluss - B2 - Art]],'DD FD'!D:E,2,FALSE))</f>
        <v/>
      </c>
      <c r="MQ144" s="812" t="str">
        <f>IF(Table1[[#This Row],[Verschluss - B2 - Fraktion]]="","",VLOOKUP(Table1[[#This Row],[Verschluss - B2 - Fraktion]],'DD FD'!H:J,3,FALSE))</f>
        <v/>
      </c>
      <c r="MR144" s="809" t="str">
        <f>IF(Table1[[#This Row],[Verschluss - B2 - Gewicht (in G)]]="","",Table1[[#This Row],[Verschluss - B2 - Gewicht (in G)]])</f>
        <v/>
      </c>
      <c r="MS144" s="809" t="str">
        <f>IF(Table1[[#This Row],[Verschluss - B2 - Lizenzierungs-pflichtig? (X=Ja)]]="","",Table1[[#This Row],[Verschluss - B2 - Lizenzierungs-pflichtig? (X=Ja)]])</f>
        <v/>
      </c>
      <c r="MT144" s="809" t="str">
        <f>IF(Table1[[#This Row],[Verschluss - B2 - Trennbar vom Hauptkörper? (X=Ja)]]="","",Table1[[#This Row],[Verschluss - B2 - Trennbar vom Hauptkörper? (X=Ja)]])</f>
        <v/>
      </c>
      <c r="MU144" s="812" t="str">
        <f>IF(Table1[[#This Row],[Verschluss - B2 - Virgin Material]]="","",VLOOKUP(Table1[[#This Row],[Verschluss - B2 - Virgin Material]],'DD FD'!AJ:AK,2,FALSE))</f>
        <v/>
      </c>
      <c r="MV144" s="813" t="str">
        <f>IF(Table1[[#This Row],[Verschluss - B2 - Virgin Material Anteil (in %)]]="","",Table1[[#This Row],[Verschluss - B2 - Virgin Material Anteil (in %)]])</f>
        <v/>
      </c>
      <c r="MW144" s="812" t="str">
        <f>IF(Table1[[#This Row],[Verschluss - B2 - Recyceltes Material]]="","",VLOOKUP(Table1[[#This Row],[Verschluss - B2 - Recyceltes Material]],'DD FD'!AL:AM,2,FALSE))</f>
        <v/>
      </c>
      <c r="MX144" s="813" t="str">
        <f>IF(Table1[[#This Row],[Verschluss - B2 - Recyceltes Material Anteil (in %)]]="","",Table1[[#This Row],[Verschluss - B2 - Recyceltes Material Anteil (in %)]])</f>
        <v/>
      </c>
      <c r="MY144" s="812" t="str">
        <f>IF(Table1[[#This Row],[Verschluss - B2 - Beschichtung]]="","",VLOOKUP(Table1[[#This Row],[Verschluss - B2 - Beschichtung]],'DD FD'!AE:AF,2,FALSE))</f>
        <v/>
      </c>
      <c r="MZ144" s="815" t="str">
        <f>IF(Table1[[#This Row],[Verschluss - B2 - Beschichtung Anteil (in %)]]="","",Table1[[#This Row],[Verschluss - B2 - Beschichtung Anteil (in %)]])</f>
        <v/>
      </c>
      <c r="NA144" s="811" t="str">
        <f>IF(Table1[[#This Row],[Verschluss - B3 - Art]]="","",VLOOKUP(Table1[[#This Row],[Verschluss - B3 - Art]],'DD FD'!D:E,2,FALSE))</f>
        <v/>
      </c>
      <c r="NB144" s="812" t="str">
        <f>IF(Table1[[#This Row],[Verschluss - B3 - Fraktion]]="","",VLOOKUP(Table1[[#This Row],[Verschluss - B3 - Fraktion]],'DD FD'!H:J,3,FALSE))</f>
        <v/>
      </c>
      <c r="NC144" s="809" t="str">
        <f>IF(Table1[[#This Row],[Verschluss - B3 - Gewicht (in G)]]="","",Table1[[#This Row],[Verschluss - B3 - Gewicht (in G)]])</f>
        <v/>
      </c>
      <c r="ND144" s="809" t="str">
        <f>IF(Table1[[#This Row],[Verschluss - B3 - Lizenzierungs-pflichtig? (X=Ja)]]="","",Table1[[#This Row],[Verschluss - B3 - Lizenzierungs-pflichtig? (X=Ja)]])</f>
        <v/>
      </c>
      <c r="NE144" s="809" t="str">
        <f>IF(Table1[[#This Row],[Verschluss - B3 - Trennbar vom Hauptkörper? (X=Ja)]]="","",Table1[[#This Row],[Verschluss - B3 - Trennbar vom Hauptkörper? (X=Ja)]])</f>
        <v/>
      </c>
      <c r="NF144" s="812" t="str">
        <f>IF(Table1[[#This Row],[Verschluss - B3 - Virgin Material]]="","",VLOOKUP(Table1[[#This Row],[Verschluss - B3 - Virgin Material]],'DD FD'!AJ:AK,2,FALSE))</f>
        <v/>
      </c>
      <c r="NG144" s="813" t="str">
        <f>IF(Table1[[#This Row],[Verschluss - B3 - Virgin Material Anteil (in %)]]="","",Table1[[#This Row],[Verschluss - B3 - Virgin Material Anteil (in %)]])</f>
        <v/>
      </c>
      <c r="NH144" s="812" t="str">
        <f>IF(Table1[[#This Row],[Verschluss - B3 - Recyceltes Material]]="","",VLOOKUP(Table1[[#This Row],[Verschluss - B3 - Recyceltes Material]],'DD FD'!AL:AM,2,FALSE))</f>
        <v/>
      </c>
      <c r="NI144" s="813" t="str">
        <f>IF(Table1[[#This Row],[Verschluss - B3 - Recyceltes Material Anteil (in %)]]="","",Table1[[#This Row],[Verschluss - B3 - Recyceltes Material Anteil (in %)]])</f>
        <v/>
      </c>
      <c r="NJ144" s="812" t="str">
        <f>IF(Table1[[#This Row],[Verschluss - B3 - Beschichtung]]="","",VLOOKUP(Table1[[#This Row],[Verschluss - B3 - Beschichtung]],'DD FD'!AE:AF,2,FALSE))</f>
        <v/>
      </c>
      <c r="NK144" s="815" t="str">
        <f>IF(Table1[[#This Row],[Verschluss - B3 - Beschichtung Anteil (in %)]]="","",Table1[[#This Row],[Verschluss - B3 - Beschichtung Anteil (in %)]])</f>
        <v/>
      </c>
      <c r="NL144" s="811" t="str">
        <f>IF(Table1[[#This Row],[Etikett - B1 - Art]]="","",VLOOKUP(Table1[[#This Row],[Etikett - B1 - Art]],'DD FD'!F:G,2,FALSE))</f>
        <v/>
      </c>
      <c r="NM144" s="812" t="str">
        <f>IF(Table1[[#This Row],[Etikett - B1 - Fraktion]]="","",VLOOKUP(Table1[[#This Row],[Etikett - B1 - Fraktion]],'DD FD'!H:J,3,FALSE))</f>
        <v/>
      </c>
      <c r="NN144" s="809" t="str">
        <f>IF(Table1[[#This Row],[Etikett - B1 - Gewicht (in G)]]="","",Table1[[#This Row],[Etikett - B1 - Gewicht (in G)]])</f>
        <v/>
      </c>
      <c r="NO144" s="809" t="str">
        <f>IF(Table1[[#This Row],[Etikett - B1 - Lizenzierungs-pflichtig? (X=Ja)]]="","",Table1[[#This Row],[Etikett - B1 - Lizenzierungs-pflichtig? (X=Ja)]])</f>
        <v/>
      </c>
      <c r="NP144" s="809" t="str">
        <f>IF(Table1[[#This Row],[Etikett - B1 - Trennbar vom Hauptkörper? (X=Ja)]]="","",Table1[[#This Row],[Etikett - B1 - Trennbar vom Hauptkörper? (X=Ja)]])</f>
        <v/>
      </c>
      <c r="NQ144" s="812" t="str">
        <f>IF(Table1[[#This Row],[Etikett - B1 - Virgin Material]]="","",VLOOKUP(Table1[[#This Row],[Etikett - B1 - Virgin Material]],'DD FD'!AJ:AK,2,FALSE))</f>
        <v/>
      </c>
      <c r="NR144" s="813" t="str">
        <f>IF(Table1[[#This Row],[Etikett - B1 - Virgin Material Anteil (in %)]]="","",Table1[[#This Row],[Etikett - B1 - Virgin Material Anteil (in %)]])</f>
        <v/>
      </c>
      <c r="NS144" s="812" t="str">
        <f>IF(Table1[[#This Row],[Etikett - B1 - Recyceltes Material]]="","",VLOOKUP(Table1[[#This Row],[Etikett - B1 - Recyceltes Material]],'DD FD'!AL:AM,2,FALSE))</f>
        <v/>
      </c>
      <c r="NT144" s="813" t="str">
        <f>IF(Table1[[#This Row],[Etikett - B1 - Recyceltes Material Anteil (in %)]]="","",Table1[[#This Row],[Etikett - B1 - Recyceltes Material Anteil (in %)]])</f>
        <v/>
      </c>
      <c r="NU144" s="812" t="str">
        <f>IF(Table1[[#This Row],[Etikett - B1 - Beschichtung]]="","",VLOOKUP(Table1[[#This Row],[Etikett - B1 - Beschichtung]],'DD FD'!AE:AF,2,FALSE))</f>
        <v/>
      </c>
      <c r="NV144" s="815" t="str">
        <f>IF(Table1[[#This Row],[Etikett - B1 - Beschichtung Anteil (in %)]]="","",Table1[[#This Row],[Etikett - B1 - Beschichtung Anteil (in %)]])</f>
        <v/>
      </c>
      <c r="NW144" s="811" t="str">
        <f>IF(Table1[[#This Row],[Etikett - B2 - Art]]="","",VLOOKUP(Table1[[#This Row],[Etikett - B2 - Art]],'DD FD'!F:G,2,FALSE))</f>
        <v/>
      </c>
      <c r="NX144" s="812" t="str">
        <f>IF(Table1[[#This Row],[Etikett - B2 - Fraktion]]="","",VLOOKUP(Table1[[#This Row],[Etikett - B2 - Fraktion]],'DD FD'!H:J,3,FALSE))</f>
        <v/>
      </c>
      <c r="NY144" s="809" t="str">
        <f>IF(Table1[[#This Row],[Etikett - B2 - Gewicht (in G)]]="","",Table1[[#This Row],[Etikett - B2 - Gewicht (in G)]])</f>
        <v/>
      </c>
      <c r="NZ144" s="809" t="str">
        <f>IF(Table1[[#This Row],[Etikett - B2 - Lizenzierungs-pflichtig? (X=Ja)]]="","",Table1[[#This Row],[Etikett - B2 - Lizenzierungs-pflichtig? (X=Ja)]])</f>
        <v/>
      </c>
      <c r="OA144" s="809" t="str">
        <f>IF(Table1[[#This Row],[Etikett - B2 - Trennbar vom Hauptkörper? (X=Ja)]]="","",Table1[[#This Row],[Etikett - B2 - Trennbar vom Hauptkörper? (X=Ja)]])</f>
        <v/>
      </c>
      <c r="OB144" s="812" t="str">
        <f>IF(Table1[[#This Row],[Etikett - B2 - Virgin Material]]="","",VLOOKUP(Table1[[#This Row],[Etikett - B2 - Virgin Material]],'DD FD'!AJ:AK,2,FALSE))</f>
        <v/>
      </c>
      <c r="OC144" s="813" t="str">
        <f>IF(Table1[[#This Row],[Etikett - B2 - Virgin Material Anteil (in %)]]="","",Table1[[#This Row],[Etikett - B2 - Virgin Material Anteil (in %)]])</f>
        <v/>
      </c>
      <c r="OD144" s="812" t="str">
        <f>IF(Table1[[#This Row],[Etikett - B2 - Recyceltes Material]]="","",VLOOKUP(Table1[[#This Row],[Etikett - B2 - Recyceltes Material]],'DD FD'!AL:AM,2,FALSE))</f>
        <v/>
      </c>
      <c r="OE144" s="813" t="str">
        <f>IF(Table1[[#This Row],[Etikett - B2 - Recyceltes Material Anteil (in %)]]="","",Table1[[#This Row],[Etikett - B2 - Recyceltes Material Anteil (in %)]])</f>
        <v/>
      </c>
      <c r="OF144" s="812" t="str">
        <f>IF(Table1[[#This Row],[Etikett - B2 - Beschichtung]]="","",VLOOKUP(Table1[[#This Row],[Etikett - B2 - Beschichtung]],'DD FD'!AE:AF,2,FALSE))</f>
        <v/>
      </c>
      <c r="OG144" s="815" t="str">
        <f>IF(Table1[[#This Row],[Etikett - B2 - Beschichtung Anteil (in %)]]="","",Table1[[#This Row],[Etikett - B2 - Beschichtung Anteil (in %)]])</f>
        <v/>
      </c>
      <c r="OH144" s="811" t="str">
        <f>IF(Table1[[#This Row],[Etikett - B3 - Art]]="","",VLOOKUP(Table1[[#This Row],[Etikett - B3 - Art]],'DD FD'!F:G,2,FALSE))</f>
        <v/>
      </c>
      <c r="OI144" s="812" t="str">
        <f>IF(Table1[[#This Row],[Etikett - B3 - Fraktion]]="","",VLOOKUP(Table1[[#This Row],[Etikett - B3 - Fraktion]],'DD FD'!H:J,3,FALSE))</f>
        <v/>
      </c>
      <c r="OJ144" s="809" t="str">
        <f>IF(Table1[[#This Row],[Etikett - B3 - Gewicht (in G)]]="","",Table1[[#This Row],[Etikett - B3 - Gewicht (in G)]])</f>
        <v/>
      </c>
      <c r="OK144" s="809" t="str">
        <f>IF(Table1[[#This Row],[Etikett - B3 - Lizenzierungs-pflichtig? (X=Ja)]]="","",Table1[[#This Row],[Etikett - B3 - Lizenzierungs-pflichtig? (X=Ja)]])</f>
        <v/>
      </c>
      <c r="OL144" s="809" t="str">
        <f>IF(Table1[[#This Row],[Etikett - B3 - Trennbar vom Hauptkörper? (X=Ja)]]="","",Table1[[#This Row],[Etikett - B3 - Trennbar vom Hauptkörper? (X=Ja)]])</f>
        <v/>
      </c>
      <c r="OM144" s="812" t="str">
        <f>IF(Table1[[#This Row],[Etikett - B3 - Virgin Material]]="","",VLOOKUP(Table1[[#This Row],[Etikett - B3 - Virgin Material]],'DD FD'!AJ:AK,2,FALSE))</f>
        <v/>
      </c>
      <c r="ON144" s="813" t="str">
        <f>IF(Table1[[#This Row],[Etikett - B3 - Virgin Material Anteil (in %)]]="","",Table1[[#This Row],[Etikett - B3 - Virgin Material Anteil (in %)]])</f>
        <v/>
      </c>
      <c r="OO144" s="812" t="str">
        <f>IF(Table1[[#This Row],[Etikett - B3 - Recyceltes Material]]="","",VLOOKUP(Table1[[#This Row],[Etikett - B3 - Recyceltes Material]],'DD FD'!AL:AM,2,FALSE))</f>
        <v/>
      </c>
      <c r="OP144" s="813" t="str">
        <f>IF(Table1[[#This Row],[Etikett - B3 - Recyceltes Material Anteil (in %)]]="","",Table1[[#This Row],[Etikett - B3 - Recyceltes Material Anteil (in %)]])</f>
        <v/>
      </c>
      <c r="OQ144" s="812" t="str">
        <f>IF(Table1[[#This Row],[Etikett - B3 - Beschichtung]]="","",VLOOKUP(Table1[[#This Row],[Etikett - B3 - Beschichtung]],'DD FD'!AE:AF,2,FALSE))</f>
        <v/>
      </c>
      <c r="OR144" s="861" t="str">
        <f>IF(Table1[[#This Row],[Etikett - B3 - Beschichtung Anteil (in %)]]="","",Table1[[#This Row],[Etikett - B3 - Beschichtung Anteil (in %)]])</f>
        <v/>
      </c>
      <c r="OS144" s="866">
        <f>ROUNDUP(SUM(
IF(AND(LB144='DD FD'!$J$7,LD144='DD FD'!$AI$3),LC144,0),
IF(AND(LL144='DD FD'!$J$7,LN144='DD FD'!$AI$3),LM144,0),
IF(AND(LV144='DD FD'!$J$7,LX144='DD FD'!$AI$3),LW144,0),
IF(AND(MF144='DD FD'!$J$7,MH144='DD FD'!$AI$3),MG144,0),
IF(AND(MQ144='DD FD'!$J$7,MS144='DD FD'!$AI$3),MR144,0),
IF(AND(NB144='DD FD'!$J$7,ND144='DD FD'!$AI$3),NC144,0),
IF(AND(NM144='DD FD'!$J$7,NO144='DD FD'!$AI$3),NN144,0),
IF(AND(NX144='DD FD'!$J$7,NZ144='DD FD'!$AI$3),NY144,0),
IF(AND(OI144='DD FD'!$J$7,OK144='DD FD'!$AI$3),OJ144,0),
),2)</f>
        <v>0</v>
      </c>
      <c r="OT144" s="865">
        <f>ROUNDUP(SUM(
IF(AND(LB144='DD FD'!$J$6,LD144='DD FD'!$AI$3),LC144,0),
IF(AND(LL144='DD FD'!$J$6,LN144='DD FD'!$AI$3),LM144,0),
IF(AND(LV144='DD FD'!$J$6,LX144='DD FD'!$AI$3),LW144,0),
IF(AND(MF144='DD FD'!$J$6,MH144='DD FD'!$AI$3),MG144,0),
IF(AND(MQ144='DD FD'!$J$6,MS144='DD FD'!$AI$3),MR144,0),
IF(AND(NB144='DD FD'!$J$6,ND144='DD FD'!$AI$3),NC144,0),
IF(AND(NM144='DD FD'!$J$6,NO144='DD FD'!$AI$3),NN144,0),
IF(AND(NX144='DD FD'!$J$6,NZ144='DD FD'!$AI$3),NY144,0),
IF(AND(OI144='DD FD'!$J$6,OK144='DD FD'!$AI$3),OJ144,0),
),2)</f>
        <v>0</v>
      </c>
      <c r="OU144" s="865">
        <f>ROUNDUP(SUM(
IF(AND(LB144='DD FD'!$J$10,LD144='DD FD'!$AI$3),LC144,0),
IF(AND(LL144='DD FD'!$J$10,LN144='DD FD'!$AI$3),LM144,0),
IF(AND(LV144='DD FD'!$J$10,LX144='DD FD'!$AI$3),LW144,0),
IF(AND(MF144='DD FD'!$J$10,MH144='DD FD'!$AI$3),MG144,0),
IF(AND(MQ144='DD FD'!$J$10,MS144='DD FD'!$AI$3),MR144,0),
IF(AND(NB144='DD FD'!$J$10,ND144='DD FD'!$AI$3),NC144,0),
IF(AND(NM144='DD FD'!$J$10,NO144='DD FD'!$AI$3),NN144,0),
IF(AND(NX144='DD FD'!$J$10,NZ144='DD FD'!$AI$3),NY144,0),
IF(AND(OI144='DD FD'!$J$10,OK144='DD FD'!$AI$3),OJ144,0),
),2)</f>
        <v>0</v>
      </c>
      <c r="OV144" s="865">
        <f>ROUNDUP(SUM(
IF(AND(LB144='DD FD'!$J$8,LD144='DD FD'!$AI$3),LC144,0),
IF(AND(LL144='DD FD'!$J$8,LN144='DD FD'!$AI$3),LM144,0),
IF(AND(LV144='DD FD'!$J$8,LX144='DD FD'!$AI$3),LW144,0),
IF(AND(MF144='DD FD'!$J$8,MH144='DD FD'!$AI$3),MG144,0),
IF(AND(MQ144='DD FD'!$J$8,MS144='DD FD'!$AI$3),MR144,0),
IF(AND(NB144='DD FD'!$J$8,ND144='DD FD'!$AI$3),NC144,0),
IF(AND(NM144='DD FD'!$J$8,NO144='DD FD'!$AI$3),NN144,0),
IF(AND(NX144='DD FD'!$J$8,NZ144='DD FD'!$AI$3),NY144,0),
IF(AND(OI144='DD FD'!$J$8,OK144='DD FD'!$AI$3),OJ144,0),
),2)</f>
        <v>0</v>
      </c>
      <c r="OW144" s="865">
        <f>ROUNDUP(SUM(
IF(AND(LB144='DD FD'!$J$5,LD144='DD FD'!$AI$3),LC144,0),
IF(AND(LL144='DD FD'!$J$5,LN144='DD FD'!$AI$3),LM144,0),
IF(AND(LV144='DD FD'!$J$5,LX144='DD FD'!$AI$3),LW144,0),
IF(AND(MF144='DD FD'!$J$5,MH144='DD FD'!$AI$3),MG144,0),
IF(AND(MQ144='DD FD'!$J$5,MS144='DD FD'!$AI$3),MR144,0),
IF(AND(NB144='DD FD'!$J$5,ND144='DD FD'!$AI$3),NC144,0),
IF(AND(NM144='DD FD'!$J$5,NO144='DD FD'!$AI$3),NN144,0),
IF(AND(NX144='DD FD'!$J$5,NZ144='DD FD'!$AI$3),NY144,0),
IF(AND(OI144='DD FD'!$J$5,OK144='DD FD'!$AI$3),OJ144,0),
),2)</f>
        <v>0</v>
      </c>
      <c r="OX144" s="865">
        <f>ROUNDUP(SUM(
IF(AND(LB144='DD FD'!$J$9,LD144='DD FD'!$AI$3),LC144,0),
IF(AND(LL144='DD FD'!$J$9,LN144='DD FD'!$AI$3),LM144,0),
IF(AND(LV144='DD FD'!$J$9,LX144='DD FD'!$AI$3),LW144,0),
IF(AND(MF144='DD FD'!$J$9,MH144='DD FD'!$AI$3),MG144,0),
IF(AND(MQ144='DD FD'!$J$9,MS144='DD FD'!$AI$3),MR144,0),
IF(AND(NB144='DD FD'!$J$9,ND144='DD FD'!$AI$3),NC144,0),
IF(AND(NM144='DD FD'!$J$9,NO144='DD FD'!$AI$3),NN144,0),
IF(AND(NX144='DD FD'!$J$9,NZ144='DD FD'!$AI$3),NY144,0),
IF(AND(OI144='DD FD'!$J$9,OK144='DD FD'!$AI$3),OJ144,0),
),2)</f>
        <v>0</v>
      </c>
      <c r="OY144" s="865">
        <f>ROUNDUP(SUM(
IF(AND(LB144='DD FD'!$J$4,LD144='DD FD'!$AI$3),LC144,0),
IF(AND(LL144='DD FD'!$J$4,LN144='DD FD'!$AI$3),LM144,0),
IF(AND(LV144='DD FD'!$J$4,LX144='DD FD'!$AI$3),LW144,0),
IF(AND(MF144='DD FD'!$J$4,MH144='DD FD'!$AI$3),MG144,0),
IF(AND(MQ144='DD FD'!$J$4,MS144='DD FD'!$AI$3),MR144,0),
IF(AND(NB144='DD FD'!$J$4,ND144='DD FD'!$AI$3),NC144,0),
IF(AND(NM144='DD FD'!$J$4,NO144='DD FD'!$AI$3),NN144,0),
IF(AND(NX144='DD FD'!$J$4,NZ144='DD FD'!$AI$3),NY144,0),
IF(AND(OI144='DD FD'!$J$4,OK144='DD FD'!$AI$3),OJ144,0),
),2)</f>
        <v>0</v>
      </c>
      <c r="OZ144" s="867">
        <f>ROUNDUP(SUM(
IF(AND(LB144='DD FD'!$J$11,LD144='DD FD'!$AI$3),LC144,0),
IF(AND(LL144='DD FD'!$J$11,LN144='DD FD'!$AI$3),LM144,0),
IF(AND(LV144='DD FD'!$J$11,LX144='DD FD'!$AI$3),LW144,0),
IF(AND(MF144='DD FD'!$J$11,MH144='DD FD'!$AI$3),MG144,0),
IF(AND(MQ144='DD FD'!$J$11,MS144='DD FD'!$AI$3),MR144,0),
IF(AND(NB144='DD FD'!$J$11,ND144='DD FD'!$AI$3),NC144,0),
IF(AND(NM144='DD FD'!$J$11,NO144='DD FD'!$AI$3),NN144,0),
IF(AND(NX144='DD FD'!$J$11,NZ144='DD FD'!$AI$3),NY144,0),
IF(AND(OI144='DD FD'!$J$11,OK144='DD FD'!$AI$3),OJ144,0),
),2)</f>
        <v>0</v>
      </c>
    </row>
    <row r="145" spans="1:416">
      <c r="A145" s="663"/>
      <c r="B145" s="182"/>
      <c r="C145" s="282"/>
      <c r="D145" s="282"/>
      <c r="E145" s="183"/>
      <c r="F145" s="355"/>
      <c r="G145" s="359"/>
      <c r="H145" s="664"/>
      <c r="I145" s="173"/>
      <c r="J145" s="161" t="str">
        <f t="shared" si="54"/>
        <v/>
      </c>
      <c r="K145" s="633" t="str">
        <f t="shared" si="71"/>
        <v/>
      </c>
      <c r="L145" s="636"/>
      <c r="M145" s="124" t="str">
        <f t="shared" si="72"/>
        <v/>
      </c>
      <c r="N145" s="125" t="str">
        <f t="shared" si="55"/>
        <v/>
      </c>
      <c r="O145" s="175"/>
      <c r="P145" s="175"/>
      <c r="Q145" s="126" t="str">
        <f t="shared" si="73"/>
        <v/>
      </c>
      <c r="R145" s="184"/>
      <c r="S145" s="184"/>
      <c r="T145" s="182"/>
      <c r="U145" s="182"/>
      <c r="V145" s="182"/>
      <c r="W145" s="358"/>
      <c r="X145" s="182"/>
      <c r="Y145" s="183"/>
      <c r="Z145" s="123"/>
      <c r="AA145" s="176"/>
      <c r="AB145" s="176"/>
      <c r="AC145" s="176"/>
      <c r="AD145" s="176"/>
      <c r="AE145" s="176"/>
      <c r="AF145" s="176"/>
      <c r="AG145" s="127" t="str">
        <f t="shared" si="74"/>
        <v/>
      </c>
      <c r="AH145" s="127" t="str">
        <f t="shared" si="75"/>
        <v/>
      </c>
      <c r="AI145" s="370"/>
      <c r="AJ145" s="635"/>
      <c r="AK145" s="619" t="str">
        <f t="shared" si="76"/>
        <v/>
      </c>
      <c r="AL145" s="124" t="str">
        <f t="shared" si="56"/>
        <v/>
      </c>
      <c r="AM145" s="124" t="str">
        <f t="shared" si="57"/>
        <v/>
      </c>
      <c r="AN145" s="124" t="str">
        <f t="shared" si="58"/>
        <v/>
      </c>
      <c r="AO145" s="124" t="str">
        <f t="shared" si="59"/>
        <v/>
      </c>
      <c r="AP145" s="184"/>
      <c r="AQ145" s="182"/>
      <c r="AR145" s="182"/>
      <c r="AS145" s="182"/>
      <c r="AT145" s="182"/>
      <c r="AU145" s="127" t="str">
        <f t="shared" si="60"/>
        <v/>
      </c>
      <c r="AV145" s="354"/>
      <c r="AW145" s="127" t="str">
        <f t="shared" si="61"/>
        <v/>
      </c>
      <c r="AX145" s="144" t="str">
        <f t="shared" si="62"/>
        <v/>
      </c>
      <c r="AY145" s="182"/>
      <c r="AZ145" s="23"/>
      <c r="BA145" s="23"/>
      <c r="BB145" s="183"/>
      <c r="BC145" s="622"/>
      <c r="BD145" s="649" t="str">
        <f t="shared" si="77"/>
        <v/>
      </c>
      <c r="BE145" s="354"/>
      <c r="BF145" s="192" t="str">
        <f t="shared" si="78"/>
        <v/>
      </c>
      <c r="BG145" s="159"/>
      <c r="BH145" s="159"/>
      <c r="BI145" s="182"/>
      <c r="BJ145" s="194"/>
      <c r="BK145" s="194"/>
      <c r="BL145" s="194"/>
      <c r="BM145" s="127" t="str">
        <f t="shared" si="63"/>
        <v/>
      </c>
      <c r="BN145" s="194"/>
      <c r="BO145" s="178" t="str">
        <f t="shared" si="64"/>
        <v/>
      </c>
      <c r="BP145" s="191"/>
      <c r="BQ145" s="182"/>
      <c r="BR145" s="23"/>
      <c r="BS145" s="23"/>
      <c r="BT145" s="23"/>
      <c r="BU145" s="651"/>
      <c r="BV145" s="647"/>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633" t="str">
        <f t="shared" si="79"/>
        <v/>
      </c>
      <c r="DY145" s="736"/>
      <c r="DZ145" s="334"/>
      <c r="EA145" s="736"/>
      <c r="EB145" s="197"/>
      <c r="EC145" s="194"/>
      <c r="ED145" s="197"/>
      <c r="EE145" s="197"/>
      <c r="EF145" s="194"/>
      <c r="EG145" s="194"/>
      <c r="EH145" s="194"/>
      <c r="EI145" s="123" t="str">
        <f t="shared" si="65"/>
        <v/>
      </c>
      <c r="EJ145" s="194"/>
      <c r="EK145" s="620" t="str">
        <f t="shared" si="66"/>
        <v/>
      </c>
      <c r="EL145" s="756"/>
      <c r="EM145" s="620" t="str">
        <f t="shared" si="80"/>
        <v/>
      </c>
      <c r="EN145" s="733"/>
      <c r="EO145" s="163"/>
      <c r="EP145" s="163"/>
      <c r="EQ145" s="163"/>
      <c r="ER145" s="163"/>
      <c r="ES145" s="163"/>
      <c r="ET145" s="163"/>
      <c r="EU145" s="163"/>
      <c r="EV145" s="163"/>
      <c r="EW145" s="163"/>
      <c r="EX145" s="163"/>
      <c r="EY145" s="163"/>
      <c r="EZ145" s="163"/>
      <c r="FA145" s="163"/>
      <c r="FB145" s="163"/>
      <c r="FC145" s="742"/>
      <c r="FD145" s="648" t="str">
        <f t="shared" si="67"/>
        <v/>
      </c>
      <c r="FE145" s="183"/>
      <c r="FF145" s="201"/>
      <c r="FG145" s="201"/>
      <c r="FH145" s="201"/>
      <c r="FI145" s="201"/>
      <c r="FJ145" s="201"/>
      <c r="FK145" s="201"/>
      <c r="FL145" s="182"/>
      <c r="FM145" s="182"/>
      <c r="FN145" s="334"/>
      <c r="FO145" s="123" t="str">
        <f t="shared" si="68"/>
        <v/>
      </c>
      <c r="FP145" s="889" t="str">
        <f>IF(Table1[[#This Row],[Baumwollanteil (in %)]]&lt;&gt;"","05","")</f>
        <v/>
      </c>
      <c r="FQ145" s="999"/>
      <c r="FR145" s="179" t="str">
        <f t="shared" si="69"/>
        <v/>
      </c>
      <c r="FS145" s="175"/>
      <c r="FT145" s="175"/>
      <c r="FU145" s="175"/>
      <c r="FV145" s="745" t="str">
        <f t="shared" si="70"/>
        <v/>
      </c>
      <c r="FZ145" s="24"/>
      <c r="GA145" s="24"/>
      <c r="GC145" s="1010" t="str">
        <f>IF(Table1[[#This Row],[Global Trade Item Number (GTIN)]]="","",Table1[[#This Row],[Global Trade Item Number (GTIN)]])</f>
        <v/>
      </c>
      <c r="GD145" s="790" t="str">
        <f>IF(Table1[[#This Row],[WAWI-Nr./ Kreditoren-Nummer
(ASDV)]]&lt;&gt;"",Table1[[#This Row],[WAWI-Nr./ Kreditoren-Nummer
(ASDV)]],"")</f>
        <v/>
      </c>
      <c r="GE145" s="190"/>
      <c r="GF145" s="790" t="str">
        <f>IF(Table1[[#This Row],[Gültig ab (Datum)]]&lt;&gt;"","31.12.9999","")</f>
        <v/>
      </c>
      <c r="GG145" s="190"/>
      <c r="GH145" s="190"/>
      <c r="GI145" s="616"/>
      <c r="GJ145" s="765"/>
      <c r="GK145" s="763"/>
      <c r="GL145" s="617"/>
      <c r="GM145" s="617"/>
      <c r="GN145" s="617"/>
      <c r="GO145" s="617"/>
      <c r="GP145" s="617"/>
      <c r="GQ145" s="775"/>
      <c r="GR145" s="771"/>
      <c r="GS145" s="159"/>
      <c r="GT145" s="610"/>
      <c r="GU145" s="610"/>
      <c r="GV145" s="610"/>
      <c r="GW145" s="610"/>
      <c r="GX145" s="610"/>
      <c r="GY145" s="610"/>
      <c r="GZ145" s="610"/>
      <c r="HA145" s="610"/>
      <c r="HB145" s="771"/>
      <c r="HC145" s="610"/>
      <c r="HD145" s="610"/>
      <c r="HE145" s="610"/>
      <c r="HF145" s="610"/>
      <c r="HG145" s="610"/>
      <c r="HH145" s="610"/>
      <c r="HI145" s="610"/>
      <c r="HJ145" s="610"/>
      <c r="HK145" s="610"/>
      <c r="HL145" s="771"/>
      <c r="HM145" s="610"/>
      <c r="HN145" s="610"/>
      <c r="HO145" s="610"/>
      <c r="HP145" s="610"/>
      <c r="HQ145" s="610"/>
      <c r="HR145" s="610"/>
      <c r="HS145" s="610"/>
      <c r="HT145" s="610"/>
      <c r="HU145" s="610"/>
      <c r="HV145" s="771"/>
      <c r="HW145" s="610"/>
      <c r="HX145" s="610"/>
      <c r="HY145" s="610"/>
      <c r="HZ145" s="610"/>
      <c r="IA145" s="610"/>
      <c r="IB145" s="610"/>
      <c r="IC145" s="610"/>
      <c r="ID145" s="610"/>
      <c r="IE145" s="610"/>
      <c r="IF145" s="610"/>
      <c r="IG145" s="771"/>
      <c r="IH145" s="610"/>
      <c r="II145" s="610"/>
      <c r="IJ145" s="610"/>
      <c r="IK145" s="610"/>
      <c r="IL145" s="610"/>
      <c r="IM145" s="610"/>
      <c r="IN145" s="610"/>
      <c r="IO145" s="610"/>
      <c r="IP145" s="610"/>
      <c r="IQ145" s="610"/>
      <c r="IR145" s="771"/>
      <c r="IS145" s="610"/>
      <c r="IT145" s="610"/>
      <c r="IU145" s="610"/>
      <c r="IV145" s="610"/>
      <c r="IW145" s="610"/>
      <c r="IX145" s="610"/>
      <c r="IY145" s="610"/>
      <c r="IZ145" s="610"/>
      <c r="JA145" s="610"/>
      <c r="JB145" s="610"/>
      <c r="JC145" s="771"/>
      <c r="JD145" s="610"/>
      <c r="JE145" s="610"/>
      <c r="JF145" s="610"/>
      <c r="JG145" s="610"/>
      <c r="JH145" s="610"/>
      <c r="JI145" s="610"/>
      <c r="JJ145" s="610"/>
      <c r="JK145" s="610"/>
      <c r="JL145" s="610"/>
      <c r="JM145" s="827"/>
      <c r="JN145" s="771"/>
      <c r="JO145" s="610"/>
      <c r="JP145" s="610"/>
      <c r="JQ145" s="610"/>
      <c r="JR145" s="610"/>
      <c r="JS145" s="610"/>
      <c r="JT145" s="610"/>
      <c r="JU145" s="610"/>
      <c r="JV145" s="610"/>
      <c r="JW145" s="610"/>
      <c r="JX145" s="610"/>
      <c r="JY145" s="771"/>
      <c r="JZ145" s="610"/>
      <c r="KA145" s="610"/>
      <c r="KB145" s="610"/>
      <c r="KC145" s="610"/>
      <c r="KD145" s="610"/>
      <c r="KE145" s="610"/>
      <c r="KF145" s="610"/>
      <c r="KG145" s="610"/>
      <c r="KH145" s="610"/>
      <c r="KI145" s="610"/>
      <c r="KL145" s="803" t="str">
        <f>IF(Table1[[#This Row],[GTIN]]&lt;&gt;"",Table1[[#This Row],[GTIN]],"")</f>
        <v/>
      </c>
      <c r="KM145" s="804" t="str">
        <f>Table1[[#This Row],[Kreditor]]</f>
        <v/>
      </c>
      <c r="KN145" s="805" t="str">
        <f>IF(Table1[[#This Row],[Gültig ab (Datum)]]&lt;&gt;"",Table1[[#This Row],[Gültig ab (Datum)]],"")</f>
        <v/>
      </c>
      <c r="KO145" s="805" t="str">
        <f>Table1[[#This Row],[Gültig bis]]</f>
        <v/>
      </c>
      <c r="KP145" s="818" t="str">
        <f>IF(Table1[[#This Row],[Artikel verpackt? 
(X=Ja)]]="","",Table1[[#This Row],[Artikel verpackt? 
(X=Ja)]])</f>
        <v/>
      </c>
      <c r="KQ145" s="806" t="str">
        <f>IF(Table1[[#This Row],[Verpackung recyclingfähig?
(X=Ja)]]="","",Table1[[#This Row],[Verpackung recyclingfähig?
(X=Ja)]])</f>
        <v/>
      </c>
      <c r="KR145" s="807"/>
      <c r="KS145" s="808"/>
      <c r="KT145" s="809"/>
      <c r="KU145" s="809"/>
      <c r="KV145" s="809"/>
      <c r="KW145" s="809"/>
      <c r="KX145" s="809"/>
      <c r="KY145" s="809"/>
      <c r="KZ145" s="810"/>
      <c r="LA145" s="811" t="str">
        <f>IF(Table1[[#This Row],[Hauptkörper - B1 - Art]]="","",VLOOKUP(Table1[[#This Row],[Hauptkörper - B1 - Art]],'DD FD'!B:C,2,FALSE))</f>
        <v/>
      </c>
      <c r="LB145" s="812" t="str">
        <f>IF(Table1[[#This Row],[Hauptkörper - B1 - Fraktion]]="","",VLOOKUP(Table1[[#This Row],[Hauptkörper - B1 - Fraktion]],'DD FD'!H:J,3,FALSE))</f>
        <v/>
      </c>
      <c r="LC145" s="809" t="str">
        <f>IF(Table1[[#This Row],[Hauptkörper - B1 - Gewicht
(in G)]]="","",Table1[[#This Row],[Hauptkörper - B1 - Gewicht
(in G)]])</f>
        <v/>
      </c>
      <c r="LD145" s="809" t="str">
        <f>IF(Table1[[#This Row],[Hauptkörper - B1 - Lizenzierungs-pflichtig? (X=Ja)]]="","",Table1[[#This Row],[Hauptkörper - B1 - Lizenzierungs-pflichtig? (X=Ja)]])</f>
        <v/>
      </c>
      <c r="LE145" s="812" t="str">
        <f>IF(Table1[[#This Row],[Hauptkörper - B1 - Virgin Material]]="","",VLOOKUP(Table1[[#This Row],[Hauptkörper - B1 - Virgin Material]],'DD FD'!AJ:AK,2,FALSE))</f>
        <v/>
      </c>
      <c r="LF145" s="813" t="str">
        <f>IF(Table1[[#This Row],[Hauptkörper - B1 - Virgin Material Anteil (in %)]]="","",Table1[[#This Row],[Hauptkörper - B1 - Virgin Material Anteil (in %)]])</f>
        <v/>
      </c>
      <c r="LG145" s="812" t="str">
        <f>IF(Table1[[#This Row],[Hauptkörper - B1 - Recyceltes Material]]="","",VLOOKUP(Table1[[#This Row],[Hauptkörper - B1 - Recyceltes Material]],'DD FD'!AL:AM,2,FALSE))</f>
        <v/>
      </c>
      <c r="LH145" s="813" t="str">
        <f>IF(Table1[[#This Row],[Hauptkörper - B1 - Recyceltes Material Anteil (in %)]]="","",Table1[[#This Row],[Hauptkörper - B1 - Recyceltes Material Anteil (in %)]])</f>
        <v/>
      </c>
      <c r="LI145" s="814" t="str">
        <f>IF(Table1[[#This Row],[Hauptkörper - B1 - Beschichtung]]="","",VLOOKUP(Table1[[#This Row],[Hauptkörper - B1 - Beschichtung]],'DD FD'!AE:AF,2,FALSE))</f>
        <v/>
      </c>
      <c r="LJ145" s="815" t="str">
        <f>IF(Table1[[#This Row],[Hauptkörper - B1 - Beschichtung Anteil (in %)]]="","",Table1[[#This Row],[Hauptkörper - B1 - Beschichtung Anteil (in %)]])</f>
        <v/>
      </c>
      <c r="LK145" s="811" t="str">
        <f>IF(Table1[[#This Row],[Hauptkörper - B2 - Art]]="","",VLOOKUP(Table1[[#This Row],[Hauptkörper - B2 - Art]],'DD FD'!B:C,2,FALSE))</f>
        <v/>
      </c>
      <c r="LL145" s="812" t="str">
        <f>IF(Table1[[#This Row],[Hauptkörper - B2 - Fraktion]]="","",VLOOKUP(Table1[[#This Row],[Hauptkörper - B2 - Fraktion]],'DD FD'!H:J,3,FALSE))</f>
        <v/>
      </c>
      <c r="LM145" s="809" t="str">
        <f>IF(Table1[[#This Row],[Hauptkörper - B2 - Gewicht
(in G)]]="","",Table1[[#This Row],[Hauptkörper - B2 - Gewicht
(in G)]])</f>
        <v/>
      </c>
      <c r="LN145" s="809" t="str">
        <f>IF(Table1[[#This Row],[Hauptkörper - B2 - Lizenzierungs-pflichtig? (X=Ja)]]="","",Table1[[#This Row],[Hauptkörper - B2 - Lizenzierungs-pflichtig? (X=Ja)]])</f>
        <v/>
      </c>
      <c r="LO145" s="812" t="str">
        <f>IF(Table1[[#This Row],[Hauptkörper - B2 - Virgin Material]]="","",VLOOKUP(Table1[[#This Row],[Hauptkörper - B2 - Virgin Material]],'DD FD'!AJ:AK,2,FALSE))</f>
        <v/>
      </c>
      <c r="LP145" s="813" t="str">
        <f>IF(Table1[[#This Row],[Hauptkörper - B2 - Virgin Material Anteil (in %)]]="","",Table1[[#This Row],[Hauptkörper - B2 - Virgin Material Anteil (in %)]])</f>
        <v/>
      </c>
      <c r="LQ145" s="812" t="str">
        <f>IF(Table1[[#This Row],[Hauptkörper - B2 - Recyceltes Material]]="","",VLOOKUP(Table1[[#This Row],[Hauptkörper - B2 - Recyceltes Material]],'DD FD'!AL:AM,2,FALSE))</f>
        <v/>
      </c>
      <c r="LR145" s="813" t="str">
        <f>IF(Table1[[#This Row],[Hauptkörper - B2 - Recyceltes Material Anteil (in %)]]="","",Table1[[#This Row],[Hauptkörper - B2 - Recyceltes Material Anteil (in %)]])</f>
        <v/>
      </c>
      <c r="LS145" s="812" t="str">
        <f>IF(Table1[[#This Row],[Hauptkörper - B2 - Beschichtung]]="","",VLOOKUP(Table1[[#This Row],[Hauptkörper - B2 - Beschichtung]],'DD FD'!AE:AF,2,FALSE))</f>
        <v/>
      </c>
      <c r="LT145" s="815" t="str">
        <f>IF(Table1[[#This Row],[Hauptkörper - B2 - Beschichtung Anteil (in %)]]="","",Table1[[#This Row],[Hauptkörper - B2 - Beschichtung Anteil (in %)]])</f>
        <v/>
      </c>
      <c r="LU145" s="811" t="str">
        <f>IF(Table1[[#This Row],[Hauptkörper - B3 - Art]]="","",VLOOKUP(Table1[[#This Row],[Hauptkörper - B3 - Art]],'DD FD'!B:C,2,FALSE))</f>
        <v/>
      </c>
      <c r="LV145" s="812" t="str">
        <f>IF(Table1[[#This Row],[Hauptkörper - B3 - Fraktion]]="","",VLOOKUP(Table1[[#This Row],[Hauptkörper - B3 - Fraktion]],'DD FD'!H:J,3,FALSE))</f>
        <v/>
      </c>
      <c r="LW145" s="809" t="str">
        <f>IF(Table1[[#This Row],[Hauptkörper - B3 - Gewicht
(in G)]]="","",Table1[[#This Row],[Hauptkörper - B3 - Gewicht
(in G)]])</f>
        <v/>
      </c>
      <c r="LX145" s="809" t="str">
        <f>IF(Table1[[#This Row],[Hauptkörper - B3 - Lizenzierungs-pflichtig? (X=Ja)]]="","",Table1[[#This Row],[Hauptkörper - B3 - Lizenzierungs-pflichtig? (X=Ja)]])</f>
        <v/>
      </c>
      <c r="LY145" s="812" t="str">
        <f>IF(Table1[[#This Row],[Hauptkörper - B3 - Virgin Material]]="","",VLOOKUP(Table1[[#This Row],[Hauptkörper - B3 - Virgin Material]],'DD FD'!AJ:AK,2,FALSE))</f>
        <v/>
      </c>
      <c r="LZ145" s="813" t="str">
        <f>IF(Table1[[#This Row],[Hauptkörper - B3 - Virgin Material Anteil (in %)]]="","",Table1[[#This Row],[Hauptkörper - B3 - Virgin Material Anteil (in %)]])</f>
        <v/>
      </c>
      <c r="MA145" s="812" t="str">
        <f>IF(Table1[[#This Row],[Hauptkörper - B3 - Recyceltes Material]]="","",VLOOKUP(Table1[[#This Row],[Hauptkörper - B3 - Recyceltes Material]],'DD FD'!AL:AM,2,FALSE))</f>
        <v/>
      </c>
      <c r="MB145" s="813" t="str">
        <f>IF(Table1[[#This Row],[Hauptkörper - B3 - Recyceltes Material Anteil (in %)]]="","",Table1[[#This Row],[Hauptkörper - B3 - Recyceltes Material Anteil (in %)]])</f>
        <v/>
      </c>
      <c r="MC145" s="812" t="str">
        <f>IF(Table1[[#This Row],[Hauptkörper - B3 - Beschichtung]]="","",VLOOKUP(Table1[[#This Row],[Hauptkörper - B3 - Beschichtung]],'DD FD'!AE:AF,2,FALSE))</f>
        <v/>
      </c>
      <c r="MD145" s="815" t="str">
        <f>IF(Table1[[#This Row],[Hauptkörper - B3 - Beschichtung Anteil (in %)]]="","",Table1[[#This Row],[Hauptkörper - B3 - Beschichtung Anteil (in %)]])</f>
        <v/>
      </c>
      <c r="ME145" s="811" t="str">
        <f>IF(Table1[[#This Row],[Verschluss - B1 - Art]]="","",VLOOKUP(Table1[[#This Row],[Verschluss - B1 - Art]],'DD FD'!D:E,2,FALSE))</f>
        <v/>
      </c>
      <c r="MF145" s="812" t="str">
        <f>IF(Table1[[#This Row],[Verschluss - B1 - Fraktion]]="","",VLOOKUP(Table1[[#This Row],[Verschluss - B1 - Fraktion]],'DD FD'!H:J,3,FALSE))</f>
        <v/>
      </c>
      <c r="MG145" s="809" t="str">
        <f>IF(Table1[[#This Row],[Verschluss - B1 - Gewicht (in G)]]="","",Table1[[#This Row],[Verschluss - B1 - Gewicht (in G)]])</f>
        <v/>
      </c>
      <c r="MH145" s="809" t="str">
        <f>IF(Table1[[#This Row],[Verschluss - B1 - Lizenzierungs-pflichtig? (X=Ja)]]="","",Table1[[#This Row],[Verschluss - B1 - Lizenzierungs-pflichtig? (X=Ja)]])</f>
        <v/>
      </c>
      <c r="MI145" s="809" t="str">
        <f>IF(Table1[[#This Row],[Verschluss - B1 - Trennbar vom Hauptkörper? (X=Ja)]]="","",Table1[[#This Row],[Verschluss - B1 - Trennbar vom Hauptkörper? (X=Ja)]])</f>
        <v/>
      </c>
      <c r="MJ145" s="812" t="str">
        <f>IF(Table1[[#This Row],[Verschluss - B1 - Virgin Material]]="","",VLOOKUP(Table1[[#This Row],[Verschluss - B1 - Virgin Material]],'DD FD'!AJ:AK,2,FALSE))</f>
        <v/>
      </c>
      <c r="MK145" s="813" t="str">
        <f>IF(Table1[[#This Row],[Verschluss - B1 - Virgin Material Anteil (in %)]]="","",Table1[[#This Row],[Verschluss - B1 - Virgin Material Anteil (in %)]])</f>
        <v/>
      </c>
      <c r="ML145" s="812" t="str">
        <f>IF(Table1[[#This Row],[Verschluss - B1 - Recyceltes Material]]="","",VLOOKUP(Table1[[#This Row],[Verschluss - B1 - Recyceltes Material]],'DD FD'!AL:AM,2,FALSE))</f>
        <v/>
      </c>
      <c r="MM145" s="813" t="str">
        <f>IF(Table1[[#This Row],[Verschluss - B1 - Recyceltes Material Anteil (in %)]]="","",Table1[[#This Row],[Verschluss - B1 - Recyceltes Material Anteil (in %)]])</f>
        <v/>
      </c>
      <c r="MN145" s="812" t="str">
        <f>IF(Table1[[#This Row],[Verschluss - B1 - Beschichtung]]="","",VLOOKUP(Table1[[#This Row],[Verschluss - B1 - Beschichtung]],'DD FD'!AE:AF,2,FALSE))</f>
        <v/>
      </c>
      <c r="MO145" s="815" t="str">
        <f>IF(Table1[[#This Row],[Verschluss - B1 - Beschichtung Anteil (in %)]]="","",Table1[[#This Row],[Verschluss - B1 - Beschichtung Anteil (in %)]])</f>
        <v/>
      </c>
      <c r="MP145" s="811" t="str">
        <f>IF(Table1[[#This Row],[Verschluss - B2 - Art]]="","",VLOOKUP(Table1[[#This Row],[Verschluss - B2 - Art]],'DD FD'!D:E,2,FALSE))</f>
        <v/>
      </c>
      <c r="MQ145" s="812" t="str">
        <f>IF(Table1[[#This Row],[Verschluss - B2 - Fraktion]]="","",VLOOKUP(Table1[[#This Row],[Verschluss - B2 - Fraktion]],'DD FD'!H:J,3,FALSE))</f>
        <v/>
      </c>
      <c r="MR145" s="809" t="str">
        <f>IF(Table1[[#This Row],[Verschluss - B2 - Gewicht (in G)]]="","",Table1[[#This Row],[Verschluss - B2 - Gewicht (in G)]])</f>
        <v/>
      </c>
      <c r="MS145" s="809" t="str">
        <f>IF(Table1[[#This Row],[Verschluss - B2 - Lizenzierungs-pflichtig? (X=Ja)]]="","",Table1[[#This Row],[Verschluss - B2 - Lizenzierungs-pflichtig? (X=Ja)]])</f>
        <v/>
      </c>
      <c r="MT145" s="809" t="str">
        <f>IF(Table1[[#This Row],[Verschluss - B2 - Trennbar vom Hauptkörper? (X=Ja)]]="","",Table1[[#This Row],[Verschluss - B2 - Trennbar vom Hauptkörper? (X=Ja)]])</f>
        <v/>
      </c>
      <c r="MU145" s="812" t="str">
        <f>IF(Table1[[#This Row],[Verschluss - B2 - Virgin Material]]="","",VLOOKUP(Table1[[#This Row],[Verschluss - B2 - Virgin Material]],'DD FD'!AJ:AK,2,FALSE))</f>
        <v/>
      </c>
      <c r="MV145" s="813" t="str">
        <f>IF(Table1[[#This Row],[Verschluss - B2 - Virgin Material Anteil (in %)]]="","",Table1[[#This Row],[Verschluss - B2 - Virgin Material Anteil (in %)]])</f>
        <v/>
      </c>
      <c r="MW145" s="812" t="str">
        <f>IF(Table1[[#This Row],[Verschluss - B2 - Recyceltes Material]]="","",VLOOKUP(Table1[[#This Row],[Verschluss - B2 - Recyceltes Material]],'DD FD'!AL:AM,2,FALSE))</f>
        <v/>
      </c>
      <c r="MX145" s="813" t="str">
        <f>IF(Table1[[#This Row],[Verschluss - B2 - Recyceltes Material Anteil (in %)]]="","",Table1[[#This Row],[Verschluss - B2 - Recyceltes Material Anteil (in %)]])</f>
        <v/>
      </c>
      <c r="MY145" s="812" t="str">
        <f>IF(Table1[[#This Row],[Verschluss - B2 - Beschichtung]]="","",VLOOKUP(Table1[[#This Row],[Verschluss - B2 - Beschichtung]],'DD FD'!AE:AF,2,FALSE))</f>
        <v/>
      </c>
      <c r="MZ145" s="815" t="str">
        <f>IF(Table1[[#This Row],[Verschluss - B2 - Beschichtung Anteil (in %)]]="","",Table1[[#This Row],[Verschluss - B2 - Beschichtung Anteil (in %)]])</f>
        <v/>
      </c>
      <c r="NA145" s="811" t="str">
        <f>IF(Table1[[#This Row],[Verschluss - B3 - Art]]="","",VLOOKUP(Table1[[#This Row],[Verschluss - B3 - Art]],'DD FD'!D:E,2,FALSE))</f>
        <v/>
      </c>
      <c r="NB145" s="812" t="str">
        <f>IF(Table1[[#This Row],[Verschluss - B3 - Fraktion]]="","",VLOOKUP(Table1[[#This Row],[Verschluss - B3 - Fraktion]],'DD FD'!H:J,3,FALSE))</f>
        <v/>
      </c>
      <c r="NC145" s="809" t="str">
        <f>IF(Table1[[#This Row],[Verschluss - B3 - Gewicht (in G)]]="","",Table1[[#This Row],[Verschluss - B3 - Gewicht (in G)]])</f>
        <v/>
      </c>
      <c r="ND145" s="809" t="str">
        <f>IF(Table1[[#This Row],[Verschluss - B3 - Lizenzierungs-pflichtig? (X=Ja)]]="","",Table1[[#This Row],[Verschluss - B3 - Lizenzierungs-pflichtig? (X=Ja)]])</f>
        <v/>
      </c>
      <c r="NE145" s="809" t="str">
        <f>IF(Table1[[#This Row],[Verschluss - B3 - Trennbar vom Hauptkörper? (X=Ja)]]="","",Table1[[#This Row],[Verschluss - B3 - Trennbar vom Hauptkörper? (X=Ja)]])</f>
        <v/>
      </c>
      <c r="NF145" s="812" t="str">
        <f>IF(Table1[[#This Row],[Verschluss - B3 - Virgin Material]]="","",VLOOKUP(Table1[[#This Row],[Verschluss - B3 - Virgin Material]],'DD FD'!AJ:AK,2,FALSE))</f>
        <v/>
      </c>
      <c r="NG145" s="813" t="str">
        <f>IF(Table1[[#This Row],[Verschluss - B3 - Virgin Material Anteil (in %)]]="","",Table1[[#This Row],[Verschluss - B3 - Virgin Material Anteil (in %)]])</f>
        <v/>
      </c>
      <c r="NH145" s="812" t="str">
        <f>IF(Table1[[#This Row],[Verschluss - B3 - Recyceltes Material]]="","",VLOOKUP(Table1[[#This Row],[Verschluss - B3 - Recyceltes Material]],'DD FD'!AL:AM,2,FALSE))</f>
        <v/>
      </c>
      <c r="NI145" s="813" t="str">
        <f>IF(Table1[[#This Row],[Verschluss - B3 - Recyceltes Material Anteil (in %)]]="","",Table1[[#This Row],[Verschluss - B3 - Recyceltes Material Anteil (in %)]])</f>
        <v/>
      </c>
      <c r="NJ145" s="812" t="str">
        <f>IF(Table1[[#This Row],[Verschluss - B3 - Beschichtung]]="","",VLOOKUP(Table1[[#This Row],[Verschluss - B3 - Beschichtung]],'DD FD'!AE:AF,2,FALSE))</f>
        <v/>
      </c>
      <c r="NK145" s="815" t="str">
        <f>IF(Table1[[#This Row],[Verschluss - B3 - Beschichtung Anteil (in %)]]="","",Table1[[#This Row],[Verschluss - B3 - Beschichtung Anteil (in %)]])</f>
        <v/>
      </c>
      <c r="NL145" s="811" t="str">
        <f>IF(Table1[[#This Row],[Etikett - B1 - Art]]="","",VLOOKUP(Table1[[#This Row],[Etikett - B1 - Art]],'DD FD'!F:G,2,FALSE))</f>
        <v/>
      </c>
      <c r="NM145" s="812" t="str">
        <f>IF(Table1[[#This Row],[Etikett - B1 - Fraktion]]="","",VLOOKUP(Table1[[#This Row],[Etikett - B1 - Fraktion]],'DD FD'!H:J,3,FALSE))</f>
        <v/>
      </c>
      <c r="NN145" s="809" t="str">
        <f>IF(Table1[[#This Row],[Etikett - B1 - Gewicht (in G)]]="","",Table1[[#This Row],[Etikett - B1 - Gewicht (in G)]])</f>
        <v/>
      </c>
      <c r="NO145" s="809" t="str">
        <f>IF(Table1[[#This Row],[Etikett - B1 - Lizenzierungs-pflichtig? (X=Ja)]]="","",Table1[[#This Row],[Etikett - B1 - Lizenzierungs-pflichtig? (X=Ja)]])</f>
        <v/>
      </c>
      <c r="NP145" s="809" t="str">
        <f>IF(Table1[[#This Row],[Etikett - B1 - Trennbar vom Hauptkörper? (X=Ja)]]="","",Table1[[#This Row],[Etikett - B1 - Trennbar vom Hauptkörper? (X=Ja)]])</f>
        <v/>
      </c>
      <c r="NQ145" s="812" t="str">
        <f>IF(Table1[[#This Row],[Etikett - B1 - Virgin Material]]="","",VLOOKUP(Table1[[#This Row],[Etikett - B1 - Virgin Material]],'DD FD'!AJ:AK,2,FALSE))</f>
        <v/>
      </c>
      <c r="NR145" s="813" t="str">
        <f>IF(Table1[[#This Row],[Etikett - B1 - Virgin Material Anteil (in %)]]="","",Table1[[#This Row],[Etikett - B1 - Virgin Material Anteil (in %)]])</f>
        <v/>
      </c>
      <c r="NS145" s="812" t="str">
        <f>IF(Table1[[#This Row],[Etikett - B1 - Recyceltes Material]]="","",VLOOKUP(Table1[[#This Row],[Etikett - B1 - Recyceltes Material]],'DD FD'!AL:AM,2,FALSE))</f>
        <v/>
      </c>
      <c r="NT145" s="813" t="str">
        <f>IF(Table1[[#This Row],[Etikett - B1 - Recyceltes Material Anteil (in %)]]="","",Table1[[#This Row],[Etikett - B1 - Recyceltes Material Anteil (in %)]])</f>
        <v/>
      </c>
      <c r="NU145" s="812" t="str">
        <f>IF(Table1[[#This Row],[Etikett - B1 - Beschichtung]]="","",VLOOKUP(Table1[[#This Row],[Etikett - B1 - Beschichtung]],'DD FD'!AE:AF,2,FALSE))</f>
        <v/>
      </c>
      <c r="NV145" s="815" t="str">
        <f>IF(Table1[[#This Row],[Etikett - B1 - Beschichtung Anteil (in %)]]="","",Table1[[#This Row],[Etikett - B1 - Beschichtung Anteil (in %)]])</f>
        <v/>
      </c>
      <c r="NW145" s="811" t="str">
        <f>IF(Table1[[#This Row],[Etikett - B2 - Art]]="","",VLOOKUP(Table1[[#This Row],[Etikett - B2 - Art]],'DD FD'!F:G,2,FALSE))</f>
        <v/>
      </c>
      <c r="NX145" s="812" t="str">
        <f>IF(Table1[[#This Row],[Etikett - B2 - Fraktion]]="","",VLOOKUP(Table1[[#This Row],[Etikett - B2 - Fraktion]],'DD FD'!H:J,3,FALSE))</f>
        <v/>
      </c>
      <c r="NY145" s="809" t="str">
        <f>IF(Table1[[#This Row],[Etikett - B2 - Gewicht (in G)]]="","",Table1[[#This Row],[Etikett - B2 - Gewicht (in G)]])</f>
        <v/>
      </c>
      <c r="NZ145" s="809" t="str">
        <f>IF(Table1[[#This Row],[Etikett - B2 - Lizenzierungs-pflichtig? (X=Ja)]]="","",Table1[[#This Row],[Etikett - B2 - Lizenzierungs-pflichtig? (X=Ja)]])</f>
        <v/>
      </c>
      <c r="OA145" s="809" t="str">
        <f>IF(Table1[[#This Row],[Etikett - B2 - Trennbar vom Hauptkörper? (X=Ja)]]="","",Table1[[#This Row],[Etikett - B2 - Trennbar vom Hauptkörper? (X=Ja)]])</f>
        <v/>
      </c>
      <c r="OB145" s="812" t="str">
        <f>IF(Table1[[#This Row],[Etikett - B2 - Virgin Material]]="","",VLOOKUP(Table1[[#This Row],[Etikett - B2 - Virgin Material]],'DD FD'!AJ:AK,2,FALSE))</f>
        <v/>
      </c>
      <c r="OC145" s="813" t="str">
        <f>IF(Table1[[#This Row],[Etikett - B2 - Virgin Material Anteil (in %)]]="","",Table1[[#This Row],[Etikett - B2 - Virgin Material Anteil (in %)]])</f>
        <v/>
      </c>
      <c r="OD145" s="812" t="str">
        <f>IF(Table1[[#This Row],[Etikett - B2 - Recyceltes Material]]="","",VLOOKUP(Table1[[#This Row],[Etikett - B2 - Recyceltes Material]],'DD FD'!AL:AM,2,FALSE))</f>
        <v/>
      </c>
      <c r="OE145" s="813" t="str">
        <f>IF(Table1[[#This Row],[Etikett - B2 - Recyceltes Material Anteil (in %)]]="","",Table1[[#This Row],[Etikett - B2 - Recyceltes Material Anteil (in %)]])</f>
        <v/>
      </c>
      <c r="OF145" s="812" t="str">
        <f>IF(Table1[[#This Row],[Etikett - B2 - Beschichtung]]="","",VLOOKUP(Table1[[#This Row],[Etikett - B2 - Beschichtung]],'DD FD'!AE:AF,2,FALSE))</f>
        <v/>
      </c>
      <c r="OG145" s="815" t="str">
        <f>IF(Table1[[#This Row],[Etikett - B2 - Beschichtung Anteil (in %)]]="","",Table1[[#This Row],[Etikett - B2 - Beschichtung Anteil (in %)]])</f>
        <v/>
      </c>
      <c r="OH145" s="811" t="str">
        <f>IF(Table1[[#This Row],[Etikett - B3 - Art]]="","",VLOOKUP(Table1[[#This Row],[Etikett - B3 - Art]],'DD FD'!F:G,2,FALSE))</f>
        <v/>
      </c>
      <c r="OI145" s="812" t="str">
        <f>IF(Table1[[#This Row],[Etikett - B3 - Fraktion]]="","",VLOOKUP(Table1[[#This Row],[Etikett - B3 - Fraktion]],'DD FD'!H:J,3,FALSE))</f>
        <v/>
      </c>
      <c r="OJ145" s="809" t="str">
        <f>IF(Table1[[#This Row],[Etikett - B3 - Gewicht (in G)]]="","",Table1[[#This Row],[Etikett - B3 - Gewicht (in G)]])</f>
        <v/>
      </c>
      <c r="OK145" s="809" t="str">
        <f>IF(Table1[[#This Row],[Etikett - B3 - Lizenzierungs-pflichtig? (X=Ja)]]="","",Table1[[#This Row],[Etikett - B3 - Lizenzierungs-pflichtig? (X=Ja)]])</f>
        <v/>
      </c>
      <c r="OL145" s="809" t="str">
        <f>IF(Table1[[#This Row],[Etikett - B3 - Trennbar vom Hauptkörper? (X=Ja)]]="","",Table1[[#This Row],[Etikett - B3 - Trennbar vom Hauptkörper? (X=Ja)]])</f>
        <v/>
      </c>
      <c r="OM145" s="812" t="str">
        <f>IF(Table1[[#This Row],[Etikett - B3 - Virgin Material]]="","",VLOOKUP(Table1[[#This Row],[Etikett - B3 - Virgin Material]],'DD FD'!AJ:AK,2,FALSE))</f>
        <v/>
      </c>
      <c r="ON145" s="813" t="str">
        <f>IF(Table1[[#This Row],[Etikett - B3 - Virgin Material Anteil (in %)]]="","",Table1[[#This Row],[Etikett - B3 - Virgin Material Anteil (in %)]])</f>
        <v/>
      </c>
      <c r="OO145" s="812" t="str">
        <f>IF(Table1[[#This Row],[Etikett - B3 - Recyceltes Material]]="","",VLOOKUP(Table1[[#This Row],[Etikett - B3 - Recyceltes Material]],'DD FD'!AL:AM,2,FALSE))</f>
        <v/>
      </c>
      <c r="OP145" s="813" t="str">
        <f>IF(Table1[[#This Row],[Etikett - B3 - Recyceltes Material Anteil (in %)]]="","",Table1[[#This Row],[Etikett - B3 - Recyceltes Material Anteil (in %)]])</f>
        <v/>
      </c>
      <c r="OQ145" s="812" t="str">
        <f>IF(Table1[[#This Row],[Etikett - B3 - Beschichtung]]="","",VLOOKUP(Table1[[#This Row],[Etikett - B3 - Beschichtung]],'DD FD'!AE:AF,2,FALSE))</f>
        <v/>
      </c>
      <c r="OR145" s="861" t="str">
        <f>IF(Table1[[#This Row],[Etikett - B3 - Beschichtung Anteil (in %)]]="","",Table1[[#This Row],[Etikett - B3 - Beschichtung Anteil (in %)]])</f>
        <v/>
      </c>
      <c r="OS145" s="866">
        <f>ROUNDUP(SUM(
IF(AND(LB145='DD FD'!$J$7,LD145='DD FD'!$AI$3),LC145,0),
IF(AND(LL145='DD FD'!$J$7,LN145='DD FD'!$AI$3),LM145,0),
IF(AND(LV145='DD FD'!$J$7,LX145='DD FD'!$AI$3),LW145,0),
IF(AND(MF145='DD FD'!$J$7,MH145='DD FD'!$AI$3),MG145,0),
IF(AND(MQ145='DD FD'!$J$7,MS145='DD FD'!$AI$3),MR145,0),
IF(AND(NB145='DD FD'!$J$7,ND145='DD FD'!$AI$3),NC145,0),
IF(AND(NM145='DD FD'!$J$7,NO145='DD FD'!$AI$3),NN145,0),
IF(AND(NX145='DD FD'!$J$7,NZ145='DD FD'!$AI$3),NY145,0),
IF(AND(OI145='DD FD'!$J$7,OK145='DD FD'!$AI$3),OJ145,0),
),2)</f>
        <v>0</v>
      </c>
      <c r="OT145" s="865">
        <f>ROUNDUP(SUM(
IF(AND(LB145='DD FD'!$J$6,LD145='DD FD'!$AI$3),LC145,0),
IF(AND(LL145='DD FD'!$J$6,LN145='DD FD'!$AI$3),LM145,0),
IF(AND(LV145='DD FD'!$J$6,LX145='DD FD'!$AI$3),LW145,0),
IF(AND(MF145='DD FD'!$J$6,MH145='DD FD'!$AI$3),MG145,0),
IF(AND(MQ145='DD FD'!$J$6,MS145='DD FD'!$AI$3),MR145,0),
IF(AND(NB145='DD FD'!$J$6,ND145='DD FD'!$AI$3),NC145,0),
IF(AND(NM145='DD FD'!$J$6,NO145='DD FD'!$AI$3),NN145,0),
IF(AND(NX145='DD FD'!$J$6,NZ145='DD FD'!$AI$3),NY145,0),
IF(AND(OI145='DD FD'!$J$6,OK145='DD FD'!$AI$3),OJ145,0),
),2)</f>
        <v>0</v>
      </c>
      <c r="OU145" s="865">
        <f>ROUNDUP(SUM(
IF(AND(LB145='DD FD'!$J$10,LD145='DD FD'!$AI$3),LC145,0),
IF(AND(LL145='DD FD'!$J$10,LN145='DD FD'!$AI$3),LM145,0),
IF(AND(LV145='DD FD'!$J$10,LX145='DD FD'!$AI$3),LW145,0),
IF(AND(MF145='DD FD'!$J$10,MH145='DD FD'!$AI$3),MG145,0),
IF(AND(MQ145='DD FD'!$J$10,MS145='DD FD'!$AI$3),MR145,0),
IF(AND(NB145='DD FD'!$J$10,ND145='DD FD'!$AI$3),NC145,0),
IF(AND(NM145='DD FD'!$J$10,NO145='DD FD'!$AI$3),NN145,0),
IF(AND(NX145='DD FD'!$J$10,NZ145='DD FD'!$AI$3),NY145,0),
IF(AND(OI145='DD FD'!$J$10,OK145='DD FD'!$AI$3),OJ145,0),
),2)</f>
        <v>0</v>
      </c>
      <c r="OV145" s="865">
        <f>ROUNDUP(SUM(
IF(AND(LB145='DD FD'!$J$8,LD145='DD FD'!$AI$3),LC145,0),
IF(AND(LL145='DD FD'!$J$8,LN145='DD FD'!$AI$3),LM145,0),
IF(AND(LV145='DD FD'!$J$8,LX145='DD FD'!$AI$3),LW145,0),
IF(AND(MF145='DD FD'!$J$8,MH145='DD FD'!$AI$3),MG145,0),
IF(AND(MQ145='DD FD'!$J$8,MS145='DD FD'!$AI$3),MR145,0),
IF(AND(NB145='DD FD'!$J$8,ND145='DD FD'!$AI$3),NC145,0),
IF(AND(NM145='DD FD'!$J$8,NO145='DD FD'!$AI$3),NN145,0),
IF(AND(NX145='DD FD'!$J$8,NZ145='DD FD'!$AI$3),NY145,0),
IF(AND(OI145='DD FD'!$J$8,OK145='DD FD'!$AI$3),OJ145,0),
),2)</f>
        <v>0</v>
      </c>
      <c r="OW145" s="865">
        <f>ROUNDUP(SUM(
IF(AND(LB145='DD FD'!$J$5,LD145='DD FD'!$AI$3),LC145,0),
IF(AND(LL145='DD FD'!$J$5,LN145='DD FD'!$AI$3),LM145,0),
IF(AND(LV145='DD FD'!$J$5,LX145='DD FD'!$AI$3),LW145,0),
IF(AND(MF145='DD FD'!$J$5,MH145='DD FD'!$AI$3),MG145,0),
IF(AND(MQ145='DD FD'!$J$5,MS145='DD FD'!$AI$3),MR145,0),
IF(AND(NB145='DD FD'!$J$5,ND145='DD FD'!$AI$3),NC145,0),
IF(AND(NM145='DD FD'!$J$5,NO145='DD FD'!$AI$3),NN145,0),
IF(AND(NX145='DD FD'!$J$5,NZ145='DD FD'!$AI$3),NY145,0),
IF(AND(OI145='DD FD'!$J$5,OK145='DD FD'!$AI$3),OJ145,0),
),2)</f>
        <v>0</v>
      </c>
      <c r="OX145" s="865">
        <f>ROUNDUP(SUM(
IF(AND(LB145='DD FD'!$J$9,LD145='DD FD'!$AI$3),LC145,0),
IF(AND(LL145='DD FD'!$J$9,LN145='DD FD'!$AI$3),LM145,0),
IF(AND(LV145='DD FD'!$J$9,LX145='DD FD'!$AI$3),LW145,0),
IF(AND(MF145='DD FD'!$J$9,MH145='DD FD'!$AI$3),MG145,0),
IF(AND(MQ145='DD FD'!$J$9,MS145='DD FD'!$AI$3),MR145,0),
IF(AND(NB145='DD FD'!$J$9,ND145='DD FD'!$AI$3),NC145,0),
IF(AND(NM145='DD FD'!$J$9,NO145='DD FD'!$AI$3),NN145,0),
IF(AND(NX145='DD FD'!$J$9,NZ145='DD FD'!$AI$3),NY145,0),
IF(AND(OI145='DD FD'!$J$9,OK145='DD FD'!$AI$3),OJ145,0),
),2)</f>
        <v>0</v>
      </c>
      <c r="OY145" s="865">
        <f>ROUNDUP(SUM(
IF(AND(LB145='DD FD'!$J$4,LD145='DD FD'!$AI$3),LC145,0),
IF(AND(LL145='DD FD'!$J$4,LN145='DD FD'!$AI$3),LM145,0),
IF(AND(LV145='DD FD'!$J$4,LX145='DD FD'!$AI$3),LW145,0),
IF(AND(MF145='DD FD'!$J$4,MH145='DD FD'!$AI$3),MG145,0),
IF(AND(MQ145='DD FD'!$J$4,MS145='DD FD'!$AI$3),MR145,0),
IF(AND(NB145='DD FD'!$J$4,ND145='DD FD'!$AI$3),NC145,0),
IF(AND(NM145='DD FD'!$J$4,NO145='DD FD'!$AI$3),NN145,0),
IF(AND(NX145='DD FD'!$J$4,NZ145='DD FD'!$AI$3),NY145,0),
IF(AND(OI145='DD FD'!$J$4,OK145='DD FD'!$AI$3),OJ145,0),
),2)</f>
        <v>0</v>
      </c>
      <c r="OZ145" s="867">
        <f>ROUNDUP(SUM(
IF(AND(LB145='DD FD'!$J$11,LD145='DD FD'!$AI$3),LC145,0),
IF(AND(LL145='DD FD'!$J$11,LN145='DD FD'!$AI$3),LM145,0),
IF(AND(LV145='DD FD'!$J$11,LX145='DD FD'!$AI$3),LW145,0),
IF(AND(MF145='DD FD'!$J$11,MH145='DD FD'!$AI$3),MG145,0),
IF(AND(MQ145='DD FD'!$J$11,MS145='DD FD'!$AI$3),MR145,0),
IF(AND(NB145='DD FD'!$J$11,ND145='DD FD'!$AI$3),NC145,0),
IF(AND(NM145='DD FD'!$J$11,NO145='DD FD'!$AI$3),NN145,0),
IF(AND(NX145='DD FD'!$J$11,NZ145='DD FD'!$AI$3),NY145,0),
IF(AND(OI145='DD FD'!$J$11,OK145='DD FD'!$AI$3),OJ145,0),
),2)</f>
        <v>0</v>
      </c>
    </row>
    <row r="146" spans="1:416">
      <c r="A146" s="663"/>
      <c r="B146" s="182"/>
      <c r="C146" s="282"/>
      <c r="D146" s="282"/>
      <c r="E146" s="183"/>
      <c r="F146" s="355"/>
      <c r="G146" s="359"/>
      <c r="H146" s="664"/>
      <c r="I146" s="173"/>
      <c r="J146" s="161" t="str">
        <f t="shared" si="54"/>
        <v/>
      </c>
      <c r="K146" s="633" t="str">
        <f t="shared" si="71"/>
        <v/>
      </c>
      <c r="L146" s="636"/>
      <c r="M146" s="124" t="str">
        <f t="shared" si="72"/>
        <v/>
      </c>
      <c r="N146" s="125" t="str">
        <f t="shared" si="55"/>
        <v/>
      </c>
      <c r="O146" s="175"/>
      <c r="P146" s="175"/>
      <c r="Q146" s="126" t="str">
        <f t="shared" si="73"/>
        <v/>
      </c>
      <c r="R146" s="184"/>
      <c r="S146" s="184"/>
      <c r="T146" s="182"/>
      <c r="U146" s="182"/>
      <c r="V146" s="182"/>
      <c r="W146" s="358"/>
      <c r="X146" s="182"/>
      <c r="Y146" s="183"/>
      <c r="Z146" s="123"/>
      <c r="AA146" s="176"/>
      <c r="AB146" s="176"/>
      <c r="AC146" s="176"/>
      <c r="AD146" s="176"/>
      <c r="AE146" s="176"/>
      <c r="AF146" s="176"/>
      <c r="AG146" s="127" t="str">
        <f t="shared" si="74"/>
        <v/>
      </c>
      <c r="AH146" s="127" t="str">
        <f t="shared" si="75"/>
        <v/>
      </c>
      <c r="AI146" s="370"/>
      <c r="AJ146" s="635"/>
      <c r="AK146" s="619" t="str">
        <f t="shared" si="76"/>
        <v/>
      </c>
      <c r="AL146" s="124" t="str">
        <f t="shared" si="56"/>
        <v/>
      </c>
      <c r="AM146" s="124" t="str">
        <f t="shared" si="57"/>
        <v/>
      </c>
      <c r="AN146" s="124" t="str">
        <f t="shared" si="58"/>
        <v/>
      </c>
      <c r="AO146" s="124" t="str">
        <f t="shared" si="59"/>
        <v/>
      </c>
      <c r="AP146" s="184"/>
      <c r="AQ146" s="182"/>
      <c r="AR146" s="182"/>
      <c r="AS146" s="182"/>
      <c r="AT146" s="182"/>
      <c r="AU146" s="127" t="str">
        <f t="shared" si="60"/>
        <v/>
      </c>
      <c r="AV146" s="354"/>
      <c r="AW146" s="127" t="str">
        <f t="shared" si="61"/>
        <v/>
      </c>
      <c r="AX146" s="144" t="str">
        <f t="shared" si="62"/>
        <v/>
      </c>
      <c r="AY146" s="182"/>
      <c r="AZ146" s="23"/>
      <c r="BA146" s="23"/>
      <c r="BB146" s="183"/>
      <c r="BC146" s="622"/>
      <c r="BD146" s="649" t="str">
        <f t="shared" si="77"/>
        <v/>
      </c>
      <c r="BE146" s="354"/>
      <c r="BF146" s="192" t="str">
        <f t="shared" si="78"/>
        <v/>
      </c>
      <c r="BG146" s="159"/>
      <c r="BH146" s="159"/>
      <c r="BI146" s="182"/>
      <c r="BJ146" s="194"/>
      <c r="BK146" s="194"/>
      <c r="BL146" s="194"/>
      <c r="BM146" s="127" t="str">
        <f t="shared" si="63"/>
        <v/>
      </c>
      <c r="BN146" s="194"/>
      <c r="BO146" s="178" t="str">
        <f t="shared" si="64"/>
        <v/>
      </c>
      <c r="BP146" s="191"/>
      <c r="BQ146" s="182"/>
      <c r="BR146" s="23"/>
      <c r="BS146" s="23"/>
      <c r="BT146" s="23"/>
      <c r="BU146" s="651"/>
      <c r="BV146" s="647"/>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633" t="str">
        <f t="shared" si="79"/>
        <v/>
      </c>
      <c r="DY146" s="736"/>
      <c r="DZ146" s="334"/>
      <c r="EA146" s="736"/>
      <c r="EB146" s="197"/>
      <c r="EC146" s="194"/>
      <c r="ED146" s="197"/>
      <c r="EE146" s="197"/>
      <c r="EF146" s="194"/>
      <c r="EG146" s="194"/>
      <c r="EH146" s="194"/>
      <c r="EI146" s="123" t="str">
        <f t="shared" si="65"/>
        <v/>
      </c>
      <c r="EJ146" s="194"/>
      <c r="EK146" s="620" t="str">
        <f t="shared" si="66"/>
        <v/>
      </c>
      <c r="EL146" s="756"/>
      <c r="EM146" s="620" t="str">
        <f t="shared" si="80"/>
        <v/>
      </c>
      <c r="EN146" s="733"/>
      <c r="EO146" s="163"/>
      <c r="EP146" s="163"/>
      <c r="EQ146" s="163"/>
      <c r="ER146" s="163"/>
      <c r="ES146" s="163"/>
      <c r="ET146" s="163"/>
      <c r="EU146" s="163"/>
      <c r="EV146" s="163"/>
      <c r="EW146" s="163"/>
      <c r="EX146" s="163"/>
      <c r="EY146" s="163"/>
      <c r="EZ146" s="163"/>
      <c r="FA146" s="163"/>
      <c r="FB146" s="163"/>
      <c r="FC146" s="742"/>
      <c r="FD146" s="648" t="str">
        <f t="shared" si="67"/>
        <v/>
      </c>
      <c r="FE146" s="183"/>
      <c r="FF146" s="201"/>
      <c r="FG146" s="201"/>
      <c r="FH146" s="201"/>
      <c r="FI146" s="201"/>
      <c r="FJ146" s="201"/>
      <c r="FK146" s="201"/>
      <c r="FL146" s="182"/>
      <c r="FM146" s="182"/>
      <c r="FN146" s="334"/>
      <c r="FO146" s="123" t="str">
        <f t="shared" si="68"/>
        <v/>
      </c>
      <c r="FP146" s="889" t="str">
        <f>IF(Table1[[#This Row],[Baumwollanteil (in %)]]&lt;&gt;"","05","")</f>
        <v/>
      </c>
      <c r="FQ146" s="999"/>
      <c r="FR146" s="179" t="str">
        <f t="shared" si="69"/>
        <v/>
      </c>
      <c r="FS146" s="175"/>
      <c r="FT146" s="175"/>
      <c r="FU146" s="175"/>
      <c r="FV146" s="745" t="str">
        <f t="shared" si="70"/>
        <v/>
      </c>
      <c r="FZ146" s="24"/>
      <c r="GA146" s="24"/>
      <c r="GC146" s="1010" t="str">
        <f>IF(Table1[[#This Row],[Global Trade Item Number (GTIN)]]="","",Table1[[#This Row],[Global Trade Item Number (GTIN)]])</f>
        <v/>
      </c>
      <c r="GD146" s="790" t="str">
        <f>IF(Table1[[#This Row],[WAWI-Nr./ Kreditoren-Nummer
(ASDV)]]&lt;&gt;"",Table1[[#This Row],[WAWI-Nr./ Kreditoren-Nummer
(ASDV)]],"")</f>
        <v/>
      </c>
      <c r="GE146" s="190"/>
      <c r="GF146" s="790" t="str">
        <f>IF(Table1[[#This Row],[Gültig ab (Datum)]]&lt;&gt;"","31.12.9999","")</f>
        <v/>
      </c>
      <c r="GG146" s="190"/>
      <c r="GH146" s="190"/>
      <c r="GI146" s="616"/>
      <c r="GJ146" s="765"/>
      <c r="GK146" s="763"/>
      <c r="GL146" s="617"/>
      <c r="GM146" s="617"/>
      <c r="GN146" s="617"/>
      <c r="GO146" s="617"/>
      <c r="GP146" s="617"/>
      <c r="GQ146" s="775"/>
      <c r="GR146" s="771"/>
      <c r="GS146" s="159"/>
      <c r="GT146" s="610"/>
      <c r="GU146" s="610"/>
      <c r="GV146" s="610"/>
      <c r="GW146" s="610"/>
      <c r="GX146" s="610"/>
      <c r="GY146" s="610"/>
      <c r="GZ146" s="610"/>
      <c r="HA146" s="610"/>
      <c r="HB146" s="771"/>
      <c r="HC146" s="610"/>
      <c r="HD146" s="610"/>
      <c r="HE146" s="610"/>
      <c r="HF146" s="610"/>
      <c r="HG146" s="610"/>
      <c r="HH146" s="610"/>
      <c r="HI146" s="610"/>
      <c r="HJ146" s="610"/>
      <c r="HK146" s="610"/>
      <c r="HL146" s="771"/>
      <c r="HM146" s="610"/>
      <c r="HN146" s="610"/>
      <c r="HO146" s="610"/>
      <c r="HP146" s="610"/>
      <c r="HQ146" s="610"/>
      <c r="HR146" s="610"/>
      <c r="HS146" s="610"/>
      <c r="HT146" s="610"/>
      <c r="HU146" s="610"/>
      <c r="HV146" s="771"/>
      <c r="HW146" s="610"/>
      <c r="HX146" s="610"/>
      <c r="HY146" s="610"/>
      <c r="HZ146" s="610"/>
      <c r="IA146" s="610"/>
      <c r="IB146" s="610"/>
      <c r="IC146" s="610"/>
      <c r="ID146" s="610"/>
      <c r="IE146" s="610"/>
      <c r="IF146" s="610"/>
      <c r="IG146" s="771"/>
      <c r="IH146" s="610"/>
      <c r="II146" s="610"/>
      <c r="IJ146" s="610"/>
      <c r="IK146" s="610"/>
      <c r="IL146" s="610"/>
      <c r="IM146" s="610"/>
      <c r="IN146" s="610"/>
      <c r="IO146" s="610"/>
      <c r="IP146" s="610"/>
      <c r="IQ146" s="610"/>
      <c r="IR146" s="771"/>
      <c r="IS146" s="610"/>
      <c r="IT146" s="610"/>
      <c r="IU146" s="610"/>
      <c r="IV146" s="610"/>
      <c r="IW146" s="610"/>
      <c r="IX146" s="610"/>
      <c r="IY146" s="610"/>
      <c r="IZ146" s="610"/>
      <c r="JA146" s="610"/>
      <c r="JB146" s="610"/>
      <c r="JC146" s="771"/>
      <c r="JD146" s="610"/>
      <c r="JE146" s="610"/>
      <c r="JF146" s="610"/>
      <c r="JG146" s="610"/>
      <c r="JH146" s="610"/>
      <c r="JI146" s="610"/>
      <c r="JJ146" s="610"/>
      <c r="JK146" s="610"/>
      <c r="JL146" s="610"/>
      <c r="JM146" s="827"/>
      <c r="JN146" s="771"/>
      <c r="JO146" s="610"/>
      <c r="JP146" s="610"/>
      <c r="JQ146" s="610"/>
      <c r="JR146" s="610"/>
      <c r="JS146" s="610"/>
      <c r="JT146" s="610"/>
      <c r="JU146" s="610"/>
      <c r="JV146" s="610"/>
      <c r="JW146" s="610"/>
      <c r="JX146" s="610"/>
      <c r="JY146" s="771"/>
      <c r="JZ146" s="610"/>
      <c r="KA146" s="610"/>
      <c r="KB146" s="610"/>
      <c r="KC146" s="610"/>
      <c r="KD146" s="610"/>
      <c r="KE146" s="610"/>
      <c r="KF146" s="610"/>
      <c r="KG146" s="610"/>
      <c r="KH146" s="610"/>
      <c r="KI146" s="610"/>
      <c r="KL146" s="803" t="str">
        <f>IF(Table1[[#This Row],[GTIN]]&lt;&gt;"",Table1[[#This Row],[GTIN]],"")</f>
        <v/>
      </c>
      <c r="KM146" s="804" t="str">
        <f>Table1[[#This Row],[Kreditor]]</f>
        <v/>
      </c>
      <c r="KN146" s="805" t="str">
        <f>IF(Table1[[#This Row],[Gültig ab (Datum)]]&lt;&gt;"",Table1[[#This Row],[Gültig ab (Datum)]],"")</f>
        <v/>
      </c>
      <c r="KO146" s="805" t="str">
        <f>Table1[[#This Row],[Gültig bis]]</f>
        <v/>
      </c>
      <c r="KP146" s="818" t="str">
        <f>IF(Table1[[#This Row],[Artikel verpackt? 
(X=Ja)]]="","",Table1[[#This Row],[Artikel verpackt? 
(X=Ja)]])</f>
        <v/>
      </c>
      <c r="KQ146" s="806" t="str">
        <f>IF(Table1[[#This Row],[Verpackung recyclingfähig?
(X=Ja)]]="","",Table1[[#This Row],[Verpackung recyclingfähig?
(X=Ja)]])</f>
        <v/>
      </c>
      <c r="KR146" s="807"/>
      <c r="KS146" s="808"/>
      <c r="KT146" s="809"/>
      <c r="KU146" s="809"/>
      <c r="KV146" s="809"/>
      <c r="KW146" s="809"/>
      <c r="KX146" s="809"/>
      <c r="KY146" s="809"/>
      <c r="KZ146" s="810"/>
      <c r="LA146" s="811" t="str">
        <f>IF(Table1[[#This Row],[Hauptkörper - B1 - Art]]="","",VLOOKUP(Table1[[#This Row],[Hauptkörper - B1 - Art]],'DD FD'!B:C,2,FALSE))</f>
        <v/>
      </c>
      <c r="LB146" s="812" t="str">
        <f>IF(Table1[[#This Row],[Hauptkörper - B1 - Fraktion]]="","",VLOOKUP(Table1[[#This Row],[Hauptkörper - B1 - Fraktion]],'DD FD'!H:J,3,FALSE))</f>
        <v/>
      </c>
      <c r="LC146" s="809" t="str">
        <f>IF(Table1[[#This Row],[Hauptkörper - B1 - Gewicht
(in G)]]="","",Table1[[#This Row],[Hauptkörper - B1 - Gewicht
(in G)]])</f>
        <v/>
      </c>
      <c r="LD146" s="809" t="str">
        <f>IF(Table1[[#This Row],[Hauptkörper - B1 - Lizenzierungs-pflichtig? (X=Ja)]]="","",Table1[[#This Row],[Hauptkörper - B1 - Lizenzierungs-pflichtig? (X=Ja)]])</f>
        <v/>
      </c>
      <c r="LE146" s="812" t="str">
        <f>IF(Table1[[#This Row],[Hauptkörper - B1 - Virgin Material]]="","",VLOOKUP(Table1[[#This Row],[Hauptkörper - B1 - Virgin Material]],'DD FD'!AJ:AK,2,FALSE))</f>
        <v/>
      </c>
      <c r="LF146" s="813" t="str">
        <f>IF(Table1[[#This Row],[Hauptkörper - B1 - Virgin Material Anteil (in %)]]="","",Table1[[#This Row],[Hauptkörper - B1 - Virgin Material Anteil (in %)]])</f>
        <v/>
      </c>
      <c r="LG146" s="812" t="str">
        <f>IF(Table1[[#This Row],[Hauptkörper - B1 - Recyceltes Material]]="","",VLOOKUP(Table1[[#This Row],[Hauptkörper - B1 - Recyceltes Material]],'DD FD'!AL:AM,2,FALSE))</f>
        <v/>
      </c>
      <c r="LH146" s="813" t="str">
        <f>IF(Table1[[#This Row],[Hauptkörper - B1 - Recyceltes Material Anteil (in %)]]="","",Table1[[#This Row],[Hauptkörper - B1 - Recyceltes Material Anteil (in %)]])</f>
        <v/>
      </c>
      <c r="LI146" s="814" t="str">
        <f>IF(Table1[[#This Row],[Hauptkörper - B1 - Beschichtung]]="","",VLOOKUP(Table1[[#This Row],[Hauptkörper - B1 - Beschichtung]],'DD FD'!AE:AF,2,FALSE))</f>
        <v/>
      </c>
      <c r="LJ146" s="815" t="str">
        <f>IF(Table1[[#This Row],[Hauptkörper - B1 - Beschichtung Anteil (in %)]]="","",Table1[[#This Row],[Hauptkörper - B1 - Beschichtung Anteil (in %)]])</f>
        <v/>
      </c>
      <c r="LK146" s="811" t="str">
        <f>IF(Table1[[#This Row],[Hauptkörper - B2 - Art]]="","",VLOOKUP(Table1[[#This Row],[Hauptkörper - B2 - Art]],'DD FD'!B:C,2,FALSE))</f>
        <v/>
      </c>
      <c r="LL146" s="812" t="str">
        <f>IF(Table1[[#This Row],[Hauptkörper - B2 - Fraktion]]="","",VLOOKUP(Table1[[#This Row],[Hauptkörper - B2 - Fraktion]],'DD FD'!H:J,3,FALSE))</f>
        <v/>
      </c>
      <c r="LM146" s="809" t="str">
        <f>IF(Table1[[#This Row],[Hauptkörper - B2 - Gewicht
(in G)]]="","",Table1[[#This Row],[Hauptkörper - B2 - Gewicht
(in G)]])</f>
        <v/>
      </c>
      <c r="LN146" s="809" t="str">
        <f>IF(Table1[[#This Row],[Hauptkörper - B2 - Lizenzierungs-pflichtig? (X=Ja)]]="","",Table1[[#This Row],[Hauptkörper - B2 - Lizenzierungs-pflichtig? (X=Ja)]])</f>
        <v/>
      </c>
      <c r="LO146" s="812" t="str">
        <f>IF(Table1[[#This Row],[Hauptkörper - B2 - Virgin Material]]="","",VLOOKUP(Table1[[#This Row],[Hauptkörper - B2 - Virgin Material]],'DD FD'!AJ:AK,2,FALSE))</f>
        <v/>
      </c>
      <c r="LP146" s="813" t="str">
        <f>IF(Table1[[#This Row],[Hauptkörper - B2 - Virgin Material Anteil (in %)]]="","",Table1[[#This Row],[Hauptkörper - B2 - Virgin Material Anteil (in %)]])</f>
        <v/>
      </c>
      <c r="LQ146" s="812" t="str">
        <f>IF(Table1[[#This Row],[Hauptkörper - B2 - Recyceltes Material]]="","",VLOOKUP(Table1[[#This Row],[Hauptkörper - B2 - Recyceltes Material]],'DD FD'!AL:AM,2,FALSE))</f>
        <v/>
      </c>
      <c r="LR146" s="813" t="str">
        <f>IF(Table1[[#This Row],[Hauptkörper - B2 - Recyceltes Material Anteil (in %)]]="","",Table1[[#This Row],[Hauptkörper - B2 - Recyceltes Material Anteil (in %)]])</f>
        <v/>
      </c>
      <c r="LS146" s="812" t="str">
        <f>IF(Table1[[#This Row],[Hauptkörper - B2 - Beschichtung]]="","",VLOOKUP(Table1[[#This Row],[Hauptkörper - B2 - Beschichtung]],'DD FD'!AE:AF,2,FALSE))</f>
        <v/>
      </c>
      <c r="LT146" s="815" t="str">
        <f>IF(Table1[[#This Row],[Hauptkörper - B2 - Beschichtung Anteil (in %)]]="","",Table1[[#This Row],[Hauptkörper - B2 - Beschichtung Anteil (in %)]])</f>
        <v/>
      </c>
      <c r="LU146" s="811" t="str">
        <f>IF(Table1[[#This Row],[Hauptkörper - B3 - Art]]="","",VLOOKUP(Table1[[#This Row],[Hauptkörper - B3 - Art]],'DD FD'!B:C,2,FALSE))</f>
        <v/>
      </c>
      <c r="LV146" s="812" t="str">
        <f>IF(Table1[[#This Row],[Hauptkörper - B3 - Fraktion]]="","",VLOOKUP(Table1[[#This Row],[Hauptkörper - B3 - Fraktion]],'DD FD'!H:J,3,FALSE))</f>
        <v/>
      </c>
      <c r="LW146" s="809" t="str">
        <f>IF(Table1[[#This Row],[Hauptkörper - B3 - Gewicht
(in G)]]="","",Table1[[#This Row],[Hauptkörper - B3 - Gewicht
(in G)]])</f>
        <v/>
      </c>
      <c r="LX146" s="809" t="str">
        <f>IF(Table1[[#This Row],[Hauptkörper - B3 - Lizenzierungs-pflichtig? (X=Ja)]]="","",Table1[[#This Row],[Hauptkörper - B3 - Lizenzierungs-pflichtig? (X=Ja)]])</f>
        <v/>
      </c>
      <c r="LY146" s="812" t="str">
        <f>IF(Table1[[#This Row],[Hauptkörper - B3 - Virgin Material]]="","",VLOOKUP(Table1[[#This Row],[Hauptkörper - B3 - Virgin Material]],'DD FD'!AJ:AK,2,FALSE))</f>
        <v/>
      </c>
      <c r="LZ146" s="813" t="str">
        <f>IF(Table1[[#This Row],[Hauptkörper - B3 - Virgin Material Anteil (in %)]]="","",Table1[[#This Row],[Hauptkörper - B3 - Virgin Material Anteil (in %)]])</f>
        <v/>
      </c>
      <c r="MA146" s="812" t="str">
        <f>IF(Table1[[#This Row],[Hauptkörper - B3 - Recyceltes Material]]="","",VLOOKUP(Table1[[#This Row],[Hauptkörper - B3 - Recyceltes Material]],'DD FD'!AL:AM,2,FALSE))</f>
        <v/>
      </c>
      <c r="MB146" s="813" t="str">
        <f>IF(Table1[[#This Row],[Hauptkörper - B3 - Recyceltes Material Anteil (in %)]]="","",Table1[[#This Row],[Hauptkörper - B3 - Recyceltes Material Anteil (in %)]])</f>
        <v/>
      </c>
      <c r="MC146" s="812" t="str">
        <f>IF(Table1[[#This Row],[Hauptkörper - B3 - Beschichtung]]="","",VLOOKUP(Table1[[#This Row],[Hauptkörper - B3 - Beschichtung]],'DD FD'!AE:AF,2,FALSE))</f>
        <v/>
      </c>
      <c r="MD146" s="815" t="str">
        <f>IF(Table1[[#This Row],[Hauptkörper - B3 - Beschichtung Anteil (in %)]]="","",Table1[[#This Row],[Hauptkörper - B3 - Beschichtung Anteil (in %)]])</f>
        <v/>
      </c>
      <c r="ME146" s="811" t="str">
        <f>IF(Table1[[#This Row],[Verschluss - B1 - Art]]="","",VLOOKUP(Table1[[#This Row],[Verschluss - B1 - Art]],'DD FD'!D:E,2,FALSE))</f>
        <v/>
      </c>
      <c r="MF146" s="812" t="str">
        <f>IF(Table1[[#This Row],[Verschluss - B1 - Fraktion]]="","",VLOOKUP(Table1[[#This Row],[Verschluss - B1 - Fraktion]],'DD FD'!H:J,3,FALSE))</f>
        <v/>
      </c>
      <c r="MG146" s="809" t="str">
        <f>IF(Table1[[#This Row],[Verschluss - B1 - Gewicht (in G)]]="","",Table1[[#This Row],[Verschluss - B1 - Gewicht (in G)]])</f>
        <v/>
      </c>
      <c r="MH146" s="809" t="str">
        <f>IF(Table1[[#This Row],[Verschluss - B1 - Lizenzierungs-pflichtig? (X=Ja)]]="","",Table1[[#This Row],[Verschluss - B1 - Lizenzierungs-pflichtig? (X=Ja)]])</f>
        <v/>
      </c>
      <c r="MI146" s="809" t="str">
        <f>IF(Table1[[#This Row],[Verschluss - B1 - Trennbar vom Hauptkörper? (X=Ja)]]="","",Table1[[#This Row],[Verschluss - B1 - Trennbar vom Hauptkörper? (X=Ja)]])</f>
        <v/>
      </c>
      <c r="MJ146" s="812" t="str">
        <f>IF(Table1[[#This Row],[Verschluss - B1 - Virgin Material]]="","",VLOOKUP(Table1[[#This Row],[Verschluss - B1 - Virgin Material]],'DD FD'!AJ:AK,2,FALSE))</f>
        <v/>
      </c>
      <c r="MK146" s="813" t="str">
        <f>IF(Table1[[#This Row],[Verschluss - B1 - Virgin Material Anteil (in %)]]="","",Table1[[#This Row],[Verschluss - B1 - Virgin Material Anteil (in %)]])</f>
        <v/>
      </c>
      <c r="ML146" s="812" t="str">
        <f>IF(Table1[[#This Row],[Verschluss - B1 - Recyceltes Material]]="","",VLOOKUP(Table1[[#This Row],[Verschluss - B1 - Recyceltes Material]],'DD FD'!AL:AM,2,FALSE))</f>
        <v/>
      </c>
      <c r="MM146" s="813" t="str">
        <f>IF(Table1[[#This Row],[Verschluss - B1 - Recyceltes Material Anteil (in %)]]="","",Table1[[#This Row],[Verschluss - B1 - Recyceltes Material Anteil (in %)]])</f>
        <v/>
      </c>
      <c r="MN146" s="812" t="str">
        <f>IF(Table1[[#This Row],[Verschluss - B1 - Beschichtung]]="","",VLOOKUP(Table1[[#This Row],[Verschluss - B1 - Beschichtung]],'DD FD'!AE:AF,2,FALSE))</f>
        <v/>
      </c>
      <c r="MO146" s="815" t="str">
        <f>IF(Table1[[#This Row],[Verschluss - B1 - Beschichtung Anteil (in %)]]="","",Table1[[#This Row],[Verschluss - B1 - Beschichtung Anteil (in %)]])</f>
        <v/>
      </c>
      <c r="MP146" s="811" t="str">
        <f>IF(Table1[[#This Row],[Verschluss - B2 - Art]]="","",VLOOKUP(Table1[[#This Row],[Verschluss - B2 - Art]],'DD FD'!D:E,2,FALSE))</f>
        <v/>
      </c>
      <c r="MQ146" s="812" t="str">
        <f>IF(Table1[[#This Row],[Verschluss - B2 - Fraktion]]="","",VLOOKUP(Table1[[#This Row],[Verschluss - B2 - Fraktion]],'DD FD'!H:J,3,FALSE))</f>
        <v/>
      </c>
      <c r="MR146" s="809" t="str">
        <f>IF(Table1[[#This Row],[Verschluss - B2 - Gewicht (in G)]]="","",Table1[[#This Row],[Verschluss - B2 - Gewicht (in G)]])</f>
        <v/>
      </c>
      <c r="MS146" s="809" t="str">
        <f>IF(Table1[[#This Row],[Verschluss - B2 - Lizenzierungs-pflichtig? (X=Ja)]]="","",Table1[[#This Row],[Verschluss - B2 - Lizenzierungs-pflichtig? (X=Ja)]])</f>
        <v/>
      </c>
      <c r="MT146" s="809" t="str">
        <f>IF(Table1[[#This Row],[Verschluss - B2 - Trennbar vom Hauptkörper? (X=Ja)]]="","",Table1[[#This Row],[Verschluss - B2 - Trennbar vom Hauptkörper? (X=Ja)]])</f>
        <v/>
      </c>
      <c r="MU146" s="812" t="str">
        <f>IF(Table1[[#This Row],[Verschluss - B2 - Virgin Material]]="","",VLOOKUP(Table1[[#This Row],[Verschluss - B2 - Virgin Material]],'DD FD'!AJ:AK,2,FALSE))</f>
        <v/>
      </c>
      <c r="MV146" s="813" t="str">
        <f>IF(Table1[[#This Row],[Verschluss - B2 - Virgin Material Anteil (in %)]]="","",Table1[[#This Row],[Verschluss - B2 - Virgin Material Anteil (in %)]])</f>
        <v/>
      </c>
      <c r="MW146" s="812" t="str">
        <f>IF(Table1[[#This Row],[Verschluss - B2 - Recyceltes Material]]="","",VLOOKUP(Table1[[#This Row],[Verschluss - B2 - Recyceltes Material]],'DD FD'!AL:AM,2,FALSE))</f>
        <v/>
      </c>
      <c r="MX146" s="813" t="str">
        <f>IF(Table1[[#This Row],[Verschluss - B2 - Recyceltes Material Anteil (in %)]]="","",Table1[[#This Row],[Verschluss - B2 - Recyceltes Material Anteil (in %)]])</f>
        <v/>
      </c>
      <c r="MY146" s="812" t="str">
        <f>IF(Table1[[#This Row],[Verschluss - B2 - Beschichtung]]="","",VLOOKUP(Table1[[#This Row],[Verschluss - B2 - Beschichtung]],'DD FD'!AE:AF,2,FALSE))</f>
        <v/>
      </c>
      <c r="MZ146" s="815" t="str">
        <f>IF(Table1[[#This Row],[Verschluss - B2 - Beschichtung Anteil (in %)]]="","",Table1[[#This Row],[Verschluss - B2 - Beschichtung Anteil (in %)]])</f>
        <v/>
      </c>
      <c r="NA146" s="811" t="str">
        <f>IF(Table1[[#This Row],[Verschluss - B3 - Art]]="","",VLOOKUP(Table1[[#This Row],[Verschluss - B3 - Art]],'DD FD'!D:E,2,FALSE))</f>
        <v/>
      </c>
      <c r="NB146" s="812" t="str">
        <f>IF(Table1[[#This Row],[Verschluss - B3 - Fraktion]]="","",VLOOKUP(Table1[[#This Row],[Verschluss - B3 - Fraktion]],'DD FD'!H:J,3,FALSE))</f>
        <v/>
      </c>
      <c r="NC146" s="809" t="str">
        <f>IF(Table1[[#This Row],[Verschluss - B3 - Gewicht (in G)]]="","",Table1[[#This Row],[Verschluss - B3 - Gewicht (in G)]])</f>
        <v/>
      </c>
      <c r="ND146" s="809" t="str">
        <f>IF(Table1[[#This Row],[Verschluss - B3 - Lizenzierungs-pflichtig? (X=Ja)]]="","",Table1[[#This Row],[Verschluss - B3 - Lizenzierungs-pflichtig? (X=Ja)]])</f>
        <v/>
      </c>
      <c r="NE146" s="809" t="str">
        <f>IF(Table1[[#This Row],[Verschluss - B3 - Trennbar vom Hauptkörper? (X=Ja)]]="","",Table1[[#This Row],[Verschluss - B3 - Trennbar vom Hauptkörper? (X=Ja)]])</f>
        <v/>
      </c>
      <c r="NF146" s="812" t="str">
        <f>IF(Table1[[#This Row],[Verschluss - B3 - Virgin Material]]="","",VLOOKUP(Table1[[#This Row],[Verschluss - B3 - Virgin Material]],'DD FD'!AJ:AK,2,FALSE))</f>
        <v/>
      </c>
      <c r="NG146" s="813" t="str">
        <f>IF(Table1[[#This Row],[Verschluss - B3 - Virgin Material Anteil (in %)]]="","",Table1[[#This Row],[Verschluss - B3 - Virgin Material Anteil (in %)]])</f>
        <v/>
      </c>
      <c r="NH146" s="812" t="str">
        <f>IF(Table1[[#This Row],[Verschluss - B3 - Recyceltes Material]]="","",VLOOKUP(Table1[[#This Row],[Verschluss - B3 - Recyceltes Material]],'DD FD'!AL:AM,2,FALSE))</f>
        <v/>
      </c>
      <c r="NI146" s="813" t="str">
        <f>IF(Table1[[#This Row],[Verschluss - B3 - Recyceltes Material Anteil (in %)]]="","",Table1[[#This Row],[Verschluss - B3 - Recyceltes Material Anteil (in %)]])</f>
        <v/>
      </c>
      <c r="NJ146" s="812" t="str">
        <f>IF(Table1[[#This Row],[Verschluss - B3 - Beschichtung]]="","",VLOOKUP(Table1[[#This Row],[Verschluss - B3 - Beschichtung]],'DD FD'!AE:AF,2,FALSE))</f>
        <v/>
      </c>
      <c r="NK146" s="815" t="str">
        <f>IF(Table1[[#This Row],[Verschluss - B3 - Beschichtung Anteil (in %)]]="","",Table1[[#This Row],[Verschluss - B3 - Beschichtung Anteil (in %)]])</f>
        <v/>
      </c>
      <c r="NL146" s="811" t="str">
        <f>IF(Table1[[#This Row],[Etikett - B1 - Art]]="","",VLOOKUP(Table1[[#This Row],[Etikett - B1 - Art]],'DD FD'!F:G,2,FALSE))</f>
        <v/>
      </c>
      <c r="NM146" s="812" t="str">
        <f>IF(Table1[[#This Row],[Etikett - B1 - Fraktion]]="","",VLOOKUP(Table1[[#This Row],[Etikett - B1 - Fraktion]],'DD FD'!H:J,3,FALSE))</f>
        <v/>
      </c>
      <c r="NN146" s="809" t="str">
        <f>IF(Table1[[#This Row],[Etikett - B1 - Gewicht (in G)]]="","",Table1[[#This Row],[Etikett - B1 - Gewicht (in G)]])</f>
        <v/>
      </c>
      <c r="NO146" s="809" t="str">
        <f>IF(Table1[[#This Row],[Etikett - B1 - Lizenzierungs-pflichtig? (X=Ja)]]="","",Table1[[#This Row],[Etikett - B1 - Lizenzierungs-pflichtig? (X=Ja)]])</f>
        <v/>
      </c>
      <c r="NP146" s="809" t="str">
        <f>IF(Table1[[#This Row],[Etikett - B1 - Trennbar vom Hauptkörper? (X=Ja)]]="","",Table1[[#This Row],[Etikett - B1 - Trennbar vom Hauptkörper? (X=Ja)]])</f>
        <v/>
      </c>
      <c r="NQ146" s="812" t="str">
        <f>IF(Table1[[#This Row],[Etikett - B1 - Virgin Material]]="","",VLOOKUP(Table1[[#This Row],[Etikett - B1 - Virgin Material]],'DD FD'!AJ:AK,2,FALSE))</f>
        <v/>
      </c>
      <c r="NR146" s="813" t="str">
        <f>IF(Table1[[#This Row],[Etikett - B1 - Virgin Material Anteil (in %)]]="","",Table1[[#This Row],[Etikett - B1 - Virgin Material Anteil (in %)]])</f>
        <v/>
      </c>
      <c r="NS146" s="812" t="str">
        <f>IF(Table1[[#This Row],[Etikett - B1 - Recyceltes Material]]="","",VLOOKUP(Table1[[#This Row],[Etikett - B1 - Recyceltes Material]],'DD FD'!AL:AM,2,FALSE))</f>
        <v/>
      </c>
      <c r="NT146" s="813" t="str">
        <f>IF(Table1[[#This Row],[Etikett - B1 - Recyceltes Material Anteil (in %)]]="","",Table1[[#This Row],[Etikett - B1 - Recyceltes Material Anteil (in %)]])</f>
        <v/>
      </c>
      <c r="NU146" s="812" t="str">
        <f>IF(Table1[[#This Row],[Etikett - B1 - Beschichtung]]="","",VLOOKUP(Table1[[#This Row],[Etikett - B1 - Beschichtung]],'DD FD'!AE:AF,2,FALSE))</f>
        <v/>
      </c>
      <c r="NV146" s="815" t="str">
        <f>IF(Table1[[#This Row],[Etikett - B1 - Beschichtung Anteil (in %)]]="","",Table1[[#This Row],[Etikett - B1 - Beschichtung Anteil (in %)]])</f>
        <v/>
      </c>
      <c r="NW146" s="811" t="str">
        <f>IF(Table1[[#This Row],[Etikett - B2 - Art]]="","",VLOOKUP(Table1[[#This Row],[Etikett - B2 - Art]],'DD FD'!F:G,2,FALSE))</f>
        <v/>
      </c>
      <c r="NX146" s="812" t="str">
        <f>IF(Table1[[#This Row],[Etikett - B2 - Fraktion]]="","",VLOOKUP(Table1[[#This Row],[Etikett - B2 - Fraktion]],'DD FD'!H:J,3,FALSE))</f>
        <v/>
      </c>
      <c r="NY146" s="809" t="str">
        <f>IF(Table1[[#This Row],[Etikett - B2 - Gewicht (in G)]]="","",Table1[[#This Row],[Etikett - B2 - Gewicht (in G)]])</f>
        <v/>
      </c>
      <c r="NZ146" s="809" t="str">
        <f>IF(Table1[[#This Row],[Etikett - B2 - Lizenzierungs-pflichtig? (X=Ja)]]="","",Table1[[#This Row],[Etikett - B2 - Lizenzierungs-pflichtig? (X=Ja)]])</f>
        <v/>
      </c>
      <c r="OA146" s="809" t="str">
        <f>IF(Table1[[#This Row],[Etikett - B2 - Trennbar vom Hauptkörper? (X=Ja)]]="","",Table1[[#This Row],[Etikett - B2 - Trennbar vom Hauptkörper? (X=Ja)]])</f>
        <v/>
      </c>
      <c r="OB146" s="812" t="str">
        <f>IF(Table1[[#This Row],[Etikett - B2 - Virgin Material]]="","",VLOOKUP(Table1[[#This Row],[Etikett - B2 - Virgin Material]],'DD FD'!AJ:AK,2,FALSE))</f>
        <v/>
      </c>
      <c r="OC146" s="813" t="str">
        <f>IF(Table1[[#This Row],[Etikett - B2 - Virgin Material Anteil (in %)]]="","",Table1[[#This Row],[Etikett - B2 - Virgin Material Anteil (in %)]])</f>
        <v/>
      </c>
      <c r="OD146" s="812" t="str">
        <f>IF(Table1[[#This Row],[Etikett - B2 - Recyceltes Material]]="","",VLOOKUP(Table1[[#This Row],[Etikett - B2 - Recyceltes Material]],'DD FD'!AL:AM,2,FALSE))</f>
        <v/>
      </c>
      <c r="OE146" s="813" t="str">
        <f>IF(Table1[[#This Row],[Etikett - B2 - Recyceltes Material Anteil (in %)]]="","",Table1[[#This Row],[Etikett - B2 - Recyceltes Material Anteil (in %)]])</f>
        <v/>
      </c>
      <c r="OF146" s="812" t="str">
        <f>IF(Table1[[#This Row],[Etikett - B2 - Beschichtung]]="","",VLOOKUP(Table1[[#This Row],[Etikett - B2 - Beschichtung]],'DD FD'!AE:AF,2,FALSE))</f>
        <v/>
      </c>
      <c r="OG146" s="815" t="str">
        <f>IF(Table1[[#This Row],[Etikett - B2 - Beschichtung Anteil (in %)]]="","",Table1[[#This Row],[Etikett - B2 - Beschichtung Anteil (in %)]])</f>
        <v/>
      </c>
      <c r="OH146" s="811" t="str">
        <f>IF(Table1[[#This Row],[Etikett - B3 - Art]]="","",VLOOKUP(Table1[[#This Row],[Etikett - B3 - Art]],'DD FD'!F:G,2,FALSE))</f>
        <v/>
      </c>
      <c r="OI146" s="812" t="str">
        <f>IF(Table1[[#This Row],[Etikett - B3 - Fraktion]]="","",VLOOKUP(Table1[[#This Row],[Etikett - B3 - Fraktion]],'DD FD'!H:J,3,FALSE))</f>
        <v/>
      </c>
      <c r="OJ146" s="809" t="str">
        <f>IF(Table1[[#This Row],[Etikett - B3 - Gewicht (in G)]]="","",Table1[[#This Row],[Etikett - B3 - Gewicht (in G)]])</f>
        <v/>
      </c>
      <c r="OK146" s="809" t="str">
        <f>IF(Table1[[#This Row],[Etikett - B3 - Lizenzierungs-pflichtig? (X=Ja)]]="","",Table1[[#This Row],[Etikett - B3 - Lizenzierungs-pflichtig? (X=Ja)]])</f>
        <v/>
      </c>
      <c r="OL146" s="809" t="str">
        <f>IF(Table1[[#This Row],[Etikett - B3 - Trennbar vom Hauptkörper? (X=Ja)]]="","",Table1[[#This Row],[Etikett - B3 - Trennbar vom Hauptkörper? (X=Ja)]])</f>
        <v/>
      </c>
      <c r="OM146" s="812" t="str">
        <f>IF(Table1[[#This Row],[Etikett - B3 - Virgin Material]]="","",VLOOKUP(Table1[[#This Row],[Etikett - B3 - Virgin Material]],'DD FD'!AJ:AK,2,FALSE))</f>
        <v/>
      </c>
      <c r="ON146" s="813" t="str">
        <f>IF(Table1[[#This Row],[Etikett - B3 - Virgin Material Anteil (in %)]]="","",Table1[[#This Row],[Etikett - B3 - Virgin Material Anteil (in %)]])</f>
        <v/>
      </c>
      <c r="OO146" s="812" t="str">
        <f>IF(Table1[[#This Row],[Etikett - B3 - Recyceltes Material]]="","",VLOOKUP(Table1[[#This Row],[Etikett - B3 - Recyceltes Material]],'DD FD'!AL:AM,2,FALSE))</f>
        <v/>
      </c>
      <c r="OP146" s="813" t="str">
        <f>IF(Table1[[#This Row],[Etikett - B3 - Recyceltes Material Anteil (in %)]]="","",Table1[[#This Row],[Etikett - B3 - Recyceltes Material Anteil (in %)]])</f>
        <v/>
      </c>
      <c r="OQ146" s="812" t="str">
        <f>IF(Table1[[#This Row],[Etikett - B3 - Beschichtung]]="","",VLOOKUP(Table1[[#This Row],[Etikett - B3 - Beschichtung]],'DD FD'!AE:AF,2,FALSE))</f>
        <v/>
      </c>
      <c r="OR146" s="861" t="str">
        <f>IF(Table1[[#This Row],[Etikett - B3 - Beschichtung Anteil (in %)]]="","",Table1[[#This Row],[Etikett - B3 - Beschichtung Anteil (in %)]])</f>
        <v/>
      </c>
      <c r="OS146" s="866">
        <f>ROUNDUP(SUM(
IF(AND(LB146='DD FD'!$J$7,LD146='DD FD'!$AI$3),LC146,0),
IF(AND(LL146='DD FD'!$J$7,LN146='DD FD'!$AI$3),LM146,0),
IF(AND(LV146='DD FD'!$J$7,LX146='DD FD'!$AI$3),LW146,0),
IF(AND(MF146='DD FD'!$J$7,MH146='DD FD'!$AI$3),MG146,0),
IF(AND(MQ146='DD FD'!$J$7,MS146='DD FD'!$AI$3),MR146,0),
IF(AND(NB146='DD FD'!$J$7,ND146='DD FD'!$AI$3),NC146,0),
IF(AND(NM146='DD FD'!$J$7,NO146='DD FD'!$AI$3),NN146,0),
IF(AND(NX146='DD FD'!$J$7,NZ146='DD FD'!$AI$3),NY146,0),
IF(AND(OI146='DD FD'!$J$7,OK146='DD FD'!$AI$3),OJ146,0),
),2)</f>
        <v>0</v>
      </c>
      <c r="OT146" s="865">
        <f>ROUNDUP(SUM(
IF(AND(LB146='DD FD'!$J$6,LD146='DD FD'!$AI$3),LC146,0),
IF(AND(LL146='DD FD'!$J$6,LN146='DD FD'!$AI$3),LM146,0),
IF(AND(LV146='DD FD'!$J$6,LX146='DD FD'!$AI$3),LW146,0),
IF(AND(MF146='DD FD'!$J$6,MH146='DD FD'!$AI$3),MG146,0),
IF(AND(MQ146='DD FD'!$J$6,MS146='DD FD'!$AI$3),MR146,0),
IF(AND(NB146='DD FD'!$J$6,ND146='DD FD'!$AI$3),NC146,0),
IF(AND(NM146='DD FD'!$J$6,NO146='DD FD'!$AI$3),NN146,0),
IF(AND(NX146='DD FD'!$J$6,NZ146='DD FD'!$AI$3),NY146,0),
IF(AND(OI146='DD FD'!$J$6,OK146='DD FD'!$AI$3),OJ146,0),
),2)</f>
        <v>0</v>
      </c>
      <c r="OU146" s="865">
        <f>ROUNDUP(SUM(
IF(AND(LB146='DD FD'!$J$10,LD146='DD FD'!$AI$3),LC146,0),
IF(AND(LL146='DD FD'!$J$10,LN146='DD FD'!$AI$3),LM146,0),
IF(AND(LV146='DD FD'!$J$10,LX146='DD FD'!$AI$3),LW146,0),
IF(AND(MF146='DD FD'!$J$10,MH146='DD FD'!$AI$3),MG146,0),
IF(AND(MQ146='DD FD'!$J$10,MS146='DD FD'!$AI$3),MR146,0),
IF(AND(NB146='DD FD'!$J$10,ND146='DD FD'!$AI$3),NC146,0),
IF(AND(NM146='DD FD'!$J$10,NO146='DD FD'!$AI$3),NN146,0),
IF(AND(NX146='DD FD'!$J$10,NZ146='DD FD'!$AI$3),NY146,0),
IF(AND(OI146='DD FD'!$J$10,OK146='DD FD'!$AI$3),OJ146,0),
),2)</f>
        <v>0</v>
      </c>
      <c r="OV146" s="865">
        <f>ROUNDUP(SUM(
IF(AND(LB146='DD FD'!$J$8,LD146='DD FD'!$AI$3),LC146,0),
IF(AND(LL146='DD FD'!$J$8,LN146='DD FD'!$AI$3),LM146,0),
IF(AND(LV146='DD FD'!$J$8,LX146='DD FD'!$AI$3),LW146,0),
IF(AND(MF146='DD FD'!$J$8,MH146='DD FD'!$AI$3),MG146,0),
IF(AND(MQ146='DD FD'!$J$8,MS146='DD FD'!$AI$3),MR146,0),
IF(AND(NB146='DD FD'!$J$8,ND146='DD FD'!$AI$3),NC146,0),
IF(AND(NM146='DD FD'!$J$8,NO146='DD FD'!$AI$3),NN146,0),
IF(AND(NX146='DD FD'!$J$8,NZ146='DD FD'!$AI$3),NY146,0),
IF(AND(OI146='DD FD'!$J$8,OK146='DD FD'!$AI$3),OJ146,0),
),2)</f>
        <v>0</v>
      </c>
      <c r="OW146" s="865">
        <f>ROUNDUP(SUM(
IF(AND(LB146='DD FD'!$J$5,LD146='DD FD'!$AI$3),LC146,0),
IF(AND(LL146='DD FD'!$J$5,LN146='DD FD'!$AI$3),LM146,0),
IF(AND(LV146='DD FD'!$J$5,LX146='DD FD'!$AI$3),LW146,0),
IF(AND(MF146='DD FD'!$J$5,MH146='DD FD'!$AI$3),MG146,0),
IF(AND(MQ146='DD FD'!$J$5,MS146='DD FD'!$AI$3),MR146,0),
IF(AND(NB146='DD FD'!$J$5,ND146='DD FD'!$AI$3),NC146,0),
IF(AND(NM146='DD FD'!$J$5,NO146='DD FD'!$AI$3),NN146,0),
IF(AND(NX146='DD FD'!$J$5,NZ146='DD FD'!$AI$3),NY146,0),
IF(AND(OI146='DD FD'!$J$5,OK146='DD FD'!$AI$3),OJ146,0),
),2)</f>
        <v>0</v>
      </c>
      <c r="OX146" s="865">
        <f>ROUNDUP(SUM(
IF(AND(LB146='DD FD'!$J$9,LD146='DD FD'!$AI$3),LC146,0),
IF(AND(LL146='DD FD'!$J$9,LN146='DD FD'!$AI$3),LM146,0),
IF(AND(LV146='DD FD'!$J$9,LX146='DD FD'!$AI$3),LW146,0),
IF(AND(MF146='DD FD'!$J$9,MH146='DD FD'!$AI$3),MG146,0),
IF(AND(MQ146='DD FD'!$J$9,MS146='DD FD'!$AI$3),MR146,0),
IF(AND(NB146='DD FD'!$J$9,ND146='DD FD'!$AI$3),NC146,0),
IF(AND(NM146='DD FD'!$J$9,NO146='DD FD'!$AI$3),NN146,0),
IF(AND(NX146='DD FD'!$J$9,NZ146='DD FD'!$AI$3),NY146,0),
IF(AND(OI146='DD FD'!$J$9,OK146='DD FD'!$AI$3),OJ146,0),
),2)</f>
        <v>0</v>
      </c>
      <c r="OY146" s="865">
        <f>ROUNDUP(SUM(
IF(AND(LB146='DD FD'!$J$4,LD146='DD FD'!$AI$3),LC146,0),
IF(AND(LL146='DD FD'!$J$4,LN146='DD FD'!$AI$3),LM146,0),
IF(AND(LV146='DD FD'!$J$4,LX146='DD FD'!$AI$3),LW146,0),
IF(AND(MF146='DD FD'!$J$4,MH146='DD FD'!$AI$3),MG146,0),
IF(AND(MQ146='DD FD'!$J$4,MS146='DD FD'!$AI$3),MR146,0),
IF(AND(NB146='DD FD'!$J$4,ND146='DD FD'!$AI$3),NC146,0),
IF(AND(NM146='DD FD'!$J$4,NO146='DD FD'!$AI$3),NN146,0),
IF(AND(NX146='DD FD'!$J$4,NZ146='DD FD'!$AI$3),NY146,0),
IF(AND(OI146='DD FD'!$J$4,OK146='DD FD'!$AI$3),OJ146,0),
),2)</f>
        <v>0</v>
      </c>
      <c r="OZ146" s="867">
        <f>ROUNDUP(SUM(
IF(AND(LB146='DD FD'!$J$11,LD146='DD FD'!$AI$3),LC146,0),
IF(AND(LL146='DD FD'!$J$11,LN146='DD FD'!$AI$3),LM146,0),
IF(AND(LV146='DD FD'!$J$11,LX146='DD FD'!$AI$3),LW146,0),
IF(AND(MF146='DD FD'!$J$11,MH146='DD FD'!$AI$3),MG146,0),
IF(AND(MQ146='DD FD'!$J$11,MS146='DD FD'!$AI$3),MR146,0),
IF(AND(NB146='DD FD'!$J$11,ND146='DD FD'!$AI$3),NC146,0),
IF(AND(NM146='DD FD'!$J$11,NO146='DD FD'!$AI$3),NN146,0),
IF(AND(NX146='DD FD'!$J$11,NZ146='DD FD'!$AI$3),NY146,0),
IF(AND(OI146='DD FD'!$J$11,OK146='DD FD'!$AI$3),OJ146,0),
),2)</f>
        <v>0</v>
      </c>
    </row>
    <row r="147" spans="1:416">
      <c r="A147" s="663"/>
      <c r="B147" s="182"/>
      <c r="C147" s="282"/>
      <c r="D147" s="282"/>
      <c r="E147" s="183"/>
      <c r="F147" s="355"/>
      <c r="G147" s="359"/>
      <c r="H147" s="664"/>
      <c r="I147" s="173"/>
      <c r="J147" s="161" t="str">
        <f t="shared" si="54"/>
        <v/>
      </c>
      <c r="K147" s="633" t="str">
        <f t="shared" si="71"/>
        <v/>
      </c>
      <c r="L147" s="636"/>
      <c r="M147" s="124" t="str">
        <f t="shared" si="72"/>
        <v/>
      </c>
      <c r="N147" s="125" t="str">
        <f t="shared" si="55"/>
        <v/>
      </c>
      <c r="O147" s="175"/>
      <c r="P147" s="175"/>
      <c r="Q147" s="126" t="str">
        <f t="shared" si="73"/>
        <v/>
      </c>
      <c r="R147" s="184"/>
      <c r="S147" s="184"/>
      <c r="T147" s="182"/>
      <c r="U147" s="182"/>
      <c r="V147" s="182"/>
      <c r="W147" s="358"/>
      <c r="X147" s="182"/>
      <c r="Y147" s="183"/>
      <c r="Z147" s="123"/>
      <c r="AA147" s="176"/>
      <c r="AB147" s="176"/>
      <c r="AC147" s="176"/>
      <c r="AD147" s="176"/>
      <c r="AE147" s="176"/>
      <c r="AF147" s="176"/>
      <c r="AG147" s="127" t="str">
        <f t="shared" si="74"/>
        <v/>
      </c>
      <c r="AH147" s="127" t="str">
        <f t="shared" si="75"/>
        <v/>
      </c>
      <c r="AI147" s="370"/>
      <c r="AJ147" s="635"/>
      <c r="AK147" s="619" t="str">
        <f t="shared" si="76"/>
        <v/>
      </c>
      <c r="AL147" s="124" t="str">
        <f t="shared" si="56"/>
        <v/>
      </c>
      <c r="AM147" s="124" t="str">
        <f t="shared" si="57"/>
        <v/>
      </c>
      <c r="AN147" s="124" t="str">
        <f t="shared" si="58"/>
        <v/>
      </c>
      <c r="AO147" s="124" t="str">
        <f t="shared" si="59"/>
        <v/>
      </c>
      <c r="AP147" s="184"/>
      <c r="AQ147" s="182"/>
      <c r="AR147" s="182"/>
      <c r="AS147" s="182"/>
      <c r="AT147" s="182"/>
      <c r="AU147" s="127" t="str">
        <f t="shared" si="60"/>
        <v/>
      </c>
      <c r="AV147" s="354"/>
      <c r="AW147" s="127" t="str">
        <f t="shared" si="61"/>
        <v/>
      </c>
      <c r="AX147" s="144" t="str">
        <f t="shared" si="62"/>
        <v/>
      </c>
      <c r="AY147" s="182"/>
      <c r="AZ147" s="23"/>
      <c r="BA147" s="23"/>
      <c r="BB147" s="183"/>
      <c r="BC147" s="622"/>
      <c r="BD147" s="649" t="str">
        <f t="shared" si="77"/>
        <v/>
      </c>
      <c r="BE147" s="354"/>
      <c r="BF147" s="192" t="str">
        <f t="shared" si="78"/>
        <v/>
      </c>
      <c r="BG147" s="159"/>
      <c r="BH147" s="159"/>
      <c r="BI147" s="182"/>
      <c r="BJ147" s="194"/>
      <c r="BK147" s="194"/>
      <c r="BL147" s="194"/>
      <c r="BM147" s="127" t="str">
        <f t="shared" si="63"/>
        <v/>
      </c>
      <c r="BN147" s="194"/>
      <c r="BO147" s="178" t="str">
        <f t="shared" si="64"/>
        <v/>
      </c>
      <c r="BP147" s="191"/>
      <c r="BQ147" s="182"/>
      <c r="BR147" s="23"/>
      <c r="BS147" s="23"/>
      <c r="BT147" s="23"/>
      <c r="BU147" s="651"/>
      <c r="BV147" s="647"/>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633" t="str">
        <f t="shared" si="79"/>
        <v/>
      </c>
      <c r="DY147" s="736"/>
      <c r="DZ147" s="334"/>
      <c r="EA147" s="736"/>
      <c r="EB147" s="197"/>
      <c r="EC147" s="194"/>
      <c r="ED147" s="197"/>
      <c r="EE147" s="197"/>
      <c r="EF147" s="194"/>
      <c r="EG147" s="194"/>
      <c r="EH147" s="194"/>
      <c r="EI147" s="123" t="str">
        <f t="shared" si="65"/>
        <v/>
      </c>
      <c r="EJ147" s="194"/>
      <c r="EK147" s="620" t="str">
        <f t="shared" si="66"/>
        <v/>
      </c>
      <c r="EL147" s="756"/>
      <c r="EM147" s="620" t="str">
        <f t="shared" si="80"/>
        <v/>
      </c>
      <c r="EN147" s="733"/>
      <c r="EO147" s="163"/>
      <c r="EP147" s="163"/>
      <c r="EQ147" s="163"/>
      <c r="ER147" s="163"/>
      <c r="ES147" s="163"/>
      <c r="ET147" s="163"/>
      <c r="EU147" s="163"/>
      <c r="EV147" s="163"/>
      <c r="EW147" s="163"/>
      <c r="EX147" s="163"/>
      <c r="EY147" s="163"/>
      <c r="EZ147" s="163"/>
      <c r="FA147" s="163"/>
      <c r="FB147" s="163"/>
      <c r="FC147" s="742"/>
      <c r="FD147" s="648" t="str">
        <f t="shared" si="67"/>
        <v/>
      </c>
      <c r="FE147" s="183"/>
      <c r="FF147" s="201"/>
      <c r="FG147" s="201"/>
      <c r="FH147" s="201"/>
      <c r="FI147" s="201"/>
      <c r="FJ147" s="201"/>
      <c r="FK147" s="201"/>
      <c r="FL147" s="182"/>
      <c r="FM147" s="182"/>
      <c r="FN147" s="334"/>
      <c r="FO147" s="123" t="str">
        <f t="shared" si="68"/>
        <v/>
      </c>
      <c r="FP147" s="889" t="str">
        <f>IF(Table1[[#This Row],[Baumwollanteil (in %)]]&lt;&gt;"","05","")</f>
        <v/>
      </c>
      <c r="FQ147" s="999"/>
      <c r="FR147" s="179" t="str">
        <f t="shared" si="69"/>
        <v/>
      </c>
      <c r="FS147" s="175"/>
      <c r="FT147" s="175"/>
      <c r="FU147" s="175"/>
      <c r="FV147" s="745" t="str">
        <f t="shared" si="70"/>
        <v/>
      </c>
      <c r="FZ147" s="24"/>
      <c r="GA147" s="24"/>
      <c r="GC147" s="1010" t="str">
        <f>IF(Table1[[#This Row],[Global Trade Item Number (GTIN)]]="","",Table1[[#This Row],[Global Trade Item Number (GTIN)]])</f>
        <v/>
      </c>
      <c r="GD147" s="790" t="str">
        <f>IF(Table1[[#This Row],[WAWI-Nr./ Kreditoren-Nummer
(ASDV)]]&lt;&gt;"",Table1[[#This Row],[WAWI-Nr./ Kreditoren-Nummer
(ASDV)]],"")</f>
        <v/>
      </c>
      <c r="GE147" s="190"/>
      <c r="GF147" s="790" t="str">
        <f>IF(Table1[[#This Row],[Gültig ab (Datum)]]&lt;&gt;"","31.12.9999","")</f>
        <v/>
      </c>
      <c r="GG147" s="190"/>
      <c r="GH147" s="190"/>
      <c r="GI147" s="616"/>
      <c r="GJ147" s="765"/>
      <c r="GK147" s="763"/>
      <c r="GL147" s="617"/>
      <c r="GM147" s="617"/>
      <c r="GN147" s="617"/>
      <c r="GO147" s="617"/>
      <c r="GP147" s="617"/>
      <c r="GQ147" s="775"/>
      <c r="GR147" s="771"/>
      <c r="GS147" s="159"/>
      <c r="GT147" s="610"/>
      <c r="GU147" s="610"/>
      <c r="GV147" s="610"/>
      <c r="GW147" s="610"/>
      <c r="GX147" s="610"/>
      <c r="GY147" s="610"/>
      <c r="GZ147" s="610"/>
      <c r="HA147" s="610"/>
      <c r="HB147" s="771"/>
      <c r="HC147" s="610"/>
      <c r="HD147" s="610"/>
      <c r="HE147" s="610"/>
      <c r="HF147" s="610"/>
      <c r="HG147" s="610"/>
      <c r="HH147" s="610"/>
      <c r="HI147" s="610"/>
      <c r="HJ147" s="610"/>
      <c r="HK147" s="610"/>
      <c r="HL147" s="771"/>
      <c r="HM147" s="610"/>
      <c r="HN147" s="610"/>
      <c r="HO147" s="610"/>
      <c r="HP147" s="610"/>
      <c r="HQ147" s="610"/>
      <c r="HR147" s="610"/>
      <c r="HS147" s="610"/>
      <c r="HT147" s="610"/>
      <c r="HU147" s="610"/>
      <c r="HV147" s="771"/>
      <c r="HW147" s="610"/>
      <c r="HX147" s="610"/>
      <c r="HY147" s="610"/>
      <c r="HZ147" s="610"/>
      <c r="IA147" s="610"/>
      <c r="IB147" s="610"/>
      <c r="IC147" s="610"/>
      <c r="ID147" s="610"/>
      <c r="IE147" s="610"/>
      <c r="IF147" s="610"/>
      <c r="IG147" s="771"/>
      <c r="IH147" s="610"/>
      <c r="II147" s="610"/>
      <c r="IJ147" s="610"/>
      <c r="IK147" s="610"/>
      <c r="IL147" s="610"/>
      <c r="IM147" s="610"/>
      <c r="IN147" s="610"/>
      <c r="IO147" s="610"/>
      <c r="IP147" s="610"/>
      <c r="IQ147" s="610"/>
      <c r="IR147" s="771"/>
      <c r="IS147" s="610"/>
      <c r="IT147" s="610"/>
      <c r="IU147" s="610"/>
      <c r="IV147" s="610"/>
      <c r="IW147" s="610"/>
      <c r="IX147" s="610"/>
      <c r="IY147" s="610"/>
      <c r="IZ147" s="610"/>
      <c r="JA147" s="610"/>
      <c r="JB147" s="610"/>
      <c r="JC147" s="771"/>
      <c r="JD147" s="610"/>
      <c r="JE147" s="610"/>
      <c r="JF147" s="610"/>
      <c r="JG147" s="610"/>
      <c r="JH147" s="610"/>
      <c r="JI147" s="610"/>
      <c r="JJ147" s="610"/>
      <c r="JK147" s="610"/>
      <c r="JL147" s="610"/>
      <c r="JM147" s="827"/>
      <c r="JN147" s="771"/>
      <c r="JO147" s="610"/>
      <c r="JP147" s="610"/>
      <c r="JQ147" s="610"/>
      <c r="JR147" s="610"/>
      <c r="JS147" s="610"/>
      <c r="JT147" s="610"/>
      <c r="JU147" s="610"/>
      <c r="JV147" s="610"/>
      <c r="JW147" s="610"/>
      <c r="JX147" s="610"/>
      <c r="JY147" s="771"/>
      <c r="JZ147" s="610"/>
      <c r="KA147" s="610"/>
      <c r="KB147" s="610"/>
      <c r="KC147" s="610"/>
      <c r="KD147" s="610"/>
      <c r="KE147" s="610"/>
      <c r="KF147" s="610"/>
      <c r="KG147" s="610"/>
      <c r="KH147" s="610"/>
      <c r="KI147" s="610"/>
      <c r="KL147" s="803" t="str">
        <f>IF(Table1[[#This Row],[GTIN]]&lt;&gt;"",Table1[[#This Row],[GTIN]],"")</f>
        <v/>
      </c>
      <c r="KM147" s="804" t="str">
        <f>Table1[[#This Row],[Kreditor]]</f>
        <v/>
      </c>
      <c r="KN147" s="805" t="str">
        <f>IF(Table1[[#This Row],[Gültig ab (Datum)]]&lt;&gt;"",Table1[[#This Row],[Gültig ab (Datum)]],"")</f>
        <v/>
      </c>
      <c r="KO147" s="805" t="str">
        <f>Table1[[#This Row],[Gültig bis]]</f>
        <v/>
      </c>
      <c r="KP147" s="818" t="str">
        <f>IF(Table1[[#This Row],[Artikel verpackt? 
(X=Ja)]]="","",Table1[[#This Row],[Artikel verpackt? 
(X=Ja)]])</f>
        <v/>
      </c>
      <c r="KQ147" s="806" t="str">
        <f>IF(Table1[[#This Row],[Verpackung recyclingfähig?
(X=Ja)]]="","",Table1[[#This Row],[Verpackung recyclingfähig?
(X=Ja)]])</f>
        <v/>
      </c>
      <c r="KR147" s="807"/>
      <c r="KS147" s="808"/>
      <c r="KT147" s="809"/>
      <c r="KU147" s="809"/>
      <c r="KV147" s="809"/>
      <c r="KW147" s="809"/>
      <c r="KX147" s="809"/>
      <c r="KY147" s="809"/>
      <c r="KZ147" s="810"/>
      <c r="LA147" s="811" t="str">
        <f>IF(Table1[[#This Row],[Hauptkörper - B1 - Art]]="","",VLOOKUP(Table1[[#This Row],[Hauptkörper - B1 - Art]],'DD FD'!B:C,2,FALSE))</f>
        <v/>
      </c>
      <c r="LB147" s="812" t="str">
        <f>IF(Table1[[#This Row],[Hauptkörper - B1 - Fraktion]]="","",VLOOKUP(Table1[[#This Row],[Hauptkörper - B1 - Fraktion]],'DD FD'!H:J,3,FALSE))</f>
        <v/>
      </c>
      <c r="LC147" s="809" t="str">
        <f>IF(Table1[[#This Row],[Hauptkörper - B1 - Gewicht
(in G)]]="","",Table1[[#This Row],[Hauptkörper - B1 - Gewicht
(in G)]])</f>
        <v/>
      </c>
      <c r="LD147" s="809" t="str">
        <f>IF(Table1[[#This Row],[Hauptkörper - B1 - Lizenzierungs-pflichtig? (X=Ja)]]="","",Table1[[#This Row],[Hauptkörper - B1 - Lizenzierungs-pflichtig? (X=Ja)]])</f>
        <v/>
      </c>
      <c r="LE147" s="812" t="str">
        <f>IF(Table1[[#This Row],[Hauptkörper - B1 - Virgin Material]]="","",VLOOKUP(Table1[[#This Row],[Hauptkörper - B1 - Virgin Material]],'DD FD'!AJ:AK,2,FALSE))</f>
        <v/>
      </c>
      <c r="LF147" s="813" t="str">
        <f>IF(Table1[[#This Row],[Hauptkörper - B1 - Virgin Material Anteil (in %)]]="","",Table1[[#This Row],[Hauptkörper - B1 - Virgin Material Anteil (in %)]])</f>
        <v/>
      </c>
      <c r="LG147" s="812" t="str">
        <f>IF(Table1[[#This Row],[Hauptkörper - B1 - Recyceltes Material]]="","",VLOOKUP(Table1[[#This Row],[Hauptkörper - B1 - Recyceltes Material]],'DD FD'!AL:AM,2,FALSE))</f>
        <v/>
      </c>
      <c r="LH147" s="813" t="str">
        <f>IF(Table1[[#This Row],[Hauptkörper - B1 - Recyceltes Material Anteil (in %)]]="","",Table1[[#This Row],[Hauptkörper - B1 - Recyceltes Material Anteil (in %)]])</f>
        <v/>
      </c>
      <c r="LI147" s="814" t="str">
        <f>IF(Table1[[#This Row],[Hauptkörper - B1 - Beschichtung]]="","",VLOOKUP(Table1[[#This Row],[Hauptkörper - B1 - Beschichtung]],'DD FD'!AE:AF,2,FALSE))</f>
        <v/>
      </c>
      <c r="LJ147" s="815" t="str">
        <f>IF(Table1[[#This Row],[Hauptkörper - B1 - Beschichtung Anteil (in %)]]="","",Table1[[#This Row],[Hauptkörper - B1 - Beschichtung Anteil (in %)]])</f>
        <v/>
      </c>
      <c r="LK147" s="811" t="str">
        <f>IF(Table1[[#This Row],[Hauptkörper - B2 - Art]]="","",VLOOKUP(Table1[[#This Row],[Hauptkörper - B2 - Art]],'DD FD'!B:C,2,FALSE))</f>
        <v/>
      </c>
      <c r="LL147" s="812" t="str">
        <f>IF(Table1[[#This Row],[Hauptkörper - B2 - Fraktion]]="","",VLOOKUP(Table1[[#This Row],[Hauptkörper - B2 - Fraktion]],'DD FD'!H:J,3,FALSE))</f>
        <v/>
      </c>
      <c r="LM147" s="809" t="str">
        <f>IF(Table1[[#This Row],[Hauptkörper - B2 - Gewicht
(in G)]]="","",Table1[[#This Row],[Hauptkörper - B2 - Gewicht
(in G)]])</f>
        <v/>
      </c>
      <c r="LN147" s="809" t="str">
        <f>IF(Table1[[#This Row],[Hauptkörper - B2 - Lizenzierungs-pflichtig? (X=Ja)]]="","",Table1[[#This Row],[Hauptkörper - B2 - Lizenzierungs-pflichtig? (X=Ja)]])</f>
        <v/>
      </c>
      <c r="LO147" s="812" t="str">
        <f>IF(Table1[[#This Row],[Hauptkörper - B2 - Virgin Material]]="","",VLOOKUP(Table1[[#This Row],[Hauptkörper - B2 - Virgin Material]],'DD FD'!AJ:AK,2,FALSE))</f>
        <v/>
      </c>
      <c r="LP147" s="813" t="str">
        <f>IF(Table1[[#This Row],[Hauptkörper - B2 - Virgin Material Anteil (in %)]]="","",Table1[[#This Row],[Hauptkörper - B2 - Virgin Material Anteil (in %)]])</f>
        <v/>
      </c>
      <c r="LQ147" s="812" t="str">
        <f>IF(Table1[[#This Row],[Hauptkörper - B2 - Recyceltes Material]]="","",VLOOKUP(Table1[[#This Row],[Hauptkörper - B2 - Recyceltes Material]],'DD FD'!AL:AM,2,FALSE))</f>
        <v/>
      </c>
      <c r="LR147" s="813" t="str">
        <f>IF(Table1[[#This Row],[Hauptkörper - B2 - Recyceltes Material Anteil (in %)]]="","",Table1[[#This Row],[Hauptkörper - B2 - Recyceltes Material Anteil (in %)]])</f>
        <v/>
      </c>
      <c r="LS147" s="812" t="str">
        <f>IF(Table1[[#This Row],[Hauptkörper - B2 - Beschichtung]]="","",VLOOKUP(Table1[[#This Row],[Hauptkörper - B2 - Beschichtung]],'DD FD'!AE:AF,2,FALSE))</f>
        <v/>
      </c>
      <c r="LT147" s="815" t="str">
        <f>IF(Table1[[#This Row],[Hauptkörper - B2 - Beschichtung Anteil (in %)]]="","",Table1[[#This Row],[Hauptkörper - B2 - Beschichtung Anteil (in %)]])</f>
        <v/>
      </c>
      <c r="LU147" s="811" t="str">
        <f>IF(Table1[[#This Row],[Hauptkörper - B3 - Art]]="","",VLOOKUP(Table1[[#This Row],[Hauptkörper - B3 - Art]],'DD FD'!B:C,2,FALSE))</f>
        <v/>
      </c>
      <c r="LV147" s="812" t="str">
        <f>IF(Table1[[#This Row],[Hauptkörper - B3 - Fraktion]]="","",VLOOKUP(Table1[[#This Row],[Hauptkörper - B3 - Fraktion]],'DD FD'!H:J,3,FALSE))</f>
        <v/>
      </c>
      <c r="LW147" s="809" t="str">
        <f>IF(Table1[[#This Row],[Hauptkörper - B3 - Gewicht
(in G)]]="","",Table1[[#This Row],[Hauptkörper - B3 - Gewicht
(in G)]])</f>
        <v/>
      </c>
      <c r="LX147" s="809" t="str">
        <f>IF(Table1[[#This Row],[Hauptkörper - B3 - Lizenzierungs-pflichtig? (X=Ja)]]="","",Table1[[#This Row],[Hauptkörper - B3 - Lizenzierungs-pflichtig? (X=Ja)]])</f>
        <v/>
      </c>
      <c r="LY147" s="812" t="str">
        <f>IF(Table1[[#This Row],[Hauptkörper - B3 - Virgin Material]]="","",VLOOKUP(Table1[[#This Row],[Hauptkörper - B3 - Virgin Material]],'DD FD'!AJ:AK,2,FALSE))</f>
        <v/>
      </c>
      <c r="LZ147" s="813" t="str">
        <f>IF(Table1[[#This Row],[Hauptkörper - B3 - Virgin Material Anteil (in %)]]="","",Table1[[#This Row],[Hauptkörper - B3 - Virgin Material Anteil (in %)]])</f>
        <v/>
      </c>
      <c r="MA147" s="812" t="str">
        <f>IF(Table1[[#This Row],[Hauptkörper - B3 - Recyceltes Material]]="","",VLOOKUP(Table1[[#This Row],[Hauptkörper - B3 - Recyceltes Material]],'DD FD'!AL:AM,2,FALSE))</f>
        <v/>
      </c>
      <c r="MB147" s="813" t="str">
        <f>IF(Table1[[#This Row],[Hauptkörper - B3 - Recyceltes Material Anteil (in %)]]="","",Table1[[#This Row],[Hauptkörper - B3 - Recyceltes Material Anteil (in %)]])</f>
        <v/>
      </c>
      <c r="MC147" s="812" t="str">
        <f>IF(Table1[[#This Row],[Hauptkörper - B3 - Beschichtung]]="","",VLOOKUP(Table1[[#This Row],[Hauptkörper - B3 - Beschichtung]],'DD FD'!AE:AF,2,FALSE))</f>
        <v/>
      </c>
      <c r="MD147" s="815" t="str">
        <f>IF(Table1[[#This Row],[Hauptkörper - B3 - Beschichtung Anteil (in %)]]="","",Table1[[#This Row],[Hauptkörper - B3 - Beschichtung Anteil (in %)]])</f>
        <v/>
      </c>
      <c r="ME147" s="811" t="str">
        <f>IF(Table1[[#This Row],[Verschluss - B1 - Art]]="","",VLOOKUP(Table1[[#This Row],[Verschluss - B1 - Art]],'DD FD'!D:E,2,FALSE))</f>
        <v/>
      </c>
      <c r="MF147" s="812" t="str">
        <f>IF(Table1[[#This Row],[Verschluss - B1 - Fraktion]]="","",VLOOKUP(Table1[[#This Row],[Verschluss - B1 - Fraktion]],'DD FD'!H:J,3,FALSE))</f>
        <v/>
      </c>
      <c r="MG147" s="809" t="str">
        <f>IF(Table1[[#This Row],[Verschluss - B1 - Gewicht (in G)]]="","",Table1[[#This Row],[Verschluss - B1 - Gewicht (in G)]])</f>
        <v/>
      </c>
      <c r="MH147" s="809" t="str">
        <f>IF(Table1[[#This Row],[Verschluss - B1 - Lizenzierungs-pflichtig? (X=Ja)]]="","",Table1[[#This Row],[Verschluss - B1 - Lizenzierungs-pflichtig? (X=Ja)]])</f>
        <v/>
      </c>
      <c r="MI147" s="809" t="str">
        <f>IF(Table1[[#This Row],[Verschluss - B1 - Trennbar vom Hauptkörper? (X=Ja)]]="","",Table1[[#This Row],[Verschluss - B1 - Trennbar vom Hauptkörper? (X=Ja)]])</f>
        <v/>
      </c>
      <c r="MJ147" s="812" t="str">
        <f>IF(Table1[[#This Row],[Verschluss - B1 - Virgin Material]]="","",VLOOKUP(Table1[[#This Row],[Verschluss - B1 - Virgin Material]],'DD FD'!AJ:AK,2,FALSE))</f>
        <v/>
      </c>
      <c r="MK147" s="813" t="str">
        <f>IF(Table1[[#This Row],[Verschluss - B1 - Virgin Material Anteil (in %)]]="","",Table1[[#This Row],[Verschluss - B1 - Virgin Material Anteil (in %)]])</f>
        <v/>
      </c>
      <c r="ML147" s="812" t="str">
        <f>IF(Table1[[#This Row],[Verschluss - B1 - Recyceltes Material]]="","",VLOOKUP(Table1[[#This Row],[Verschluss - B1 - Recyceltes Material]],'DD FD'!AL:AM,2,FALSE))</f>
        <v/>
      </c>
      <c r="MM147" s="813" t="str">
        <f>IF(Table1[[#This Row],[Verschluss - B1 - Recyceltes Material Anteil (in %)]]="","",Table1[[#This Row],[Verschluss - B1 - Recyceltes Material Anteil (in %)]])</f>
        <v/>
      </c>
      <c r="MN147" s="812" t="str">
        <f>IF(Table1[[#This Row],[Verschluss - B1 - Beschichtung]]="","",VLOOKUP(Table1[[#This Row],[Verschluss - B1 - Beschichtung]],'DD FD'!AE:AF,2,FALSE))</f>
        <v/>
      </c>
      <c r="MO147" s="815" t="str">
        <f>IF(Table1[[#This Row],[Verschluss - B1 - Beschichtung Anteil (in %)]]="","",Table1[[#This Row],[Verschluss - B1 - Beschichtung Anteil (in %)]])</f>
        <v/>
      </c>
      <c r="MP147" s="811" t="str">
        <f>IF(Table1[[#This Row],[Verschluss - B2 - Art]]="","",VLOOKUP(Table1[[#This Row],[Verschluss - B2 - Art]],'DD FD'!D:E,2,FALSE))</f>
        <v/>
      </c>
      <c r="MQ147" s="812" t="str">
        <f>IF(Table1[[#This Row],[Verschluss - B2 - Fraktion]]="","",VLOOKUP(Table1[[#This Row],[Verschluss - B2 - Fraktion]],'DD FD'!H:J,3,FALSE))</f>
        <v/>
      </c>
      <c r="MR147" s="809" t="str">
        <f>IF(Table1[[#This Row],[Verschluss - B2 - Gewicht (in G)]]="","",Table1[[#This Row],[Verschluss - B2 - Gewicht (in G)]])</f>
        <v/>
      </c>
      <c r="MS147" s="809" t="str">
        <f>IF(Table1[[#This Row],[Verschluss - B2 - Lizenzierungs-pflichtig? (X=Ja)]]="","",Table1[[#This Row],[Verschluss - B2 - Lizenzierungs-pflichtig? (X=Ja)]])</f>
        <v/>
      </c>
      <c r="MT147" s="809" t="str">
        <f>IF(Table1[[#This Row],[Verschluss - B2 - Trennbar vom Hauptkörper? (X=Ja)]]="","",Table1[[#This Row],[Verschluss - B2 - Trennbar vom Hauptkörper? (X=Ja)]])</f>
        <v/>
      </c>
      <c r="MU147" s="812" t="str">
        <f>IF(Table1[[#This Row],[Verschluss - B2 - Virgin Material]]="","",VLOOKUP(Table1[[#This Row],[Verschluss - B2 - Virgin Material]],'DD FD'!AJ:AK,2,FALSE))</f>
        <v/>
      </c>
      <c r="MV147" s="813" t="str">
        <f>IF(Table1[[#This Row],[Verschluss - B2 - Virgin Material Anteil (in %)]]="","",Table1[[#This Row],[Verschluss - B2 - Virgin Material Anteil (in %)]])</f>
        <v/>
      </c>
      <c r="MW147" s="812" t="str">
        <f>IF(Table1[[#This Row],[Verschluss - B2 - Recyceltes Material]]="","",VLOOKUP(Table1[[#This Row],[Verschluss - B2 - Recyceltes Material]],'DD FD'!AL:AM,2,FALSE))</f>
        <v/>
      </c>
      <c r="MX147" s="813" t="str">
        <f>IF(Table1[[#This Row],[Verschluss - B2 - Recyceltes Material Anteil (in %)]]="","",Table1[[#This Row],[Verschluss - B2 - Recyceltes Material Anteil (in %)]])</f>
        <v/>
      </c>
      <c r="MY147" s="812" t="str">
        <f>IF(Table1[[#This Row],[Verschluss - B2 - Beschichtung]]="","",VLOOKUP(Table1[[#This Row],[Verschluss - B2 - Beschichtung]],'DD FD'!AE:AF,2,FALSE))</f>
        <v/>
      </c>
      <c r="MZ147" s="815" t="str">
        <f>IF(Table1[[#This Row],[Verschluss - B2 - Beschichtung Anteil (in %)]]="","",Table1[[#This Row],[Verschluss - B2 - Beschichtung Anteil (in %)]])</f>
        <v/>
      </c>
      <c r="NA147" s="811" t="str">
        <f>IF(Table1[[#This Row],[Verschluss - B3 - Art]]="","",VLOOKUP(Table1[[#This Row],[Verschluss - B3 - Art]],'DD FD'!D:E,2,FALSE))</f>
        <v/>
      </c>
      <c r="NB147" s="812" t="str">
        <f>IF(Table1[[#This Row],[Verschluss - B3 - Fraktion]]="","",VLOOKUP(Table1[[#This Row],[Verschluss - B3 - Fraktion]],'DD FD'!H:J,3,FALSE))</f>
        <v/>
      </c>
      <c r="NC147" s="809" t="str">
        <f>IF(Table1[[#This Row],[Verschluss - B3 - Gewicht (in G)]]="","",Table1[[#This Row],[Verschluss - B3 - Gewicht (in G)]])</f>
        <v/>
      </c>
      <c r="ND147" s="809" t="str">
        <f>IF(Table1[[#This Row],[Verschluss - B3 - Lizenzierungs-pflichtig? (X=Ja)]]="","",Table1[[#This Row],[Verschluss - B3 - Lizenzierungs-pflichtig? (X=Ja)]])</f>
        <v/>
      </c>
      <c r="NE147" s="809" t="str">
        <f>IF(Table1[[#This Row],[Verschluss - B3 - Trennbar vom Hauptkörper? (X=Ja)]]="","",Table1[[#This Row],[Verschluss - B3 - Trennbar vom Hauptkörper? (X=Ja)]])</f>
        <v/>
      </c>
      <c r="NF147" s="812" t="str">
        <f>IF(Table1[[#This Row],[Verschluss - B3 - Virgin Material]]="","",VLOOKUP(Table1[[#This Row],[Verschluss - B3 - Virgin Material]],'DD FD'!AJ:AK,2,FALSE))</f>
        <v/>
      </c>
      <c r="NG147" s="813" t="str">
        <f>IF(Table1[[#This Row],[Verschluss - B3 - Virgin Material Anteil (in %)]]="","",Table1[[#This Row],[Verschluss - B3 - Virgin Material Anteil (in %)]])</f>
        <v/>
      </c>
      <c r="NH147" s="812" t="str">
        <f>IF(Table1[[#This Row],[Verschluss - B3 - Recyceltes Material]]="","",VLOOKUP(Table1[[#This Row],[Verschluss - B3 - Recyceltes Material]],'DD FD'!AL:AM,2,FALSE))</f>
        <v/>
      </c>
      <c r="NI147" s="813" t="str">
        <f>IF(Table1[[#This Row],[Verschluss - B3 - Recyceltes Material Anteil (in %)]]="","",Table1[[#This Row],[Verschluss - B3 - Recyceltes Material Anteil (in %)]])</f>
        <v/>
      </c>
      <c r="NJ147" s="812" t="str">
        <f>IF(Table1[[#This Row],[Verschluss - B3 - Beschichtung]]="","",VLOOKUP(Table1[[#This Row],[Verschluss - B3 - Beschichtung]],'DD FD'!AE:AF,2,FALSE))</f>
        <v/>
      </c>
      <c r="NK147" s="815" t="str">
        <f>IF(Table1[[#This Row],[Verschluss - B3 - Beschichtung Anteil (in %)]]="","",Table1[[#This Row],[Verschluss - B3 - Beschichtung Anteil (in %)]])</f>
        <v/>
      </c>
      <c r="NL147" s="811" t="str">
        <f>IF(Table1[[#This Row],[Etikett - B1 - Art]]="","",VLOOKUP(Table1[[#This Row],[Etikett - B1 - Art]],'DD FD'!F:G,2,FALSE))</f>
        <v/>
      </c>
      <c r="NM147" s="812" t="str">
        <f>IF(Table1[[#This Row],[Etikett - B1 - Fraktion]]="","",VLOOKUP(Table1[[#This Row],[Etikett - B1 - Fraktion]],'DD FD'!H:J,3,FALSE))</f>
        <v/>
      </c>
      <c r="NN147" s="809" t="str">
        <f>IF(Table1[[#This Row],[Etikett - B1 - Gewicht (in G)]]="","",Table1[[#This Row],[Etikett - B1 - Gewicht (in G)]])</f>
        <v/>
      </c>
      <c r="NO147" s="809" t="str">
        <f>IF(Table1[[#This Row],[Etikett - B1 - Lizenzierungs-pflichtig? (X=Ja)]]="","",Table1[[#This Row],[Etikett - B1 - Lizenzierungs-pflichtig? (X=Ja)]])</f>
        <v/>
      </c>
      <c r="NP147" s="809" t="str">
        <f>IF(Table1[[#This Row],[Etikett - B1 - Trennbar vom Hauptkörper? (X=Ja)]]="","",Table1[[#This Row],[Etikett - B1 - Trennbar vom Hauptkörper? (X=Ja)]])</f>
        <v/>
      </c>
      <c r="NQ147" s="812" t="str">
        <f>IF(Table1[[#This Row],[Etikett - B1 - Virgin Material]]="","",VLOOKUP(Table1[[#This Row],[Etikett - B1 - Virgin Material]],'DD FD'!AJ:AK,2,FALSE))</f>
        <v/>
      </c>
      <c r="NR147" s="813" t="str">
        <f>IF(Table1[[#This Row],[Etikett - B1 - Virgin Material Anteil (in %)]]="","",Table1[[#This Row],[Etikett - B1 - Virgin Material Anteil (in %)]])</f>
        <v/>
      </c>
      <c r="NS147" s="812" t="str">
        <f>IF(Table1[[#This Row],[Etikett - B1 - Recyceltes Material]]="","",VLOOKUP(Table1[[#This Row],[Etikett - B1 - Recyceltes Material]],'DD FD'!AL:AM,2,FALSE))</f>
        <v/>
      </c>
      <c r="NT147" s="813" t="str">
        <f>IF(Table1[[#This Row],[Etikett - B1 - Recyceltes Material Anteil (in %)]]="","",Table1[[#This Row],[Etikett - B1 - Recyceltes Material Anteil (in %)]])</f>
        <v/>
      </c>
      <c r="NU147" s="812" t="str">
        <f>IF(Table1[[#This Row],[Etikett - B1 - Beschichtung]]="","",VLOOKUP(Table1[[#This Row],[Etikett - B1 - Beschichtung]],'DD FD'!AE:AF,2,FALSE))</f>
        <v/>
      </c>
      <c r="NV147" s="815" t="str">
        <f>IF(Table1[[#This Row],[Etikett - B1 - Beschichtung Anteil (in %)]]="","",Table1[[#This Row],[Etikett - B1 - Beschichtung Anteil (in %)]])</f>
        <v/>
      </c>
      <c r="NW147" s="811" t="str">
        <f>IF(Table1[[#This Row],[Etikett - B2 - Art]]="","",VLOOKUP(Table1[[#This Row],[Etikett - B2 - Art]],'DD FD'!F:G,2,FALSE))</f>
        <v/>
      </c>
      <c r="NX147" s="812" t="str">
        <f>IF(Table1[[#This Row],[Etikett - B2 - Fraktion]]="","",VLOOKUP(Table1[[#This Row],[Etikett - B2 - Fraktion]],'DD FD'!H:J,3,FALSE))</f>
        <v/>
      </c>
      <c r="NY147" s="809" t="str">
        <f>IF(Table1[[#This Row],[Etikett - B2 - Gewicht (in G)]]="","",Table1[[#This Row],[Etikett - B2 - Gewicht (in G)]])</f>
        <v/>
      </c>
      <c r="NZ147" s="809" t="str">
        <f>IF(Table1[[#This Row],[Etikett - B2 - Lizenzierungs-pflichtig? (X=Ja)]]="","",Table1[[#This Row],[Etikett - B2 - Lizenzierungs-pflichtig? (X=Ja)]])</f>
        <v/>
      </c>
      <c r="OA147" s="809" t="str">
        <f>IF(Table1[[#This Row],[Etikett - B2 - Trennbar vom Hauptkörper? (X=Ja)]]="","",Table1[[#This Row],[Etikett - B2 - Trennbar vom Hauptkörper? (X=Ja)]])</f>
        <v/>
      </c>
      <c r="OB147" s="812" t="str">
        <f>IF(Table1[[#This Row],[Etikett - B2 - Virgin Material]]="","",VLOOKUP(Table1[[#This Row],[Etikett - B2 - Virgin Material]],'DD FD'!AJ:AK,2,FALSE))</f>
        <v/>
      </c>
      <c r="OC147" s="813" t="str">
        <f>IF(Table1[[#This Row],[Etikett - B2 - Virgin Material Anteil (in %)]]="","",Table1[[#This Row],[Etikett - B2 - Virgin Material Anteil (in %)]])</f>
        <v/>
      </c>
      <c r="OD147" s="812" t="str">
        <f>IF(Table1[[#This Row],[Etikett - B2 - Recyceltes Material]]="","",VLOOKUP(Table1[[#This Row],[Etikett - B2 - Recyceltes Material]],'DD FD'!AL:AM,2,FALSE))</f>
        <v/>
      </c>
      <c r="OE147" s="813" t="str">
        <f>IF(Table1[[#This Row],[Etikett - B2 - Recyceltes Material Anteil (in %)]]="","",Table1[[#This Row],[Etikett - B2 - Recyceltes Material Anteil (in %)]])</f>
        <v/>
      </c>
      <c r="OF147" s="812" t="str">
        <f>IF(Table1[[#This Row],[Etikett - B2 - Beschichtung]]="","",VLOOKUP(Table1[[#This Row],[Etikett - B2 - Beschichtung]],'DD FD'!AE:AF,2,FALSE))</f>
        <v/>
      </c>
      <c r="OG147" s="815" t="str">
        <f>IF(Table1[[#This Row],[Etikett - B2 - Beschichtung Anteil (in %)]]="","",Table1[[#This Row],[Etikett - B2 - Beschichtung Anteil (in %)]])</f>
        <v/>
      </c>
      <c r="OH147" s="811" t="str">
        <f>IF(Table1[[#This Row],[Etikett - B3 - Art]]="","",VLOOKUP(Table1[[#This Row],[Etikett - B3 - Art]],'DD FD'!F:G,2,FALSE))</f>
        <v/>
      </c>
      <c r="OI147" s="812" t="str">
        <f>IF(Table1[[#This Row],[Etikett - B3 - Fraktion]]="","",VLOOKUP(Table1[[#This Row],[Etikett - B3 - Fraktion]],'DD FD'!H:J,3,FALSE))</f>
        <v/>
      </c>
      <c r="OJ147" s="809" t="str">
        <f>IF(Table1[[#This Row],[Etikett - B3 - Gewicht (in G)]]="","",Table1[[#This Row],[Etikett - B3 - Gewicht (in G)]])</f>
        <v/>
      </c>
      <c r="OK147" s="809" t="str">
        <f>IF(Table1[[#This Row],[Etikett - B3 - Lizenzierungs-pflichtig? (X=Ja)]]="","",Table1[[#This Row],[Etikett - B3 - Lizenzierungs-pflichtig? (X=Ja)]])</f>
        <v/>
      </c>
      <c r="OL147" s="809" t="str">
        <f>IF(Table1[[#This Row],[Etikett - B3 - Trennbar vom Hauptkörper? (X=Ja)]]="","",Table1[[#This Row],[Etikett - B3 - Trennbar vom Hauptkörper? (X=Ja)]])</f>
        <v/>
      </c>
      <c r="OM147" s="812" t="str">
        <f>IF(Table1[[#This Row],[Etikett - B3 - Virgin Material]]="","",VLOOKUP(Table1[[#This Row],[Etikett - B3 - Virgin Material]],'DD FD'!AJ:AK,2,FALSE))</f>
        <v/>
      </c>
      <c r="ON147" s="813" t="str">
        <f>IF(Table1[[#This Row],[Etikett - B3 - Virgin Material Anteil (in %)]]="","",Table1[[#This Row],[Etikett - B3 - Virgin Material Anteil (in %)]])</f>
        <v/>
      </c>
      <c r="OO147" s="812" t="str">
        <f>IF(Table1[[#This Row],[Etikett - B3 - Recyceltes Material]]="","",VLOOKUP(Table1[[#This Row],[Etikett - B3 - Recyceltes Material]],'DD FD'!AL:AM,2,FALSE))</f>
        <v/>
      </c>
      <c r="OP147" s="813" t="str">
        <f>IF(Table1[[#This Row],[Etikett - B3 - Recyceltes Material Anteil (in %)]]="","",Table1[[#This Row],[Etikett - B3 - Recyceltes Material Anteil (in %)]])</f>
        <v/>
      </c>
      <c r="OQ147" s="812" t="str">
        <f>IF(Table1[[#This Row],[Etikett - B3 - Beschichtung]]="","",VLOOKUP(Table1[[#This Row],[Etikett - B3 - Beschichtung]],'DD FD'!AE:AF,2,FALSE))</f>
        <v/>
      </c>
      <c r="OR147" s="861" t="str">
        <f>IF(Table1[[#This Row],[Etikett - B3 - Beschichtung Anteil (in %)]]="","",Table1[[#This Row],[Etikett - B3 - Beschichtung Anteil (in %)]])</f>
        <v/>
      </c>
      <c r="OS147" s="866">
        <f>ROUNDUP(SUM(
IF(AND(LB147='DD FD'!$J$7,LD147='DD FD'!$AI$3),LC147,0),
IF(AND(LL147='DD FD'!$J$7,LN147='DD FD'!$AI$3),LM147,0),
IF(AND(LV147='DD FD'!$J$7,LX147='DD FD'!$AI$3),LW147,0),
IF(AND(MF147='DD FD'!$J$7,MH147='DD FD'!$AI$3),MG147,0),
IF(AND(MQ147='DD FD'!$J$7,MS147='DD FD'!$AI$3),MR147,0),
IF(AND(NB147='DD FD'!$J$7,ND147='DD FD'!$AI$3),NC147,0),
IF(AND(NM147='DD FD'!$J$7,NO147='DD FD'!$AI$3),NN147,0),
IF(AND(NX147='DD FD'!$J$7,NZ147='DD FD'!$AI$3),NY147,0),
IF(AND(OI147='DD FD'!$J$7,OK147='DD FD'!$AI$3),OJ147,0),
),2)</f>
        <v>0</v>
      </c>
      <c r="OT147" s="865">
        <f>ROUNDUP(SUM(
IF(AND(LB147='DD FD'!$J$6,LD147='DD FD'!$AI$3),LC147,0),
IF(AND(LL147='DD FD'!$J$6,LN147='DD FD'!$AI$3),LM147,0),
IF(AND(LV147='DD FD'!$J$6,LX147='DD FD'!$AI$3),LW147,0),
IF(AND(MF147='DD FD'!$J$6,MH147='DD FD'!$AI$3),MG147,0),
IF(AND(MQ147='DD FD'!$J$6,MS147='DD FD'!$AI$3),MR147,0),
IF(AND(NB147='DD FD'!$J$6,ND147='DD FD'!$AI$3),NC147,0),
IF(AND(NM147='DD FD'!$J$6,NO147='DD FD'!$AI$3),NN147,0),
IF(AND(NX147='DD FD'!$J$6,NZ147='DD FD'!$AI$3),NY147,0),
IF(AND(OI147='DD FD'!$J$6,OK147='DD FD'!$AI$3),OJ147,0),
),2)</f>
        <v>0</v>
      </c>
      <c r="OU147" s="865">
        <f>ROUNDUP(SUM(
IF(AND(LB147='DD FD'!$J$10,LD147='DD FD'!$AI$3),LC147,0),
IF(AND(LL147='DD FD'!$J$10,LN147='DD FD'!$AI$3),LM147,0),
IF(AND(LV147='DD FD'!$J$10,LX147='DD FD'!$AI$3),LW147,0),
IF(AND(MF147='DD FD'!$J$10,MH147='DD FD'!$AI$3),MG147,0),
IF(AND(MQ147='DD FD'!$J$10,MS147='DD FD'!$AI$3),MR147,0),
IF(AND(NB147='DD FD'!$J$10,ND147='DD FD'!$AI$3),NC147,0),
IF(AND(NM147='DD FD'!$J$10,NO147='DD FD'!$AI$3),NN147,0),
IF(AND(NX147='DD FD'!$J$10,NZ147='DD FD'!$AI$3),NY147,0),
IF(AND(OI147='DD FD'!$J$10,OK147='DD FD'!$AI$3),OJ147,0),
),2)</f>
        <v>0</v>
      </c>
      <c r="OV147" s="865">
        <f>ROUNDUP(SUM(
IF(AND(LB147='DD FD'!$J$8,LD147='DD FD'!$AI$3),LC147,0),
IF(AND(LL147='DD FD'!$J$8,LN147='DD FD'!$AI$3),LM147,0),
IF(AND(LV147='DD FD'!$J$8,LX147='DD FD'!$AI$3),LW147,0),
IF(AND(MF147='DD FD'!$J$8,MH147='DD FD'!$AI$3),MG147,0),
IF(AND(MQ147='DD FD'!$J$8,MS147='DD FD'!$AI$3),MR147,0),
IF(AND(NB147='DD FD'!$J$8,ND147='DD FD'!$AI$3),NC147,0),
IF(AND(NM147='DD FD'!$J$8,NO147='DD FD'!$AI$3),NN147,0),
IF(AND(NX147='DD FD'!$J$8,NZ147='DD FD'!$AI$3),NY147,0),
IF(AND(OI147='DD FD'!$J$8,OK147='DD FD'!$AI$3),OJ147,0),
),2)</f>
        <v>0</v>
      </c>
      <c r="OW147" s="865">
        <f>ROUNDUP(SUM(
IF(AND(LB147='DD FD'!$J$5,LD147='DD FD'!$AI$3),LC147,0),
IF(AND(LL147='DD FD'!$J$5,LN147='DD FD'!$AI$3),LM147,0),
IF(AND(LV147='DD FD'!$J$5,LX147='DD FD'!$AI$3),LW147,0),
IF(AND(MF147='DD FD'!$J$5,MH147='DD FD'!$AI$3),MG147,0),
IF(AND(MQ147='DD FD'!$J$5,MS147='DD FD'!$AI$3),MR147,0),
IF(AND(NB147='DD FD'!$J$5,ND147='DD FD'!$AI$3),NC147,0),
IF(AND(NM147='DD FD'!$J$5,NO147='DD FD'!$AI$3),NN147,0),
IF(AND(NX147='DD FD'!$J$5,NZ147='DD FD'!$AI$3),NY147,0),
IF(AND(OI147='DD FD'!$J$5,OK147='DD FD'!$AI$3),OJ147,0),
),2)</f>
        <v>0</v>
      </c>
      <c r="OX147" s="865">
        <f>ROUNDUP(SUM(
IF(AND(LB147='DD FD'!$J$9,LD147='DD FD'!$AI$3),LC147,0),
IF(AND(LL147='DD FD'!$J$9,LN147='DD FD'!$AI$3),LM147,0),
IF(AND(LV147='DD FD'!$J$9,LX147='DD FD'!$AI$3),LW147,0),
IF(AND(MF147='DD FD'!$J$9,MH147='DD FD'!$AI$3),MG147,0),
IF(AND(MQ147='DD FD'!$J$9,MS147='DD FD'!$AI$3),MR147,0),
IF(AND(NB147='DD FD'!$J$9,ND147='DD FD'!$AI$3),NC147,0),
IF(AND(NM147='DD FD'!$J$9,NO147='DD FD'!$AI$3),NN147,0),
IF(AND(NX147='DD FD'!$J$9,NZ147='DD FD'!$AI$3),NY147,0),
IF(AND(OI147='DD FD'!$J$9,OK147='DD FD'!$AI$3),OJ147,0),
),2)</f>
        <v>0</v>
      </c>
      <c r="OY147" s="865">
        <f>ROUNDUP(SUM(
IF(AND(LB147='DD FD'!$J$4,LD147='DD FD'!$AI$3),LC147,0),
IF(AND(LL147='DD FD'!$J$4,LN147='DD FD'!$AI$3),LM147,0),
IF(AND(LV147='DD FD'!$J$4,LX147='DD FD'!$AI$3),LW147,0),
IF(AND(MF147='DD FD'!$J$4,MH147='DD FD'!$AI$3),MG147,0),
IF(AND(MQ147='DD FD'!$J$4,MS147='DD FD'!$AI$3),MR147,0),
IF(AND(NB147='DD FD'!$J$4,ND147='DD FD'!$AI$3),NC147,0),
IF(AND(NM147='DD FD'!$J$4,NO147='DD FD'!$AI$3),NN147,0),
IF(AND(NX147='DD FD'!$J$4,NZ147='DD FD'!$AI$3),NY147,0),
IF(AND(OI147='DD FD'!$J$4,OK147='DD FD'!$AI$3),OJ147,0),
),2)</f>
        <v>0</v>
      </c>
      <c r="OZ147" s="867">
        <f>ROUNDUP(SUM(
IF(AND(LB147='DD FD'!$J$11,LD147='DD FD'!$AI$3),LC147,0),
IF(AND(LL147='DD FD'!$J$11,LN147='DD FD'!$AI$3),LM147,0),
IF(AND(LV147='DD FD'!$J$11,LX147='DD FD'!$AI$3),LW147,0),
IF(AND(MF147='DD FD'!$J$11,MH147='DD FD'!$AI$3),MG147,0),
IF(AND(MQ147='DD FD'!$J$11,MS147='DD FD'!$AI$3),MR147,0),
IF(AND(NB147='DD FD'!$J$11,ND147='DD FD'!$AI$3),NC147,0),
IF(AND(NM147='DD FD'!$J$11,NO147='DD FD'!$AI$3),NN147,0),
IF(AND(NX147='DD FD'!$J$11,NZ147='DD FD'!$AI$3),NY147,0),
IF(AND(OI147='DD FD'!$J$11,OK147='DD FD'!$AI$3),OJ147,0),
),2)</f>
        <v>0</v>
      </c>
    </row>
    <row r="148" spans="1:416">
      <c r="A148" s="663"/>
      <c r="B148" s="182"/>
      <c r="C148" s="282"/>
      <c r="D148" s="282"/>
      <c r="E148" s="183"/>
      <c r="F148" s="355"/>
      <c r="G148" s="359"/>
      <c r="H148" s="664"/>
      <c r="I148" s="173"/>
      <c r="J148" s="161" t="str">
        <f t="shared" si="54"/>
        <v/>
      </c>
      <c r="K148" s="633" t="str">
        <f t="shared" si="71"/>
        <v/>
      </c>
      <c r="L148" s="636"/>
      <c r="M148" s="124" t="str">
        <f t="shared" si="72"/>
        <v/>
      </c>
      <c r="N148" s="125" t="str">
        <f t="shared" si="55"/>
        <v/>
      </c>
      <c r="O148" s="175"/>
      <c r="P148" s="175"/>
      <c r="Q148" s="126" t="str">
        <f t="shared" si="73"/>
        <v/>
      </c>
      <c r="R148" s="184"/>
      <c r="S148" s="184"/>
      <c r="T148" s="182"/>
      <c r="U148" s="182"/>
      <c r="V148" s="182"/>
      <c r="W148" s="358"/>
      <c r="X148" s="182"/>
      <c r="Y148" s="183"/>
      <c r="Z148" s="123"/>
      <c r="AA148" s="176"/>
      <c r="AB148" s="176"/>
      <c r="AC148" s="176"/>
      <c r="AD148" s="176"/>
      <c r="AE148" s="176"/>
      <c r="AF148" s="176"/>
      <c r="AG148" s="127" t="str">
        <f t="shared" si="74"/>
        <v/>
      </c>
      <c r="AH148" s="127" t="str">
        <f t="shared" si="75"/>
        <v/>
      </c>
      <c r="AI148" s="370"/>
      <c r="AJ148" s="635"/>
      <c r="AK148" s="619" t="str">
        <f t="shared" si="76"/>
        <v/>
      </c>
      <c r="AL148" s="124" t="str">
        <f t="shared" si="56"/>
        <v/>
      </c>
      <c r="AM148" s="124" t="str">
        <f t="shared" si="57"/>
        <v/>
      </c>
      <c r="AN148" s="124" t="str">
        <f t="shared" si="58"/>
        <v/>
      </c>
      <c r="AO148" s="124" t="str">
        <f t="shared" si="59"/>
        <v/>
      </c>
      <c r="AP148" s="184"/>
      <c r="AQ148" s="182"/>
      <c r="AR148" s="182"/>
      <c r="AS148" s="182"/>
      <c r="AT148" s="182"/>
      <c r="AU148" s="127" t="str">
        <f t="shared" si="60"/>
        <v/>
      </c>
      <c r="AV148" s="354"/>
      <c r="AW148" s="127" t="str">
        <f t="shared" si="61"/>
        <v/>
      </c>
      <c r="AX148" s="144" t="str">
        <f t="shared" si="62"/>
        <v/>
      </c>
      <c r="AY148" s="182"/>
      <c r="AZ148" s="23"/>
      <c r="BA148" s="23"/>
      <c r="BB148" s="183"/>
      <c r="BC148" s="622"/>
      <c r="BD148" s="649" t="str">
        <f t="shared" si="77"/>
        <v/>
      </c>
      <c r="BE148" s="354"/>
      <c r="BF148" s="192" t="str">
        <f t="shared" si="78"/>
        <v/>
      </c>
      <c r="BG148" s="159"/>
      <c r="BH148" s="159"/>
      <c r="BI148" s="182"/>
      <c r="BJ148" s="194"/>
      <c r="BK148" s="194"/>
      <c r="BL148" s="194"/>
      <c r="BM148" s="127" t="str">
        <f t="shared" si="63"/>
        <v/>
      </c>
      <c r="BN148" s="194"/>
      <c r="BO148" s="178" t="str">
        <f t="shared" si="64"/>
        <v/>
      </c>
      <c r="BP148" s="191"/>
      <c r="BQ148" s="182"/>
      <c r="BR148" s="23"/>
      <c r="BS148" s="23"/>
      <c r="BT148" s="23"/>
      <c r="BU148" s="651"/>
      <c r="BV148" s="647"/>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633" t="str">
        <f t="shared" si="79"/>
        <v/>
      </c>
      <c r="DY148" s="736"/>
      <c r="DZ148" s="334"/>
      <c r="EA148" s="736"/>
      <c r="EB148" s="197"/>
      <c r="EC148" s="194"/>
      <c r="ED148" s="197"/>
      <c r="EE148" s="197"/>
      <c r="EF148" s="194"/>
      <c r="EG148" s="194"/>
      <c r="EH148" s="194"/>
      <c r="EI148" s="123" t="str">
        <f t="shared" si="65"/>
        <v/>
      </c>
      <c r="EJ148" s="194"/>
      <c r="EK148" s="620" t="str">
        <f t="shared" si="66"/>
        <v/>
      </c>
      <c r="EL148" s="756"/>
      <c r="EM148" s="620" t="str">
        <f t="shared" si="80"/>
        <v/>
      </c>
      <c r="EN148" s="733"/>
      <c r="EO148" s="163"/>
      <c r="EP148" s="163"/>
      <c r="EQ148" s="163"/>
      <c r="ER148" s="163"/>
      <c r="ES148" s="163"/>
      <c r="ET148" s="163"/>
      <c r="EU148" s="163"/>
      <c r="EV148" s="163"/>
      <c r="EW148" s="163"/>
      <c r="EX148" s="163"/>
      <c r="EY148" s="163"/>
      <c r="EZ148" s="163"/>
      <c r="FA148" s="163"/>
      <c r="FB148" s="163"/>
      <c r="FC148" s="742"/>
      <c r="FD148" s="648" t="str">
        <f t="shared" si="67"/>
        <v/>
      </c>
      <c r="FE148" s="183"/>
      <c r="FF148" s="201"/>
      <c r="FG148" s="201"/>
      <c r="FH148" s="201"/>
      <c r="FI148" s="201"/>
      <c r="FJ148" s="201"/>
      <c r="FK148" s="201"/>
      <c r="FL148" s="182"/>
      <c r="FM148" s="182"/>
      <c r="FN148" s="334"/>
      <c r="FO148" s="123" t="str">
        <f t="shared" si="68"/>
        <v/>
      </c>
      <c r="FP148" s="889" t="str">
        <f>IF(Table1[[#This Row],[Baumwollanteil (in %)]]&lt;&gt;"","05","")</f>
        <v/>
      </c>
      <c r="FQ148" s="999"/>
      <c r="FR148" s="179" t="str">
        <f t="shared" si="69"/>
        <v/>
      </c>
      <c r="FS148" s="175"/>
      <c r="FT148" s="175"/>
      <c r="FU148" s="175"/>
      <c r="FV148" s="745" t="str">
        <f t="shared" si="70"/>
        <v/>
      </c>
      <c r="FZ148" s="24"/>
      <c r="GA148" s="24"/>
      <c r="GC148" s="1010" t="str">
        <f>IF(Table1[[#This Row],[Global Trade Item Number (GTIN)]]="","",Table1[[#This Row],[Global Trade Item Number (GTIN)]])</f>
        <v/>
      </c>
      <c r="GD148" s="790" t="str">
        <f>IF(Table1[[#This Row],[WAWI-Nr./ Kreditoren-Nummer
(ASDV)]]&lt;&gt;"",Table1[[#This Row],[WAWI-Nr./ Kreditoren-Nummer
(ASDV)]],"")</f>
        <v/>
      </c>
      <c r="GE148" s="190"/>
      <c r="GF148" s="790" t="str">
        <f>IF(Table1[[#This Row],[Gültig ab (Datum)]]&lt;&gt;"","31.12.9999","")</f>
        <v/>
      </c>
      <c r="GG148" s="190"/>
      <c r="GH148" s="190"/>
      <c r="GI148" s="616"/>
      <c r="GJ148" s="765"/>
      <c r="GK148" s="763"/>
      <c r="GL148" s="617"/>
      <c r="GM148" s="617"/>
      <c r="GN148" s="617"/>
      <c r="GO148" s="617"/>
      <c r="GP148" s="617"/>
      <c r="GQ148" s="775"/>
      <c r="GR148" s="771"/>
      <c r="GS148" s="159"/>
      <c r="GT148" s="610"/>
      <c r="GU148" s="610"/>
      <c r="GV148" s="610"/>
      <c r="GW148" s="610"/>
      <c r="GX148" s="610"/>
      <c r="GY148" s="610"/>
      <c r="GZ148" s="610"/>
      <c r="HA148" s="610"/>
      <c r="HB148" s="771"/>
      <c r="HC148" s="610"/>
      <c r="HD148" s="610"/>
      <c r="HE148" s="610"/>
      <c r="HF148" s="610"/>
      <c r="HG148" s="610"/>
      <c r="HH148" s="610"/>
      <c r="HI148" s="610"/>
      <c r="HJ148" s="610"/>
      <c r="HK148" s="610"/>
      <c r="HL148" s="771"/>
      <c r="HM148" s="610"/>
      <c r="HN148" s="610"/>
      <c r="HO148" s="610"/>
      <c r="HP148" s="610"/>
      <c r="HQ148" s="610"/>
      <c r="HR148" s="610"/>
      <c r="HS148" s="610"/>
      <c r="HT148" s="610"/>
      <c r="HU148" s="610"/>
      <c r="HV148" s="771"/>
      <c r="HW148" s="610"/>
      <c r="HX148" s="610"/>
      <c r="HY148" s="610"/>
      <c r="HZ148" s="610"/>
      <c r="IA148" s="610"/>
      <c r="IB148" s="610"/>
      <c r="IC148" s="610"/>
      <c r="ID148" s="610"/>
      <c r="IE148" s="610"/>
      <c r="IF148" s="610"/>
      <c r="IG148" s="771"/>
      <c r="IH148" s="610"/>
      <c r="II148" s="610"/>
      <c r="IJ148" s="610"/>
      <c r="IK148" s="610"/>
      <c r="IL148" s="610"/>
      <c r="IM148" s="610"/>
      <c r="IN148" s="610"/>
      <c r="IO148" s="610"/>
      <c r="IP148" s="610"/>
      <c r="IQ148" s="610"/>
      <c r="IR148" s="771"/>
      <c r="IS148" s="610"/>
      <c r="IT148" s="610"/>
      <c r="IU148" s="610"/>
      <c r="IV148" s="610"/>
      <c r="IW148" s="610"/>
      <c r="IX148" s="610"/>
      <c r="IY148" s="610"/>
      <c r="IZ148" s="610"/>
      <c r="JA148" s="610"/>
      <c r="JB148" s="610"/>
      <c r="JC148" s="771"/>
      <c r="JD148" s="610"/>
      <c r="JE148" s="610"/>
      <c r="JF148" s="610"/>
      <c r="JG148" s="610"/>
      <c r="JH148" s="610"/>
      <c r="JI148" s="610"/>
      <c r="JJ148" s="610"/>
      <c r="JK148" s="610"/>
      <c r="JL148" s="610"/>
      <c r="JM148" s="827"/>
      <c r="JN148" s="771"/>
      <c r="JO148" s="610"/>
      <c r="JP148" s="610"/>
      <c r="JQ148" s="610"/>
      <c r="JR148" s="610"/>
      <c r="JS148" s="610"/>
      <c r="JT148" s="610"/>
      <c r="JU148" s="610"/>
      <c r="JV148" s="610"/>
      <c r="JW148" s="610"/>
      <c r="JX148" s="610"/>
      <c r="JY148" s="771"/>
      <c r="JZ148" s="610"/>
      <c r="KA148" s="610"/>
      <c r="KB148" s="610"/>
      <c r="KC148" s="610"/>
      <c r="KD148" s="610"/>
      <c r="KE148" s="610"/>
      <c r="KF148" s="610"/>
      <c r="KG148" s="610"/>
      <c r="KH148" s="610"/>
      <c r="KI148" s="610"/>
      <c r="KL148" s="803" t="str">
        <f>IF(Table1[[#This Row],[GTIN]]&lt;&gt;"",Table1[[#This Row],[GTIN]],"")</f>
        <v/>
      </c>
      <c r="KM148" s="804" t="str">
        <f>Table1[[#This Row],[Kreditor]]</f>
        <v/>
      </c>
      <c r="KN148" s="805" t="str">
        <f>IF(Table1[[#This Row],[Gültig ab (Datum)]]&lt;&gt;"",Table1[[#This Row],[Gültig ab (Datum)]],"")</f>
        <v/>
      </c>
      <c r="KO148" s="805" t="str">
        <f>Table1[[#This Row],[Gültig bis]]</f>
        <v/>
      </c>
      <c r="KP148" s="818" t="str">
        <f>IF(Table1[[#This Row],[Artikel verpackt? 
(X=Ja)]]="","",Table1[[#This Row],[Artikel verpackt? 
(X=Ja)]])</f>
        <v/>
      </c>
      <c r="KQ148" s="806" t="str">
        <f>IF(Table1[[#This Row],[Verpackung recyclingfähig?
(X=Ja)]]="","",Table1[[#This Row],[Verpackung recyclingfähig?
(X=Ja)]])</f>
        <v/>
      </c>
      <c r="KR148" s="807"/>
      <c r="KS148" s="808"/>
      <c r="KT148" s="809"/>
      <c r="KU148" s="809"/>
      <c r="KV148" s="809"/>
      <c r="KW148" s="809"/>
      <c r="KX148" s="809"/>
      <c r="KY148" s="809"/>
      <c r="KZ148" s="810"/>
      <c r="LA148" s="811" t="str">
        <f>IF(Table1[[#This Row],[Hauptkörper - B1 - Art]]="","",VLOOKUP(Table1[[#This Row],[Hauptkörper - B1 - Art]],'DD FD'!B:C,2,FALSE))</f>
        <v/>
      </c>
      <c r="LB148" s="812" t="str">
        <f>IF(Table1[[#This Row],[Hauptkörper - B1 - Fraktion]]="","",VLOOKUP(Table1[[#This Row],[Hauptkörper - B1 - Fraktion]],'DD FD'!H:J,3,FALSE))</f>
        <v/>
      </c>
      <c r="LC148" s="809" t="str">
        <f>IF(Table1[[#This Row],[Hauptkörper - B1 - Gewicht
(in G)]]="","",Table1[[#This Row],[Hauptkörper - B1 - Gewicht
(in G)]])</f>
        <v/>
      </c>
      <c r="LD148" s="809" t="str">
        <f>IF(Table1[[#This Row],[Hauptkörper - B1 - Lizenzierungs-pflichtig? (X=Ja)]]="","",Table1[[#This Row],[Hauptkörper - B1 - Lizenzierungs-pflichtig? (X=Ja)]])</f>
        <v/>
      </c>
      <c r="LE148" s="812" t="str">
        <f>IF(Table1[[#This Row],[Hauptkörper - B1 - Virgin Material]]="","",VLOOKUP(Table1[[#This Row],[Hauptkörper - B1 - Virgin Material]],'DD FD'!AJ:AK,2,FALSE))</f>
        <v/>
      </c>
      <c r="LF148" s="813" t="str">
        <f>IF(Table1[[#This Row],[Hauptkörper - B1 - Virgin Material Anteil (in %)]]="","",Table1[[#This Row],[Hauptkörper - B1 - Virgin Material Anteil (in %)]])</f>
        <v/>
      </c>
      <c r="LG148" s="812" t="str">
        <f>IF(Table1[[#This Row],[Hauptkörper - B1 - Recyceltes Material]]="","",VLOOKUP(Table1[[#This Row],[Hauptkörper - B1 - Recyceltes Material]],'DD FD'!AL:AM,2,FALSE))</f>
        <v/>
      </c>
      <c r="LH148" s="813" t="str">
        <f>IF(Table1[[#This Row],[Hauptkörper - B1 - Recyceltes Material Anteil (in %)]]="","",Table1[[#This Row],[Hauptkörper - B1 - Recyceltes Material Anteil (in %)]])</f>
        <v/>
      </c>
      <c r="LI148" s="814" t="str">
        <f>IF(Table1[[#This Row],[Hauptkörper - B1 - Beschichtung]]="","",VLOOKUP(Table1[[#This Row],[Hauptkörper - B1 - Beschichtung]],'DD FD'!AE:AF,2,FALSE))</f>
        <v/>
      </c>
      <c r="LJ148" s="815" t="str">
        <f>IF(Table1[[#This Row],[Hauptkörper - B1 - Beschichtung Anteil (in %)]]="","",Table1[[#This Row],[Hauptkörper - B1 - Beschichtung Anteil (in %)]])</f>
        <v/>
      </c>
      <c r="LK148" s="811" t="str">
        <f>IF(Table1[[#This Row],[Hauptkörper - B2 - Art]]="","",VLOOKUP(Table1[[#This Row],[Hauptkörper - B2 - Art]],'DD FD'!B:C,2,FALSE))</f>
        <v/>
      </c>
      <c r="LL148" s="812" t="str">
        <f>IF(Table1[[#This Row],[Hauptkörper - B2 - Fraktion]]="","",VLOOKUP(Table1[[#This Row],[Hauptkörper - B2 - Fraktion]],'DD FD'!H:J,3,FALSE))</f>
        <v/>
      </c>
      <c r="LM148" s="809" t="str">
        <f>IF(Table1[[#This Row],[Hauptkörper - B2 - Gewicht
(in G)]]="","",Table1[[#This Row],[Hauptkörper - B2 - Gewicht
(in G)]])</f>
        <v/>
      </c>
      <c r="LN148" s="809" t="str">
        <f>IF(Table1[[#This Row],[Hauptkörper - B2 - Lizenzierungs-pflichtig? (X=Ja)]]="","",Table1[[#This Row],[Hauptkörper - B2 - Lizenzierungs-pflichtig? (X=Ja)]])</f>
        <v/>
      </c>
      <c r="LO148" s="812" t="str">
        <f>IF(Table1[[#This Row],[Hauptkörper - B2 - Virgin Material]]="","",VLOOKUP(Table1[[#This Row],[Hauptkörper - B2 - Virgin Material]],'DD FD'!AJ:AK,2,FALSE))</f>
        <v/>
      </c>
      <c r="LP148" s="813" t="str">
        <f>IF(Table1[[#This Row],[Hauptkörper - B2 - Virgin Material Anteil (in %)]]="","",Table1[[#This Row],[Hauptkörper - B2 - Virgin Material Anteil (in %)]])</f>
        <v/>
      </c>
      <c r="LQ148" s="812" t="str">
        <f>IF(Table1[[#This Row],[Hauptkörper - B2 - Recyceltes Material]]="","",VLOOKUP(Table1[[#This Row],[Hauptkörper - B2 - Recyceltes Material]],'DD FD'!AL:AM,2,FALSE))</f>
        <v/>
      </c>
      <c r="LR148" s="813" t="str">
        <f>IF(Table1[[#This Row],[Hauptkörper - B2 - Recyceltes Material Anteil (in %)]]="","",Table1[[#This Row],[Hauptkörper - B2 - Recyceltes Material Anteil (in %)]])</f>
        <v/>
      </c>
      <c r="LS148" s="812" t="str">
        <f>IF(Table1[[#This Row],[Hauptkörper - B2 - Beschichtung]]="","",VLOOKUP(Table1[[#This Row],[Hauptkörper - B2 - Beschichtung]],'DD FD'!AE:AF,2,FALSE))</f>
        <v/>
      </c>
      <c r="LT148" s="815" t="str">
        <f>IF(Table1[[#This Row],[Hauptkörper - B2 - Beschichtung Anteil (in %)]]="","",Table1[[#This Row],[Hauptkörper - B2 - Beschichtung Anteil (in %)]])</f>
        <v/>
      </c>
      <c r="LU148" s="811" t="str">
        <f>IF(Table1[[#This Row],[Hauptkörper - B3 - Art]]="","",VLOOKUP(Table1[[#This Row],[Hauptkörper - B3 - Art]],'DD FD'!B:C,2,FALSE))</f>
        <v/>
      </c>
      <c r="LV148" s="812" t="str">
        <f>IF(Table1[[#This Row],[Hauptkörper - B3 - Fraktion]]="","",VLOOKUP(Table1[[#This Row],[Hauptkörper - B3 - Fraktion]],'DD FD'!H:J,3,FALSE))</f>
        <v/>
      </c>
      <c r="LW148" s="809" t="str">
        <f>IF(Table1[[#This Row],[Hauptkörper - B3 - Gewicht
(in G)]]="","",Table1[[#This Row],[Hauptkörper - B3 - Gewicht
(in G)]])</f>
        <v/>
      </c>
      <c r="LX148" s="809" t="str">
        <f>IF(Table1[[#This Row],[Hauptkörper - B3 - Lizenzierungs-pflichtig? (X=Ja)]]="","",Table1[[#This Row],[Hauptkörper - B3 - Lizenzierungs-pflichtig? (X=Ja)]])</f>
        <v/>
      </c>
      <c r="LY148" s="812" t="str">
        <f>IF(Table1[[#This Row],[Hauptkörper - B3 - Virgin Material]]="","",VLOOKUP(Table1[[#This Row],[Hauptkörper - B3 - Virgin Material]],'DD FD'!AJ:AK,2,FALSE))</f>
        <v/>
      </c>
      <c r="LZ148" s="813" t="str">
        <f>IF(Table1[[#This Row],[Hauptkörper - B3 - Virgin Material Anteil (in %)]]="","",Table1[[#This Row],[Hauptkörper - B3 - Virgin Material Anteil (in %)]])</f>
        <v/>
      </c>
      <c r="MA148" s="812" t="str">
        <f>IF(Table1[[#This Row],[Hauptkörper - B3 - Recyceltes Material]]="","",VLOOKUP(Table1[[#This Row],[Hauptkörper - B3 - Recyceltes Material]],'DD FD'!AL:AM,2,FALSE))</f>
        <v/>
      </c>
      <c r="MB148" s="813" t="str">
        <f>IF(Table1[[#This Row],[Hauptkörper - B3 - Recyceltes Material Anteil (in %)]]="","",Table1[[#This Row],[Hauptkörper - B3 - Recyceltes Material Anteil (in %)]])</f>
        <v/>
      </c>
      <c r="MC148" s="812" t="str">
        <f>IF(Table1[[#This Row],[Hauptkörper - B3 - Beschichtung]]="","",VLOOKUP(Table1[[#This Row],[Hauptkörper - B3 - Beschichtung]],'DD FD'!AE:AF,2,FALSE))</f>
        <v/>
      </c>
      <c r="MD148" s="815" t="str">
        <f>IF(Table1[[#This Row],[Hauptkörper - B3 - Beschichtung Anteil (in %)]]="","",Table1[[#This Row],[Hauptkörper - B3 - Beschichtung Anteil (in %)]])</f>
        <v/>
      </c>
      <c r="ME148" s="811" t="str">
        <f>IF(Table1[[#This Row],[Verschluss - B1 - Art]]="","",VLOOKUP(Table1[[#This Row],[Verschluss - B1 - Art]],'DD FD'!D:E,2,FALSE))</f>
        <v/>
      </c>
      <c r="MF148" s="812" t="str">
        <f>IF(Table1[[#This Row],[Verschluss - B1 - Fraktion]]="","",VLOOKUP(Table1[[#This Row],[Verschluss - B1 - Fraktion]],'DD FD'!H:J,3,FALSE))</f>
        <v/>
      </c>
      <c r="MG148" s="809" t="str">
        <f>IF(Table1[[#This Row],[Verschluss - B1 - Gewicht (in G)]]="","",Table1[[#This Row],[Verschluss - B1 - Gewicht (in G)]])</f>
        <v/>
      </c>
      <c r="MH148" s="809" t="str">
        <f>IF(Table1[[#This Row],[Verschluss - B1 - Lizenzierungs-pflichtig? (X=Ja)]]="","",Table1[[#This Row],[Verschluss - B1 - Lizenzierungs-pflichtig? (X=Ja)]])</f>
        <v/>
      </c>
      <c r="MI148" s="809" t="str">
        <f>IF(Table1[[#This Row],[Verschluss - B1 - Trennbar vom Hauptkörper? (X=Ja)]]="","",Table1[[#This Row],[Verschluss - B1 - Trennbar vom Hauptkörper? (X=Ja)]])</f>
        <v/>
      </c>
      <c r="MJ148" s="812" t="str">
        <f>IF(Table1[[#This Row],[Verschluss - B1 - Virgin Material]]="","",VLOOKUP(Table1[[#This Row],[Verschluss - B1 - Virgin Material]],'DD FD'!AJ:AK,2,FALSE))</f>
        <v/>
      </c>
      <c r="MK148" s="813" t="str">
        <f>IF(Table1[[#This Row],[Verschluss - B1 - Virgin Material Anteil (in %)]]="","",Table1[[#This Row],[Verschluss - B1 - Virgin Material Anteil (in %)]])</f>
        <v/>
      </c>
      <c r="ML148" s="812" t="str">
        <f>IF(Table1[[#This Row],[Verschluss - B1 - Recyceltes Material]]="","",VLOOKUP(Table1[[#This Row],[Verschluss - B1 - Recyceltes Material]],'DD FD'!AL:AM,2,FALSE))</f>
        <v/>
      </c>
      <c r="MM148" s="813" t="str">
        <f>IF(Table1[[#This Row],[Verschluss - B1 - Recyceltes Material Anteil (in %)]]="","",Table1[[#This Row],[Verschluss - B1 - Recyceltes Material Anteil (in %)]])</f>
        <v/>
      </c>
      <c r="MN148" s="812" t="str">
        <f>IF(Table1[[#This Row],[Verschluss - B1 - Beschichtung]]="","",VLOOKUP(Table1[[#This Row],[Verschluss - B1 - Beschichtung]],'DD FD'!AE:AF,2,FALSE))</f>
        <v/>
      </c>
      <c r="MO148" s="815" t="str">
        <f>IF(Table1[[#This Row],[Verschluss - B1 - Beschichtung Anteil (in %)]]="","",Table1[[#This Row],[Verschluss - B1 - Beschichtung Anteil (in %)]])</f>
        <v/>
      </c>
      <c r="MP148" s="811" t="str">
        <f>IF(Table1[[#This Row],[Verschluss - B2 - Art]]="","",VLOOKUP(Table1[[#This Row],[Verschluss - B2 - Art]],'DD FD'!D:E,2,FALSE))</f>
        <v/>
      </c>
      <c r="MQ148" s="812" t="str">
        <f>IF(Table1[[#This Row],[Verschluss - B2 - Fraktion]]="","",VLOOKUP(Table1[[#This Row],[Verschluss - B2 - Fraktion]],'DD FD'!H:J,3,FALSE))</f>
        <v/>
      </c>
      <c r="MR148" s="809" t="str">
        <f>IF(Table1[[#This Row],[Verschluss - B2 - Gewicht (in G)]]="","",Table1[[#This Row],[Verschluss - B2 - Gewicht (in G)]])</f>
        <v/>
      </c>
      <c r="MS148" s="809" t="str">
        <f>IF(Table1[[#This Row],[Verschluss - B2 - Lizenzierungs-pflichtig? (X=Ja)]]="","",Table1[[#This Row],[Verschluss - B2 - Lizenzierungs-pflichtig? (X=Ja)]])</f>
        <v/>
      </c>
      <c r="MT148" s="809" t="str">
        <f>IF(Table1[[#This Row],[Verschluss - B2 - Trennbar vom Hauptkörper? (X=Ja)]]="","",Table1[[#This Row],[Verschluss - B2 - Trennbar vom Hauptkörper? (X=Ja)]])</f>
        <v/>
      </c>
      <c r="MU148" s="812" t="str">
        <f>IF(Table1[[#This Row],[Verschluss - B2 - Virgin Material]]="","",VLOOKUP(Table1[[#This Row],[Verschluss - B2 - Virgin Material]],'DD FD'!AJ:AK,2,FALSE))</f>
        <v/>
      </c>
      <c r="MV148" s="813" t="str">
        <f>IF(Table1[[#This Row],[Verschluss - B2 - Virgin Material Anteil (in %)]]="","",Table1[[#This Row],[Verschluss - B2 - Virgin Material Anteil (in %)]])</f>
        <v/>
      </c>
      <c r="MW148" s="812" t="str">
        <f>IF(Table1[[#This Row],[Verschluss - B2 - Recyceltes Material]]="","",VLOOKUP(Table1[[#This Row],[Verschluss - B2 - Recyceltes Material]],'DD FD'!AL:AM,2,FALSE))</f>
        <v/>
      </c>
      <c r="MX148" s="813" t="str">
        <f>IF(Table1[[#This Row],[Verschluss - B2 - Recyceltes Material Anteil (in %)]]="","",Table1[[#This Row],[Verschluss - B2 - Recyceltes Material Anteil (in %)]])</f>
        <v/>
      </c>
      <c r="MY148" s="812" t="str">
        <f>IF(Table1[[#This Row],[Verschluss - B2 - Beschichtung]]="","",VLOOKUP(Table1[[#This Row],[Verschluss - B2 - Beschichtung]],'DD FD'!AE:AF,2,FALSE))</f>
        <v/>
      </c>
      <c r="MZ148" s="815" t="str">
        <f>IF(Table1[[#This Row],[Verschluss - B2 - Beschichtung Anteil (in %)]]="","",Table1[[#This Row],[Verschluss - B2 - Beschichtung Anteil (in %)]])</f>
        <v/>
      </c>
      <c r="NA148" s="811" t="str">
        <f>IF(Table1[[#This Row],[Verschluss - B3 - Art]]="","",VLOOKUP(Table1[[#This Row],[Verschluss - B3 - Art]],'DD FD'!D:E,2,FALSE))</f>
        <v/>
      </c>
      <c r="NB148" s="812" t="str">
        <f>IF(Table1[[#This Row],[Verschluss - B3 - Fraktion]]="","",VLOOKUP(Table1[[#This Row],[Verschluss - B3 - Fraktion]],'DD FD'!H:J,3,FALSE))</f>
        <v/>
      </c>
      <c r="NC148" s="809" t="str">
        <f>IF(Table1[[#This Row],[Verschluss - B3 - Gewicht (in G)]]="","",Table1[[#This Row],[Verschluss - B3 - Gewicht (in G)]])</f>
        <v/>
      </c>
      <c r="ND148" s="809" t="str">
        <f>IF(Table1[[#This Row],[Verschluss - B3 - Lizenzierungs-pflichtig? (X=Ja)]]="","",Table1[[#This Row],[Verschluss - B3 - Lizenzierungs-pflichtig? (X=Ja)]])</f>
        <v/>
      </c>
      <c r="NE148" s="809" t="str">
        <f>IF(Table1[[#This Row],[Verschluss - B3 - Trennbar vom Hauptkörper? (X=Ja)]]="","",Table1[[#This Row],[Verschluss - B3 - Trennbar vom Hauptkörper? (X=Ja)]])</f>
        <v/>
      </c>
      <c r="NF148" s="812" t="str">
        <f>IF(Table1[[#This Row],[Verschluss - B3 - Virgin Material]]="","",VLOOKUP(Table1[[#This Row],[Verschluss - B3 - Virgin Material]],'DD FD'!AJ:AK,2,FALSE))</f>
        <v/>
      </c>
      <c r="NG148" s="813" t="str">
        <f>IF(Table1[[#This Row],[Verschluss - B3 - Virgin Material Anteil (in %)]]="","",Table1[[#This Row],[Verschluss - B3 - Virgin Material Anteil (in %)]])</f>
        <v/>
      </c>
      <c r="NH148" s="812" t="str">
        <f>IF(Table1[[#This Row],[Verschluss - B3 - Recyceltes Material]]="","",VLOOKUP(Table1[[#This Row],[Verschluss - B3 - Recyceltes Material]],'DD FD'!AL:AM,2,FALSE))</f>
        <v/>
      </c>
      <c r="NI148" s="813" t="str">
        <f>IF(Table1[[#This Row],[Verschluss - B3 - Recyceltes Material Anteil (in %)]]="","",Table1[[#This Row],[Verschluss - B3 - Recyceltes Material Anteil (in %)]])</f>
        <v/>
      </c>
      <c r="NJ148" s="812" t="str">
        <f>IF(Table1[[#This Row],[Verschluss - B3 - Beschichtung]]="","",VLOOKUP(Table1[[#This Row],[Verschluss - B3 - Beschichtung]],'DD FD'!AE:AF,2,FALSE))</f>
        <v/>
      </c>
      <c r="NK148" s="815" t="str">
        <f>IF(Table1[[#This Row],[Verschluss - B3 - Beschichtung Anteil (in %)]]="","",Table1[[#This Row],[Verschluss - B3 - Beschichtung Anteil (in %)]])</f>
        <v/>
      </c>
      <c r="NL148" s="811" t="str">
        <f>IF(Table1[[#This Row],[Etikett - B1 - Art]]="","",VLOOKUP(Table1[[#This Row],[Etikett - B1 - Art]],'DD FD'!F:G,2,FALSE))</f>
        <v/>
      </c>
      <c r="NM148" s="812" t="str">
        <f>IF(Table1[[#This Row],[Etikett - B1 - Fraktion]]="","",VLOOKUP(Table1[[#This Row],[Etikett - B1 - Fraktion]],'DD FD'!H:J,3,FALSE))</f>
        <v/>
      </c>
      <c r="NN148" s="809" t="str">
        <f>IF(Table1[[#This Row],[Etikett - B1 - Gewicht (in G)]]="","",Table1[[#This Row],[Etikett - B1 - Gewicht (in G)]])</f>
        <v/>
      </c>
      <c r="NO148" s="809" t="str">
        <f>IF(Table1[[#This Row],[Etikett - B1 - Lizenzierungs-pflichtig? (X=Ja)]]="","",Table1[[#This Row],[Etikett - B1 - Lizenzierungs-pflichtig? (X=Ja)]])</f>
        <v/>
      </c>
      <c r="NP148" s="809" t="str">
        <f>IF(Table1[[#This Row],[Etikett - B1 - Trennbar vom Hauptkörper? (X=Ja)]]="","",Table1[[#This Row],[Etikett - B1 - Trennbar vom Hauptkörper? (X=Ja)]])</f>
        <v/>
      </c>
      <c r="NQ148" s="812" t="str">
        <f>IF(Table1[[#This Row],[Etikett - B1 - Virgin Material]]="","",VLOOKUP(Table1[[#This Row],[Etikett - B1 - Virgin Material]],'DD FD'!AJ:AK,2,FALSE))</f>
        <v/>
      </c>
      <c r="NR148" s="813" t="str">
        <f>IF(Table1[[#This Row],[Etikett - B1 - Virgin Material Anteil (in %)]]="","",Table1[[#This Row],[Etikett - B1 - Virgin Material Anteil (in %)]])</f>
        <v/>
      </c>
      <c r="NS148" s="812" t="str">
        <f>IF(Table1[[#This Row],[Etikett - B1 - Recyceltes Material]]="","",VLOOKUP(Table1[[#This Row],[Etikett - B1 - Recyceltes Material]],'DD FD'!AL:AM,2,FALSE))</f>
        <v/>
      </c>
      <c r="NT148" s="813" t="str">
        <f>IF(Table1[[#This Row],[Etikett - B1 - Recyceltes Material Anteil (in %)]]="","",Table1[[#This Row],[Etikett - B1 - Recyceltes Material Anteil (in %)]])</f>
        <v/>
      </c>
      <c r="NU148" s="812" t="str">
        <f>IF(Table1[[#This Row],[Etikett - B1 - Beschichtung]]="","",VLOOKUP(Table1[[#This Row],[Etikett - B1 - Beschichtung]],'DD FD'!AE:AF,2,FALSE))</f>
        <v/>
      </c>
      <c r="NV148" s="815" t="str">
        <f>IF(Table1[[#This Row],[Etikett - B1 - Beschichtung Anteil (in %)]]="","",Table1[[#This Row],[Etikett - B1 - Beschichtung Anteil (in %)]])</f>
        <v/>
      </c>
      <c r="NW148" s="811" t="str">
        <f>IF(Table1[[#This Row],[Etikett - B2 - Art]]="","",VLOOKUP(Table1[[#This Row],[Etikett - B2 - Art]],'DD FD'!F:G,2,FALSE))</f>
        <v/>
      </c>
      <c r="NX148" s="812" t="str">
        <f>IF(Table1[[#This Row],[Etikett - B2 - Fraktion]]="","",VLOOKUP(Table1[[#This Row],[Etikett - B2 - Fraktion]],'DD FD'!H:J,3,FALSE))</f>
        <v/>
      </c>
      <c r="NY148" s="809" t="str">
        <f>IF(Table1[[#This Row],[Etikett - B2 - Gewicht (in G)]]="","",Table1[[#This Row],[Etikett - B2 - Gewicht (in G)]])</f>
        <v/>
      </c>
      <c r="NZ148" s="809" t="str">
        <f>IF(Table1[[#This Row],[Etikett - B2 - Lizenzierungs-pflichtig? (X=Ja)]]="","",Table1[[#This Row],[Etikett - B2 - Lizenzierungs-pflichtig? (X=Ja)]])</f>
        <v/>
      </c>
      <c r="OA148" s="809" t="str">
        <f>IF(Table1[[#This Row],[Etikett - B2 - Trennbar vom Hauptkörper? (X=Ja)]]="","",Table1[[#This Row],[Etikett - B2 - Trennbar vom Hauptkörper? (X=Ja)]])</f>
        <v/>
      </c>
      <c r="OB148" s="812" t="str">
        <f>IF(Table1[[#This Row],[Etikett - B2 - Virgin Material]]="","",VLOOKUP(Table1[[#This Row],[Etikett - B2 - Virgin Material]],'DD FD'!AJ:AK,2,FALSE))</f>
        <v/>
      </c>
      <c r="OC148" s="813" t="str">
        <f>IF(Table1[[#This Row],[Etikett - B2 - Virgin Material Anteil (in %)]]="","",Table1[[#This Row],[Etikett - B2 - Virgin Material Anteil (in %)]])</f>
        <v/>
      </c>
      <c r="OD148" s="812" t="str">
        <f>IF(Table1[[#This Row],[Etikett - B2 - Recyceltes Material]]="","",VLOOKUP(Table1[[#This Row],[Etikett - B2 - Recyceltes Material]],'DD FD'!AL:AM,2,FALSE))</f>
        <v/>
      </c>
      <c r="OE148" s="813" t="str">
        <f>IF(Table1[[#This Row],[Etikett - B2 - Recyceltes Material Anteil (in %)]]="","",Table1[[#This Row],[Etikett - B2 - Recyceltes Material Anteil (in %)]])</f>
        <v/>
      </c>
      <c r="OF148" s="812" t="str">
        <f>IF(Table1[[#This Row],[Etikett - B2 - Beschichtung]]="","",VLOOKUP(Table1[[#This Row],[Etikett - B2 - Beschichtung]],'DD FD'!AE:AF,2,FALSE))</f>
        <v/>
      </c>
      <c r="OG148" s="815" t="str">
        <f>IF(Table1[[#This Row],[Etikett - B2 - Beschichtung Anteil (in %)]]="","",Table1[[#This Row],[Etikett - B2 - Beschichtung Anteil (in %)]])</f>
        <v/>
      </c>
      <c r="OH148" s="811" t="str">
        <f>IF(Table1[[#This Row],[Etikett - B3 - Art]]="","",VLOOKUP(Table1[[#This Row],[Etikett - B3 - Art]],'DD FD'!F:G,2,FALSE))</f>
        <v/>
      </c>
      <c r="OI148" s="812" t="str">
        <f>IF(Table1[[#This Row],[Etikett - B3 - Fraktion]]="","",VLOOKUP(Table1[[#This Row],[Etikett - B3 - Fraktion]],'DD FD'!H:J,3,FALSE))</f>
        <v/>
      </c>
      <c r="OJ148" s="809" t="str">
        <f>IF(Table1[[#This Row],[Etikett - B3 - Gewicht (in G)]]="","",Table1[[#This Row],[Etikett - B3 - Gewicht (in G)]])</f>
        <v/>
      </c>
      <c r="OK148" s="809" t="str">
        <f>IF(Table1[[#This Row],[Etikett - B3 - Lizenzierungs-pflichtig? (X=Ja)]]="","",Table1[[#This Row],[Etikett - B3 - Lizenzierungs-pflichtig? (X=Ja)]])</f>
        <v/>
      </c>
      <c r="OL148" s="809" t="str">
        <f>IF(Table1[[#This Row],[Etikett - B3 - Trennbar vom Hauptkörper? (X=Ja)]]="","",Table1[[#This Row],[Etikett - B3 - Trennbar vom Hauptkörper? (X=Ja)]])</f>
        <v/>
      </c>
      <c r="OM148" s="812" t="str">
        <f>IF(Table1[[#This Row],[Etikett - B3 - Virgin Material]]="","",VLOOKUP(Table1[[#This Row],[Etikett - B3 - Virgin Material]],'DD FD'!AJ:AK,2,FALSE))</f>
        <v/>
      </c>
      <c r="ON148" s="813" t="str">
        <f>IF(Table1[[#This Row],[Etikett - B3 - Virgin Material Anteil (in %)]]="","",Table1[[#This Row],[Etikett - B3 - Virgin Material Anteil (in %)]])</f>
        <v/>
      </c>
      <c r="OO148" s="812" t="str">
        <f>IF(Table1[[#This Row],[Etikett - B3 - Recyceltes Material]]="","",VLOOKUP(Table1[[#This Row],[Etikett - B3 - Recyceltes Material]],'DD FD'!AL:AM,2,FALSE))</f>
        <v/>
      </c>
      <c r="OP148" s="813" t="str">
        <f>IF(Table1[[#This Row],[Etikett - B3 - Recyceltes Material Anteil (in %)]]="","",Table1[[#This Row],[Etikett - B3 - Recyceltes Material Anteil (in %)]])</f>
        <v/>
      </c>
      <c r="OQ148" s="812" t="str">
        <f>IF(Table1[[#This Row],[Etikett - B3 - Beschichtung]]="","",VLOOKUP(Table1[[#This Row],[Etikett - B3 - Beschichtung]],'DD FD'!AE:AF,2,FALSE))</f>
        <v/>
      </c>
      <c r="OR148" s="861" t="str">
        <f>IF(Table1[[#This Row],[Etikett - B3 - Beschichtung Anteil (in %)]]="","",Table1[[#This Row],[Etikett - B3 - Beschichtung Anteil (in %)]])</f>
        <v/>
      </c>
      <c r="OS148" s="866">
        <f>ROUNDUP(SUM(
IF(AND(LB148='DD FD'!$J$7,LD148='DD FD'!$AI$3),LC148,0),
IF(AND(LL148='DD FD'!$J$7,LN148='DD FD'!$AI$3),LM148,0),
IF(AND(LV148='DD FD'!$J$7,LX148='DD FD'!$AI$3),LW148,0),
IF(AND(MF148='DD FD'!$J$7,MH148='DD FD'!$AI$3),MG148,0),
IF(AND(MQ148='DD FD'!$J$7,MS148='DD FD'!$AI$3),MR148,0),
IF(AND(NB148='DD FD'!$J$7,ND148='DD FD'!$AI$3),NC148,0),
IF(AND(NM148='DD FD'!$J$7,NO148='DD FD'!$AI$3),NN148,0),
IF(AND(NX148='DD FD'!$J$7,NZ148='DD FD'!$AI$3),NY148,0),
IF(AND(OI148='DD FD'!$J$7,OK148='DD FD'!$AI$3),OJ148,0),
),2)</f>
        <v>0</v>
      </c>
      <c r="OT148" s="865">
        <f>ROUNDUP(SUM(
IF(AND(LB148='DD FD'!$J$6,LD148='DD FD'!$AI$3),LC148,0),
IF(AND(LL148='DD FD'!$J$6,LN148='DD FD'!$AI$3),LM148,0),
IF(AND(LV148='DD FD'!$J$6,LX148='DD FD'!$AI$3),LW148,0),
IF(AND(MF148='DD FD'!$J$6,MH148='DD FD'!$AI$3),MG148,0),
IF(AND(MQ148='DD FD'!$J$6,MS148='DD FD'!$AI$3),MR148,0),
IF(AND(NB148='DD FD'!$J$6,ND148='DD FD'!$AI$3),NC148,0),
IF(AND(NM148='DD FD'!$J$6,NO148='DD FD'!$AI$3),NN148,0),
IF(AND(NX148='DD FD'!$J$6,NZ148='DD FD'!$AI$3),NY148,0),
IF(AND(OI148='DD FD'!$J$6,OK148='DD FD'!$AI$3),OJ148,0),
),2)</f>
        <v>0</v>
      </c>
      <c r="OU148" s="865">
        <f>ROUNDUP(SUM(
IF(AND(LB148='DD FD'!$J$10,LD148='DD FD'!$AI$3),LC148,0),
IF(AND(LL148='DD FD'!$J$10,LN148='DD FD'!$AI$3),LM148,0),
IF(AND(LV148='DD FD'!$J$10,LX148='DD FD'!$AI$3),LW148,0),
IF(AND(MF148='DD FD'!$J$10,MH148='DD FD'!$AI$3),MG148,0),
IF(AND(MQ148='DD FD'!$J$10,MS148='DD FD'!$AI$3),MR148,0),
IF(AND(NB148='DD FD'!$J$10,ND148='DD FD'!$AI$3),NC148,0),
IF(AND(NM148='DD FD'!$J$10,NO148='DD FD'!$AI$3),NN148,0),
IF(AND(NX148='DD FD'!$J$10,NZ148='DD FD'!$AI$3),NY148,0),
IF(AND(OI148='DD FD'!$J$10,OK148='DD FD'!$AI$3),OJ148,0),
),2)</f>
        <v>0</v>
      </c>
      <c r="OV148" s="865">
        <f>ROUNDUP(SUM(
IF(AND(LB148='DD FD'!$J$8,LD148='DD FD'!$AI$3),LC148,0),
IF(AND(LL148='DD FD'!$J$8,LN148='DD FD'!$AI$3),LM148,0),
IF(AND(LV148='DD FD'!$J$8,LX148='DD FD'!$AI$3),LW148,0),
IF(AND(MF148='DD FD'!$J$8,MH148='DD FD'!$AI$3),MG148,0),
IF(AND(MQ148='DD FD'!$J$8,MS148='DD FD'!$AI$3),MR148,0),
IF(AND(NB148='DD FD'!$J$8,ND148='DD FD'!$AI$3),NC148,0),
IF(AND(NM148='DD FD'!$J$8,NO148='DD FD'!$AI$3),NN148,0),
IF(AND(NX148='DD FD'!$J$8,NZ148='DD FD'!$AI$3),NY148,0),
IF(AND(OI148='DD FD'!$J$8,OK148='DD FD'!$AI$3),OJ148,0),
),2)</f>
        <v>0</v>
      </c>
      <c r="OW148" s="865">
        <f>ROUNDUP(SUM(
IF(AND(LB148='DD FD'!$J$5,LD148='DD FD'!$AI$3),LC148,0),
IF(AND(LL148='DD FD'!$J$5,LN148='DD FD'!$AI$3),LM148,0),
IF(AND(LV148='DD FD'!$J$5,LX148='DD FD'!$AI$3),LW148,0),
IF(AND(MF148='DD FD'!$J$5,MH148='DD FD'!$AI$3),MG148,0),
IF(AND(MQ148='DD FD'!$J$5,MS148='DD FD'!$AI$3),MR148,0),
IF(AND(NB148='DD FD'!$J$5,ND148='DD FD'!$AI$3),NC148,0),
IF(AND(NM148='DD FD'!$J$5,NO148='DD FD'!$AI$3),NN148,0),
IF(AND(NX148='DD FD'!$J$5,NZ148='DD FD'!$AI$3),NY148,0),
IF(AND(OI148='DD FD'!$J$5,OK148='DD FD'!$AI$3),OJ148,0),
),2)</f>
        <v>0</v>
      </c>
      <c r="OX148" s="865">
        <f>ROUNDUP(SUM(
IF(AND(LB148='DD FD'!$J$9,LD148='DD FD'!$AI$3),LC148,0),
IF(AND(LL148='DD FD'!$J$9,LN148='DD FD'!$AI$3),LM148,0),
IF(AND(LV148='DD FD'!$J$9,LX148='DD FD'!$AI$3),LW148,0),
IF(AND(MF148='DD FD'!$J$9,MH148='DD FD'!$AI$3),MG148,0),
IF(AND(MQ148='DD FD'!$J$9,MS148='DD FD'!$AI$3),MR148,0),
IF(AND(NB148='DD FD'!$J$9,ND148='DD FD'!$AI$3),NC148,0),
IF(AND(NM148='DD FD'!$J$9,NO148='DD FD'!$AI$3),NN148,0),
IF(AND(NX148='DD FD'!$J$9,NZ148='DD FD'!$AI$3),NY148,0),
IF(AND(OI148='DD FD'!$J$9,OK148='DD FD'!$AI$3),OJ148,0),
),2)</f>
        <v>0</v>
      </c>
      <c r="OY148" s="865">
        <f>ROUNDUP(SUM(
IF(AND(LB148='DD FD'!$J$4,LD148='DD FD'!$AI$3),LC148,0),
IF(AND(LL148='DD FD'!$J$4,LN148='DD FD'!$AI$3),LM148,0),
IF(AND(LV148='DD FD'!$J$4,LX148='DD FD'!$AI$3),LW148,0),
IF(AND(MF148='DD FD'!$J$4,MH148='DD FD'!$AI$3),MG148,0),
IF(AND(MQ148='DD FD'!$J$4,MS148='DD FD'!$AI$3),MR148,0),
IF(AND(NB148='DD FD'!$J$4,ND148='DD FD'!$AI$3),NC148,0),
IF(AND(NM148='DD FD'!$J$4,NO148='DD FD'!$AI$3),NN148,0),
IF(AND(NX148='DD FD'!$J$4,NZ148='DD FD'!$AI$3),NY148,0),
IF(AND(OI148='DD FD'!$J$4,OK148='DD FD'!$AI$3),OJ148,0),
),2)</f>
        <v>0</v>
      </c>
      <c r="OZ148" s="867">
        <f>ROUNDUP(SUM(
IF(AND(LB148='DD FD'!$J$11,LD148='DD FD'!$AI$3),LC148,0),
IF(AND(LL148='DD FD'!$J$11,LN148='DD FD'!$AI$3),LM148,0),
IF(AND(LV148='DD FD'!$J$11,LX148='DD FD'!$AI$3),LW148,0),
IF(AND(MF148='DD FD'!$J$11,MH148='DD FD'!$AI$3),MG148,0),
IF(AND(MQ148='DD FD'!$J$11,MS148='DD FD'!$AI$3),MR148,0),
IF(AND(NB148='DD FD'!$J$11,ND148='DD FD'!$AI$3),NC148,0),
IF(AND(NM148='DD FD'!$J$11,NO148='DD FD'!$AI$3),NN148,0),
IF(AND(NX148='DD FD'!$J$11,NZ148='DD FD'!$AI$3),NY148,0),
IF(AND(OI148='DD FD'!$J$11,OK148='DD FD'!$AI$3),OJ148,0),
),2)</f>
        <v>0</v>
      </c>
    </row>
    <row r="149" spans="1:416">
      <c r="A149" s="663"/>
      <c r="B149" s="182"/>
      <c r="C149" s="282"/>
      <c r="D149" s="282"/>
      <c r="E149" s="183"/>
      <c r="F149" s="355"/>
      <c r="G149" s="359"/>
      <c r="H149" s="664"/>
      <c r="I149" s="173"/>
      <c r="J149" s="161" t="str">
        <f t="shared" si="54"/>
        <v/>
      </c>
      <c r="K149" s="633" t="str">
        <f t="shared" si="71"/>
        <v/>
      </c>
      <c r="L149" s="636"/>
      <c r="M149" s="124" t="str">
        <f t="shared" si="72"/>
        <v/>
      </c>
      <c r="N149" s="125" t="str">
        <f t="shared" si="55"/>
        <v/>
      </c>
      <c r="O149" s="175"/>
      <c r="P149" s="175"/>
      <c r="Q149" s="126" t="str">
        <f t="shared" si="73"/>
        <v/>
      </c>
      <c r="R149" s="184"/>
      <c r="S149" s="184"/>
      <c r="T149" s="182"/>
      <c r="U149" s="182"/>
      <c r="V149" s="182"/>
      <c r="W149" s="358"/>
      <c r="X149" s="182"/>
      <c r="Y149" s="183"/>
      <c r="Z149" s="123"/>
      <c r="AA149" s="176"/>
      <c r="AB149" s="176"/>
      <c r="AC149" s="176"/>
      <c r="AD149" s="176"/>
      <c r="AE149" s="176"/>
      <c r="AF149" s="176"/>
      <c r="AG149" s="127" t="str">
        <f t="shared" si="74"/>
        <v/>
      </c>
      <c r="AH149" s="127" t="str">
        <f t="shared" si="75"/>
        <v/>
      </c>
      <c r="AI149" s="370"/>
      <c r="AJ149" s="635"/>
      <c r="AK149" s="619" t="str">
        <f t="shared" si="76"/>
        <v/>
      </c>
      <c r="AL149" s="124" t="str">
        <f t="shared" si="56"/>
        <v/>
      </c>
      <c r="AM149" s="124" t="str">
        <f t="shared" si="57"/>
        <v/>
      </c>
      <c r="AN149" s="124" t="str">
        <f t="shared" si="58"/>
        <v/>
      </c>
      <c r="AO149" s="124" t="str">
        <f t="shared" si="59"/>
        <v/>
      </c>
      <c r="AP149" s="184"/>
      <c r="AQ149" s="182"/>
      <c r="AR149" s="182"/>
      <c r="AS149" s="182"/>
      <c r="AT149" s="182"/>
      <c r="AU149" s="127" t="str">
        <f t="shared" si="60"/>
        <v/>
      </c>
      <c r="AV149" s="354"/>
      <c r="AW149" s="127" t="str">
        <f t="shared" si="61"/>
        <v/>
      </c>
      <c r="AX149" s="144" t="str">
        <f t="shared" si="62"/>
        <v/>
      </c>
      <c r="AY149" s="182"/>
      <c r="AZ149" s="23"/>
      <c r="BA149" s="23"/>
      <c r="BB149" s="183"/>
      <c r="BC149" s="622"/>
      <c r="BD149" s="649" t="str">
        <f t="shared" si="77"/>
        <v/>
      </c>
      <c r="BE149" s="354"/>
      <c r="BF149" s="192" t="str">
        <f t="shared" si="78"/>
        <v/>
      </c>
      <c r="BG149" s="159"/>
      <c r="BH149" s="159"/>
      <c r="BI149" s="182"/>
      <c r="BJ149" s="194"/>
      <c r="BK149" s="194"/>
      <c r="BL149" s="194"/>
      <c r="BM149" s="127" t="str">
        <f t="shared" si="63"/>
        <v/>
      </c>
      <c r="BN149" s="194"/>
      <c r="BO149" s="178" t="str">
        <f t="shared" si="64"/>
        <v/>
      </c>
      <c r="BP149" s="191"/>
      <c r="BQ149" s="182"/>
      <c r="BR149" s="23"/>
      <c r="BS149" s="23"/>
      <c r="BT149" s="23"/>
      <c r="BU149" s="651"/>
      <c r="BV149" s="647"/>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633" t="str">
        <f t="shared" si="79"/>
        <v/>
      </c>
      <c r="DY149" s="736"/>
      <c r="DZ149" s="334"/>
      <c r="EA149" s="736"/>
      <c r="EB149" s="197"/>
      <c r="EC149" s="194"/>
      <c r="ED149" s="197"/>
      <c r="EE149" s="197"/>
      <c r="EF149" s="194"/>
      <c r="EG149" s="194"/>
      <c r="EH149" s="194"/>
      <c r="EI149" s="123" t="str">
        <f t="shared" si="65"/>
        <v/>
      </c>
      <c r="EJ149" s="194"/>
      <c r="EK149" s="620" t="str">
        <f t="shared" si="66"/>
        <v/>
      </c>
      <c r="EL149" s="756"/>
      <c r="EM149" s="620" t="str">
        <f t="shared" si="80"/>
        <v/>
      </c>
      <c r="EN149" s="733"/>
      <c r="EO149" s="163"/>
      <c r="EP149" s="163"/>
      <c r="EQ149" s="163"/>
      <c r="ER149" s="163"/>
      <c r="ES149" s="163"/>
      <c r="ET149" s="163"/>
      <c r="EU149" s="163"/>
      <c r="EV149" s="163"/>
      <c r="EW149" s="163"/>
      <c r="EX149" s="163"/>
      <c r="EY149" s="163"/>
      <c r="EZ149" s="163"/>
      <c r="FA149" s="163"/>
      <c r="FB149" s="163"/>
      <c r="FC149" s="742"/>
      <c r="FD149" s="648" t="str">
        <f t="shared" si="67"/>
        <v/>
      </c>
      <c r="FE149" s="183"/>
      <c r="FF149" s="201"/>
      <c r="FG149" s="201"/>
      <c r="FH149" s="201"/>
      <c r="FI149" s="201"/>
      <c r="FJ149" s="201"/>
      <c r="FK149" s="201"/>
      <c r="FL149" s="182"/>
      <c r="FM149" s="182"/>
      <c r="FN149" s="334"/>
      <c r="FO149" s="123" t="str">
        <f t="shared" si="68"/>
        <v/>
      </c>
      <c r="FP149" s="889" t="str">
        <f>IF(Table1[[#This Row],[Baumwollanteil (in %)]]&lt;&gt;"","05","")</f>
        <v/>
      </c>
      <c r="FQ149" s="999"/>
      <c r="FR149" s="179" t="str">
        <f t="shared" si="69"/>
        <v/>
      </c>
      <c r="FS149" s="175"/>
      <c r="FT149" s="175"/>
      <c r="FU149" s="175"/>
      <c r="FV149" s="745" t="str">
        <f t="shared" si="70"/>
        <v/>
      </c>
      <c r="FZ149" s="24"/>
      <c r="GA149" s="24"/>
      <c r="GC149" s="1010" t="str">
        <f>IF(Table1[[#This Row],[Global Trade Item Number (GTIN)]]="","",Table1[[#This Row],[Global Trade Item Number (GTIN)]])</f>
        <v/>
      </c>
      <c r="GD149" s="790" t="str">
        <f>IF(Table1[[#This Row],[WAWI-Nr./ Kreditoren-Nummer
(ASDV)]]&lt;&gt;"",Table1[[#This Row],[WAWI-Nr./ Kreditoren-Nummer
(ASDV)]],"")</f>
        <v/>
      </c>
      <c r="GE149" s="190"/>
      <c r="GF149" s="790" t="str">
        <f>IF(Table1[[#This Row],[Gültig ab (Datum)]]&lt;&gt;"","31.12.9999","")</f>
        <v/>
      </c>
      <c r="GG149" s="190"/>
      <c r="GH149" s="190"/>
      <c r="GI149" s="616"/>
      <c r="GJ149" s="765"/>
      <c r="GK149" s="763"/>
      <c r="GL149" s="617"/>
      <c r="GM149" s="617"/>
      <c r="GN149" s="617"/>
      <c r="GO149" s="617"/>
      <c r="GP149" s="617"/>
      <c r="GQ149" s="775"/>
      <c r="GR149" s="771"/>
      <c r="GS149" s="159"/>
      <c r="GT149" s="610"/>
      <c r="GU149" s="610"/>
      <c r="GV149" s="610"/>
      <c r="GW149" s="610"/>
      <c r="GX149" s="610"/>
      <c r="GY149" s="610"/>
      <c r="GZ149" s="610"/>
      <c r="HA149" s="610"/>
      <c r="HB149" s="771"/>
      <c r="HC149" s="610"/>
      <c r="HD149" s="610"/>
      <c r="HE149" s="610"/>
      <c r="HF149" s="610"/>
      <c r="HG149" s="610"/>
      <c r="HH149" s="610"/>
      <c r="HI149" s="610"/>
      <c r="HJ149" s="610"/>
      <c r="HK149" s="610"/>
      <c r="HL149" s="771"/>
      <c r="HM149" s="610"/>
      <c r="HN149" s="610"/>
      <c r="HO149" s="610"/>
      <c r="HP149" s="610"/>
      <c r="HQ149" s="610"/>
      <c r="HR149" s="610"/>
      <c r="HS149" s="610"/>
      <c r="HT149" s="610"/>
      <c r="HU149" s="610"/>
      <c r="HV149" s="771"/>
      <c r="HW149" s="610"/>
      <c r="HX149" s="610"/>
      <c r="HY149" s="610"/>
      <c r="HZ149" s="610"/>
      <c r="IA149" s="610"/>
      <c r="IB149" s="610"/>
      <c r="IC149" s="610"/>
      <c r="ID149" s="610"/>
      <c r="IE149" s="610"/>
      <c r="IF149" s="610"/>
      <c r="IG149" s="771"/>
      <c r="IH149" s="610"/>
      <c r="II149" s="610"/>
      <c r="IJ149" s="610"/>
      <c r="IK149" s="610"/>
      <c r="IL149" s="610"/>
      <c r="IM149" s="610"/>
      <c r="IN149" s="610"/>
      <c r="IO149" s="610"/>
      <c r="IP149" s="610"/>
      <c r="IQ149" s="610"/>
      <c r="IR149" s="771"/>
      <c r="IS149" s="610"/>
      <c r="IT149" s="610"/>
      <c r="IU149" s="610"/>
      <c r="IV149" s="610"/>
      <c r="IW149" s="610"/>
      <c r="IX149" s="610"/>
      <c r="IY149" s="610"/>
      <c r="IZ149" s="610"/>
      <c r="JA149" s="610"/>
      <c r="JB149" s="610"/>
      <c r="JC149" s="771"/>
      <c r="JD149" s="610"/>
      <c r="JE149" s="610"/>
      <c r="JF149" s="610"/>
      <c r="JG149" s="610"/>
      <c r="JH149" s="610"/>
      <c r="JI149" s="610"/>
      <c r="JJ149" s="610"/>
      <c r="JK149" s="610"/>
      <c r="JL149" s="610"/>
      <c r="JM149" s="827"/>
      <c r="JN149" s="771"/>
      <c r="JO149" s="610"/>
      <c r="JP149" s="610"/>
      <c r="JQ149" s="610"/>
      <c r="JR149" s="610"/>
      <c r="JS149" s="610"/>
      <c r="JT149" s="610"/>
      <c r="JU149" s="610"/>
      <c r="JV149" s="610"/>
      <c r="JW149" s="610"/>
      <c r="JX149" s="610"/>
      <c r="JY149" s="771"/>
      <c r="JZ149" s="610"/>
      <c r="KA149" s="610"/>
      <c r="KB149" s="610"/>
      <c r="KC149" s="610"/>
      <c r="KD149" s="610"/>
      <c r="KE149" s="610"/>
      <c r="KF149" s="610"/>
      <c r="KG149" s="610"/>
      <c r="KH149" s="610"/>
      <c r="KI149" s="610"/>
      <c r="KL149" s="803" t="str">
        <f>IF(Table1[[#This Row],[GTIN]]&lt;&gt;"",Table1[[#This Row],[GTIN]],"")</f>
        <v/>
      </c>
      <c r="KM149" s="804" t="str">
        <f>Table1[[#This Row],[Kreditor]]</f>
        <v/>
      </c>
      <c r="KN149" s="805" t="str">
        <f>IF(Table1[[#This Row],[Gültig ab (Datum)]]&lt;&gt;"",Table1[[#This Row],[Gültig ab (Datum)]],"")</f>
        <v/>
      </c>
      <c r="KO149" s="805" t="str">
        <f>Table1[[#This Row],[Gültig bis]]</f>
        <v/>
      </c>
      <c r="KP149" s="818" t="str">
        <f>IF(Table1[[#This Row],[Artikel verpackt? 
(X=Ja)]]="","",Table1[[#This Row],[Artikel verpackt? 
(X=Ja)]])</f>
        <v/>
      </c>
      <c r="KQ149" s="806" t="str">
        <f>IF(Table1[[#This Row],[Verpackung recyclingfähig?
(X=Ja)]]="","",Table1[[#This Row],[Verpackung recyclingfähig?
(X=Ja)]])</f>
        <v/>
      </c>
      <c r="KR149" s="807"/>
      <c r="KS149" s="808"/>
      <c r="KT149" s="809"/>
      <c r="KU149" s="809"/>
      <c r="KV149" s="809"/>
      <c r="KW149" s="809"/>
      <c r="KX149" s="809"/>
      <c r="KY149" s="809"/>
      <c r="KZ149" s="810"/>
      <c r="LA149" s="811" t="str">
        <f>IF(Table1[[#This Row],[Hauptkörper - B1 - Art]]="","",VLOOKUP(Table1[[#This Row],[Hauptkörper - B1 - Art]],'DD FD'!B:C,2,FALSE))</f>
        <v/>
      </c>
      <c r="LB149" s="812" t="str">
        <f>IF(Table1[[#This Row],[Hauptkörper - B1 - Fraktion]]="","",VLOOKUP(Table1[[#This Row],[Hauptkörper - B1 - Fraktion]],'DD FD'!H:J,3,FALSE))</f>
        <v/>
      </c>
      <c r="LC149" s="809" t="str">
        <f>IF(Table1[[#This Row],[Hauptkörper - B1 - Gewicht
(in G)]]="","",Table1[[#This Row],[Hauptkörper - B1 - Gewicht
(in G)]])</f>
        <v/>
      </c>
      <c r="LD149" s="809" t="str">
        <f>IF(Table1[[#This Row],[Hauptkörper - B1 - Lizenzierungs-pflichtig? (X=Ja)]]="","",Table1[[#This Row],[Hauptkörper - B1 - Lizenzierungs-pflichtig? (X=Ja)]])</f>
        <v/>
      </c>
      <c r="LE149" s="812" t="str">
        <f>IF(Table1[[#This Row],[Hauptkörper - B1 - Virgin Material]]="","",VLOOKUP(Table1[[#This Row],[Hauptkörper - B1 - Virgin Material]],'DD FD'!AJ:AK,2,FALSE))</f>
        <v/>
      </c>
      <c r="LF149" s="813" t="str">
        <f>IF(Table1[[#This Row],[Hauptkörper - B1 - Virgin Material Anteil (in %)]]="","",Table1[[#This Row],[Hauptkörper - B1 - Virgin Material Anteil (in %)]])</f>
        <v/>
      </c>
      <c r="LG149" s="812" t="str">
        <f>IF(Table1[[#This Row],[Hauptkörper - B1 - Recyceltes Material]]="","",VLOOKUP(Table1[[#This Row],[Hauptkörper - B1 - Recyceltes Material]],'DD FD'!AL:AM,2,FALSE))</f>
        <v/>
      </c>
      <c r="LH149" s="813" t="str">
        <f>IF(Table1[[#This Row],[Hauptkörper - B1 - Recyceltes Material Anteil (in %)]]="","",Table1[[#This Row],[Hauptkörper - B1 - Recyceltes Material Anteil (in %)]])</f>
        <v/>
      </c>
      <c r="LI149" s="814" t="str">
        <f>IF(Table1[[#This Row],[Hauptkörper - B1 - Beschichtung]]="","",VLOOKUP(Table1[[#This Row],[Hauptkörper - B1 - Beschichtung]],'DD FD'!AE:AF,2,FALSE))</f>
        <v/>
      </c>
      <c r="LJ149" s="815" t="str">
        <f>IF(Table1[[#This Row],[Hauptkörper - B1 - Beschichtung Anteil (in %)]]="","",Table1[[#This Row],[Hauptkörper - B1 - Beschichtung Anteil (in %)]])</f>
        <v/>
      </c>
      <c r="LK149" s="811" t="str">
        <f>IF(Table1[[#This Row],[Hauptkörper - B2 - Art]]="","",VLOOKUP(Table1[[#This Row],[Hauptkörper - B2 - Art]],'DD FD'!B:C,2,FALSE))</f>
        <v/>
      </c>
      <c r="LL149" s="812" t="str">
        <f>IF(Table1[[#This Row],[Hauptkörper - B2 - Fraktion]]="","",VLOOKUP(Table1[[#This Row],[Hauptkörper - B2 - Fraktion]],'DD FD'!H:J,3,FALSE))</f>
        <v/>
      </c>
      <c r="LM149" s="809" t="str">
        <f>IF(Table1[[#This Row],[Hauptkörper - B2 - Gewicht
(in G)]]="","",Table1[[#This Row],[Hauptkörper - B2 - Gewicht
(in G)]])</f>
        <v/>
      </c>
      <c r="LN149" s="809" t="str">
        <f>IF(Table1[[#This Row],[Hauptkörper - B2 - Lizenzierungs-pflichtig? (X=Ja)]]="","",Table1[[#This Row],[Hauptkörper - B2 - Lizenzierungs-pflichtig? (X=Ja)]])</f>
        <v/>
      </c>
      <c r="LO149" s="812" t="str">
        <f>IF(Table1[[#This Row],[Hauptkörper - B2 - Virgin Material]]="","",VLOOKUP(Table1[[#This Row],[Hauptkörper - B2 - Virgin Material]],'DD FD'!AJ:AK,2,FALSE))</f>
        <v/>
      </c>
      <c r="LP149" s="813" t="str">
        <f>IF(Table1[[#This Row],[Hauptkörper - B2 - Virgin Material Anteil (in %)]]="","",Table1[[#This Row],[Hauptkörper - B2 - Virgin Material Anteil (in %)]])</f>
        <v/>
      </c>
      <c r="LQ149" s="812" t="str">
        <f>IF(Table1[[#This Row],[Hauptkörper - B2 - Recyceltes Material]]="","",VLOOKUP(Table1[[#This Row],[Hauptkörper - B2 - Recyceltes Material]],'DD FD'!AL:AM,2,FALSE))</f>
        <v/>
      </c>
      <c r="LR149" s="813" t="str">
        <f>IF(Table1[[#This Row],[Hauptkörper - B2 - Recyceltes Material Anteil (in %)]]="","",Table1[[#This Row],[Hauptkörper - B2 - Recyceltes Material Anteil (in %)]])</f>
        <v/>
      </c>
      <c r="LS149" s="812" t="str">
        <f>IF(Table1[[#This Row],[Hauptkörper - B2 - Beschichtung]]="","",VLOOKUP(Table1[[#This Row],[Hauptkörper - B2 - Beschichtung]],'DD FD'!AE:AF,2,FALSE))</f>
        <v/>
      </c>
      <c r="LT149" s="815" t="str">
        <f>IF(Table1[[#This Row],[Hauptkörper - B2 - Beschichtung Anteil (in %)]]="","",Table1[[#This Row],[Hauptkörper - B2 - Beschichtung Anteil (in %)]])</f>
        <v/>
      </c>
      <c r="LU149" s="811" t="str">
        <f>IF(Table1[[#This Row],[Hauptkörper - B3 - Art]]="","",VLOOKUP(Table1[[#This Row],[Hauptkörper - B3 - Art]],'DD FD'!B:C,2,FALSE))</f>
        <v/>
      </c>
      <c r="LV149" s="812" t="str">
        <f>IF(Table1[[#This Row],[Hauptkörper - B3 - Fraktion]]="","",VLOOKUP(Table1[[#This Row],[Hauptkörper - B3 - Fraktion]],'DD FD'!H:J,3,FALSE))</f>
        <v/>
      </c>
      <c r="LW149" s="809" t="str">
        <f>IF(Table1[[#This Row],[Hauptkörper - B3 - Gewicht
(in G)]]="","",Table1[[#This Row],[Hauptkörper - B3 - Gewicht
(in G)]])</f>
        <v/>
      </c>
      <c r="LX149" s="809" t="str">
        <f>IF(Table1[[#This Row],[Hauptkörper - B3 - Lizenzierungs-pflichtig? (X=Ja)]]="","",Table1[[#This Row],[Hauptkörper - B3 - Lizenzierungs-pflichtig? (X=Ja)]])</f>
        <v/>
      </c>
      <c r="LY149" s="812" t="str">
        <f>IF(Table1[[#This Row],[Hauptkörper - B3 - Virgin Material]]="","",VLOOKUP(Table1[[#This Row],[Hauptkörper - B3 - Virgin Material]],'DD FD'!AJ:AK,2,FALSE))</f>
        <v/>
      </c>
      <c r="LZ149" s="813" t="str">
        <f>IF(Table1[[#This Row],[Hauptkörper - B3 - Virgin Material Anteil (in %)]]="","",Table1[[#This Row],[Hauptkörper - B3 - Virgin Material Anteil (in %)]])</f>
        <v/>
      </c>
      <c r="MA149" s="812" t="str">
        <f>IF(Table1[[#This Row],[Hauptkörper - B3 - Recyceltes Material]]="","",VLOOKUP(Table1[[#This Row],[Hauptkörper - B3 - Recyceltes Material]],'DD FD'!AL:AM,2,FALSE))</f>
        <v/>
      </c>
      <c r="MB149" s="813" t="str">
        <f>IF(Table1[[#This Row],[Hauptkörper - B3 - Recyceltes Material Anteil (in %)]]="","",Table1[[#This Row],[Hauptkörper - B3 - Recyceltes Material Anteil (in %)]])</f>
        <v/>
      </c>
      <c r="MC149" s="812" t="str">
        <f>IF(Table1[[#This Row],[Hauptkörper - B3 - Beschichtung]]="","",VLOOKUP(Table1[[#This Row],[Hauptkörper - B3 - Beschichtung]],'DD FD'!AE:AF,2,FALSE))</f>
        <v/>
      </c>
      <c r="MD149" s="815" t="str">
        <f>IF(Table1[[#This Row],[Hauptkörper - B3 - Beschichtung Anteil (in %)]]="","",Table1[[#This Row],[Hauptkörper - B3 - Beschichtung Anteil (in %)]])</f>
        <v/>
      </c>
      <c r="ME149" s="811" t="str">
        <f>IF(Table1[[#This Row],[Verschluss - B1 - Art]]="","",VLOOKUP(Table1[[#This Row],[Verschluss - B1 - Art]],'DD FD'!D:E,2,FALSE))</f>
        <v/>
      </c>
      <c r="MF149" s="812" t="str">
        <f>IF(Table1[[#This Row],[Verschluss - B1 - Fraktion]]="","",VLOOKUP(Table1[[#This Row],[Verschluss - B1 - Fraktion]],'DD FD'!H:J,3,FALSE))</f>
        <v/>
      </c>
      <c r="MG149" s="809" t="str">
        <f>IF(Table1[[#This Row],[Verschluss - B1 - Gewicht (in G)]]="","",Table1[[#This Row],[Verschluss - B1 - Gewicht (in G)]])</f>
        <v/>
      </c>
      <c r="MH149" s="809" t="str">
        <f>IF(Table1[[#This Row],[Verschluss - B1 - Lizenzierungs-pflichtig? (X=Ja)]]="","",Table1[[#This Row],[Verschluss - B1 - Lizenzierungs-pflichtig? (X=Ja)]])</f>
        <v/>
      </c>
      <c r="MI149" s="809" t="str">
        <f>IF(Table1[[#This Row],[Verschluss - B1 - Trennbar vom Hauptkörper? (X=Ja)]]="","",Table1[[#This Row],[Verschluss - B1 - Trennbar vom Hauptkörper? (X=Ja)]])</f>
        <v/>
      </c>
      <c r="MJ149" s="812" t="str">
        <f>IF(Table1[[#This Row],[Verschluss - B1 - Virgin Material]]="","",VLOOKUP(Table1[[#This Row],[Verschluss - B1 - Virgin Material]],'DD FD'!AJ:AK,2,FALSE))</f>
        <v/>
      </c>
      <c r="MK149" s="813" t="str">
        <f>IF(Table1[[#This Row],[Verschluss - B1 - Virgin Material Anteil (in %)]]="","",Table1[[#This Row],[Verschluss - B1 - Virgin Material Anteil (in %)]])</f>
        <v/>
      </c>
      <c r="ML149" s="812" t="str">
        <f>IF(Table1[[#This Row],[Verschluss - B1 - Recyceltes Material]]="","",VLOOKUP(Table1[[#This Row],[Verschluss - B1 - Recyceltes Material]],'DD FD'!AL:AM,2,FALSE))</f>
        <v/>
      </c>
      <c r="MM149" s="813" t="str">
        <f>IF(Table1[[#This Row],[Verschluss - B1 - Recyceltes Material Anteil (in %)]]="","",Table1[[#This Row],[Verschluss - B1 - Recyceltes Material Anteil (in %)]])</f>
        <v/>
      </c>
      <c r="MN149" s="812" t="str">
        <f>IF(Table1[[#This Row],[Verschluss - B1 - Beschichtung]]="","",VLOOKUP(Table1[[#This Row],[Verschluss - B1 - Beschichtung]],'DD FD'!AE:AF,2,FALSE))</f>
        <v/>
      </c>
      <c r="MO149" s="815" t="str">
        <f>IF(Table1[[#This Row],[Verschluss - B1 - Beschichtung Anteil (in %)]]="","",Table1[[#This Row],[Verschluss - B1 - Beschichtung Anteil (in %)]])</f>
        <v/>
      </c>
      <c r="MP149" s="811" t="str">
        <f>IF(Table1[[#This Row],[Verschluss - B2 - Art]]="","",VLOOKUP(Table1[[#This Row],[Verschluss - B2 - Art]],'DD FD'!D:E,2,FALSE))</f>
        <v/>
      </c>
      <c r="MQ149" s="812" t="str">
        <f>IF(Table1[[#This Row],[Verschluss - B2 - Fraktion]]="","",VLOOKUP(Table1[[#This Row],[Verschluss - B2 - Fraktion]],'DD FD'!H:J,3,FALSE))</f>
        <v/>
      </c>
      <c r="MR149" s="809" t="str">
        <f>IF(Table1[[#This Row],[Verschluss - B2 - Gewicht (in G)]]="","",Table1[[#This Row],[Verschluss - B2 - Gewicht (in G)]])</f>
        <v/>
      </c>
      <c r="MS149" s="809" t="str">
        <f>IF(Table1[[#This Row],[Verschluss - B2 - Lizenzierungs-pflichtig? (X=Ja)]]="","",Table1[[#This Row],[Verschluss - B2 - Lizenzierungs-pflichtig? (X=Ja)]])</f>
        <v/>
      </c>
      <c r="MT149" s="809" t="str">
        <f>IF(Table1[[#This Row],[Verschluss - B2 - Trennbar vom Hauptkörper? (X=Ja)]]="","",Table1[[#This Row],[Verschluss - B2 - Trennbar vom Hauptkörper? (X=Ja)]])</f>
        <v/>
      </c>
      <c r="MU149" s="812" t="str">
        <f>IF(Table1[[#This Row],[Verschluss - B2 - Virgin Material]]="","",VLOOKUP(Table1[[#This Row],[Verschluss - B2 - Virgin Material]],'DD FD'!AJ:AK,2,FALSE))</f>
        <v/>
      </c>
      <c r="MV149" s="813" t="str">
        <f>IF(Table1[[#This Row],[Verschluss - B2 - Virgin Material Anteil (in %)]]="","",Table1[[#This Row],[Verschluss - B2 - Virgin Material Anteil (in %)]])</f>
        <v/>
      </c>
      <c r="MW149" s="812" t="str">
        <f>IF(Table1[[#This Row],[Verschluss - B2 - Recyceltes Material]]="","",VLOOKUP(Table1[[#This Row],[Verschluss - B2 - Recyceltes Material]],'DD FD'!AL:AM,2,FALSE))</f>
        <v/>
      </c>
      <c r="MX149" s="813" t="str">
        <f>IF(Table1[[#This Row],[Verschluss - B2 - Recyceltes Material Anteil (in %)]]="","",Table1[[#This Row],[Verschluss - B2 - Recyceltes Material Anteil (in %)]])</f>
        <v/>
      </c>
      <c r="MY149" s="812" t="str">
        <f>IF(Table1[[#This Row],[Verschluss - B2 - Beschichtung]]="","",VLOOKUP(Table1[[#This Row],[Verschluss - B2 - Beschichtung]],'DD FD'!AE:AF,2,FALSE))</f>
        <v/>
      </c>
      <c r="MZ149" s="815" t="str">
        <f>IF(Table1[[#This Row],[Verschluss - B2 - Beschichtung Anteil (in %)]]="","",Table1[[#This Row],[Verschluss - B2 - Beschichtung Anteil (in %)]])</f>
        <v/>
      </c>
      <c r="NA149" s="811" t="str">
        <f>IF(Table1[[#This Row],[Verschluss - B3 - Art]]="","",VLOOKUP(Table1[[#This Row],[Verschluss - B3 - Art]],'DD FD'!D:E,2,FALSE))</f>
        <v/>
      </c>
      <c r="NB149" s="812" t="str">
        <f>IF(Table1[[#This Row],[Verschluss - B3 - Fraktion]]="","",VLOOKUP(Table1[[#This Row],[Verschluss - B3 - Fraktion]],'DD FD'!H:J,3,FALSE))</f>
        <v/>
      </c>
      <c r="NC149" s="809" t="str">
        <f>IF(Table1[[#This Row],[Verschluss - B3 - Gewicht (in G)]]="","",Table1[[#This Row],[Verschluss - B3 - Gewicht (in G)]])</f>
        <v/>
      </c>
      <c r="ND149" s="809" t="str">
        <f>IF(Table1[[#This Row],[Verschluss - B3 - Lizenzierungs-pflichtig? (X=Ja)]]="","",Table1[[#This Row],[Verschluss - B3 - Lizenzierungs-pflichtig? (X=Ja)]])</f>
        <v/>
      </c>
      <c r="NE149" s="809" t="str">
        <f>IF(Table1[[#This Row],[Verschluss - B3 - Trennbar vom Hauptkörper? (X=Ja)]]="","",Table1[[#This Row],[Verschluss - B3 - Trennbar vom Hauptkörper? (X=Ja)]])</f>
        <v/>
      </c>
      <c r="NF149" s="812" t="str">
        <f>IF(Table1[[#This Row],[Verschluss - B3 - Virgin Material]]="","",VLOOKUP(Table1[[#This Row],[Verschluss - B3 - Virgin Material]],'DD FD'!AJ:AK,2,FALSE))</f>
        <v/>
      </c>
      <c r="NG149" s="813" t="str">
        <f>IF(Table1[[#This Row],[Verschluss - B3 - Virgin Material Anteil (in %)]]="","",Table1[[#This Row],[Verschluss - B3 - Virgin Material Anteil (in %)]])</f>
        <v/>
      </c>
      <c r="NH149" s="812" t="str">
        <f>IF(Table1[[#This Row],[Verschluss - B3 - Recyceltes Material]]="","",VLOOKUP(Table1[[#This Row],[Verschluss - B3 - Recyceltes Material]],'DD FD'!AL:AM,2,FALSE))</f>
        <v/>
      </c>
      <c r="NI149" s="813" t="str">
        <f>IF(Table1[[#This Row],[Verschluss - B3 - Recyceltes Material Anteil (in %)]]="","",Table1[[#This Row],[Verschluss - B3 - Recyceltes Material Anteil (in %)]])</f>
        <v/>
      </c>
      <c r="NJ149" s="812" t="str">
        <f>IF(Table1[[#This Row],[Verschluss - B3 - Beschichtung]]="","",VLOOKUP(Table1[[#This Row],[Verschluss - B3 - Beschichtung]],'DD FD'!AE:AF,2,FALSE))</f>
        <v/>
      </c>
      <c r="NK149" s="815" t="str">
        <f>IF(Table1[[#This Row],[Verschluss - B3 - Beschichtung Anteil (in %)]]="","",Table1[[#This Row],[Verschluss - B3 - Beschichtung Anteil (in %)]])</f>
        <v/>
      </c>
      <c r="NL149" s="811" t="str">
        <f>IF(Table1[[#This Row],[Etikett - B1 - Art]]="","",VLOOKUP(Table1[[#This Row],[Etikett - B1 - Art]],'DD FD'!F:G,2,FALSE))</f>
        <v/>
      </c>
      <c r="NM149" s="812" t="str">
        <f>IF(Table1[[#This Row],[Etikett - B1 - Fraktion]]="","",VLOOKUP(Table1[[#This Row],[Etikett - B1 - Fraktion]],'DD FD'!H:J,3,FALSE))</f>
        <v/>
      </c>
      <c r="NN149" s="809" t="str">
        <f>IF(Table1[[#This Row],[Etikett - B1 - Gewicht (in G)]]="","",Table1[[#This Row],[Etikett - B1 - Gewicht (in G)]])</f>
        <v/>
      </c>
      <c r="NO149" s="809" t="str">
        <f>IF(Table1[[#This Row],[Etikett - B1 - Lizenzierungs-pflichtig? (X=Ja)]]="","",Table1[[#This Row],[Etikett - B1 - Lizenzierungs-pflichtig? (X=Ja)]])</f>
        <v/>
      </c>
      <c r="NP149" s="809" t="str">
        <f>IF(Table1[[#This Row],[Etikett - B1 - Trennbar vom Hauptkörper? (X=Ja)]]="","",Table1[[#This Row],[Etikett - B1 - Trennbar vom Hauptkörper? (X=Ja)]])</f>
        <v/>
      </c>
      <c r="NQ149" s="812" t="str">
        <f>IF(Table1[[#This Row],[Etikett - B1 - Virgin Material]]="","",VLOOKUP(Table1[[#This Row],[Etikett - B1 - Virgin Material]],'DD FD'!AJ:AK,2,FALSE))</f>
        <v/>
      </c>
      <c r="NR149" s="813" t="str">
        <f>IF(Table1[[#This Row],[Etikett - B1 - Virgin Material Anteil (in %)]]="","",Table1[[#This Row],[Etikett - B1 - Virgin Material Anteil (in %)]])</f>
        <v/>
      </c>
      <c r="NS149" s="812" t="str">
        <f>IF(Table1[[#This Row],[Etikett - B1 - Recyceltes Material]]="","",VLOOKUP(Table1[[#This Row],[Etikett - B1 - Recyceltes Material]],'DD FD'!AL:AM,2,FALSE))</f>
        <v/>
      </c>
      <c r="NT149" s="813" t="str">
        <f>IF(Table1[[#This Row],[Etikett - B1 - Recyceltes Material Anteil (in %)]]="","",Table1[[#This Row],[Etikett - B1 - Recyceltes Material Anteil (in %)]])</f>
        <v/>
      </c>
      <c r="NU149" s="812" t="str">
        <f>IF(Table1[[#This Row],[Etikett - B1 - Beschichtung]]="","",VLOOKUP(Table1[[#This Row],[Etikett - B1 - Beschichtung]],'DD FD'!AE:AF,2,FALSE))</f>
        <v/>
      </c>
      <c r="NV149" s="815" t="str">
        <f>IF(Table1[[#This Row],[Etikett - B1 - Beschichtung Anteil (in %)]]="","",Table1[[#This Row],[Etikett - B1 - Beschichtung Anteil (in %)]])</f>
        <v/>
      </c>
      <c r="NW149" s="811" t="str">
        <f>IF(Table1[[#This Row],[Etikett - B2 - Art]]="","",VLOOKUP(Table1[[#This Row],[Etikett - B2 - Art]],'DD FD'!F:G,2,FALSE))</f>
        <v/>
      </c>
      <c r="NX149" s="812" t="str">
        <f>IF(Table1[[#This Row],[Etikett - B2 - Fraktion]]="","",VLOOKUP(Table1[[#This Row],[Etikett - B2 - Fraktion]],'DD FD'!H:J,3,FALSE))</f>
        <v/>
      </c>
      <c r="NY149" s="809" t="str">
        <f>IF(Table1[[#This Row],[Etikett - B2 - Gewicht (in G)]]="","",Table1[[#This Row],[Etikett - B2 - Gewicht (in G)]])</f>
        <v/>
      </c>
      <c r="NZ149" s="809" t="str">
        <f>IF(Table1[[#This Row],[Etikett - B2 - Lizenzierungs-pflichtig? (X=Ja)]]="","",Table1[[#This Row],[Etikett - B2 - Lizenzierungs-pflichtig? (X=Ja)]])</f>
        <v/>
      </c>
      <c r="OA149" s="809" t="str">
        <f>IF(Table1[[#This Row],[Etikett - B2 - Trennbar vom Hauptkörper? (X=Ja)]]="","",Table1[[#This Row],[Etikett - B2 - Trennbar vom Hauptkörper? (X=Ja)]])</f>
        <v/>
      </c>
      <c r="OB149" s="812" t="str">
        <f>IF(Table1[[#This Row],[Etikett - B2 - Virgin Material]]="","",VLOOKUP(Table1[[#This Row],[Etikett - B2 - Virgin Material]],'DD FD'!AJ:AK,2,FALSE))</f>
        <v/>
      </c>
      <c r="OC149" s="813" t="str">
        <f>IF(Table1[[#This Row],[Etikett - B2 - Virgin Material Anteil (in %)]]="","",Table1[[#This Row],[Etikett - B2 - Virgin Material Anteil (in %)]])</f>
        <v/>
      </c>
      <c r="OD149" s="812" t="str">
        <f>IF(Table1[[#This Row],[Etikett - B2 - Recyceltes Material]]="","",VLOOKUP(Table1[[#This Row],[Etikett - B2 - Recyceltes Material]],'DD FD'!AL:AM,2,FALSE))</f>
        <v/>
      </c>
      <c r="OE149" s="813" t="str">
        <f>IF(Table1[[#This Row],[Etikett - B2 - Recyceltes Material Anteil (in %)]]="","",Table1[[#This Row],[Etikett - B2 - Recyceltes Material Anteil (in %)]])</f>
        <v/>
      </c>
      <c r="OF149" s="812" t="str">
        <f>IF(Table1[[#This Row],[Etikett - B2 - Beschichtung]]="","",VLOOKUP(Table1[[#This Row],[Etikett - B2 - Beschichtung]],'DD FD'!AE:AF,2,FALSE))</f>
        <v/>
      </c>
      <c r="OG149" s="815" t="str">
        <f>IF(Table1[[#This Row],[Etikett - B2 - Beschichtung Anteil (in %)]]="","",Table1[[#This Row],[Etikett - B2 - Beschichtung Anteil (in %)]])</f>
        <v/>
      </c>
      <c r="OH149" s="811" t="str">
        <f>IF(Table1[[#This Row],[Etikett - B3 - Art]]="","",VLOOKUP(Table1[[#This Row],[Etikett - B3 - Art]],'DD FD'!F:G,2,FALSE))</f>
        <v/>
      </c>
      <c r="OI149" s="812" t="str">
        <f>IF(Table1[[#This Row],[Etikett - B3 - Fraktion]]="","",VLOOKUP(Table1[[#This Row],[Etikett - B3 - Fraktion]],'DD FD'!H:J,3,FALSE))</f>
        <v/>
      </c>
      <c r="OJ149" s="809" t="str">
        <f>IF(Table1[[#This Row],[Etikett - B3 - Gewicht (in G)]]="","",Table1[[#This Row],[Etikett - B3 - Gewicht (in G)]])</f>
        <v/>
      </c>
      <c r="OK149" s="809" t="str">
        <f>IF(Table1[[#This Row],[Etikett - B3 - Lizenzierungs-pflichtig? (X=Ja)]]="","",Table1[[#This Row],[Etikett - B3 - Lizenzierungs-pflichtig? (X=Ja)]])</f>
        <v/>
      </c>
      <c r="OL149" s="809" t="str">
        <f>IF(Table1[[#This Row],[Etikett - B3 - Trennbar vom Hauptkörper? (X=Ja)]]="","",Table1[[#This Row],[Etikett - B3 - Trennbar vom Hauptkörper? (X=Ja)]])</f>
        <v/>
      </c>
      <c r="OM149" s="812" t="str">
        <f>IF(Table1[[#This Row],[Etikett - B3 - Virgin Material]]="","",VLOOKUP(Table1[[#This Row],[Etikett - B3 - Virgin Material]],'DD FD'!AJ:AK,2,FALSE))</f>
        <v/>
      </c>
      <c r="ON149" s="813" t="str">
        <f>IF(Table1[[#This Row],[Etikett - B3 - Virgin Material Anteil (in %)]]="","",Table1[[#This Row],[Etikett - B3 - Virgin Material Anteil (in %)]])</f>
        <v/>
      </c>
      <c r="OO149" s="812" t="str">
        <f>IF(Table1[[#This Row],[Etikett - B3 - Recyceltes Material]]="","",VLOOKUP(Table1[[#This Row],[Etikett - B3 - Recyceltes Material]],'DD FD'!AL:AM,2,FALSE))</f>
        <v/>
      </c>
      <c r="OP149" s="813" t="str">
        <f>IF(Table1[[#This Row],[Etikett - B3 - Recyceltes Material Anteil (in %)]]="","",Table1[[#This Row],[Etikett - B3 - Recyceltes Material Anteil (in %)]])</f>
        <v/>
      </c>
      <c r="OQ149" s="812" t="str">
        <f>IF(Table1[[#This Row],[Etikett - B3 - Beschichtung]]="","",VLOOKUP(Table1[[#This Row],[Etikett - B3 - Beschichtung]],'DD FD'!AE:AF,2,FALSE))</f>
        <v/>
      </c>
      <c r="OR149" s="861" t="str">
        <f>IF(Table1[[#This Row],[Etikett - B3 - Beschichtung Anteil (in %)]]="","",Table1[[#This Row],[Etikett - B3 - Beschichtung Anteil (in %)]])</f>
        <v/>
      </c>
      <c r="OS149" s="866">
        <f>ROUNDUP(SUM(
IF(AND(LB149='DD FD'!$J$7,LD149='DD FD'!$AI$3),LC149,0),
IF(AND(LL149='DD FD'!$J$7,LN149='DD FD'!$AI$3),LM149,0),
IF(AND(LV149='DD FD'!$J$7,LX149='DD FD'!$AI$3),LW149,0),
IF(AND(MF149='DD FD'!$J$7,MH149='DD FD'!$AI$3),MG149,0),
IF(AND(MQ149='DD FD'!$J$7,MS149='DD FD'!$AI$3),MR149,0),
IF(AND(NB149='DD FD'!$J$7,ND149='DD FD'!$AI$3),NC149,0),
IF(AND(NM149='DD FD'!$J$7,NO149='DD FD'!$AI$3),NN149,0),
IF(AND(NX149='DD FD'!$J$7,NZ149='DD FD'!$AI$3),NY149,0),
IF(AND(OI149='DD FD'!$J$7,OK149='DD FD'!$AI$3),OJ149,0),
),2)</f>
        <v>0</v>
      </c>
      <c r="OT149" s="865">
        <f>ROUNDUP(SUM(
IF(AND(LB149='DD FD'!$J$6,LD149='DD FD'!$AI$3),LC149,0),
IF(AND(LL149='DD FD'!$J$6,LN149='DD FD'!$AI$3),LM149,0),
IF(AND(LV149='DD FD'!$J$6,LX149='DD FD'!$AI$3),LW149,0),
IF(AND(MF149='DD FD'!$J$6,MH149='DD FD'!$AI$3),MG149,0),
IF(AND(MQ149='DD FD'!$J$6,MS149='DD FD'!$AI$3),MR149,0),
IF(AND(NB149='DD FD'!$J$6,ND149='DD FD'!$AI$3),NC149,0),
IF(AND(NM149='DD FD'!$J$6,NO149='DD FD'!$AI$3),NN149,0),
IF(AND(NX149='DD FD'!$J$6,NZ149='DD FD'!$AI$3),NY149,0),
IF(AND(OI149='DD FD'!$J$6,OK149='DD FD'!$AI$3),OJ149,0),
),2)</f>
        <v>0</v>
      </c>
      <c r="OU149" s="865">
        <f>ROUNDUP(SUM(
IF(AND(LB149='DD FD'!$J$10,LD149='DD FD'!$AI$3),LC149,0),
IF(AND(LL149='DD FD'!$J$10,LN149='DD FD'!$AI$3),LM149,0),
IF(AND(LV149='DD FD'!$J$10,LX149='DD FD'!$AI$3),LW149,0),
IF(AND(MF149='DD FD'!$J$10,MH149='DD FD'!$AI$3),MG149,0),
IF(AND(MQ149='DD FD'!$J$10,MS149='DD FD'!$AI$3),MR149,0),
IF(AND(NB149='DD FD'!$J$10,ND149='DD FD'!$AI$3),NC149,0),
IF(AND(NM149='DD FD'!$J$10,NO149='DD FD'!$AI$3),NN149,0),
IF(AND(NX149='DD FD'!$J$10,NZ149='DD FD'!$AI$3),NY149,0),
IF(AND(OI149='DD FD'!$J$10,OK149='DD FD'!$AI$3),OJ149,0),
),2)</f>
        <v>0</v>
      </c>
      <c r="OV149" s="865">
        <f>ROUNDUP(SUM(
IF(AND(LB149='DD FD'!$J$8,LD149='DD FD'!$AI$3),LC149,0),
IF(AND(LL149='DD FD'!$J$8,LN149='DD FD'!$AI$3),LM149,0),
IF(AND(LV149='DD FD'!$J$8,LX149='DD FD'!$AI$3),LW149,0),
IF(AND(MF149='DD FD'!$J$8,MH149='DD FD'!$AI$3),MG149,0),
IF(AND(MQ149='DD FD'!$J$8,MS149='DD FD'!$AI$3),MR149,0),
IF(AND(NB149='DD FD'!$J$8,ND149='DD FD'!$AI$3),NC149,0),
IF(AND(NM149='DD FD'!$J$8,NO149='DD FD'!$AI$3),NN149,0),
IF(AND(NX149='DD FD'!$J$8,NZ149='DD FD'!$AI$3),NY149,0),
IF(AND(OI149='DD FD'!$J$8,OK149='DD FD'!$AI$3),OJ149,0),
),2)</f>
        <v>0</v>
      </c>
      <c r="OW149" s="865">
        <f>ROUNDUP(SUM(
IF(AND(LB149='DD FD'!$J$5,LD149='DD FD'!$AI$3),LC149,0),
IF(AND(LL149='DD FD'!$J$5,LN149='DD FD'!$AI$3),LM149,0),
IF(AND(LV149='DD FD'!$J$5,LX149='DD FD'!$AI$3),LW149,0),
IF(AND(MF149='DD FD'!$J$5,MH149='DD FD'!$AI$3),MG149,0),
IF(AND(MQ149='DD FD'!$J$5,MS149='DD FD'!$AI$3),MR149,0),
IF(AND(NB149='DD FD'!$J$5,ND149='DD FD'!$AI$3),NC149,0),
IF(AND(NM149='DD FD'!$J$5,NO149='DD FD'!$AI$3),NN149,0),
IF(AND(NX149='DD FD'!$J$5,NZ149='DD FD'!$AI$3),NY149,0),
IF(AND(OI149='DD FD'!$J$5,OK149='DD FD'!$AI$3),OJ149,0),
),2)</f>
        <v>0</v>
      </c>
      <c r="OX149" s="865">
        <f>ROUNDUP(SUM(
IF(AND(LB149='DD FD'!$J$9,LD149='DD FD'!$AI$3),LC149,0),
IF(AND(LL149='DD FD'!$J$9,LN149='DD FD'!$AI$3),LM149,0),
IF(AND(LV149='DD FD'!$J$9,LX149='DD FD'!$AI$3),LW149,0),
IF(AND(MF149='DD FD'!$J$9,MH149='DD FD'!$AI$3),MG149,0),
IF(AND(MQ149='DD FD'!$J$9,MS149='DD FD'!$AI$3),MR149,0),
IF(AND(NB149='DD FD'!$J$9,ND149='DD FD'!$AI$3),NC149,0),
IF(AND(NM149='DD FD'!$J$9,NO149='DD FD'!$AI$3),NN149,0),
IF(AND(NX149='DD FD'!$J$9,NZ149='DD FD'!$AI$3),NY149,0),
IF(AND(OI149='DD FD'!$J$9,OK149='DD FD'!$AI$3),OJ149,0),
),2)</f>
        <v>0</v>
      </c>
      <c r="OY149" s="865">
        <f>ROUNDUP(SUM(
IF(AND(LB149='DD FD'!$J$4,LD149='DD FD'!$AI$3),LC149,0),
IF(AND(LL149='DD FD'!$J$4,LN149='DD FD'!$AI$3),LM149,0),
IF(AND(LV149='DD FD'!$J$4,LX149='DD FD'!$AI$3),LW149,0),
IF(AND(MF149='DD FD'!$J$4,MH149='DD FD'!$AI$3),MG149,0),
IF(AND(MQ149='DD FD'!$J$4,MS149='DD FD'!$AI$3),MR149,0),
IF(AND(NB149='DD FD'!$J$4,ND149='DD FD'!$AI$3),NC149,0),
IF(AND(NM149='DD FD'!$J$4,NO149='DD FD'!$AI$3),NN149,0),
IF(AND(NX149='DD FD'!$J$4,NZ149='DD FD'!$AI$3),NY149,0),
IF(AND(OI149='DD FD'!$J$4,OK149='DD FD'!$AI$3),OJ149,0),
),2)</f>
        <v>0</v>
      </c>
      <c r="OZ149" s="867">
        <f>ROUNDUP(SUM(
IF(AND(LB149='DD FD'!$J$11,LD149='DD FD'!$AI$3),LC149,0),
IF(AND(LL149='DD FD'!$J$11,LN149='DD FD'!$AI$3),LM149,0),
IF(AND(LV149='DD FD'!$J$11,LX149='DD FD'!$AI$3),LW149,0),
IF(AND(MF149='DD FD'!$J$11,MH149='DD FD'!$AI$3),MG149,0),
IF(AND(MQ149='DD FD'!$J$11,MS149='DD FD'!$AI$3),MR149,0),
IF(AND(NB149='DD FD'!$J$11,ND149='DD FD'!$AI$3),NC149,0),
IF(AND(NM149='DD FD'!$J$11,NO149='DD FD'!$AI$3),NN149,0),
IF(AND(NX149='DD FD'!$J$11,NZ149='DD FD'!$AI$3),NY149,0),
IF(AND(OI149='DD FD'!$J$11,OK149='DD FD'!$AI$3),OJ149,0),
),2)</f>
        <v>0</v>
      </c>
    </row>
    <row r="150" spans="1:416">
      <c r="A150" s="663"/>
      <c r="B150" s="182"/>
      <c r="C150" s="282"/>
      <c r="D150" s="282"/>
      <c r="E150" s="183"/>
      <c r="F150" s="355"/>
      <c r="G150" s="359"/>
      <c r="H150" s="664"/>
      <c r="I150" s="173"/>
      <c r="J150" s="161" t="str">
        <f t="shared" si="54"/>
        <v/>
      </c>
      <c r="K150" s="633" t="str">
        <f t="shared" si="71"/>
        <v/>
      </c>
      <c r="L150" s="636"/>
      <c r="M150" s="124" t="str">
        <f t="shared" si="72"/>
        <v/>
      </c>
      <c r="N150" s="125" t="str">
        <f t="shared" si="55"/>
        <v/>
      </c>
      <c r="O150" s="175"/>
      <c r="P150" s="175"/>
      <c r="Q150" s="126" t="str">
        <f t="shared" si="73"/>
        <v/>
      </c>
      <c r="R150" s="184"/>
      <c r="S150" s="184"/>
      <c r="T150" s="182"/>
      <c r="U150" s="182"/>
      <c r="V150" s="182"/>
      <c r="W150" s="358"/>
      <c r="X150" s="182"/>
      <c r="Y150" s="183"/>
      <c r="Z150" s="123"/>
      <c r="AA150" s="176"/>
      <c r="AB150" s="176"/>
      <c r="AC150" s="176"/>
      <c r="AD150" s="176"/>
      <c r="AE150" s="176"/>
      <c r="AF150" s="176"/>
      <c r="AG150" s="127" t="str">
        <f t="shared" si="74"/>
        <v/>
      </c>
      <c r="AH150" s="127" t="str">
        <f t="shared" si="75"/>
        <v/>
      </c>
      <c r="AI150" s="370"/>
      <c r="AJ150" s="635"/>
      <c r="AK150" s="619" t="str">
        <f t="shared" si="76"/>
        <v/>
      </c>
      <c r="AL150" s="124" t="str">
        <f t="shared" si="56"/>
        <v/>
      </c>
      <c r="AM150" s="124" t="str">
        <f t="shared" si="57"/>
        <v/>
      </c>
      <c r="AN150" s="124" t="str">
        <f t="shared" si="58"/>
        <v/>
      </c>
      <c r="AO150" s="124" t="str">
        <f t="shared" si="59"/>
        <v/>
      </c>
      <c r="AP150" s="184"/>
      <c r="AQ150" s="182"/>
      <c r="AR150" s="182"/>
      <c r="AS150" s="182"/>
      <c r="AT150" s="182"/>
      <c r="AU150" s="127" t="str">
        <f t="shared" si="60"/>
        <v/>
      </c>
      <c r="AV150" s="354"/>
      <c r="AW150" s="127" t="str">
        <f t="shared" si="61"/>
        <v/>
      </c>
      <c r="AX150" s="144" t="str">
        <f t="shared" si="62"/>
        <v/>
      </c>
      <c r="AY150" s="182"/>
      <c r="AZ150" s="23"/>
      <c r="BA150" s="23"/>
      <c r="BB150" s="183"/>
      <c r="BC150" s="622"/>
      <c r="BD150" s="649" t="str">
        <f t="shared" si="77"/>
        <v/>
      </c>
      <c r="BE150" s="354"/>
      <c r="BF150" s="192" t="str">
        <f t="shared" si="78"/>
        <v/>
      </c>
      <c r="BG150" s="159"/>
      <c r="BH150" s="159"/>
      <c r="BI150" s="182"/>
      <c r="BJ150" s="194"/>
      <c r="BK150" s="194"/>
      <c r="BL150" s="194"/>
      <c r="BM150" s="127" t="str">
        <f t="shared" si="63"/>
        <v/>
      </c>
      <c r="BN150" s="194"/>
      <c r="BO150" s="178" t="str">
        <f t="shared" si="64"/>
        <v/>
      </c>
      <c r="BP150" s="191"/>
      <c r="BQ150" s="182"/>
      <c r="BR150" s="23"/>
      <c r="BS150" s="23"/>
      <c r="BT150" s="23"/>
      <c r="BU150" s="651"/>
      <c r="BV150" s="647"/>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633" t="str">
        <f t="shared" si="79"/>
        <v/>
      </c>
      <c r="DY150" s="736"/>
      <c r="DZ150" s="334"/>
      <c r="EA150" s="736"/>
      <c r="EB150" s="197"/>
      <c r="EC150" s="194"/>
      <c r="ED150" s="197"/>
      <c r="EE150" s="197"/>
      <c r="EF150" s="194"/>
      <c r="EG150" s="194"/>
      <c r="EH150" s="194"/>
      <c r="EI150" s="123" t="str">
        <f t="shared" si="65"/>
        <v/>
      </c>
      <c r="EJ150" s="194"/>
      <c r="EK150" s="620" t="str">
        <f t="shared" si="66"/>
        <v/>
      </c>
      <c r="EL150" s="756"/>
      <c r="EM150" s="620" t="str">
        <f t="shared" si="80"/>
        <v/>
      </c>
      <c r="EN150" s="733"/>
      <c r="EO150" s="163"/>
      <c r="EP150" s="163"/>
      <c r="EQ150" s="163"/>
      <c r="ER150" s="163"/>
      <c r="ES150" s="163"/>
      <c r="ET150" s="163"/>
      <c r="EU150" s="163"/>
      <c r="EV150" s="163"/>
      <c r="EW150" s="163"/>
      <c r="EX150" s="163"/>
      <c r="EY150" s="163"/>
      <c r="EZ150" s="163"/>
      <c r="FA150" s="163"/>
      <c r="FB150" s="163"/>
      <c r="FC150" s="742"/>
      <c r="FD150" s="648" t="str">
        <f t="shared" si="67"/>
        <v/>
      </c>
      <c r="FE150" s="183"/>
      <c r="FF150" s="201"/>
      <c r="FG150" s="201"/>
      <c r="FH150" s="201"/>
      <c r="FI150" s="201"/>
      <c r="FJ150" s="201"/>
      <c r="FK150" s="201"/>
      <c r="FL150" s="182"/>
      <c r="FM150" s="182"/>
      <c r="FN150" s="334"/>
      <c r="FO150" s="123" t="str">
        <f t="shared" si="68"/>
        <v/>
      </c>
      <c r="FP150" s="889" t="str">
        <f>IF(Table1[[#This Row],[Baumwollanteil (in %)]]&lt;&gt;"","05","")</f>
        <v/>
      </c>
      <c r="FQ150" s="999"/>
      <c r="FR150" s="179" t="str">
        <f t="shared" si="69"/>
        <v/>
      </c>
      <c r="FS150" s="175"/>
      <c r="FT150" s="175"/>
      <c r="FU150" s="175"/>
      <c r="FV150" s="745" t="str">
        <f t="shared" si="70"/>
        <v/>
      </c>
      <c r="FZ150" s="24"/>
      <c r="GA150" s="24"/>
      <c r="GC150" s="1010" t="str">
        <f>IF(Table1[[#This Row],[Global Trade Item Number (GTIN)]]="","",Table1[[#This Row],[Global Trade Item Number (GTIN)]])</f>
        <v/>
      </c>
      <c r="GD150" s="790" t="str">
        <f>IF(Table1[[#This Row],[WAWI-Nr./ Kreditoren-Nummer
(ASDV)]]&lt;&gt;"",Table1[[#This Row],[WAWI-Nr./ Kreditoren-Nummer
(ASDV)]],"")</f>
        <v/>
      </c>
      <c r="GE150" s="190"/>
      <c r="GF150" s="790" t="str">
        <f>IF(Table1[[#This Row],[Gültig ab (Datum)]]&lt;&gt;"","31.12.9999","")</f>
        <v/>
      </c>
      <c r="GG150" s="190"/>
      <c r="GH150" s="190"/>
      <c r="GI150" s="616"/>
      <c r="GJ150" s="765"/>
      <c r="GK150" s="763"/>
      <c r="GL150" s="617"/>
      <c r="GM150" s="617"/>
      <c r="GN150" s="617"/>
      <c r="GO150" s="617"/>
      <c r="GP150" s="617"/>
      <c r="GQ150" s="775"/>
      <c r="GR150" s="771"/>
      <c r="GS150" s="159"/>
      <c r="GT150" s="610"/>
      <c r="GU150" s="610"/>
      <c r="GV150" s="610"/>
      <c r="GW150" s="610"/>
      <c r="GX150" s="610"/>
      <c r="GY150" s="610"/>
      <c r="GZ150" s="610"/>
      <c r="HA150" s="610"/>
      <c r="HB150" s="771"/>
      <c r="HC150" s="610"/>
      <c r="HD150" s="610"/>
      <c r="HE150" s="610"/>
      <c r="HF150" s="610"/>
      <c r="HG150" s="610"/>
      <c r="HH150" s="610"/>
      <c r="HI150" s="610"/>
      <c r="HJ150" s="610"/>
      <c r="HK150" s="610"/>
      <c r="HL150" s="771"/>
      <c r="HM150" s="610"/>
      <c r="HN150" s="610"/>
      <c r="HO150" s="610"/>
      <c r="HP150" s="610"/>
      <c r="HQ150" s="610"/>
      <c r="HR150" s="610"/>
      <c r="HS150" s="610"/>
      <c r="HT150" s="610"/>
      <c r="HU150" s="610"/>
      <c r="HV150" s="771"/>
      <c r="HW150" s="610"/>
      <c r="HX150" s="610"/>
      <c r="HY150" s="610"/>
      <c r="HZ150" s="610"/>
      <c r="IA150" s="610"/>
      <c r="IB150" s="610"/>
      <c r="IC150" s="610"/>
      <c r="ID150" s="610"/>
      <c r="IE150" s="610"/>
      <c r="IF150" s="610"/>
      <c r="IG150" s="771"/>
      <c r="IH150" s="610"/>
      <c r="II150" s="610"/>
      <c r="IJ150" s="610"/>
      <c r="IK150" s="610"/>
      <c r="IL150" s="610"/>
      <c r="IM150" s="610"/>
      <c r="IN150" s="610"/>
      <c r="IO150" s="610"/>
      <c r="IP150" s="610"/>
      <c r="IQ150" s="610"/>
      <c r="IR150" s="771"/>
      <c r="IS150" s="610"/>
      <c r="IT150" s="610"/>
      <c r="IU150" s="610"/>
      <c r="IV150" s="610"/>
      <c r="IW150" s="610"/>
      <c r="IX150" s="610"/>
      <c r="IY150" s="610"/>
      <c r="IZ150" s="610"/>
      <c r="JA150" s="610"/>
      <c r="JB150" s="610"/>
      <c r="JC150" s="771"/>
      <c r="JD150" s="610"/>
      <c r="JE150" s="610"/>
      <c r="JF150" s="610"/>
      <c r="JG150" s="610"/>
      <c r="JH150" s="610"/>
      <c r="JI150" s="610"/>
      <c r="JJ150" s="610"/>
      <c r="JK150" s="610"/>
      <c r="JL150" s="610"/>
      <c r="JM150" s="827"/>
      <c r="JN150" s="771"/>
      <c r="JO150" s="610"/>
      <c r="JP150" s="610"/>
      <c r="JQ150" s="610"/>
      <c r="JR150" s="610"/>
      <c r="JS150" s="610"/>
      <c r="JT150" s="610"/>
      <c r="JU150" s="610"/>
      <c r="JV150" s="610"/>
      <c r="JW150" s="610"/>
      <c r="JX150" s="610"/>
      <c r="JY150" s="771"/>
      <c r="JZ150" s="610"/>
      <c r="KA150" s="610"/>
      <c r="KB150" s="610"/>
      <c r="KC150" s="610"/>
      <c r="KD150" s="610"/>
      <c r="KE150" s="610"/>
      <c r="KF150" s="610"/>
      <c r="KG150" s="610"/>
      <c r="KH150" s="610"/>
      <c r="KI150" s="610"/>
      <c r="KL150" s="803" t="str">
        <f>IF(Table1[[#This Row],[GTIN]]&lt;&gt;"",Table1[[#This Row],[GTIN]],"")</f>
        <v/>
      </c>
      <c r="KM150" s="804" t="str">
        <f>Table1[[#This Row],[Kreditor]]</f>
        <v/>
      </c>
      <c r="KN150" s="805" t="str">
        <f>IF(Table1[[#This Row],[Gültig ab (Datum)]]&lt;&gt;"",Table1[[#This Row],[Gültig ab (Datum)]],"")</f>
        <v/>
      </c>
      <c r="KO150" s="805" t="str">
        <f>Table1[[#This Row],[Gültig bis]]</f>
        <v/>
      </c>
      <c r="KP150" s="818" t="str">
        <f>IF(Table1[[#This Row],[Artikel verpackt? 
(X=Ja)]]="","",Table1[[#This Row],[Artikel verpackt? 
(X=Ja)]])</f>
        <v/>
      </c>
      <c r="KQ150" s="806" t="str">
        <f>IF(Table1[[#This Row],[Verpackung recyclingfähig?
(X=Ja)]]="","",Table1[[#This Row],[Verpackung recyclingfähig?
(X=Ja)]])</f>
        <v/>
      </c>
      <c r="KR150" s="807"/>
      <c r="KS150" s="808"/>
      <c r="KT150" s="809"/>
      <c r="KU150" s="809"/>
      <c r="KV150" s="809"/>
      <c r="KW150" s="809"/>
      <c r="KX150" s="809"/>
      <c r="KY150" s="809"/>
      <c r="KZ150" s="810"/>
      <c r="LA150" s="811" t="str">
        <f>IF(Table1[[#This Row],[Hauptkörper - B1 - Art]]="","",VLOOKUP(Table1[[#This Row],[Hauptkörper - B1 - Art]],'DD FD'!B:C,2,FALSE))</f>
        <v/>
      </c>
      <c r="LB150" s="812" t="str">
        <f>IF(Table1[[#This Row],[Hauptkörper - B1 - Fraktion]]="","",VLOOKUP(Table1[[#This Row],[Hauptkörper - B1 - Fraktion]],'DD FD'!H:J,3,FALSE))</f>
        <v/>
      </c>
      <c r="LC150" s="809" t="str">
        <f>IF(Table1[[#This Row],[Hauptkörper - B1 - Gewicht
(in G)]]="","",Table1[[#This Row],[Hauptkörper - B1 - Gewicht
(in G)]])</f>
        <v/>
      </c>
      <c r="LD150" s="809" t="str">
        <f>IF(Table1[[#This Row],[Hauptkörper - B1 - Lizenzierungs-pflichtig? (X=Ja)]]="","",Table1[[#This Row],[Hauptkörper - B1 - Lizenzierungs-pflichtig? (X=Ja)]])</f>
        <v/>
      </c>
      <c r="LE150" s="812" t="str">
        <f>IF(Table1[[#This Row],[Hauptkörper - B1 - Virgin Material]]="","",VLOOKUP(Table1[[#This Row],[Hauptkörper - B1 - Virgin Material]],'DD FD'!AJ:AK,2,FALSE))</f>
        <v/>
      </c>
      <c r="LF150" s="813" t="str">
        <f>IF(Table1[[#This Row],[Hauptkörper - B1 - Virgin Material Anteil (in %)]]="","",Table1[[#This Row],[Hauptkörper - B1 - Virgin Material Anteil (in %)]])</f>
        <v/>
      </c>
      <c r="LG150" s="812" t="str">
        <f>IF(Table1[[#This Row],[Hauptkörper - B1 - Recyceltes Material]]="","",VLOOKUP(Table1[[#This Row],[Hauptkörper - B1 - Recyceltes Material]],'DD FD'!AL:AM,2,FALSE))</f>
        <v/>
      </c>
      <c r="LH150" s="813" t="str">
        <f>IF(Table1[[#This Row],[Hauptkörper - B1 - Recyceltes Material Anteil (in %)]]="","",Table1[[#This Row],[Hauptkörper - B1 - Recyceltes Material Anteil (in %)]])</f>
        <v/>
      </c>
      <c r="LI150" s="814" t="str">
        <f>IF(Table1[[#This Row],[Hauptkörper - B1 - Beschichtung]]="","",VLOOKUP(Table1[[#This Row],[Hauptkörper - B1 - Beschichtung]],'DD FD'!AE:AF,2,FALSE))</f>
        <v/>
      </c>
      <c r="LJ150" s="815" t="str">
        <f>IF(Table1[[#This Row],[Hauptkörper - B1 - Beschichtung Anteil (in %)]]="","",Table1[[#This Row],[Hauptkörper - B1 - Beschichtung Anteil (in %)]])</f>
        <v/>
      </c>
      <c r="LK150" s="811" t="str">
        <f>IF(Table1[[#This Row],[Hauptkörper - B2 - Art]]="","",VLOOKUP(Table1[[#This Row],[Hauptkörper - B2 - Art]],'DD FD'!B:C,2,FALSE))</f>
        <v/>
      </c>
      <c r="LL150" s="812" t="str">
        <f>IF(Table1[[#This Row],[Hauptkörper - B2 - Fraktion]]="","",VLOOKUP(Table1[[#This Row],[Hauptkörper - B2 - Fraktion]],'DD FD'!H:J,3,FALSE))</f>
        <v/>
      </c>
      <c r="LM150" s="809" t="str">
        <f>IF(Table1[[#This Row],[Hauptkörper - B2 - Gewicht
(in G)]]="","",Table1[[#This Row],[Hauptkörper - B2 - Gewicht
(in G)]])</f>
        <v/>
      </c>
      <c r="LN150" s="809" t="str">
        <f>IF(Table1[[#This Row],[Hauptkörper - B2 - Lizenzierungs-pflichtig? (X=Ja)]]="","",Table1[[#This Row],[Hauptkörper - B2 - Lizenzierungs-pflichtig? (X=Ja)]])</f>
        <v/>
      </c>
      <c r="LO150" s="812" t="str">
        <f>IF(Table1[[#This Row],[Hauptkörper - B2 - Virgin Material]]="","",VLOOKUP(Table1[[#This Row],[Hauptkörper - B2 - Virgin Material]],'DD FD'!AJ:AK,2,FALSE))</f>
        <v/>
      </c>
      <c r="LP150" s="813" t="str">
        <f>IF(Table1[[#This Row],[Hauptkörper - B2 - Virgin Material Anteil (in %)]]="","",Table1[[#This Row],[Hauptkörper - B2 - Virgin Material Anteil (in %)]])</f>
        <v/>
      </c>
      <c r="LQ150" s="812" t="str">
        <f>IF(Table1[[#This Row],[Hauptkörper - B2 - Recyceltes Material]]="","",VLOOKUP(Table1[[#This Row],[Hauptkörper - B2 - Recyceltes Material]],'DD FD'!AL:AM,2,FALSE))</f>
        <v/>
      </c>
      <c r="LR150" s="813" t="str">
        <f>IF(Table1[[#This Row],[Hauptkörper - B2 - Recyceltes Material Anteil (in %)]]="","",Table1[[#This Row],[Hauptkörper - B2 - Recyceltes Material Anteil (in %)]])</f>
        <v/>
      </c>
      <c r="LS150" s="812" t="str">
        <f>IF(Table1[[#This Row],[Hauptkörper - B2 - Beschichtung]]="","",VLOOKUP(Table1[[#This Row],[Hauptkörper - B2 - Beschichtung]],'DD FD'!AE:AF,2,FALSE))</f>
        <v/>
      </c>
      <c r="LT150" s="815" t="str">
        <f>IF(Table1[[#This Row],[Hauptkörper - B2 - Beschichtung Anteil (in %)]]="","",Table1[[#This Row],[Hauptkörper - B2 - Beschichtung Anteil (in %)]])</f>
        <v/>
      </c>
      <c r="LU150" s="811" t="str">
        <f>IF(Table1[[#This Row],[Hauptkörper - B3 - Art]]="","",VLOOKUP(Table1[[#This Row],[Hauptkörper - B3 - Art]],'DD FD'!B:C,2,FALSE))</f>
        <v/>
      </c>
      <c r="LV150" s="812" t="str">
        <f>IF(Table1[[#This Row],[Hauptkörper - B3 - Fraktion]]="","",VLOOKUP(Table1[[#This Row],[Hauptkörper - B3 - Fraktion]],'DD FD'!H:J,3,FALSE))</f>
        <v/>
      </c>
      <c r="LW150" s="809" t="str">
        <f>IF(Table1[[#This Row],[Hauptkörper - B3 - Gewicht
(in G)]]="","",Table1[[#This Row],[Hauptkörper - B3 - Gewicht
(in G)]])</f>
        <v/>
      </c>
      <c r="LX150" s="809" t="str">
        <f>IF(Table1[[#This Row],[Hauptkörper - B3 - Lizenzierungs-pflichtig? (X=Ja)]]="","",Table1[[#This Row],[Hauptkörper - B3 - Lizenzierungs-pflichtig? (X=Ja)]])</f>
        <v/>
      </c>
      <c r="LY150" s="812" t="str">
        <f>IF(Table1[[#This Row],[Hauptkörper - B3 - Virgin Material]]="","",VLOOKUP(Table1[[#This Row],[Hauptkörper - B3 - Virgin Material]],'DD FD'!AJ:AK,2,FALSE))</f>
        <v/>
      </c>
      <c r="LZ150" s="813" t="str">
        <f>IF(Table1[[#This Row],[Hauptkörper - B3 - Virgin Material Anteil (in %)]]="","",Table1[[#This Row],[Hauptkörper - B3 - Virgin Material Anteil (in %)]])</f>
        <v/>
      </c>
      <c r="MA150" s="812" t="str">
        <f>IF(Table1[[#This Row],[Hauptkörper - B3 - Recyceltes Material]]="","",VLOOKUP(Table1[[#This Row],[Hauptkörper - B3 - Recyceltes Material]],'DD FD'!AL:AM,2,FALSE))</f>
        <v/>
      </c>
      <c r="MB150" s="813" t="str">
        <f>IF(Table1[[#This Row],[Hauptkörper - B3 - Recyceltes Material Anteil (in %)]]="","",Table1[[#This Row],[Hauptkörper - B3 - Recyceltes Material Anteil (in %)]])</f>
        <v/>
      </c>
      <c r="MC150" s="812" t="str">
        <f>IF(Table1[[#This Row],[Hauptkörper - B3 - Beschichtung]]="","",VLOOKUP(Table1[[#This Row],[Hauptkörper - B3 - Beschichtung]],'DD FD'!AE:AF,2,FALSE))</f>
        <v/>
      </c>
      <c r="MD150" s="815" t="str">
        <f>IF(Table1[[#This Row],[Hauptkörper - B3 - Beschichtung Anteil (in %)]]="","",Table1[[#This Row],[Hauptkörper - B3 - Beschichtung Anteil (in %)]])</f>
        <v/>
      </c>
      <c r="ME150" s="811" t="str">
        <f>IF(Table1[[#This Row],[Verschluss - B1 - Art]]="","",VLOOKUP(Table1[[#This Row],[Verschluss - B1 - Art]],'DD FD'!D:E,2,FALSE))</f>
        <v/>
      </c>
      <c r="MF150" s="812" t="str">
        <f>IF(Table1[[#This Row],[Verschluss - B1 - Fraktion]]="","",VLOOKUP(Table1[[#This Row],[Verschluss - B1 - Fraktion]],'DD FD'!H:J,3,FALSE))</f>
        <v/>
      </c>
      <c r="MG150" s="809" t="str">
        <f>IF(Table1[[#This Row],[Verschluss - B1 - Gewicht (in G)]]="","",Table1[[#This Row],[Verschluss - B1 - Gewicht (in G)]])</f>
        <v/>
      </c>
      <c r="MH150" s="809" t="str">
        <f>IF(Table1[[#This Row],[Verschluss - B1 - Lizenzierungs-pflichtig? (X=Ja)]]="","",Table1[[#This Row],[Verschluss - B1 - Lizenzierungs-pflichtig? (X=Ja)]])</f>
        <v/>
      </c>
      <c r="MI150" s="809" t="str">
        <f>IF(Table1[[#This Row],[Verschluss - B1 - Trennbar vom Hauptkörper? (X=Ja)]]="","",Table1[[#This Row],[Verschluss - B1 - Trennbar vom Hauptkörper? (X=Ja)]])</f>
        <v/>
      </c>
      <c r="MJ150" s="812" t="str">
        <f>IF(Table1[[#This Row],[Verschluss - B1 - Virgin Material]]="","",VLOOKUP(Table1[[#This Row],[Verschluss - B1 - Virgin Material]],'DD FD'!AJ:AK,2,FALSE))</f>
        <v/>
      </c>
      <c r="MK150" s="813" t="str">
        <f>IF(Table1[[#This Row],[Verschluss - B1 - Virgin Material Anteil (in %)]]="","",Table1[[#This Row],[Verschluss - B1 - Virgin Material Anteil (in %)]])</f>
        <v/>
      </c>
      <c r="ML150" s="812" t="str">
        <f>IF(Table1[[#This Row],[Verschluss - B1 - Recyceltes Material]]="","",VLOOKUP(Table1[[#This Row],[Verschluss - B1 - Recyceltes Material]],'DD FD'!AL:AM,2,FALSE))</f>
        <v/>
      </c>
      <c r="MM150" s="813" t="str">
        <f>IF(Table1[[#This Row],[Verschluss - B1 - Recyceltes Material Anteil (in %)]]="","",Table1[[#This Row],[Verschluss - B1 - Recyceltes Material Anteil (in %)]])</f>
        <v/>
      </c>
      <c r="MN150" s="812" t="str">
        <f>IF(Table1[[#This Row],[Verschluss - B1 - Beschichtung]]="","",VLOOKUP(Table1[[#This Row],[Verschluss - B1 - Beschichtung]],'DD FD'!AE:AF,2,FALSE))</f>
        <v/>
      </c>
      <c r="MO150" s="815" t="str">
        <f>IF(Table1[[#This Row],[Verschluss - B1 - Beschichtung Anteil (in %)]]="","",Table1[[#This Row],[Verschluss - B1 - Beschichtung Anteil (in %)]])</f>
        <v/>
      </c>
      <c r="MP150" s="811" t="str">
        <f>IF(Table1[[#This Row],[Verschluss - B2 - Art]]="","",VLOOKUP(Table1[[#This Row],[Verschluss - B2 - Art]],'DD FD'!D:E,2,FALSE))</f>
        <v/>
      </c>
      <c r="MQ150" s="812" t="str">
        <f>IF(Table1[[#This Row],[Verschluss - B2 - Fraktion]]="","",VLOOKUP(Table1[[#This Row],[Verschluss - B2 - Fraktion]],'DD FD'!H:J,3,FALSE))</f>
        <v/>
      </c>
      <c r="MR150" s="809" t="str">
        <f>IF(Table1[[#This Row],[Verschluss - B2 - Gewicht (in G)]]="","",Table1[[#This Row],[Verschluss - B2 - Gewicht (in G)]])</f>
        <v/>
      </c>
      <c r="MS150" s="809" t="str">
        <f>IF(Table1[[#This Row],[Verschluss - B2 - Lizenzierungs-pflichtig? (X=Ja)]]="","",Table1[[#This Row],[Verschluss - B2 - Lizenzierungs-pflichtig? (X=Ja)]])</f>
        <v/>
      </c>
      <c r="MT150" s="809" t="str">
        <f>IF(Table1[[#This Row],[Verschluss - B2 - Trennbar vom Hauptkörper? (X=Ja)]]="","",Table1[[#This Row],[Verschluss - B2 - Trennbar vom Hauptkörper? (X=Ja)]])</f>
        <v/>
      </c>
      <c r="MU150" s="812" t="str">
        <f>IF(Table1[[#This Row],[Verschluss - B2 - Virgin Material]]="","",VLOOKUP(Table1[[#This Row],[Verschluss - B2 - Virgin Material]],'DD FD'!AJ:AK,2,FALSE))</f>
        <v/>
      </c>
      <c r="MV150" s="813" t="str">
        <f>IF(Table1[[#This Row],[Verschluss - B2 - Virgin Material Anteil (in %)]]="","",Table1[[#This Row],[Verschluss - B2 - Virgin Material Anteil (in %)]])</f>
        <v/>
      </c>
      <c r="MW150" s="812" t="str">
        <f>IF(Table1[[#This Row],[Verschluss - B2 - Recyceltes Material]]="","",VLOOKUP(Table1[[#This Row],[Verschluss - B2 - Recyceltes Material]],'DD FD'!AL:AM,2,FALSE))</f>
        <v/>
      </c>
      <c r="MX150" s="813" t="str">
        <f>IF(Table1[[#This Row],[Verschluss - B2 - Recyceltes Material Anteil (in %)]]="","",Table1[[#This Row],[Verschluss - B2 - Recyceltes Material Anteil (in %)]])</f>
        <v/>
      </c>
      <c r="MY150" s="812" t="str">
        <f>IF(Table1[[#This Row],[Verschluss - B2 - Beschichtung]]="","",VLOOKUP(Table1[[#This Row],[Verschluss - B2 - Beschichtung]],'DD FD'!AE:AF,2,FALSE))</f>
        <v/>
      </c>
      <c r="MZ150" s="815" t="str">
        <f>IF(Table1[[#This Row],[Verschluss - B2 - Beschichtung Anteil (in %)]]="","",Table1[[#This Row],[Verschluss - B2 - Beschichtung Anteil (in %)]])</f>
        <v/>
      </c>
      <c r="NA150" s="811" t="str">
        <f>IF(Table1[[#This Row],[Verschluss - B3 - Art]]="","",VLOOKUP(Table1[[#This Row],[Verschluss - B3 - Art]],'DD FD'!D:E,2,FALSE))</f>
        <v/>
      </c>
      <c r="NB150" s="812" t="str">
        <f>IF(Table1[[#This Row],[Verschluss - B3 - Fraktion]]="","",VLOOKUP(Table1[[#This Row],[Verschluss - B3 - Fraktion]],'DD FD'!H:J,3,FALSE))</f>
        <v/>
      </c>
      <c r="NC150" s="809" t="str">
        <f>IF(Table1[[#This Row],[Verschluss - B3 - Gewicht (in G)]]="","",Table1[[#This Row],[Verschluss - B3 - Gewicht (in G)]])</f>
        <v/>
      </c>
      <c r="ND150" s="809" t="str">
        <f>IF(Table1[[#This Row],[Verschluss - B3 - Lizenzierungs-pflichtig? (X=Ja)]]="","",Table1[[#This Row],[Verschluss - B3 - Lizenzierungs-pflichtig? (X=Ja)]])</f>
        <v/>
      </c>
      <c r="NE150" s="809" t="str">
        <f>IF(Table1[[#This Row],[Verschluss - B3 - Trennbar vom Hauptkörper? (X=Ja)]]="","",Table1[[#This Row],[Verschluss - B3 - Trennbar vom Hauptkörper? (X=Ja)]])</f>
        <v/>
      </c>
      <c r="NF150" s="812" t="str">
        <f>IF(Table1[[#This Row],[Verschluss - B3 - Virgin Material]]="","",VLOOKUP(Table1[[#This Row],[Verschluss - B3 - Virgin Material]],'DD FD'!AJ:AK,2,FALSE))</f>
        <v/>
      </c>
      <c r="NG150" s="813" t="str">
        <f>IF(Table1[[#This Row],[Verschluss - B3 - Virgin Material Anteil (in %)]]="","",Table1[[#This Row],[Verschluss - B3 - Virgin Material Anteil (in %)]])</f>
        <v/>
      </c>
      <c r="NH150" s="812" t="str">
        <f>IF(Table1[[#This Row],[Verschluss - B3 - Recyceltes Material]]="","",VLOOKUP(Table1[[#This Row],[Verschluss - B3 - Recyceltes Material]],'DD FD'!AL:AM,2,FALSE))</f>
        <v/>
      </c>
      <c r="NI150" s="813" t="str">
        <f>IF(Table1[[#This Row],[Verschluss - B3 - Recyceltes Material Anteil (in %)]]="","",Table1[[#This Row],[Verschluss - B3 - Recyceltes Material Anteil (in %)]])</f>
        <v/>
      </c>
      <c r="NJ150" s="812" t="str">
        <f>IF(Table1[[#This Row],[Verschluss - B3 - Beschichtung]]="","",VLOOKUP(Table1[[#This Row],[Verschluss - B3 - Beschichtung]],'DD FD'!AE:AF,2,FALSE))</f>
        <v/>
      </c>
      <c r="NK150" s="815" t="str">
        <f>IF(Table1[[#This Row],[Verschluss - B3 - Beschichtung Anteil (in %)]]="","",Table1[[#This Row],[Verschluss - B3 - Beschichtung Anteil (in %)]])</f>
        <v/>
      </c>
      <c r="NL150" s="811" t="str">
        <f>IF(Table1[[#This Row],[Etikett - B1 - Art]]="","",VLOOKUP(Table1[[#This Row],[Etikett - B1 - Art]],'DD FD'!F:G,2,FALSE))</f>
        <v/>
      </c>
      <c r="NM150" s="812" t="str">
        <f>IF(Table1[[#This Row],[Etikett - B1 - Fraktion]]="","",VLOOKUP(Table1[[#This Row],[Etikett - B1 - Fraktion]],'DD FD'!H:J,3,FALSE))</f>
        <v/>
      </c>
      <c r="NN150" s="809" t="str">
        <f>IF(Table1[[#This Row],[Etikett - B1 - Gewicht (in G)]]="","",Table1[[#This Row],[Etikett - B1 - Gewicht (in G)]])</f>
        <v/>
      </c>
      <c r="NO150" s="809" t="str">
        <f>IF(Table1[[#This Row],[Etikett - B1 - Lizenzierungs-pflichtig? (X=Ja)]]="","",Table1[[#This Row],[Etikett - B1 - Lizenzierungs-pflichtig? (X=Ja)]])</f>
        <v/>
      </c>
      <c r="NP150" s="809" t="str">
        <f>IF(Table1[[#This Row],[Etikett - B1 - Trennbar vom Hauptkörper? (X=Ja)]]="","",Table1[[#This Row],[Etikett - B1 - Trennbar vom Hauptkörper? (X=Ja)]])</f>
        <v/>
      </c>
      <c r="NQ150" s="812" t="str">
        <f>IF(Table1[[#This Row],[Etikett - B1 - Virgin Material]]="","",VLOOKUP(Table1[[#This Row],[Etikett - B1 - Virgin Material]],'DD FD'!AJ:AK,2,FALSE))</f>
        <v/>
      </c>
      <c r="NR150" s="813" t="str">
        <f>IF(Table1[[#This Row],[Etikett - B1 - Virgin Material Anteil (in %)]]="","",Table1[[#This Row],[Etikett - B1 - Virgin Material Anteil (in %)]])</f>
        <v/>
      </c>
      <c r="NS150" s="812" t="str">
        <f>IF(Table1[[#This Row],[Etikett - B1 - Recyceltes Material]]="","",VLOOKUP(Table1[[#This Row],[Etikett - B1 - Recyceltes Material]],'DD FD'!AL:AM,2,FALSE))</f>
        <v/>
      </c>
      <c r="NT150" s="813" t="str">
        <f>IF(Table1[[#This Row],[Etikett - B1 - Recyceltes Material Anteil (in %)]]="","",Table1[[#This Row],[Etikett - B1 - Recyceltes Material Anteil (in %)]])</f>
        <v/>
      </c>
      <c r="NU150" s="812" t="str">
        <f>IF(Table1[[#This Row],[Etikett - B1 - Beschichtung]]="","",VLOOKUP(Table1[[#This Row],[Etikett - B1 - Beschichtung]],'DD FD'!AE:AF,2,FALSE))</f>
        <v/>
      </c>
      <c r="NV150" s="815" t="str">
        <f>IF(Table1[[#This Row],[Etikett - B1 - Beschichtung Anteil (in %)]]="","",Table1[[#This Row],[Etikett - B1 - Beschichtung Anteil (in %)]])</f>
        <v/>
      </c>
      <c r="NW150" s="811" t="str">
        <f>IF(Table1[[#This Row],[Etikett - B2 - Art]]="","",VLOOKUP(Table1[[#This Row],[Etikett - B2 - Art]],'DD FD'!F:G,2,FALSE))</f>
        <v/>
      </c>
      <c r="NX150" s="812" t="str">
        <f>IF(Table1[[#This Row],[Etikett - B2 - Fraktion]]="","",VLOOKUP(Table1[[#This Row],[Etikett - B2 - Fraktion]],'DD FD'!H:J,3,FALSE))</f>
        <v/>
      </c>
      <c r="NY150" s="809" t="str">
        <f>IF(Table1[[#This Row],[Etikett - B2 - Gewicht (in G)]]="","",Table1[[#This Row],[Etikett - B2 - Gewicht (in G)]])</f>
        <v/>
      </c>
      <c r="NZ150" s="809" t="str">
        <f>IF(Table1[[#This Row],[Etikett - B2 - Lizenzierungs-pflichtig? (X=Ja)]]="","",Table1[[#This Row],[Etikett - B2 - Lizenzierungs-pflichtig? (X=Ja)]])</f>
        <v/>
      </c>
      <c r="OA150" s="809" t="str">
        <f>IF(Table1[[#This Row],[Etikett - B2 - Trennbar vom Hauptkörper? (X=Ja)]]="","",Table1[[#This Row],[Etikett - B2 - Trennbar vom Hauptkörper? (X=Ja)]])</f>
        <v/>
      </c>
      <c r="OB150" s="812" t="str">
        <f>IF(Table1[[#This Row],[Etikett - B2 - Virgin Material]]="","",VLOOKUP(Table1[[#This Row],[Etikett - B2 - Virgin Material]],'DD FD'!AJ:AK,2,FALSE))</f>
        <v/>
      </c>
      <c r="OC150" s="813" t="str">
        <f>IF(Table1[[#This Row],[Etikett - B2 - Virgin Material Anteil (in %)]]="","",Table1[[#This Row],[Etikett - B2 - Virgin Material Anteil (in %)]])</f>
        <v/>
      </c>
      <c r="OD150" s="812" t="str">
        <f>IF(Table1[[#This Row],[Etikett - B2 - Recyceltes Material]]="","",VLOOKUP(Table1[[#This Row],[Etikett - B2 - Recyceltes Material]],'DD FD'!AL:AM,2,FALSE))</f>
        <v/>
      </c>
      <c r="OE150" s="813" t="str">
        <f>IF(Table1[[#This Row],[Etikett - B2 - Recyceltes Material Anteil (in %)]]="","",Table1[[#This Row],[Etikett - B2 - Recyceltes Material Anteil (in %)]])</f>
        <v/>
      </c>
      <c r="OF150" s="812" t="str">
        <f>IF(Table1[[#This Row],[Etikett - B2 - Beschichtung]]="","",VLOOKUP(Table1[[#This Row],[Etikett - B2 - Beschichtung]],'DD FD'!AE:AF,2,FALSE))</f>
        <v/>
      </c>
      <c r="OG150" s="815" t="str">
        <f>IF(Table1[[#This Row],[Etikett - B2 - Beschichtung Anteil (in %)]]="","",Table1[[#This Row],[Etikett - B2 - Beschichtung Anteil (in %)]])</f>
        <v/>
      </c>
      <c r="OH150" s="811" t="str">
        <f>IF(Table1[[#This Row],[Etikett - B3 - Art]]="","",VLOOKUP(Table1[[#This Row],[Etikett - B3 - Art]],'DD FD'!F:G,2,FALSE))</f>
        <v/>
      </c>
      <c r="OI150" s="812" t="str">
        <f>IF(Table1[[#This Row],[Etikett - B3 - Fraktion]]="","",VLOOKUP(Table1[[#This Row],[Etikett - B3 - Fraktion]],'DD FD'!H:J,3,FALSE))</f>
        <v/>
      </c>
      <c r="OJ150" s="809" t="str">
        <f>IF(Table1[[#This Row],[Etikett - B3 - Gewicht (in G)]]="","",Table1[[#This Row],[Etikett - B3 - Gewicht (in G)]])</f>
        <v/>
      </c>
      <c r="OK150" s="809" t="str">
        <f>IF(Table1[[#This Row],[Etikett - B3 - Lizenzierungs-pflichtig? (X=Ja)]]="","",Table1[[#This Row],[Etikett - B3 - Lizenzierungs-pflichtig? (X=Ja)]])</f>
        <v/>
      </c>
      <c r="OL150" s="809" t="str">
        <f>IF(Table1[[#This Row],[Etikett - B3 - Trennbar vom Hauptkörper? (X=Ja)]]="","",Table1[[#This Row],[Etikett - B3 - Trennbar vom Hauptkörper? (X=Ja)]])</f>
        <v/>
      </c>
      <c r="OM150" s="812" t="str">
        <f>IF(Table1[[#This Row],[Etikett - B3 - Virgin Material]]="","",VLOOKUP(Table1[[#This Row],[Etikett - B3 - Virgin Material]],'DD FD'!AJ:AK,2,FALSE))</f>
        <v/>
      </c>
      <c r="ON150" s="813" t="str">
        <f>IF(Table1[[#This Row],[Etikett - B3 - Virgin Material Anteil (in %)]]="","",Table1[[#This Row],[Etikett - B3 - Virgin Material Anteil (in %)]])</f>
        <v/>
      </c>
      <c r="OO150" s="812" t="str">
        <f>IF(Table1[[#This Row],[Etikett - B3 - Recyceltes Material]]="","",VLOOKUP(Table1[[#This Row],[Etikett - B3 - Recyceltes Material]],'DD FD'!AL:AM,2,FALSE))</f>
        <v/>
      </c>
      <c r="OP150" s="813" t="str">
        <f>IF(Table1[[#This Row],[Etikett - B3 - Recyceltes Material Anteil (in %)]]="","",Table1[[#This Row],[Etikett - B3 - Recyceltes Material Anteil (in %)]])</f>
        <v/>
      </c>
      <c r="OQ150" s="812" t="str">
        <f>IF(Table1[[#This Row],[Etikett - B3 - Beschichtung]]="","",VLOOKUP(Table1[[#This Row],[Etikett - B3 - Beschichtung]],'DD FD'!AE:AF,2,FALSE))</f>
        <v/>
      </c>
      <c r="OR150" s="861" t="str">
        <f>IF(Table1[[#This Row],[Etikett - B3 - Beschichtung Anteil (in %)]]="","",Table1[[#This Row],[Etikett - B3 - Beschichtung Anteil (in %)]])</f>
        <v/>
      </c>
      <c r="OS150" s="866">
        <f>ROUNDUP(SUM(
IF(AND(LB150='DD FD'!$J$7,LD150='DD FD'!$AI$3),LC150,0),
IF(AND(LL150='DD FD'!$J$7,LN150='DD FD'!$AI$3),LM150,0),
IF(AND(LV150='DD FD'!$J$7,LX150='DD FD'!$AI$3),LW150,0),
IF(AND(MF150='DD FD'!$J$7,MH150='DD FD'!$AI$3),MG150,0),
IF(AND(MQ150='DD FD'!$J$7,MS150='DD FD'!$AI$3),MR150,0),
IF(AND(NB150='DD FD'!$J$7,ND150='DD FD'!$AI$3),NC150,0),
IF(AND(NM150='DD FD'!$J$7,NO150='DD FD'!$AI$3),NN150,0),
IF(AND(NX150='DD FD'!$J$7,NZ150='DD FD'!$AI$3),NY150,0),
IF(AND(OI150='DD FD'!$J$7,OK150='DD FD'!$AI$3),OJ150,0),
),2)</f>
        <v>0</v>
      </c>
      <c r="OT150" s="865">
        <f>ROUNDUP(SUM(
IF(AND(LB150='DD FD'!$J$6,LD150='DD FD'!$AI$3),LC150,0),
IF(AND(LL150='DD FD'!$J$6,LN150='DD FD'!$AI$3),LM150,0),
IF(AND(LV150='DD FD'!$J$6,LX150='DD FD'!$AI$3),LW150,0),
IF(AND(MF150='DD FD'!$J$6,MH150='DD FD'!$AI$3),MG150,0),
IF(AND(MQ150='DD FD'!$J$6,MS150='DD FD'!$AI$3),MR150,0),
IF(AND(NB150='DD FD'!$J$6,ND150='DD FD'!$AI$3),NC150,0),
IF(AND(NM150='DD FD'!$J$6,NO150='DD FD'!$AI$3),NN150,0),
IF(AND(NX150='DD FD'!$J$6,NZ150='DD FD'!$AI$3),NY150,0),
IF(AND(OI150='DD FD'!$J$6,OK150='DD FD'!$AI$3),OJ150,0),
),2)</f>
        <v>0</v>
      </c>
      <c r="OU150" s="865">
        <f>ROUNDUP(SUM(
IF(AND(LB150='DD FD'!$J$10,LD150='DD FD'!$AI$3),LC150,0),
IF(AND(LL150='DD FD'!$J$10,LN150='DD FD'!$AI$3),LM150,0),
IF(AND(LV150='DD FD'!$J$10,LX150='DD FD'!$AI$3),LW150,0),
IF(AND(MF150='DD FD'!$J$10,MH150='DD FD'!$AI$3),MG150,0),
IF(AND(MQ150='DD FD'!$J$10,MS150='DD FD'!$AI$3),MR150,0),
IF(AND(NB150='DD FD'!$J$10,ND150='DD FD'!$AI$3),NC150,0),
IF(AND(NM150='DD FD'!$J$10,NO150='DD FD'!$AI$3),NN150,0),
IF(AND(NX150='DD FD'!$J$10,NZ150='DD FD'!$AI$3),NY150,0),
IF(AND(OI150='DD FD'!$J$10,OK150='DD FD'!$AI$3),OJ150,0),
),2)</f>
        <v>0</v>
      </c>
      <c r="OV150" s="865">
        <f>ROUNDUP(SUM(
IF(AND(LB150='DD FD'!$J$8,LD150='DD FD'!$AI$3),LC150,0),
IF(AND(LL150='DD FD'!$J$8,LN150='DD FD'!$AI$3),LM150,0),
IF(AND(LV150='DD FD'!$J$8,LX150='DD FD'!$AI$3),LW150,0),
IF(AND(MF150='DD FD'!$J$8,MH150='DD FD'!$AI$3),MG150,0),
IF(AND(MQ150='DD FD'!$J$8,MS150='DD FD'!$AI$3),MR150,0),
IF(AND(NB150='DD FD'!$J$8,ND150='DD FD'!$AI$3),NC150,0),
IF(AND(NM150='DD FD'!$J$8,NO150='DD FD'!$AI$3),NN150,0),
IF(AND(NX150='DD FD'!$J$8,NZ150='DD FD'!$AI$3),NY150,0),
IF(AND(OI150='DD FD'!$J$8,OK150='DD FD'!$AI$3),OJ150,0),
),2)</f>
        <v>0</v>
      </c>
      <c r="OW150" s="865">
        <f>ROUNDUP(SUM(
IF(AND(LB150='DD FD'!$J$5,LD150='DD FD'!$AI$3),LC150,0),
IF(AND(LL150='DD FD'!$J$5,LN150='DD FD'!$AI$3),LM150,0),
IF(AND(LV150='DD FD'!$J$5,LX150='DD FD'!$AI$3),LW150,0),
IF(AND(MF150='DD FD'!$J$5,MH150='DD FD'!$AI$3),MG150,0),
IF(AND(MQ150='DD FD'!$J$5,MS150='DD FD'!$AI$3),MR150,0),
IF(AND(NB150='DD FD'!$J$5,ND150='DD FD'!$AI$3),NC150,0),
IF(AND(NM150='DD FD'!$J$5,NO150='DD FD'!$AI$3),NN150,0),
IF(AND(NX150='DD FD'!$J$5,NZ150='DD FD'!$AI$3),NY150,0),
IF(AND(OI150='DD FD'!$J$5,OK150='DD FD'!$AI$3),OJ150,0),
),2)</f>
        <v>0</v>
      </c>
      <c r="OX150" s="865">
        <f>ROUNDUP(SUM(
IF(AND(LB150='DD FD'!$J$9,LD150='DD FD'!$AI$3),LC150,0),
IF(AND(LL150='DD FD'!$J$9,LN150='DD FD'!$AI$3),LM150,0),
IF(AND(LV150='DD FD'!$J$9,LX150='DD FD'!$AI$3),LW150,0),
IF(AND(MF150='DD FD'!$J$9,MH150='DD FD'!$AI$3),MG150,0),
IF(AND(MQ150='DD FD'!$J$9,MS150='DD FD'!$AI$3),MR150,0),
IF(AND(NB150='DD FD'!$J$9,ND150='DD FD'!$AI$3),NC150,0),
IF(AND(NM150='DD FD'!$J$9,NO150='DD FD'!$AI$3),NN150,0),
IF(AND(NX150='DD FD'!$J$9,NZ150='DD FD'!$AI$3),NY150,0),
IF(AND(OI150='DD FD'!$J$9,OK150='DD FD'!$AI$3),OJ150,0),
),2)</f>
        <v>0</v>
      </c>
      <c r="OY150" s="865">
        <f>ROUNDUP(SUM(
IF(AND(LB150='DD FD'!$J$4,LD150='DD FD'!$AI$3),LC150,0),
IF(AND(LL150='DD FD'!$J$4,LN150='DD FD'!$AI$3),LM150,0),
IF(AND(LV150='DD FD'!$J$4,LX150='DD FD'!$AI$3),LW150,0),
IF(AND(MF150='DD FD'!$J$4,MH150='DD FD'!$AI$3),MG150,0),
IF(AND(MQ150='DD FD'!$J$4,MS150='DD FD'!$AI$3),MR150,0),
IF(AND(NB150='DD FD'!$J$4,ND150='DD FD'!$AI$3),NC150,0),
IF(AND(NM150='DD FD'!$J$4,NO150='DD FD'!$AI$3),NN150,0),
IF(AND(NX150='DD FD'!$J$4,NZ150='DD FD'!$AI$3),NY150,0),
IF(AND(OI150='DD FD'!$J$4,OK150='DD FD'!$AI$3),OJ150,0),
),2)</f>
        <v>0</v>
      </c>
      <c r="OZ150" s="867">
        <f>ROUNDUP(SUM(
IF(AND(LB150='DD FD'!$J$11,LD150='DD FD'!$AI$3),LC150,0),
IF(AND(LL150='DD FD'!$J$11,LN150='DD FD'!$AI$3),LM150,0),
IF(AND(LV150='DD FD'!$J$11,LX150='DD FD'!$AI$3),LW150,0),
IF(AND(MF150='DD FD'!$J$11,MH150='DD FD'!$AI$3),MG150,0),
IF(AND(MQ150='DD FD'!$J$11,MS150='DD FD'!$AI$3),MR150,0),
IF(AND(NB150='DD FD'!$J$11,ND150='DD FD'!$AI$3),NC150,0),
IF(AND(NM150='DD FD'!$J$11,NO150='DD FD'!$AI$3),NN150,0),
IF(AND(NX150='DD FD'!$J$11,NZ150='DD FD'!$AI$3),NY150,0),
IF(AND(OI150='DD FD'!$J$11,OK150='DD FD'!$AI$3),OJ150,0),
),2)</f>
        <v>0</v>
      </c>
    </row>
    <row r="151" spans="1:416">
      <c r="A151" s="663"/>
      <c r="B151" s="182"/>
      <c r="C151" s="282"/>
      <c r="D151" s="282"/>
      <c r="E151" s="183"/>
      <c r="F151" s="355"/>
      <c r="G151" s="359"/>
      <c r="H151" s="664"/>
      <c r="I151" s="173"/>
      <c r="J151" s="161" t="str">
        <f t="shared" si="54"/>
        <v/>
      </c>
      <c r="K151" s="633" t="str">
        <f t="shared" si="71"/>
        <v/>
      </c>
      <c r="L151" s="636"/>
      <c r="M151" s="124" t="str">
        <f t="shared" si="72"/>
        <v/>
      </c>
      <c r="N151" s="125" t="str">
        <f t="shared" si="55"/>
        <v/>
      </c>
      <c r="O151" s="175"/>
      <c r="P151" s="175"/>
      <c r="Q151" s="126" t="str">
        <f t="shared" si="73"/>
        <v/>
      </c>
      <c r="R151" s="184"/>
      <c r="S151" s="184"/>
      <c r="T151" s="182"/>
      <c r="U151" s="182"/>
      <c r="V151" s="182"/>
      <c r="W151" s="358"/>
      <c r="X151" s="182"/>
      <c r="Y151" s="183"/>
      <c r="Z151" s="123"/>
      <c r="AA151" s="176"/>
      <c r="AB151" s="176"/>
      <c r="AC151" s="176"/>
      <c r="AD151" s="176"/>
      <c r="AE151" s="176"/>
      <c r="AF151" s="176"/>
      <c r="AG151" s="127" t="str">
        <f t="shared" si="74"/>
        <v/>
      </c>
      <c r="AH151" s="127" t="str">
        <f t="shared" si="75"/>
        <v/>
      </c>
      <c r="AI151" s="370"/>
      <c r="AJ151" s="635"/>
      <c r="AK151" s="619" t="str">
        <f t="shared" si="76"/>
        <v/>
      </c>
      <c r="AL151" s="124" t="str">
        <f t="shared" si="56"/>
        <v/>
      </c>
      <c r="AM151" s="124" t="str">
        <f t="shared" si="57"/>
        <v/>
      </c>
      <c r="AN151" s="124" t="str">
        <f t="shared" si="58"/>
        <v/>
      </c>
      <c r="AO151" s="124" t="str">
        <f t="shared" si="59"/>
        <v/>
      </c>
      <c r="AP151" s="184"/>
      <c r="AQ151" s="182"/>
      <c r="AR151" s="182"/>
      <c r="AS151" s="182"/>
      <c r="AT151" s="182"/>
      <c r="AU151" s="127" t="str">
        <f t="shared" si="60"/>
        <v/>
      </c>
      <c r="AV151" s="354"/>
      <c r="AW151" s="127" t="str">
        <f t="shared" si="61"/>
        <v/>
      </c>
      <c r="AX151" s="144" t="str">
        <f t="shared" si="62"/>
        <v/>
      </c>
      <c r="AY151" s="182"/>
      <c r="AZ151" s="23"/>
      <c r="BA151" s="23"/>
      <c r="BB151" s="183"/>
      <c r="BC151" s="622"/>
      <c r="BD151" s="649" t="str">
        <f t="shared" si="77"/>
        <v/>
      </c>
      <c r="BE151" s="354"/>
      <c r="BF151" s="192" t="str">
        <f t="shared" si="78"/>
        <v/>
      </c>
      <c r="BG151" s="159"/>
      <c r="BH151" s="159"/>
      <c r="BI151" s="182"/>
      <c r="BJ151" s="194"/>
      <c r="BK151" s="194"/>
      <c r="BL151" s="194"/>
      <c r="BM151" s="127" t="str">
        <f t="shared" si="63"/>
        <v/>
      </c>
      <c r="BN151" s="194"/>
      <c r="BO151" s="178" t="str">
        <f t="shared" si="64"/>
        <v/>
      </c>
      <c r="BP151" s="191"/>
      <c r="BQ151" s="182"/>
      <c r="BR151" s="23"/>
      <c r="BS151" s="23"/>
      <c r="BT151" s="23"/>
      <c r="BU151" s="651"/>
      <c r="BV151" s="647"/>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633" t="str">
        <f t="shared" si="79"/>
        <v/>
      </c>
      <c r="DY151" s="736"/>
      <c r="DZ151" s="334"/>
      <c r="EA151" s="736"/>
      <c r="EB151" s="197"/>
      <c r="EC151" s="194"/>
      <c r="ED151" s="197"/>
      <c r="EE151" s="197"/>
      <c r="EF151" s="194"/>
      <c r="EG151" s="194"/>
      <c r="EH151" s="194"/>
      <c r="EI151" s="123" t="str">
        <f t="shared" si="65"/>
        <v/>
      </c>
      <c r="EJ151" s="194"/>
      <c r="EK151" s="620" t="str">
        <f t="shared" si="66"/>
        <v/>
      </c>
      <c r="EL151" s="756"/>
      <c r="EM151" s="620" t="str">
        <f t="shared" si="80"/>
        <v/>
      </c>
      <c r="EN151" s="733"/>
      <c r="EO151" s="163"/>
      <c r="EP151" s="163"/>
      <c r="EQ151" s="163"/>
      <c r="ER151" s="163"/>
      <c r="ES151" s="163"/>
      <c r="ET151" s="163"/>
      <c r="EU151" s="163"/>
      <c r="EV151" s="163"/>
      <c r="EW151" s="163"/>
      <c r="EX151" s="163"/>
      <c r="EY151" s="163"/>
      <c r="EZ151" s="163"/>
      <c r="FA151" s="163"/>
      <c r="FB151" s="163"/>
      <c r="FC151" s="742"/>
      <c r="FD151" s="648" t="str">
        <f t="shared" si="67"/>
        <v/>
      </c>
      <c r="FE151" s="183"/>
      <c r="FF151" s="201"/>
      <c r="FG151" s="201"/>
      <c r="FH151" s="201"/>
      <c r="FI151" s="201"/>
      <c r="FJ151" s="201"/>
      <c r="FK151" s="201"/>
      <c r="FL151" s="182"/>
      <c r="FM151" s="182"/>
      <c r="FN151" s="334"/>
      <c r="FO151" s="123" t="str">
        <f t="shared" si="68"/>
        <v/>
      </c>
      <c r="FP151" s="889" t="str">
        <f>IF(Table1[[#This Row],[Baumwollanteil (in %)]]&lt;&gt;"","05","")</f>
        <v/>
      </c>
      <c r="FQ151" s="999"/>
      <c r="FR151" s="179" t="str">
        <f t="shared" si="69"/>
        <v/>
      </c>
      <c r="FS151" s="175"/>
      <c r="FT151" s="175"/>
      <c r="FU151" s="175"/>
      <c r="FV151" s="745" t="str">
        <f t="shared" si="70"/>
        <v/>
      </c>
      <c r="FZ151" s="24"/>
      <c r="GA151" s="24"/>
      <c r="GC151" s="1010" t="str">
        <f>IF(Table1[[#This Row],[Global Trade Item Number (GTIN)]]="","",Table1[[#This Row],[Global Trade Item Number (GTIN)]])</f>
        <v/>
      </c>
      <c r="GD151" s="790" t="str">
        <f>IF(Table1[[#This Row],[WAWI-Nr./ Kreditoren-Nummer
(ASDV)]]&lt;&gt;"",Table1[[#This Row],[WAWI-Nr./ Kreditoren-Nummer
(ASDV)]],"")</f>
        <v/>
      </c>
      <c r="GE151" s="190"/>
      <c r="GF151" s="790" t="str">
        <f>IF(Table1[[#This Row],[Gültig ab (Datum)]]&lt;&gt;"","31.12.9999","")</f>
        <v/>
      </c>
      <c r="GG151" s="190"/>
      <c r="GH151" s="190"/>
      <c r="GI151" s="616"/>
      <c r="GJ151" s="765"/>
      <c r="GK151" s="763"/>
      <c r="GL151" s="617"/>
      <c r="GM151" s="617"/>
      <c r="GN151" s="617"/>
      <c r="GO151" s="617"/>
      <c r="GP151" s="617"/>
      <c r="GQ151" s="775"/>
      <c r="GR151" s="771"/>
      <c r="GS151" s="159"/>
      <c r="GT151" s="610"/>
      <c r="GU151" s="610"/>
      <c r="GV151" s="610"/>
      <c r="GW151" s="610"/>
      <c r="GX151" s="610"/>
      <c r="GY151" s="610"/>
      <c r="GZ151" s="610"/>
      <c r="HA151" s="610"/>
      <c r="HB151" s="771"/>
      <c r="HC151" s="610"/>
      <c r="HD151" s="610"/>
      <c r="HE151" s="610"/>
      <c r="HF151" s="610"/>
      <c r="HG151" s="610"/>
      <c r="HH151" s="610"/>
      <c r="HI151" s="610"/>
      <c r="HJ151" s="610"/>
      <c r="HK151" s="610"/>
      <c r="HL151" s="771"/>
      <c r="HM151" s="610"/>
      <c r="HN151" s="610"/>
      <c r="HO151" s="610"/>
      <c r="HP151" s="610"/>
      <c r="HQ151" s="610"/>
      <c r="HR151" s="610"/>
      <c r="HS151" s="610"/>
      <c r="HT151" s="610"/>
      <c r="HU151" s="610"/>
      <c r="HV151" s="771"/>
      <c r="HW151" s="610"/>
      <c r="HX151" s="610"/>
      <c r="HY151" s="610"/>
      <c r="HZ151" s="610"/>
      <c r="IA151" s="610"/>
      <c r="IB151" s="610"/>
      <c r="IC151" s="610"/>
      <c r="ID151" s="610"/>
      <c r="IE151" s="610"/>
      <c r="IF151" s="610"/>
      <c r="IG151" s="771"/>
      <c r="IH151" s="610"/>
      <c r="II151" s="610"/>
      <c r="IJ151" s="610"/>
      <c r="IK151" s="610"/>
      <c r="IL151" s="610"/>
      <c r="IM151" s="610"/>
      <c r="IN151" s="610"/>
      <c r="IO151" s="610"/>
      <c r="IP151" s="610"/>
      <c r="IQ151" s="610"/>
      <c r="IR151" s="771"/>
      <c r="IS151" s="610"/>
      <c r="IT151" s="610"/>
      <c r="IU151" s="610"/>
      <c r="IV151" s="610"/>
      <c r="IW151" s="610"/>
      <c r="IX151" s="610"/>
      <c r="IY151" s="610"/>
      <c r="IZ151" s="610"/>
      <c r="JA151" s="610"/>
      <c r="JB151" s="610"/>
      <c r="JC151" s="771"/>
      <c r="JD151" s="610"/>
      <c r="JE151" s="610"/>
      <c r="JF151" s="610"/>
      <c r="JG151" s="610"/>
      <c r="JH151" s="610"/>
      <c r="JI151" s="610"/>
      <c r="JJ151" s="610"/>
      <c r="JK151" s="610"/>
      <c r="JL151" s="610"/>
      <c r="JM151" s="827"/>
      <c r="JN151" s="771"/>
      <c r="JO151" s="610"/>
      <c r="JP151" s="610"/>
      <c r="JQ151" s="610"/>
      <c r="JR151" s="610"/>
      <c r="JS151" s="610"/>
      <c r="JT151" s="610"/>
      <c r="JU151" s="610"/>
      <c r="JV151" s="610"/>
      <c r="JW151" s="610"/>
      <c r="JX151" s="610"/>
      <c r="JY151" s="771"/>
      <c r="JZ151" s="610"/>
      <c r="KA151" s="610"/>
      <c r="KB151" s="610"/>
      <c r="KC151" s="610"/>
      <c r="KD151" s="610"/>
      <c r="KE151" s="610"/>
      <c r="KF151" s="610"/>
      <c r="KG151" s="610"/>
      <c r="KH151" s="610"/>
      <c r="KI151" s="610"/>
      <c r="KL151" s="803" t="str">
        <f>IF(Table1[[#This Row],[GTIN]]&lt;&gt;"",Table1[[#This Row],[GTIN]],"")</f>
        <v/>
      </c>
      <c r="KM151" s="804" t="str">
        <f>Table1[[#This Row],[Kreditor]]</f>
        <v/>
      </c>
      <c r="KN151" s="805" t="str">
        <f>IF(Table1[[#This Row],[Gültig ab (Datum)]]&lt;&gt;"",Table1[[#This Row],[Gültig ab (Datum)]],"")</f>
        <v/>
      </c>
      <c r="KO151" s="805" t="str">
        <f>Table1[[#This Row],[Gültig bis]]</f>
        <v/>
      </c>
      <c r="KP151" s="818" t="str">
        <f>IF(Table1[[#This Row],[Artikel verpackt? 
(X=Ja)]]="","",Table1[[#This Row],[Artikel verpackt? 
(X=Ja)]])</f>
        <v/>
      </c>
      <c r="KQ151" s="806" t="str">
        <f>IF(Table1[[#This Row],[Verpackung recyclingfähig?
(X=Ja)]]="","",Table1[[#This Row],[Verpackung recyclingfähig?
(X=Ja)]])</f>
        <v/>
      </c>
      <c r="KR151" s="807"/>
      <c r="KS151" s="808"/>
      <c r="KT151" s="809"/>
      <c r="KU151" s="809"/>
      <c r="KV151" s="809"/>
      <c r="KW151" s="809"/>
      <c r="KX151" s="809"/>
      <c r="KY151" s="809"/>
      <c r="KZ151" s="810"/>
      <c r="LA151" s="811" t="str">
        <f>IF(Table1[[#This Row],[Hauptkörper - B1 - Art]]="","",VLOOKUP(Table1[[#This Row],[Hauptkörper - B1 - Art]],'DD FD'!B:C,2,FALSE))</f>
        <v/>
      </c>
      <c r="LB151" s="812" t="str">
        <f>IF(Table1[[#This Row],[Hauptkörper - B1 - Fraktion]]="","",VLOOKUP(Table1[[#This Row],[Hauptkörper - B1 - Fraktion]],'DD FD'!H:J,3,FALSE))</f>
        <v/>
      </c>
      <c r="LC151" s="809" t="str">
        <f>IF(Table1[[#This Row],[Hauptkörper - B1 - Gewicht
(in G)]]="","",Table1[[#This Row],[Hauptkörper - B1 - Gewicht
(in G)]])</f>
        <v/>
      </c>
      <c r="LD151" s="809" t="str">
        <f>IF(Table1[[#This Row],[Hauptkörper - B1 - Lizenzierungs-pflichtig? (X=Ja)]]="","",Table1[[#This Row],[Hauptkörper - B1 - Lizenzierungs-pflichtig? (X=Ja)]])</f>
        <v/>
      </c>
      <c r="LE151" s="812" t="str">
        <f>IF(Table1[[#This Row],[Hauptkörper - B1 - Virgin Material]]="","",VLOOKUP(Table1[[#This Row],[Hauptkörper - B1 - Virgin Material]],'DD FD'!AJ:AK,2,FALSE))</f>
        <v/>
      </c>
      <c r="LF151" s="813" t="str">
        <f>IF(Table1[[#This Row],[Hauptkörper - B1 - Virgin Material Anteil (in %)]]="","",Table1[[#This Row],[Hauptkörper - B1 - Virgin Material Anteil (in %)]])</f>
        <v/>
      </c>
      <c r="LG151" s="812" t="str">
        <f>IF(Table1[[#This Row],[Hauptkörper - B1 - Recyceltes Material]]="","",VLOOKUP(Table1[[#This Row],[Hauptkörper - B1 - Recyceltes Material]],'DD FD'!AL:AM,2,FALSE))</f>
        <v/>
      </c>
      <c r="LH151" s="813" t="str">
        <f>IF(Table1[[#This Row],[Hauptkörper - B1 - Recyceltes Material Anteil (in %)]]="","",Table1[[#This Row],[Hauptkörper - B1 - Recyceltes Material Anteil (in %)]])</f>
        <v/>
      </c>
      <c r="LI151" s="814" t="str">
        <f>IF(Table1[[#This Row],[Hauptkörper - B1 - Beschichtung]]="","",VLOOKUP(Table1[[#This Row],[Hauptkörper - B1 - Beschichtung]],'DD FD'!AE:AF,2,FALSE))</f>
        <v/>
      </c>
      <c r="LJ151" s="815" t="str">
        <f>IF(Table1[[#This Row],[Hauptkörper - B1 - Beschichtung Anteil (in %)]]="","",Table1[[#This Row],[Hauptkörper - B1 - Beschichtung Anteil (in %)]])</f>
        <v/>
      </c>
      <c r="LK151" s="811" t="str">
        <f>IF(Table1[[#This Row],[Hauptkörper - B2 - Art]]="","",VLOOKUP(Table1[[#This Row],[Hauptkörper - B2 - Art]],'DD FD'!B:C,2,FALSE))</f>
        <v/>
      </c>
      <c r="LL151" s="812" t="str">
        <f>IF(Table1[[#This Row],[Hauptkörper - B2 - Fraktion]]="","",VLOOKUP(Table1[[#This Row],[Hauptkörper - B2 - Fraktion]],'DD FD'!H:J,3,FALSE))</f>
        <v/>
      </c>
      <c r="LM151" s="809" t="str">
        <f>IF(Table1[[#This Row],[Hauptkörper - B2 - Gewicht
(in G)]]="","",Table1[[#This Row],[Hauptkörper - B2 - Gewicht
(in G)]])</f>
        <v/>
      </c>
      <c r="LN151" s="809" t="str">
        <f>IF(Table1[[#This Row],[Hauptkörper - B2 - Lizenzierungs-pflichtig? (X=Ja)]]="","",Table1[[#This Row],[Hauptkörper - B2 - Lizenzierungs-pflichtig? (X=Ja)]])</f>
        <v/>
      </c>
      <c r="LO151" s="812" t="str">
        <f>IF(Table1[[#This Row],[Hauptkörper - B2 - Virgin Material]]="","",VLOOKUP(Table1[[#This Row],[Hauptkörper - B2 - Virgin Material]],'DD FD'!AJ:AK,2,FALSE))</f>
        <v/>
      </c>
      <c r="LP151" s="813" t="str">
        <f>IF(Table1[[#This Row],[Hauptkörper - B2 - Virgin Material Anteil (in %)]]="","",Table1[[#This Row],[Hauptkörper - B2 - Virgin Material Anteil (in %)]])</f>
        <v/>
      </c>
      <c r="LQ151" s="812" t="str">
        <f>IF(Table1[[#This Row],[Hauptkörper - B2 - Recyceltes Material]]="","",VLOOKUP(Table1[[#This Row],[Hauptkörper - B2 - Recyceltes Material]],'DD FD'!AL:AM,2,FALSE))</f>
        <v/>
      </c>
      <c r="LR151" s="813" t="str">
        <f>IF(Table1[[#This Row],[Hauptkörper - B2 - Recyceltes Material Anteil (in %)]]="","",Table1[[#This Row],[Hauptkörper - B2 - Recyceltes Material Anteil (in %)]])</f>
        <v/>
      </c>
      <c r="LS151" s="812" t="str">
        <f>IF(Table1[[#This Row],[Hauptkörper - B2 - Beschichtung]]="","",VLOOKUP(Table1[[#This Row],[Hauptkörper - B2 - Beschichtung]],'DD FD'!AE:AF,2,FALSE))</f>
        <v/>
      </c>
      <c r="LT151" s="815" t="str">
        <f>IF(Table1[[#This Row],[Hauptkörper - B2 - Beschichtung Anteil (in %)]]="","",Table1[[#This Row],[Hauptkörper - B2 - Beschichtung Anteil (in %)]])</f>
        <v/>
      </c>
      <c r="LU151" s="811" t="str">
        <f>IF(Table1[[#This Row],[Hauptkörper - B3 - Art]]="","",VLOOKUP(Table1[[#This Row],[Hauptkörper - B3 - Art]],'DD FD'!B:C,2,FALSE))</f>
        <v/>
      </c>
      <c r="LV151" s="812" t="str">
        <f>IF(Table1[[#This Row],[Hauptkörper - B3 - Fraktion]]="","",VLOOKUP(Table1[[#This Row],[Hauptkörper - B3 - Fraktion]],'DD FD'!H:J,3,FALSE))</f>
        <v/>
      </c>
      <c r="LW151" s="809" t="str">
        <f>IF(Table1[[#This Row],[Hauptkörper - B3 - Gewicht
(in G)]]="","",Table1[[#This Row],[Hauptkörper - B3 - Gewicht
(in G)]])</f>
        <v/>
      </c>
      <c r="LX151" s="809" t="str">
        <f>IF(Table1[[#This Row],[Hauptkörper - B3 - Lizenzierungs-pflichtig? (X=Ja)]]="","",Table1[[#This Row],[Hauptkörper - B3 - Lizenzierungs-pflichtig? (X=Ja)]])</f>
        <v/>
      </c>
      <c r="LY151" s="812" t="str">
        <f>IF(Table1[[#This Row],[Hauptkörper - B3 - Virgin Material]]="","",VLOOKUP(Table1[[#This Row],[Hauptkörper - B3 - Virgin Material]],'DD FD'!AJ:AK,2,FALSE))</f>
        <v/>
      </c>
      <c r="LZ151" s="813" t="str">
        <f>IF(Table1[[#This Row],[Hauptkörper - B3 - Virgin Material Anteil (in %)]]="","",Table1[[#This Row],[Hauptkörper - B3 - Virgin Material Anteil (in %)]])</f>
        <v/>
      </c>
      <c r="MA151" s="812" t="str">
        <f>IF(Table1[[#This Row],[Hauptkörper - B3 - Recyceltes Material]]="","",VLOOKUP(Table1[[#This Row],[Hauptkörper - B3 - Recyceltes Material]],'DD FD'!AL:AM,2,FALSE))</f>
        <v/>
      </c>
      <c r="MB151" s="813" t="str">
        <f>IF(Table1[[#This Row],[Hauptkörper - B3 - Recyceltes Material Anteil (in %)]]="","",Table1[[#This Row],[Hauptkörper - B3 - Recyceltes Material Anteil (in %)]])</f>
        <v/>
      </c>
      <c r="MC151" s="812" t="str">
        <f>IF(Table1[[#This Row],[Hauptkörper - B3 - Beschichtung]]="","",VLOOKUP(Table1[[#This Row],[Hauptkörper - B3 - Beschichtung]],'DD FD'!AE:AF,2,FALSE))</f>
        <v/>
      </c>
      <c r="MD151" s="815" t="str">
        <f>IF(Table1[[#This Row],[Hauptkörper - B3 - Beschichtung Anteil (in %)]]="","",Table1[[#This Row],[Hauptkörper - B3 - Beschichtung Anteil (in %)]])</f>
        <v/>
      </c>
      <c r="ME151" s="811" t="str">
        <f>IF(Table1[[#This Row],[Verschluss - B1 - Art]]="","",VLOOKUP(Table1[[#This Row],[Verschluss - B1 - Art]],'DD FD'!D:E,2,FALSE))</f>
        <v/>
      </c>
      <c r="MF151" s="812" t="str">
        <f>IF(Table1[[#This Row],[Verschluss - B1 - Fraktion]]="","",VLOOKUP(Table1[[#This Row],[Verschluss - B1 - Fraktion]],'DD FD'!H:J,3,FALSE))</f>
        <v/>
      </c>
      <c r="MG151" s="809" t="str">
        <f>IF(Table1[[#This Row],[Verschluss - B1 - Gewicht (in G)]]="","",Table1[[#This Row],[Verschluss - B1 - Gewicht (in G)]])</f>
        <v/>
      </c>
      <c r="MH151" s="809" t="str">
        <f>IF(Table1[[#This Row],[Verschluss - B1 - Lizenzierungs-pflichtig? (X=Ja)]]="","",Table1[[#This Row],[Verschluss - B1 - Lizenzierungs-pflichtig? (X=Ja)]])</f>
        <v/>
      </c>
      <c r="MI151" s="809" t="str">
        <f>IF(Table1[[#This Row],[Verschluss - B1 - Trennbar vom Hauptkörper? (X=Ja)]]="","",Table1[[#This Row],[Verschluss - B1 - Trennbar vom Hauptkörper? (X=Ja)]])</f>
        <v/>
      </c>
      <c r="MJ151" s="812" t="str">
        <f>IF(Table1[[#This Row],[Verschluss - B1 - Virgin Material]]="","",VLOOKUP(Table1[[#This Row],[Verschluss - B1 - Virgin Material]],'DD FD'!AJ:AK,2,FALSE))</f>
        <v/>
      </c>
      <c r="MK151" s="813" t="str">
        <f>IF(Table1[[#This Row],[Verschluss - B1 - Virgin Material Anteil (in %)]]="","",Table1[[#This Row],[Verschluss - B1 - Virgin Material Anteil (in %)]])</f>
        <v/>
      </c>
      <c r="ML151" s="812" t="str">
        <f>IF(Table1[[#This Row],[Verschluss - B1 - Recyceltes Material]]="","",VLOOKUP(Table1[[#This Row],[Verschluss - B1 - Recyceltes Material]],'DD FD'!AL:AM,2,FALSE))</f>
        <v/>
      </c>
      <c r="MM151" s="813" t="str">
        <f>IF(Table1[[#This Row],[Verschluss - B1 - Recyceltes Material Anteil (in %)]]="","",Table1[[#This Row],[Verschluss - B1 - Recyceltes Material Anteil (in %)]])</f>
        <v/>
      </c>
      <c r="MN151" s="812" t="str">
        <f>IF(Table1[[#This Row],[Verschluss - B1 - Beschichtung]]="","",VLOOKUP(Table1[[#This Row],[Verschluss - B1 - Beschichtung]],'DD FD'!AE:AF,2,FALSE))</f>
        <v/>
      </c>
      <c r="MO151" s="815" t="str">
        <f>IF(Table1[[#This Row],[Verschluss - B1 - Beschichtung Anteil (in %)]]="","",Table1[[#This Row],[Verschluss - B1 - Beschichtung Anteil (in %)]])</f>
        <v/>
      </c>
      <c r="MP151" s="811" t="str">
        <f>IF(Table1[[#This Row],[Verschluss - B2 - Art]]="","",VLOOKUP(Table1[[#This Row],[Verschluss - B2 - Art]],'DD FD'!D:E,2,FALSE))</f>
        <v/>
      </c>
      <c r="MQ151" s="812" t="str">
        <f>IF(Table1[[#This Row],[Verschluss - B2 - Fraktion]]="","",VLOOKUP(Table1[[#This Row],[Verschluss - B2 - Fraktion]],'DD FD'!H:J,3,FALSE))</f>
        <v/>
      </c>
      <c r="MR151" s="809" t="str">
        <f>IF(Table1[[#This Row],[Verschluss - B2 - Gewicht (in G)]]="","",Table1[[#This Row],[Verschluss - B2 - Gewicht (in G)]])</f>
        <v/>
      </c>
      <c r="MS151" s="809" t="str">
        <f>IF(Table1[[#This Row],[Verschluss - B2 - Lizenzierungs-pflichtig? (X=Ja)]]="","",Table1[[#This Row],[Verschluss - B2 - Lizenzierungs-pflichtig? (X=Ja)]])</f>
        <v/>
      </c>
      <c r="MT151" s="809" t="str">
        <f>IF(Table1[[#This Row],[Verschluss - B2 - Trennbar vom Hauptkörper? (X=Ja)]]="","",Table1[[#This Row],[Verschluss - B2 - Trennbar vom Hauptkörper? (X=Ja)]])</f>
        <v/>
      </c>
      <c r="MU151" s="812" t="str">
        <f>IF(Table1[[#This Row],[Verschluss - B2 - Virgin Material]]="","",VLOOKUP(Table1[[#This Row],[Verschluss - B2 - Virgin Material]],'DD FD'!AJ:AK,2,FALSE))</f>
        <v/>
      </c>
      <c r="MV151" s="813" t="str">
        <f>IF(Table1[[#This Row],[Verschluss - B2 - Virgin Material Anteil (in %)]]="","",Table1[[#This Row],[Verschluss - B2 - Virgin Material Anteil (in %)]])</f>
        <v/>
      </c>
      <c r="MW151" s="812" t="str">
        <f>IF(Table1[[#This Row],[Verschluss - B2 - Recyceltes Material]]="","",VLOOKUP(Table1[[#This Row],[Verschluss - B2 - Recyceltes Material]],'DD FD'!AL:AM,2,FALSE))</f>
        <v/>
      </c>
      <c r="MX151" s="813" t="str">
        <f>IF(Table1[[#This Row],[Verschluss - B2 - Recyceltes Material Anteil (in %)]]="","",Table1[[#This Row],[Verschluss - B2 - Recyceltes Material Anteil (in %)]])</f>
        <v/>
      </c>
      <c r="MY151" s="812" t="str">
        <f>IF(Table1[[#This Row],[Verschluss - B2 - Beschichtung]]="","",VLOOKUP(Table1[[#This Row],[Verschluss - B2 - Beschichtung]],'DD FD'!AE:AF,2,FALSE))</f>
        <v/>
      </c>
      <c r="MZ151" s="815" t="str">
        <f>IF(Table1[[#This Row],[Verschluss - B2 - Beschichtung Anteil (in %)]]="","",Table1[[#This Row],[Verschluss - B2 - Beschichtung Anteil (in %)]])</f>
        <v/>
      </c>
      <c r="NA151" s="811" t="str">
        <f>IF(Table1[[#This Row],[Verschluss - B3 - Art]]="","",VLOOKUP(Table1[[#This Row],[Verschluss - B3 - Art]],'DD FD'!D:E,2,FALSE))</f>
        <v/>
      </c>
      <c r="NB151" s="812" t="str">
        <f>IF(Table1[[#This Row],[Verschluss - B3 - Fraktion]]="","",VLOOKUP(Table1[[#This Row],[Verschluss - B3 - Fraktion]],'DD FD'!H:J,3,FALSE))</f>
        <v/>
      </c>
      <c r="NC151" s="809" t="str">
        <f>IF(Table1[[#This Row],[Verschluss - B3 - Gewicht (in G)]]="","",Table1[[#This Row],[Verschluss - B3 - Gewicht (in G)]])</f>
        <v/>
      </c>
      <c r="ND151" s="809" t="str">
        <f>IF(Table1[[#This Row],[Verschluss - B3 - Lizenzierungs-pflichtig? (X=Ja)]]="","",Table1[[#This Row],[Verschluss - B3 - Lizenzierungs-pflichtig? (X=Ja)]])</f>
        <v/>
      </c>
      <c r="NE151" s="809" t="str">
        <f>IF(Table1[[#This Row],[Verschluss - B3 - Trennbar vom Hauptkörper? (X=Ja)]]="","",Table1[[#This Row],[Verschluss - B3 - Trennbar vom Hauptkörper? (X=Ja)]])</f>
        <v/>
      </c>
      <c r="NF151" s="812" t="str">
        <f>IF(Table1[[#This Row],[Verschluss - B3 - Virgin Material]]="","",VLOOKUP(Table1[[#This Row],[Verschluss - B3 - Virgin Material]],'DD FD'!AJ:AK,2,FALSE))</f>
        <v/>
      </c>
      <c r="NG151" s="813" t="str">
        <f>IF(Table1[[#This Row],[Verschluss - B3 - Virgin Material Anteil (in %)]]="","",Table1[[#This Row],[Verschluss - B3 - Virgin Material Anteil (in %)]])</f>
        <v/>
      </c>
      <c r="NH151" s="812" t="str">
        <f>IF(Table1[[#This Row],[Verschluss - B3 - Recyceltes Material]]="","",VLOOKUP(Table1[[#This Row],[Verschluss - B3 - Recyceltes Material]],'DD FD'!AL:AM,2,FALSE))</f>
        <v/>
      </c>
      <c r="NI151" s="813" t="str">
        <f>IF(Table1[[#This Row],[Verschluss - B3 - Recyceltes Material Anteil (in %)]]="","",Table1[[#This Row],[Verschluss - B3 - Recyceltes Material Anteil (in %)]])</f>
        <v/>
      </c>
      <c r="NJ151" s="812" t="str">
        <f>IF(Table1[[#This Row],[Verschluss - B3 - Beschichtung]]="","",VLOOKUP(Table1[[#This Row],[Verschluss - B3 - Beschichtung]],'DD FD'!AE:AF,2,FALSE))</f>
        <v/>
      </c>
      <c r="NK151" s="815" t="str">
        <f>IF(Table1[[#This Row],[Verschluss - B3 - Beschichtung Anteil (in %)]]="","",Table1[[#This Row],[Verschluss - B3 - Beschichtung Anteil (in %)]])</f>
        <v/>
      </c>
      <c r="NL151" s="811" t="str">
        <f>IF(Table1[[#This Row],[Etikett - B1 - Art]]="","",VLOOKUP(Table1[[#This Row],[Etikett - B1 - Art]],'DD FD'!F:G,2,FALSE))</f>
        <v/>
      </c>
      <c r="NM151" s="812" t="str">
        <f>IF(Table1[[#This Row],[Etikett - B1 - Fraktion]]="","",VLOOKUP(Table1[[#This Row],[Etikett - B1 - Fraktion]],'DD FD'!H:J,3,FALSE))</f>
        <v/>
      </c>
      <c r="NN151" s="809" t="str">
        <f>IF(Table1[[#This Row],[Etikett - B1 - Gewicht (in G)]]="","",Table1[[#This Row],[Etikett - B1 - Gewicht (in G)]])</f>
        <v/>
      </c>
      <c r="NO151" s="809" t="str">
        <f>IF(Table1[[#This Row],[Etikett - B1 - Lizenzierungs-pflichtig? (X=Ja)]]="","",Table1[[#This Row],[Etikett - B1 - Lizenzierungs-pflichtig? (X=Ja)]])</f>
        <v/>
      </c>
      <c r="NP151" s="809" t="str">
        <f>IF(Table1[[#This Row],[Etikett - B1 - Trennbar vom Hauptkörper? (X=Ja)]]="","",Table1[[#This Row],[Etikett - B1 - Trennbar vom Hauptkörper? (X=Ja)]])</f>
        <v/>
      </c>
      <c r="NQ151" s="812" t="str">
        <f>IF(Table1[[#This Row],[Etikett - B1 - Virgin Material]]="","",VLOOKUP(Table1[[#This Row],[Etikett - B1 - Virgin Material]],'DD FD'!AJ:AK,2,FALSE))</f>
        <v/>
      </c>
      <c r="NR151" s="813" t="str">
        <f>IF(Table1[[#This Row],[Etikett - B1 - Virgin Material Anteil (in %)]]="","",Table1[[#This Row],[Etikett - B1 - Virgin Material Anteil (in %)]])</f>
        <v/>
      </c>
      <c r="NS151" s="812" t="str">
        <f>IF(Table1[[#This Row],[Etikett - B1 - Recyceltes Material]]="","",VLOOKUP(Table1[[#This Row],[Etikett - B1 - Recyceltes Material]],'DD FD'!AL:AM,2,FALSE))</f>
        <v/>
      </c>
      <c r="NT151" s="813" t="str">
        <f>IF(Table1[[#This Row],[Etikett - B1 - Recyceltes Material Anteil (in %)]]="","",Table1[[#This Row],[Etikett - B1 - Recyceltes Material Anteil (in %)]])</f>
        <v/>
      </c>
      <c r="NU151" s="812" t="str">
        <f>IF(Table1[[#This Row],[Etikett - B1 - Beschichtung]]="","",VLOOKUP(Table1[[#This Row],[Etikett - B1 - Beschichtung]],'DD FD'!AE:AF,2,FALSE))</f>
        <v/>
      </c>
      <c r="NV151" s="815" t="str">
        <f>IF(Table1[[#This Row],[Etikett - B1 - Beschichtung Anteil (in %)]]="","",Table1[[#This Row],[Etikett - B1 - Beschichtung Anteil (in %)]])</f>
        <v/>
      </c>
      <c r="NW151" s="811" t="str">
        <f>IF(Table1[[#This Row],[Etikett - B2 - Art]]="","",VLOOKUP(Table1[[#This Row],[Etikett - B2 - Art]],'DD FD'!F:G,2,FALSE))</f>
        <v/>
      </c>
      <c r="NX151" s="812" t="str">
        <f>IF(Table1[[#This Row],[Etikett - B2 - Fraktion]]="","",VLOOKUP(Table1[[#This Row],[Etikett - B2 - Fraktion]],'DD FD'!H:J,3,FALSE))</f>
        <v/>
      </c>
      <c r="NY151" s="809" t="str">
        <f>IF(Table1[[#This Row],[Etikett - B2 - Gewicht (in G)]]="","",Table1[[#This Row],[Etikett - B2 - Gewicht (in G)]])</f>
        <v/>
      </c>
      <c r="NZ151" s="809" t="str">
        <f>IF(Table1[[#This Row],[Etikett - B2 - Lizenzierungs-pflichtig? (X=Ja)]]="","",Table1[[#This Row],[Etikett - B2 - Lizenzierungs-pflichtig? (X=Ja)]])</f>
        <v/>
      </c>
      <c r="OA151" s="809" t="str">
        <f>IF(Table1[[#This Row],[Etikett - B2 - Trennbar vom Hauptkörper? (X=Ja)]]="","",Table1[[#This Row],[Etikett - B2 - Trennbar vom Hauptkörper? (X=Ja)]])</f>
        <v/>
      </c>
      <c r="OB151" s="812" t="str">
        <f>IF(Table1[[#This Row],[Etikett - B2 - Virgin Material]]="","",VLOOKUP(Table1[[#This Row],[Etikett - B2 - Virgin Material]],'DD FD'!AJ:AK,2,FALSE))</f>
        <v/>
      </c>
      <c r="OC151" s="813" t="str">
        <f>IF(Table1[[#This Row],[Etikett - B2 - Virgin Material Anteil (in %)]]="","",Table1[[#This Row],[Etikett - B2 - Virgin Material Anteil (in %)]])</f>
        <v/>
      </c>
      <c r="OD151" s="812" t="str">
        <f>IF(Table1[[#This Row],[Etikett - B2 - Recyceltes Material]]="","",VLOOKUP(Table1[[#This Row],[Etikett - B2 - Recyceltes Material]],'DD FD'!AL:AM,2,FALSE))</f>
        <v/>
      </c>
      <c r="OE151" s="813" t="str">
        <f>IF(Table1[[#This Row],[Etikett - B2 - Recyceltes Material Anteil (in %)]]="","",Table1[[#This Row],[Etikett - B2 - Recyceltes Material Anteil (in %)]])</f>
        <v/>
      </c>
      <c r="OF151" s="812" t="str">
        <f>IF(Table1[[#This Row],[Etikett - B2 - Beschichtung]]="","",VLOOKUP(Table1[[#This Row],[Etikett - B2 - Beschichtung]],'DD FD'!AE:AF,2,FALSE))</f>
        <v/>
      </c>
      <c r="OG151" s="815" t="str">
        <f>IF(Table1[[#This Row],[Etikett - B2 - Beschichtung Anteil (in %)]]="","",Table1[[#This Row],[Etikett - B2 - Beschichtung Anteil (in %)]])</f>
        <v/>
      </c>
      <c r="OH151" s="811" t="str">
        <f>IF(Table1[[#This Row],[Etikett - B3 - Art]]="","",VLOOKUP(Table1[[#This Row],[Etikett - B3 - Art]],'DD FD'!F:G,2,FALSE))</f>
        <v/>
      </c>
      <c r="OI151" s="812" t="str">
        <f>IF(Table1[[#This Row],[Etikett - B3 - Fraktion]]="","",VLOOKUP(Table1[[#This Row],[Etikett - B3 - Fraktion]],'DD FD'!H:J,3,FALSE))</f>
        <v/>
      </c>
      <c r="OJ151" s="809" t="str">
        <f>IF(Table1[[#This Row],[Etikett - B3 - Gewicht (in G)]]="","",Table1[[#This Row],[Etikett - B3 - Gewicht (in G)]])</f>
        <v/>
      </c>
      <c r="OK151" s="809" t="str">
        <f>IF(Table1[[#This Row],[Etikett - B3 - Lizenzierungs-pflichtig? (X=Ja)]]="","",Table1[[#This Row],[Etikett - B3 - Lizenzierungs-pflichtig? (X=Ja)]])</f>
        <v/>
      </c>
      <c r="OL151" s="809" t="str">
        <f>IF(Table1[[#This Row],[Etikett - B3 - Trennbar vom Hauptkörper? (X=Ja)]]="","",Table1[[#This Row],[Etikett - B3 - Trennbar vom Hauptkörper? (X=Ja)]])</f>
        <v/>
      </c>
      <c r="OM151" s="812" t="str">
        <f>IF(Table1[[#This Row],[Etikett - B3 - Virgin Material]]="","",VLOOKUP(Table1[[#This Row],[Etikett - B3 - Virgin Material]],'DD FD'!AJ:AK,2,FALSE))</f>
        <v/>
      </c>
      <c r="ON151" s="813" t="str">
        <f>IF(Table1[[#This Row],[Etikett - B3 - Virgin Material Anteil (in %)]]="","",Table1[[#This Row],[Etikett - B3 - Virgin Material Anteil (in %)]])</f>
        <v/>
      </c>
      <c r="OO151" s="812" t="str">
        <f>IF(Table1[[#This Row],[Etikett - B3 - Recyceltes Material]]="","",VLOOKUP(Table1[[#This Row],[Etikett - B3 - Recyceltes Material]],'DD FD'!AL:AM,2,FALSE))</f>
        <v/>
      </c>
      <c r="OP151" s="813" t="str">
        <f>IF(Table1[[#This Row],[Etikett - B3 - Recyceltes Material Anteil (in %)]]="","",Table1[[#This Row],[Etikett - B3 - Recyceltes Material Anteil (in %)]])</f>
        <v/>
      </c>
      <c r="OQ151" s="812" t="str">
        <f>IF(Table1[[#This Row],[Etikett - B3 - Beschichtung]]="","",VLOOKUP(Table1[[#This Row],[Etikett - B3 - Beschichtung]],'DD FD'!AE:AF,2,FALSE))</f>
        <v/>
      </c>
      <c r="OR151" s="861" t="str">
        <f>IF(Table1[[#This Row],[Etikett - B3 - Beschichtung Anteil (in %)]]="","",Table1[[#This Row],[Etikett - B3 - Beschichtung Anteil (in %)]])</f>
        <v/>
      </c>
      <c r="OS151" s="866">
        <f>ROUNDUP(SUM(
IF(AND(LB151='DD FD'!$J$7,LD151='DD FD'!$AI$3),LC151,0),
IF(AND(LL151='DD FD'!$J$7,LN151='DD FD'!$AI$3),LM151,0),
IF(AND(LV151='DD FD'!$J$7,LX151='DD FD'!$AI$3),LW151,0),
IF(AND(MF151='DD FD'!$J$7,MH151='DD FD'!$AI$3),MG151,0),
IF(AND(MQ151='DD FD'!$J$7,MS151='DD FD'!$AI$3),MR151,0),
IF(AND(NB151='DD FD'!$J$7,ND151='DD FD'!$AI$3),NC151,0),
IF(AND(NM151='DD FD'!$J$7,NO151='DD FD'!$AI$3),NN151,0),
IF(AND(NX151='DD FD'!$J$7,NZ151='DD FD'!$AI$3),NY151,0),
IF(AND(OI151='DD FD'!$J$7,OK151='DD FD'!$AI$3),OJ151,0),
),2)</f>
        <v>0</v>
      </c>
      <c r="OT151" s="865">
        <f>ROUNDUP(SUM(
IF(AND(LB151='DD FD'!$J$6,LD151='DD FD'!$AI$3),LC151,0),
IF(AND(LL151='DD FD'!$J$6,LN151='DD FD'!$AI$3),LM151,0),
IF(AND(LV151='DD FD'!$J$6,LX151='DD FD'!$AI$3),LW151,0),
IF(AND(MF151='DD FD'!$J$6,MH151='DD FD'!$AI$3),MG151,0),
IF(AND(MQ151='DD FD'!$J$6,MS151='DD FD'!$AI$3),MR151,0),
IF(AND(NB151='DD FD'!$J$6,ND151='DD FD'!$AI$3),NC151,0),
IF(AND(NM151='DD FD'!$J$6,NO151='DD FD'!$AI$3),NN151,0),
IF(AND(NX151='DD FD'!$J$6,NZ151='DD FD'!$AI$3),NY151,0),
IF(AND(OI151='DD FD'!$J$6,OK151='DD FD'!$AI$3),OJ151,0),
),2)</f>
        <v>0</v>
      </c>
      <c r="OU151" s="865">
        <f>ROUNDUP(SUM(
IF(AND(LB151='DD FD'!$J$10,LD151='DD FD'!$AI$3),LC151,0),
IF(AND(LL151='DD FD'!$J$10,LN151='DD FD'!$AI$3),LM151,0),
IF(AND(LV151='DD FD'!$J$10,LX151='DD FD'!$AI$3),LW151,0),
IF(AND(MF151='DD FD'!$J$10,MH151='DD FD'!$AI$3),MG151,0),
IF(AND(MQ151='DD FD'!$J$10,MS151='DD FD'!$AI$3),MR151,0),
IF(AND(NB151='DD FD'!$J$10,ND151='DD FD'!$AI$3),NC151,0),
IF(AND(NM151='DD FD'!$J$10,NO151='DD FD'!$AI$3),NN151,0),
IF(AND(NX151='DD FD'!$J$10,NZ151='DD FD'!$AI$3),NY151,0),
IF(AND(OI151='DD FD'!$J$10,OK151='DD FD'!$AI$3),OJ151,0),
),2)</f>
        <v>0</v>
      </c>
      <c r="OV151" s="865">
        <f>ROUNDUP(SUM(
IF(AND(LB151='DD FD'!$J$8,LD151='DD FD'!$AI$3),LC151,0),
IF(AND(LL151='DD FD'!$J$8,LN151='DD FD'!$AI$3),LM151,0),
IF(AND(LV151='DD FD'!$J$8,LX151='DD FD'!$AI$3),LW151,0),
IF(AND(MF151='DD FD'!$J$8,MH151='DD FD'!$AI$3),MG151,0),
IF(AND(MQ151='DD FD'!$J$8,MS151='DD FD'!$AI$3),MR151,0),
IF(AND(NB151='DD FD'!$J$8,ND151='DD FD'!$AI$3),NC151,0),
IF(AND(NM151='DD FD'!$J$8,NO151='DD FD'!$AI$3),NN151,0),
IF(AND(NX151='DD FD'!$J$8,NZ151='DD FD'!$AI$3),NY151,0),
IF(AND(OI151='DD FD'!$J$8,OK151='DD FD'!$AI$3),OJ151,0),
),2)</f>
        <v>0</v>
      </c>
      <c r="OW151" s="865">
        <f>ROUNDUP(SUM(
IF(AND(LB151='DD FD'!$J$5,LD151='DD FD'!$AI$3),LC151,0),
IF(AND(LL151='DD FD'!$J$5,LN151='DD FD'!$AI$3),LM151,0),
IF(AND(LV151='DD FD'!$J$5,LX151='DD FD'!$AI$3),LW151,0),
IF(AND(MF151='DD FD'!$J$5,MH151='DD FD'!$AI$3),MG151,0),
IF(AND(MQ151='DD FD'!$J$5,MS151='DD FD'!$AI$3),MR151,0),
IF(AND(NB151='DD FD'!$J$5,ND151='DD FD'!$AI$3),NC151,0),
IF(AND(NM151='DD FD'!$J$5,NO151='DD FD'!$AI$3),NN151,0),
IF(AND(NX151='DD FD'!$J$5,NZ151='DD FD'!$AI$3),NY151,0),
IF(AND(OI151='DD FD'!$J$5,OK151='DD FD'!$AI$3),OJ151,0),
),2)</f>
        <v>0</v>
      </c>
      <c r="OX151" s="865">
        <f>ROUNDUP(SUM(
IF(AND(LB151='DD FD'!$J$9,LD151='DD FD'!$AI$3),LC151,0),
IF(AND(LL151='DD FD'!$J$9,LN151='DD FD'!$AI$3),LM151,0),
IF(AND(LV151='DD FD'!$J$9,LX151='DD FD'!$AI$3),LW151,0),
IF(AND(MF151='DD FD'!$J$9,MH151='DD FD'!$AI$3),MG151,0),
IF(AND(MQ151='DD FD'!$J$9,MS151='DD FD'!$AI$3),MR151,0),
IF(AND(NB151='DD FD'!$J$9,ND151='DD FD'!$AI$3),NC151,0),
IF(AND(NM151='DD FD'!$J$9,NO151='DD FD'!$AI$3),NN151,0),
IF(AND(NX151='DD FD'!$J$9,NZ151='DD FD'!$AI$3),NY151,0),
IF(AND(OI151='DD FD'!$J$9,OK151='DD FD'!$AI$3),OJ151,0),
),2)</f>
        <v>0</v>
      </c>
      <c r="OY151" s="865">
        <f>ROUNDUP(SUM(
IF(AND(LB151='DD FD'!$J$4,LD151='DD FD'!$AI$3),LC151,0),
IF(AND(LL151='DD FD'!$J$4,LN151='DD FD'!$AI$3),LM151,0),
IF(AND(LV151='DD FD'!$J$4,LX151='DD FD'!$AI$3),LW151,0),
IF(AND(MF151='DD FD'!$J$4,MH151='DD FD'!$AI$3),MG151,0),
IF(AND(MQ151='DD FD'!$J$4,MS151='DD FD'!$AI$3),MR151,0),
IF(AND(NB151='DD FD'!$J$4,ND151='DD FD'!$AI$3),NC151,0),
IF(AND(NM151='DD FD'!$J$4,NO151='DD FD'!$AI$3),NN151,0),
IF(AND(NX151='DD FD'!$J$4,NZ151='DD FD'!$AI$3),NY151,0),
IF(AND(OI151='DD FD'!$J$4,OK151='DD FD'!$AI$3),OJ151,0),
),2)</f>
        <v>0</v>
      </c>
      <c r="OZ151" s="867">
        <f>ROUNDUP(SUM(
IF(AND(LB151='DD FD'!$J$11,LD151='DD FD'!$AI$3),LC151,0),
IF(AND(LL151='DD FD'!$J$11,LN151='DD FD'!$AI$3),LM151,0),
IF(AND(LV151='DD FD'!$J$11,LX151='DD FD'!$AI$3),LW151,0),
IF(AND(MF151='DD FD'!$J$11,MH151='DD FD'!$AI$3),MG151,0),
IF(AND(MQ151='DD FD'!$J$11,MS151='DD FD'!$AI$3),MR151,0),
IF(AND(NB151='DD FD'!$J$11,ND151='DD FD'!$AI$3),NC151,0),
IF(AND(NM151='DD FD'!$J$11,NO151='DD FD'!$AI$3),NN151,0),
IF(AND(NX151='DD FD'!$J$11,NZ151='DD FD'!$AI$3),NY151,0),
IF(AND(OI151='DD FD'!$J$11,OK151='DD FD'!$AI$3),OJ151,0),
),2)</f>
        <v>0</v>
      </c>
    </row>
    <row r="152" spans="1:416">
      <c r="A152" s="663"/>
      <c r="B152" s="182"/>
      <c r="C152" s="282"/>
      <c r="D152" s="282"/>
      <c r="E152" s="183"/>
      <c r="F152" s="355"/>
      <c r="G152" s="359"/>
      <c r="H152" s="664"/>
      <c r="I152" s="173"/>
      <c r="J152" s="161" t="str">
        <f t="shared" si="54"/>
        <v/>
      </c>
      <c r="K152" s="633" t="str">
        <f t="shared" si="71"/>
        <v/>
      </c>
      <c r="L152" s="636"/>
      <c r="M152" s="124" t="str">
        <f t="shared" si="72"/>
        <v/>
      </c>
      <c r="N152" s="125" t="str">
        <f t="shared" si="55"/>
        <v/>
      </c>
      <c r="O152" s="175"/>
      <c r="P152" s="175"/>
      <c r="Q152" s="126" t="str">
        <f t="shared" si="73"/>
        <v/>
      </c>
      <c r="R152" s="184"/>
      <c r="S152" s="184"/>
      <c r="T152" s="182"/>
      <c r="U152" s="182"/>
      <c r="V152" s="182"/>
      <c r="W152" s="358"/>
      <c r="X152" s="182"/>
      <c r="Y152" s="183"/>
      <c r="Z152" s="123"/>
      <c r="AA152" s="176"/>
      <c r="AB152" s="176"/>
      <c r="AC152" s="176"/>
      <c r="AD152" s="176"/>
      <c r="AE152" s="176"/>
      <c r="AF152" s="176"/>
      <c r="AG152" s="127" t="str">
        <f t="shared" si="74"/>
        <v/>
      </c>
      <c r="AH152" s="127" t="str">
        <f t="shared" si="75"/>
        <v/>
      </c>
      <c r="AI152" s="370"/>
      <c r="AJ152" s="635"/>
      <c r="AK152" s="619" t="str">
        <f t="shared" si="76"/>
        <v/>
      </c>
      <c r="AL152" s="124" t="str">
        <f t="shared" si="56"/>
        <v/>
      </c>
      <c r="AM152" s="124" t="str">
        <f t="shared" si="57"/>
        <v/>
      </c>
      <c r="AN152" s="124" t="str">
        <f t="shared" si="58"/>
        <v/>
      </c>
      <c r="AO152" s="124" t="str">
        <f t="shared" si="59"/>
        <v/>
      </c>
      <c r="AP152" s="184"/>
      <c r="AQ152" s="182"/>
      <c r="AR152" s="182"/>
      <c r="AS152" s="182"/>
      <c r="AT152" s="182"/>
      <c r="AU152" s="127" t="str">
        <f t="shared" si="60"/>
        <v/>
      </c>
      <c r="AV152" s="354"/>
      <c r="AW152" s="127" t="str">
        <f t="shared" si="61"/>
        <v/>
      </c>
      <c r="AX152" s="144" t="str">
        <f t="shared" si="62"/>
        <v/>
      </c>
      <c r="AY152" s="182"/>
      <c r="AZ152" s="23"/>
      <c r="BA152" s="23"/>
      <c r="BB152" s="183"/>
      <c r="BC152" s="622"/>
      <c r="BD152" s="649" t="str">
        <f t="shared" si="77"/>
        <v/>
      </c>
      <c r="BE152" s="354"/>
      <c r="BF152" s="192" t="str">
        <f t="shared" si="78"/>
        <v/>
      </c>
      <c r="BG152" s="159"/>
      <c r="BH152" s="159"/>
      <c r="BI152" s="182"/>
      <c r="BJ152" s="194"/>
      <c r="BK152" s="194"/>
      <c r="BL152" s="194"/>
      <c r="BM152" s="127" t="str">
        <f t="shared" si="63"/>
        <v/>
      </c>
      <c r="BN152" s="194"/>
      <c r="BO152" s="178" t="str">
        <f t="shared" si="64"/>
        <v/>
      </c>
      <c r="BP152" s="191"/>
      <c r="BQ152" s="182"/>
      <c r="BR152" s="23"/>
      <c r="BS152" s="23"/>
      <c r="BT152" s="23"/>
      <c r="BU152" s="651"/>
      <c r="BV152" s="647"/>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633" t="str">
        <f t="shared" si="79"/>
        <v/>
      </c>
      <c r="DY152" s="736"/>
      <c r="DZ152" s="334"/>
      <c r="EA152" s="736"/>
      <c r="EB152" s="197"/>
      <c r="EC152" s="194"/>
      <c r="ED152" s="197"/>
      <c r="EE152" s="197"/>
      <c r="EF152" s="194"/>
      <c r="EG152" s="194"/>
      <c r="EH152" s="194"/>
      <c r="EI152" s="123" t="str">
        <f t="shared" si="65"/>
        <v/>
      </c>
      <c r="EJ152" s="194"/>
      <c r="EK152" s="620" t="str">
        <f t="shared" si="66"/>
        <v/>
      </c>
      <c r="EL152" s="756"/>
      <c r="EM152" s="620" t="str">
        <f t="shared" si="80"/>
        <v/>
      </c>
      <c r="EN152" s="733"/>
      <c r="EO152" s="163"/>
      <c r="EP152" s="163"/>
      <c r="EQ152" s="163"/>
      <c r="ER152" s="163"/>
      <c r="ES152" s="163"/>
      <c r="ET152" s="163"/>
      <c r="EU152" s="163"/>
      <c r="EV152" s="163"/>
      <c r="EW152" s="163"/>
      <c r="EX152" s="163"/>
      <c r="EY152" s="163"/>
      <c r="EZ152" s="163"/>
      <c r="FA152" s="163"/>
      <c r="FB152" s="163"/>
      <c r="FC152" s="742"/>
      <c r="FD152" s="648" t="str">
        <f t="shared" si="67"/>
        <v/>
      </c>
      <c r="FE152" s="183"/>
      <c r="FF152" s="201"/>
      <c r="FG152" s="201"/>
      <c r="FH152" s="201"/>
      <c r="FI152" s="201"/>
      <c r="FJ152" s="201"/>
      <c r="FK152" s="201"/>
      <c r="FL152" s="182"/>
      <c r="FM152" s="182"/>
      <c r="FN152" s="334"/>
      <c r="FO152" s="123" t="str">
        <f t="shared" si="68"/>
        <v/>
      </c>
      <c r="FP152" s="889" t="str">
        <f>IF(Table1[[#This Row],[Baumwollanteil (in %)]]&lt;&gt;"","05","")</f>
        <v/>
      </c>
      <c r="FQ152" s="999"/>
      <c r="FR152" s="179" t="str">
        <f t="shared" si="69"/>
        <v/>
      </c>
      <c r="FS152" s="175"/>
      <c r="FT152" s="175"/>
      <c r="FU152" s="175"/>
      <c r="FV152" s="745" t="str">
        <f t="shared" si="70"/>
        <v/>
      </c>
      <c r="FZ152" s="24"/>
      <c r="GA152" s="24"/>
      <c r="GC152" s="1010" t="str">
        <f>IF(Table1[[#This Row],[Global Trade Item Number (GTIN)]]="","",Table1[[#This Row],[Global Trade Item Number (GTIN)]])</f>
        <v/>
      </c>
      <c r="GD152" s="790" t="str">
        <f>IF(Table1[[#This Row],[WAWI-Nr./ Kreditoren-Nummer
(ASDV)]]&lt;&gt;"",Table1[[#This Row],[WAWI-Nr./ Kreditoren-Nummer
(ASDV)]],"")</f>
        <v/>
      </c>
      <c r="GE152" s="190"/>
      <c r="GF152" s="790" t="str">
        <f>IF(Table1[[#This Row],[Gültig ab (Datum)]]&lt;&gt;"","31.12.9999","")</f>
        <v/>
      </c>
      <c r="GG152" s="190"/>
      <c r="GH152" s="190"/>
      <c r="GI152" s="616"/>
      <c r="GJ152" s="765"/>
      <c r="GK152" s="763"/>
      <c r="GL152" s="617"/>
      <c r="GM152" s="617"/>
      <c r="GN152" s="617"/>
      <c r="GO152" s="617"/>
      <c r="GP152" s="617"/>
      <c r="GQ152" s="775"/>
      <c r="GR152" s="771"/>
      <c r="GS152" s="159"/>
      <c r="GT152" s="610"/>
      <c r="GU152" s="610"/>
      <c r="GV152" s="610"/>
      <c r="GW152" s="610"/>
      <c r="GX152" s="610"/>
      <c r="GY152" s="610"/>
      <c r="GZ152" s="610"/>
      <c r="HA152" s="610"/>
      <c r="HB152" s="771"/>
      <c r="HC152" s="610"/>
      <c r="HD152" s="610"/>
      <c r="HE152" s="610"/>
      <c r="HF152" s="610"/>
      <c r="HG152" s="610"/>
      <c r="HH152" s="610"/>
      <c r="HI152" s="610"/>
      <c r="HJ152" s="610"/>
      <c r="HK152" s="610"/>
      <c r="HL152" s="771"/>
      <c r="HM152" s="610"/>
      <c r="HN152" s="610"/>
      <c r="HO152" s="610"/>
      <c r="HP152" s="610"/>
      <c r="HQ152" s="610"/>
      <c r="HR152" s="610"/>
      <c r="HS152" s="610"/>
      <c r="HT152" s="610"/>
      <c r="HU152" s="610"/>
      <c r="HV152" s="771"/>
      <c r="HW152" s="610"/>
      <c r="HX152" s="610"/>
      <c r="HY152" s="610"/>
      <c r="HZ152" s="610"/>
      <c r="IA152" s="610"/>
      <c r="IB152" s="610"/>
      <c r="IC152" s="610"/>
      <c r="ID152" s="610"/>
      <c r="IE152" s="610"/>
      <c r="IF152" s="610"/>
      <c r="IG152" s="771"/>
      <c r="IH152" s="610"/>
      <c r="II152" s="610"/>
      <c r="IJ152" s="610"/>
      <c r="IK152" s="610"/>
      <c r="IL152" s="610"/>
      <c r="IM152" s="610"/>
      <c r="IN152" s="610"/>
      <c r="IO152" s="610"/>
      <c r="IP152" s="610"/>
      <c r="IQ152" s="610"/>
      <c r="IR152" s="771"/>
      <c r="IS152" s="610"/>
      <c r="IT152" s="610"/>
      <c r="IU152" s="610"/>
      <c r="IV152" s="610"/>
      <c r="IW152" s="610"/>
      <c r="IX152" s="610"/>
      <c r="IY152" s="610"/>
      <c r="IZ152" s="610"/>
      <c r="JA152" s="610"/>
      <c r="JB152" s="610"/>
      <c r="JC152" s="771"/>
      <c r="JD152" s="610"/>
      <c r="JE152" s="610"/>
      <c r="JF152" s="610"/>
      <c r="JG152" s="610"/>
      <c r="JH152" s="610"/>
      <c r="JI152" s="610"/>
      <c r="JJ152" s="610"/>
      <c r="JK152" s="610"/>
      <c r="JL152" s="610"/>
      <c r="JM152" s="827"/>
      <c r="JN152" s="771"/>
      <c r="JO152" s="610"/>
      <c r="JP152" s="610"/>
      <c r="JQ152" s="610"/>
      <c r="JR152" s="610"/>
      <c r="JS152" s="610"/>
      <c r="JT152" s="610"/>
      <c r="JU152" s="610"/>
      <c r="JV152" s="610"/>
      <c r="JW152" s="610"/>
      <c r="JX152" s="610"/>
      <c r="JY152" s="771"/>
      <c r="JZ152" s="610"/>
      <c r="KA152" s="610"/>
      <c r="KB152" s="610"/>
      <c r="KC152" s="610"/>
      <c r="KD152" s="610"/>
      <c r="KE152" s="610"/>
      <c r="KF152" s="610"/>
      <c r="KG152" s="610"/>
      <c r="KH152" s="610"/>
      <c r="KI152" s="610"/>
      <c r="KL152" s="803" t="str">
        <f>IF(Table1[[#This Row],[GTIN]]&lt;&gt;"",Table1[[#This Row],[GTIN]],"")</f>
        <v/>
      </c>
      <c r="KM152" s="804" t="str">
        <f>Table1[[#This Row],[Kreditor]]</f>
        <v/>
      </c>
      <c r="KN152" s="805" t="str">
        <f>IF(Table1[[#This Row],[Gültig ab (Datum)]]&lt;&gt;"",Table1[[#This Row],[Gültig ab (Datum)]],"")</f>
        <v/>
      </c>
      <c r="KO152" s="805" t="str">
        <f>Table1[[#This Row],[Gültig bis]]</f>
        <v/>
      </c>
      <c r="KP152" s="818" t="str">
        <f>IF(Table1[[#This Row],[Artikel verpackt? 
(X=Ja)]]="","",Table1[[#This Row],[Artikel verpackt? 
(X=Ja)]])</f>
        <v/>
      </c>
      <c r="KQ152" s="806" t="str">
        <f>IF(Table1[[#This Row],[Verpackung recyclingfähig?
(X=Ja)]]="","",Table1[[#This Row],[Verpackung recyclingfähig?
(X=Ja)]])</f>
        <v/>
      </c>
      <c r="KR152" s="807"/>
      <c r="KS152" s="808"/>
      <c r="KT152" s="809"/>
      <c r="KU152" s="809"/>
      <c r="KV152" s="809"/>
      <c r="KW152" s="809"/>
      <c r="KX152" s="809"/>
      <c r="KY152" s="809"/>
      <c r="KZ152" s="810"/>
      <c r="LA152" s="811" t="str">
        <f>IF(Table1[[#This Row],[Hauptkörper - B1 - Art]]="","",VLOOKUP(Table1[[#This Row],[Hauptkörper - B1 - Art]],'DD FD'!B:C,2,FALSE))</f>
        <v/>
      </c>
      <c r="LB152" s="812" t="str">
        <f>IF(Table1[[#This Row],[Hauptkörper - B1 - Fraktion]]="","",VLOOKUP(Table1[[#This Row],[Hauptkörper - B1 - Fraktion]],'DD FD'!H:J,3,FALSE))</f>
        <v/>
      </c>
      <c r="LC152" s="809" t="str">
        <f>IF(Table1[[#This Row],[Hauptkörper - B1 - Gewicht
(in G)]]="","",Table1[[#This Row],[Hauptkörper - B1 - Gewicht
(in G)]])</f>
        <v/>
      </c>
      <c r="LD152" s="809" t="str">
        <f>IF(Table1[[#This Row],[Hauptkörper - B1 - Lizenzierungs-pflichtig? (X=Ja)]]="","",Table1[[#This Row],[Hauptkörper - B1 - Lizenzierungs-pflichtig? (X=Ja)]])</f>
        <v/>
      </c>
      <c r="LE152" s="812" t="str">
        <f>IF(Table1[[#This Row],[Hauptkörper - B1 - Virgin Material]]="","",VLOOKUP(Table1[[#This Row],[Hauptkörper - B1 - Virgin Material]],'DD FD'!AJ:AK,2,FALSE))</f>
        <v/>
      </c>
      <c r="LF152" s="813" t="str">
        <f>IF(Table1[[#This Row],[Hauptkörper - B1 - Virgin Material Anteil (in %)]]="","",Table1[[#This Row],[Hauptkörper - B1 - Virgin Material Anteil (in %)]])</f>
        <v/>
      </c>
      <c r="LG152" s="812" t="str">
        <f>IF(Table1[[#This Row],[Hauptkörper - B1 - Recyceltes Material]]="","",VLOOKUP(Table1[[#This Row],[Hauptkörper - B1 - Recyceltes Material]],'DD FD'!AL:AM,2,FALSE))</f>
        <v/>
      </c>
      <c r="LH152" s="813" t="str">
        <f>IF(Table1[[#This Row],[Hauptkörper - B1 - Recyceltes Material Anteil (in %)]]="","",Table1[[#This Row],[Hauptkörper - B1 - Recyceltes Material Anteil (in %)]])</f>
        <v/>
      </c>
      <c r="LI152" s="814" t="str">
        <f>IF(Table1[[#This Row],[Hauptkörper - B1 - Beschichtung]]="","",VLOOKUP(Table1[[#This Row],[Hauptkörper - B1 - Beschichtung]],'DD FD'!AE:AF,2,FALSE))</f>
        <v/>
      </c>
      <c r="LJ152" s="815" t="str">
        <f>IF(Table1[[#This Row],[Hauptkörper - B1 - Beschichtung Anteil (in %)]]="","",Table1[[#This Row],[Hauptkörper - B1 - Beschichtung Anteil (in %)]])</f>
        <v/>
      </c>
      <c r="LK152" s="811" t="str">
        <f>IF(Table1[[#This Row],[Hauptkörper - B2 - Art]]="","",VLOOKUP(Table1[[#This Row],[Hauptkörper - B2 - Art]],'DD FD'!B:C,2,FALSE))</f>
        <v/>
      </c>
      <c r="LL152" s="812" t="str">
        <f>IF(Table1[[#This Row],[Hauptkörper - B2 - Fraktion]]="","",VLOOKUP(Table1[[#This Row],[Hauptkörper - B2 - Fraktion]],'DD FD'!H:J,3,FALSE))</f>
        <v/>
      </c>
      <c r="LM152" s="809" t="str">
        <f>IF(Table1[[#This Row],[Hauptkörper - B2 - Gewicht
(in G)]]="","",Table1[[#This Row],[Hauptkörper - B2 - Gewicht
(in G)]])</f>
        <v/>
      </c>
      <c r="LN152" s="809" t="str">
        <f>IF(Table1[[#This Row],[Hauptkörper - B2 - Lizenzierungs-pflichtig? (X=Ja)]]="","",Table1[[#This Row],[Hauptkörper - B2 - Lizenzierungs-pflichtig? (X=Ja)]])</f>
        <v/>
      </c>
      <c r="LO152" s="812" t="str">
        <f>IF(Table1[[#This Row],[Hauptkörper - B2 - Virgin Material]]="","",VLOOKUP(Table1[[#This Row],[Hauptkörper - B2 - Virgin Material]],'DD FD'!AJ:AK,2,FALSE))</f>
        <v/>
      </c>
      <c r="LP152" s="813" t="str">
        <f>IF(Table1[[#This Row],[Hauptkörper - B2 - Virgin Material Anteil (in %)]]="","",Table1[[#This Row],[Hauptkörper - B2 - Virgin Material Anteil (in %)]])</f>
        <v/>
      </c>
      <c r="LQ152" s="812" t="str">
        <f>IF(Table1[[#This Row],[Hauptkörper - B2 - Recyceltes Material]]="","",VLOOKUP(Table1[[#This Row],[Hauptkörper - B2 - Recyceltes Material]],'DD FD'!AL:AM,2,FALSE))</f>
        <v/>
      </c>
      <c r="LR152" s="813" t="str">
        <f>IF(Table1[[#This Row],[Hauptkörper - B2 - Recyceltes Material Anteil (in %)]]="","",Table1[[#This Row],[Hauptkörper - B2 - Recyceltes Material Anteil (in %)]])</f>
        <v/>
      </c>
      <c r="LS152" s="812" t="str">
        <f>IF(Table1[[#This Row],[Hauptkörper - B2 - Beschichtung]]="","",VLOOKUP(Table1[[#This Row],[Hauptkörper - B2 - Beschichtung]],'DD FD'!AE:AF,2,FALSE))</f>
        <v/>
      </c>
      <c r="LT152" s="815" t="str">
        <f>IF(Table1[[#This Row],[Hauptkörper - B2 - Beschichtung Anteil (in %)]]="","",Table1[[#This Row],[Hauptkörper - B2 - Beschichtung Anteil (in %)]])</f>
        <v/>
      </c>
      <c r="LU152" s="811" t="str">
        <f>IF(Table1[[#This Row],[Hauptkörper - B3 - Art]]="","",VLOOKUP(Table1[[#This Row],[Hauptkörper - B3 - Art]],'DD FD'!B:C,2,FALSE))</f>
        <v/>
      </c>
      <c r="LV152" s="812" t="str">
        <f>IF(Table1[[#This Row],[Hauptkörper - B3 - Fraktion]]="","",VLOOKUP(Table1[[#This Row],[Hauptkörper - B3 - Fraktion]],'DD FD'!H:J,3,FALSE))</f>
        <v/>
      </c>
      <c r="LW152" s="809" t="str">
        <f>IF(Table1[[#This Row],[Hauptkörper - B3 - Gewicht
(in G)]]="","",Table1[[#This Row],[Hauptkörper - B3 - Gewicht
(in G)]])</f>
        <v/>
      </c>
      <c r="LX152" s="809" t="str">
        <f>IF(Table1[[#This Row],[Hauptkörper - B3 - Lizenzierungs-pflichtig? (X=Ja)]]="","",Table1[[#This Row],[Hauptkörper - B3 - Lizenzierungs-pflichtig? (X=Ja)]])</f>
        <v/>
      </c>
      <c r="LY152" s="812" t="str">
        <f>IF(Table1[[#This Row],[Hauptkörper - B3 - Virgin Material]]="","",VLOOKUP(Table1[[#This Row],[Hauptkörper - B3 - Virgin Material]],'DD FD'!AJ:AK,2,FALSE))</f>
        <v/>
      </c>
      <c r="LZ152" s="813" t="str">
        <f>IF(Table1[[#This Row],[Hauptkörper - B3 - Virgin Material Anteil (in %)]]="","",Table1[[#This Row],[Hauptkörper - B3 - Virgin Material Anteil (in %)]])</f>
        <v/>
      </c>
      <c r="MA152" s="812" t="str">
        <f>IF(Table1[[#This Row],[Hauptkörper - B3 - Recyceltes Material]]="","",VLOOKUP(Table1[[#This Row],[Hauptkörper - B3 - Recyceltes Material]],'DD FD'!AL:AM,2,FALSE))</f>
        <v/>
      </c>
      <c r="MB152" s="813" t="str">
        <f>IF(Table1[[#This Row],[Hauptkörper - B3 - Recyceltes Material Anteil (in %)]]="","",Table1[[#This Row],[Hauptkörper - B3 - Recyceltes Material Anteil (in %)]])</f>
        <v/>
      </c>
      <c r="MC152" s="812" t="str">
        <f>IF(Table1[[#This Row],[Hauptkörper - B3 - Beschichtung]]="","",VLOOKUP(Table1[[#This Row],[Hauptkörper - B3 - Beschichtung]],'DD FD'!AE:AF,2,FALSE))</f>
        <v/>
      </c>
      <c r="MD152" s="815" t="str">
        <f>IF(Table1[[#This Row],[Hauptkörper - B3 - Beschichtung Anteil (in %)]]="","",Table1[[#This Row],[Hauptkörper - B3 - Beschichtung Anteil (in %)]])</f>
        <v/>
      </c>
      <c r="ME152" s="811" t="str">
        <f>IF(Table1[[#This Row],[Verschluss - B1 - Art]]="","",VLOOKUP(Table1[[#This Row],[Verschluss - B1 - Art]],'DD FD'!D:E,2,FALSE))</f>
        <v/>
      </c>
      <c r="MF152" s="812" t="str">
        <f>IF(Table1[[#This Row],[Verschluss - B1 - Fraktion]]="","",VLOOKUP(Table1[[#This Row],[Verschluss - B1 - Fraktion]],'DD FD'!H:J,3,FALSE))</f>
        <v/>
      </c>
      <c r="MG152" s="809" t="str">
        <f>IF(Table1[[#This Row],[Verschluss - B1 - Gewicht (in G)]]="","",Table1[[#This Row],[Verschluss - B1 - Gewicht (in G)]])</f>
        <v/>
      </c>
      <c r="MH152" s="809" t="str">
        <f>IF(Table1[[#This Row],[Verschluss - B1 - Lizenzierungs-pflichtig? (X=Ja)]]="","",Table1[[#This Row],[Verschluss - B1 - Lizenzierungs-pflichtig? (X=Ja)]])</f>
        <v/>
      </c>
      <c r="MI152" s="809" t="str">
        <f>IF(Table1[[#This Row],[Verschluss - B1 - Trennbar vom Hauptkörper? (X=Ja)]]="","",Table1[[#This Row],[Verschluss - B1 - Trennbar vom Hauptkörper? (X=Ja)]])</f>
        <v/>
      </c>
      <c r="MJ152" s="812" t="str">
        <f>IF(Table1[[#This Row],[Verschluss - B1 - Virgin Material]]="","",VLOOKUP(Table1[[#This Row],[Verschluss - B1 - Virgin Material]],'DD FD'!AJ:AK,2,FALSE))</f>
        <v/>
      </c>
      <c r="MK152" s="813" t="str">
        <f>IF(Table1[[#This Row],[Verschluss - B1 - Virgin Material Anteil (in %)]]="","",Table1[[#This Row],[Verschluss - B1 - Virgin Material Anteil (in %)]])</f>
        <v/>
      </c>
      <c r="ML152" s="812" t="str">
        <f>IF(Table1[[#This Row],[Verschluss - B1 - Recyceltes Material]]="","",VLOOKUP(Table1[[#This Row],[Verschluss - B1 - Recyceltes Material]],'DD FD'!AL:AM,2,FALSE))</f>
        <v/>
      </c>
      <c r="MM152" s="813" t="str">
        <f>IF(Table1[[#This Row],[Verschluss - B1 - Recyceltes Material Anteil (in %)]]="","",Table1[[#This Row],[Verschluss - B1 - Recyceltes Material Anteil (in %)]])</f>
        <v/>
      </c>
      <c r="MN152" s="812" t="str">
        <f>IF(Table1[[#This Row],[Verschluss - B1 - Beschichtung]]="","",VLOOKUP(Table1[[#This Row],[Verschluss - B1 - Beschichtung]],'DD FD'!AE:AF,2,FALSE))</f>
        <v/>
      </c>
      <c r="MO152" s="815" t="str">
        <f>IF(Table1[[#This Row],[Verschluss - B1 - Beschichtung Anteil (in %)]]="","",Table1[[#This Row],[Verschluss - B1 - Beschichtung Anteil (in %)]])</f>
        <v/>
      </c>
      <c r="MP152" s="811" t="str">
        <f>IF(Table1[[#This Row],[Verschluss - B2 - Art]]="","",VLOOKUP(Table1[[#This Row],[Verschluss - B2 - Art]],'DD FD'!D:E,2,FALSE))</f>
        <v/>
      </c>
      <c r="MQ152" s="812" t="str">
        <f>IF(Table1[[#This Row],[Verschluss - B2 - Fraktion]]="","",VLOOKUP(Table1[[#This Row],[Verschluss - B2 - Fraktion]],'DD FD'!H:J,3,FALSE))</f>
        <v/>
      </c>
      <c r="MR152" s="809" t="str">
        <f>IF(Table1[[#This Row],[Verschluss - B2 - Gewicht (in G)]]="","",Table1[[#This Row],[Verschluss - B2 - Gewicht (in G)]])</f>
        <v/>
      </c>
      <c r="MS152" s="809" t="str">
        <f>IF(Table1[[#This Row],[Verschluss - B2 - Lizenzierungs-pflichtig? (X=Ja)]]="","",Table1[[#This Row],[Verschluss - B2 - Lizenzierungs-pflichtig? (X=Ja)]])</f>
        <v/>
      </c>
      <c r="MT152" s="809" t="str">
        <f>IF(Table1[[#This Row],[Verschluss - B2 - Trennbar vom Hauptkörper? (X=Ja)]]="","",Table1[[#This Row],[Verschluss - B2 - Trennbar vom Hauptkörper? (X=Ja)]])</f>
        <v/>
      </c>
      <c r="MU152" s="812" t="str">
        <f>IF(Table1[[#This Row],[Verschluss - B2 - Virgin Material]]="","",VLOOKUP(Table1[[#This Row],[Verschluss - B2 - Virgin Material]],'DD FD'!AJ:AK,2,FALSE))</f>
        <v/>
      </c>
      <c r="MV152" s="813" t="str">
        <f>IF(Table1[[#This Row],[Verschluss - B2 - Virgin Material Anteil (in %)]]="","",Table1[[#This Row],[Verschluss - B2 - Virgin Material Anteil (in %)]])</f>
        <v/>
      </c>
      <c r="MW152" s="812" t="str">
        <f>IF(Table1[[#This Row],[Verschluss - B2 - Recyceltes Material]]="","",VLOOKUP(Table1[[#This Row],[Verschluss - B2 - Recyceltes Material]],'DD FD'!AL:AM,2,FALSE))</f>
        <v/>
      </c>
      <c r="MX152" s="813" t="str">
        <f>IF(Table1[[#This Row],[Verschluss - B2 - Recyceltes Material Anteil (in %)]]="","",Table1[[#This Row],[Verschluss - B2 - Recyceltes Material Anteil (in %)]])</f>
        <v/>
      </c>
      <c r="MY152" s="812" t="str">
        <f>IF(Table1[[#This Row],[Verschluss - B2 - Beschichtung]]="","",VLOOKUP(Table1[[#This Row],[Verschluss - B2 - Beschichtung]],'DD FD'!AE:AF,2,FALSE))</f>
        <v/>
      </c>
      <c r="MZ152" s="815" t="str">
        <f>IF(Table1[[#This Row],[Verschluss - B2 - Beschichtung Anteil (in %)]]="","",Table1[[#This Row],[Verschluss - B2 - Beschichtung Anteil (in %)]])</f>
        <v/>
      </c>
      <c r="NA152" s="811" t="str">
        <f>IF(Table1[[#This Row],[Verschluss - B3 - Art]]="","",VLOOKUP(Table1[[#This Row],[Verschluss - B3 - Art]],'DD FD'!D:E,2,FALSE))</f>
        <v/>
      </c>
      <c r="NB152" s="812" t="str">
        <f>IF(Table1[[#This Row],[Verschluss - B3 - Fraktion]]="","",VLOOKUP(Table1[[#This Row],[Verschluss - B3 - Fraktion]],'DD FD'!H:J,3,FALSE))</f>
        <v/>
      </c>
      <c r="NC152" s="809" t="str">
        <f>IF(Table1[[#This Row],[Verschluss - B3 - Gewicht (in G)]]="","",Table1[[#This Row],[Verschluss - B3 - Gewicht (in G)]])</f>
        <v/>
      </c>
      <c r="ND152" s="809" t="str">
        <f>IF(Table1[[#This Row],[Verschluss - B3 - Lizenzierungs-pflichtig? (X=Ja)]]="","",Table1[[#This Row],[Verschluss - B3 - Lizenzierungs-pflichtig? (X=Ja)]])</f>
        <v/>
      </c>
      <c r="NE152" s="809" t="str">
        <f>IF(Table1[[#This Row],[Verschluss - B3 - Trennbar vom Hauptkörper? (X=Ja)]]="","",Table1[[#This Row],[Verschluss - B3 - Trennbar vom Hauptkörper? (X=Ja)]])</f>
        <v/>
      </c>
      <c r="NF152" s="812" t="str">
        <f>IF(Table1[[#This Row],[Verschluss - B3 - Virgin Material]]="","",VLOOKUP(Table1[[#This Row],[Verschluss - B3 - Virgin Material]],'DD FD'!AJ:AK,2,FALSE))</f>
        <v/>
      </c>
      <c r="NG152" s="813" t="str">
        <f>IF(Table1[[#This Row],[Verschluss - B3 - Virgin Material Anteil (in %)]]="","",Table1[[#This Row],[Verschluss - B3 - Virgin Material Anteil (in %)]])</f>
        <v/>
      </c>
      <c r="NH152" s="812" t="str">
        <f>IF(Table1[[#This Row],[Verschluss - B3 - Recyceltes Material]]="","",VLOOKUP(Table1[[#This Row],[Verschluss - B3 - Recyceltes Material]],'DD FD'!AL:AM,2,FALSE))</f>
        <v/>
      </c>
      <c r="NI152" s="813" t="str">
        <f>IF(Table1[[#This Row],[Verschluss - B3 - Recyceltes Material Anteil (in %)]]="","",Table1[[#This Row],[Verschluss - B3 - Recyceltes Material Anteil (in %)]])</f>
        <v/>
      </c>
      <c r="NJ152" s="812" t="str">
        <f>IF(Table1[[#This Row],[Verschluss - B3 - Beschichtung]]="","",VLOOKUP(Table1[[#This Row],[Verschluss - B3 - Beschichtung]],'DD FD'!AE:AF,2,FALSE))</f>
        <v/>
      </c>
      <c r="NK152" s="815" t="str">
        <f>IF(Table1[[#This Row],[Verschluss - B3 - Beschichtung Anteil (in %)]]="","",Table1[[#This Row],[Verschluss - B3 - Beschichtung Anteil (in %)]])</f>
        <v/>
      </c>
      <c r="NL152" s="811" t="str">
        <f>IF(Table1[[#This Row],[Etikett - B1 - Art]]="","",VLOOKUP(Table1[[#This Row],[Etikett - B1 - Art]],'DD FD'!F:G,2,FALSE))</f>
        <v/>
      </c>
      <c r="NM152" s="812" t="str">
        <f>IF(Table1[[#This Row],[Etikett - B1 - Fraktion]]="","",VLOOKUP(Table1[[#This Row],[Etikett - B1 - Fraktion]],'DD FD'!H:J,3,FALSE))</f>
        <v/>
      </c>
      <c r="NN152" s="809" t="str">
        <f>IF(Table1[[#This Row],[Etikett - B1 - Gewicht (in G)]]="","",Table1[[#This Row],[Etikett - B1 - Gewicht (in G)]])</f>
        <v/>
      </c>
      <c r="NO152" s="809" t="str">
        <f>IF(Table1[[#This Row],[Etikett - B1 - Lizenzierungs-pflichtig? (X=Ja)]]="","",Table1[[#This Row],[Etikett - B1 - Lizenzierungs-pflichtig? (X=Ja)]])</f>
        <v/>
      </c>
      <c r="NP152" s="809" t="str">
        <f>IF(Table1[[#This Row],[Etikett - B1 - Trennbar vom Hauptkörper? (X=Ja)]]="","",Table1[[#This Row],[Etikett - B1 - Trennbar vom Hauptkörper? (X=Ja)]])</f>
        <v/>
      </c>
      <c r="NQ152" s="812" t="str">
        <f>IF(Table1[[#This Row],[Etikett - B1 - Virgin Material]]="","",VLOOKUP(Table1[[#This Row],[Etikett - B1 - Virgin Material]],'DD FD'!AJ:AK,2,FALSE))</f>
        <v/>
      </c>
      <c r="NR152" s="813" t="str">
        <f>IF(Table1[[#This Row],[Etikett - B1 - Virgin Material Anteil (in %)]]="","",Table1[[#This Row],[Etikett - B1 - Virgin Material Anteil (in %)]])</f>
        <v/>
      </c>
      <c r="NS152" s="812" t="str">
        <f>IF(Table1[[#This Row],[Etikett - B1 - Recyceltes Material]]="","",VLOOKUP(Table1[[#This Row],[Etikett - B1 - Recyceltes Material]],'DD FD'!AL:AM,2,FALSE))</f>
        <v/>
      </c>
      <c r="NT152" s="813" t="str">
        <f>IF(Table1[[#This Row],[Etikett - B1 - Recyceltes Material Anteil (in %)]]="","",Table1[[#This Row],[Etikett - B1 - Recyceltes Material Anteil (in %)]])</f>
        <v/>
      </c>
      <c r="NU152" s="812" t="str">
        <f>IF(Table1[[#This Row],[Etikett - B1 - Beschichtung]]="","",VLOOKUP(Table1[[#This Row],[Etikett - B1 - Beschichtung]],'DD FD'!AE:AF,2,FALSE))</f>
        <v/>
      </c>
      <c r="NV152" s="815" t="str">
        <f>IF(Table1[[#This Row],[Etikett - B1 - Beschichtung Anteil (in %)]]="","",Table1[[#This Row],[Etikett - B1 - Beschichtung Anteil (in %)]])</f>
        <v/>
      </c>
      <c r="NW152" s="811" t="str">
        <f>IF(Table1[[#This Row],[Etikett - B2 - Art]]="","",VLOOKUP(Table1[[#This Row],[Etikett - B2 - Art]],'DD FD'!F:G,2,FALSE))</f>
        <v/>
      </c>
      <c r="NX152" s="812" t="str">
        <f>IF(Table1[[#This Row],[Etikett - B2 - Fraktion]]="","",VLOOKUP(Table1[[#This Row],[Etikett - B2 - Fraktion]],'DD FD'!H:J,3,FALSE))</f>
        <v/>
      </c>
      <c r="NY152" s="809" t="str">
        <f>IF(Table1[[#This Row],[Etikett - B2 - Gewicht (in G)]]="","",Table1[[#This Row],[Etikett - B2 - Gewicht (in G)]])</f>
        <v/>
      </c>
      <c r="NZ152" s="809" t="str">
        <f>IF(Table1[[#This Row],[Etikett - B2 - Lizenzierungs-pflichtig? (X=Ja)]]="","",Table1[[#This Row],[Etikett - B2 - Lizenzierungs-pflichtig? (X=Ja)]])</f>
        <v/>
      </c>
      <c r="OA152" s="809" t="str">
        <f>IF(Table1[[#This Row],[Etikett - B2 - Trennbar vom Hauptkörper? (X=Ja)]]="","",Table1[[#This Row],[Etikett - B2 - Trennbar vom Hauptkörper? (X=Ja)]])</f>
        <v/>
      </c>
      <c r="OB152" s="812" t="str">
        <f>IF(Table1[[#This Row],[Etikett - B2 - Virgin Material]]="","",VLOOKUP(Table1[[#This Row],[Etikett - B2 - Virgin Material]],'DD FD'!AJ:AK,2,FALSE))</f>
        <v/>
      </c>
      <c r="OC152" s="813" t="str">
        <f>IF(Table1[[#This Row],[Etikett - B2 - Virgin Material Anteil (in %)]]="","",Table1[[#This Row],[Etikett - B2 - Virgin Material Anteil (in %)]])</f>
        <v/>
      </c>
      <c r="OD152" s="812" t="str">
        <f>IF(Table1[[#This Row],[Etikett - B2 - Recyceltes Material]]="","",VLOOKUP(Table1[[#This Row],[Etikett - B2 - Recyceltes Material]],'DD FD'!AL:AM,2,FALSE))</f>
        <v/>
      </c>
      <c r="OE152" s="813" t="str">
        <f>IF(Table1[[#This Row],[Etikett - B2 - Recyceltes Material Anteil (in %)]]="","",Table1[[#This Row],[Etikett - B2 - Recyceltes Material Anteil (in %)]])</f>
        <v/>
      </c>
      <c r="OF152" s="812" t="str">
        <f>IF(Table1[[#This Row],[Etikett - B2 - Beschichtung]]="","",VLOOKUP(Table1[[#This Row],[Etikett - B2 - Beschichtung]],'DD FD'!AE:AF,2,FALSE))</f>
        <v/>
      </c>
      <c r="OG152" s="815" t="str">
        <f>IF(Table1[[#This Row],[Etikett - B2 - Beschichtung Anteil (in %)]]="","",Table1[[#This Row],[Etikett - B2 - Beschichtung Anteil (in %)]])</f>
        <v/>
      </c>
      <c r="OH152" s="811" t="str">
        <f>IF(Table1[[#This Row],[Etikett - B3 - Art]]="","",VLOOKUP(Table1[[#This Row],[Etikett - B3 - Art]],'DD FD'!F:G,2,FALSE))</f>
        <v/>
      </c>
      <c r="OI152" s="812" t="str">
        <f>IF(Table1[[#This Row],[Etikett - B3 - Fraktion]]="","",VLOOKUP(Table1[[#This Row],[Etikett - B3 - Fraktion]],'DD FD'!H:J,3,FALSE))</f>
        <v/>
      </c>
      <c r="OJ152" s="809" t="str">
        <f>IF(Table1[[#This Row],[Etikett - B3 - Gewicht (in G)]]="","",Table1[[#This Row],[Etikett - B3 - Gewicht (in G)]])</f>
        <v/>
      </c>
      <c r="OK152" s="809" t="str">
        <f>IF(Table1[[#This Row],[Etikett - B3 - Lizenzierungs-pflichtig? (X=Ja)]]="","",Table1[[#This Row],[Etikett - B3 - Lizenzierungs-pflichtig? (X=Ja)]])</f>
        <v/>
      </c>
      <c r="OL152" s="809" t="str">
        <f>IF(Table1[[#This Row],[Etikett - B3 - Trennbar vom Hauptkörper? (X=Ja)]]="","",Table1[[#This Row],[Etikett - B3 - Trennbar vom Hauptkörper? (X=Ja)]])</f>
        <v/>
      </c>
      <c r="OM152" s="812" t="str">
        <f>IF(Table1[[#This Row],[Etikett - B3 - Virgin Material]]="","",VLOOKUP(Table1[[#This Row],[Etikett - B3 - Virgin Material]],'DD FD'!AJ:AK,2,FALSE))</f>
        <v/>
      </c>
      <c r="ON152" s="813" t="str">
        <f>IF(Table1[[#This Row],[Etikett - B3 - Virgin Material Anteil (in %)]]="","",Table1[[#This Row],[Etikett - B3 - Virgin Material Anteil (in %)]])</f>
        <v/>
      </c>
      <c r="OO152" s="812" t="str">
        <f>IF(Table1[[#This Row],[Etikett - B3 - Recyceltes Material]]="","",VLOOKUP(Table1[[#This Row],[Etikett - B3 - Recyceltes Material]],'DD FD'!AL:AM,2,FALSE))</f>
        <v/>
      </c>
      <c r="OP152" s="813" t="str">
        <f>IF(Table1[[#This Row],[Etikett - B3 - Recyceltes Material Anteil (in %)]]="","",Table1[[#This Row],[Etikett - B3 - Recyceltes Material Anteil (in %)]])</f>
        <v/>
      </c>
      <c r="OQ152" s="812" t="str">
        <f>IF(Table1[[#This Row],[Etikett - B3 - Beschichtung]]="","",VLOOKUP(Table1[[#This Row],[Etikett - B3 - Beschichtung]],'DD FD'!AE:AF,2,FALSE))</f>
        <v/>
      </c>
      <c r="OR152" s="861" t="str">
        <f>IF(Table1[[#This Row],[Etikett - B3 - Beschichtung Anteil (in %)]]="","",Table1[[#This Row],[Etikett - B3 - Beschichtung Anteil (in %)]])</f>
        <v/>
      </c>
      <c r="OS152" s="866">
        <f>ROUNDUP(SUM(
IF(AND(LB152='DD FD'!$J$7,LD152='DD FD'!$AI$3),LC152,0),
IF(AND(LL152='DD FD'!$J$7,LN152='DD FD'!$AI$3),LM152,0),
IF(AND(LV152='DD FD'!$J$7,LX152='DD FD'!$AI$3),LW152,0),
IF(AND(MF152='DD FD'!$J$7,MH152='DD FD'!$AI$3),MG152,0),
IF(AND(MQ152='DD FD'!$J$7,MS152='DD FD'!$AI$3),MR152,0),
IF(AND(NB152='DD FD'!$J$7,ND152='DD FD'!$AI$3),NC152,0),
IF(AND(NM152='DD FD'!$J$7,NO152='DD FD'!$AI$3),NN152,0),
IF(AND(NX152='DD FD'!$J$7,NZ152='DD FD'!$AI$3),NY152,0),
IF(AND(OI152='DD FD'!$J$7,OK152='DD FD'!$AI$3),OJ152,0),
),2)</f>
        <v>0</v>
      </c>
      <c r="OT152" s="865">
        <f>ROUNDUP(SUM(
IF(AND(LB152='DD FD'!$J$6,LD152='DD FD'!$AI$3),LC152,0),
IF(AND(LL152='DD FD'!$J$6,LN152='DD FD'!$AI$3),LM152,0),
IF(AND(LV152='DD FD'!$J$6,LX152='DD FD'!$AI$3),LW152,0),
IF(AND(MF152='DD FD'!$J$6,MH152='DD FD'!$AI$3),MG152,0),
IF(AND(MQ152='DD FD'!$J$6,MS152='DD FD'!$AI$3),MR152,0),
IF(AND(NB152='DD FD'!$J$6,ND152='DD FD'!$AI$3),NC152,0),
IF(AND(NM152='DD FD'!$J$6,NO152='DD FD'!$AI$3),NN152,0),
IF(AND(NX152='DD FD'!$J$6,NZ152='DD FD'!$AI$3),NY152,0),
IF(AND(OI152='DD FD'!$J$6,OK152='DD FD'!$AI$3),OJ152,0),
),2)</f>
        <v>0</v>
      </c>
      <c r="OU152" s="865">
        <f>ROUNDUP(SUM(
IF(AND(LB152='DD FD'!$J$10,LD152='DD FD'!$AI$3),LC152,0),
IF(AND(LL152='DD FD'!$J$10,LN152='DD FD'!$AI$3),LM152,0),
IF(AND(LV152='DD FD'!$J$10,LX152='DD FD'!$AI$3),LW152,0),
IF(AND(MF152='DD FD'!$J$10,MH152='DD FD'!$AI$3),MG152,0),
IF(AND(MQ152='DD FD'!$J$10,MS152='DD FD'!$AI$3),MR152,0),
IF(AND(NB152='DD FD'!$J$10,ND152='DD FD'!$AI$3),NC152,0),
IF(AND(NM152='DD FD'!$J$10,NO152='DD FD'!$AI$3),NN152,0),
IF(AND(NX152='DD FD'!$J$10,NZ152='DD FD'!$AI$3),NY152,0),
IF(AND(OI152='DD FD'!$J$10,OK152='DD FD'!$AI$3),OJ152,0),
),2)</f>
        <v>0</v>
      </c>
      <c r="OV152" s="865">
        <f>ROUNDUP(SUM(
IF(AND(LB152='DD FD'!$J$8,LD152='DD FD'!$AI$3),LC152,0),
IF(AND(LL152='DD FD'!$J$8,LN152='DD FD'!$AI$3),LM152,0),
IF(AND(LV152='DD FD'!$J$8,LX152='DD FD'!$AI$3),LW152,0),
IF(AND(MF152='DD FD'!$J$8,MH152='DD FD'!$AI$3),MG152,0),
IF(AND(MQ152='DD FD'!$J$8,MS152='DD FD'!$AI$3),MR152,0),
IF(AND(NB152='DD FD'!$J$8,ND152='DD FD'!$AI$3),NC152,0),
IF(AND(NM152='DD FD'!$J$8,NO152='DD FD'!$AI$3),NN152,0),
IF(AND(NX152='DD FD'!$J$8,NZ152='DD FD'!$AI$3),NY152,0),
IF(AND(OI152='DD FD'!$J$8,OK152='DD FD'!$AI$3),OJ152,0),
),2)</f>
        <v>0</v>
      </c>
      <c r="OW152" s="865">
        <f>ROUNDUP(SUM(
IF(AND(LB152='DD FD'!$J$5,LD152='DD FD'!$AI$3),LC152,0),
IF(AND(LL152='DD FD'!$J$5,LN152='DD FD'!$AI$3),LM152,0),
IF(AND(LV152='DD FD'!$J$5,LX152='DD FD'!$AI$3),LW152,0),
IF(AND(MF152='DD FD'!$J$5,MH152='DD FD'!$AI$3),MG152,0),
IF(AND(MQ152='DD FD'!$J$5,MS152='DD FD'!$AI$3),MR152,0),
IF(AND(NB152='DD FD'!$J$5,ND152='DD FD'!$AI$3),NC152,0),
IF(AND(NM152='DD FD'!$J$5,NO152='DD FD'!$AI$3),NN152,0),
IF(AND(NX152='DD FD'!$J$5,NZ152='DD FD'!$AI$3),NY152,0),
IF(AND(OI152='DD FD'!$J$5,OK152='DD FD'!$AI$3),OJ152,0),
),2)</f>
        <v>0</v>
      </c>
      <c r="OX152" s="865">
        <f>ROUNDUP(SUM(
IF(AND(LB152='DD FD'!$J$9,LD152='DD FD'!$AI$3),LC152,0),
IF(AND(LL152='DD FD'!$J$9,LN152='DD FD'!$AI$3),LM152,0),
IF(AND(LV152='DD FD'!$J$9,LX152='DD FD'!$AI$3),LW152,0),
IF(AND(MF152='DD FD'!$J$9,MH152='DD FD'!$AI$3),MG152,0),
IF(AND(MQ152='DD FD'!$J$9,MS152='DD FD'!$AI$3),MR152,0),
IF(AND(NB152='DD FD'!$J$9,ND152='DD FD'!$AI$3),NC152,0),
IF(AND(NM152='DD FD'!$J$9,NO152='DD FD'!$AI$3),NN152,0),
IF(AND(NX152='DD FD'!$J$9,NZ152='DD FD'!$AI$3),NY152,0),
IF(AND(OI152='DD FD'!$J$9,OK152='DD FD'!$AI$3),OJ152,0),
),2)</f>
        <v>0</v>
      </c>
      <c r="OY152" s="865">
        <f>ROUNDUP(SUM(
IF(AND(LB152='DD FD'!$J$4,LD152='DD FD'!$AI$3),LC152,0),
IF(AND(LL152='DD FD'!$J$4,LN152='DD FD'!$AI$3),LM152,0),
IF(AND(LV152='DD FD'!$J$4,LX152='DD FD'!$AI$3),LW152,0),
IF(AND(MF152='DD FD'!$J$4,MH152='DD FD'!$AI$3),MG152,0),
IF(AND(MQ152='DD FD'!$J$4,MS152='DD FD'!$AI$3),MR152,0),
IF(AND(NB152='DD FD'!$J$4,ND152='DD FD'!$AI$3),NC152,0),
IF(AND(NM152='DD FD'!$J$4,NO152='DD FD'!$AI$3),NN152,0),
IF(AND(NX152='DD FD'!$J$4,NZ152='DD FD'!$AI$3),NY152,0),
IF(AND(OI152='DD FD'!$J$4,OK152='DD FD'!$AI$3),OJ152,0),
),2)</f>
        <v>0</v>
      </c>
      <c r="OZ152" s="867">
        <f>ROUNDUP(SUM(
IF(AND(LB152='DD FD'!$J$11,LD152='DD FD'!$AI$3),LC152,0),
IF(AND(LL152='DD FD'!$J$11,LN152='DD FD'!$AI$3),LM152,0),
IF(AND(LV152='DD FD'!$J$11,LX152='DD FD'!$AI$3),LW152,0),
IF(AND(MF152='DD FD'!$J$11,MH152='DD FD'!$AI$3),MG152,0),
IF(AND(MQ152='DD FD'!$J$11,MS152='DD FD'!$AI$3),MR152,0),
IF(AND(NB152='DD FD'!$J$11,ND152='DD FD'!$AI$3),NC152,0),
IF(AND(NM152='DD FD'!$J$11,NO152='DD FD'!$AI$3),NN152,0),
IF(AND(NX152='DD FD'!$J$11,NZ152='DD FD'!$AI$3),NY152,0),
IF(AND(OI152='DD FD'!$J$11,OK152='DD FD'!$AI$3),OJ152,0),
),2)</f>
        <v>0</v>
      </c>
    </row>
    <row r="153" spans="1:416">
      <c r="A153" s="663"/>
      <c r="B153" s="182"/>
      <c r="C153" s="282"/>
      <c r="D153" s="282"/>
      <c r="E153" s="183"/>
      <c r="F153" s="355"/>
      <c r="G153" s="359"/>
      <c r="H153" s="664"/>
      <c r="I153" s="173"/>
      <c r="J153" s="161" t="str">
        <f t="shared" si="54"/>
        <v/>
      </c>
      <c r="K153" s="633" t="str">
        <f t="shared" si="71"/>
        <v/>
      </c>
      <c r="L153" s="636"/>
      <c r="M153" s="124" t="str">
        <f t="shared" si="72"/>
        <v/>
      </c>
      <c r="N153" s="125" t="str">
        <f t="shared" si="55"/>
        <v/>
      </c>
      <c r="O153" s="175"/>
      <c r="P153" s="175"/>
      <c r="Q153" s="126" t="str">
        <f t="shared" si="73"/>
        <v/>
      </c>
      <c r="R153" s="184"/>
      <c r="S153" s="184"/>
      <c r="T153" s="182"/>
      <c r="U153" s="182"/>
      <c r="V153" s="182"/>
      <c r="W153" s="358"/>
      <c r="X153" s="182"/>
      <c r="Y153" s="183"/>
      <c r="Z153" s="123"/>
      <c r="AA153" s="176"/>
      <c r="AB153" s="176"/>
      <c r="AC153" s="176"/>
      <c r="AD153" s="176"/>
      <c r="AE153" s="176"/>
      <c r="AF153" s="176"/>
      <c r="AG153" s="127" t="str">
        <f t="shared" si="74"/>
        <v/>
      </c>
      <c r="AH153" s="127" t="str">
        <f t="shared" si="75"/>
        <v/>
      </c>
      <c r="AI153" s="370"/>
      <c r="AJ153" s="635"/>
      <c r="AK153" s="619" t="str">
        <f t="shared" si="76"/>
        <v/>
      </c>
      <c r="AL153" s="124" t="str">
        <f t="shared" si="56"/>
        <v/>
      </c>
      <c r="AM153" s="124" t="str">
        <f t="shared" si="57"/>
        <v/>
      </c>
      <c r="AN153" s="124" t="str">
        <f t="shared" si="58"/>
        <v/>
      </c>
      <c r="AO153" s="124" t="str">
        <f t="shared" si="59"/>
        <v/>
      </c>
      <c r="AP153" s="184"/>
      <c r="AQ153" s="182"/>
      <c r="AR153" s="182"/>
      <c r="AS153" s="182"/>
      <c r="AT153" s="182"/>
      <c r="AU153" s="127" t="str">
        <f t="shared" si="60"/>
        <v/>
      </c>
      <c r="AV153" s="354"/>
      <c r="AW153" s="127" t="str">
        <f t="shared" si="61"/>
        <v/>
      </c>
      <c r="AX153" s="144" t="str">
        <f t="shared" si="62"/>
        <v/>
      </c>
      <c r="AY153" s="182"/>
      <c r="AZ153" s="23"/>
      <c r="BA153" s="23"/>
      <c r="BB153" s="183"/>
      <c r="BC153" s="622"/>
      <c r="BD153" s="649" t="str">
        <f t="shared" si="77"/>
        <v/>
      </c>
      <c r="BE153" s="354"/>
      <c r="BF153" s="192" t="str">
        <f t="shared" si="78"/>
        <v/>
      </c>
      <c r="BG153" s="159"/>
      <c r="BH153" s="159"/>
      <c r="BI153" s="182"/>
      <c r="BJ153" s="194"/>
      <c r="BK153" s="194"/>
      <c r="BL153" s="194"/>
      <c r="BM153" s="127" t="str">
        <f t="shared" si="63"/>
        <v/>
      </c>
      <c r="BN153" s="194"/>
      <c r="BO153" s="178" t="str">
        <f t="shared" si="64"/>
        <v/>
      </c>
      <c r="BP153" s="191"/>
      <c r="BQ153" s="182"/>
      <c r="BR153" s="23"/>
      <c r="BS153" s="23"/>
      <c r="BT153" s="23"/>
      <c r="BU153" s="651"/>
      <c r="BV153" s="647"/>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633" t="str">
        <f t="shared" si="79"/>
        <v/>
      </c>
      <c r="DY153" s="736"/>
      <c r="DZ153" s="334"/>
      <c r="EA153" s="736"/>
      <c r="EB153" s="197"/>
      <c r="EC153" s="194"/>
      <c r="ED153" s="197"/>
      <c r="EE153" s="197"/>
      <c r="EF153" s="194"/>
      <c r="EG153" s="194"/>
      <c r="EH153" s="194"/>
      <c r="EI153" s="123" t="str">
        <f t="shared" si="65"/>
        <v/>
      </c>
      <c r="EJ153" s="194"/>
      <c r="EK153" s="620" t="str">
        <f t="shared" si="66"/>
        <v/>
      </c>
      <c r="EL153" s="756"/>
      <c r="EM153" s="620" t="str">
        <f t="shared" si="80"/>
        <v/>
      </c>
      <c r="EN153" s="733"/>
      <c r="EO153" s="163"/>
      <c r="EP153" s="163"/>
      <c r="EQ153" s="163"/>
      <c r="ER153" s="163"/>
      <c r="ES153" s="163"/>
      <c r="ET153" s="163"/>
      <c r="EU153" s="163"/>
      <c r="EV153" s="163"/>
      <c r="EW153" s="163"/>
      <c r="EX153" s="163"/>
      <c r="EY153" s="163"/>
      <c r="EZ153" s="163"/>
      <c r="FA153" s="163"/>
      <c r="FB153" s="163"/>
      <c r="FC153" s="742"/>
      <c r="FD153" s="648" t="str">
        <f t="shared" si="67"/>
        <v/>
      </c>
      <c r="FE153" s="183"/>
      <c r="FF153" s="201"/>
      <c r="FG153" s="201"/>
      <c r="FH153" s="201"/>
      <c r="FI153" s="201"/>
      <c r="FJ153" s="201"/>
      <c r="FK153" s="201"/>
      <c r="FL153" s="182"/>
      <c r="FM153" s="182"/>
      <c r="FN153" s="334"/>
      <c r="FO153" s="123" t="str">
        <f t="shared" si="68"/>
        <v/>
      </c>
      <c r="FP153" s="889" t="str">
        <f>IF(Table1[[#This Row],[Baumwollanteil (in %)]]&lt;&gt;"","05","")</f>
        <v/>
      </c>
      <c r="FQ153" s="999"/>
      <c r="FR153" s="179" t="str">
        <f t="shared" si="69"/>
        <v/>
      </c>
      <c r="FS153" s="175"/>
      <c r="FT153" s="175"/>
      <c r="FU153" s="175"/>
      <c r="FV153" s="745" t="str">
        <f t="shared" si="70"/>
        <v/>
      </c>
      <c r="FZ153" s="24"/>
      <c r="GA153" s="24"/>
      <c r="GC153" s="1010" t="str">
        <f>IF(Table1[[#This Row],[Global Trade Item Number (GTIN)]]="","",Table1[[#This Row],[Global Trade Item Number (GTIN)]])</f>
        <v/>
      </c>
      <c r="GD153" s="790" t="str">
        <f>IF(Table1[[#This Row],[WAWI-Nr./ Kreditoren-Nummer
(ASDV)]]&lt;&gt;"",Table1[[#This Row],[WAWI-Nr./ Kreditoren-Nummer
(ASDV)]],"")</f>
        <v/>
      </c>
      <c r="GE153" s="190"/>
      <c r="GF153" s="790" t="str">
        <f>IF(Table1[[#This Row],[Gültig ab (Datum)]]&lt;&gt;"","31.12.9999","")</f>
        <v/>
      </c>
      <c r="GG153" s="190"/>
      <c r="GH153" s="190"/>
      <c r="GI153" s="616"/>
      <c r="GJ153" s="765"/>
      <c r="GK153" s="763"/>
      <c r="GL153" s="617"/>
      <c r="GM153" s="617"/>
      <c r="GN153" s="617"/>
      <c r="GO153" s="617"/>
      <c r="GP153" s="617"/>
      <c r="GQ153" s="775"/>
      <c r="GR153" s="771"/>
      <c r="GS153" s="159"/>
      <c r="GT153" s="610"/>
      <c r="GU153" s="610"/>
      <c r="GV153" s="610"/>
      <c r="GW153" s="610"/>
      <c r="GX153" s="610"/>
      <c r="GY153" s="610"/>
      <c r="GZ153" s="610"/>
      <c r="HA153" s="610"/>
      <c r="HB153" s="771"/>
      <c r="HC153" s="610"/>
      <c r="HD153" s="610"/>
      <c r="HE153" s="610"/>
      <c r="HF153" s="610"/>
      <c r="HG153" s="610"/>
      <c r="HH153" s="610"/>
      <c r="HI153" s="610"/>
      <c r="HJ153" s="610"/>
      <c r="HK153" s="610"/>
      <c r="HL153" s="771"/>
      <c r="HM153" s="610"/>
      <c r="HN153" s="610"/>
      <c r="HO153" s="610"/>
      <c r="HP153" s="610"/>
      <c r="HQ153" s="610"/>
      <c r="HR153" s="610"/>
      <c r="HS153" s="610"/>
      <c r="HT153" s="610"/>
      <c r="HU153" s="610"/>
      <c r="HV153" s="771"/>
      <c r="HW153" s="610"/>
      <c r="HX153" s="610"/>
      <c r="HY153" s="610"/>
      <c r="HZ153" s="610"/>
      <c r="IA153" s="610"/>
      <c r="IB153" s="610"/>
      <c r="IC153" s="610"/>
      <c r="ID153" s="610"/>
      <c r="IE153" s="610"/>
      <c r="IF153" s="610"/>
      <c r="IG153" s="771"/>
      <c r="IH153" s="610"/>
      <c r="II153" s="610"/>
      <c r="IJ153" s="610"/>
      <c r="IK153" s="610"/>
      <c r="IL153" s="610"/>
      <c r="IM153" s="610"/>
      <c r="IN153" s="610"/>
      <c r="IO153" s="610"/>
      <c r="IP153" s="610"/>
      <c r="IQ153" s="610"/>
      <c r="IR153" s="771"/>
      <c r="IS153" s="610"/>
      <c r="IT153" s="610"/>
      <c r="IU153" s="610"/>
      <c r="IV153" s="610"/>
      <c r="IW153" s="610"/>
      <c r="IX153" s="610"/>
      <c r="IY153" s="610"/>
      <c r="IZ153" s="610"/>
      <c r="JA153" s="610"/>
      <c r="JB153" s="610"/>
      <c r="JC153" s="771"/>
      <c r="JD153" s="610"/>
      <c r="JE153" s="610"/>
      <c r="JF153" s="610"/>
      <c r="JG153" s="610"/>
      <c r="JH153" s="610"/>
      <c r="JI153" s="610"/>
      <c r="JJ153" s="610"/>
      <c r="JK153" s="610"/>
      <c r="JL153" s="610"/>
      <c r="JM153" s="827"/>
      <c r="JN153" s="771"/>
      <c r="JO153" s="610"/>
      <c r="JP153" s="610"/>
      <c r="JQ153" s="610"/>
      <c r="JR153" s="610"/>
      <c r="JS153" s="610"/>
      <c r="JT153" s="610"/>
      <c r="JU153" s="610"/>
      <c r="JV153" s="610"/>
      <c r="JW153" s="610"/>
      <c r="JX153" s="610"/>
      <c r="JY153" s="771"/>
      <c r="JZ153" s="610"/>
      <c r="KA153" s="610"/>
      <c r="KB153" s="610"/>
      <c r="KC153" s="610"/>
      <c r="KD153" s="610"/>
      <c r="KE153" s="610"/>
      <c r="KF153" s="610"/>
      <c r="KG153" s="610"/>
      <c r="KH153" s="610"/>
      <c r="KI153" s="610"/>
      <c r="KL153" s="803" t="str">
        <f>IF(Table1[[#This Row],[GTIN]]&lt;&gt;"",Table1[[#This Row],[GTIN]],"")</f>
        <v/>
      </c>
      <c r="KM153" s="804" t="str">
        <f>Table1[[#This Row],[Kreditor]]</f>
        <v/>
      </c>
      <c r="KN153" s="805" t="str">
        <f>IF(Table1[[#This Row],[Gültig ab (Datum)]]&lt;&gt;"",Table1[[#This Row],[Gültig ab (Datum)]],"")</f>
        <v/>
      </c>
      <c r="KO153" s="805" t="str">
        <f>Table1[[#This Row],[Gültig bis]]</f>
        <v/>
      </c>
      <c r="KP153" s="818" t="str">
        <f>IF(Table1[[#This Row],[Artikel verpackt? 
(X=Ja)]]="","",Table1[[#This Row],[Artikel verpackt? 
(X=Ja)]])</f>
        <v/>
      </c>
      <c r="KQ153" s="806" t="str">
        <f>IF(Table1[[#This Row],[Verpackung recyclingfähig?
(X=Ja)]]="","",Table1[[#This Row],[Verpackung recyclingfähig?
(X=Ja)]])</f>
        <v/>
      </c>
      <c r="KR153" s="807"/>
      <c r="KS153" s="808"/>
      <c r="KT153" s="809"/>
      <c r="KU153" s="809"/>
      <c r="KV153" s="809"/>
      <c r="KW153" s="809"/>
      <c r="KX153" s="809"/>
      <c r="KY153" s="809"/>
      <c r="KZ153" s="810"/>
      <c r="LA153" s="811" t="str">
        <f>IF(Table1[[#This Row],[Hauptkörper - B1 - Art]]="","",VLOOKUP(Table1[[#This Row],[Hauptkörper - B1 - Art]],'DD FD'!B:C,2,FALSE))</f>
        <v/>
      </c>
      <c r="LB153" s="812" t="str">
        <f>IF(Table1[[#This Row],[Hauptkörper - B1 - Fraktion]]="","",VLOOKUP(Table1[[#This Row],[Hauptkörper - B1 - Fraktion]],'DD FD'!H:J,3,FALSE))</f>
        <v/>
      </c>
      <c r="LC153" s="809" t="str">
        <f>IF(Table1[[#This Row],[Hauptkörper - B1 - Gewicht
(in G)]]="","",Table1[[#This Row],[Hauptkörper - B1 - Gewicht
(in G)]])</f>
        <v/>
      </c>
      <c r="LD153" s="809" t="str">
        <f>IF(Table1[[#This Row],[Hauptkörper - B1 - Lizenzierungs-pflichtig? (X=Ja)]]="","",Table1[[#This Row],[Hauptkörper - B1 - Lizenzierungs-pflichtig? (X=Ja)]])</f>
        <v/>
      </c>
      <c r="LE153" s="812" t="str">
        <f>IF(Table1[[#This Row],[Hauptkörper - B1 - Virgin Material]]="","",VLOOKUP(Table1[[#This Row],[Hauptkörper - B1 - Virgin Material]],'DD FD'!AJ:AK,2,FALSE))</f>
        <v/>
      </c>
      <c r="LF153" s="813" t="str">
        <f>IF(Table1[[#This Row],[Hauptkörper - B1 - Virgin Material Anteil (in %)]]="","",Table1[[#This Row],[Hauptkörper - B1 - Virgin Material Anteil (in %)]])</f>
        <v/>
      </c>
      <c r="LG153" s="812" t="str">
        <f>IF(Table1[[#This Row],[Hauptkörper - B1 - Recyceltes Material]]="","",VLOOKUP(Table1[[#This Row],[Hauptkörper - B1 - Recyceltes Material]],'DD FD'!AL:AM,2,FALSE))</f>
        <v/>
      </c>
      <c r="LH153" s="813" t="str">
        <f>IF(Table1[[#This Row],[Hauptkörper - B1 - Recyceltes Material Anteil (in %)]]="","",Table1[[#This Row],[Hauptkörper - B1 - Recyceltes Material Anteil (in %)]])</f>
        <v/>
      </c>
      <c r="LI153" s="814" t="str">
        <f>IF(Table1[[#This Row],[Hauptkörper - B1 - Beschichtung]]="","",VLOOKUP(Table1[[#This Row],[Hauptkörper - B1 - Beschichtung]],'DD FD'!AE:AF,2,FALSE))</f>
        <v/>
      </c>
      <c r="LJ153" s="815" t="str">
        <f>IF(Table1[[#This Row],[Hauptkörper - B1 - Beschichtung Anteil (in %)]]="","",Table1[[#This Row],[Hauptkörper - B1 - Beschichtung Anteil (in %)]])</f>
        <v/>
      </c>
      <c r="LK153" s="811" t="str">
        <f>IF(Table1[[#This Row],[Hauptkörper - B2 - Art]]="","",VLOOKUP(Table1[[#This Row],[Hauptkörper - B2 - Art]],'DD FD'!B:C,2,FALSE))</f>
        <v/>
      </c>
      <c r="LL153" s="812" t="str">
        <f>IF(Table1[[#This Row],[Hauptkörper - B2 - Fraktion]]="","",VLOOKUP(Table1[[#This Row],[Hauptkörper - B2 - Fraktion]],'DD FD'!H:J,3,FALSE))</f>
        <v/>
      </c>
      <c r="LM153" s="809" t="str">
        <f>IF(Table1[[#This Row],[Hauptkörper - B2 - Gewicht
(in G)]]="","",Table1[[#This Row],[Hauptkörper - B2 - Gewicht
(in G)]])</f>
        <v/>
      </c>
      <c r="LN153" s="809" t="str">
        <f>IF(Table1[[#This Row],[Hauptkörper - B2 - Lizenzierungs-pflichtig? (X=Ja)]]="","",Table1[[#This Row],[Hauptkörper - B2 - Lizenzierungs-pflichtig? (X=Ja)]])</f>
        <v/>
      </c>
      <c r="LO153" s="812" t="str">
        <f>IF(Table1[[#This Row],[Hauptkörper - B2 - Virgin Material]]="","",VLOOKUP(Table1[[#This Row],[Hauptkörper - B2 - Virgin Material]],'DD FD'!AJ:AK,2,FALSE))</f>
        <v/>
      </c>
      <c r="LP153" s="813" t="str">
        <f>IF(Table1[[#This Row],[Hauptkörper - B2 - Virgin Material Anteil (in %)]]="","",Table1[[#This Row],[Hauptkörper - B2 - Virgin Material Anteil (in %)]])</f>
        <v/>
      </c>
      <c r="LQ153" s="812" t="str">
        <f>IF(Table1[[#This Row],[Hauptkörper - B2 - Recyceltes Material]]="","",VLOOKUP(Table1[[#This Row],[Hauptkörper - B2 - Recyceltes Material]],'DD FD'!AL:AM,2,FALSE))</f>
        <v/>
      </c>
      <c r="LR153" s="813" t="str">
        <f>IF(Table1[[#This Row],[Hauptkörper - B2 - Recyceltes Material Anteil (in %)]]="","",Table1[[#This Row],[Hauptkörper - B2 - Recyceltes Material Anteil (in %)]])</f>
        <v/>
      </c>
      <c r="LS153" s="812" t="str">
        <f>IF(Table1[[#This Row],[Hauptkörper - B2 - Beschichtung]]="","",VLOOKUP(Table1[[#This Row],[Hauptkörper - B2 - Beschichtung]],'DD FD'!AE:AF,2,FALSE))</f>
        <v/>
      </c>
      <c r="LT153" s="815" t="str">
        <f>IF(Table1[[#This Row],[Hauptkörper - B2 - Beschichtung Anteil (in %)]]="","",Table1[[#This Row],[Hauptkörper - B2 - Beschichtung Anteil (in %)]])</f>
        <v/>
      </c>
      <c r="LU153" s="811" t="str">
        <f>IF(Table1[[#This Row],[Hauptkörper - B3 - Art]]="","",VLOOKUP(Table1[[#This Row],[Hauptkörper - B3 - Art]],'DD FD'!B:C,2,FALSE))</f>
        <v/>
      </c>
      <c r="LV153" s="812" t="str">
        <f>IF(Table1[[#This Row],[Hauptkörper - B3 - Fraktion]]="","",VLOOKUP(Table1[[#This Row],[Hauptkörper - B3 - Fraktion]],'DD FD'!H:J,3,FALSE))</f>
        <v/>
      </c>
      <c r="LW153" s="809" t="str">
        <f>IF(Table1[[#This Row],[Hauptkörper - B3 - Gewicht
(in G)]]="","",Table1[[#This Row],[Hauptkörper - B3 - Gewicht
(in G)]])</f>
        <v/>
      </c>
      <c r="LX153" s="809" t="str">
        <f>IF(Table1[[#This Row],[Hauptkörper - B3 - Lizenzierungs-pflichtig? (X=Ja)]]="","",Table1[[#This Row],[Hauptkörper - B3 - Lizenzierungs-pflichtig? (X=Ja)]])</f>
        <v/>
      </c>
      <c r="LY153" s="812" t="str">
        <f>IF(Table1[[#This Row],[Hauptkörper - B3 - Virgin Material]]="","",VLOOKUP(Table1[[#This Row],[Hauptkörper - B3 - Virgin Material]],'DD FD'!AJ:AK,2,FALSE))</f>
        <v/>
      </c>
      <c r="LZ153" s="813" t="str">
        <f>IF(Table1[[#This Row],[Hauptkörper - B3 - Virgin Material Anteil (in %)]]="","",Table1[[#This Row],[Hauptkörper - B3 - Virgin Material Anteil (in %)]])</f>
        <v/>
      </c>
      <c r="MA153" s="812" t="str">
        <f>IF(Table1[[#This Row],[Hauptkörper - B3 - Recyceltes Material]]="","",VLOOKUP(Table1[[#This Row],[Hauptkörper - B3 - Recyceltes Material]],'DD FD'!AL:AM,2,FALSE))</f>
        <v/>
      </c>
      <c r="MB153" s="813" t="str">
        <f>IF(Table1[[#This Row],[Hauptkörper - B3 - Recyceltes Material Anteil (in %)]]="","",Table1[[#This Row],[Hauptkörper - B3 - Recyceltes Material Anteil (in %)]])</f>
        <v/>
      </c>
      <c r="MC153" s="812" t="str">
        <f>IF(Table1[[#This Row],[Hauptkörper - B3 - Beschichtung]]="","",VLOOKUP(Table1[[#This Row],[Hauptkörper - B3 - Beschichtung]],'DD FD'!AE:AF,2,FALSE))</f>
        <v/>
      </c>
      <c r="MD153" s="815" t="str">
        <f>IF(Table1[[#This Row],[Hauptkörper - B3 - Beschichtung Anteil (in %)]]="","",Table1[[#This Row],[Hauptkörper - B3 - Beschichtung Anteil (in %)]])</f>
        <v/>
      </c>
      <c r="ME153" s="811" t="str">
        <f>IF(Table1[[#This Row],[Verschluss - B1 - Art]]="","",VLOOKUP(Table1[[#This Row],[Verschluss - B1 - Art]],'DD FD'!D:E,2,FALSE))</f>
        <v/>
      </c>
      <c r="MF153" s="812" t="str">
        <f>IF(Table1[[#This Row],[Verschluss - B1 - Fraktion]]="","",VLOOKUP(Table1[[#This Row],[Verschluss - B1 - Fraktion]],'DD FD'!H:J,3,FALSE))</f>
        <v/>
      </c>
      <c r="MG153" s="809" t="str">
        <f>IF(Table1[[#This Row],[Verschluss - B1 - Gewicht (in G)]]="","",Table1[[#This Row],[Verschluss - B1 - Gewicht (in G)]])</f>
        <v/>
      </c>
      <c r="MH153" s="809" t="str">
        <f>IF(Table1[[#This Row],[Verschluss - B1 - Lizenzierungs-pflichtig? (X=Ja)]]="","",Table1[[#This Row],[Verschluss - B1 - Lizenzierungs-pflichtig? (X=Ja)]])</f>
        <v/>
      </c>
      <c r="MI153" s="809" t="str">
        <f>IF(Table1[[#This Row],[Verschluss - B1 - Trennbar vom Hauptkörper? (X=Ja)]]="","",Table1[[#This Row],[Verschluss - B1 - Trennbar vom Hauptkörper? (X=Ja)]])</f>
        <v/>
      </c>
      <c r="MJ153" s="812" t="str">
        <f>IF(Table1[[#This Row],[Verschluss - B1 - Virgin Material]]="","",VLOOKUP(Table1[[#This Row],[Verschluss - B1 - Virgin Material]],'DD FD'!AJ:AK,2,FALSE))</f>
        <v/>
      </c>
      <c r="MK153" s="813" t="str">
        <f>IF(Table1[[#This Row],[Verschluss - B1 - Virgin Material Anteil (in %)]]="","",Table1[[#This Row],[Verschluss - B1 - Virgin Material Anteil (in %)]])</f>
        <v/>
      </c>
      <c r="ML153" s="812" t="str">
        <f>IF(Table1[[#This Row],[Verschluss - B1 - Recyceltes Material]]="","",VLOOKUP(Table1[[#This Row],[Verschluss - B1 - Recyceltes Material]],'DD FD'!AL:AM,2,FALSE))</f>
        <v/>
      </c>
      <c r="MM153" s="813" t="str">
        <f>IF(Table1[[#This Row],[Verschluss - B1 - Recyceltes Material Anteil (in %)]]="","",Table1[[#This Row],[Verschluss - B1 - Recyceltes Material Anteil (in %)]])</f>
        <v/>
      </c>
      <c r="MN153" s="812" t="str">
        <f>IF(Table1[[#This Row],[Verschluss - B1 - Beschichtung]]="","",VLOOKUP(Table1[[#This Row],[Verschluss - B1 - Beschichtung]],'DD FD'!AE:AF,2,FALSE))</f>
        <v/>
      </c>
      <c r="MO153" s="815" t="str">
        <f>IF(Table1[[#This Row],[Verschluss - B1 - Beschichtung Anteil (in %)]]="","",Table1[[#This Row],[Verschluss - B1 - Beschichtung Anteil (in %)]])</f>
        <v/>
      </c>
      <c r="MP153" s="811" t="str">
        <f>IF(Table1[[#This Row],[Verschluss - B2 - Art]]="","",VLOOKUP(Table1[[#This Row],[Verschluss - B2 - Art]],'DD FD'!D:E,2,FALSE))</f>
        <v/>
      </c>
      <c r="MQ153" s="812" t="str">
        <f>IF(Table1[[#This Row],[Verschluss - B2 - Fraktion]]="","",VLOOKUP(Table1[[#This Row],[Verschluss - B2 - Fraktion]],'DD FD'!H:J,3,FALSE))</f>
        <v/>
      </c>
      <c r="MR153" s="809" t="str">
        <f>IF(Table1[[#This Row],[Verschluss - B2 - Gewicht (in G)]]="","",Table1[[#This Row],[Verschluss - B2 - Gewicht (in G)]])</f>
        <v/>
      </c>
      <c r="MS153" s="809" t="str">
        <f>IF(Table1[[#This Row],[Verschluss - B2 - Lizenzierungs-pflichtig? (X=Ja)]]="","",Table1[[#This Row],[Verschluss - B2 - Lizenzierungs-pflichtig? (X=Ja)]])</f>
        <v/>
      </c>
      <c r="MT153" s="809" t="str">
        <f>IF(Table1[[#This Row],[Verschluss - B2 - Trennbar vom Hauptkörper? (X=Ja)]]="","",Table1[[#This Row],[Verschluss - B2 - Trennbar vom Hauptkörper? (X=Ja)]])</f>
        <v/>
      </c>
      <c r="MU153" s="812" t="str">
        <f>IF(Table1[[#This Row],[Verschluss - B2 - Virgin Material]]="","",VLOOKUP(Table1[[#This Row],[Verschluss - B2 - Virgin Material]],'DD FD'!AJ:AK,2,FALSE))</f>
        <v/>
      </c>
      <c r="MV153" s="813" t="str">
        <f>IF(Table1[[#This Row],[Verschluss - B2 - Virgin Material Anteil (in %)]]="","",Table1[[#This Row],[Verschluss - B2 - Virgin Material Anteil (in %)]])</f>
        <v/>
      </c>
      <c r="MW153" s="812" t="str">
        <f>IF(Table1[[#This Row],[Verschluss - B2 - Recyceltes Material]]="","",VLOOKUP(Table1[[#This Row],[Verschluss - B2 - Recyceltes Material]],'DD FD'!AL:AM,2,FALSE))</f>
        <v/>
      </c>
      <c r="MX153" s="813" t="str">
        <f>IF(Table1[[#This Row],[Verschluss - B2 - Recyceltes Material Anteil (in %)]]="","",Table1[[#This Row],[Verschluss - B2 - Recyceltes Material Anteil (in %)]])</f>
        <v/>
      </c>
      <c r="MY153" s="812" t="str">
        <f>IF(Table1[[#This Row],[Verschluss - B2 - Beschichtung]]="","",VLOOKUP(Table1[[#This Row],[Verschluss - B2 - Beschichtung]],'DD FD'!AE:AF,2,FALSE))</f>
        <v/>
      </c>
      <c r="MZ153" s="815" t="str">
        <f>IF(Table1[[#This Row],[Verschluss - B2 - Beschichtung Anteil (in %)]]="","",Table1[[#This Row],[Verschluss - B2 - Beschichtung Anteil (in %)]])</f>
        <v/>
      </c>
      <c r="NA153" s="811" t="str">
        <f>IF(Table1[[#This Row],[Verschluss - B3 - Art]]="","",VLOOKUP(Table1[[#This Row],[Verschluss - B3 - Art]],'DD FD'!D:E,2,FALSE))</f>
        <v/>
      </c>
      <c r="NB153" s="812" t="str">
        <f>IF(Table1[[#This Row],[Verschluss - B3 - Fraktion]]="","",VLOOKUP(Table1[[#This Row],[Verschluss - B3 - Fraktion]],'DD FD'!H:J,3,FALSE))</f>
        <v/>
      </c>
      <c r="NC153" s="809" t="str">
        <f>IF(Table1[[#This Row],[Verschluss - B3 - Gewicht (in G)]]="","",Table1[[#This Row],[Verschluss - B3 - Gewicht (in G)]])</f>
        <v/>
      </c>
      <c r="ND153" s="809" t="str">
        <f>IF(Table1[[#This Row],[Verschluss - B3 - Lizenzierungs-pflichtig? (X=Ja)]]="","",Table1[[#This Row],[Verschluss - B3 - Lizenzierungs-pflichtig? (X=Ja)]])</f>
        <v/>
      </c>
      <c r="NE153" s="809" t="str">
        <f>IF(Table1[[#This Row],[Verschluss - B3 - Trennbar vom Hauptkörper? (X=Ja)]]="","",Table1[[#This Row],[Verschluss - B3 - Trennbar vom Hauptkörper? (X=Ja)]])</f>
        <v/>
      </c>
      <c r="NF153" s="812" t="str">
        <f>IF(Table1[[#This Row],[Verschluss - B3 - Virgin Material]]="","",VLOOKUP(Table1[[#This Row],[Verschluss - B3 - Virgin Material]],'DD FD'!AJ:AK,2,FALSE))</f>
        <v/>
      </c>
      <c r="NG153" s="813" t="str">
        <f>IF(Table1[[#This Row],[Verschluss - B3 - Virgin Material Anteil (in %)]]="","",Table1[[#This Row],[Verschluss - B3 - Virgin Material Anteil (in %)]])</f>
        <v/>
      </c>
      <c r="NH153" s="812" t="str">
        <f>IF(Table1[[#This Row],[Verschluss - B3 - Recyceltes Material]]="","",VLOOKUP(Table1[[#This Row],[Verschluss - B3 - Recyceltes Material]],'DD FD'!AL:AM,2,FALSE))</f>
        <v/>
      </c>
      <c r="NI153" s="813" t="str">
        <f>IF(Table1[[#This Row],[Verschluss - B3 - Recyceltes Material Anteil (in %)]]="","",Table1[[#This Row],[Verschluss - B3 - Recyceltes Material Anteil (in %)]])</f>
        <v/>
      </c>
      <c r="NJ153" s="812" t="str">
        <f>IF(Table1[[#This Row],[Verschluss - B3 - Beschichtung]]="","",VLOOKUP(Table1[[#This Row],[Verschluss - B3 - Beschichtung]],'DD FD'!AE:AF,2,FALSE))</f>
        <v/>
      </c>
      <c r="NK153" s="815" t="str">
        <f>IF(Table1[[#This Row],[Verschluss - B3 - Beschichtung Anteil (in %)]]="","",Table1[[#This Row],[Verschluss - B3 - Beschichtung Anteil (in %)]])</f>
        <v/>
      </c>
      <c r="NL153" s="811" t="str">
        <f>IF(Table1[[#This Row],[Etikett - B1 - Art]]="","",VLOOKUP(Table1[[#This Row],[Etikett - B1 - Art]],'DD FD'!F:G,2,FALSE))</f>
        <v/>
      </c>
      <c r="NM153" s="812" t="str">
        <f>IF(Table1[[#This Row],[Etikett - B1 - Fraktion]]="","",VLOOKUP(Table1[[#This Row],[Etikett - B1 - Fraktion]],'DD FD'!H:J,3,FALSE))</f>
        <v/>
      </c>
      <c r="NN153" s="809" t="str">
        <f>IF(Table1[[#This Row],[Etikett - B1 - Gewicht (in G)]]="","",Table1[[#This Row],[Etikett - B1 - Gewicht (in G)]])</f>
        <v/>
      </c>
      <c r="NO153" s="809" t="str">
        <f>IF(Table1[[#This Row],[Etikett - B1 - Lizenzierungs-pflichtig? (X=Ja)]]="","",Table1[[#This Row],[Etikett - B1 - Lizenzierungs-pflichtig? (X=Ja)]])</f>
        <v/>
      </c>
      <c r="NP153" s="809" t="str">
        <f>IF(Table1[[#This Row],[Etikett - B1 - Trennbar vom Hauptkörper? (X=Ja)]]="","",Table1[[#This Row],[Etikett - B1 - Trennbar vom Hauptkörper? (X=Ja)]])</f>
        <v/>
      </c>
      <c r="NQ153" s="812" t="str">
        <f>IF(Table1[[#This Row],[Etikett - B1 - Virgin Material]]="","",VLOOKUP(Table1[[#This Row],[Etikett - B1 - Virgin Material]],'DD FD'!AJ:AK,2,FALSE))</f>
        <v/>
      </c>
      <c r="NR153" s="813" t="str">
        <f>IF(Table1[[#This Row],[Etikett - B1 - Virgin Material Anteil (in %)]]="","",Table1[[#This Row],[Etikett - B1 - Virgin Material Anteil (in %)]])</f>
        <v/>
      </c>
      <c r="NS153" s="812" t="str">
        <f>IF(Table1[[#This Row],[Etikett - B1 - Recyceltes Material]]="","",VLOOKUP(Table1[[#This Row],[Etikett - B1 - Recyceltes Material]],'DD FD'!AL:AM,2,FALSE))</f>
        <v/>
      </c>
      <c r="NT153" s="813" t="str">
        <f>IF(Table1[[#This Row],[Etikett - B1 - Recyceltes Material Anteil (in %)]]="","",Table1[[#This Row],[Etikett - B1 - Recyceltes Material Anteil (in %)]])</f>
        <v/>
      </c>
      <c r="NU153" s="812" t="str">
        <f>IF(Table1[[#This Row],[Etikett - B1 - Beschichtung]]="","",VLOOKUP(Table1[[#This Row],[Etikett - B1 - Beschichtung]],'DD FD'!AE:AF,2,FALSE))</f>
        <v/>
      </c>
      <c r="NV153" s="815" t="str">
        <f>IF(Table1[[#This Row],[Etikett - B1 - Beschichtung Anteil (in %)]]="","",Table1[[#This Row],[Etikett - B1 - Beschichtung Anteil (in %)]])</f>
        <v/>
      </c>
      <c r="NW153" s="811" t="str">
        <f>IF(Table1[[#This Row],[Etikett - B2 - Art]]="","",VLOOKUP(Table1[[#This Row],[Etikett - B2 - Art]],'DD FD'!F:G,2,FALSE))</f>
        <v/>
      </c>
      <c r="NX153" s="812" t="str">
        <f>IF(Table1[[#This Row],[Etikett - B2 - Fraktion]]="","",VLOOKUP(Table1[[#This Row],[Etikett - B2 - Fraktion]],'DD FD'!H:J,3,FALSE))</f>
        <v/>
      </c>
      <c r="NY153" s="809" t="str">
        <f>IF(Table1[[#This Row],[Etikett - B2 - Gewicht (in G)]]="","",Table1[[#This Row],[Etikett - B2 - Gewicht (in G)]])</f>
        <v/>
      </c>
      <c r="NZ153" s="809" t="str">
        <f>IF(Table1[[#This Row],[Etikett - B2 - Lizenzierungs-pflichtig? (X=Ja)]]="","",Table1[[#This Row],[Etikett - B2 - Lizenzierungs-pflichtig? (X=Ja)]])</f>
        <v/>
      </c>
      <c r="OA153" s="809" t="str">
        <f>IF(Table1[[#This Row],[Etikett - B2 - Trennbar vom Hauptkörper? (X=Ja)]]="","",Table1[[#This Row],[Etikett - B2 - Trennbar vom Hauptkörper? (X=Ja)]])</f>
        <v/>
      </c>
      <c r="OB153" s="812" t="str">
        <f>IF(Table1[[#This Row],[Etikett - B2 - Virgin Material]]="","",VLOOKUP(Table1[[#This Row],[Etikett - B2 - Virgin Material]],'DD FD'!AJ:AK,2,FALSE))</f>
        <v/>
      </c>
      <c r="OC153" s="813" t="str">
        <f>IF(Table1[[#This Row],[Etikett - B2 - Virgin Material Anteil (in %)]]="","",Table1[[#This Row],[Etikett - B2 - Virgin Material Anteil (in %)]])</f>
        <v/>
      </c>
      <c r="OD153" s="812" t="str">
        <f>IF(Table1[[#This Row],[Etikett - B2 - Recyceltes Material]]="","",VLOOKUP(Table1[[#This Row],[Etikett - B2 - Recyceltes Material]],'DD FD'!AL:AM,2,FALSE))</f>
        <v/>
      </c>
      <c r="OE153" s="813" t="str">
        <f>IF(Table1[[#This Row],[Etikett - B2 - Recyceltes Material Anteil (in %)]]="","",Table1[[#This Row],[Etikett - B2 - Recyceltes Material Anteil (in %)]])</f>
        <v/>
      </c>
      <c r="OF153" s="812" t="str">
        <f>IF(Table1[[#This Row],[Etikett - B2 - Beschichtung]]="","",VLOOKUP(Table1[[#This Row],[Etikett - B2 - Beschichtung]],'DD FD'!AE:AF,2,FALSE))</f>
        <v/>
      </c>
      <c r="OG153" s="815" t="str">
        <f>IF(Table1[[#This Row],[Etikett - B2 - Beschichtung Anteil (in %)]]="","",Table1[[#This Row],[Etikett - B2 - Beschichtung Anteil (in %)]])</f>
        <v/>
      </c>
      <c r="OH153" s="811" t="str">
        <f>IF(Table1[[#This Row],[Etikett - B3 - Art]]="","",VLOOKUP(Table1[[#This Row],[Etikett - B3 - Art]],'DD FD'!F:G,2,FALSE))</f>
        <v/>
      </c>
      <c r="OI153" s="812" t="str">
        <f>IF(Table1[[#This Row],[Etikett - B3 - Fraktion]]="","",VLOOKUP(Table1[[#This Row],[Etikett - B3 - Fraktion]],'DD FD'!H:J,3,FALSE))</f>
        <v/>
      </c>
      <c r="OJ153" s="809" t="str">
        <f>IF(Table1[[#This Row],[Etikett - B3 - Gewicht (in G)]]="","",Table1[[#This Row],[Etikett - B3 - Gewicht (in G)]])</f>
        <v/>
      </c>
      <c r="OK153" s="809" t="str">
        <f>IF(Table1[[#This Row],[Etikett - B3 - Lizenzierungs-pflichtig? (X=Ja)]]="","",Table1[[#This Row],[Etikett - B3 - Lizenzierungs-pflichtig? (X=Ja)]])</f>
        <v/>
      </c>
      <c r="OL153" s="809" t="str">
        <f>IF(Table1[[#This Row],[Etikett - B3 - Trennbar vom Hauptkörper? (X=Ja)]]="","",Table1[[#This Row],[Etikett - B3 - Trennbar vom Hauptkörper? (X=Ja)]])</f>
        <v/>
      </c>
      <c r="OM153" s="812" t="str">
        <f>IF(Table1[[#This Row],[Etikett - B3 - Virgin Material]]="","",VLOOKUP(Table1[[#This Row],[Etikett - B3 - Virgin Material]],'DD FD'!AJ:AK,2,FALSE))</f>
        <v/>
      </c>
      <c r="ON153" s="813" t="str">
        <f>IF(Table1[[#This Row],[Etikett - B3 - Virgin Material Anteil (in %)]]="","",Table1[[#This Row],[Etikett - B3 - Virgin Material Anteil (in %)]])</f>
        <v/>
      </c>
      <c r="OO153" s="812" t="str">
        <f>IF(Table1[[#This Row],[Etikett - B3 - Recyceltes Material]]="","",VLOOKUP(Table1[[#This Row],[Etikett - B3 - Recyceltes Material]],'DD FD'!AL:AM,2,FALSE))</f>
        <v/>
      </c>
      <c r="OP153" s="813" t="str">
        <f>IF(Table1[[#This Row],[Etikett - B3 - Recyceltes Material Anteil (in %)]]="","",Table1[[#This Row],[Etikett - B3 - Recyceltes Material Anteil (in %)]])</f>
        <v/>
      </c>
      <c r="OQ153" s="812" t="str">
        <f>IF(Table1[[#This Row],[Etikett - B3 - Beschichtung]]="","",VLOOKUP(Table1[[#This Row],[Etikett - B3 - Beschichtung]],'DD FD'!AE:AF,2,FALSE))</f>
        <v/>
      </c>
      <c r="OR153" s="861" t="str">
        <f>IF(Table1[[#This Row],[Etikett - B3 - Beschichtung Anteil (in %)]]="","",Table1[[#This Row],[Etikett - B3 - Beschichtung Anteil (in %)]])</f>
        <v/>
      </c>
      <c r="OS153" s="866">
        <f>ROUNDUP(SUM(
IF(AND(LB153='DD FD'!$J$7,LD153='DD FD'!$AI$3),LC153,0),
IF(AND(LL153='DD FD'!$J$7,LN153='DD FD'!$AI$3),LM153,0),
IF(AND(LV153='DD FD'!$J$7,LX153='DD FD'!$AI$3),LW153,0),
IF(AND(MF153='DD FD'!$J$7,MH153='DD FD'!$AI$3),MG153,0),
IF(AND(MQ153='DD FD'!$J$7,MS153='DD FD'!$AI$3),MR153,0),
IF(AND(NB153='DD FD'!$J$7,ND153='DD FD'!$AI$3),NC153,0),
IF(AND(NM153='DD FD'!$J$7,NO153='DD FD'!$AI$3),NN153,0),
IF(AND(NX153='DD FD'!$J$7,NZ153='DD FD'!$AI$3),NY153,0),
IF(AND(OI153='DD FD'!$J$7,OK153='DD FD'!$AI$3),OJ153,0),
),2)</f>
        <v>0</v>
      </c>
      <c r="OT153" s="865">
        <f>ROUNDUP(SUM(
IF(AND(LB153='DD FD'!$J$6,LD153='DD FD'!$AI$3),LC153,0),
IF(AND(LL153='DD FD'!$J$6,LN153='DD FD'!$AI$3),LM153,0),
IF(AND(LV153='DD FD'!$J$6,LX153='DD FD'!$AI$3),LW153,0),
IF(AND(MF153='DD FD'!$J$6,MH153='DD FD'!$AI$3),MG153,0),
IF(AND(MQ153='DD FD'!$J$6,MS153='DD FD'!$AI$3),MR153,0),
IF(AND(NB153='DD FD'!$J$6,ND153='DD FD'!$AI$3),NC153,0),
IF(AND(NM153='DD FD'!$J$6,NO153='DD FD'!$AI$3),NN153,0),
IF(AND(NX153='DD FD'!$J$6,NZ153='DD FD'!$AI$3),NY153,0),
IF(AND(OI153='DD FD'!$J$6,OK153='DD FD'!$AI$3),OJ153,0),
),2)</f>
        <v>0</v>
      </c>
      <c r="OU153" s="865">
        <f>ROUNDUP(SUM(
IF(AND(LB153='DD FD'!$J$10,LD153='DD FD'!$AI$3),LC153,0),
IF(AND(LL153='DD FD'!$J$10,LN153='DD FD'!$AI$3),LM153,0),
IF(AND(LV153='DD FD'!$J$10,LX153='DD FD'!$AI$3),LW153,0),
IF(AND(MF153='DD FD'!$J$10,MH153='DD FD'!$AI$3),MG153,0),
IF(AND(MQ153='DD FD'!$J$10,MS153='DD FD'!$AI$3),MR153,0),
IF(AND(NB153='DD FD'!$J$10,ND153='DD FD'!$AI$3),NC153,0),
IF(AND(NM153='DD FD'!$J$10,NO153='DD FD'!$AI$3),NN153,0),
IF(AND(NX153='DD FD'!$J$10,NZ153='DD FD'!$AI$3),NY153,0),
IF(AND(OI153='DD FD'!$J$10,OK153='DD FD'!$AI$3),OJ153,0),
),2)</f>
        <v>0</v>
      </c>
      <c r="OV153" s="865">
        <f>ROUNDUP(SUM(
IF(AND(LB153='DD FD'!$J$8,LD153='DD FD'!$AI$3),LC153,0),
IF(AND(LL153='DD FD'!$J$8,LN153='DD FD'!$AI$3),LM153,0),
IF(AND(LV153='DD FD'!$J$8,LX153='DD FD'!$AI$3),LW153,0),
IF(AND(MF153='DD FD'!$J$8,MH153='DD FD'!$AI$3),MG153,0),
IF(AND(MQ153='DD FD'!$J$8,MS153='DD FD'!$AI$3),MR153,0),
IF(AND(NB153='DD FD'!$J$8,ND153='DD FD'!$AI$3),NC153,0),
IF(AND(NM153='DD FD'!$J$8,NO153='DD FD'!$AI$3),NN153,0),
IF(AND(NX153='DD FD'!$J$8,NZ153='DD FD'!$AI$3),NY153,0),
IF(AND(OI153='DD FD'!$J$8,OK153='DD FD'!$AI$3),OJ153,0),
),2)</f>
        <v>0</v>
      </c>
      <c r="OW153" s="865">
        <f>ROUNDUP(SUM(
IF(AND(LB153='DD FD'!$J$5,LD153='DD FD'!$AI$3),LC153,0),
IF(AND(LL153='DD FD'!$J$5,LN153='DD FD'!$AI$3),LM153,0),
IF(AND(LV153='DD FD'!$J$5,LX153='DD FD'!$AI$3),LW153,0),
IF(AND(MF153='DD FD'!$J$5,MH153='DD FD'!$AI$3),MG153,0),
IF(AND(MQ153='DD FD'!$J$5,MS153='DD FD'!$AI$3),MR153,0),
IF(AND(NB153='DD FD'!$J$5,ND153='DD FD'!$AI$3),NC153,0),
IF(AND(NM153='DD FD'!$J$5,NO153='DD FD'!$AI$3),NN153,0),
IF(AND(NX153='DD FD'!$J$5,NZ153='DD FD'!$AI$3),NY153,0),
IF(AND(OI153='DD FD'!$J$5,OK153='DD FD'!$AI$3),OJ153,0),
),2)</f>
        <v>0</v>
      </c>
      <c r="OX153" s="865">
        <f>ROUNDUP(SUM(
IF(AND(LB153='DD FD'!$J$9,LD153='DD FD'!$AI$3),LC153,0),
IF(AND(LL153='DD FD'!$J$9,LN153='DD FD'!$AI$3),LM153,0),
IF(AND(LV153='DD FD'!$J$9,LX153='DD FD'!$AI$3),LW153,0),
IF(AND(MF153='DD FD'!$J$9,MH153='DD FD'!$AI$3),MG153,0),
IF(AND(MQ153='DD FD'!$J$9,MS153='DD FD'!$AI$3),MR153,0),
IF(AND(NB153='DD FD'!$J$9,ND153='DD FD'!$AI$3),NC153,0),
IF(AND(NM153='DD FD'!$J$9,NO153='DD FD'!$AI$3),NN153,0),
IF(AND(NX153='DD FD'!$J$9,NZ153='DD FD'!$AI$3),NY153,0),
IF(AND(OI153='DD FD'!$J$9,OK153='DD FD'!$AI$3),OJ153,0),
),2)</f>
        <v>0</v>
      </c>
      <c r="OY153" s="865">
        <f>ROUNDUP(SUM(
IF(AND(LB153='DD FD'!$J$4,LD153='DD FD'!$AI$3),LC153,0),
IF(AND(LL153='DD FD'!$J$4,LN153='DD FD'!$AI$3),LM153,0),
IF(AND(LV153='DD FD'!$J$4,LX153='DD FD'!$AI$3),LW153,0),
IF(AND(MF153='DD FD'!$J$4,MH153='DD FD'!$AI$3),MG153,0),
IF(AND(MQ153='DD FD'!$J$4,MS153='DD FD'!$AI$3),MR153,0),
IF(AND(NB153='DD FD'!$J$4,ND153='DD FD'!$AI$3),NC153,0),
IF(AND(NM153='DD FD'!$J$4,NO153='DD FD'!$AI$3),NN153,0),
IF(AND(NX153='DD FD'!$J$4,NZ153='DD FD'!$AI$3),NY153,0),
IF(AND(OI153='DD FD'!$J$4,OK153='DD FD'!$AI$3),OJ153,0),
),2)</f>
        <v>0</v>
      </c>
      <c r="OZ153" s="867">
        <f>ROUNDUP(SUM(
IF(AND(LB153='DD FD'!$J$11,LD153='DD FD'!$AI$3),LC153,0),
IF(AND(LL153='DD FD'!$J$11,LN153='DD FD'!$AI$3),LM153,0),
IF(AND(LV153='DD FD'!$J$11,LX153='DD FD'!$AI$3),LW153,0),
IF(AND(MF153='DD FD'!$J$11,MH153='DD FD'!$AI$3),MG153,0),
IF(AND(MQ153='DD FD'!$J$11,MS153='DD FD'!$AI$3),MR153,0),
IF(AND(NB153='DD FD'!$J$11,ND153='DD FD'!$AI$3),NC153,0),
IF(AND(NM153='DD FD'!$J$11,NO153='DD FD'!$AI$3),NN153,0),
IF(AND(NX153='DD FD'!$J$11,NZ153='DD FD'!$AI$3),NY153,0),
IF(AND(OI153='DD FD'!$J$11,OK153='DD FD'!$AI$3),OJ153,0),
),2)</f>
        <v>0</v>
      </c>
    </row>
    <row r="154" spans="1:416">
      <c r="A154" s="663"/>
      <c r="B154" s="182"/>
      <c r="C154" s="282"/>
      <c r="D154" s="282"/>
      <c r="E154" s="183"/>
      <c r="F154" s="355"/>
      <c r="G154" s="359"/>
      <c r="H154" s="664"/>
      <c r="I154" s="173"/>
      <c r="J154" s="161" t="str">
        <f t="shared" si="54"/>
        <v/>
      </c>
      <c r="K154" s="633" t="str">
        <f t="shared" si="71"/>
        <v/>
      </c>
      <c r="L154" s="636"/>
      <c r="M154" s="124" t="str">
        <f t="shared" si="72"/>
        <v/>
      </c>
      <c r="N154" s="125" t="str">
        <f t="shared" si="55"/>
        <v/>
      </c>
      <c r="O154" s="175"/>
      <c r="P154" s="175"/>
      <c r="Q154" s="126" t="str">
        <f t="shared" si="73"/>
        <v/>
      </c>
      <c r="R154" s="184"/>
      <c r="S154" s="184"/>
      <c r="T154" s="182"/>
      <c r="U154" s="182"/>
      <c r="V154" s="182"/>
      <c r="W154" s="358"/>
      <c r="X154" s="182"/>
      <c r="Y154" s="183"/>
      <c r="Z154" s="123"/>
      <c r="AA154" s="176"/>
      <c r="AB154" s="176"/>
      <c r="AC154" s="176"/>
      <c r="AD154" s="176"/>
      <c r="AE154" s="176"/>
      <c r="AF154" s="176"/>
      <c r="AG154" s="127" t="str">
        <f t="shared" si="74"/>
        <v/>
      </c>
      <c r="AH154" s="127" t="str">
        <f t="shared" si="75"/>
        <v/>
      </c>
      <c r="AI154" s="370"/>
      <c r="AJ154" s="635"/>
      <c r="AK154" s="619" t="str">
        <f t="shared" si="76"/>
        <v/>
      </c>
      <c r="AL154" s="124" t="str">
        <f t="shared" si="56"/>
        <v/>
      </c>
      <c r="AM154" s="124" t="str">
        <f t="shared" si="57"/>
        <v/>
      </c>
      <c r="AN154" s="124" t="str">
        <f t="shared" si="58"/>
        <v/>
      </c>
      <c r="AO154" s="124" t="str">
        <f t="shared" si="59"/>
        <v/>
      </c>
      <c r="AP154" s="184"/>
      <c r="AQ154" s="182"/>
      <c r="AR154" s="182"/>
      <c r="AS154" s="182"/>
      <c r="AT154" s="182"/>
      <c r="AU154" s="127" t="str">
        <f t="shared" si="60"/>
        <v/>
      </c>
      <c r="AV154" s="354"/>
      <c r="AW154" s="127" t="str">
        <f t="shared" si="61"/>
        <v/>
      </c>
      <c r="AX154" s="144" t="str">
        <f t="shared" si="62"/>
        <v/>
      </c>
      <c r="AY154" s="182"/>
      <c r="AZ154" s="23"/>
      <c r="BA154" s="23"/>
      <c r="BB154" s="183"/>
      <c r="BC154" s="622"/>
      <c r="BD154" s="649" t="str">
        <f t="shared" si="77"/>
        <v/>
      </c>
      <c r="BE154" s="354"/>
      <c r="BF154" s="192" t="str">
        <f t="shared" si="78"/>
        <v/>
      </c>
      <c r="BG154" s="159"/>
      <c r="BH154" s="159"/>
      <c r="BI154" s="182"/>
      <c r="BJ154" s="194"/>
      <c r="BK154" s="194"/>
      <c r="BL154" s="194"/>
      <c r="BM154" s="127" t="str">
        <f t="shared" si="63"/>
        <v/>
      </c>
      <c r="BN154" s="194"/>
      <c r="BO154" s="178" t="str">
        <f t="shared" si="64"/>
        <v/>
      </c>
      <c r="BP154" s="191"/>
      <c r="BQ154" s="182"/>
      <c r="BR154" s="23"/>
      <c r="BS154" s="23"/>
      <c r="BT154" s="23"/>
      <c r="BU154" s="651"/>
      <c r="BV154" s="647"/>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633" t="str">
        <f t="shared" si="79"/>
        <v/>
      </c>
      <c r="DY154" s="736"/>
      <c r="DZ154" s="334"/>
      <c r="EA154" s="736"/>
      <c r="EB154" s="197"/>
      <c r="EC154" s="194"/>
      <c r="ED154" s="197"/>
      <c r="EE154" s="197"/>
      <c r="EF154" s="194"/>
      <c r="EG154" s="194"/>
      <c r="EH154" s="194"/>
      <c r="EI154" s="123" t="str">
        <f t="shared" si="65"/>
        <v/>
      </c>
      <c r="EJ154" s="194"/>
      <c r="EK154" s="620" t="str">
        <f t="shared" si="66"/>
        <v/>
      </c>
      <c r="EL154" s="756"/>
      <c r="EM154" s="620" t="str">
        <f t="shared" si="80"/>
        <v/>
      </c>
      <c r="EN154" s="733"/>
      <c r="EO154" s="163"/>
      <c r="EP154" s="163"/>
      <c r="EQ154" s="163"/>
      <c r="ER154" s="163"/>
      <c r="ES154" s="163"/>
      <c r="ET154" s="163"/>
      <c r="EU154" s="163"/>
      <c r="EV154" s="163"/>
      <c r="EW154" s="163"/>
      <c r="EX154" s="163"/>
      <c r="EY154" s="163"/>
      <c r="EZ154" s="163"/>
      <c r="FA154" s="163"/>
      <c r="FB154" s="163"/>
      <c r="FC154" s="742"/>
      <c r="FD154" s="648" t="str">
        <f t="shared" si="67"/>
        <v/>
      </c>
      <c r="FE154" s="183"/>
      <c r="FF154" s="201"/>
      <c r="FG154" s="201"/>
      <c r="FH154" s="201"/>
      <c r="FI154" s="201"/>
      <c r="FJ154" s="201"/>
      <c r="FK154" s="201"/>
      <c r="FL154" s="182"/>
      <c r="FM154" s="182"/>
      <c r="FN154" s="334"/>
      <c r="FO154" s="123" t="str">
        <f t="shared" si="68"/>
        <v/>
      </c>
      <c r="FP154" s="889" t="str">
        <f>IF(Table1[[#This Row],[Baumwollanteil (in %)]]&lt;&gt;"","05","")</f>
        <v/>
      </c>
      <c r="FQ154" s="999"/>
      <c r="FR154" s="179" t="str">
        <f t="shared" si="69"/>
        <v/>
      </c>
      <c r="FS154" s="175"/>
      <c r="FT154" s="175"/>
      <c r="FU154" s="175"/>
      <c r="FV154" s="745" t="str">
        <f t="shared" si="70"/>
        <v/>
      </c>
      <c r="FZ154" s="24"/>
      <c r="GA154" s="24"/>
      <c r="GC154" s="1010" t="str">
        <f>IF(Table1[[#This Row],[Global Trade Item Number (GTIN)]]="","",Table1[[#This Row],[Global Trade Item Number (GTIN)]])</f>
        <v/>
      </c>
      <c r="GD154" s="790" t="str">
        <f>IF(Table1[[#This Row],[WAWI-Nr./ Kreditoren-Nummer
(ASDV)]]&lt;&gt;"",Table1[[#This Row],[WAWI-Nr./ Kreditoren-Nummer
(ASDV)]],"")</f>
        <v/>
      </c>
      <c r="GE154" s="190"/>
      <c r="GF154" s="790" t="str">
        <f>IF(Table1[[#This Row],[Gültig ab (Datum)]]&lt;&gt;"","31.12.9999","")</f>
        <v/>
      </c>
      <c r="GG154" s="190"/>
      <c r="GH154" s="190"/>
      <c r="GI154" s="616"/>
      <c r="GJ154" s="765"/>
      <c r="GK154" s="763"/>
      <c r="GL154" s="617"/>
      <c r="GM154" s="617"/>
      <c r="GN154" s="617"/>
      <c r="GO154" s="617"/>
      <c r="GP154" s="617"/>
      <c r="GQ154" s="775"/>
      <c r="GR154" s="771"/>
      <c r="GS154" s="159"/>
      <c r="GT154" s="610"/>
      <c r="GU154" s="610"/>
      <c r="GV154" s="610"/>
      <c r="GW154" s="610"/>
      <c r="GX154" s="610"/>
      <c r="GY154" s="610"/>
      <c r="GZ154" s="610"/>
      <c r="HA154" s="610"/>
      <c r="HB154" s="771"/>
      <c r="HC154" s="610"/>
      <c r="HD154" s="610"/>
      <c r="HE154" s="610"/>
      <c r="HF154" s="610"/>
      <c r="HG154" s="610"/>
      <c r="HH154" s="610"/>
      <c r="HI154" s="610"/>
      <c r="HJ154" s="610"/>
      <c r="HK154" s="610"/>
      <c r="HL154" s="771"/>
      <c r="HM154" s="610"/>
      <c r="HN154" s="610"/>
      <c r="HO154" s="610"/>
      <c r="HP154" s="610"/>
      <c r="HQ154" s="610"/>
      <c r="HR154" s="610"/>
      <c r="HS154" s="610"/>
      <c r="HT154" s="610"/>
      <c r="HU154" s="610"/>
      <c r="HV154" s="771"/>
      <c r="HW154" s="610"/>
      <c r="HX154" s="610"/>
      <c r="HY154" s="610"/>
      <c r="HZ154" s="610"/>
      <c r="IA154" s="610"/>
      <c r="IB154" s="610"/>
      <c r="IC154" s="610"/>
      <c r="ID154" s="610"/>
      <c r="IE154" s="610"/>
      <c r="IF154" s="610"/>
      <c r="IG154" s="771"/>
      <c r="IH154" s="610"/>
      <c r="II154" s="610"/>
      <c r="IJ154" s="610"/>
      <c r="IK154" s="610"/>
      <c r="IL154" s="610"/>
      <c r="IM154" s="610"/>
      <c r="IN154" s="610"/>
      <c r="IO154" s="610"/>
      <c r="IP154" s="610"/>
      <c r="IQ154" s="610"/>
      <c r="IR154" s="771"/>
      <c r="IS154" s="610"/>
      <c r="IT154" s="610"/>
      <c r="IU154" s="610"/>
      <c r="IV154" s="610"/>
      <c r="IW154" s="610"/>
      <c r="IX154" s="610"/>
      <c r="IY154" s="610"/>
      <c r="IZ154" s="610"/>
      <c r="JA154" s="610"/>
      <c r="JB154" s="610"/>
      <c r="JC154" s="771"/>
      <c r="JD154" s="610"/>
      <c r="JE154" s="610"/>
      <c r="JF154" s="610"/>
      <c r="JG154" s="610"/>
      <c r="JH154" s="610"/>
      <c r="JI154" s="610"/>
      <c r="JJ154" s="610"/>
      <c r="JK154" s="610"/>
      <c r="JL154" s="610"/>
      <c r="JM154" s="827"/>
      <c r="JN154" s="771"/>
      <c r="JO154" s="610"/>
      <c r="JP154" s="610"/>
      <c r="JQ154" s="610"/>
      <c r="JR154" s="610"/>
      <c r="JS154" s="610"/>
      <c r="JT154" s="610"/>
      <c r="JU154" s="610"/>
      <c r="JV154" s="610"/>
      <c r="JW154" s="610"/>
      <c r="JX154" s="610"/>
      <c r="JY154" s="771"/>
      <c r="JZ154" s="610"/>
      <c r="KA154" s="610"/>
      <c r="KB154" s="610"/>
      <c r="KC154" s="610"/>
      <c r="KD154" s="610"/>
      <c r="KE154" s="610"/>
      <c r="KF154" s="610"/>
      <c r="KG154" s="610"/>
      <c r="KH154" s="610"/>
      <c r="KI154" s="610"/>
      <c r="KL154" s="803" t="str">
        <f>IF(Table1[[#This Row],[GTIN]]&lt;&gt;"",Table1[[#This Row],[GTIN]],"")</f>
        <v/>
      </c>
      <c r="KM154" s="804" t="str">
        <f>Table1[[#This Row],[Kreditor]]</f>
        <v/>
      </c>
      <c r="KN154" s="805" t="str">
        <f>IF(Table1[[#This Row],[Gültig ab (Datum)]]&lt;&gt;"",Table1[[#This Row],[Gültig ab (Datum)]],"")</f>
        <v/>
      </c>
      <c r="KO154" s="805" t="str">
        <f>Table1[[#This Row],[Gültig bis]]</f>
        <v/>
      </c>
      <c r="KP154" s="818" t="str">
        <f>IF(Table1[[#This Row],[Artikel verpackt? 
(X=Ja)]]="","",Table1[[#This Row],[Artikel verpackt? 
(X=Ja)]])</f>
        <v/>
      </c>
      <c r="KQ154" s="806" t="str">
        <f>IF(Table1[[#This Row],[Verpackung recyclingfähig?
(X=Ja)]]="","",Table1[[#This Row],[Verpackung recyclingfähig?
(X=Ja)]])</f>
        <v/>
      </c>
      <c r="KR154" s="807"/>
      <c r="KS154" s="808"/>
      <c r="KT154" s="809"/>
      <c r="KU154" s="809"/>
      <c r="KV154" s="809"/>
      <c r="KW154" s="809"/>
      <c r="KX154" s="809"/>
      <c r="KY154" s="809"/>
      <c r="KZ154" s="810"/>
      <c r="LA154" s="811" t="str">
        <f>IF(Table1[[#This Row],[Hauptkörper - B1 - Art]]="","",VLOOKUP(Table1[[#This Row],[Hauptkörper - B1 - Art]],'DD FD'!B:C,2,FALSE))</f>
        <v/>
      </c>
      <c r="LB154" s="812" t="str">
        <f>IF(Table1[[#This Row],[Hauptkörper - B1 - Fraktion]]="","",VLOOKUP(Table1[[#This Row],[Hauptkörper - B1 - Fraktion]],'DD FD'!H:J,3,FALSE))</f>
        <v/>
      </c>
      <c r="LC154" s="809" t="str">
        <f>IF(Table1[[#This Row],[Hauptkörper - B1 - Gewicht
(in G)]]="","",Table1[[#This Row],[Hauptkörper - B1 - Gewicht
(in G)]])</f>
        <v/>
      </c>
      <c r="LD154" s="809" t="str">
        <f>IF(Table1[[#This Row],[Hauptkörper - B1 - Lizenzierungs-pflichtig? (X=Ja)]]="","",Table1[[#This Row],[Hauptkörper - B1 - Lizenzierungs-pflichtig? (X=Ja)]])</f>
        <v/>
      </c>
      <c r="LE154" s="812" t="str">
        <f>IF(Table1[[#This Row],[Hauptkörper - B1 - Virgin Material]]="","",VLOOKUP(Table1[[#This Row],[Hauptkörper - B1 - Virgin Material]],'DD FD'!AJ:AK,2,FALSE))</f>
        <v/>
      </c>
      <c r="LF154" s="813" t="str">
        <f>IF(Table1[[#This Row],[Hauptkörper - B1 - Virgin Material Anteil (in %)]]="","",Table1[[#This Row],[Hauptkörper - B1 - Virgin Material Anteil (in %)]])</f>
        <v/>
      </c>
      <c r="LG154" s="812" t="str">
        <f>IF(Table1[[#This Row],[Hauptkörper - B1 - Recyceltes Material]]="","",VLOOKUP(Table1[[#This Row],[Hauptkörper - B1 - Recyceltes Material]],'DD FD'!AL:AM,2,FALSE))</f>
        <v/>
      </c>
      <c r="LH154" s="813" t="str">
        <f>IF(Table1[[#This Row],[Hauptkörper - B1 - Recyceltes Material Anteil (in %)]]="","",Table1[[#This Row],[Hauptkörper - B1 - Recyceltes Material Anteil (in %)]])</f>
        <v/>
      </c>
      <c r="LI154" s="814" t="str">
        <f>IF(Table1[[#This Row],[Hauptkörper - B1 - Beschichtung]]="","",VLOOKUP(Table1[[#This Row],[Hauptkörper - B1 - Beschichtung]],'DD FD'!AE:AF,2,FALSE))</f>
        <v/>
      </c>
      <c r="LJ154" s="815" t="str">
        <f>IF(Table1[[#This Row],[Hauptkörper - B1 - Beschichtung Anteil (in %)]]="","",Table1[[#This Row],[Hauptkörper - B1 - Beschichtung Anteil (in %)]])</f>
        <v/>
      </c>
      <c r="LK154" s="811" t="str">
        <f>IF(Table1[[#This Row],[Hauptkörper - B2 - Art]]="","",VLOOKUP(Table1[[#This Row],[Hauptkörper - B2 - Art]],'DD FD'!B:C,2,FALSE))</f>
        <v/>
      </c>
      <c r="LL154" s="812" t="str">
        <f>IF(Table1[[#This Row],[Hauptkörper - B2 - Fraktion]]="","",VLOOKUP(Table1[[#This Row],[Hauptkörper - B2 - Fraktion]],'DD FD'!H:J,3,FALSE))</f>
        <v/>
      </c>
      <c r="LM154" s="809" t="str">
        <f>IF(Table1[[#This Row],[Hauptkörper - B2 - Gewicht
(in G)]]="","",Table1[[#This Row],[Hauptkörper - B2 - Gewicht
(in G)]])</f>
        <v/>
      </c>
      <c r="LN154" s="809" t="str">
        <f>IF(Table1[[#This Row],[Hauptkörper - B2 - Lizenzierungs-pflichtig? (X=Ja)]]="","",Table1[[#This Row],[Hauptkörper - B2 - Lizenzierungs-pflichtig? (X=Ja)]])</f>
        <v/>
      </c>
      <c r="LO154" s="812" t="str">
        <f>IF(Table1[[#This Row],[Hauptkörper - B2 - Virgin Material]]="","",VLOOKUP(Table1[[#This Row],[Hauptkörper - B2 - Virgin Material]],'DD FD'!AJ:AK,2,FALSE))</f>
        <v/>
      </c>
      <c r="LP154" s="813" t="str">
        <f>IF(Table1[[#This Row],[Hauptkörper - B2 - Virgin Material Anteil (in %)]]="","",Table1[[#This Row],[Hauptkörper - B2 - Virgin Material Anteil (in %)]])</f>
        <v/>
      </c>
      <c r="LQ154" s="812" t="str">
        <f>IF(Table1[[#This Row],[Hauptkörper - B2 - Recyceltes Material]]="","",VLOOKUP(Table1[[#This Row],[Hauptkörper - B2 - Recyceltes Material]],'DD FD'!AL:AM,2,FALSE))</f>
        <v/>
      </c>
      <c r="LR154" s="813" t="str">
        <f>IF(Table1[[#This Row],[Hauptkörper - B2 - Recyceltes Material Anteil (in %)]]="","",Table1[[#This Row],[Hauptkörper - B2 - Recyceltes Material Anteil (in %)]])</f>
        <v/>
      </c>
      <c r="LS154" s="812" t="str">
        <f>IF(Table1[[#This Row],[Hauptkörper - B2 - Beschichtung]]="","",VLOOKUP(Table1[[#This Row],[Hauptkörper - B2 - Beschichtung]],'DD FD'!AE:AF,2,FALSE))</f>
        <v/>
      </c>
      <c r="LT154" s="815" t="str">
        <f>IF(Table1[[#This Row],[Hauptkörper - B2 - Beschichtung Anteil (in %)]]="","",Table1[[#This Row],[Hauptkörper - B2 - Beschichtung Anteil (in %)]])</f>
        <v/>
      </c>
      <c r="LU154" s="811" t="str">
        <f>IF(Table1[[#This Row],[Hauptkörper - B3 - Art]]="","",VLOOKUP(Table1[[#This Row],[Hauptkörper - B3 - Art]],'DD FD'!B:C,2,FALSE))</f>
        <v/>
      </c>
      <c r="LV154" s="812" t="str">
        <f>IF(Table1[[#This Row],[Hauptkörper - B3 - Fraktion]]="","",VLOOKUP(Table1[[#This Row],[Hauptkörper - B3 - Fraktion]],'DD FD'!H:J,3,FALSE))</f>
        <v/>
      </c>
      <c r="LW154" s="809" t="str">
        <f>IF(Table1[[#This Row],[Hauptkörper - B3 - Gewicht
(in G)]]="","",Table1[[#This Row],[Hauptkörper - B3 - Gewicht
(in G)]])</f>
        <v/>
      </c>
      <c r="LX154" s="809" t="str">
        <f>IF(Table1[[#This Row],[Hauptkörper - B3 - Lizenzierungs-pflichtig? (X=Ja)]]="","",Table1[[#This Row],[Hauptkörper - B3 - Lizenzierungs-pflichtig? (X=Ja)]])</f>
        <v/>
      </c>
      <c r="LY154" s="812" t="str">
        <f>IF(Table1[[#This Row],[Hauptkörper - B3 - Virgin Material]]="","",VLOOKUP(Table1[[#This Row],[Hauptkörper - B3 - Virgin Material]],'DD FD'!AJ:AK,2,FALSE))</f>
        <v/>
      </c>
      <c r="LZ154" s="813" t="str">
        <f>IF(Table1[[#This Row],[Hauptkörper - B3 - Virgin Material Anteil (in %)]]="","",Table1[[#This Row],[Hauptkörper - B3 - Virgin Material Anteil (in %)]])</f>
        <v/>
      </c>
      <c r="MA154" s="812" t="str">
        <f>IF(Table1[[#This Row],[Hauptkörper - B3 - Recyceltes Material]]="","",VLOOKUP(Table1[[#This Row],[Hauptkörper - B3 - Recyceltes Material]],'DD FD'!AL:AM,2,FALSE))</f>
        <v/>
      </c>
      <c r="MB154" s="813" t="str">
        <f>IF(Table1[[#This Row],[Hauptkörper - B3 - Recyceltes Material Anteil (in %)]]="","",Table1[[#This Row],[Hauptkörper - B3 - Recyceltes Material Anteil (in %)]])</f>
        <v/>
      </c>
      <c r="MC154" s="812" t="str">
        <f>IF(Table1[[#This Row],[Hauptkörper - B3 - Beschichtung]]="","",VLOOKUP(Table1[[#This Row],[Hauptkörper - B3 - Beschichtung]],'DD FD'!AE:AF,2,FALSE))</f>
        <v/>
      </c>
      <c r="MD154" s="815" t="str">
        <f>IF(Table1[[#This Row],[Hauptkörper - B3 - Beschichtung Anteil (in %)]]="","",Table1[[#This Row],[Hauptkörper - B3 - Beschichtung Anteil (in %)]])</f>
        <v/>
      </c>
      <c r="ME154" s="811" t="str">
        <f>IF(Table1[[#This Row],[Verschluss - B1 - Art]]="","",VLOOKUP(Table1[[#This Row],[Verschluss - B1 - Art]],'DD FD'!D:E,2,FALSE))</f>
        <v/>
      </c>
      <c r="MF154" s="812" t="str">
        <f>IF(Table1[[#This Row],[Verschluss - B1 - Fraktion]]="","",VLOOKUP(Table1[[#This Row],[Verschluss - B1 - Fraktion]],'DD FD'!H:J,3,FALSE))</f>
        <v/>
      </c>
      <c r="MG154" s="809" t="str">
        <f>IF(Table1[[#This Row],[Verschluss - B1 - Gewicht (in G)]]="","",Table1[[#This Row],[Verschluss - B1 - Gewicht (in G)]])</f>
        <v/>
      </c>
      <c r="MH154" s="809" t="str">
        <f>IF(Table1[[#This Row],[Verschluss - B1 - Lizenzierungs-pflichtig? (X=Ja)]]="","",Table1[[#This Row],[Verschluss - B1 - Lizenzierungs-pflichtig? (X=Ja)]])</f>
        <v/>
      </c>
      <c r="MI154" s="809" t="str">
        <f>IF(Table1[[#This Row],[Verschluss - B1 - Trennbar vom Hauptkörper? (X=Ja)]]="","",Table1[[#This Row],[Verschluss - B1 - Trennbar vom Hauptkörper? (X=Ja)]])</f>
        <v/>
      </c>
      <c r="MJ154" s="812" t="str">
        <f>IF(Table1[[#This Row],[Verschluss - B1 - Virgin Material]]="","",VLOOKUP(Table1[[#This Row],[Verschluss - B1 - Virgin Material]],'DD FD'!AJ:AK,2,FALSE))</f>
        <v/>
      </c>
      <c r="MK154" s="813" t="str">
        <f>IF(Table1[[#This Row],[Verschluss - B1 - Virgin Material Anteil (in %)]]="","",Table1[[#This Row],[Verschluss - B1 - Virgin Material Anteil (in %)]])</f>
        <v/>
      </c>
      <c r="ML154" s="812" t="str">
        <f>IF(Table1[[#This Row],[Verschluss - B1 - Recyceltes Material]]="","",VLOOKUP(Table1[[#This Row],[Verschluss - B1 - Recyceltes Material]],'DD FD'!AL:AM,2,FALSE))</f>
        <v/>
      </c>
      <c r="MM154" s="813" t="str">
        <f>IF(Table1[[#This Row],[Verschluss - B1 - Recyceltes Material Anteil (in %)]]="","",Table1[[#This Row],[Verschluss - B1 - Recyceltes Material Anteil (in %)]])</f>
        <v/>
      </c>
      <c r="MN154" s="812" t="str">
        <f>IF(Table1[[#This Row],[Verschluss - B1 - Beschichtung]]="","",VLOOKUP(Table1[[#This Row],[Verschluss - B1 - Beschichtung]],'DD FD'!AE:AF,2,FALSE))</f>
        <v/>
      </c>
      <c r="MO154" s="815" t="str">
        <f>IF(Table1[[#This Row],[Verschluss - B1 - Beschichtung Anteil (in %)]]="","",Table1[[#This Row],[Verschluss - B1 - Beschichtung Anteil (in %)]])</f>
        <v/>
      </c>
      <c r="MP154" s="811" t="str">
        <f>IF(Table1[[#This Row],[Verschluss - B2 - Art]]="","",VLOOKUP(Table1[[#This Row],[Verschluss - B2 - Art]],'DD FD'!D:E,2,FALSE))</f>
        <v/>
      </c>
      <c r="MQ154" s="812" t="str">
        <f>IF(Table1[[#This Row],[Verschluss - B2 - Fraktion]]="","",VLOOKUP(Table1[[#This Row],[Verschluss - B2 - Fraktion]],'DD FD'!H:J,3,FALSE))</f>
        <v/>
      </c>
      <c r="MR154" s="809" t="str">
        <f>IF(Table1[[#This Row],[Verschluss - B2 - Gewicht (in G)]]="","",Table1[[#This Row],[Verschluss - B2 - Gewicht (in G)]])</f>
        <v/>
      </c>
      <c r="MS154" s="809" t="str">
        <f>IF(Table1[[#This Row],[Verschluss - B2 - Lizenzierungs-pflichtig? (X=Ja)]]="","",Table1[[#This Row],[Verschluss - B2 - Lizenzierungs-pflichtig? (X=Ja)]])</f>
        <v/>
      </c>
      <c r="MT154" s="809" t="str">
        <f>IF(Table1[[#This Row],[Verschluss - B2 - Trennbar vom Hauptkörper? (X=Ja)]]="","",Table1[[#This Row],[Verschluss - B2 - Trennbar vom Hauptkörper? (X=Ja)]])</f>
        <v/>
      </c>
      <c r="MU154" s="812" t="str">
        <f>IF(Table1[[#This Row],[Verschluss - B2 - Virgin Material]]="","",VLOOKUP(Table1[[#This Row],[Verschluss - B2 - Virgin Material]],'DD FD'!AJ:AK,2,FALSE))</f>
        <v/>
      </c>
      <c r="MV154" s="813" t="str">
        <f>IF(Table1[[#This Row],[Verschluss - B2 - Virgin Material Anteil (in %)]]="","",Table1[[#This Row],[Verschluss - B2 - Virgin Material Anteil (in %)]])</f>
        <v/>
      </c>
      <c r="MW154" s="812" t="str">
        <f>IF(Table1[[#This Row],[Verschluss - B2 - Recyceltes Material]]="","",VLOOKUP(Table1[[#This Row],[Verschluss - B2 - Recyceltes Material]],'DD FD'!AL:AM,2,FALSE))</f>
        <v/>
      </c>
      <c r="MX154" s="813" t="str">
        <f>IF(Table1[[#This Row],[Verschluss - B2 - Recyceltes Material Anteil (in %)]]="","",Table1[[#This Row],[Verschluss - B2 - Recyceltes Material Anteil (in %)]])</f>
        <v/>
      </c>
      <c r="MY154" s="812" t="str">
        <f>IF(Table1[[#This Row],[Verschluss - B2 - Beschichtung]]="","",VLOOKUP(Table1[[#This Row],[Verschluss - B2 - Beschichtung]],'DD FD'!AE:AF,2,FALSE))</f>
        <v/>
      </c>
      <c r="MZ154" s="815" t="str">
        <f>IF(Table1[[#This Row],[Verschluss - B2 - Beschichtung Anteil (in %)]]="","",Table1[[#This Row],[Verschluss - B2 - Beschichtung Anteil (in %)]])</f>
        <v/>
      </c>
      <c r="NA154" s="811" t="str">
        <f>IF(Table1[[#This Row],[Verschluss - B3 - Art]]="","",VLOOKUP(Table1[[#This Row],[Verschluss - B3 - Art]],'DD FD'!D:E,2,FALSE))</f>
        <v/>
      </c>
      <c r="NB154" s="812" t="str">
        <f>IF(Table1[[#This Row],[Verschluss - B3 - Fraktion]]="","",VLOOKUP(Table1[[#This Row],[Verschluss - B3 - Fraktion]],'DD FD'!H:J,3,FALSE))</f>
        <v/>
      </c>
      <c r="NC154" s="809" t="str">
        <f>IF(Table1[[#This Row],[Verschluss - B3 - Gewicht (in G)]]="","",Table1[[#This Row],[Verschluss - B3 - Gewicht (in G)]])</f>
        <v/>
      </c>
      <c r="ND154" s="809" t="str">
        <f>IF(Table1[[#This Row],[Verschluss - B3 - Lizenzierungs-pflichtig? (X=Ja)]]="","",Table1[[#This Row],[Verschluss - B3 - Lizenzierungs-pflichtig? (X=Ja)]])</f>
        <v/>
      </c>
      <c r="NE154" s="809" t="str">
        <f>IF(Table1[[#This Row],[Verschluss - B3 - Trennbar vom Hauptkörper? (X=Ja)]]="","",Table1[[#This Row],[Verschluss - B3 - Trennbar vom Hauptkörper? (X=Ja)]])</f>
        <v/>
      </c>
      <c r="NF154" s="812" t="str">
        <f>IF(Table1[[#This Row],[Verschluss - B3 - Virgin Material]]="","",VLOOKUP(Table1[[#This Row],[Verschluss - B3 - Virgin Material]],'DD FD'!AJ:AK,2,FALSE))</f>
        <v/>
      </c>
      <c r="NG154" s="813" t="str">
        <f>IF(Table1[[#This Row],[Verschluss - B3 - Virgin Material Anteil (in %)]]="","",Table1[[#This Row],[Verschluss - B3 - Virgin Material Anteil (in %)]])</f>
        <v/>
      </c>
      <c r="NH154" s="812" t="str">
        <f>IF(Table1[[#This Row],[Verschluss - B3 - Recyceltes Material]]="","",VLOOKUP(Table1[[#This Row],[Verschluss - B3 - Recyceltes Material]],'DD FD'!AL:AM,2,FALSE))</f>
        <v/>
      </c>
      <c r="NI154" s="813" t="str">
        <f>IF(Table1[[#This Row],[Verschluss - B3 - Recyceltes Material Anteil (in %)]]="","",Table1[[#This Row],[Verschluss - B3 - Recyceltes Material Anteil (in %)]])</f>
        <v/>
      </c>
      <c r="NJ154" s="812" t="str">
        <f>IF(Table1[[#This Row],[Verschluss - B3 - Beschichtung]]="","",VLOOKUP(Table1[[#This Row],[Verschluss - B3 - Beschichtung]],'DD FD'!AE:AF,2,FALSE))</f>
        <v/>
      </c>
      <c r="NK154" s="815" t="str">
        <f>IF(Table1[[#This Row],[Verschluss - B3 - Beschichtung Anteil (in %)]]="","",Table1[[#This Row],[Verschluss - B3 - Beschichtung Anteil (in %)]])</f>
        <v/>
      </c>
      <c r="NL154" s="811" t="str">
        <f>IF(Table1[[#This Row],[Etikett - B1 - Art]]="","",VLOOKUP(Table1[[#This Row],[Etikett - B1 - Art]],'DD FD'!F:G,2,FALSE))</f>
        <v/>
      </c>
      <c r="NM154" s="812" t="str">
        <f>IF(Table1[[#This Row],[Etikett - B1 - Fraktion]]="","",VLOOKUP(Table1[[#This Row],[Etikett - B1 - Fraktion]],'DD FD'!H:J,3,FALSE))</f>
        <v/>
      </c>
      <c r="NN154" s="809" t="str">
        <f>IF(Table1[[#This Row],[Etikett - B1 - Gewicht (in G)]]="","",Table1[[#This Row],[Etikett - B1 - Gewicht (in G)]])</f>
        <v/>
      </c>
      <c r="NO154" s="809" t="str">
        <f>IF(Table1[[#This Row],[Etikett - B1 - Lizenzierungs-pflichtig? (X=Ja)]]="","",Table1[[#This Row],[Etikett - B1 - Lizenzierungs-pflichtig? (X=Ja)]])</f>
        <v/>
      </c>
      <c r="NP154" s="809" t="str">
        <f>IF(Table1[[#This Row],[Etikett - B1 - Trennbar vom Hauptkörper? (X=Ja)]]="","",Table1[[#This Row],[Etikett - B1 - Trennbar vom Hauptkörper? (X=Ja)]])</f>
        <v/>
      </c>
      <c r="NQ154" s="812" t="str">
        <f>IF(Table1[[#This Row],[Etikett - B1 - Virgin Material]]="","",VLOOKUP(Table1[[#This Row],[Etikett - B1 - Virgin Material]],'DD FD'!AJ:AK,2,FALSE))</f>
        <v/>
      </c>
      <c r="NR154" s="813" t="str">
        <f>IF(Table1[[#This Row],[Etikett - B1 - Virgin Material Anteil (in %)]]="","",Table1[[#This Row],[Etikett - B1 - Virgin Material Anteil (in %)]])</f>
        <v/>
      </c>
      <c r="NS154" s="812" t="str">
        <f>IF(Table1[[#This Row],[Etikett - B1 - Recyceltes Material]]="","",VLOOKUP(Table1[[#This Row],[Etikett - B1 - Recyceltes Material]],'DD FD'!AL:AM,2,FALSE))</f>
        <v/>
      </c>
      <c r="NT154" s="813" t="str">
        <f>IF(Table1[[#This Row],[Etikett - B1 - Recyceltes Material Anteil (in %)]]="","",Table1[[#This Row],[Etikett - B1 - Recyceltes Material Anteil (in %)]])</f>
        <v/>
      </c>
      <c r="NU154" s="812" t="str">
        <f>IF(Table1[[#This Row],[Etikett - B1 - Beschichtung]]="","",VLOOKUP(Table1[[#This Row],[Etikett - B1 - Beschichtung]],'DD FD'!AE:AF,2,FALSE))</f>
        <v/>
      </c>
      <c r="NV154" s="815" t="str">
        <f>IF(Table1[[#This Row],[Etikett - B1 - Beschichtung Anteil (in %)]]="","",Table1[[#This Row],[Etikett - B1 - Beschichtung Anteil (in %)]])</f>
        <v/>
      </c>
      <c r="NW154" s="811" t="str">
        <f>IF(Table1[[#This Row],[Etikett - B2 - Art]]="","",VLOOKUP(Table1[[#This Row],[Etikett - B2 - Art]],'DD FD'!F:G,2,FALSE))</f>
        <v/>
      </c>
      <c r="NX154" s="812" t="str">
        <f>IF(Table1[[#This Row],[Etikett - B2 - Fraktion]]="","",VLOOKUP(Table1[[#This Row],[Etikett - B2 - Fraktion]],'DD FD'!H:J,3,FALSE))</f>
        <v/>
      </c>
      <c r="NY154" s="809" t="str">
        <f>IF(Table1[[#This Row],[Etikett - B2 - Gewicht (in G)]]="","",Table1[[#This Row],[Etikett - B2 - Gewicht (in G)]])</f>
        <v/>
      </c>
      <c r="NZ154" s="809" t="str">
        <f>IF(Table1[[#This Row],[Etikett - B2 - Lizenzierungs-pflichtig? (X=Ja)]]="","",Table1[[#This Row],[Etikett - B2 - Lizenzierungs-pflichtig? (X=Ja)]])</f>
        <v/>
      </c>
      <c r="OA154" s="809" t="str">
        <f>IF(Table1[[#This Row],[Etikett - B2 - Trennbar vom Hauptkörper? (X=Ja)]]="","",Table1[[#This Row],[Etikett - B2 - Trennbar vom Hauptkörper? (X=Ja)]])</f>
        <v/>
      </c>
      <c r="OB154" s="812" t="str">
        <f>IF(Table1[[#This Row],[Etikett - B2 - Virgin Material]]="","",VLOOKUP(Table1[[#This Row],[Etikett - B2 - Virgin Material]],'DD FD'!AJ:AK,2,FALSE))</f>
        <v/>
      </c>
      <c r="OC154" s="813" t="str">
        <f>IF(Table1[[#This Row],[Etikett - B2 - Virgin Material Anteil (in %)]]="","",Table1[[#This Row],[Etikett - B2 - Virgin Material Anteil (in %)]])</f>
        <v/>
      </c>
      <c r="OD154" s="812" t="str">
        <f>IF(Table1[[#This Row],[Etikett - B2 - Recyceltes Material]]="","",VLOOKUP(Table1[[#This Row],[Etikett - B2 - Recyceltes Material]],'DD FD'!AL:AM,2,FALSE))</f>
        <v/>
      </c>
      <c r="OE154" s="813" t="str">
        <f>IF(Table1[[#This Row],[Etikett - B2 - Recyceltes Material Anteil (in %)]]="","",Table1[[#This Row],[Etikett - B2 - Recyceltes Material Anteil (in %)]])</f>
        <v/>
      </c>
      <c r="OF154" s="812" t="str">
        <f>IF(Table1[[#This Row],[Etikett - B2 - Beschichtung]]="","",VLOOKUP(Table1[[#This Row],[Etikett - B2 - Beschichtung]],'DD FD'!AE:AF,2,FALSE))</f>
        <v/>
      </c>
      <c r="OG154" s="815" t="str">
        <f>IF(Table1[[#This Row],[Etikett - B2 - Beschichtung Anteil (in %)]]="","",Table1[[#This Row],[Etikett - B2 - Beschichtung Anteil (in %)]])</f>
        <v/>
      </c>
      <c r="OH154" s="811" t="str">
        <f>IF(Table1[[#This Row],[Etikett - B3 - Art]]="","",VLOOKUP(Table1[[#This Row],[Etikett - B3 - Art]],'DD FD'!F:G,2,FALSE))</f>
        <v/>
      </c>
      <c r="OI154" s="812" t="str">
        <f>IF(Table1[[#This Row],[Etikett - B3 - Fraktion]]="","",VLOOKUP(Table1[[#This Row],[Etikett - B3 - Fraktion]],'DD FD'!H:J,3,FALSE))</f>
        <v/>
      </c>
      <c r="OJ154" s="809" t="str">
        <f>IF(Table1[[#This Row],[Etikett - B3 - Gewicht (in G)]]="","",Table1[[#This Row],[Etikett - B3 - Gewicht (in G)]])</f>
        <v/>
      </c>
      <c r="OK154" s="809" t="str">
        <f>IF(Table1[[#This Row],[Etikett - B3 - Lizenzierungs-pflichtig? (X=Ja)]]="","",Table1[[#This Row],[Etikett - B3 - Lizenzierungs-pflichtig? (X=Ja)]])</f>
        <v/>
      </c>
      <c r="OL154" s="809" t="str">
        <f>IF(Table1[[#This Row],[Etikett - B3 - Trennbar vom Hauptkörper? (X=Ja)]]="","",Table1[[#This Row],[Etikett - B3 - Trennbar vom Hauptkörper? (X=Ja)]])</f>
        <v/>
      </c>
      <c r="OM154" s="812" t="str">
        <f>IF(Table1[[#This Row],[Etikett - B3 - Virgin Material]]="","",VLOOKUP(Table1[[#This Row],[Etikett - B3 - Virgin Material]],'DD FD'!AJ:AK,2,FALSE))</f>
        <v/>
      </c>
      <c r="ON154" s="813" t="str">
        <f>IF(Table1[[#This Row],[Etikett - B3 - Virgin Material Anteil (in %)]]="","",Table1[[#This Row],[Etikett - B3 - Virgin Material Anteil (in %)]])</f>
        <v/>
      </c>
      <c r="OO154" s="812" t="str">
        <f>IF(Table1[[#This Row],[Etikett - B3 - Recyceltes Material]]="","",VLOOKUP(Table1[[#This Row],[Etikett - B3 - Recyceltes Material]],'DD FD'!AL:AM,2,FALSE))</f>
        <v/>
      </c>
      <c r="OP154" s="813" t="str">
        <f>IF(Table1[[#This Row],[Etikett - B3 - Recyceltes Material Anteil (in %)]]="","",Table1[[#This Row],[Etikett - B3 - Recyceltes Material Anteil (in %)]])</f>
        <v/>
      </c>
      <c r="OQ154" s="812" t="str">
        <f>IF(Table1[[#This Row],[Etikett - B3 - Beschichtung]]="","",VLOOKUP(Table1[[#This Row],[Etikett - B3 - Beschichtung]],'DD FD'!AE:AF,2,FALSE))</f>
        <v/>
      </c>
      <c r="OR154" s="861" t="str">
        <f>IF(Table1[[#This Row],[Etikett - B3 - Beschichtung Anteil (in %)]]="","",Table1[[#This Row],[Etikett - B3 - Beschichtung Anteil (in %)]])</f>
        <v/>
      </c>
      <c r="OS154" s="866">
        <f>ROUNDUP(SUM(
IF(AND(LB154='DD FD'!$J$7,LD154='DD FD'!$AI$3),LC154,0),
IF(AND(LL154='DD FD'!$J$7,LN154='DD FD'!$AI$3),LM154,0),
IF(AND(LV154='DD FD'!$J$7,LX154='DD FD'!$AI$3),LW154,0),
IF(AND(MF154='DD FD'!$J$7,MH154='DD FD'!$AI$3),MG154,0),
IF(AND(MQ154='DD FD'!$J$7,MS154='DD FD'!$AI$3),MR154,0),
IF(AND(NB154='DD FD'!$J$7,ND154='DD FD'!$AI$3),NC154,0),
IF(AND(NM154='DD FD'!$J$7,NO154='DD FD'!$AI$3),NN154,0),
IF(AND(NX154='DD FD'!$J$7,NZ154='DD FD'!$AI$3),NY154,0),
IF(AND(OI154='DD FD'!$J$7,OK154='DD FD'!$AI$3),OJ154,0),
),2)</f>
        <v>0</v>
      </c>
      <c r="OT154" s="865">
        <f>ROUNDUP(SUM(
IF(AND(LB154='DD FD'!$J$6,LD154='DD FD'!$AI$3),LC154,0),
IF(AND(LL154='DD FD'!$J$6,LN154='DD FD'!$AI$3),LM154,0),
IF(AND(LV154='DD FD'!$J$6,LX154='DD FD'!$AI$3),LW154,0),
IF(AND(MF154='DD FD'!$J$6,MH154='DD FD'!$AI$3),MG154,0),
IF(AND(MQ154='DD FD'!$J$6,MS154='DD FD'!$AI$3),MR154,0),
IF(AND(NB154='DD FD'!$J$6,ND154='DD FD'!$AI$3),NC154,0),
IF(AND(NM154='DD FD'!$J$6,NO154='DD FD'!$AI$3),NN154,0),
IF(AND(NX154='DD FD'!$J$6,NZ154='DD FD'!$AI$3),NY154,0),
IF(AND(OI154='DD FD'!$J$6,OK154='DD FD'!$AI$3),OJ154,0),
),2)</f>
        <v>0</v>
      </c>
      <c r="OU154" s="865">
        <f>ROUNDUP(SUM(
IF(AND(LB154='DD FD'!$J$10,LD154='DD FD'!$AI$3),LC154,0),
IF(AND(LL154='DD FD'!$J$10,LN154='DD FD'!$AI$3),LM154,0),
IF(AND(LV154='DD FD'!$J$10,LX154='DD FD'!$AI$3),LW154,0),
IF(AND(MF154='DD FD'!$J$10,MH154='DD FD'!$AI$3),MG154,0),
IF(AND(MQ154='DD FD'!$J$10,MS154='DD FD'!$AI$3),MR154,0),
IF(AND(NB154='DD FD'!$J$10,ND154='DD FD'!$AI$3),NC154,0),
IF(AND(NM154='DD FD'!$J$10,NO154='DD FD'!$AI$3),NN154,0),
IF(AND(NX154='DD FD'!$J$10,NZ154='DD FD'!$AI$3),NY154,0),
IF(AND(OI154='DD FD'!$J$10,OK154='DD FD'!$AI$3),OJ154,0),
),2)</f>
        <v>0</v>
      </c>
      <c r="OV154" s="865">
        <f>ROUNDUP(SUM(
IF(AND(LB154='DD FD'!$J$8,LD154='DD FD'!$AI$3),LC154,0),
IF(AND(LL154='DD FD'!$J$8,LN154='DD FD'!$AI$3),LM154,0),
IF(AND(LV154='DD FD'!$J$8,LX154='DD FD'!$AI$3),LW154,0),
IF(AND(MF154='DD FD'!$J$8,MH154='DD FD'!$AI$3),MG154,0),
IF(AND(MQ154='DD FD'!$J$8,MS154='DD FD'!$AI$3),MR154,0),
IF(AND(NB154='DD FD'!$J$8,ND154='DD FD'!$AI$3),NC154,0),
IF(AND(NM154='DD FD'!$J$8,NO154='DD FD'!$AI$3),NN154,0),
IF(AND(NX154='DD FD'!$J$8,NZ154='DD FD'!$AI$3),NY154,0),
IF(AND(OI154='DD FD'!$J$8,OK154='DD FD'!$AI$3),OJ154,0),
),2)</f>
        <v>0</v>
      </c>
      <c r="OW154" s="865">
        <f>ROUNDUP(SUM(
IF(AND(LB154='DD FD'!$J$5,LD154='DD FD'!$AI$3),LC154,0),
IF(AND(LL154='DD FD'!$J$5,LN154='DD FD'!$AI$3),LM154,0),
IF(AND(LV154='DD FD'!$J$5,LX154='DD FD'!$AI$3),LW154,0),
IF(AND(MF154='DD FD'!$J$5,MH154='DD FD'!$AI$3),MG154,0),
IF(AND(MQ154='DD FD'!$J$5,MS154='DD FD'!$AI$3),MR154,0),
IF(AND(NB154='DD FD'!$J$5,ND154='DD FD'!$AI$3),NC154,0),
IF(AND(NM154='DD FD'!$J$5,NO154='DD FD'!$AI$3),NN154,0),
IF(AND(NX154='DD FD'!$J$5,NZ154='DD FD'!$AI$3),NY154,0),
IF(AND(OI154='DD FD'!$J$5,OK154='DD FD'!$AI$3),OJ154,0),
),2)</f>
        <v>0</v>
      </c>
      <c r="OX154" s="865">
        <f>ROUNDUP(SUM(
IF(AND(LB154='DD FD'!$J$9,LD154='DD FD'!$AI$3),LC154,0),
IF(AND(LL154='DD FD'!$J$9,LN154='DD FD'!$AI$3),LM154,0),
IF(AND(LV154='DD FD'!$J$9,LX154='DD FD'!$AI$3),LW154,0),
IF(AND(MF154='DD FD'!$J$9,MH154='DD FD'!$AI$3),MG154,0),
IF(AND(MQ154='DD FD'!$J$9,MS154='DD FD'!$AI$3),MR154,0),
IF(AND(NB154='DD FD'!$J$9,ND154='DD FD'!$AI$3),NC154,0),
IF(AND(NM154='DD FD'!$J$9,NO154='DD FD'!$AI$3),NN154,0),
IF(AND(NX154='DD FD'!$J$9,NZ154='DD FD'!$AI$3),NY154,0),
IF(AND(OI154='DD FD'!$J$9,OK154='DD FD'!$AI$3),OJ154,0),
),2)</f>
        <v>0</v>
      </c>
      <c r="OY154" s="865">
        <f>ROUNDUP(SUM(
IF(AND(LB154='DD FD'!$J$4,LD154='DD FD'!$AI$3),LC154,0),
IF(AND(LL154='DD FD'!$J$4,LN154='DD FD'!$AI$3),LM154,0),
IF(AND(LV154='DD FD'!$J$4,LX154='DD FD'!$AI$3),LW154,0),
IF(AND(MF154='DD FD'!$J$4,MH154='DD FD'!$AI$3),MG154,0),
IF(AND(MQ154='DD FD'!$J$4,MS154='DD FD'!$AI$3),MR154,0),
IF(AND(NB154='DD FD'!$J$4,ND154='DD FD'!$AI$3),NC154,0),
IF(AND(NM154='DD FD'!$J$4,NO154='DD FD'!$AI$3),NN154,0),
IF(AND(NX154='DD FD'!$J$4,NZ154='DD FD'!$AI$3),NY154,0),
IF(AND(OI154='DD FD'!$J$4,OK154='DD FD'!$AI$3),OJ154,0),
),2)</f>
        <v>0</v>
      </c>
      <c r="OZ154" s="867">
        <f>ROUNDUP(SUM(
IF(AND(LB154='DD FD'!$J$11,LD154='DD FD'!$AI$3),LC154,0),
IF(AND(LL154='DD FD'!$J$11,LN154='DD FD'!$AI$3),LM154,0),
IF(AND(LV154='DD FD'!$J$11,LX154='DD FD'!$AI$3),LW154,0),
IF(AND(MF154='DD FD'!$J$11,MH154='DD FD'!$AI$3),MG154,0),
IF(AND(MQ154='DD FD'!$J$11,MS154='DD FD'!$AI$3),MR154,0),
IF(AND(NB154='DD FD'!$J$11,ND154='DD FD'!$AI$3),NC154,0),
IF(AND(NM154='DD FD'!$J$11,NO154='DD FD'!$AI$3),NN154,0),
IF(AND(NX154='DD FD'!$J$11,NZ154='DD FD'!$AI$3),NY154,0),
IF(AND(OI154='DD FD'!$J$11,OK154='DD FD'!$AI$3),OJ154,0),
),2)</f>
        <v>0</v>
      </c>
    </row>
    <row r="155" spans="1:416">
      <c r="A155" s="663"/>
      <c r="B155" s="182"/>
      <c r="C155" s="282"/>
      <c r="D155" s="282"/>
      <c r="E155" s="183"/>
      <c r="F155" s="355"/>
      <c r="G155" s="359"/>
      <c r="H155" s="664"/>
      <c r="I155" s="173"/>
      <c r="J155" s="161" t="str">
        <f t="shared" si="54"/>
        <v/>
      </c>
      <c r="K155" s="633" t="str">
        <f t="shared" si="71"/>
        <v/>
      </c>
      <c r="L155" s="636"/>
      <c r="M155" s="124" t="str">
        <f t="shared" si="72"/>
        <v/>
      </c>
      <c r="N155" s="125" t="str">
        <f t="shared" si="55"/>
        <v/>
      </c>
      <c r="O155" s="175"/>
      <c r="P155" s="175"/>
      <c r="Q155" s="126" t="str">
        <f t="shared" si="73"/>
        <v/>
      </c>
      <c r="R155" s="184"/>
      <c r="S155" s="184"/>
      <c r="T155" s="182"/>
      <c r="U155" s="182"/>
      <c r="V155" s="182"/>
      <c r="W155" s="358"/>
      <c r="X155" s="182"/>
      <c r="Y155" s="183"/>
      <c r="Z155" s="123"/>
      <c r="AA155" s="176"/>
      <c r="AB155" s="176"/>
      <c r="AC155" s="176"/>
      <c r="AD155" s="176"/>
      <c r="AE155" s="176"/>
      <c r="AF155" s="176"/>
      <c r="AG155" s="127" t="str">
        <f t="shared" si="74"/>
        <v/>
      </c>
      <c r="AH155" s="127" t="str">
        <f t="shared" si="75"/>
        <v/>
      </c>
      <c r="AI155" s="370"/>
      <c r="AJ155" s="635"/>
      <c r="AK155" s="619" t="str">
        <f t="shared" si="76"/>
        <v/>
      </c>
      <c r="AL155" s="124" t="str">
        <f t="shared" si="56"/>
        <v/>
      </c>
      <c r="AM155" s="124" t="str">
        <f t="shared" si="57"/>
        <v/>
      </c>
      <c r="AN155" s="124" t="str">
        <f t="shared" si="58"/>
        <v/>
      </c>
      <c r="AO155" s="124" t="str">
        <f t="shared" si="59"/>
        <v/>
      </c>
      <c r="AP155" s="184"/>
      <c r="AQ155" s="182"/>
      <c r="AR155" s="182"/>
      <c r="AS155" s="182"/>
      <c r="AT155" s="182"/>
      <c r="AU155" s="127" t="str">
        <f t="shared" si="60"/>
        <v/>
      </c>
      <c r="AV155" s="354"/>
      <c r="AW155" s="127" t="str">
        <f t="shared" si="61"/>
        <v/>
      </c>
      <c r="AX155" s="144" t="str">
        <f t="shared" si="62"/>
        <v/>
      </c>
      <c r="AY155" s="182"/>
      <c r="AZ155" s="23"/>
      <c r="BA155" s="23"/>
      <c r="BB155" s="183"/>
      <c r="BC155" s="622"/>
      <c r="BD155" s="649" t="str">
        <f t="shared" si="77"/>
        <v/>
      </c>
      <c r="BE155" s="354"/>
      <c r="BF155" s="192" t="str">
        <f t="shared" si="78"/>
        <v/>
      </c>
      <c r="BG155" s="159"/>
      <c r="BH155" s="159"/>
      <c r="BI155" s="182"/>
      <c r="BJ155" s="194"/>
      <c r="BK155" s="194"/>
      <c r="BL155" s="194"/>
      <c r="BM155" s="127" t="str">
        <f t="shared" si="63"/>
        <v/>
      </c>
      <c r="BN155" s="194"/>
      <c r="BO155" s="178" t="str">
        <f t="shared" si="64"/>
        <v/>
      </c>
      <c r="BP155" s="191"/>
      <c r="BQ155" s="182"/>
      <c r="BR155" s="23"/>
      <c r="BS155" s="23"/>
      <c r="BT155" s="23"/>
      <c r="BU155" s="651"/>
      <c r="BV155" s="647"/>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633" t="str">
        <f t="shared" si="79"/>
        <v/>
      </c>
      <c r="DY155" s="736"/>
      <c r="DZ155" s="334"/>
      <c r="EA155" s="736"/>
      <c r="EB155" s="197"/>
      <c r="EC155" s="194"/>
      <c r="ED155" s="197"/>
      <c r="EE155" s="197"/>
      <c r="EF155" s="194"/>
      <c r="EG155" s="194"/>
      <c r="EH155" s="194"/>
      <c r="EI155" s="123" t="str">
        <f t="shared" si="65"/>
        <v/>
      </c>
      <c r="EJ155" s="194"/>
      <c r="EK155" s="620" t="str">
        <f t="shared" si="66"/>
        <v/>
      </c>
      <c r="EL155" s="756"/>
      <c r="EM155" s="620" t="str">
        <f t="shared" si="80"/>
        <v/>
      </c>
      <c r="EN155" s="733"/>
      <c r="EO155" s="163"/>
      <c r="EP155" s="163"/>
      <c r="EQ155" s="163"/>
      <c r="ER155" s="163"/>
      <c r="ES155" s="163"/>
      <c r="ET155" s="163"/>
      <c r="EU155" s="163"/>
      <c r="EV155" s="163"/>
      <c r="EW155" s="163"/>
      <c r="EX155" s="163"/>
      <c r="EY155" s="163"/>
      <c r="EZ155" s="163"/>
      <c r="FA155" s="163"/>
      <c r="FB155" s="163"/>
      <c r="FC155" s="742"/>
      <c r="FD155" s="648" t="str">
        <f t="shared" si="67"/>
        <v/>
      </c>
      <c r="FE155" s="183"/>
      <c r="FF155" s="201"/>
      <c r="FG155" s="201"/>
      <c r="FH155" s="201"/>
      <c r="FI155" s="201"/>
      <c r="FJ155" s="201"/>
      <c r="FK155" s="201"/>
      <c r="FL155" s="182"/>
      <c r="FM155" s="182"/>
      <c r="FN155" s="334"/>
      <c r="FO155" s="123" t="str">
        <f t="shared" si="68"/>
        <v/>
      </c>
      <c r="FP155" s="889" t="str">
        <f>IF(Table1[[#This Row],[Baumwollanteil (in %)]]&lt;&gt;"","05","")</f>
        <v/>
      </c>
      <c r="FQ155" s="999"/>
      <c r="FR155" s="179" t="str">
        <f t="shared" si="69"/>
        <v/>
      </c>
      <c r="FS155" s="175"/>
      <c r="FT155" s="175"/>
      <c r="FU155" s="175"/>
      <c r="FV155" s="745" t="str">
        <f t="shared" si="70"/>
        <v/>
      </c>
      <c r="FZ155" s="24"/>
      <c r="GA155" s="24"/>
      <c r="GC155" s="1010" t="str">
        <f>IF(Table1[[#This Row],[Global Trade Item Number (GTIN)]]="","",Table1[[#This Row],[Global Trade Item Number (GTIN)]])</f>
        <v/>
      </c>
      <c r="GD155" s="790" t="str">
        <f>IF(Table1[[#This Row],[WAWI-Nr./ Kreditoren-Nummer
(ASDV)]]&lt;&gt;"",Table1[[#This Row],[WAWI-Nr./ Kreditoren-Nummer
(ASDV)]],"")</f>
        <v/>
      </c>
      <c r="GE155" s="190"/>
      <c r="GF155" s="790" t="str">
        <f>IF(Table1[[#This Row],[Gültig ab (Datum)]]&lt;&gt;"","31.12.9999","")</f>
        <v/>
      </c>
      <c r="GG155" s="190"/>
      <c r="GH155" s="190"/>
      <c r="GI155" s="616"/>
      <c r="GJ155" s="765"/>
      <c r="GK155" s="763"/>
      <c r="GL155" s="617"/>
      <c r="GM155" s="617"/>
      <c r="GN155" s="617"/>
      <c r="GO155" s="617"/>
      <c r="GP155" s="617"/>
      <c r="GQ155" s="775"/>
      <c r="GR155" s="771"/>
      <c r="GS155" s="159"/>
      <c r="GT155" s="610"/>
      <c r="GU155" s="610"/>
      <c r="GV155" s="610"/>
      <c r="GW155" s="610"/>
      <c r="GX155" s="610"/>
      <c r="GY155" s="610"/>
      <c r="GZ155" s="610"/>
      <c r="HA155" s="610"/>
      <c r="HB155" s="771"/>
      <c r="HC155" s="610"/>
      <c r="HD155" s="610"/>
      <c r="HE155" s="610"/>
      <c r="HF155" s="610"/>
      <c r="HG155" s="610"/>
      <c r="HH155" s="610"/>
      <c r="HI155" s="610"/>
      <c r="HJ155" s="610"/>
      <c r="HK155" s="610"/>
      <c r="HL155" s="771"/>
      <c r="HM155" s="610"/>
      <c r="HN155" s="610"/>
      <c r="HO155" s="610"/>
      <c r="HP155" s="610"/>
      <c r="HQ155" s="610"/>
      <c r="HR155" s="610"/>
      <c r="HS155" s="610"/>
      <c r="HT155" s="610"/>
      <c r="HU155" s="610"/>
      <c r="HV155" s="771"/>
      <c r="HW155" s="610"/>
      <c r="HX155" s="610"/>
      <c r="HY155" s="610"/>
      <c r="HZ155" s="610"/>
      <c r="IA155" s="610"/>
      <c r="IB155" s="610"/>
      <c r="IC155" s="610"/>
      <c r="ID155" s="610"/>
      <c r="IE155" s="610"/>
      <c r="IF155" s="610"/>
      <c r="IG155" s="771"/>
      <c r="IH155" s="610"/>
      <c r="II155" s="610"/>
      <c r="IJ155" s="610"/>
      <c r="IK155" s="610"/>
      <c r="IL155" s="610"/>
      <c r="IM155" s="610"/>
      <c r="IN155" s="610"/>
      <c r="IO155" s="610"/>
      <c r="IP155" s="610"/>
      <c r="IQ155" s="610"/>
      <c r="IR155" s="771"/>
      <c r="IS155" s="610"/>
      <c r="IT155" s="610"/>
      <c r="IU155" s="610"/>
      <c r="IV155" s="610"/>
      <c r="IW155" s="610"/>
      <c r="IX155" s="610"/>
      <c r="IY155" s="610"/>
      <c r="IZ155" s="610"/>
      <c r="JA155" s="610"/>
      <c r="JB155" s="610"/>
      <c r="JC155" s="771"/>
      <c r="JD155" s="610"/>
      <c r="JE155" s="610"/>
      <c r="JF155" s="610"/>
      <c r="JG155" s="610"/>
      <c r="JH155" s="610"/>
      <c r="JI155" s="610"/>
      <c r="JJ155" s="610"/>
      <c r="JK155" s="610"/>
      <c r="JL155" s="610"/>
      <c r="JM155" s="827"/>
      <c r="JN155" s="771"/>
      <c r="JO155" s="610"/>
      <c r="JP155" s="610"/>
      <c r="JQ155" s="610"/>
      <c r="JR155" s="610"/>
      <c r="JS155" s="610"/>
      <c r="JT155" s="610"/>
      <c r="JU155" s="610"/>
      <c r="JV155" s="610"/>
      <c r="JW155" s="610"/>
      <c r="JX155" s="610"/>
      <c r="JY155" s="771"/>
      <c r="JZ155" s="610"/>
      <c r="KA155" s="610"/>
      <c r="KB155" s="610"/>
      <c r="KC155" s="610"/>
      <c r="KD155" s="610"/>
      <c r="KE155" s="610"/>
      <c r="KF155" s="610"/>
      <c r="KG155" s="610"/>
      <c r="KH155" s="610"/>
      <c r="KI155" s="610"/>
      <c r="KL155" s="803" t="str">
        <f>IF(Table1[[#This Row],[GTIN]]&lt;&gt;"",Table1[[#This Row],[GTIN]],"")</f>
        <v/>
      </c>
      <c r="KM155" s="804" t="str">
        <f>Table1[[#This Row],[Kreditor]]</f>
        <v/>
      </c>
      <c r="KN155" s="805" t="str">
        <f>IF(Table1[[#This Row],[Gültig ab (Datum)]]&lt;&gt;"",Table1[[#This Row],[Gültig ab (Datum)]],"")</f>
        <v/>
      </c>
      <c r="KO155" s="805" t="str">
        <f>Table1[[#This Row],[Gültig bis]]</f>
        <v/>
      </c>
      <c r="KP155" s="818" t="str">
        <f>IF(Table1[[#This Row],[Artikel verpackt? 
(X=Ja)]]="","",Table1[[#This Row],[Artikel verpackt? 
(X=Ja)]])</f>
        <v/>
      </c>
      <c r="KQ155" s="806" t="str">
        <f>IF(Table1[[#This Row],[Verpackung recyclingfähig?
(X=Ja)]]="","",Table1[[#This Row],[Verpackung recyclingfähig?
(X=Ja)]])</f>
        <v/>
      </c>
      <c r="KR155" s="807"/>
      <c r="KS155" s="808"/>
      <c r="KT155" s="809"/>
      <c r="KU155" s="809"/>
      <c r="KV155" s="809"/>
      <c r="KW155" s="809"/>
      <c r="KX155" s="809"/>
      <c r="KY155" s="809"/>
      <c r="KZ155" s="810"/>
      <c r="LA155" s="811" t="str">
        <f>IF(Table1[[#This Row],[Hauptkörper - B1 - Art]]="","",VLOOKUP(Table1[[#This Row],[Hauptkörper - B1 - Art]],'DD FD'!B:C,2,FALSE))</f>
        <v/>
      </c>
      <c r="LB155" s="812" t="str">
        <f>IF(Table1[[#This Row],[Hauptkörper - B1 - Fraktion]]="","",VLOOKUP(Table1[[#This Row],[Hauptkörper - B1 - Fraktion]],'DD FD'!H:J,3,FALSE))</f>
        <v/>
      </c>
      <c r="LC155" s="809" t="str">
        <f>IF(Table1[[#This Row],[Hauptkörper - B1 - Gewicht
(in G)]]="","",Table1[[#This Row],[Hauptkörper - B1 - Gewicht
(in G)]])</f>
        <v/>
      </c>
      <c r="LD155" s="809" t="str">
        <f>IF(Table1[[#This Row],[Hauptkörper - B1 - Lizenzierungs-pflichtig? (X=Ja)]]="","",Table1[[#This Row],[Hauptkörper - B1 - Lizenzierungs-pflichtig? (X=Ja)]])</f>
        <v/>
      </c>
      <c r="LE155" s="812" t="str">
        <f>IF(Table1[[#This Row],[Hauptkörper - B1 - Virgin Material]]="","",VLOOKUP(Table1[[#This Row],[Hauptkörper - B1 - Virgin Material]],'DD FD'!AJ:AK,2,FALSE))</f>
        <v/>
      </c>
      <c r="LF155" s="813" t="str">
        <f>IF(Table1[[#This Row],[Hauptkörper - B1 - Virgin Material Anteil (in %)]]="","",Table1[[#This Row],[Hauptkörper - B1 - Virgin Material Anteil (in %)]])</f>
        <v/>
      </c>
      <c r="LG155" s="812" t="str">
        <f>IF(Table1[[#This Row],[Hauptkörper - B1 - Recyceltes Material]]="","",VLOOKUP(Table1[[#This Row],[Hauptkörper - B1 - Recyceltes Material]],'DD FD'!AL:AM,2,FALSE))</f>
        <v/>
      </c>
      <c r="LH155" s="813" t="str">
        <f>IF(Table1[[#This Row],[Hauptkörper - B1 - Recyceltes Material Anteil (in %)]]="","",Table1[[#This Row],[Hauptkörper - B1 - Recyceltes Material Anteil (in %)]])</f>
        <v/>
      </c>
      <c r="LI155" s="814" t="str">
        <f>IF(Table1[[#This Row],[Hauptkörper - B1 - Beschichtung]]="","",VLOOKUP(Table1[[#This Row],[Hauptkörper - B1 - Beschichtung]],'DD FD'!AE:AF,2,FALSE))</f>
        <v/>
      </c>
      <c r="LJ155" s="815" t="str">
        <f>IF(Table1[[#This Row],[Hauptkörper - B1 - Beschichtung Anteil (in %)]]="","",Table1[[#This Row],[Hauptkörper - B1 - Beschichtung Anteil (in %)]])</f>
        <v/>
      </c>
      <c r="LK155" s="811" t="str">
        <f>IF(Table1[[#This Row],[Hauptkörper - B2 - Art]]="","",VLOOKUP(Table1[[#This Row],[Hauptkörper - B2 - Art]],'DD FD'!B:C,2,FALSE))</f>
        <v/>
      </c>
      <c r="LL155" s="812" t="str">
        <f>IF(Table1[[#This Row],[Hauptkörper - B2 - Fraktion]]="","",VLOOKUP(Table1[[#This Row],[Hauptkörper - B2 - Fraktion]],'DD FD'!H:J,3,FALSE))</f>
        <v/>
      </c>
      <c r="LM155" s="809" t="str">
        <f>IF(Table1[[#This Row],[Hauptkörper - B2 - Gewicht
(in G)]]="","",Table1[[#This Row],[Hauptkörper - B2 - Gewicht
(in G)]])</f>
        <v/>
      </c>
      <c r="LN155" s="809" t="str">
        <f>IF(Table1[[#This Row],[Hauptkörper - B2 - Lizenzierungs-pflichtig? (X=Ja)]]="","",Table1[[#This Row],[Hauptkörper - B2 - Lizenzierungs-pflichtig? (X=Ja)]])</f>
        <v/>
      </c>
      <c r="LO155" s="812" t="str">
        <f>IF(Table1[[#This Row],[Hauptkörper - B2 - Virgin Material]]="","",VLOOKUP(Table1[[#This Row],[Hauptkörper - B2 - Virgin Material]],'DD FD'!AJ:AK,2,FALSE))</f>
        <v/>
      </c>
      <c r="LP155" s="813" t="str">
        <f>IF(Table1[[#This Row],[Hauptkörper - B2 - Virgin Material Anteil (in %)]]="","",Table1[[#This Row],[Hauptkörper - B2 - Virgin Material Anteil (in %)]])</f>
        <v/>
      </c>
      <c r="LQ155" s="812" t="str">
        <f>IF(Table1[[#This Row],[Hauptkörper - B2 - Recyceltes Material]]="","",VLOOKUP(Table1[[#This Row],[Hauptkörper - B2 - Recyceltes Material]],'DD FD'!AL:AM,2,FALSE))</f>
        <v/>
      </c>
      <c r="LR155" s="813" t="str">
        <f>IF(Table1[[#This Row],[Hauptkörper - B2 - Recyceltes Material Anteil (in %)]]="","",Table1[[#This Row],[Hauptkörper - B2 - Recyceltes Material Anteil (in %)]])</f>
        <v/>
      </c>
      <c r="LS155" s="812" t="str">
        <f>IF(Table1[[#This Row],[Hauptkörper - B2 - Beschichtung]]="","",VLOOKUP(Table1[[#This Row],[Hauptkörper - B2 - Beschichtung]],'DD FD'!AE:AF,2,FALSE))</f>
        <v/>
      </c>
      <c r="LT155" s="815" t="str">
        <f>IF(Table1[[#This Row],[Hauptkörper - B2 - Beschichtung Anteil (in %)]]="","",Table1[[#This Row],[Hauptkörper - B2 - Beschichtung Anteil (in %)]])</f>
        <v/>
      </c>
      <c r="LU155" s="811" t="str">
        <f>IF(Table1[[#This Row],[Hauptkörper - B3 - Art]]="","",VLOOKUP(Table1[[#This Row],[Hauptkörper - B3 - Art]],'DD FD'!B:C,2,FALSE))</f>
        <v/>
      </c>
      <c r="LV155" s="812" t="str">
        <f>IF(Table1[[#This Row],[Hauptkörper - B3 - Fraktion]]="","",VLOOKUP(Table1[[#This Row],[Hauptkörper - B3 - Fraktion]],'DD FD'!H:J,3,FALSE))</f>
        <v/>
      </c>
      <c r="LW155" s="809" t="str">
        <f>IF(Table1[[#This Row],[Hauptkörper - B3 - Gewicht
(in G)]]="","",Table1[[#This Row],[Hauptkörper - B3 - Gewicht
(in G)]])</f>
        <v/>
      </c>
      <c r="LX155" s="809" t="str">
        <f>IF(Table1[[#This Row],[Hauptkörper - B3 - Lizenzierungs-pflichtig? (X=Ja)]]="","",Table1[[#This Row],[Hauptkörper - B3 - Lizenzierungs-pflichtig? (X=Ja)]])</f>
        <v/>
      </c>
      <c r="LY155" s="812" t="str">
        <f>IF(Table1[[#This Row],[Hauptkörper - B3 - Virgin Material]]="","",VLOOKUP(Table1[[#This Row],[Hauptkörper - B3 - Virgin Material]],'DD FD'!AJ:AK,2,FALSE))</f>
        <v/>
      </c>
      <c r="LZ155" s="813" t="str">
        <f>IF(Table1[[#This Row],[Hauptkörper - B3 - Virgin Material Anteil (in %)]]="","",Table1[[#This Row],[Hauptkörper - B3 - Virgin Material Anteil (in %)]])</f>
        <v/>
      </c>
      <c r="MA155" s="812" t="str">
        <f>IF(Table1[[#This Row],[Hauptkörper - B3 - Recyceltes Material]]="","",VLOOKUP(Table1[[#This Row],[Hauptkörper - B3 - Recyceltes Material]],'DD FD'!AL:AM,2,FALSE))</f>
        <v/>
      </c>
      <c r="MB155" s="813" t="str">
        <f>IF(Table1[[#This Row],[Hauptkörper - B3 - Recyceltes Material Anteil (in %)]]="","",Table1[[#This Row],[Hauptkörper - B3 - Recyceltes Material Anteil (in %)]])</f>
        <v/>
      </c>
      <c r="MC155" s="812" t="str">
        <f>IF(Table1[[#This Row],[Hauptkörper - B3 - Beschichtung]]="","",VLOOKUP(Table1[[#This Row],[Hauptkörper - B3 - Beschichtung]],'DD FD'!AE:AF,2,FALSE))</f>
        <v/>
      </c>
      <c r="MD155" s="815" t="str">
        <f>IF(Table1[[#This Row],[Hauptkörper - B3 - Beschichtung Anteil (in %)]]="","",Table1[[#This Row],[Hauptkörper - B3 - Beschichtung Anteil (in %)]])</f>
        <v/>
      </c>
      <c r="ME155" s="811" t="str">
        <f>IF(Table1[[#This Row],[Verschluss - B1 - Art]]="","",VLOOKUP(Table1[[#This Row],[Verschluss - B1 - Art]],'DD FD'!D:E,2,FALSE))</f>
        <v/>
      </c>
      <c r="MF155" s="812" t="str">
        <f>IF(Table1[[#This Row],[Verschluss - B1 - Fraktion]]="","",VLOOKUP(Table1[[#This Row],[Verschluss - B1 - Fraktion]],'DD FD'!H:J,3,FALSE))</f>
        <v/>
      </c>
      <c r="MG155" s="809" t="str">
        <f>IF(Table1[[#This Row],[Verschluss - B1 - Gewicht (in G)]]="","",Table1[[#This Row],[Verschluss - B1 - Gewicht (in G)]])</f>
        <v/>
      </c>
      <c r="MH155" s="809" t="str">
        <f>IF(Table1[[#This Row],[Verschluss - B1 - Lizenzierungs-pflichtig? (X=Ja)]]="","",Table1[[#This Row],[Verschluss - B1 - Lizenzierungs-pflichtig? (X=Ja)]])</f>
        <v/>
      </c>
      <c r="MI155" s="809" t="str">
        <f>IF(Table1[[#This Row],[Verschluss - B1 - Trennbar vom Hauptkörper? (X=Ja)]]="","",Table1[[#This Row],[Verschluss - B1 - Trennbar vom Hauptkörper? (X=Ja)]])</f>
        <v/>
      </c>
      <c r="MJ155" s="812" t="str">
        <f>IF(Table1[[#This Row],[Verschluss - B1 - Virgin Material]]="","",VLOOKUP(Table1[[#This Row],[Verschluss - B1 - Virgin Material]],'DD FD'!AJ:AK,2,FALSE))</f>
        <v/>
      </c>
      <c r="MK155" s="813" t="str">
        <f>IF(Table1[[#This Row],[Verschluss - B1 - Virgin Material Anteil (in %)]]="","",Table1[[#This Row],[Verschluss - B1 - Virgin Material Anteil (in %)]])</f>
        <v/>
      </c>
      <c r="ML155" s="812" t="str">
        <f>IF(Table1[[#This Row],[Verschluss - B1 - Recyceltes Material]]="","",VLOOKUP(Table1[[#This Row],[Verschluss - B1 - Recyceltes Material]],'DD FD'!AL:AM,2,FALSE))</f>
        <v/>
      </c>
      <c r="MM155" s="813" t="str">
        <f>IF(Table1[[#This Row],[Verschluss - B1 - Recyceltes Material Anteil (in %)]]="","",Table1[[#This Row],[Verschluss - B1 - Recyceltes Material Anteil (in %)]])</f>
        <v/>
      </c>
      <c r="MN155" s="812" t="str">
        <f>IF(Table1[[#This Row],[Verschluss - B1 - Beschichtung]]="","",VLOOKUP(Table1[[#This Row],[Verschluss - B1 - Beschichtung]],'DD FD'!AE:AF,2,FALSE))</f>
        <v/>
      </c>
      <c r="MO155" s="815" t="str">
        <f>IF(Table1[[#This Row],[Verschluss - B1 - Beschichtung Anteil (in %)]]="","",Table1[[#This Row],[Verschluss - B1 - Beschichtung Anteil (in %)]])</f>
        <v/>
      </c>
      <c r="MP155" s="811" t="str">
        <f>IF(Table1[[#This Row],[Verschluss - B2 - Art]]="","",VLOOKUP(Table1[[#This Row],[Verschluss - B2 - Art]],'DD FD'!D:E,2,FALSE))</f>
        <v/>
      </c>
      <c r="MQ155" s="812" t="str">
        <f>IF(Table1[[#This Row],[Verschluss - B2 - Fraktion]]="","",VLOOKUP(Table1[[#This Row],[Verschluss - B2 - Fraktion]],'DD FD'!H:J,3,FALSE))</f>
        <v/>
      </c>
      <c r="MR155" s="809" t="str">
        <f>IF(Table1[[#This Row],[Verschluss - B2 - Gewicht (in G)]]="","",Table1[[#This Row],[Verschluss - B2 - Gewicht (in G)]])</f>
        <v/>
      </c>
      <c r="MS155" s="809" t="str">
        <f>IF(Table1[[#This Row],[Verschluss - B2 - Lizenzierungs-pflichtig? (X=Ja)]]="","",Table1[[#This Row],[Verschluss - B2 - Lizenzierungs-pflichtig? (X=Ja)]])</f>
        <v/>
      </c>
      <c r="MT155" s="809" t="str">
        <f>IF(Table1[[#This Row],[Verschluss - B2 - Trennbar vom Hauptkörper? (X=Ja)]]="","",Table1[[#This Row],[Verschluss - B2 - Trennbar vom Hauptkörper? (X=Ja)]])</f>
        <v/>
      </c>
      <c r="MU155" s="812" t="str">
        <f>IF(Table1[[#This Row],[Verschluss - B2 - Virgin Material]]="","",VLOOKUP(Table1[[#This Row],[Verschluss - B2 - Virgin Material]],'DD FD'!AJ:AK,2,FALSE))</f>
        <v/>
      </c>
      <c r="MV155" s="813" t="str">
        <f>IF(Table1[[#This Row],[Verschluss - B2 - Virgin Material Anteil (in %)]]="","",Table1[[#This Row],[Verschluss - B2 - Virgin Material Anteil (in %)]])</f>
        <v/>
      </c>
      <c r="MW155" s="812" t="str">
        <f>IF(Table1[[#This Row],[Verschluss - B2 - Recyceltes Material]]="","",VLOOKUP(Table1[[#This Row],[Verschluss - B2 - Recyceltes Material]],'DD FD'!AL:AM,2,FALSE))</f>
        <v/>
      </c>
      <c r="MX155" s="813" t="str">
        <f>IF(Table1[[#This Row],[Verschluss - B2 - Recyceltes Material Anteil (in %)]]="","",Table1[[#This Row],[Verschluss - B2 - Recyceltes Material Anteil (in %)]])</f>
        <v/>
      </c>
      <c r="MY155" s="812" t="str">
        <f>IF(Table1[[#This Row],[Verschluss - B2 - Beschichtung]]="","",VLOOKUP(Table1[[#This Row],[Verschluss - B2 - Beschichtung]],'DD FD'!AE:AF,2,FALSE))</f>
        <v/>
      </c>
      <c r="MZ155" s="815" t="str">
        <f>IF(Table1[[#This Row],[Verschluss - B2 - Beschichtung Anteil (in %)]]="","",Table1[[#This Row],[Verschluss - B2 - Beschichtung Anteil (in %)]])</f>
        <v/>
      </c>
      <c r="NA155" s="811" t="str">
        <f>IF(Table1[[#This Row],[Verschluss - B3 - Art]]="","",VLOOKUP(Table1[[#This Row],[Verschluss - B3 - Art]],'DD FD'!D:E,2,FALSE))</f>
        <v/>
      </c>
      <c r="NB155" s="812" t="str">
        <f>IF(Table1[[#This Row],[Verschluss - B3 - Fraktion]]="","",VLOOKUP(Table1[[#This Row],[Verschluss - B3 - Fraktion]],'DD FD'!H:J,3,FALSE))</f>
        <v/>
      </c>
      <c r="NC155" s="809" t="str">
        <f>IF(Table1[[#This Row],[Verschluss - B3 - Gewicht (in G)]]="","",Table1[[#This Row],[Verschluss - B3 - Gewicht (in G)]])</f>
        <v/>
      </c>
      <c r="ND155" s="809" t="str">
        <f>IF(Table1[[#This Row],[Verschluss - B3 - Lizenzierungs-pflichtig? (X=Ja)]]="","",Table1[[#This Row],[Verschluss - B3 - Lizenzierungs-pflichtig? (X=Ja)]])</f>
        <v/>
      </c>
      <c r="NE155" s="809" t="str">
        <f>IF(Table1[[#This Row],[Verschluss - B3 - Trennbar vom Hauptkörper? (X=Ja)]]="","",Table1[[#This Row],[Verschluss - B3 - Trennbar vom Hauptkörper? (X=Ja)]])</f>
        <v/>
      </c>
      <c r="NF155" s="812" t="str">
        <f>IF(Table1[[#This Row],[Verschluss - B3 - Virgin Material]]="","",VLOOKUP(Table1[[#This Row],[Verschluss - B3 - Virgin Material]],'DD FD'!AJ:AK,2,FALSE))</f>
        <v/>
      </c>
      <c r="NG155" s="813" t="str">
        <f>IF(Table1[[#This Row],[Verschluss - B3 - Virgin Material Anteil (in %)]]="","",Table1[[#This Row],[Verschluss - B3 - Virgin Material Anteil (in %)]])</f>
        <v/>
      </c>
      <c r="NH155" s="812" t="str">
        <f>IF(Table1[[#This Row],[Verschluss - B3 - Recyceltes Material]]="","",VLOOKUP(Table1[[#This Row],[Verschluss - B3 - Recyceltes Material]],'DD FD'!AL:AM,2,FALSE))</f>
        <v/>
      </c>
      <c r="NI155" s="813" t="str">
        <f>IF(Table1[[#This Row],[Verschluss - B3 - Recyceltes Material Anteil (in %)]]="","",Table1[[#This Row],[Verschluss - B3 - Recyceltes Material Anteil (in %)]])</f>
        <v/>
      </c>
      <c r="NJ155" s="812" t="str">
        <f>IF(Table1[[#This Row],[Verschluss - B3 - Beschichtung]]="","",VLOOKUP(Table1[[#This Row],[Verschluss - B3 - Beschichtung]],'DD FD'!AE:AF,2,FALSE))</f>
        <v/>
      </c>
      <c r="NK155" s="815" t="str">
        <f>IF(Table1[[#This Row],[Verschluss - B3 - Beschichtung Anteil (in %)]]="","",Table1[[#This Row],[Verschluss - B3 - Beschichtung Anteil (in %)]])</f>
        <v/>
      </c>
      <c r="NL155" s="811" t="str">
        <f>IF(Table1[[#This Row],[Etikett - B1 - Art]]="","",VLOOKUP(Table1[[#This Row],[Etikett - B1 - Art]],'DD FD'!F:G,2,FALSE))</f>
        <v/>
      </c>
      <c r="NM155" s="812" t="str">
        <f>IF(Table1[[#This Row],[Etikett - B1 - Fraktion]]="","",VLOOKUP(Table1[[#This Row],[Etikett - B1 - Fraktion]],'DD FD'!H:J,3,FALSE))</f>
        <v/>
      </c>
      <c r="NN155" s="809" t="str">
        <f>IF(Table1[[#This Row],[Etikett - B1 - Gewicht (in G)]]="","",Table1[[#This Row],[Etikett - B1 - Gewicht (in G)]])</f>
        <v/>
      </c>
      <c r="NO155" s="809" t="str">
        <f>IF(Table1[[#This Row],[Etikett - B1 - Lizenzierungs-pflichtig? (X=Ja)]]="","",Table1[[#This Row],[Etikett - B1 - Lizenzierungs-pflichtig? (X=Ja)]])</f>
        <v/>
      </c>
      <c r="NP155" s="809" t="str">
        <f>IF(Table1[[#This Row],[Etikett - B1 - Trennbar vom Hauptkörper? (X=Ja)]]="","",Table1[[#This Row],[Etikett - B1 - Trennbar vom Hauptkörper? (X=Ja)]])</f>
        <v/>
      </c>
      <c r="NQ155" s="812" t="str">
        <f>IF(Table1[[#This Row],[Etikett - B1 - Virgin Material]]="","",VLOOKUP(Table1[[#This Row],[Etikett - B1 - Virgin Material]],'DD FD'!AJ:AK,2,FALSE))</f>
        <v/>
      </c>
      <c r="NR155" s="813" t="str">
        <f>IF(Table1[[#This Row],[Etikett - B1 - Virgin Material Anteil (in %)]]="","",Table1[[#This Row],[Etikett - B1 - Virgin Material Anteil (in %)]])</f>
        <v/>
      </c>
      <c r="NS155" s="812" t="str">
        <f>IF(Table1[[#This Row],[Etikett - B1 - Recyceltes Material]]="","",VLOOKUP(Table1[[#This Row],[Etikett - B1 - Recyceltes Material]],'DD FD'!AL:AM,2,FALSE))</f>
        <v/>
      </c>
      <c r="NT155" s="813" t="str">
        <f>IF(Table1[[#This Row],[Etikett - B1 - Recyceltes Material Anteil (in %)]]="","",Table1[[#This Row],[Etikett - B1 - Recyceltes Material Anteil (in %)]])</f>
        <v/>
      </c>
      <c r="NU155" s="812" t="str">
        <f>IF(Table1[[#This Row],[Etikett - B1 - Beschichtung]]="","",VLOOKUP(Table1[[#This Row],[Etikett - B1 - Beschichtung]],'DD FD'!AE:AF,2,FALSE))</f>
        <v/>
      </c>
      <c r="NV155" s="815" t="str">
        <f>IF(Table1[[#This Row],[Etikett - B1 - Beschichtung Anteil (in %)]]="","",Table1[[#This Row],[Etikett - B1 - Beschichtung Anteil (in %)]])</f>
        <v/>
      </c>
      <c r="NW155" s="811" t="str">
        <f>IF(Table1[[#This Row],[Etikett - B2 - Art]]="","",VLOOKUP(Table1[[#This Row],[Etikett - B2 - Art]],'DD FD'!F:G,2,FALSE))</f>
        <v/>
      </c>
      <c r="NX155" s="812" t="str">
        <f>IF(Table1[[#This Row],[Etikett - B2 - Fraktion]]="","",VLOOKUP(Table1[[#This Row],[Etikett - B2 - Fraktion]],'DD FD'!H:J,3,FALSE))</f>
        <v/>
      </c>
      <c r="NY155" s="809" t="str">
        <f>IF(Table1[[#This Row],[Etikett - B2 - Gewicht (in G)]]="","",Table1[[#This Row],[Etikett - B2 - Gewicht (in G)]])</f>
        <v/>
      </c>
      <c r="NZ155" s="809" t="str">
        <f>IF(Table1[[#This Row],[Etikett - B2 - Lizenzierungs-pflichtig? (X=Ja)]]="","",Table1[[#This Row],[Etikett - B2 - Lizenzierungs-pflichtig? (X=Ja)]])</f>
        <v/>
      </c>
      <c r="OA155" s="809" t="str">
        <f>IF(Table1[[#This Row],[Etikett - B2 - Trennbar vom Hauptkörper? (X=Ja)]]="","",Table1[[#This Row],[Etikett - B2 - Trennbar vom Hauptkörper? (X=Ja)]])</f>
        <v/>
      </c>
      <c r="OB155" s="812" t="str">
        <f>IF(Table1[[#This Row],[Etikett - B2 - Virgin Material]]="","",VLOOKUP(Table1[[#This Row],[Etikett - B2 - Virgin Material]],'DD FD'!AJ:AK,2,FALSE))</f>
        <v/>
      </c>
      <c r="OC155" s="813" t="str">
        <f>IF(Table1[[#This Row],[Etikett - B2 - Virgin Material Anteil (in %)]]="","",Table1[[#This Row],[Etikett - B2 - Virgin Material Anteil (in %)]])</f>
        <v/>
      </c>
      <c r="OD155" s="812" t="str">
        <f>IF(Table1[[#This Row],[Etikett - B2 - Recyceltes Material]]="","",VLOOKUP(Table1[[#This Row],[Etikett - B2 - Recyceltes Material]],'DD FD'!AL:AM,2,FALSE))</f>
        <v/>
      </c>
      <c r="OE155" s="813" t="str">
        <f>IF(Table1[[#This Row],[Etikett - B2 - Recyceltes Material Anteil (in %)]]="","",Table1[[#This Row],[Etikett - B2 - Recyceltes Material Anteil (in %)]])</f>
        <v/>
      </c>
      <c r="OF155" s="812" t="str">
        <f>IF(Table1[[#This Row],[Etikett - B2 - Beschichtung]]="","",VLOOKUP(Table1[[#This Row],[Etikett - B2 - Beschichtung]],'DD FD'!AE:AF,2,FALSE))</f>
        <v/>
      </c>
      <c r="OG155" s="815" t="str">
        <f>IF(Table1[[#This Row],[Etikett - B2 - Beschichtung Anteil (in %)]]="","",Table1[[#This Row],[Etikett - B2 - Beschichtung Anteil (in %)]])</f>
        <v/>
      </c>
      <c r="OH155" s="811" t="str">
        <f>IF(Table1[[#This Row],[Etikett - B3 - Art]]="","",VLOOKUP(Table1[[#This Row],[Etikett - B3 - Art]],'DD FD'!F:G,2,FALSE))</f>
        <v/>
      </c>
      <c r="OI155" s="812" t="str">
        <f>IF(Table1[[#This Row],[Etikett - B3 - Fraktion]]="","",VLOOKUP(Table1[[#This Row],[Etikett - B3 - Fraktion]],'DD FD'!H:J,3,FALSE))</f>
        <v/>
      </c>
      <c r="OJ155" s="809" t="str">
        <f>IF(Table1[[#This Row],[Etikett - B3 - Gewicht (in G)]]="","",Table1[[#This Row],[Etikett - B3 - Gewicht (in G)]])</f>
        <v/>
      </c>
      <c r="OK155" s="809" t="str">
        <f>IF(Table1[[#This Row],[Etikett - B3 - Lizenzierungs-pflichtig? (X=Ja)]]="","",Table1[[#This Row],[Etikett - B3 - Lizenzierungs-pflichtig? (X=Ja)]])</f>
        <v/>
      </c>
      <c r="OL155" s="809" t="str">
        <f>IF(Table1[[#This Row],[Etikett - B3 - Trennbar vom Hauptkörper? (X=Ja)]]="","",Table1[[#This Row],[Etikett - B3 - Trennbar vom Hauptkörper? (X=Ja)]])</f>
        <v/>
      </c>
      <c r="OM155" s="812" t="str">
        <f>IF(Table1[[#This Row],[Etikett - B3 - Virgin Material]]="","",VLOOKUP(Table1[[#This Row],[Etikett - B3 - Virgin Material]],'DD FD'!AJ:AK,2,FALSE))</f>
        <v/>
      </c>
      <c r="ON155" s="813" t="str">
        <f>IF(Table1[[#This Row],[Etikett - B3 - Virgin Material Anteil (in %)]]="","",Table1[[#This Row],[Etikett - B3 - Virgin Material Anteil (in %)]])</f>
        <v/>
      </c>
      <c r="OO155" s="812" t="str">
        <f>IF(Table1[[#This Row],[Etikett - B3 - Recyceltes Material]]="","",VLOOKUP(Table1[[#This Row],[Etikett - B3 - Recyceltes Material]],'DD FD'!AL:AM,2,FALSE))</f>
        <v/>
      </c>
      <c r="OP155" s="813" t="str">
        <f>IF(Table1[[#This Row],[Etikett - B3 - Recyceltes Material Anteil (in %)]]="","",Table1[[#This Row],[Etikett - B3 - Recyceltes Material Anteil (in %)]])</f>
        <v/>
      </c>
      <c r="OQ155" s="812" t="str">
        <f>IF(Table1[[#This Row],[Etikett - B3 - Beschichtung]]="","",VLOOKUP(Table1[[#This Row],[Etikett - B3 - Beschichtung]],'DD FD'!AE:AF,2,FALSE))</f>
        <v/>
      </c>
      <c r="OR155" s="861" t="str">
        <f>IF(Table1[[#This Row],[Etikett - B3 - Beschichtung Anteil (in %)]]="","",Table1[[#This Row],[Etikett - B3 - Beschichtung Anteil (in %)]])</f>
        <v/>
      </c>
      <c r="OS155" s="866">
        <f>ROUNDUP(SUM(
IF(AND(LB155='DD FD'!$J$7,LD155='DD FD'!$AI$3),LC155,0),
IF(AND(LL155='DD FD'!$J$7,LN155='DD FD'!$AI$3),LM155,0),
IF(AND(LV155='DD FD'!$J$7,LX155='DD FD'!$AI$3),LW155,0),
IF(AND(MF155='DD FD'!$J$7,MH155='DD FD'!$AI$3),MG155,0),
IF(AND(MQ155='DD FD'!$J$7,MS155='DD FD'!$AI$3),MR155,0),
IF(AND(NB155='DD FD'!$J$7,ND155='DD FD'!$AI$3),NC155,0),
IF(AND(NM155='DD FD'!$J$7,NO155='DD FD'!$AI$3),NN155,0),
IF(AND(NX155='DD FD'!$J$7,NZ155='DD FD'!$AI$3),NY155,0),
IF(AND(OI155='DD FD'!$J$7,OK155='DD FD'!$AI$3),OJ155,0),
),2)</f>
        <v>0</v>
      </c>
      <c r="OT155" s="865">
        <f>ROUNDUP(SUM(
IF(AND(LB155='DD FD'!$J$6,LD155='DD FD'!$AI$3),LC155,0),
IF(AND(LL155='DD FD'!$J$6,LN155='DD FD'!$AI$3),LM155,0),
IF(AND(LV155='DD FD'!$J$6,LX155='DD FD'!$AI$3),LW155,0),
IF(AND(MF155='DD FD'!$J$6,MH155='DD FD'!$AI$3),MG155,0),
IF(AND(MQ155='DD FD'!$J$6,MS155='DD FD'!$AI$3),MR155,0),
IF(AND(NB155='DD FD'!$J$6,ND155='DD FD'!$AI$3),NC155,0),
IF(AND(NM155='DD FD'!$J$6,NO155='DD FD'!$AI$3),NN155,0),
IF(AND(NX155='DD FD'!$J$6,NZ155='DD FD'!$AI$3),NY155,0),
IF(AND(OI155='DD FD'!$J$6,OK155='DD FD'!$AI$3),OJ155,0),
),2)</f>
        <v>0</v>
      </c>
      <c r="OU155" s="865">
        <f>ROUNDUP(SUM(
IF(AND(LB155='DD FD'!$J$10,LD155='DD FD'!$AI$3),LC155,0),
IF(AND(LL155='DD FD'!$J$10,LN155='DD FD'!$AI$3),LM155,0),
IF(AND(LV155='DD FD'!$J$10,LX155='DD FD'!$AI$3),LW155,0),
IF(AND(MF155='DD FD'!$J$10,MH155='DD FD'!$AI$3),MG155,0),
IF(AND(MQ155='DD FD'!$J$10,MS155='DD FD'!$AI$3),MR155,0),
IF(AND(NB155='DD FD'!$J$10,ND155='DD FD'!$AI$3),NC155,0),
IF(AND(NM155='DD FD'!$J$10,NO155='DD FD'!$AI$3),NN155,0),
IF(AND(NX155='DD FD'!$J$10,NZ155='DD FD'!$AI$3),NY155,0),
IF(AND(OI155='DD FD'!$J$10,OK155='DD FD'!$AI$3),OJ155,0),
),2)</f>
        <v>0</v>
      </c>
      <c r="OV155" s="865">
        <f>ROUNDUP(SUM(
IF(AND(LB155='DD FD'!$J$8,LD155='DD FD'!$AI$3),LC155,0),
IF(AND(LL155='DD FD'!$J$8,LN155='DD FD'!$AI$3),LM155,0),
IF(AND(LV155='DD FD'!$J$8,LX155='DD FD'!$AI$3),LW155,0),
IF(AND(MF155='DD FD'!$J$8,MH155='DD FD'!$AI$3),MG155,0),
IF(AND(MQ155='DD FD'!$J$8,MS155='DD FD'!$AI$3),MR155,0),
IF(AND(NB155='DD FD'!$J$8,ND155='DD FD'!$AI$3),NC155,0),
IF(AND(NM155='DD FD'!$J$8,NO155='DD FD'!$AI$3),NN155,0),
IF(AND(NX155='DD FD'!$J$8,NZ155='DD FD'!$AI$3),NY155,0),
IF(AND(OI155='DD FD'!$J$8,OK155='DD FD'!$AI$3),OJ155,0),
),2)</f>
        <v>0</v>
      </c>
      <c r="OW155" s="865">
        <f>ROUNDUP(SUM(
IF(AND(LB155='DD FD'!$J$5,LD155='DD FD'!$AI$3),LC155,0),
IF(AND(LL155='DD FD'!$J$5,LN155='DD FD'!$AI$3),LM155,0),
IF(AND(LV155='DD FD'!$J$5,LX155='DD FD'!$AI$3),LW155,0),
IF(AND(MF155='DD FD'!$J$5,MH155='DD FD'!$AI$3),MG155,0),
IF(AND(MQ155='DD FD'!$J$5,MS155='DD FD'!$AI$3),MR155,0),
IF(AND(NB155='DD FD'!$J$5,ND155='DD FD'!$AI$3),NC155,0),
IF(AND(NM155='DD FD'!$J$5,NO155='DD FD'!$AI$3),NN155,0),
IF(AND(NX155='DD FD'!$J$5,NZ155='DD FD'!$AI$3),NY155,0),
IF(AND(OI155='DD FD'!$J$5,OK155='DD FD'!$AI$3),OJ155,0),
),2)</f>
        <v>0</v>
      </c>
      <c r="OX155" s="865">
        <f>ROUNDUP(SUM(
IF(AND(LB155='DD FD'!$J$9,LD155='DD FD'!$AI$3),LC155,0),
IF(AND(LL155='DD FD'!$J$9,LN155='DD FD'!$AI$3),LM155,0),
IF(AND(LV155='DD FD'!$J$9,LX155='DD FD'!$AI$3),LW155,0),
IF(AND(MF155='DD FD'!$J$9,MH155='DD FD'!$AI$3),MG155,0),
IF(AND(MQ155='DD FD'!$J$9,MS155='DD FD'!$AI$3),MR155,0),
IF(AND(NB155='DD FD'!$J$9,ND155='DD FD'!$AI$3),NC155,0),
IF(AND(NM155='DD FD'!$J$9,NO155='DD FD'!$AI$3),NN155,0),
IF(AND(NX155='DD FD'!$J$9,NZ155='DD FD'!$AI$3),NY155,0),
IF(AND(OI155='DD FD'!$J$9,OK155='DD FD'!$AI$3),OJ155,0),
),2)</f>
        <v>0</v>
      </c>
      <c r="OY155" s="865">
        <f>ROUNDUP(SUM(
IF(AND(LB155='DD FD'!$J$4,LD155='DD FD'!$AI$3),LC155,0),
IF(AND(LL155='DD FD'!$J$4,LN155='DD FD'!$AI$3),LM155,0),
IF(AND(LV155='DD FD'!$J$4,LX155='DD FD'!$AI$3),LW155,0),
IF(AND(MF155='DD FD'!$J$4,MH155='DD FD'!$AI$3),MG155,0),
IF(AND(MQ155='DD FD'!$J$4,MS155='DD FD'!$AI$3),MR155,0),
IF(AND(NB155='DD FD'!$J$4,ND155='DD FD'!$AI$3),NC155,0),
IF(AND(NM155='DD FD'!$J$4,NO155='DD FD'!$AI$3),NN155,0),
IF(AND(NX155='DD FD'!$J$4,NZ155='DD FD'!$AI$3),NY155,0),
IF(AND(OI155='DD FD'!$J$4,OK155='DD FD'!$AI$3),OJ155,0),
),2)</f>
        <v>0</v>
      </c>
      <c r="OZ155" s="867">
        <f>ROUNDUP(SUM(
IF(AND(LB155='DD FD'!$J$11,LD155='DD FD'!$AI$3),LC155,0),
IF(AND(LL155='DD FD'!$J$11,LN155='DD FD'!$AI$3),LM155,0),
IF(AND(LV155='DD FD'!$J$11,LX155='DD FD'!$AI$3),LW155,0),
IF(AND(MF155='DD FD'!$J$11,MH155='DD FD'!$AI$3),MG155,0),
IF(AND(MQ155='DD FD'!$J$11,MS155='DD FD'!$AI$3),MR155,0),
IF(AND(NB155='DD FD'!$J$11,ND155='DD FD'!$AI$3),NC155,0),
IF(AND(NM155='DD FD'!$J$11,NO155='DD FD'!$AI$3),NN155,0),
IF(AND(NX155='DD FD'!$J$11,NZ155='DD FD'!$AI$3),NY155,0),
IF(AND(OI155='DD FD'!$J$11,OK155='DD FD'!$AI$3),OJ155,0),
),2)</f>
        <v>0</v>
      </c>
    </row>
    <row r="156" spans="1:416">
      <c r="A156" s="663"/>
      <c r="B156" s="182"/>
      <c r="C156" s="282"/>
      <c r="D156" s="282"/>
      <c r="E156" s="183"/>
      <c r="F156" s="355"/>
      <c r="G156" s="359"/>
      <c r="H156" s="664"/>
      <c r="I156" s="173"/>
      <c r="J156" s="161" t="str">
        <f t="shared" si="54"/>
        <v/>
      </c>
      <c r="K156" s="633" t="str">
        <f t="shared" si="71"/>
        <v/>
      </c>
      <c r="L156" s="636"/>
      <c r="M156" s="124" t="str">
        <f t="shared" si="72"/>
        <v/>
      </c>
      <c r="N156" s="125" t="str">
        <f t="shared" si="55"/>
        <v/>
      </c>
      <c r="O156" s="175"/>
      <c r="P156" s="175"/>
      <c r="Q156" s="126" t="str">
        <f t="shared" si="73"/>
        <v/>
      </c>
      <c r="R156" s="184"/>
      <c r="S156" s="184"/>
      <c r="T156" s="182"/>
      <c r="U156" s="182"/>
      <c r="V156" s="182"/>
      <c r="W156" s="358"/>
      <c r="X156" s="182"/>
      <c r="Y156" s="183"/>
      <c r="Z156" s="123"/>
      <c r="AA156" s="176"/>
      <c r="AB156" s="176"/>
      <c r="AC156" s="176"/>
      <c r="AD156" s="176"/>
      <c r="AE156" s="176"/>
      <c r="AF156" s="176"/>
      <c r="AG156" s="127" t="str">
        <f t="shared" si="74"/>
        <v/>
      </c>
      <c r="AH156" s="127" t="str">
        <f t="shared" si="75"/>
        <v/>
      </c>
      <c r="AI156" s="370"/>
      <c r="AJ156" s="635"/>
      <c r="AK156" s="619" t="str">
        <f t="shared" si="76"/>
        <v/>
      </c>
      <c r="AL156" s="124" t="str">
        <f t="shared" si="56"/>
        <v/>
      </c>
      <c r="AM156" s="124" t="str">
        <f t="shared" si="57"/>
        <v/>
      </c>
      <c r="AN156" s="124" t="str">
        <f t="shared" si="58"/>
        <v/>
      </c>
      <c r="AO156" s="124" t="str">
        <f t="shared" si="59"/>
        <v/>
      </c>
      <c r="AP156" s="184"/>
      <c r="AQ156" s="182"/>
      <c r="AR156" s="182"/>
      <c r="AS156" s="182"/>
      <c r="AT156" s="182"/>
      <c r="AU156" s="127" t="str">
        <f t="shared" si="60"/>
        <v/>
      </c>
      <c r="AV156" s="354"/>
      <c r="AW156" s="127" t="str">
        <f t="shared" si="61"/>
        <v/>
      </c>
      <c r="AX156" s="144" t="str">
        <f t="shared" si="62"/>
        <v/>
      </c>
      <c r="AY156" s="182"/>
      <c r="AZ156" s="23"/>
      <c r="BA156" s="23"/>
      <c r="BB156" s="183"/>
      <c r="BC156" s="622"/>
      <c r="BD156" s="649" t="str">
        <f t="shared" si="77"/>
        <v/>
      </c>
      <c r="BE156" s="354"/>
      <c r="BF156" s="192" t="str">
        <f t="shared" si="78"/>
        <v/>
      </c>
      <c r="BG156" s="159"/>
      <c r="BH156" s="159"/>
      <c r="BI156" s="182"/>
      <c r="BJ156" s="194"/>
      <c r="BK156" s="194"/>
      <c r="BL156" s="194"/>
      <c r="BM156" s="127" t="str">
        <f t="shared" si="63"/>
        <v/>
      </c>
      <c r="BN156" s="194"/>
      <c r="BO156" s="178" t="str">
        <f t="shared" si="64"/>
        <v/>
      </c>
      <c r="BP156" s="191"/>
      <c r="BQ156" s="182"/>
      <c r="BR156" s="23"/>
      <c r="BS156" s="23"/>
      <c r="BT156" s="23"/>
      <c r="BU156" s="651"/>
      <c r="BV156" s="647"/>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633" t="str">
        <f t="shared" si="79"/>
        <v/>
      </c>
      <c r="DY156" s="736"/>
      <c r="DZ156" s="334"/>
      <c r="EA156" s="736"/>
      <c r="EB156" s="197"/>
      <c r="EC156" s="194"/>
      <c r="ED156" s="197"/>
      <c r="EE156" s="197"/>
      <c r="EF156" s="194"/>
      <c r="EG156" s="194"/>
      <c r="EH156" s="194"/>
      <c r="EI156" s="123" t="str">
        <f t="shared" si="65"/>
        <v/>
      </c>
      <c r="EJ156" s="194"/>
      <c r="EK156" s="620" t="str">
        <f t="shared" si="66"/>
        <v/>
      </c>
      <c r="EL156" s="756"/>
      <c r="EM156" s="620" t="str">
        <f t="shared" si="80"/>
        <v/>
      </c>
      <c r="EN156" s="733"/>
      <c r="EO156" s="163"/>
      <c r="EP156" s="163"/>
      <c r="EQ156" s="163"/>
      <c r="ER156" s="163"/>
      <c r="ES156" s="163"/>
      <c r="ET156" s="163"/>
      <c r="EU156" s="163"/>
      <c r="EV156" s="163"/>
      <c r="EW156" s="163"/>
      <c r="EX156" s="163"/>
      <c r="EY156" s="163"/>
      <c r="EZ156" s="163"/>
      <c r="FA156" s="163"/>
      <c r="FB156" s="163"/>
      <c r="FC156" s="742"/>
      <c r="FD156" s="648" t="str">
        <f t="shared" si="67"/>
        <v/>
      </c>
      <c r="FE156" s="183"/>
      <c r="FF156" s="201"/>
      <c r="FG156" s="201"/>
      <c r="FH156" s="201"/>
      <c r="FI156" s="201"/>
      <c r="FJ156" s="201"/>
      <c r="FK156" s="201"/>
      <c r="FL156" s="182"/>
      <c r="FM156" s="182"/>
      <c r="FN156" s="334"/>
      <c r="FO156" s="123" t="str">
        <f t="shared" si="68"/>
        <v/>
      </c>
      <c r="FP156" s="889" t="str">
        <f>IF(Table1[[#This Row],[Baumwollanteil (in %)]]&lt;&gt;"","05","")</f>
        <v/>
      </c>
      <c r="FQ156" s="999"/>
      <c r="FR156" s="179" t="str">
        <f t="shared" si="69"/>
        <v/>
      </c>
      <c r="FS156" s="175"/>
      <c r="FT156" s="175"/>
      <c r="FU156" s="175"/>
      <c r="FV156" s="745" t="str">
        <f t="shared" si="70"/>
        <v/>
      </c>
      <c r="FZ156" s="24"/>
      <c r="GA156" s="24"/>
      <c r="GC156" s="1010" t="str">
        <f>IF(Table1[[#This Row],[Global Trade Item Number (GTIN)]]="","",Table1[[#This Row],[Global Trade Item Number (GTIN)]])</f>
        <v/>
      </c>
      <c r="GD156" s="790" t="str">
        <f>IF(Table1[[#This Row],[WAWI-Nr./ Kreditoren-Nummer
(ASDV)]]&lt;&gt;"",Table1[[#This Row],[WAWI-Nr./ Kreditoren-Nummer
(ASDV)]],"")</f>
        <v/>
      </c>
      <c r="GE156" s="190"/>
      <c r="GF156" s="790" t="str">
        <f>IF(Table1[[#This Row],[Gültig ab (Datum)]]&lt;&gt;"","31.12.9999","")</f>
        <v/>
      </c>
      <c r="GG156" s="190"/>
      <c r="GH156" s="190"/>
      <c r="GI156" s="616"/>
      <c r="GJ156" s="765"/>
      <c r="GK156" s="763"/>
      <c r="GL156" s="617"/>
      <c r="GM156" s="617"/>
      <c r="GN156" s="617"/>
      <c r="GO156" s="617"/>
      <c r="GP156" s="617"/>
      <c r="GQ156" s="775"/>
      <c r="GR156" s="771"/>
      <c r="GS156" s="159"/>
      <c r="GT156" s="610"/>
      <c r="GU156" s="610"/>
      <c r="GV156" s="610"/>
      <c r="GW156" s="610"/>
      <c r="GX156" s="610"/>
      <c r="GY156" s="610"/>
      <c r="GZ156" s="610"/>
      <c r="HA156" s="610"/>
      <c r="HB156" s="771"/>
      <c r="HC156" s="610"/>
      <c r="HD156" s="610"/>
      <c r="HE156" s="610"/>
      <c r="HF156" s="610"/>
      <c r="HG156" s="610"/>
      <c r="HH156" s="610"/>
      <c r="HI156" s="610"/>
      <c r="HJ156" s="610"/>
      <c r="HK156" s="610"/>
      <c r="HL156" s="771"/>
      <c r="HM156" s="610"/>
      <c r="HN156" s="610"/>
      <c r="HO156" s="610"/>
      <c r="HP156" s="610"/>
      <c r="HQ156" s="610"/>
      <c r="HR156" s="610"/>
      <c r="HS156" s="610"/>
      <c r="HT156" s="610"/>
      <c r="HU156" s="610"/>
      <c r="HV156" s="771"/>
      <c r="HW156" s="610"/>
      <c r="HX156" s="610"/>
      <c r="HY156" s="610"/>
      <c r="HZ156" s="610"/>
      <c r="IA156" s="610"/>
      <c r="IB156" s="610"/>
      <c r="IC156" s="610"/>
      <c r="ID156" s="610"/>
      <c r="IE156" s="610"/>
      <c r="IF156" s="610"/>
      <c r="IG156" s="771"/>
      <c r="IH156" s="610"/>
      <c r="II156" s="610"/>
      <c r="IJ156" s="610"/>
      <c r="IK156" s="610"/>
      <c r="IL156" s="610"/>
      <c r="IM156" s="610"/>
      <c r="IN156" s="610"/>
      <c r="IO156" s="610"/>
      <c r="IP156" s="610"/>
      <c r="IQ156" s="610"/>
      <c r="IR156" s="771"/>
      <c r="IS156" s="610"/>
      <c r="IT156" s="610"/>
      <c r="IU156" s="610"/>
      <c r="IV156" s="610"/>
      <c r="IW156" s="610"/>
      <c r="IX156" s="610"/>
      <c r="IY156" s="610"/>
      <c r="IZ156" s="610"/>
      <c r="JA156" s="610"/>
      <c r="JB156" s="610"/>
      <c r="JC156" s="771"/>
      <c r="JD156" s="610"/>
      <c r="JE156" s="610"/>
      <c r="JF156" s="610"/>
      <c r="JG156" s="610"/>
      <c r="JH156" s="610"/>
      <c r="JI156" s="610"/>
      <c r="JJ156" s="610"/>
      <c r="JK156" s="610"/>
      <c r="JL156" s="610"/>
      <c r="JM156" s="827"/>
      <c r="JN156" s="771"/>
      <c r="JO156" s="610"/>
      <c r="JP156" s="610"/>
      <c r="JQ156" s="610"/>
      <c r="JR156" s="610"/>
      <c r="JS156" s="610"/>
      <c r="JT156" s="610"/>
      <c r="JU156" s="610"/>
      <c r="JV156" s="610"/>
      <c r="JW156" s="610"/>
      <c r="JX156" s="610"/>
      <c r="JY156" s="771"/>
      <c r="JZ156" s="610"/>
      <c r="KA156" s="610"/>
      <c r="KB156" s="610"/>
      <c r="KC156" s="610"/>
      <c r="KD156" s="610"/>
      <c r="KE156" s="610"/>
      <c r="KF156" s="610"/>
      <c r="KG156" s="610"/>
      <c r="KH156" s="610"/>
      <c r="KI156" s="610"/>
      <c r="KL156" s="803" t="str">
        <f>IF(Table1[[#This Row],[GTIN]]&lt;&gt;"",Table1[[#This Row],[GTIN]],"")</f>
        <v/>
      </c>
      <c r="KM156" s="804" t="str">
        <f>Table1[[#This Row],[Kreditor]]</f>
        <v/>
      </c>
      <c r="KN156" s="805" t="str">
        <f>IF(Table1[[#This Row],[Gültig ab (Datum)]]&lt;&gt;"",Table1[[#This Row],[Gültig ab (Datum)]],"")</f>
        <v/>
      </c>
      <c r="KO156" s="805" t="str">
        <f>Table1[[#This Row],[Gültig bis]]</f>
        <v/>
      </c>
      <c r="KP156" s="818" t="str">
        <f>IF(Table1[[#This Row],[Artikel verpackt? 
(X=Ja)]]="","",Table1[[#This Row],[Artikel verpackt? 
(X=Ja)]])</f>
        <v/>
      </c>
      <c r="KQ156" s="806" t="str">
        <f>IF(Table1[[#This Row],[Verpackung recyclingfähig?
(X=Ja)]]="","",Table1[[#This Row],[Verpackung recyclingfähig?
(X=Ja)]])</f>
        <v/>
      </c>
      <c r="KR156" s="807"/>
      <c r="KS156" s="808"/>
      <c r="KT156" s="809"/>
      <c r="KU156" s="809"/>
      <c r="KV156" s="809"/>
      <c r="KW156" s="809"/>
      <c r="KX156" s="809"/>
      <c r="KY156" s="809"/>
      <c r="KZ156" s="810"/>
      <c r="LA156" s="811" t="str">
        <f>IF(Table1[[#This Row],[Hauptkörper - B1 - Art]]="","",VLOOKUP(Table1[[#This Row],[Hauptkörper - B1 - Art]],'DD FD'!B:C,2,FALSE))</f>
        <v/>
      </c>
      <c r="LB156" s="812" t="str">
        <f>IF(Table1[[#This Row],[Hauptkörper - B1 - Fraktion]]="","",VLOOKUP(Table1[[#This Row],[Hauptkörper - B1 - Fraktion]],'DD FD'!H:J,3,FALSE))</f>
        <v/>
      </c>
      <c r="LC156" s="809" t="str">
        <f>IF(Table1[[#This Row],[Hauptkörper - B1 - Gewicht
(in G)]]="","",Table1[[#This Row],[Hauptkörper - B1 - Gewicht
(in G)]])</f>
        <v/>
      </c>
      <c r="LD156" s="809" t="str">
        <f>IF(Table1[[#This Row],[Hauptkörper - B1 - Lizenzierungs-pflichtig? (X=Ja)]]="","",Table1[[#This Row],[Hauptkörper - B1 - Lizenzierungs-pflichtig? (X=Ja)]])</f>
        <v/>
      </c>
      <c r="LE156" s="812" t="str">
        <f>IF(Table1[[#This Row],[Hauptkörper - B1 - Virgin Material]]="","",VLOOKUP(Table1[[#This Row],[Hauptkörper - B1 - Virgin Material]],'DD FD'!AJ:AK,2,FALSE))</f>
        <v/>
      </c>
      <c r="LF156" s="813" t="str">
        <f>IF(Table1[[#This Row],[Hauptkörper - B1 - Virgin Material Anteil (in %)]]="","",Table1[[#This Row],[Hauptkörper - B1 - Virgin Material Anteil (in %)]])</f>
        <v/>
      </c>
      <c r="LG156" s="812" t="str">
        <f>IF(Table1[[#This Row],[Hauptkörper - B1 - Recyceltes Material]]="","",VLOOKUP(Table1[[#This Row],[Hauptkörper - B1 - Recyceltes Material]],'DD FD'!AL:AM,2,FALSE))</f>
        <v/>
      </c>
      <c r="LH156" s="813" t="str">
        <f>IF(Table1[[#This Row],[Hauptkörper - B1 - Recyceltes Material Anteil (in %)]]="","",Table1[[#This Row],[Hauptkörper - B1 - Recyceltes Material Anteil (in %)]])</f>
        <v/>
      </c>
      <c r="LI156" s="814" t="str">
        <f>IF(Table1[[#This Row],[Hauptkörper - B1 - Beschichtung]]="","",VLOOKUP(Table1[[#This Row],[Hauptkörper - B1 - Beschichtung]],'DD FD'!AE:AF,2,FALSE))</f>
        <v/>
      </c>
      <c r="LJ156" s="815" t="str">
        <f>IF(Table1[[#This Row],[Hauptkörper - B1 - Beschichtung Anteil (in %)]]="","",Table1[[#This Row],[Hauptkörper - B1 - Beschichtung Anteil (in %)]])</f>
        <v/>
      </c>
      <c r="LK156" s="811" t="str">
        <f>IF(Table1[[#This Row],[Hauptkörper - B2 - Art]]="","",VLOOKUP(Table1[[#This Row],[Hauptkörper - B2 - Art]],'DD FD'!B:C,2,FALSE))</f>
        <v/>
      </c>
      <c r="LL156" s="812" t="str">
        <f>IF(Table1[[#This Row],[Hauptkörper - B2 - Fraktion]]="","",VLOOKUP(Table1[[#This Row],[Hauptkörper - B2 - Fraktion]],'DD FD'!H:J,3,FALSE))</f>
        <v/>
      </c>
      <c r="LM156" s="809" t="str">
        <f>IF(Table1[[#This Row],[Hauptkörper - B2 - Gewicht
(in G)]]="","",Table1[[#This Row],[Hauptkörper - B2 - Gewicht
(in G)]])</f>
        <v/>
      </c>
      <c r="LN156" s="809" t="str">
        <f>IF(Table1[[#This Row],[Hauptkörper - B2 - Lizenzierungs-pflichtig? (X=Ja)]]="","",Table1[[#This Row],[Hauptkörper - B2 - Lizenzierungs-pflichtig? (X=Ja)]])</f>
        <v/>
      </c>
      <c r="LO156" s="812" t="str">
        <f>IF(Table1[[#This Row],[Hauptkörper - B2 - Virgin Material]]="","",VLOOKUP(Table1[[#This Row],[Hauptkörper - B2 - Virgin Material]],'DD FD'!AJ:AK,2,FALSE))</f>
        <v/>
      </c>
      <c r="LP156" s="813" t="str">
        <f>IF(Table1[[#This Row],[Hauptkörper - B2 - Virgin Material Anteil (in %)]]="","",Table1[[#This Row],[Hauptkörper - B2 - Virgin Material Anteil (in %)]])</f>
        <v/>
      </c>
      <c r="LQ156" s="812" t="str">
        <f>IF(Table1[[#This Row],[Hauptkörper - B2 - Recyceltes Material]]="","",VLOOKUP(Table1[[#This Row],[Hauptkörper - B2 - Recyceltes Material]],'DD FD'!AL:AM,2,FALSE))</f>
        <v/>
      </c>
      <c r="LR156" s="813" t="str">
        <f>IF(Table1[[#This Row],[Hauptkörper - B2 - Recyceltes Material Anteil (in %)]]="","",Table1[[#This Row],[Hauptkörper - B2 - Recyceltes Material Anteil (in %)]])</f>
        <v/>
      </c>
      <c r="LS156" s="812" t="str">
        <f>IF(Table1[[#This Row],[Hauptkörper - B2 - Beschichtung]]="","",VLOOKUP(Table1[[#This Row],[Hauptkörper - B2 - Beschichtung]],'DD FD'!AE:AF,2,FALSE))</f>
        <v/>
      </c>
      <c r="LT156" s="815" t="str">
        <f>IF(Table1[[#This Row],[Hauptkörper - B2 - Beschichtung Anteil (in %)]]="","",Table1[[#This Row],[Hauptkörper - B2 - Beschichtung Anteil (in %)]])</f>
        <v/>
      </c>
      <c r="LU156" s="811" t="str">
        <f>IF(Table1[[#This Row],[Hauptkörper - B3 - Art]]="","",VLOOKUP(Table1[[#This Row],[Hauptkörper - B3 - Art]],'DD FD'!B:C,2,FALSE))</f>
        <v/>
      </c>
      <c r="LV156" s="812" t="str">
        <f>IF(Table1[[#This Row],[Hauptkörper - B3 - Fraktion]]="","",VLOOKUP(Table1[[#This Row],[Hauptkörper - B3 - Fraktion]],'DD FD'!H:J,3,FALSE))</f>
        <v/>
      </c>
      <c r="LW156" s="809" t="str">
        <f>IF(Table1[[#This Row],[Hauptkörper - B3 - Gewicht
(in G)]]="","",Table1[[#This Row],[Hauptkörper - B3 - Gewicht
(in G)]])</f>
        <v/>
      </c>
      <c r="LX156" s="809" t="str">
        <f>IF(Table1[[#This Row],[Hauptkörper - B3 - Lizenzierungs-pflichtig? (X=Ja)]]="","",Table1[[#This Row],[Hauptkörper - B3 - Lizenzierungs-pflichtig? (X=Ja)]])</f>
        <v/>
      </c>
      <c r="LY156" s="812" t="str">
        <f>IF(Table1[[#This Row],[Hauptkörper - B3 - Virgin Material]]="","",VLOOKUP(Table1[[#This Row],[Hauptkörper - B3 - Virgin Material]],'DD FD'!AJ:AK,2,FALSE))</f>
        <v/>
      </c>
      <c r="LZ156" s="813" t="str">
        <f>IF(Table1[[#This Row],[Hauptkörper - B3 - Virgin Material Anteil (in %)]]="","",Table1[[#This Row],[Hauptkörper - B3 - Virgin Material Anteil (in %)]])</f>
        <v/>
      </c>
      <c r="MA156" s="812" t="str">
        <f>IF(Table1[[#This Row],[Hauptkörper - B3 - Recyceltes Material]]="","",VLOOKUP(Table1[[#This Row],[Hauptkörper - B3 - Recyceltes Material]],'DD FD'!AL:AM,2,FALSE))</f>
        <v/>
      </c>
      <c r="MB156" s="813" t="str">
        <f>IF(Table1[[#This Row],[Hauptkörper - B3 - Recyceltes Material Anteil (in %)]]="","",Table1[[#This Row],[Hauptkörper - B3 - Recyceltes Material Anteil (in %)]])</f>
        <v/>
      </c>
      <c r="MC156" s="812" t="str">
        <f>IF(Table1[[#This Row],[Hauptkörper - B3 - Beschichtung]]="","",VLOOKUP(Table1[[#This Row],[Hauptkörper - B3 - Beschichtung]],'DD FD'!AE:AF,2,FALSE))</f>
        <v/>
      </c>
      <c r="MD156" s="815" t="str">
        <f>IF(Table1[[#This Row],[Hauptkörper - B3 - Beschichtung Anteil (in %)]]="","",Table1[[#This Row],[Hauptkörper - B3 - Beschichtung Anteil (in %)]])</f>
        <v/>
      </c>
      <c r="ME156" s="811" t="str">
        <f>IF(Table1[[#This Row],[Verschluss - B1 - Art]]="","",VLOOKUP(Table1[[#This Row],[Verschluss - B1 - Art]],'DD FD'!D:E,2,FALSE))</f>
        <v/>
      </c>
      <c r="MF156" s="812" t="str">
        <f>IF(Table1[[#This Row],[Verschluss - B1 - Fraktion]]="","",VLOOKUP(Table1[[#This Row],[Verschluss - B1 - Fraktion]],'DD FD'!H:J,3,FALSE))</f>
        <v/>
      </c>
      <c r="MG156" s="809" t="str">
        <f>IF(Table1[[#This Row],[Verschluss - B1 - Gewicht (in G)]]="","",Table1[[#This Row],[Verschluss - B1 - Gewicht (in G)]])</f>
        <v/>
      </c>
      <c r="MH156" s="809" t="str">
        <f>IF(Table1[[#This Row],[Verschluss - B1 - Lizenzierungs-pflichtig? (X=Ja)]]="","",Table1[[#This Row],[Verschluss - B1 - Lizenzierungs-pflichtig? (X=Ja)]])</f>
        <v/>
      </c>
      <c r="MI156" s="809" t="str">
        <f>IF(Table1[[#This Row],[Verschluss - B1 - Trennbar vom Hauptkörper? (X=Ja)]]="","",Table1[[#This Row],[Verschluss - B1 - Trennbar vom Hauptkörper? (X=Ja)]])</f>
        <v/>
      </c>
      <c r="MJ156" s="812" t="str">
        <f>IF(Table1[[#This Row],[Verschluss - B1 - Virgin Material]]="","",VLOOKUP(Table1[[#This Row],[Verschluss - B1 - Virgin Material]],'DD FD'!AJ:AK,2,FALSE))</f>
        <v/>
      </c>
      <c r="MK156" s="813" t="str">
        <f>IF(Table1[[#This Row],[Verschluss - B1 - Virgin Material Anteil (in %)]]="","",Table1[[#This Row],[Verschluss - B1 - Virgin Material Anteil (in %)]])</f>
        <v/>
      </c>
      <c r="ML156" s="812" t="str">
        <f>IF(Table1[[#This Row],[Verschluss - B1 - Recyceltes Material]]="","",VLOOKUP(Table1[[#This Row],[Verschluss - B1 - Recyceltes Material]],'DD FD'!AL:AM,2,FALSE))</f>
        <v/>
      </c>
      <c r="MM156" s="813" t="str">
        <f>IF(Table1[[#This Row],[Verschluss - B1 - Recyceltes Material Anteil (in %)]]="","",Table1[[#This Row],[Verschluss - B1 - Recyceltes Material Anteil (in %)]])</f>
        <v/>
      </c>
      <c r="MN156" s="812" t="str">
        <f>IF(Table1[[#This Row],[Verschluss - B1 - Beschichtung]]="","",VLOOKUP(Table1[[#This Row],[Verschluss - B1 - Beschichtung]],'DD FD'!AE:AF,2,FALSE))</f>
        <v/>
      </c>
      <c r="MO156" s="815" t="str">
        <f>IF(Table1[[#This Row],[Verschluss - B1 - Beschichtung Anteil (in %)]]="","",Table1[[#This Row],[Verschluss - B1 - Beschichtung Anteil (in %)]])</f>
        <v/>
      </c>
      <c r="MP156" s="811" t="str">
        <f>IF(Table1[[#This Row],[Verschluss - B2 - Art]]="","",VLOOKUP(Table1[[#This Row],[Verschluss - B2 - Art]],'DD FD'!D:E,2,FALSE))</f>
        <v/>
      </c>
      <c r="MQ156" s="812" t="str">
        <f>IF(Table1[[#This Row],[Verschluss - B2 - Fraktion]]="","",VLOOKUP(Table1[[#This Row],[Verschluss - B2 - Fraktion]],'DD FD'!H:J,3,FALSE))</f>
        <v/>
      </c>
      <c r="MR156" s="809" t="str">
        <f>IF(Table1[[#This Row],[Verschluss - B2 - Gewicht (in G)]]="","",Table1[[#This Row],[Verschluss - B2 - Gewicht (in G)]])</f>
        <v/>
      </c>
      <c r="MS156" s="809" t="str">
        <f>IF(Table1[[#This Row],[Verschluss - B2 - Lizenzierungs-pflichtig? (X=Ja)]]="","",Table1[[#This Row],[Verschluss - B2 - Lizenzierungs-pflichtig? (X=Ja)]])</f>
        <v/>
      </c>
      <c r="MT156" s="809" t="str">
        <f>IF(Table1[[#This Row],[Verschluss - B2 - Trennbar vom Hauptkörper? (X=Ja)]]="","",Table1[[#This Row],[Verschluss - B2 - Trennbar vom Hauptkörper? (X=Ja)]])</f>
        <v/>
      </c>
      <c r="MU156" s="812" t="str">
        <f>IF(Table1[[#This Row],[Verschluss - B2 - Virgin Material]]="","",VLOOKUP(Table1[[#This Row],[Verschluss - B2 - Virgin Material]],'DD FD'!AJ:AK,2,FALSE))</f>
        <v/>
      </c>
      <c r="MV156" s="813" t="str">
        <f>IF(Table1[[#This Row],[Verschluss - B2 - Virgin Material Anteil (in %)]]="","",Table1[[#This Row],[Verschluss - B2 - Virgin Material Anteil (in %)]])</f>
        <v/>
      </c>
      <c r="MW156" s="812" t="str">
        <f>IF(Table1[[#This Row],[Verschluss - B2 - Recyceltes Material]]="","",VLOOKUP(Table1[[#This Row],[Verschluss - B2 - Recyceltes Material]],'DD FD'!AL:AM,2,FALSE))</f>
        <v/>
      </c>
      <c r="MX156" s="813" t="str">
        <f>IF(Table1[[#This Row],[Verschluss - B2 - Recyceltes Material Anteil (in %)]]="","",Table1[[#This Row],[Verschluss - B2 - Recyceltes Material Anteil (in %)]])</f>
        <v/>
      </c>
      <c r="MY156" s="812" t="str">
        <f>IF(Table1[[#This Row],[Verschluss - B2 - Beschichtung]]="","",VLOOKUP(Table1[[#This Row],[Verschluss - B2 - Beschichtung]],'DD FD'!AE:AF,2,FALSE))</f>
        <v/>
      </c>
      <c r="MZ156" s="815" t="str">
        <f>IF(Table1[[#This Row],[Verschluss - B2 - Beschichtung Anteil (in %)]]="","",Table1[[#This Row],[Verschluss - B2 - Beschichtung Anteil (in %)]])</f>
        <v/>
      </c>
      <c r="NA156" s="811" t="str">
        <f>IF(Table1[[#This Row],[Verschluss - B3 - Art]]="","",VLOOKUP(Table1[[#This Row],[Verschluss - B3 - Art]],'DD FD'!D:E,2,FALSE))</f>
        <v/>
      </c>
      <c r="NB156" s="812" t="str">
        <f>IF(Table1[[#This Row],[Verschluss - B3 - Fraktion]]="","",VLOOKUP(Table1[[#This Row],[Verschluss - B3 - Fraktion]],'DD FD'!H:J,3,FALSE))</f>
        <v/>
      </c>
      <c r="NC156" s="809" t="str">
        <f>IF(Table1[[#This Row],[Verschluss - B3 - Gewicht (in G)]]="","",Table1[[#This Row],[Verschluss - B3 - Gewicht (in G)]])</f>
        <v/>
      </c>
      <c r="ND156" s="809" t="str">
        <f>IF(Table1[[#This Row],[Verschluss - B3 - Lizenzierungs-pflichtig? (X=Ja)]]="","",Table1[[#This Row],[Verschluss - B3 - Lizenzierungs-pflichtig? (X=Ja)]])</f>
        <v/>
      </c>
      <c r="NE156" s="809" t="str">
        <f>IF(Table1[[#This Row],[Verschluss - B3 - Trennbar vom Hauptkörper? (X=Ja)]]="","",Table1[[#This Row],[Verschluss - B3 - Trennbar vom Hauptkörper? (X=Ja)]])</f>
        <v/>
      </c>
      <c r="NF156" s="812" t="str">
        <f>IF(Table1[[#This Row],[Verschluss - B3 - Virgin Material]]="","",VLOOKUP(Table1[[#This Row],[Verschluss - B3 - Virgin Material]],'DD FD'!AJ:AK,2,FALSE))</f>
        <v/>
      </c>
      <c r="NG156" s="813" t="str">
        <f>IF(Table1[[#This Row],[Verschluss - B3 - Virgin Material Anteil (in %)]]="","",Table1[[#This Row],[Verschluss - B3 - Virgin Material Anteil (in %)]])</f>
        <v/>
      </c>
      <c r="NH156" s="812" t="str">
        <f>IF(Table1[[#This Row],[Verschluss - B3 - Recyceltes Material]]="","",VLOOKUP(Table1[[#This Row],[Verschluss - B3 - Recyceltes Material]],'DD FD'!AL:AM,2,FALSE))</f>
        <v/>
      </c>
      <c r="NI156" s="813" t="str">
        <f>IF(Table1[[#This Row],[Verschluss - B3 - Recyceltes Material Anteil (in %)]]="","",Table1[[#This Row],[Verschluss - B3 - Recyceltes Material Anteil (in %)]])</f>
        <v/>
      </c>
      <c r="NJ156" s="812" t="str">
        <f>IF(Table1[[#This Row],[Verschluss - B3 - Beschichtung]]="","",VLOOKUP(Table1[[#This Row],[Verschluss - B3 - Beschichtung]],'DD FD'!AE:AF,2,FALSE))</f>
        <v/>
      </c>
      <c r="NK156" s="815" t="str">
        <f>IF(Table1[[#This Row],[Verschluss - B3 - Beschichtung Anteil (in %)]]="","",Table1[[#This Row],[Verschluss - B3 - Beschichtung Anteil (in %)]])</f>
        <v/>
      </c>
      <c r="NL156" s="811" t="str">
        <f>IF(Table1[[#This Row],[Etikett - B1 - Art]]="","",VLOOKUP(Table1[[#This Row],[Etikett - B1 - Art]],'DD FD'!F:G,2,FALSE))</f>
        <v/>
      </c>
      <c r="NM156" s="812" t="str">
        <f>IF(Table1[[#This Row],[Etikett - B1 - Fraktion]]="","",VLOOKUP(Table1[[#This Row],[Etikett - B1 - Fraktion]],'DD FD'!H:J,3,FALSE))</f>
        <v/>
      </c>
      <c r="NN156" s="809" t="str">
        <f>IF(Table1[[#This Row],[Etikett - B1 - Gewicht (in G)]]="","",Table1[[#This Row],[Etikett - B1 - Gewicht (in G)]])</f>
        <v/>
      </c>
      <c r="NO156" s="809" t="str">
        <f>IF(Table1[[#This Row],[Etikett - B1 - Lizenzierungs-pflichtig? (X=Ja)]]="","",Table1[[#This Row],[Etikett - B1 - Lizenzierungs-pflichtig? (X=Ja)]])</f>
        <v/>
      </c>
      <c r="NP156" s="809" t="str">
        <f>IF(Table1[[#This Row],[Etikett - B1 - Trennbar vom Hauptkörper? (X=Ja)]]="","",Table1[[#This Row],[Etikett - B1 - Trennbar vom Hauptkörper? (X=Ja)]])</f>
        <v/>
      </c>
      <c r="NQ156" s="812" t="str">
        <f>IF(Table1[[#This Row],[Etikett - B1 - Virgin Material]]="","",VLOOKUP(Table1[[#This Row],[Etikett - B1 - Virgin Material]],'DD FD'!AJ:AK,2,FALSE))</f>
        <v/>
      </c>
      <c r="NR156" s="813" t="str">
        <f>IF(Table1[[#This Row],[Etikett - B1 - Virgin Material Anteil (in %)]]="","",Table1[[#This Row],[Etikett - B1 - Virgin Material Anteil (in %)]])</f>
        <v/>
      </c>
      <c r="NS156" s="812" t="str">
        <f>IF(Table1[[#This Row],[Etikett - B1 - Recyceltes Material]]="","",VLOOKUP(Table1[[#This Row],[Etikett - B1 - Recyceltes Material]],'DD FD'!AL:AM,2,FALSE))</f>
        <v/>
      </c>
      <c r="NT156" s="813" t="str">
        <f>IF(Table1[[#This Row],[Etikett - B1 - Recyceltes Material Anteil (in %)]]="","",Table1[[#This Row],[Etikett - B1 - Recyceltes Material Anteil (in %)]])</f>
        <v/>
      </c>
      <c r="NU156" s="812" t="str">
        <f>IF(Table1[[#This Row],[Etikett - B1 - Beschichtung]]="","",VLOOKUP(Table1[[#This Row],[Etikett - B1 - Beschichtung]],'DD FD'!AE:AF,2,FALSE))</f>
        <v/>
      </c>
      <c r="NV156" s="815" t="str">
        <f>IF(Table1[[#This Row],[Etikett - B1 - Beschichtung Anteil (in %)]]="","",Table1[[#This Row],[Etikett - B1 - Beschichtung Anteil (in %)]])</f>
        <v/>
      </c>
      <c r="NW156" s="811" t="str">
        <f>IF(Table1[[#This Row],[Etikett - B2 - Art]]="","",VLOOKUP(Table1[[#This Row],[Etikett - B2 - Art]],'DD FD'!F:G,2,FALSE))</f>
        <v/>
      </c>
      <c r="NX156" s="812" t="str">
        <f>IF(Table1[[#This Row],[Etikett - B2 - Fraktion]]="","",VLOOKUP(Table1[[#This Row],[Etikett - B2 - Fraktion]],'DD FD'!H:J,3,FALSE))</f>
        <v/>
      </c>
      <c r="NY156" s="809" t="str">
        <f>IF(Table1[[#This Row],[Etikett - B2 - Gewicht (in G)]]="","",Table1[[#This Row],[Etikett - B2 - Gewicht (in G)]])</f>
        <v/>
      </c>
      <c r="NZ156" s="809" t="str">
        <f>IF(Table1[[#This Row],[Etikett - B2 - Lizenzierungs-pflichtig? (X=Ja)]]="","",Table1[[#This Row],[Etikett - B2 - Lizenzierungs-pflichtig? (X=Ja)]])</f>
        <v/>
      </c>
      <c r="OA156" s="809" t="str">
        <f>IF(Table1[[#This Row],[Etikett - B2 - Trennbar vom Hauptkörper? (X=Ja)]]="","",Table1[[#This Row],[Etikett - B2 - Trennbar vom Hauptkörper? (X=Ja)]])</f>
        <v/>
      </c>
      <c r="OB156" s="812" t="str">
        <f>IF(Table1[[#This Row],[Etikett - B2 - Virgin Material]]="","",VLOOKUP(Table1[[#This Row],[Etikett - B2 - Virgin Material]],'DD FD'!AJ:AK,2,FALSE))</f>
        <v/>
      </c>
      <c r="OC156" s="813" t="str">
        <f>IF(Table1[[#This Row],[Etikett - B2 - Virgin Material Anteil (in %)]]="","",Table1[[#This Row],[Etikett - B2 - Virgin Material Anteil (in %)]])</f>
        <v/>
      </c>
      <c r="OD156" s="812" t="str">
        <f>IF(Table1[[#This Row],[Etikett - B2 - Recyceltes Material]]="","",VLOOKUP(Table1[[#This Row],[Etikett - B2 - Recyceltes Material]],'DD FD'!AL:AM,2,FALSE))</f>
        <v/>
      </c>
      <c r="OE156" s="813" t="str">
        <f>IF(Table1[[#This Row],[Etikett - B2 - Recyceltes Material Anteil (in %)]]="","",Table1[[#This Row],[Etikett - B2 - Recyceltes Material Anteil (in %)]])</f>
        <v/>
      </c>
      <c r="OF156" s="812" t="str">
        <f>IF(Table1[[#This Row],[Etikett - B2 - Beschichtung]]="","",VLOOKUP(Table1[[#This Row],[Etikett - B2 - Beschichtung]],'DD FD'!AE:AF,2,FALSE))</f>
        <v/>
      </c>
      <c r="OG156" s="815" t="str">
        <f>IF(Table1[[#This Row],[Etikett - B2 - Beschichtung Anteil (in %)]]="","",Table1[[#This Row],[Etikett - B2 - Beschichtung Anteil (in %)]])</f>
        <v/>
      </c>
      <c r="OH156" s="811" t="str">
        <f>IF(Table1[[#This Row],[Etikett - B3 - Art]]="","",VLOOKUP(Table1[[#This Row],[Etikett - B3 - Art]],'DD FD'!F:G,2,FALSE))</f>
        <v/>
      </c>
      <c r="OI156" s="812" t="str">
        <f>IF(Table1[[#This Row],[Etikett - B3 - Fraktion]]="","",VLOOKUP(Table1[[#This Row],[Etikett - B3 - Fraktion]],'DD FD'!H:J,3,FALSE))</f>
        <v/>
      </c>
      <c r="OJ156" s="809" t="str">
        <f>IF(Table1[[#This Row],[Etikett - B3 - Gewicht (in G)]]="","",Table1[[#This Row],[Etikett - B3 - Gewicht (in G)]])</f>
        <v/>
      </c>
      <c r="OK156" s="809" t="str">
        <f>IF(Table1[[#This Row],[Etikett - B3 - Lizenzierungs-pflichtig? (X=Ja)]]="","",Table1[[#This Row],[Etikett - B3 - Lizenzierungs-pflichtig? (X=Ja)]])</f>
        <v/>
      </c>
      <c r="OL156" s="809" t="str">
        <f>IF(Table1[[#This Row],[Etikett - B3 - Trennbar vom Hauptkörper? (X=Ja)]]="","",Table1[[#This Row],[Etikett - B3 - Trennbar vom Hauptkörper? (X=Ja)]])</f>
        <v/>
      </c>
      <c r="OM156" s="812" t="str">
        <f>IF(Table1[[#This Row],[Etikett - B3 - Virgin Material]]="","",VLOOKUP(Table1[[#This Row],[Etikett - B3 - Virgin Material]],'DD FD'!AJ:AK,2,FALSE))</f>
        <v/>
      </c>
      <c r="ON156" s="813" t="str">
        <f>IF(Table1[[#This Row],[Etikett - B3 - Virgin Material Anteil (in %)]]="","",Table1[[#This Row],[Etikett - B3 - Virgin Material Anteil (in %)]])</f>
        <v/>
      </c>
      <c r="OO156" s="812" t="str">
        <f>IF(Table1[[#This Row],[Etikett - B3 - Recyceltes Material]]="","",VLOOKUP(Table1[[#This Row],[Etikett - B3 - Recyceltes Material]],'DD FD'!AL:AM,2,FALSE))</f>
        <v/>
      </c>
      <c r="OP156" s="813" t="str">
        <f>IF(Table1[[#This Row],[Etikett - B3 - Recyceltes Material Anteil (in %)]]="","",Table1[[#This Row],[Etikett - B3 - Recyceltes Material Anteil (in %)]])</f>
        <v/>
      </c>
      <c r="OQ156" s="812" t="str">
        <f>IF(Table1[[#This Row],[Etikett - B3 - Beschichtung]]="","",VLOOKUP(Table1[[#This Row],[Etikett - B3 - Beschichtung]],'DD FD'!AE:AF,2,FALSE))</f>
        <v/>
      </c>
      <c r="OR156" s="861" t="str">
        <f>IF(Table1[[#This Row],[Etikett - B3 - Beschichtung Anteil (in %)]]="","",Table1[[#This Row],[Etikett - B3 - Beschichtung Anteil (in %)]])</f>
        <v/>
      </c>
      <c r="OS156" s="866">
        <f>ROUNDUP(SUM(
IF(AND(LB156='DD FD'!$J$7,LD156='DD FD'!$AI$3),LC156,0),
IF(AND(LL156='DD FD'!$J$7,LN156='DD FD'!$AI$3),LM156,0),
IF(AND(LV156='DD FD'!$J$7,LX156='DD FD'!$AI$3),LW156,0),
IF(AND(MF156='DD FD'!$J$7,MH156='DD FD'!$AI$3),MG156,0),
IF(AND(MQ156='DD FD'!$J$7,MS156='DD FD'!$AI$3),MR156,0),
IF(AND(NB156='DD FD'!$J$7,ND156='DD FD'!$AI$3),NC156,0),
IF(AND(NM156='DD FD'!$J$7,NO156='DD FD'!$AI$3),NN156,0),
IF(AND(NX156='DD FD'!$J$7,NZ156='DD FD'!$AI$3),NY156,0),
IF(AND(OI156='DD FD'!$J$7,OK156='DD FD'!$AI$3),OJ156,0),
),2)</f>
        <v>0</v>
      </c>
      <c r="OT156" s="865">
        <f>ROUNDUP(SUM(
IF(AND(LB156='DD FD'!$J$6,LD156='DD FD'!$AI$3),LC156,0),
IF(AND(LL156='DD FD'!$J$6,LN156='DD FD'!$AI$3),LM156,0),
IF(AND(LV156='DD FD'!$J$6,LX156='DD FD'!$AI$3),LW156,0),
IF(AND(MF156='DD FD'!$J$6,MH156='DD FD'!$AI$3),MG156,0),
IF(AND(MQ156='DD FD'!$J$6,MS156='DD FD'!$AI$3),MR156,0),
IF(AND(NB156='DD FD'!$J$6,ND156='DD FD'!$AI$3),NC156,0),
IF(AND(NM156='DD FD'!$J$6,NO156='DD FD'!$AI$3),NN156,0),
IF(AND(NX156='DD FD'!$J$6,NZ156='DD FD'!$AI$3),NY156,0),
IF(AND(OI156='DD FD'!$J$6,OK156='DD FD'!$AI$3),OJ156,0),
),2)</f>
        <v>0</v>
      </c>
      <c r="OU156" s="865">
        <f>ROUNDUP(SUM(
IF(AND(LB156='DD FD'!$J$10,LD156='DD FD'!$AI$3),LC156,0),
IF(AND(LL156='DD FD'!$J$10,LN156='DD FD'!$AI$3),LM156,0),
IF(AND(LV156='DD FD'!$J$10,LX156='DD FD'!$AI$3),LW156,0),
IF(AND(MF156='DD FD'!$J$10,MH156='DD FD'!$AI$3),MG156,0),
IF(AND(MQ156='DD FD'!$J$10,MS156='DD FD'!$AI$3),MR156,0),
IF(AND(NB156='DD FD'!$J$10,ND156='DD FD'!$AI$3),NC156,0),
IF(AND(NM156='DD FD'!$J$10,NO156='DD FD'!$AI$3),NN156,0),
IF(AND(NX156='DD FD'!$J$10,NZ156='DD FD'!$AI$3),NY156,0),
IF(AND(OI156='DD FD'!$J$10,OK156='DD FD'!$AI$3),OJ156,0),
),2)</f>
        <v>0</v>
      </c>
      <c r="OV156" s="865">
        <f>ROUNDUP(SUM(
IF(AND(LB156='DD FD'!$J$8,LD156='DD FD'!$AI$3),LC156,0),
IF(AND(LL156='DD FD'!$J$8,LN156='DD FD'!$AI$3),LM156,0),
IF(AND(LV156='DD FD'!$J$8,LX156='DD FD'!$AI$3),LW156,0),
IF(AND(MF156='DD FD'!$J$8,MH156='DD FD'!$AI$3),MG156,0),
IF(AND(MQ156='DD FD'!$J$8,MS156='DD FD'!$AI$3),MR156,0),
IF(AND(NB156='DD FD'!$J$8,ND156='DD FD'!$AI$3),NC156,0),
IF(AND(NM156='DD FD'!$J$8,NO156='DD FD'!$AI$3),NN156,0),
IF(AND(NX156='DD FD'!$J$8,NZ156='DD FD'!$AI$3),NY156,0),
IF(AND(OI156='DD FD'!$J$8,OK156='DD FD'!$AI$3),OJ156,0),
),2)</f>
        <v>0</v>
      </c>
      <c r="OW156" s="865">
        <f>ROUNDUP(SUM(
IF(AND(LB156='DD FD'!$J$5,LD156='DD FD'!$AI$3),LC156,0),
IF(AND(LL156='DD FD'!$J$5,LN156='DD FD'!$AI$3),LM156,0),
IF(AND(LV156='DD FD'!$J$5,LX156='DD FD'!$AI$3),LW156,0),
IF(AND(MF156='DD FD'!$J$5,MH156='DD FD'!$AI$3),MG156,0),
IF(AND(MQ156='DD FD'!$J$5,MS156='DD FD'!$AI$3),MR156,0),
IF(AND(NB156='DD FD'!$J$5,ND156='DD FD'!$AI$3),NC156,0),
IF(AND(NM156='DD FD'!$J$5,NO156='DD FD'!$AI$3),NN156,0),
IF(AND(NX156='DD FD'!$J$5,NZ156='DD FD'!$AI$3),NY156,0),
IF(AND(OI156='DD FD'!$J$5,OK156='DD FD'!$AI$3),OJ156,0),
),2)</f>
        <v>0</v>
      </c>
      <c r="OX156" s="865">
        <f>ROUNDUP(SUM(
IF(AND(LB156='DD FD'!$J$9,LD156='DD FD'!$AI$3),LC156,0),
IF(AND(LL156='DD FD'!$J$9,LN156='DD FD'!$AI$3),LM156,0),
IF(AND(LV156='DD FD'!$J$9,LX156='DD FD'!$AI$3),LW156,0),
IF(AND(MF156='DD FD'!$J$9,MH156='DD FD'!$AI$3),MG156,0),
IF(AND(MQ156='DD FD'!$J$9,MS156='DD FD'!$AI$3),MR156,0),
IF(AND(NB156='DD FD'!$J$9,ND156='DD FD'!$AI$3),NC156,0),
IF(AND(NM156='DD FD'!$J$9,NO156='DD FD'!$AI$3),NN156,0),
IF(AND(NX156='DD FD'!$J$9,NZ156='DD FD'!$AI$3),NY156,0),
IF(AND(OI156='DD FD'!$J$9,OK156='DD FD'!$AI$3),OJ156,0),
),2)</f>
        <v>0</v>
      </c>
      <c r="OY156" s="865">
        <f>ROUNDUP(SUM(
IF(AND(LB156='DD FD'!$J$4,LD156='DD FD'!$AI$3),LC156,0),
IF(AND(LL156='DD FD'!$J$4,LN156='DD FD'!$AI$3),LM156,0),
IF(AND(LV156='DD FD'!$J$4,LX156='DD FD'!$AI$3),LW156,0),
IF(AND(MF156='DD FD'!$J$4,MH156='DD FD'!$AI$3),MG156,0),
IF(AND(MQ156='DD FD'!$J$4,MS156='DD FD'!$AI$3),MR156,0),
IF(AND(NB156='DD FD'!$J$4,ND156='DD FD'!$AI$3),NC156,0),
IF(AND(NM156='DD FD'!$J$4,NO156='DD FD'!$AI$3),NN156,0),
IF(AND(NX156='DD FD'!$J$4,NZ156='DD FD'!$AI$3),NY156,0),
IF(AND(OI156='DD FD'!$J$4,OK156='DD FD'!$AI$3),OJ156,0),
),2)</f>
        <v>0</v>
      </c>
      <c r="OZ156" s="867">
        <f>ROUNDUP(SUM(
IF(AND(LB156='DD FD'!$J$11,LD156='DD FD'!$AI$3),LC156,0),
IF(AND(LL156='DD FD'!$J$11,LN156='DD FD'!$AI$3),LM156,0),
IF(AND(LV156='DD FD'!$J$11,LX156='DD FD'!$AI$3),LW156,0),
IF(AND(MF156='DD FD'!$J$11,MH156='DD FD'!$AI$3),MG156,0),
IF(AND(MQ156='DD FD'!$J$11,MS156='DD FD'!$AI$3),MR156,0),
IF(AND(NB156='DD FD'!$J$11,ND156='DD FD'!$AI$3),NC156,0),
IF(AND(NM156='DD FD'!$J$11,NO156='DD FD'!$AI$3),NN156,0),
IF(AND(NX156='DD FD'!$J$11,NZ156='DD FD'!$AI$3),NY156,0),
IF(AND(OI156='DD FD'!$J$11,OK156='DD FD'!$AI$3),OJ156,0),
),2)</f>
        <v>0</v>
      </c>
    </row>
    <row r="157" spans="1:416">
      <c r="A157" s="663"/>
      <c r="B157" s="182"/>
      <c r="C157" s="282"/>
      <c r="D157" s="282"/>
      <c r="E157" s="183"/>
      <c r="F157" s="355"/>
      <c r="G157" s="359"/>
      <c r="H157" s="664"/>
      <c r="I157" s="173"/>
      <c r="J157" s="161" t="str">
        <f t="shared" si="54"/>
        <v/>
      </c>
      <c r="K157" s="633" t="str">
        <f t="shared" si="71"/>
        <v/>
      </c>
      <c r="L157" s="636"/>
      <c r="M157" s="124" t="str">
        <f t="shared" si="72"/>
        <v/>
      </c>
      <c r="N157" s="125" t="str">
        <f t="shared" si="55"/>
        <v/>
      </c>
      <c r="O157" s="175"/>
      <c r="P157" s="175"/>
      <c r="Q157" s="126" t="str">
        <f t="shared" si="73"/>
        <v/>
      </c>
      <c r="R157" s="184"/>
      <c r="S157" s="184"/>
      <c r="T157" s="182"/>
      <c r="U157" s="182"/>
      <c r="V157" s="182"/>
      <c r="W157" s="358"/>
      <c r="X157" s="182"/>
      <c r="Y157" s="183"/>
      <c r="Z157" s="123"/>
      <c r="AA157" s="176"/>
      <c r="AB157" s="176"/>
      <c r="AC157" s="176"/>
      <c r="AD157" s="176"/>
      <c r="AE157" s="176"/>
      <c r="AF157" s="176"/>
      <c r="AG157" s="127" t="str">
        <f t="shared" si="74"/>
        <v/>
      </c>
      <c r="AH157" s="127" t="str">
        <f t="shared" si="75"/>
        <v/>
      </c>
      <c r="AI157" s="370"/>
      <c r="AJ157" s="635"/>
      <c r="AK157" s="619" t="str">
        <f t="shared" si="76"/>
        <v/>
      </c>
      <c r="AL157" s="124" t="str">
        <f t="shared" si="56"/>
        <v/>
      </c>
      <c r="AM157" s="124" t="str">
        <f t="shared" si="57"/>
        <v/>
      </c>
      <c r="AN157" s="124" t="str">
        <f t="shared" si="58"/>
        <v/>
      </c>
      <c r="AO157" s="124" t="str">
        <f t="shared" si="59"/>
        <v/>
      </c>
      <c r="AP157" s="184"/>
      <c r="AQ157" s="182"/>
      <c r="AR157" s="182"/>
      <c r="AS157" s="182"/>
      <c r="AT157" s="182"/>
      <c r="AU157" s="127" t="str">
        <f t="shared" si="60"/>
        <v/>
      </c>
      <c r="AV157" s="354"/>
      <c r="AW157" s="127" t="str">
        <f t="shared" si="61"/>
        <v/>
      </c>
      <c r="AX157" s="144" t="str">
        <f t="shared" si="62"/>
        <v/>
      </c>
      <c r="AY157" s="182"/>
      <c r="AZ157" s="23"/>
      <c r="BA157" s="23"/>
      <c r="BB157" s="183"/>
      <c r="BC157" s="622"/>
      <c r="BD157" s="649" t="str">
        <f t="shared" si="77"/>
        <v/>
      </c>
      <c r="BE157" s="354"/>
      <c r="BF157" s="192" t="str">
        <f t="shared" si="78"/>
        <v/>
      </c>
      <c r="BG157" s="159"/>
      <c r="BH157" s="159"/>
      <c r="BI157" s="182"/>
      <c r="BJ157" s="194"/>
      <c r="BK157" s="194"/>
      <c r="BL157" s="194"/>
      <c r="BM157" s="127" t="str">
        <f t="shared" si="63"/>
        <v/>
      </c>
      <c r="BN157" s="194"/>
      <c r="BO157" s="178" t="str">
        <f t="shared" si="64"/>
        <v/>
      </c>
      <c r="BP157" s="191"/>
      <c r="BQ157" s="182"/>
      <c r="BR157" s="23"/>
      <c r="BS157" s="23"/>
      <c r="BT157" s="23"/>
      <c r="BU157" s="651"/>
      <c r="BV157" s="647"/>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633" t="str">
        <f t="shared" si="79"/>
        <v/>
      </c>
      <c r="DY157" s="736"/>
      <c r="DZ157" s="334"/>
      <c r="EA157" s="736"/>
      <c r="EB157" s="197"/>
      <c r="EC157" s="194"/>
      <c r="ED157" s="197"/>
      <c r="EE157" s="197"/>
      <c r="EF157" s="194"/>
      <c r="EG157" s="194"/>
      <c r="EH157" s="194"/>
      <c r="EI157" s="123" t="str">
        <f t="shared" si="65"/>
        <v/>
      </c>
      <c r="EJ157" s="194"/>
      <c r="EK157" s="620" t="str">
        <f t="shared" si="66"/>
        <v/>
      </c>
      <c r="EL157" s="756"/>
      <c r="EM157" s="620" t="str">
        <f t="shared" si="80"/>
        <v/>
      </c>
      <c r="EN157" s="733"/>
      <c r="EO157" s="163"/>
      <c r="EP157" s="163"/>
      <c r="EQ157" s="163"/>
      <c r="ER157" s="163"/>
      <c r="ES157" s="163"/>
      <c r="ET157" s="163"/>
      <c r="EU157" s="163"/>
      <c r="EV157" s="163"/>
      <c r="EW157" s="163"/>
      <c r="EX157" s="163"/>
      <c r="EY157" s="163"/>
      <c r="EZ157" s="163"/>
      <c r="FA157" s="163"/>
      <c r="FB157" s="163"/>
      <c r="FC157" s="742"/>
      <c r="FD157" s="648" t="str">
        <f t="shared" si="67"/>
        <v/>
      </c>
      <c r="FE157" s="183"/>
      <c r="FF157" s="201"/>
      <c r="FG157" s="201"/>
      <c r="FH157" s="201"/>
      <c r="FI157" s="201"/>
      <c r="FJ157" s="201"/>
      <c r="FK157" s="201"/>
      <c r="FL157" s="182"/>
      <c r="FM157" s="182"/>
      <c r="FN157" s="334"/>
      <c r="FO157" s="123" t="str">
        <f t="shared" si="68"/>
        <v/>
      </c>
      <c r="FP157" s="889" t="str">
        <f>IF(Table1[[#This Row],[Baumwollanteil (in %)]]&lt;&gt;"","05","")</f>
        <v/>
      </c>
      <c r="FQ157" s="999"/>
      <c r="FR157" s="179" t="str">
        <f t="shared" si="69"/>
        <v/>
      </c>
      <c r="FS157" s="175"/>
      <c r="FT157" s="175"/>
      <c r="FU157" s="175"/>
      <c r="FV157" s="745" t="str">
        <f t="shared" si="70"/>
        <v/>
      </c>
      <c r="FZ157" s="24"/>
      <c r="GA157" s="24"/>
      <c r="GC157" s="1010" t="str">
        <f>IF(Table1[[#This Row],[Global Trade Item Number (GTIN)]]="","",Table1[[#This Row],[Global Trade Item Number (GTIN)]])</f>
        <v/>
      </c>
      <c r="GD157" s="790" t="str">
        <f>IF(Table1[[#This Row],[WAWI-Nr./ Kreditoren-Nummer
(ASDV)]]&lt;&gt;"",Table1[[#This Row],[WAWI-Nr./ Kreditoren-Nummer
(ASDV)]],"")</f>
        <v/>
      </c>
      <c r="GE157" s="190"/>
      <c r="GF157" s="790" t="str">
        <f>IF(Table1[[#This Row],[Gültig ab (Datum)]]&lt;&gt;"","31.12.9999","")</f>
        <v/>
      </c>
      <c r="GG157" s="190"/>
      <c r="GH157" s="190"/>
      <c r="GI157" s="616"/>
      <c r="GJ157" s="765"/>
      <c r="GK157" s="763"/>
      <c r="GL157" s="617"/>
      <c r="GM157" s="617"/>
      <c r="GN157" s="617"/>
      <c r="GO157" s="617"/>
      <c r="GP157" s="617"/>
      <c r="GQ157" s="775"/>
      <c r="GR157" s="771"/>
      <c r="GS157" s="159"/>
      <c r="GT157" s="610"/>
      <c r="GU157" s="610"/>
      <c r="GV157" s="610"/>
      <c r="GW157" s="610"/>
      <c r="GX157" s="610"/>
      <c r="GY157" s="610"/>
      <c r="GZ157" s="610"/>
      <c r="HA157" s="610"/>
      <c r="HB157" s="771"/>
      <c r="HC157" s="610"/>
      <c r="HD157" s="610"/>
      <c r="HE157" s="610"/>
      <c r="HF157" s="610"/>
      <c r="HG157" s="610"/>
      <c r="HH157" s="610"/>
      <c r="HI157" s="610"/>
      <c r="HJ157" s="610"/>
      <c r="HK157" s="610"/>
      <c r="HL157" s="771"/>
      <c r="HM157" s="610"/>
      <c r="HN157" s="610"/>
      <c r="HO157" s="610"/>
      <c r="HP157" s="610"/>
      <c r="HQ157" s="610"/>
      <c r="HR157" s="610"/>
      <c r="HS157" s="610"/>
      <c r="HT157" s="610"/>
      <c r="HU157" s="610"/>
      <c r="HV157" s="771"/>
      <c r="HW157" s="610"/>
      <c r="HX157" s="610"/>
      <c r="HY157" s="610"/>
      <c r="HZ157" s="610"/>
      <c r="IA157" s="610"/>
      <c r="IB157" s="610"/>
      <c r="IC157" s="610"/>
      <c r="ID157" s="610"/>
      <c r="IE157" s="610"/>
      <c r="IF157" s="610"/>
      <c r="IG157" s="771"/>
      <c r="IH157" s="610"/>
      <c r="II157" s="610"/>
      <c r="IJ157" s="610"/>
      <c r="IK157" s="610"/>
      <c r="IL157" s="610"/>
      <c r="IM157" s="610"/>
      <c r="IN157" s="610"/>
      <c r="IO157" s="610"/>
      <c r="IP157" s="610"/>
      <c r="IQ157" s="610"/>
      <c r="IR157" s="771"/>
      <c r="IS157" s="610"/>
      <c r="IT157" s="610"/>
      <c r="IU157" s="610"/>
      <c r="IV157" s="610"/>
      <c r="IW157" s="610"/>
      <c r="IX157" s="610"/>
      <c r="IY157" s="610"/>
      <c r="IZ157" s="610"/>
      <c r="JA157" s="610"/>
      <c r="JB157" s="610"/>
      <c r="JC157" s="771"/>
      <c r="JD157" s="610"/>
      <c r="JE157" s="610"/>
      <c r="JF157" s="610"/>
      <c r="JG157" s="610"/>
      <c r="JH157" s="610"/>
      <c r="JI157" s="610"/>
      <c r="JJ157" s="610"/>
      <c r="JK157" s="610"/>
      <c r="JL157" s="610"/>
      <c r="JM157" s="827"/>
      <c r="JN157" s="771"/>
      <c r="JO157" s="610"/>
      <c r="JP157" s="610"/>
      <c r="JQ157" s="610"/>
      <c r="JR157" s="610"/>
      <c r="JS157" s="610"/>
      <c r="JT157" s="610"/>
      <c r="JU157" s="610"/>
      <c r="JV157" s="610"/>
      <c r="JW157" s="610"/>
      <c r="JX157" s="610"/>
      <c r="JY157" s="771"/>
      <c r="JZ157" s="610"/>
      <c r="KA157" s="610"/>
      <c r="KB157" s="610"/>
      <c r="KC157" s="610"/>
      <c r="KD157" s="610"/>
      <c r="KE157" s="610"/>
      <c r="KF157" s="610"/>
      <c r="KG157" s="610"/>
      <c r="KH157" s="610"/>
      <c r="KI157" s="610"/>
      <c r="KL157" s="803" t="str">
        <f>IF(Table1[[#This Row],[GTIN]]&lt;&gt;"",Table1[[#This Row],[GTIN]],"")</f>
        <v/>
      </c>
      <c r="KM157" s="804" t="str">
        <f>Table1[[#This Row],[Kreditor]]</f>
        <v/>
      </c>
      <c r="KN157" s="805" t="str">
        <f>IF(Table1[[#This Row],[Gültig ab (Datum)]]&lt;&gt;"",Table1[[#This Row],[Gültig ab (Datum)]],"")</f>
        <v/>
      </c>
      <c r="KO157" s="805" t="str">
        <f>Table1[[#This Row],[Gültig bis]]</f>
        <v/>
      </c>
      <c r="KP157" s="818" t="str">
        <f>IF(Table1[[#This Row],[Artikel verpackt? 
(X=Ja)]]="","",Table1[[#This Row],[Artikel verpackt? 
(X=Ja)]])</f>
        <v/>
      </c>
      <c r="KQ157" s="806" t="str">
        <f>IF(Table1[[#This Row],[Verpackung recyclingfähig?
(X=Ja)]]="","",Table1[[#This Row],[Verpackung recyclingfähig?
(X=Ja)]])</f>
        <v/>
      </c>
      <c r="KR157" s="807"/>
      <c r="KS157" s="808"/>
      <c r="KT157" s="809"/>
      <c r="KU157" s="809"/>
      <c r="KV157" s="809"/>
      <c r="KW157" s="809"/>
      <c r="KX157" s="809"/>
      <c r="KY157" s="809"/>
      <c r="KZ157" s="810"/>
      <c r="LA157" s="811" t="str">
        <f>IF(Table1[[#This Row],[Hauptkörper - B1 - Art]]="","",VLOOKUP(Table1[[#This Row],[Hauptkörper - B1 - Art]],'DD FD'!B:C,2,FALSE))</f>
        <v/>
      </c>
      <c r="LB157" s="812" t="str">
        <f>IF(Table1[[#This Row],[Hauptkörper - B1 - Fraktion]]="","",VLOOKUP(Table1[[#This Row],[Hauptkörper - B1 - Fraktion]],'DD FD'!H:J,3,FALSE))</f>
        <v/>
      </c>
      <c r="LC157" s="809" t="str">
        <f>IF(Table1[[#This Row],[Hauptkörper - B1 - Gewicht
(in G)]]="","",Table1[[#This Row],[Hauptkörper - B1 - Gewicht
(in G)]])</f>
        <v/>
      </c>
      <c r="LD157" s="809" t="str">
        <f>IF(Table1[[#This Row],[Hauptkörper - B1 - Lizenzierungs-pflichtig? (X=Ja)]]="","",Table1[[#This Row],[Hauptkörper - B1 - Lizenzierungs-pflichtig? (X=Ja)]])</f>
        <v/>
      </c>
      <c r="LE157" s="812" t="str">
        <f>IF(Table1[[#This Row],[Hauptkörper - B1 - Virgin Material]]="","",VLOOKUP(Table1[[#This Row],[Hauptkörper - B1 - Virgin Material]],'DD FD'!AJ:AK,2,FALSE))</f>
        <v/>
      </c>
      <c r="LF157" s="813" t="str">
        <f>IF(Table1[[#This Row],[Hauptkörper - B1 - Virgin Material Anteil (in %)]]="","",Table1[[#This Row],[Hauptkörper - B1 - Virgin Material Anteil (in %)]])</f>
        <v/>
      </c>
      <c r="LG157" s="812" t="str">
        <f>IF(Table1[[#This Row],[Hauptkörper - B1 - Recyceltes Material]]="","",VLOOKUP(Table1[[#This Row],[Hauptkörper - B1 - Recyceltes Material]],'DD FD'!AL:AM,2,FALSE))</f>
        <v/>
      </c>
      <c r="LH157" s="813" t="str">
        <f>IF(Table1[[#This Row],[Hauptkörper - B1 - Recyceltes Material Anteil (in %)]]="","",Table1[[#This Row],[Hauptkörper - B1 - Recyceltes Material Anteil (in %)]])</f>
        <v/>
      </c>
      <c r="LI157" s="814" t="str">
        <f>IF(Table1[[#This Row],[Hauptkörper - B1 - Beschichtung]]="","",VLOOKUP(Table1[[#This Row],[Hauptkörper - B1 - Beschichtung]],'DD FD'!AE:AF,2,FALSE))</f>
        <v/>
      </c>
      <c r="LJ157" s="815" t="str">
        <f>IF(Table1[[#This Row],[Hauptkörper - B1 - Beschichtung Anteil (in %)]]="","",Table1[[#This Row],[Hauptkörper - B1 - Beschichtung Anteil (in %)]])</f>
        <v/>
      </c>
      <c r="LK157" s="811" t="str">
        <f>IF(Table1[[#This Row],[Hauptkörper - B2 - Art]]="","",VLOOKUP(Table1[[#This Row],[Hauptkörper - B2 - Art]],'DD FD'!B:C,2,FALSE))</f>
        <v/>
      </c>
      <c r="LL157" s="812" t="str">
        <f>IF(Table1[[#This Row],[Hauptkörper - B2 - Fraktion]]="","",VLOOKUP(Table1[[#This Row],[Hauptkörper - B2 - Fraktion]],'DD FD'!H:J,3,FALSE))</f>
        <v/>
      </c>
      <c r="LM157" s="809" t="str">
        <f>IF(Table1[[#This Row],[Hauptkörper - B2 - Gewicht
(in G)]]="","",Table1[[#This Row],[Hauptkörper - B2 - Gewicht
(in G)]])</f>
        <v/>
      </c>
      <c r="LN157" s="809" t="str">
        <f>IF(Table1[[#This Row],[Hauptkörper - B2 - Lizenzierungs-pflichtig? (X=Ja)]]="","",Table1[[#This Row],[Hauptkörper - B2 - Lizenzierungs-pflichtig? (X=Ja)]])</f>
        <v/>
      </c>
      <c r="LO157" s="812" t="str">
        <f>IF(Table1[[#This Row],[Hauptkörper - B2 - Virgin Material]]="","",VLOOKUP(Table1[[#This Row],[Hauptkörper - B2 - Virgin Material]],'DD FD'!AJ:AK,2,FALSE))</f>
        <v/>
      </c>
      <c r="LP157" s="813" t="str">
        <f>IF(Table1[[#This Row],[Hauptkörper - B2 - Virgin Material Anteil (in %)]]="","",Table1[[#This Row],[Hauptkörper - B2 - Virgin Material Anteil (in %)]])</f>
        <v/>
      </c>
      <c r="LQ157" s="812" t="str">
        <f>IF(Table1[[#This Row],[Hauptkörper - B2 - Recyceltes Material]]="","",VLOOKUP(Table1[[#This Row],[Hauptkörper - B2 - Recyceltes Material]],'DD FD'!AL:AM,2,FALSE))</f>
        <v/>
      </c>
      <c r="LR157" s="813" t="str">
        <f>IF(Table1[[#This Row],[Hauptkörper - B2 - Recyceltes Material Anteil (in %)]]="","",Table1[[#This Row],[Hauptkörper - B2 - Recyceltes Material Anteil (in %)]])</f>
        <v/>
      </c>
      <c r="LS157" s="812" t="str">
        <f>IF(Table1[[#This Row],[Hauptkörper - B2 - Beschichtung]]="","",VLOOKUP(Table1[[#This Row],[Hauptkörper - B2 - Beschichtung]],'DD FD'!AE:AF,2,FALSE))</f>
        <v/>
      </c>
      <c r="LT157" s="815" t="str">
        <f>IF(Table1[[#This Row],[Hauptkörper - B2 - Beschichtung Anteil (in %)]]="","",Table1[[#This Row],[Hauptkörper - B2 - Beschichtung Anteil (in %)]])</f>
        <v/>
      </c>
      <c r="LU157" s="811" t="str">
        <f>IF(Table1[[#This Row],[Hauptkörper - B3 - Art]]="","",VLOOKUP(Table1[[#This Row],[Hauptkörper - B3 - Art]],'DD FD'!B:C,2,FALSE))</f>
        <v/>
      </c>
      <c r="LV157" s="812" t="str">
        <f>IF(Table1[[#This Row],[Hauptkörper - B3 - Fraktion]]="","",VLOOKUP(Table1[[#This Row],[Hauptkörper - B3 - Fraktion]],'DD FD'!H:J,3,FALSE))</f>
        <v/>
      </c>
      <c r="LW157" s="809" t="str">
        <f>IF(Table1[[#This Row],[Hauptkörper - B3 - Gewicht
(in G)]]="","",Table1[[#This Row],[Hauptkörper - B3 - Gewicht
(in G)]])</f>
        <v/>
      </c>
      <c r="LX157" s="809" t="str">
        <f>IF(Table1[[#This Row],[Hauptkörper - B3 - Lizenzierungs-pflichtig? (X=Ja)]]="","",Table1[[#This Row],[Hauptkörper - B3 - Lizenzierungs-pflichtig? (X=Ja)]])</f>
        <v/>
      </c>
      <c r="LY157" s="812" t="str">
        <f>IF(Table1[[#This Row],[Hauptkörper - B3 - Virgin Material]]="","",VLOOKUP(Table1[[#This Row],[Hauptkörper - B3 - Virgin Material]],'DD FD'!AJ:AK,2,FALSE))</f>
        <v/>
      </c>
      <c r="LZ157" s="813" t="str">
        <f>IF(Table1[[#This Row],[Hauptkörper - B3 - Virgin Material Anteil (in %)]]="","",Table1[[#This Row],[Hauptkörper - B3 - Virgin Material Anteil (in %)]])</f>
        <v/>
      </c>
      <c r="MA157" s="812" t="str">
        <f>IF(Table1[[#This Row],[Hauptkörper - B3 - Recyceltes Material]]="","",VLOOKUP(Table1[[#This Row],[Hauptkörper - B3 - Recyceltes Material]],'DD FD'!AL:AM,2,FALSE))</f>
        <v/>
      </c>
      <c r="MB157" s="813" t="str">
        <f>IF(Table1[[#This Row],[Hauptkörper - B3 - Recyceltes Material Anteil (in %)]]="","",Table1[[#This Row],[Hauptkörper - B3 - Recyceltes Material Anteil (in %)]])</f>
        <v/>
      </c>
      <c r="MC157" s="812" t="str">
        <f>IF(Table1[[#This Row],[Hauptkörper - B3 - Beschichtung]]="","",VLOOKUP(Table1[[#This Row],[Hauptkörper - B3 - Beschichtung]],'DD FD'!AE:AF,2,FALSE))</f>
        <v/>
      </c>
      <c r="MD157" s="815" t="str">
        <f>IF(Table1[[#This Row],[Hauptkörper - B3 - Beschichtung Anteil (in %)]]="","",Table1[[#This Row],[Hauptkörper - B3 - Beschichtung Anteil (in %)]])</f>
        <v/>
      </c>
      <c r="ME157" s="811" t="str">
        <f>IF(Table1[[#This Row],[Verschluss - B1 - Art]]="","",VLOOKUP(Table1[[#This Row],[Verschluss - B1 - Art]],'DD FD'!D:E,2,FALSE))</f>
        <v/>
      </c>
      <c r="MF157" s="812" t="str">
        <f>IF(Table1[[#This Row],[Verschluss - B1 - Fraktion]]="","",VLOOKUP(Table1[[#This Row],[Verschluss - B1 - Fraktion]],'DD FD'!H:J,3,FALSE))</f>
        <v/>
      </c>
      <c r="MG157" s="809" t="str">
        <f>IF(Table1[[#This Row],[Verschluss - B1 - Gewicht (in G)]]="","",Table1[[#This Row],[Verschluss - B1 - Gewicht (in G)]])</f>
        <v/>
      </c>
      <c r="MH157" s="809" t="str">
        <f>IF(Table1[[#This Row],[Verschluss - B1 - Lizenzierungs-pflichtig? (X=Ja)]]="","",Table1[[#This Row],[Verschluss - B1 - Lizenzierungs-pflichtig? (X=Ja)]])</f>
        <v/>
      </c>
      <c r="MI157" s="809" t="str">
        <f>IF(Table1[[#This Row],[Verschluss - B1 - Trennbar vom Hauptkörper? (X=Ja)]]="","",Table1[[#This Row],[Verschluss - B1 - Trennbar vom Hauptkörper? (X=Ja)]])</f>
        <v/>
      </c>
      <c r="MJ157" s="812" t="str">
        <f>IF(Table1[[#This Row],[Verschluss - B1 - Virgin Material]]="","",VLOOKUP(Table1[[#This Row],[Verschluss - B1 - Virgin Material]],'DD FD'!AJ:AK,2,FALSE))</f>
        <v/>
      </c>
      <c r="MK157" s="813" t="str">
        <f>IF(Table1[[#This Row],[Verschluss - B1 - Virgin Material Anteil (in %)]]="","",Table1[[#This Row],[Verschluss - B1 - Virgin Material Anteil (in %)]])</f>
        <v/>
      </c>
      <c r="ML157" s="812" t="str">
        <f>IF(Table1[[#This Row],[Verschluss - B1 - Recyceltes Material]]="","",VLOOKUP(Table1[[#This Row],[Verschluss - B1 - Recyceltes Material]],'DD FD'!AL:AM,2,FALSE))</f>
        <v/>
      </c>
      <c r="MM157" s="813" t="str">
        <f>IF(Table1[[#This Row],[Verschluss - B1 - Recyceltes Material Anteil (in %)]]="","",Table1[[#This Row],[Verschluss - B1 - Recyceltes Material Anteil (in %)]])</f>
        <v/>
      </c>
      <c r="MN157" s="812" t="str">
        <f>IF(Table1[[#This Row],[Verschluss - B1 - Beschichtung]]="","",VLOOKUP(Table1[[#This Row],[Verschluss - B1 - Beschichtung]],'DD FD'!AE:AF,2,FALSE))</f>
        <v/>
      </c>
      <c r="MO157" s="815" t="str">
        <f>IF(Table1[[#This Row],[Verschluss - B1 - Beschichtung Anteil (in %)]]="","",Table1[[#This Row],[Verschluss - B1 - Beschichtung Anteil (in %)]])</f>
        <v/>
      </c>
      <c r="MP157" s="811" t="str">
        <f>IF(Table1[[#This Row],[Verschluss - B2 - Art]]="","",VLOOKUP(Table1[[#This Row],[Verschluss - B2 - Art]],'DD FD'!D:E,2,FALSE))</f>
        <v/>
      </c>
      <c r="MQ157" s="812" t="str">
        <f>IF(Table1[[#This Row],[Verschluss - B2 - Fraktion]]="","",VLOOKUP(Table1[[#This Row],[Verschluss - B2 - Fraktion]],'DD FD'!H:J,3,FALSE))</f>
        <v/>
      </c>
      <c r="MR157" s="809" t="str">
        <f>IF(Table1[[#This Row],[Verschluss - B2 - Gewicht (in G)]]="","",Table1[[#This Row],[Verschluss - B2 - Gewicht (in G)]])</f>
        <v/>
      </c>
      <c r="MS157" s="809" t="str">
        <f>IF(Table1[[#This Row],[Verschluss - B2 - Lizenzierungs-pflichtig? (X=Ja)]]="","",Table1[[#This Row],[Verschluss - B2 - Lizenzierungs-pflichtig? (X=Ja)]])</f>
        <v/>
      </c>
      <c r="MT157" s="809" t="str">
        <f>IF(Table1[[#This Row],[Verschluss - B2 - Trennbar vom Hauptkörper? (X=Ja)]]="","",Table1[[#This Row],[Verschluss - B2 - Trennbar vom Hauptkörper? (X=Ja)]])</f>
        <v/>
      </c>
      <c r="MU157" s="812" t="str">
        <f>IF(Table1[[#This Row],[Verschluss - B2 - Virgin Material]]="","",VLOOKUP(Table1[[#This Row],[Verschluss - B2 - Virgin Material]],'DD FD'!AJ:AK,2,FALSE))</f>
        <v/>
      </c>
      <c r="MV157" s="813" t="str">
        <f>IF(Table1[[#This Row],[Verschluss - B2 - Virgin Material Anteil (in %)]]="","",Table1[[#This Row],[Verschluss - B2 - Virgin Material Anteil (in %)]])</f>
        <v/>
      </c>
      <c r="MW157" s="812" t="str">
        <f>IF(Table1[[#This Row],[Verschluss - B2 - Recyceltes Material]]="","",VLOOKUP(Table1[[#This Row],[Verschluss - B2 - Recyceltes Material]],'DD FD'!AL:AM,2,FALSE))</f>
        <v/>
      </c>
      <c r="MX157" s="813" t="str">
        <f>IF(Table1[[#This Row],[Verschluss - B2 - Recyceltes Material Anteil (in %)]]="","",Table1[[#This Row],[Verschluss - B2 - Recyceltes Material Anteil (in %)]])</f>
        <v/>
      </c>
      <c r="MY157" s="812" t="str">
        <f>IF(Table1[[#This Row],[Verschluss - B2 - Beschichtung]]="","",VLOOKUP(Table1[[#This Row],[Verschluss - B2 - Beschichtung]],'DD FD'!AE:AF,2,FALSE))</f>
        <v/>
      </c>
      <c r="MZ157" s="815" t="str">
        <f>IF(Table1[[#This Row],[Verschluss - B2 - Beschichtung Anteil (in %)]]="","",Table1[[#This Row],[Verschluss - B2 - Beschichtung Anteil (in %)]])</f>
        <v/>
      </c>
      <c r="NA157" s="811" t="str">
        <f>IF(Table1[[#This Row],[Verschluss - B3 - Art]]="","",VLOOKUP(Table1[[#This Row],[Verschluss - B3 - Art]],'DD FD'!D:E,2,FALSE))</f>
        <v/>
      </c>
      <c r="NB157" s="812" t="str">
        <f>IF(Table1[[#This Row],[Verschluss - B3 - Fraktion]]="","",VLOOKUP(Table1[[#This Row],[Verschluss - B3 - Fraktion]],'DD FD'!H:J,3,FALSE))</f>
        <v/>
      </c>
      <c r="NC157" s="809" t="str">
        <f>IF(Table1[[#This Row],[Verschluss - B3 - Gewicht (in G)]]="","",Table1[[#This Row],[Verschluss - B3 - Gewicht (in G)]])</f>
        <v/>
      </c>
      <c r="ND157" s="809" t="str">
        <f>IF(Table1[[#This Row],[Verschluss - B3 - Lizenzierungs-pflichtig? (X=Ja)]]="","",Table1[[#This Row],[Verschluss - B3 - Lizenzierungs-pflichtig? (X=Ja)]])</f>
        <v/>
      </c>
      <c r="NE157" s="809" t="str">
        <f>IF(Table1[[#This Row],[Verschluss - B3 - Trennbar vom Hauptkörper? (X=Ja)]]="","",Table1[[#This Row],[Verschluss - B3 - Trennbar vom Hauptkörper? (X=Ja)]])</f>
        <v/>
      </c>
      <c r="NF157" s="812" t="str">
        <f>IF(Table1[[#This Row],[Verschluss - B3 - Virgin Material]]="","",VLOOKUP(Table1[[#This Row],[Verschluss - B3 - Virgin Material]],'DD FD'!AJ:AK,2,FALSE))</f>
        <v/>
      </c>
      <c r="NG157" s="813" t="str">
        <f>IF(Table1[[#This Row],[Verschluss - B3 - Virgin Material Anteil (in %)]]="","",Table1[[#This Row],[Verschluss - B3 - Virgin Material Anteil (in %)]])</f>
        <v/>
      </c>
      <c r="NH157" s="812" t="str">
        <f>IF(Table1[[#This Row],[Verschluss - B3 - Recyceltes Material]]="","",VLOOKUP(Table1[[#This Row],[Verschluss - B3 - Recyceltes Material]],'DD FD'!AL:AM,2,FALSE))</f>
        <v/>
      </c>
      <c r="NI157" s="813" t="str">
        <f>IF(Table1[[#This Row],[Verschluss - B3 - Recyceltes Material Anteil (in %)]]="","",Table1[[#This Row],[Verschluss - B3 - Recyceltes Material Anteil (in %)]])</f>
        <v/>
      </c>
      <c r="NJ157" s="812" t="str">
        <f>IF(Table1[[#This Row],[Verschluss - B3 - Beschichtung]]="","",VLOOKUP(Table1[[#This Row],[Verschluss - B3 - Beschichtung]],'DD FD'!AE:AF,2,FALSE))</f>
        <v/>
      </c>
      <c r="NK157" s="815" t="str">
        <f>IF(Table1[[#This Row],[Verschluss - B3 - Beschichtung Anteil (in %)]]="","",Table1[[#This Row],[Verschluss - B3 - Beschichtung Anteil (in %)]])</f>
        <v/>
      </c>
      <c r="NL157" s="811" t="str">
        <f>IF(Table1[[#This Row],[Etikett - B1 - Art]]="","",VLOOKUP(Table1[[#This Row],[Etikett - B1 - Art]],'DD FD'!F:G,2,FALSE))</f>
        <v/>
      </c>
      <c r="NM157" s="812" t="str">
        <f>IF(Table1[[#This Row],[Etikett - B1 - Fraktion]]="","",VLOOKUP(Table1[[#This Row],[Etikett - B1 - Fraktion]],'DD FD'!H:J,3,FALSE))</f>
        <v/>
      </c>
      <c r="NN157" s="809" t="str">
        <f>IF(Table1[[#This Row],[Etikett - B1 - Gewicht (in G)]]="","",Table1[[#This Row],[Etikett - B1 - Gewicht (in G)]])</f>
        <v/>
      </c>
      <c r="NO157" s="809" t="str">
        <f>IF(Table1[[#This Row],[Etikett - B1 - Lizenzierungs-pflichtig? (X=Ja)]]="","",Table1[[#This Row],[Etikett - B1 - Lizenzierungs-pflichtig? (X=Ja)]])</f>
        <v/>
      </c>
      <c r="NP157" s="809" t="str">
        <f>IF(Table1[[#This Row],[Etikett - B1 - Trennbar vom Hauptkörper? (X=Ja)]]="","",Table1[[#This Row],[Etikett - B1 - Trennbar vom Hauptkörper? (X=Ja)]])</f>
        <v/>
      </c>
      <c r="NQ157" s="812" t="str">
        <f>IF(Table1[[#This Row],[Etikett - B1 - Virgin Material]]="","",VLOOKUP(Table1[[#This Row],[Etikett - B1 - Virgin Material]],'DD FD'!AJ:AK,2,FALSE))</f>
        <v/>
      </c>
      <c r="NR157" s="813" t="str">
        <f>IF(Table1[[#This Row],[Etikett - B1 - Virgin Material Anteil (in %)]]="","",Table1[[#This Row],[Etikett - B1 - Virgin Material Anteil (in %)]])</f>
        <v/>
      </c>
      <c r="NS157" s="812" t="str">
        <f>IF(Table1[[#This Row],[Etikett - B1 - Recyceltes Material]]="","",VLOOKUP(Table1[[#This Row],[Etikett - B1 - Recyceltes Material]],'DD FD'!AL:AM,2,FALSE))</f>
        <v/>
      </c>
      <c r="NT157" s="813" t="str">
        <f>IF(Table1[[#This Row],[Etikett - B1 - Recyceltes Material Anteil (in %)]]="","",Table1[[#This Row],[Etikett - B1 - Recyceltes Material Anteil (in %)]])</f>
        <v/>
      </c>
      <c r="NU157" s="812" t="str">
        <f>IF(Table1[[#This Row],[Etikett - B1 - Beschichtung]]="","",VLOOKUP(Table1[[#This Row],[Etikett - B1 - Beschichtung]],'DD FD'!AE:AF,2,FALSE))</f>
        <v/>
      </c>
      <c r="NV157" s="815" t="str">
        <f>IF(Table1[[#This Row],[Etikett - B1 - Beschichtung Anteil (in %)]]="","",Table1[[#This Row],[Etikett - B1 - Beschichtung Anteil (in %)]])</f>
        <v/>
      </c>
      <c r="NW157" s="811" t="str">
        <f>IF(Table1[[#This Row],[Etikett - B2 - Art]]="","",VLOOKUP(Table1[[#This Row],[Etikett - B2 - Art]],'DD FD'!F:G,2,FALSE))</f>
        <v/>
      </c>
      <c r="NX157" s="812" t="str">
        <f>IF(Table1[[#This Row],[Etikett - B2 - Fraktion]]="","",VLOOKUP(Table1[[#This Row],[Etikett - B2 - Fraktion]],'DD FD'!H:J,3,FALSE))</f>
        <v/>
      </c>
      <c r="NY157" s="809" t="str">
        <f>IF(Table1[[#This Row],[Etikett - B2 - Gewicht (in G)]]="","",Table1[[#This Row],[Etikett - B2 - Gewicht (in G)]])</f>
        <v/>
      </c>
      <c r="NZ157" s="809" t="str">
        <f>IF(Table1[[#This Row],[Etikett - B2 - Lizenzierungs-pflichtig? (X=Ja)]]="","",Table1[[#This Row],[Etikett - B2 - Lizenzierungs-pflichtig? (X=Ja)]])</f>
        <v/>
      </c>
      <c r="OA157" s="809" t="str">
        <f>IF(Table1[[#This Row],[Etikett - B2 - Trennbar vom Hauptkörper? (X=Ja)]]="","",Table1[[#This Row],[Etikett - B2 - Trennbar vom Hauptkörper? (X=Ja)]])</f>
        <v/>
      </c>
      <c r="OB157" s="812" t="str">
        <f>IF(Table1[[#This Row],[Etikett - B2 - Virgin Material]]="","",VLOOKUP(Table1[[#This Row],[Etikett - B2 - Virgin Material]],'DD FD'!AJ:AK,2,FALSE))</f>
        <v/>
      </c>
      <c r="OC157" s="813" t="str">
        <f>IF(Table1[[#This Row],[Etikett - B2 - Virgin Material Anteil (in %)]]="","",Table1[[#This Row],[Etikett - B2 - Virgin Material Anteil (in %)]])</f>
        <v/>
      </c>
      <c r="OD157" s="812" t="str">
        <f>IF(Table1[[#This Row],[Etikett - B2 - Recyceltes Material]]="","",VLOOKUP(Table1[[#This Row],[Etikett - B2 - Recyceltes Material]],'DD FD'!AL:AM,2,FALSE))</f>
        <v/>
      </c>
      <c r="OE157" s="813" t="str">
        <f>IF(Table1[[#This Row],[Etikett - B2 - Recyceltes Material Anteil (in %)]]="","",Table1[[#This Row],[Etikett - B2 - Recyceltes Material Anteil (in %)]])</f>
        <v/>
      </c>
      <c r="OF157" s="812" t="str">
        <f>IF(Table1[[#This Row],[Etikett - B2 - Beschichtung]]="","",VLOOKUP(Table1[[#This Row],[Etikett - B2 - Beschichtung]],'DD FD'!AE:AF,2,FALSE))</f>
        <v/>
      </c>
      <c r="OG157" s="815" t="str">
        <f>IF(Table1[[#This Row],[Etikett - B2 - Beschichtung Anteil (in %)]]="","",Table1[[#This Row],[Etikett - B2 - Beschichtung Anteil (in %)]])</f>
        <v/>
      </c>
      <c r="OH157" s="811" t="str">
        <f>IF(Table1[[#This Row],[Etikett - B3 - Art]]="","",VLOOKUP(Table1[[#This Row],[Etikett - B3 - Art]],'DD FD'!F:G,2,FALSE))</f>
        <v/>
      </c>
      <c r="OI157" s="812" t="str">
        <f>IF(Table1[[#This Row],[Etikett - B3 - Fraktion]]="","",VLOOKUP(Table1[[#This Row],[Etikett - B3 - Fraktion]],'DD FD'!H:J,3,FALSE))</f>
        <v/>
      </c>
      <c r="OJ157" s="809" t="str">
        <f>IF(Table1[[#This Row],[Etikett - B3 - Gewicht (in G)]]="","",Table1[[#This Row],[Etikett - B3 - Gewicht (in G)]])</f>
        <v/>
      </c>
      <c r="OK157" s="809" t="str">
        <f>IF(Table1[[#This Row],[Etikett - B3 - Lizenzierungs-pflichtig? (X=Ja)]]="","",Table1[[#This Row],[Etikett - B3 - Lizenzierungs-pflichtig? (X=Ja)]])</f>
        <v/>
      </c>
      <c r="OL157" s="809" t="str">
        <f>IF(Table1[[#This Row],[Etikett - B3 - Trennbar vom Hauptkörper? (X=Ja)]]="","",Table1[[#This Row],[Etikett - B3 - Trennbar vom Hauptkörper? (X=Ja)]])</f>
        <v/>
      </c>
      <c r="OM157" s="812" t="str">
        <f>IF(Table1[[#This Row],[Etikett - B3 - Virgin Material]]="","",VLOOKUP(Table1[[#This Row],[Etikett - B3 - Virgin Material]],'DD FD'!AJ:AK,2,FALSE))</f>
        <v/>
      </c>
      <c r="ON157" s="813" t="str">
        <f>IF(Table1[[#This Row],[Etikett - B3 - Virgin Material Anteil (in %)]]="","",Table1[[#This Row],[Etikett - B3 - Virgin Material Anteil (in %)]])</f>
        <v/>
      </c>
      <c r="OO157" s="812" t="str">
        <f>IF(Table1[[#This Row],[Etikett - B3 - Recyceltes Material]]="","",VLOOKUP(Table1[[#This Row],[Etikett - B3 - Recyceltes Material]],'DD FD'!AL:AM,2,FALSE))</f>
        <v/>
      </c>
      <c r="OP157" s="813" t="str">
        <f>IF(Table1[[#This Row],[Etikett - B3 - Recyceltes Material Anteil (in %)]]="","",Table1[[#This Row],[Etikett - B3 - Recyceltes Material Anteil (in %)]])</f>
        <v/>
      </c>
      <c r="OQ157" s="812" t="str">
        <f>IF(Table1[[#This Row],[Etikett - B3 - Beschichtung]]="","",VLOOKUP(Table1[[#This Row],[Etikett - B3 - Beschichtung]],'DD FD'!AE:AF,2,FALSE))</f>
        <v/>
      </c>
      <c r="OR157" s="861" t="str">
        <f>IF(Table1[[#This Row],[Etikett - B3 - Beschichtung Anteil (in %)]]="","",Table1[[#This Row],[Etikett - B3 - Beschichtung Anteil (in %)]])</f>
        <v/>
      </c>
      <c r="OS157" s="866">
        <f>ROUNDUP(SUM(
IF(AND(LB157='DD FD'!$J$7,LD157='DD FD'!$AI$3),LC157,0),
IF(AND(LL157='DD FD'!$J$7,LN157='DD FD'!$AI$3),LM157,0),
IF(AND(LV157='DD FD'!$J$7,LX157='DD FD'!$AI$3),LW157,0),
IF(AND(MF157='DD FD'!$J$7,MH157='DD FD'!$AI$3),MG157,0),
IF(AND(MQ157='DD FD'!$J$7,MS157='DD FD'!$AI$3),MR157,0),
IF(AND(NB157='DD FD'!$J$7,ND157='DD FD'!$AI$3),NC157,0),
IF(AND(NM157='DD FD'!$J$7,NO157='DD FD'!$AI$3),NN157,0),
IF(AND(NX157='DD FD'!$J$7,NZ157='DD FD'!$AI$3),NY157,0),
IF(AND(OI157='DD FD'!$J$7,OK157='DD FD'!$AI$3),OJ157,0),
),2)</f>
        <v>0</v>
      </c>
      <c r="OT157" s="865">
        <f>ROUNDUP(SUM(
IF(AND(LB157='DD FD'!$J$6,LD157='DD FD'!$AI$3),LC157,0),
IF(AND(LL157='DD FD'!$J$6,LN157='DD FD'!$AI$3),LM157,0),
IF(AND(LV157='DD FD'!$J$6,LX157='DD FD'!$AI$3),LW157,0),
IF(AND(MF157='DD FD'!$J$6,MH157='DD FD'!$AI$3),MG157,0),
IF(AND(MQ157='DD FD'!$J$6,MS157='DD FD'!$AI$3),MR157,0),
IF(AND(NB157='DD FD'!$J$6,ND157='DD FD'!$AI$3),NC157,0),
IF(AND(NM157='DD FD'!$J$6,NO157='DD FD'!$AI$3),NN157,0),
IF(AND(NX157='DD FD'!$J$6,NZ157='DD FD'!$AI$3),NY157,0),
IF(AND(OI157='DD FD'!$J$6,OK157='DD FD'!$AI$3),OJ157,0),
),2)</f>
        <v>0</v>
      </c>
      <c r="OU157" s="865">
        <f>ROUNDUP(SUM(
IF(AND(LB157='DD FD'!$J$10,LD157='DD FD'!$AI$3),LC157,0),
IF(AND(LL157='DD FD'!$J$10,LN157='DD FD'!$AI$3),LM157,0),
IF(AND(LV157='DD FD'!$J$10,LX157='DD FD'!$AI$3),LW157,0),
IF(AND(MF157='DD FD'!$J$10,MH157='DD FD'!$AI$3),MG157,0),
IF(AND(MQ157='DD FD'!$J$10,MS157='DD FD'!$AI$3),MR157,0),
IF(AND(NB157='DD FD'!$J$10,ND157='DD FD'!$AI$3),NC157,0),
IF(AND(NM157='DD FD'!$J$10,NO157='DD FD'!$AI$3),NN157,0),
IF(AND(NX157='DD FD'!$J$10,NZ157='DD FD'!$AI$3),NY157,0),
IF(AND(OI157='DD FD'!$J$10,OK157='DD FD'!$AI$3),OJ157,0),
),2)</f>
        <v>0</v>
      </c>
      <c r="OV157" s="865">
        <f>ROUNDUP(SUM(
IF(AND(LB157='DD FD'!$J$8,LD157='DD FD'!$AI$3),LC157,0),
IF(AND(LL157='DD FD'!$J$8,LN157='DD FD'!$AI$3),LM157,0),
IF(AND(LV157='DD FD'!$J$8,LX157='DD FD'!$AI$3),LW157,0),
IF(AND(MF157='DD FD'!$J$8,MH157='DD FD'!$AI$3),MG157,0),
IF(AND(MQ157='DD FD'!$J$8,MS157='DD FD'!$AI$3),MR157,0),
IF(AND(NB157='DD FD'!$J$8,ND157='DD FD'!$AI$3),NC157,0),
IF(AND(NM157='DD FD'!$J$8,NO157='DD FD'!$AI$3),NN157,0),
IF(AND(NX157='DD FD'!$J$8,NZ157='DD FD'!$AI$3),NY157,0),
IF(AND(OI157='DD FD'!$J$8,OK157='DD FD'!$AI$3),OJ157,0),
),2)</f>
        <v>0</v>
      </c>
      <c r="OW157" s="865">
        <f>ROUNDUP(SUM(
IF(AND(LB157='DD FD'!$J$5,LD157='DD FD'!$AI$3),LC157,0),
IF(AND(LL157='DD FD'!$J$5,LN157='DD FD'!$AI$3),LM157,0),
IF(AND(LV157='DD FD'!$J$5,LX157='DD FD'!$AI$3),LW157,0),
IF(AND(MF157='DD FD'!$J$5,MH157='DD FD'!$AI$3),MG157,0),
IF(AND(MQ157='DD FD'!$J$5,MS157='DD FD'!$AI$3),MR157,0),
IF(AND(NB157='DD FD'!$J$5,ND157='DD FD'!$AI$3),NC157,0),
IF(AND(NM157='DD FD'!$J$5,NO157='DD FD'!$AI$3),NN157,0),
IF(AND(NX157='DD FD'!$J$5,NZ157='DD FD'!$AI$3),NY157,0),
IF(AND(OI157='DD FD'!$J$5,OK157='DD FD'!$AI$3),OJ157,0),
),2)</f>
        <v>0</v>
      </c>
      <c r="OX157" s="865">
        <f>ROUNDUP(SUM(
IF(AND(LB157='DD FD'!$J$9,LD157='DD FD'!$AI$3),LC157,0),
IF(AND(LL157='DD FD'!$J$9,LN157='DD FD'!$AI$3),LM157,0),
IF(AND(LV157='DD FD'!$J$9,LX157='DD FD'!$AI$3),LW157,0),
IF(AND(MF157='DD FD'!$J$9,MH157='DD FD'!$AI$3),MG157,0),
IF(AND(MQ157='DD FD'!$J$9,MS157='DD FD'!$AI$3),MR157,0),
IF(AND(NB157='DD FD'!$J$9,ND157='DD FD'!$AI$3),NC157,0),
IF(AND(NM157='DD FD'!$J$9,NO157='DD FD'!$AI$3),NN157,0),
IF(AND(NX157='DD FD'!$J$9,NZ157='DD FD'!$AI$3),NY157,0),
IF(AND(OI157='DD FD'!$J$9,OK157='DD FD'!$AI$3),OJ157,0),
),2)</f>
        <v>0</v>
      </c>
      <c r="OY157" s="865">
        <f>ROUNDUP(SUM(
IF(AND(LB157='DD FD'!$J$4,LD157='DD FD'!$AI$3),LC157,0),
IF(AND(LL157='DD FD'!$J$4,LN157='DD FD'!$AI$3),LM157,0),
IF(AND(LV157='DD FD'!$J$4,LX157='DD FD'!$AI$3),LW157,0),
IF(AND(MF157='DD FD'!$J$4,MH157='DD FD'!$AI$3),MG157,0),
IF(AND(MQ157='DD FD'!$J$4,MS157='DD FD'!$AI$3),MR157,0),
IF(AND(NB157='DD FD'!$J$4,ND157='DD FD'!$AI$3),NC157,0),
IF(AND(NM157='DD FD'!$J$4,NO157='DD FD'!$AI$3),NN157,0),
IF(AND(NX157='DD FD'!$J$4,NZ157='DD FD'!$AI$3),NY157,0),
IF(AND(OI157='DD FD'!$J$4,OK157='DD FD'!$AI$3),OJ157,0),
),2)</f>
        <v>0</v>
      </c>
      <c r="OZ157" s="867">
        <f>ROUNDUP(SUM(
IF(AND(LB157='DD FD'!$J$11,LD157='DD FD'!$AI$3),LC157,0),
IF(AND(LL157='DD FD'!$J$11,LN157='DD FD'!$AI$3),LM157,0),
IF(AND(LV157='DD FD'!$J$11,LX157='DD FD'!$AI$3),LW157,0),
IF(AND(MF157='DD FD'!$J$11,MH157='DD FD'!$AI$3),MG157,0),
IF(AND(MQ157='DD FD'!$J$11,MS157='DD FD'!$AI$3),MR157,0),
IF(AND(NB157='DD FD'!$J$11,ND157='DD FD'!$AI$3),NC157,0),
IF(AND(NM157='DD FD'!$J$11,NO157='DD FD'!$AI$3),NN157,0),
IF(AND(NX157='DD FD'!$J$11,NZ157='DD FD'!$AI$3),NY157,0),
IF(AND(OI157='DD FD'!$J$11,OK157='DD FD'!$AI$3),OJ157,0),
),2)</f>
        <v>0</v>
      </c>
    </row>
    <row r="158" spans="1:416">
      <c r="A158" s="663"/>
      <c r="B158" s="182"/>
      <c r="C158" s="282"/>
      <c r="D158" s="282"/>
      <c r="E158" s="183"/>
      <c r="F158" s="355"/>
      <c r="G158" s="359"/>
      <c r="H158" s="664"/>
      <c r="I158" s="173"/>
      <c r="J158" s="161" t="str">
        <f t="shared" si="54"/>
        <v/>
      </c>
      <c r="K158" s="633" t="str">
        <f t="shared" si="71"/>
        <v/>
      </c>
      <c r="L158" s="636"/>
      <c r="M158" s="124" t="str">
        <f t="shared" si="72"/>
        <v/>
      </c>
      <c r="N158" s="125" t="str">
        <f t="shared" si="55"/>
        <v/>
      </c>
      <c r="O158" s="175"/>
      <c r="P158" s="175"/>
      <c r="Q158" s="126" t="str">
        <f t="shared" si="73"/>
        <v/>
      </c>
      <c r="R158" s="184"/>
      <c r="S158" s="184"/>
      <c r="T158" s="182"/>
      <c r="U158" s="182"/>
      <c r="V158" s="182"/>
      <c r="W158" s="358"/>
      <c r="X158" s="182"/>
      <c r="Y158" s="183"/>
      <c r="Z158" s="123"/>
      <c r="AA158" s="176"/>
      <c r="AB158" s="176"/>
      <c r="AC158" s="176"/>
      <c r="AD158" s="176"/>
      <c r="AE158" s="176"/>
      <c r="AF158" s="176"/>
      <c r="AG158" s="127" t="str">
        <f t="shared" si="74"/>
        <v/>
      </c>
      <c r="AH158" s="127" t="str">
        <f t="shared" si="75"/>
        <v/>
      </c>
      <c r="AI158" s="370"/>
      <c r="AJ158" s="635"/>
      <c r="AK158" s="619" t="str">
        <f t="shared" si="76"/>
        <v/>
      </c>
      <c r="AL158" s="124" t="str">
        <f t="shared" si="56"/>
        <v/>
      </c>
      <c r="AM158" s="124" t="str">
        <f t="shared" si="57"/>
        <v/>
      </c>
      <c r="AN158" s="124" t="str">
        <f t="shared" si="58"/>
        <v/>
      </c>
      <c r="AO158" s="124" t="str">
        <f t="shared" si="59"/>
        <v/>
      </c>
      <c r="AP158" s="184"/>
      <c r="AQ158" s="182"/>
      <c r="AR158" s="182"/>
      <c r="AS158" s="182"/>
      <c r="AT158" s="182"/>
      <c r="AU158" s="127" t="str">
        <f t="shared" si="60"/>
        <v/>
      </c>
      <c r="AV158" s="354"/>
      <c r="AW158" s="127" t="str">
        <f t="shared" si="61"/>
        <v/>
      </c>
      <c r="AX158" s="144" t="str">
        <f t="shared" si="62"/>
        <v/>
      </c>
      <c r="AY158" s="182"/>
      <c r="AZ158" s="23"/>
      <c r="BA158" s="23"/>
      <c r="BB158" s="183"/>
      <c r="BC158" s="622"/>
      <c r="BD158" s="649" t="str">
        <f t="shared" si="77"/>
        <v/>
      </c>
      <c r="BE158" s="354"/>
      <c r="BF158" s="192" t="str">
        <f t="shared" si="78"/>
        <v/>
      </c>
      <c r="BG158" s="159"/>
      <c r="BH158" s="159"/>
      <c r="BI158" s="182"/>
      <c r="BJ158" s="194"/>
      <c r="BK158" s="194"/>
      <c r="BL158" s="194"/>
      <c r="BM158" s="127" t="str">
        <f t="shared" si="63"/>
        <v/>
      </c>
      <c r="BN158" s="194"/>
      <c r="BO158" s="178" t="str">
        <f t="shared" si="64"/>
        <v/>
      </c>
      <c r="BP158" s="191"/>
      <c r="BQ158" s="182"/>
      <c r="BR158" s="23"/>
      <c r="BS158" s="23"/>
      <c r="BT158" s="23"/>
      <c r="BU158" s="651"/>
      <c r="BV158" s="647"/>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633" t="str">
        <f t="shared" si="79"/>
        <v/>
      </c>
      <c r="DY158" s="736"/>
      <c r="DZ158" s="334"/>
      <c r="EA158" s="736"/>
      <c r="EB158" s="197"/>
      <c r="EC158" s="194"/>
      <c r="ED158" s="197"/>
      <c r="EE158" s="197"/>
      <c r="EF158" s="194"/>
      <c r="EG158" s="194"/>
      <c r="EH158" s="194"/>
      <c r="EI158" s="123" t="str">
        <f t="shared" si="65"/>
        <v/>
      </c>
      <c r="EJ158" s="194"/>
      <c r="EK158" s="620" t="str">
        <f t="shared" si="66"/>
        <v/>
      </c>
      <c r="EL158" s="756"/>
      <c r="EM158" s="620" t="str">
        <f t="shared" si="80"/>
        <v/>
      </c>
      <c r="EN158" s="733"/>
      <c r="EO158" s="163"/>
      <c r="EP158" s="163"/>
      <c r="EQ158" s="163"/>
      <c r="ER158" s="163"/>
      <c r="ES158" s="163"/>
      <c r="ET158" s="163"/>
      <c r="EU158" s="163"/>
      <c r="EV158" s="163"/>
      <c r="EW158" s="163"/>
      <c r="EX158" s="163"/>
      <c r="EY158" s="163"/>
      <c r="EZ158" s="163"/>
      <c r="FA158" s="163"/>
      <c r="FB158" s="163"/>
      <c r="FC158" s="742"/>
      <c r="FD158" s="648" t="str">
        <f t="shared" si="67"/>
        <v/>
      </c>
      <c r="FE158" s="183"/>
      <c r="FF158" s="201"/>
      <c r="FG158" s="201"/>
      <c r="FH158" s="201"/>
      <c r="FI158" s="201"/>
      <c r="FJ158" s="201"/>
      <c r="FK158" s="201"/>
      <c r="FL158" s="182"/>
      <c r="FM158" s="182"/>
      <c r="FN158" s="334"/>
      <c r="FO158" s="123" t="str">
        <f t="shared" si="68"/>
        <v/>
      </c>
      <c r="FP158" s="889" t="str">
        <f>IF(Table1[[#This Row],[Baumwollanteil (in %)]]&lt;&gt;"","05","")</f>
        <v/>
      </c>
      <c r="FQ158" s="999"/>
      <c r="FR158" s="179" t="str">
        <f t="shared" si="69"/>
        <v/>
      </c>
      <c r="FS158" s="175"/>
      <c r="FT158" s="175"/>
      <c r="FU158" s="175"/>
      <c r="FV158" s="745" t="str">
        <f t="shared" si="70"/>
        <v/>
      </c>
      <c r="FZ158" s="24"/>
      <c r="GA158" s="24"/>
      <c r="GC158" s="1010" t="str">
        <f>IF(Table1[[#This Row],[Global Trade Item Number (GTIN)]]="","",Table1[[#This Row],[Global Trade Item Number (GTIN)]])</f>
        <v/>
      </c>
      <c r="GD158" s="790" t="str">
        <f>IF(Table1[[#This Row],[WAWI-Nr./ Kreditoren-Nummer
(ASDV)]]&lt;&gt;"",Table1[[#This Row],[WAWI-Nr./ Kreditoren-Nummer
(ASDV)]],"")</f>
        <v/>
      </c>
      <c r="GE158" s="190"/>
      <c r="GF158" s="790" t="str">
        <f>IF(Table1[[#This Row],[Gültig ab (Datum)]]&lt;&gt;"","31.12.9999","")</f>
        <v/>
      </c>
      <c r="GG158" s="190"/>
      <c r="GH158" s="190"/>
      <c r="GI158" s="616"/>
      <c r="GJ158" s="765"/>
      <c r="GK158" s="763"/>
      <c r="GL158" s="617"/>
      <c r="GM158" s="617"/>
      <c r="GN158" s="617"/>
      <c r="GO158" s="617"/>
      <c r="GP158" s="617"/>
      <c r="GQ158" s="775"/>
      <c r="GR158" s="771"/>
      <c r="GS158" s="159"/>
      <c r="GT158" s="610"/>
      <c r="GU158" s="610"/>
      <c r="GV158" s="610"/>
      <c r="GW158" s="610"/>
      <c r="GX158" s="610"/>
      <c r="GY158" s="610"/>
      <c r="GZ158" s="610"/>
      <c r="HA158" s="610"/>
      <c r="HB158" s="771"/>
      <c r="HC158" s="610"/>
      <c r="HD158" s="610"/>
      <c r="HE158" s="610"/>
      <c r="HF158" s="610"/>
      <c r="HG158" s="610"/>
      <c r="HH158" s="610"/>
      <c r="HI158" s="610"/>
      <c r="HJ158" s="610"/>
      <c r="HK158" s="610"/>
      <c r="HL158" s="771"/>
      <c r="HM158" s="610"/>
      <c r="HN158" s="610"/>
      <c r="HO158" s="610"/>
      <c r="HP158" s="610"/>
      <c r="HQ158" s="610"/>
      <c r="HR158" s="610"/>
      <c r="HS158" s="610"/>
      <c r="HT158" s="610"/>
      <c r="HU158" s="610"/>
      <c r="HV158" s="771"/>
      <c r="HW158" s="610"/>
      <c r="HX158" s="610"/>
      <c r="HY158" s="610"/>
      <c r="HZ158" s="610"/>
      <c r="IA158" s="610"/>
      <c r="IB158" s="610"/>
      <c r="IC158" s="610"/>
      <c r="ID158" s="610"/>
      <c r="IE158" s="610"/>
      <c r="IF158" s="610"/>
      <c r="IG158" s="771"/>
      <c r="IH158" s="610"/>
      <c r="II158" s="610"/>
      <c r="IJ158" s="610"/>
      <c r="IK158" s="610"/>
      <c r="IL158" s="610"/>
      <c r="IM158" s="610"/>
      <c r="IN158" s="610"/>
      <c r="IO158" s="610"/>
      <c r="IP158" s="610"/>
      <c r="IQ158" s="610"/>
      <c r="IR158" s="771"/>
      <c r="IS158" s="610"/>
      <c r="IT158" s="610"/>
      <c r="IU158" s="610"/>
      <c r="IV158" s="610"/>
      <c r="IW158" s="610"/>
      <c r="IX158" s="610"/>
      <c r="IY158" s="610"/>
      <c r="IZ158" s="610"/>
      <c r="JA158" s="610"/>
      <c r="JB158" s="610"/>
      <c r="JC158" s="771"/>
      <c r="JD158" s="610"/>
      <c r="JE158" s="610"/>
      <c r="JF158" s="610"/>
      <c r="JG158" s="610"/>
      <c r="JH158" s="610"/>
      <c r="JI158" s="610"/>
      <c r="JJ158" s="610"/>
      <c r="JK158" s="610"/>
      <c r="JL158" s="610"/>
      <c r="JM158" s="827"/>
      <c r="JN158" s="771"/>
      <c r="JO158" s="610"/>
      <c r="JP158" s="610"/>
      <c r="JQ158" s="610"/>
      <c r="JR158" s="610"/>
      <c r="JS158" s="610"/>
      <c r="JT158" s="610"/>
      <c r="JU158" s="610"/>
      <c r="JV158" s="610"/>
      <c r="JW158" s="610"/>
      <c r="JX158" s="610"/>
      <c r="JY158" s="771"/>
      <c r="JZ158" s="610"/>
      <c r="KA158" s="610"/>
      <c r="KB158" s="610"/>
      <c r="KC158" s="610"/>
      <c r="KD158" s="610"/>
      <c r="KE158" s="610"/>
      <c r="KF158" s="610"/>
      <c r="KG158" s="610"/>
      <c r="KH158" s="610"/>
      <c r="KI158" s="610"/>
      <c r="KL158" s="803" t="str">
        <f>IF(Table1[[#This Row],[GTIN]]&lt;&gt;"",Table1[[#This Row],[GTIN]],"")</f>
        <v/>
      </c>
      <c r="KM158" s="804" t="str">
        <f>Table1[[#This Row],[Kreditor]]</f>
        <v/>
      </c>
      <c r="KN158" s="805" t="str">
        <f>IF(Table1[[#This Row],[Gültig ab (Datum)]]&lt;&gt;"",Table1[[#This Row],[Gültig ab (Datum)]],"")</f>
        <v/>
      </c>
      <c r="KO158" s="805" t="str">
        <f>Table1[[#This Row],[Gültig bis]]</f>
        <v/>
      </c>
      <c r="KP158" s="818" t="str">
        <f>IF(Table1[[#This Row],[Artikel verpackt? 
(X=Ja)]]="","",Table1[[#This Row],[Artikel verpackt? 
(X=Ja)]])</f>
        <v/>
      </c>
      <c r="KQ158" s="806" t="str">
        <f>IF(Table1[[#This Row],[Verpackung recyclingfähig?
(X=Ja)]]="","",Table1[[#This Row],[Verpackung recyclingfähig?
(X=Ja)]])</f>
        <v/>
      </c>
      <c r="KR158" s="807"/>
      <c r="KS158" s="808"/>
      <c r="KT158" s="809"/>
      <c r="KU158" s="809"/>
      <c r="KV158" s="809"/>
      <c r="KW158" s="809"/>
      <c r="KX158" s="809"/>
      <c r="KY158" s="809"/>
      <c r="KZ158" s="810"/>
      <c r="LA158" s="811" t="str">
        <f>IF(Table1[[#This Row],[Hauptkörper - B1 - Art]]="","",VLOOKUP(Table1[[#This Row],[Hauptkörper - B1 - Art]],'DD FD'!B:C,2,FALSE))</f>
        <v/>
      </c>
      <c r="LB158" s="812" t="str">
        <f>IF(Table1[[#This Row],[Hauptkörper - B1 - Fraktion]]="","",VLOOKUP(Table1[[#This Row],[Hauptkörper - B1 - Fraktion]],'DD FD'!H:J,3,FALSE))</f>
        <v/>
      </c>
      <c r="LC158" s="809" t="str">
        <f>IF(Table1[[#This Row],[Hauptkörper - B1 - Gewicht
(in G)]]="","",Table1[[#This Row],[Hauptkörper - B1 - Gewicht
(in G)]])</f>
        <v/>
      </c>
      <c r="LD158" s="809" t="str">
        <f>IF(Table1[[#This Row],[Hauptkörper - B1 - Lizenzierungs-pflichtig? (X=Ja)]]="","",Table1[[#This Row],[Hauptkörper - B1 - Lizenzierungs-pflichtig? (X=Ja)]])</f>
        <v/>
      </c>
      <c r="LE158" s="812" t="str">
        <f>IF(Table1[[#This Row],[Hauptkörper - B1 - Virgin Material]]="","",VLOOKUP(Table1[[#This Row],[Hauptkörper - B1 - Virgin Material]],'DD FD'!AJ:AK,2,FALSE))</f>
        <v/>
      </c>
      <c r="LF158" s="813" t="str">
        <f>IF(Table1[[#This Row],[Hauptkörper - B1 - Virgin Material Anteil (in %)]]="","",Table1[[#This Row],[Hauptkörper - B1 - Virgin Material Anteil (in %)]])</f>
        <v/>
      </c>
      <c r="LG158" s="812" t="str">
        <f>IF(Table1[[#This Row],[Hauptkörper - B1 - Recyceltes Material]]="","",VLOOKUP(Table1[[#This Row],[Hauptkörper - B1 - Recyceltes Material]],'DD FD'!AL:AM,2,FALSE))</f>
        <v/>
      </c>
      <c r="LH158" s="813" t="str">
        <f>IF(Table1[[#This Row],[Hauptkörper - B1 - Recyceltes Material Anteil (in %)]]="","",Table1[[#This Row],[Hauptkörper - B1 - Recyceltes Material Anteil (in %)]])</f>
        <v/>
      </c>
      <c r="LI158" s="814" t="str">
        <f>IF(Table1[[#This Row],[Hauptkörper - B1 - Beschichtung]]="","",VLOOKUP(Table1[[#This Row],[Hauptkörper - B1 - Beschichtung]],'DD FD'!AE:AF,2,FALSE))</f>
        <v/>
      </c>
      <c r="LJ158" s="815" t="str">
        <f>IF(Table1[[#This Row],[Hauptkörper - B1 - Beschichtung Anteil (in %)]]="","",Table1[[#This Row],[Hauptkörper - B1 - Beschichtung Anteil (in %)]])</f>
        <v/>
      </c>
      <c r="LK158" s="811" t="str">
        <f>IF(Table1[[#This Row],[Hauptkörper - B2 - Art]]="","",VLOOKUP(Table1[[#This Row],[Hauptkörper - B2 - Art]],'DD FD'!B:C,2,FALSE))</f>
        <v/>
      </c>
      <c r="LL158" s="812" t="str">
        <f>IF(Table1[[#This Row],[Hauptkörper - B2 - Fraktion]]="","",VLOOKUP(Table1[[#This Row],[Hauptkörper - B2 - Fraktion]],'DD FD'!H:J,3,FALSE))</f>
        <v/>
      </c>
      <c r="LM158" s="809" t="str">
        <f>IF(Table1[[#This Row],[Hauptkörper - B2 - Gewicht
(in G)]]="","",Table1[[#This Row],[Hauptkörper - B2 - Gewicht
(in G)]])</f>
        <v/>
      </c>
      <c r="LN158" s="809" t="str">
        <f>IF(Table1[[#This Row],[Hauptkörper - B2 - Lizenzierungs-pflichtig? (X=Ja)]]="","",Table1[[#This Row],[Hauptkörper - B2 - Lizenzierungs-pflichtig? (X=Ja)]])</f>
        <v/>
      </c>
      <c r="LO158" s="812" t="str">
        <f>IF(Table1[[#This Row],[Hauptkörper - B2 - Virgin Material]]="","",VLOOKUP(Table1[[#This Row],[Hauptkörper - B2 - Virgin Material]],'DD FD'!AJ:AK,2,FALSE))</f>
        <v/>
      </c>
      <c r="LP158" s="813" t="str">
        <f>IF(Table1[[#This Row],[Hauptkörper - B2 - Virgin Material Anteil (in %)]]="","",Table1[[#This Row],[Hauptkörper - B2 - Virgin Material Anteil (in %)]])</f>
        <v/>
      </c>
      <c r="LQ158" s="812" t="str">
        <f>IF(Table1[[#This Row],[Hauptkörper - B2 - Recyceltes Material]]="","",VLOOKUP(Table1[[#This Row],[Hauptkörper - B2 - Recyceltes Material]],'DD FD'!AL:AM,2,FALSE))</f>
        <v/>
      </c>
      <c r="LR158" s="813" t="str">
        <f>IF(Table1[[#This Row],[Hauptkörper - B2 - Recyceltes Material Anteil (in %)]]="","",Table1[[#This Row],[Hauptkörper - B2 - Recyceltes Material Anteil (in %)]])</f>
        <v/>
      </c>
      <c r="LS158" s="812" t="str">
        <f>IF(Table1[[#This Row],[Hauptkörper - B2 - Beschichtung]]="","",VLOOKUP(Table1[[#This Row],[Hauptkörper - B2 - Beschichtung]],'DD FD'!AE:AF,2,FALSE))</f>
        <v/>
      </c>
      <c r="LT158" s="815" t="str">
        <f>IF(Table1[[#This Row],[Hauptkörper - B2 - Beschichtung Anteil (in %)]]="","",Table1[[#This Row],[Hauptkörper - B2 - Beschichtung Anteil (in %)]])</f>
        <v/>
      </c>
      <c r="LU158" s="811" t="str">
        <f>IF(Table1[[#This Row],[Hauptkörper - B3 - Art]]="","",VLOOKUP(Table1[[#This Row],[Hauptkörper - B3 - Art]],'DD FD'!B:C,2,FALSE))</f>
        <v/>
      </c>
      <c r="LV158" s="812" t="str">
        <f>IF(Table1[[#This Row],[Hauptkörper - B3 - Fraktion]]="","",VLOOKUP(Table1[[#This Row],[Hauptkörper - B3 - Fraktion]],'DD FD'!H:J,3,FALSE))</f>
        <v/>
      </c>
      <c r="LW158" s="809" t="str">
        <f>IF(Table1[[#This Row],[Hauptkörper - B3 - Gewicht
(in G)]]="","",Table1[[#This Row],[Hauptkörper - B3 - Gewicht
(in G)]])</f>
        <v/>
      </c>
      <c r="LX158" s="809" t="str">
        <f>IF(Table1[[#This Row],[Hauptkörper - B3 - Lizenzierungs-pflichtig? (X=Ja)]]="","",Table1[[#This Row],[Hauptkörper - B3 - Lizenzierungs-pflichtig? (X=Ja)]])</f>
        <v/>
      </c>
      <c r="LY158" s="812" t="str">
        <f>IF(Table1[[#This Row],[Hauptkörper - B3 - Virgin Material]]="","",VLOOKUP(Table1[[#This Row],[Hauptkörper - B3 - Virgin Material]],'DD FD'!AJ:AK,2,FALSE))</f>
        <v/>
      </c>
      <c r="LZ158" s="813" t="str">
        <f>IF(Table1[[#This Row],[Hauptkörper - B3 - Virgin Material Anteil (in %)]]="","",Table1[[#This Row],[Hauptkörper - B3 - Virgin Material Anteil (in %)]])</f>
        <v/>
      </c>
      <c r="MA158" s="812" t="str">
        <f>IF(Table1[[#This Row],[Hauptkörper - B3 - Recyceltes Material]]="","",VLOOKUP(Table1[[#This Row],[Hauptkörper - B3 - Recyceltes Material]],'DD FD'!AL:AM,2,FALSE))</f>
        <v/>
      </c>
      <c r="MB158" s="813" t="str">
        <f>IF(Table1[[#This Row],[Hauptkörper - B3 - Recyceltes Material Anteil (in %)]]="","",Table1[[#This Row],[Hauptkörper - B3 - Recyceltes Material Anteil (in %)]])</f>
        <v/>
      </c>
      <c r="MC158" s="812" t="str">
        <f>IF(Table1[[#This Row],[Hauptkörper - B3 - Beschichtung]]="","",VLOOKUP(Table1[[#This Row],[Hauptkörper - B3 - Beschichtung]],'DD FD'!AE:AF,2,FALSE))</f>
        <v/>
      </c>
      <c r="MD158" s="815" t="str">
        <f>IF(Table1[[#This Row],[Hauptkörper - B3 - Beschichtung Anteil (in %)]]="","",Table1[[#This Row],[Hauptkörper - B3 - Beschichtung Anteil (in %)]])</f>
        <v/>
      </c>
      <c r="ME158" s="811" t="str">
        <f>IF(Table1[[#This Row],[Verschluss - B1 - Art]]="","",VLOOKUP(Table1[[#This Row],[Verschluss - B1 - Art]],'DD FD'!D:E,2,FALSE))</f>
        <v/>
      </c>
      <c r="MF158" s="812" t="str">
        <f>IF(Table1[[#This Row],[Verschluss - B1 - Fraktion]]="","",VLOOKUP(Table1[[#This Row],[Verschluss - B1 - Fraktion]],'DD FD'!H:J,3,FALSE))</f>
        <v/>
      </c>
      <c r="MG158" s="809" t="str">
        <f>IF(Table1[[#This Row],[Verschluss - B1 - Gewicht (in G)]]="","",Table1[[#This Row],[Verschluss - B1 - Gewicht (in G)]])</f>
        <v/>
      </c>
      <c r="MH158" s="809" t="str">
        <f>IF(Table1[[#This Row],[Verschluss - B1 - Lizenzierungs-pflichtig? (X=Ja)]]="","",Table1[[#This Row],[Verschluss - B1 - Lizenzierungs-pflichtig? (X=Ja)]])</f>
        <v/>
      </c>
      <c r="MI158" s="809" t="str">
        <f>IF(Table1[[#This Row],[Verschluss - B1 - Trennbar vom Hauptkörper? (X=Ja)]]="","",Table1[[#This Row],[Verschluss - B1 - Trennbar vom Hauptkörper? (X=Ja)]])</f>
        <v/>
      </c>
      <c r="MJ158" s="812" t="str">
        <f>IF(Table1[[#This Row],[Verschluss - B1 - Virgin Material]]="","",VLOOKUP(Table1[[#This Row],[Verschluss - B1 - Virgin Material]],'DD FD'!AJ:AK,2,FALSE))</f>
        <v/>
      </c>
      <c r="MK158" s="813" t="str">
        <f>IF(Table1[[#This Row],[Verschluss - B1 - Virgin Material Anteil (in %)]]="","",Table1[[#This Row],[Verschluss - B1 - Virgin Material Anteil (in %)]])</f>
        <v/>
      </c>
      <c r="ML158" s="812" t="str">
        <f>IF(Table1[[#This Row],[Verschluss - B1 - Recyceltes Material]]="","",VLOOKUP(Table1[[#This Row],[Verschluss - B1 - Recyceltes Material]],'DD FD'!AL:AM,2,FALSE))</f>
        <v/>
      </c>
      <c r="MM158" s="813" t="str">
        <f>IF(Table1[[#This Row],[Verschluss - B1 - Recyceltes Material Anteil (in %)]]="","",Table1[[#This Row],[Verschluss - B1 - Recyceltes Material Anteil (in %)]])</f>
        <v/>
      </c>
      <c r="MN158" s="812" t="str">
        <f>IF(Table1[[#This Row],[Verschluss - B1 - Beschichtung]]="","",VLOOKUP(Table1[[#This Row],[Verschluss - B1 - Beschichtung]],'DD FD'!AE:AF,2,FALSE))</f>
        <v/>
      </c>
      <c r="MO158" s="815" t="str">
        <f>IF(Table1[[#This Row],[Verschluss - B1 - Beschichtung Anteil (in %)]]="","",Table1[[#This Row],[Verschluss - B1 - Beschichtung Anteil (in %)]])</f>
        <v/>
      </c>
      <c r="MP158" s="811" t="str">
        <f>IF(Table1[[#This Row],[Verschluss - B2 - Art]]="","",VLOOKUP(Table1[[#This Row],[Verschluss - B2 - Art]],'DD FD'!D:E,2,FALSE))</f>
        <v/>
      </c>
      <c r="MQ158" s="812" t="str">
        <f>IF(Table1[[#This Row],[Verschluss - B2 - Fraktion]]="","",VLOOKUP(Table1[[#This Row],[Verschluss - B2 - Fraktion]],'DD FD'!H:J,3,FALSE))</f>
        <v/>
      </c>
      <c r="MR158" s="809" t="str">
        <f>IF(Table1[[#This Row],[Verschluss - B2 - Gewicht (in G)]]="","",Table1[[#This Row],[Verschluss - B2 - Gewicht (in G)]])</f>
        <v/>
      </c>
      <c r="MS158" s="809" t="str">
        <f>IF(Table1[[#This Row],[Verschluss - B2 - Lizenzierungs-pflichtig? (X=Ja)]]="","",Table1[[#This Row],[Verschluss - B2 - Lizenzierungs-pflichtig? (X=Ja)]])</f>
        <v/>
      </c>
      <c r="MT158" s="809" t="str">
        <f>IF(Table1[[#This Row],[Verschluss - B2 - Trennbar vom Hauptkörper? (X=Ja)]]="","",Table1[[#This Row],[Verschluss - B2 - Trennbar vom Hauptkörper? (X=Ja)]])</f>
        <v/>
      </c>
      <c r="MU158" s="812" t="str">
        <f>IF(Table1[[#This Row],[Verschluss - B2 - Virgin Material]]="","",VLOOKUP(Table1[[#This Row],[Verschluss - B2 - Virgin Material]],'DD FD'!AJ:AK,2,FALSE))</f>
        <v/>
      </c>
      <c r="MV158" s="813" t="str">
        <f>IF(Table1[[#This Row],[Verschluss - B2 - Virgin Material Anteil (in %)]]="","",Table1[[#This Row],[Verschluss - B2 - Virgin Material Anteil (in %)]])</f>
        <v/>
      </c>
      <c r="MW158" s="812" t="str">
        <f>IF(Table1[[#This Row],[Verschluss - B2 - Recyceltes Material]]="","",VLOOKUP(Table1[[#This Row],[Verschluss - B2 - Recyceltes Material]],'DD FD'!AL:AM,2,FALSE))</f>
        <v/>
      </c>
      <c r="MX158" s="813" t="str">
        <f>IF(Table1[[#This Row],[Verschluss - B2 - Recyceltes Material Anteil (in %)]]="","",Table1[[#This Row],[Verschluss - B2 - Recyceltes Material Anteil (in %)]])</f>
        <v/>
      </c>
      <c r="MY158" s="812" t="str">
        <f>IF(Table1[[#This Row],[Verschluss - B2 - Beschichtung]]="","",VLOOKUP(Table1[[#This Row],[Verschluss - B2 - Beschichtung]],'DD FD'!AE:AF,2,FALSE))</f>
        <v/>
      </c>
      <c r="MZ158" s="815" t="str">
        <f>IF(Table1[[#This Row],[Verschluss - B2 - Beschichtung Anteil (in %)]]="","",Table1[[#This Row],[Verschluss - B2 - Beschichtung Anteil (in %)]])</f>
        <v/>
      </c>
      <c r="NA158" s="811" t="str">
        <f>IF(Table1[[#This Row],[Verschluss - B3 - Art]]="","",VLOOKUP(Table1[[#This Row],[Verschluss - B3 - Art]],'DD FD'!D:E,2,FALSE))</f>
        <v/>
      </c>
      <c r="NB158" s="812" t="str">
        <f>IF(Table1[[#This Row],[Verschluss - B3 - Fraktion]]="","",VLOOKUP(Table1[[#This Row],[Verschluss - B3 - Fraktion]],'DD FD'!H:J,3,FALSE))</f>
        <v/>
      </c>
      <c r="NC158" s="809" t="str">
        <f>IF(Table1[[#This Row],[Verschluss - B3 - Gewicht (in G)]]="","",Table1[[#This Row],[Verschluss - B3 - Gewicht (in G)]])</f>
        <v/>
      </c>
      <c r="ND158" s="809" t="str">
        <f>IF(Table1[[#This Row],[Verschluss - B3 - Lizenzierungs-pflichtig? (X=Ja)]]="","",Table1[[#This Row],[Verschluss - B3 - Lizenzierungs-pflichtig? (X=Ja)]])</f>
        <v/>
      </c>
      <c r="NE158" s="809" t="str">
        <f>IF(Table1[[#This Row],[Verschluss - B3 - Trennbar vom Hauptkörper? (X=Ja)]]="","",Table1[[#This Row],[Verschluss - B3 - Trennbar vom Hauptkörper? (X=Ja)]])</f>
        <v/>
      </c>
      <c r="NF158" s="812" t="str">
        <f>IF(Table1[[#This Row],[Verschluss - B3 - Virgin Material]]="","",VLOOKUP(Table1[[#This Row],[Verschluss - B3 - Virgin Material]],'DD FD'!AJ:AK,2,FALSE))</f>
        <v/>
      </c>
      <c r="NG158" s="813" t="str">
        <f>IF(Table1[[#This Row],[Verschluss - B3 - Virgin Material Anteil (in %)]]="","",Table1[[#This Row],[Verschluss - B3 - Virgin Material Anteil (in %)]])</f>
        <v/>
      </c>
      <c r="NH158" s="812" t="str">
        <f>IF(Table1[[#This Row],[Verschluss - B3 - Recyceltes Material]]="","",VLOOKUP(Table1[[#This Row],[Verschluss - B3 - Recyceltes Material]],'DD FD'!AL:AM,2,FALSE))</f>
        <v/>
      </c>
      <c r="NI158" s="813" t="str">
        <f>IF(Table1[[#This Row],[Verschluss - B3 - Recyceltes Material Anteil (in %)]]="","",Table1[[#This Row],[Verschluss - B3 - Recyceltes Material Anteil (in %)]])</f>
        <v/>
      </c>
      <c r="NJ158" s="812" t="str">
        <f>IF(Table1[[#This Row],[Verschluss - B3 - Beschichtung]]="","",VLOOKUP(Table1[[#This Row],[Verschluss - B3 - Beschichtung]],'DD FD'!AE:AF,2,FALSE))</f>
        <v/>
      </c>
      <c r="NK158" s="815" t="str">
        <f>IF(Table1[[#This Row],[Verschluss - B3 - Beschichtung Anteil (in %)]]="","",Table1[[#This Row],[Verschluss - B3 - Beschichtung Anteil (in %)]])</f>
        <v/>
      </c>
      <c r="NL158" s="811" t="str">
        <f>IF(Table1[[#This Row],[Etikett - B1 - Art]]="","",VLOOKUP(Table1[[#This Row],[Etikett - B1 - Art]],'DD FD'!F:G,2,FALSE))</f>
        <v/>
      </c>
      <c r="NM158" s="812" t="str">
        <f>IF(Table1[[#This Row],[Etikett - B1 - Fraktion]]="","",VLOOKUP(Table1[[#This Row],[Etikett - B1 - Fraktion]],'DD FD'!H:J,3,FALSE))</f>
        <v/>
      </c>
      <c r="NN158" s="809" t="str">
        <f>IF(Table1[[#This Row],[Etikett - B1 - Gewicht (in G)]]="","",Table1[[#This Row],[Etikett - B1 - Gewicht (in G)]])</f>
        <v/>
      </c>
      <c r="NO158" s="809" t="str">
        <f>IF(Table1[[#This Row],[Etikett - B1 - Lizenzierungs-pflichtig? (X=Ja)]]="","",Table1[[#This Row],[Etikett - B1 - Lizenzierungs-pflichtig? (X=Ja)]])</f>
        <v/>
      </c>
      <c r="NP158" s="809" t="str">
        <f>IF(Table1[[#This Row],[Etikett - B1 - Trennbar vom Hauptkörper? (X=Ja)]]="","",Table1[[#This Row],[Etikett - B1 - Trennbar vom Hauptkörper? (X=Ja)]])</f>
        <v/>
      </c>
      <c r="NQ158" s="812" t="str">
        <f>IF(Table1[[#This Row],[Etikett - B1 - Virgin Material]]="","",VLOOKUP(Table1[[#This Row],[Etikett - B1 - Virgin Material]],'DD FD'!AJ:AK,2,FALSE))</f>
        <v/>
      </c>
      <c r="NR158" s="813" t="str">
        <f>IF(Table1[[#This Row],[Etikett - B1 - Virgin Material Anteil (in %)]]="","",Table1[[#This Row],[Etikett - B1 - Virgin Material Anteil (in %)]])</f>
        <v/>
      </c>
      <c r="NS158" s="812" t="str">
        <f>IF(Table1[[#This Row],[Etikett - B1 - Recyceltes Material]]="","",VLOOKUP(Table1[[#This Row],[Etikett - B1 - Recyceltes Material]],'DD FD'!AL:AM,2,FALSE))</f>
        <v/>
      </c>
      <c r="NT158" s="813" t="str">
        <f>IF(Table1[[#This Row],[Etikett - B1 - Recyceltes Material Anteil (in %)]]="","",Table1[[#This Row],[Etikett - B1 - Recyceltes Material Anteil (in %)]])</f>
        <v/>
      </c>
      <c r="NU158" s="812" t="str">
        <f>IF(Table1[[#This Row],[Etikett - B1 - Beschichtung]]="","",VLOOKUP(Table1[[#This Row],[Etikett - B1 - Beschichtung]],'DD FD'!AE:AF,2,FALSE))</f>
        <v/>
      </c>
      <c r="NV158" s="815" t="str">
        <f>IF(Table1[[#This Row],[Etikett - B1 - Beschichtung Anteil (in %)]]="","",Table1[[#This Row],[Etikett - B1 - Beschichtung Anteil (in %)]])</f>
        <v/>
      </c>
      <c r="NW158" s="811" t="str">
        <f>IF(Table1[[#This Row],[Etikett - B2 - Art]]="","",VLOOKUP(Table1[[#This Row],[Etikett - B2 - Art]],'DD FD'!F:G,2,FALSE))</f>
        <v/>
      </c>
      <c r="NX158" s="812" t="str">
        <f>IF(Table1[[#This Row],[Etikett - B2 - Fraktion]]="","",VLOOKUP(Table1[[#This Row],[Etikett - B2 - Fraktion]],'DD FD'!H:J,3,FALSE))</f>
        <v/>
      </c>
      <c r="NY158" s="809" t="str">
        <f>IF(Table1[[#This Row],[Etikett - B2 - Gewicht (in G)]]="","",Table1[[#This Row],[Etikett - B2 - Gewicht (in G)]])</f>
        <v/>
      </c>
      <c r="NZ158" s="809" t="str">
        <f>IF(Table1[[#This Row],[Etikett - B2 - Lizenzierungs-pflichtig? (X=Ja)]]="","",Table1[[#This Row],[Etikett - B2 - Lizenzierungs-pflichtig? (X=Ja)]])</f>
        <v/>
      </c>
      <c r="OA158" s="809" t="str">
        <f>IF(Table1[[#This Row],[Etikett - B2 - Trennbar vom Hauptkörper? (X=Ja)]]="","",Table1[[#This Row],[Etikett - B2 - Trennbar vom Hauptkörper? (X=Ja)]])</f>
        <v/>
      </c>
      <c r="OB158" s="812" t="str">
        <f>IF(Table1[[#This Row],[Etikett - B2 - Virgin Material]]="","",VLOOKUP(Table1[[#This Row],[Etikett - B2 - Virgin Material]],'DD FD'!AJ:AK,2,FALSE))</f>
        <v/>
      </c>
      <c r="OC158" s="813" t="str">
        <f>IF(Table1[[#This Row],[Etikett - B2 - Virgin Material Anteil (in %)]]="","",Table1[[#This Row],[Etikett - B2 - Virgin Material Anteil (in %)]])</f>
        <v/>
      </c>
      <c r="OD158" s="812" t="str">
        <f>IF(Table1[[#This Row],[Etikett - B2 - Recyceltes Material]]="","",VLOOKUP(Table1[[#This Row],[Etikett - B2 - Recyceltes Material]],'DD FD'!AL:AM,2,FALSE))</f>
        <v/>
      </c>
      <c r="OE158" s="813" t="str">
        <f>IF(Table1[[#This Row],[Etikett - B2 - Recyceltes Material Anteil (in %)]]="","",Table1[[#This Row],[Etikett - B2 - Recyceltes Material Anteil (in %)]])</f>
        <v/>
      </c>
      <c r="OF158" s="812" t="str">
        <f>IF(Table1[[#This Row],[Etikett - B2 - Beschichtung]]="","",VLOOKUP(Table1[[#This Row],[Etikett - B2 - Beschichtung]],'DD FD'!AE:AF,2,FALSE))</f>
        <v/>
      </c>
      <c r="OG158" s="815" t="str">
        <f>IF(Table1[[#This Row],[Etikett - B2 - Beschichtung Anteil (in %)]]="","",Table1[[#This Row],[Etikett - B2 - Beschichtung Anteil (in %)]])</f>
        <v/>
      </c>
      <c r="OH158" s="811" t="str">
        <f>IF(Table1[[#This Row],[Etikett - B3 - Art]]="","",VLOOKUP(Table1[[#This Row],[Etikett - B3 - Art]],'DD FD'!F:G,2,FALSE))</f>
        <v/>
      </c>
      <c r="OI158" s="812" t="str">
        <f>IF(Table1[[#This Row],[Etikett - B3 - Fraktion]]="","",VLOOKUP(Table1[[#This Row],[Etikett - B3 - Fraktion]],'DD FD'!H:J,3,FALSE))</f>
        <v/>
      </c>
      <c r="OJ158" s="809" t="str">
        <f>IF(Table1[[#This Row],[Etikett - B3 - Gewicht (in G)]]="","",Table1[[#This Row],[Etikett - B3 - Gewicht (in G)]])</f>
        <v/>
      </c>
      <c r="OK158" s="809" t="str">
        <f>IF(Table1[[#This Row],[Etikett - B3 - Lizenzierungs-pflichtig? (X=Ja)]]="","",Table1[[#This Row],[Etikett - B3 - Lizenzierungs-pflichtig? (X=Ja)]])</f>
        <v/>
      </c>
      <c r="OL158" s="809" t="str">
        <f>IF(Table1[[#This Row],[Etikett - B3 - Trennbar vom Hauptkörper? (X=Ja)]]="","",Table1[[#This Row],[Etikett - B3 - Trennbar vom Hauptkörper? (X=Ja)]])</f>
        <v/>
      </c>
      <c r="OM158" s="812" t="str">
        <f>IF(Table1[[#This Row],[Etikett - B3 - Virgin Material]]="","",VLOOKUP(Table1[[#This Row],[Etikett - B3 - Virgin Material]],'DD FD'!AJ:AK,2,FALSE))</f>
        <v/>
      </c>
      <c r="ON158" s="813" t="str">
        <f>IF(Table1[[#This Row],[Etikett - B3 - Virgin Material Anteil (in %)]]="","",Table1[[#This Row],[Etikett - B3 - Virgin Material Anteil (in %)]])</f>
        <v/>
      </c>
      <c r="OO158" s="812" t="str">
        <f>IF(Table1[[#This Row],[Etikett - B3 - Recyceltes Material]]="","",VLOOKUP(Table1[[#This Row],[Etikett - B3 - Recyceltes Material]],'DD FD'!AL:AM,2,FALSE))</f>
        <v/>
      </c>
      <c r="OP158" s="813" t="str">
        <f>IF(Table1[[#This Row],[Etikett - B3 - Recyceltes Material Anteil (in %)]]="","",Table1[[#This Row],[Etikett - B3 - Recyceltes Material Anteil (in %)]])</f>
        <v/>
      </c>
      <c r="OQ158" s="812" t="str">
        <f>IF(Table1[[#This Row],[Etikett - B3 - Beschichtung]]="","",VLOOKUP(Table1[[#This Row],[Etikett - B3 - Beschichtung]],'DD FD'!AE:AF,2,FALSE))</f>
        <v/>
      </c>
      <c r="OR158" s="861" t="str">
        <f>IF(Table1[[#This Row],[Etikett - B3 - Beschichtung Anteil (in %)]]="","",Table1[[#This Row],[Etikett - B3 - Beschichtung Anteil (in %)]])</f>
        <v/>
      </c>
      <c r="OS158" s="866">
        <f>ROUNDUP(SUM(
IF(AND(LB158='DD FD'!$J$7,LD158='DD FD'!$AI$3),LC158,0),
IF(AND(LL158='DD FD'!$J$7,LN158='DD FD'!$AI$3),LM158,0),
IF(AND(LV158='DD FD'!$J$7,LX158='DD FD'!$AI$3),LW158,0),
IF(AND(MF158='DD FD'!$J$7,MH158='DD FD'!$AI$3),MG158,0),
IF(AND(MQ158='DD FD'!$J$7,MS158='DD FD'!$AI$3),MR158,0),
IF(AND(NB158='DD FD'!$J$7,ND158='DD FD'!$AI$3),NC158,0),
IF(AND(NM158='DD FD'!$J$7,NO158='DD FD'!$AI$3),NN158,0),
IF(AND(NX158='DD FD'!$J$7,NZ158='DD FD'!$AI$3),NY158,0),
IF(AND(OI158='DD FD'!$J$7,OK158='DD FD'!$AI$3),OJ158,0),
),2)</f>
        <v>0</v>
      </c>
      <c r="OT158" s="865">
        <f>ROUNDUP(SUM(
IF(AND(LB158='DD FD'!$J$6,LD158='DD FD'!$AI$3),LC158,0),
IF(AND(LL158='DD FD'!$J$6,LN158='DD FD'!$AI$3),LM158,0),
IF(AND(LV158='DD FD'!$J$6,LX158='DD FD'!$AI$3),LW158,0),
IF(AND(MF158='DD FD'!$J$6,MH158='DD FD'!$AI$3),MG158,0),
IF(AND(MQ158='DD FD'!$J$6,MS158='DD FD'!$AI$3),MR158,0),
IF(AND(NB158='DD FD'!$J$6,ND158='DD FD'!$AI$3),NC158,0),
IF(AND(NM158='DD FD'!$J$6,NO158='DD FD'!$AI$3),NN158,0),
IF(AND(NX158='DD FD'!$J$6,NZ158='DD FD'!$AI$3),NY158,0),
IF(AND(OI158='DD FD'!$J$6,OK158='DD FD'!$AI$3),OJ158,0),
),2)</f>
        <v>0</v>
      </c>
      <c r="OU158" s="865">
        <f>ROUNDUP(SUM(
IF(AND(LB158='DD FD'!$J$10,LD158='DD FD'!$AI$3),LC158,0),
IF(AND(LL158='DD FD'!$J$10,LN158='DD FD'!$AI$3),LM158,0),
IF(AND(LV158='DD FD'!$J$10,LX158='DD FD'!$AI$3),LW158,0),
IF(AND(MF158='DD FD'!$J$10,MH158='DD FD'!$AI$3),MG158,0),
IF(AND(MQ158='DD FD'!$J$10,MS158='DD FD'!$AI$3),MR158,0),
IF(AND(NB158='DD FD'!$J$10,ND158='DD FD'!$AI$3),NC158,0),
IF(AND(NM158='DD FD'!$J$10,NO158='DD FD'!$AI$3),NN158,0),
IF(AND(NX158='DD FD'!$J$10,NZ158='DD FD'!$AI$3),NY158,0),
IF(AND(OI158='DD FD'!$J$10,OK158='DD FD'!$AI$3),OJ158,0),
),2)</f>
        <v>0</v>
      </c>
      <c r="OV158" s="865">
        <f>ROUNDUP(SUM(
IF(AND(LB158='DD FD'!$J$8,LD158='DD FD'!$AI$3),LC158,0),
IF(AND(LL158='DD FD'!$J$8,LN158='DD FD'!$AI$3),LM158,0),
IF(AND(LV158='DD FD'!$J$8,LX158='DD FD'!$AI$3),LW158,0),
IF(AND(MF158='DD FD'!$J$8,MH158='DD FD'!$AI$3),MG158,0),
IF(AND(MQ158='DD FD'!$J$8,MS158='DD FD'!$AI$3),MR158,0),
IF(AND(NB158='DD FD'!$J$8,ND158='DD FD'!$AI$3),NC158,0),
IF(AND(NM158='DD FD'!$J$8,NO158='DD FD'!$AI$3),NN158,0),
IF(AND(NX158='DD FD'!$J$8,NZ158='DD FD'!$AI$3),NY158,0),
IF(AND(OI158='DD FD'!$J$8,OK158='DD FD'!$AI$3),OJ158,0),
),2)</f>
        <v>0</v>
      </c>
      <c r="OW158" s="865">
        <f>ROUNDUP(SUM(
IF(AND(LB158='DD FD'!$J$5,LD158='DD FD'!$AI$3),LC158,0),
IF(AND(LL158='DD FD'!$J$5,LN158='DD FD'!$AI$3),LM158,0),
IF(AND(LV158='DD FD'!$J$5,LX158='DD FD'!$AI$3),LW158,0),
IF(AND(MF158='DD FD'!$J$5,MH158='DD FD'!$AI$3),MG158,0),
IF(AND(MQ158='DD FD'!$J$5,MS158='DD FD'!$AI$3),MR158,0),
IF(AND(NB158='DD FD'!$J$5,ND158='DD FD'!$AI$3),NC158,0),
IF(AND(NM158='DD FD'!$J$5,NO158='DD FD'!$AI$3),NN158,0),
IF(AND(NX158='DD FD'!$J$5,NZ158='DD FD'!$AI$3),NY158,0),
IF(AND(OI158='DD FD'!$J$5,OK158='DD FD'!$AI$3),OJ158,0),
),2)</f>
        <v>0</v>
      </c>
      <c r="OX158" s="865">
        <f>ROUNDUP(SUM(
IF(AND(LB158='DD FD'!$J$9,LD158='DD FD'!$AI$3),LC158,0),
IF(AND(LL158='DD FD'!$J$9,LN158='DD FD'!$AI$3),LM158,0),
IF(AND(LV158='DD FD'!$J$9,LX158='DD FD'!$AI$3),LW158,0),
IF(AND(MF158='DD FD'!$J$9,MH158='DD FD'!$AI$3),MG158,0),
IF(AND(MQ158='DD FD'!$J$9,MS158='DD FD'!$AI$3),MR158,0),
IF(AND(NB158='DD FD'!$J$9,ND158='DD FD'!$AI$3),NC158,0),
IF(AND(NM158='DD FD'!$J$9,NO158='DD FD'!$AI$3),NN158,0),
IF(AND(NX158='DD FD'!$J$9,NZ158='DD FD'!$AI$3),NY158,0),
IF(AND(OI158='DD FD'!$J$9,OK158='DD FD'!$AI$3),OJ158,0),
),2)</f>
        <v>0</v>
      </c>
      <c r="OY158" s="865">
        <f>ROUNDUP(SUM(
IF(AND(LB158='DD FD'!$J$4,LD158='DD FD'!$AI$3),LC158,0),
IF(AND(LL158='DD FD'!$J$4,LN158='DD FD'!$AI$3),LM158,0),
IF(AND(LV158='DD FD'!$J$4,LX158='DD FD'!$AI$3),LW158,0),
IF(AND(MF158='DD FD'!$J$4,MH158='DD FD'!$AI$3),MG158,0),
IF(AND(MQ158='DD FD'!$J$4,MS158='DD FD'!$AI$3),MR158,0),
IF(AND(NB158='DD FD'!$J$4,ND158='DD FD'!$AI$3),NC158,0),
IF(AND(NM158='DD FD'!$J$4,NO158='DD FD'!$AI$3),NN158,0),
IF(AND(NX158='DD FD'!$J$4,NZ158='DD FD'!$AI$3),NY158,0),
IF(AND(OI158='DD FD'!$J$4,OK158='DD FD'!$AI$3),OJ158,0),
),2)</f>
        <v>0</v>
      </c>
      <c r="OZ158" s="867">
        <f>ROUNDUP(SUM(
IF(AND(LB158='DD FD'!$J$11,LD158='DD FD'!$AI$3),LC158,0),
IF(AND(LL158='DD FD'!$J$11,LN158='DD FD'!$AI$3),LM158,0),
IF(AND(LV158='DD FD'!$J$11,LX158='DD FD'!$AI$3),LW158,0),
IF(AND(MF158='DD FD'!$J$11,MH158='DD FD'!$AI$3),MG158,0),
IF(AND(MQ158='DD FD'!$J$11,MS158='DD FD'!$AI$3),MR158,0),
IF(AND(NB158='DD FD'!$J$11,ND158='DD FD'!$AI$3),NC158,0),
IF(AND(NM158='DD FD'!$J$11,NO158='DD FD'!$AI$3),NN158,0),
IF(AND(NX158='DD FD'!$J$11,NZ158='DD FD'!$AI$3),NY158,0),
IF(AND(OI158='DD FD'!$J$11,OK158='DD FD'!$AI$3),OJ158,0),
),2)</f>
        <v>0</v>
      </c>
    </row>
    <row r="159" spans="1:416">
      <c r="A159" s="663"/>
      <c r="B159" s="182"/>
      <c r="C159" s="282"/>
      <c r="D159" s="282"/>
      <c r="E159" s="183"/>
      <c r="F159" s="355"/>
      <c r="G159" s="359"/>
      <c r="H159" s="664"/>
      <c r="I159" s="173"/>
      <c r="J159" s="161" t="str">
        <f t="shared" si="54"/>
        <v/>
      </c>
      <c r="K159" s="633" t="str">
        <f t="shared" si="71"/>
        <v/>
      </c>
      <c r="L159" s="636"/>
      <c r="M159" s="124" t="str">
        <f t="shared" si="72"/>
        <v/>
      </c>
      <c r="N159" s="125" t="str">
        <f t="shared" si="55"/>
        <v/>
      </c>
      <c r="O159" s="175"/>
      <c r="P159" s="175"/>
      <c r="Q159" s="126" t="str">
        <f t="shared" si="73"/>
        <v/>
      </c>
      <c r="R159" s="184"/>
      <c r="S159" s="184"/>
      <c r="T159" s="182"/>
      <c r="U159" s="182"/>
      <c r="V159" s="182"/>
      <c r="W159" s="358"/>
      <c r="X159" s="182"/>
      <c r="Y159" s="183"/>
      <c r="Z159" s="123"/>
      <c r="AA159" s="176"/>
      <c r="AB159" s="176"/>
      <c r="AC159" s="176"/>
      <c r="AD159" s="176"/>
      <c r="AE159" s="176"/>
      <c r="AF159" s="176"/>
      <c r="AG159" s="127" t="str">
        <f t="shared" si="74"/>
        <v/>
      </c>
      <c r="AH159" s="127" t="str">
        <f t="shared" si="75"/>
        <v/>
      </c>
      <c r="AI159" s="370"/>
      <c r="AJ159" s="635"/>
      <c r="AK159" s="619" t="str">
        <f t="shared" si="76"/>
        <v/>
      </c>
      <c r="AL159" s="124" t="str">
        <f t="shared" si="56"/>
        <v/>
      </c>
      <c r="AM159" s="124" t="str">
        <f t="shared" si="57"/>
        <v/>
      </c>
      <c r="AN159" s="124" t="str">
        <f t="shared" si="58"/>
        <v/>
      </c>
      <c r="AO159" s="124" t="str">
        <f t="shared" si="59"/>
        <v/>
      </c>
      <c r="AP159" s="184"/>
      <c r="AQ159" s="182"/>
      <c r="AR159" s="182"/>
      <c r="AS159" s="182"/>
      <c r="AT159" s="182"/>
      <c r="AU159" s="127" t="str">
        <f t="shared" si="60"/>
        <v/>
      </c>
      <c r="AV159" s="354"/>
      <c r="AW159" s="127" t="str">
        <f t="shared" si="61"/>
        <v/>
      </c>
      <c r="AX159" s="144" t="str">
        <f t="shared" si="62"/>
        <v/>
      </c>
      <c r="AY159" s="182"/>
      <c r="AZ159" s="23"/>
      <c r="BA159" s="23"/>
      <c r="BB159" s="183"/>
      <c r="BC159" s="622"/>
      <c r="BD159" s="649" t="str">
        <f t="shared" si="77"/>
        <v/>
      </c>
      <c r="BE159" s="354"/>
      <c r="BF159" s="192" t="str">
        <f t="shared" si="78"/>
        <v/>
      </c>
      <c r="BG159" s="159"/>
      <c r="BH159" s="159"/>
      <c r="BI159" s="182"/>
      <c r="BJ159" s="194"/>
      <c r="BK159" s="194"/>
      <c r="BL159" s="194"/>
      <c r="BM159" s="127" t="str">
        <f t="shared" si="63"/>
        <v/>
      </c>
      <c r="BN159" s="194"/>
      <c r="BO159" s="178" t="str">
        <f t="shared" si="64"/>
        <v/>
      </c>
      <c r="BP159" s="191"/>
      <c r="BQ159" s="182"/>
      <c r="BR159" s="23"/>
      <c r="BS159" s="23"/>
      <c r="BT159" s="23"/>
      <c r="BU159" s="651"/>
      <c r="BV159" s="647"/>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633" t="str">
        <f t="shared" si="79"/>
        <v/>
      </c>
      <c r="DY159" s="736"/>
      <c r="DZ159" s="334"/>
      <c r="EA159" s="736"/>
      <c r="EB159" s="197"/>
      <c r="EC159" s="194"/>
      <c r="ED159" s="197"/>
      <c r="EE159" s="197"/>
      <c r="EF159" s="194"/>
      <c r="EG159" s="194"/>
      <c r="EH159" s="194"/>
      <c r="EI159" s="123" t="str">
        <f t="shared" si="65"/>
        <v/>
      </c>
      <c r="EJ159" s="194"/>
      <c r="EK159" s="620" t="str">
        <f t="shared" si="66"/>
        <v/>
      </c>
      <c r="EL159" s="756"/>
      <c r="EM159" s="620" t="str">
        <f t="shared" si="80"/>
        <v/>
      </c>
      <c r="EN159" s="733"/>
      <c r="EO159" s="163"/>
      <c r="EP159" s="163"/>
      <c r="EQ159" s="163"/>
      <c r="ER159" s="163"/>
      <c r="ES159" s="163"/>
      <c r="ET159" s="163"/>
      <c r="EU159" s="163"/>
      <c r="EV159" s="163"/>
      <c r="EW159" s="163"/>
      <c r="EX159" s="163"/>
      <c r="EY159" s="163"/>
      <c r="EZ159" s="163"/>
      <c r="FA159" s="163"/>
      <c r="FB159" s="163"/>
      <c r="FC159" s="742"/>
      <c r="FD159" s="648" t="str">
        <f t="shared" si="67"/>
        <v/>
      </c>
      <c r="FE159" s="183"/>
      <c r="FF159" s="201"/>
      <c r="FG159" s="201"/>
      <c r="FH159" s="201"/>
      <c r="FI159" s="201"/>
      <c r="FJ159" s="201"/>
      <c r="FK159" s="201"/>
      <c r="FL159" s="182"/>
      <c r="FM159" s="182"/>
      <c r="FN159" s="334"/>
      <c r="FO159" s="123" t="str">
        <f t="shared" si="68"/>
        <v/>
      </c>
      <c r="FP159" s="889" t="str">
        <f>IF(Table1[[#This Row],[Baumwollanteil (in %)]]&lt;&gt;"","05","")</f>
        <v/>
      </c>
      <c r="FQ159" s="999"/>
      <c r="FR159" s="179" t="str">
        <f t="shared" si="69"/>
        <v/>
      </c>
      <c r="FS159" s="175"/>
      <c r="FT159" s="175"/>
      <c r="FU159" s="175"/>
      <c r="FV159" s="745" t="str">
        <f t="shared" si="70"/>
        <v/>
      </c>
      <c r="FZ159" s="24"/>
      <c r="GA159" s="24"/>
      <c r="GC159" s="1010" t="str">
        <f>IF(Table1[[#This Row],[Global Trade Item Number (GTIN)]]="","",Table1[[#This Row],[Global Trade Item Number (GTIN)]])</f>
        <v/>
      </c>
      <c r="GD159" s="790" t="str">
        <f>IF(Table1[[#This Row],[WAWI-Nr./ Kreditoren-Nummer
(ASDV)]]&lt;&gt;"",Table1[[#This Row],[WAWI-Nr./ Kreditoren-Nummer
(ASDV)]],"")</f>
        <v/>
      </c>
      <c r="GE159" s="190"/>
      <c r="GF159" s="790" t="str">
        <f>IF(Table1[[#This Row],[Gültig ab (Datum)]]&lt;&gt;"","31.12.9999","")</f>
        <v/>
      </c>
      <c r="GG159" s="190"/>
      <c r="GH159" s="190"/>
      <c r="GI159" s="616"/>
      <c r="GJ159" s="765"/>
      <c r="GK159" s="763"/>
      <c r="GL159" s="617"/>
      <c r="GM159" s="617"/>
      <c r="GN159" s="617"/>
      <c r="GO159" s="617"/>
      <c r="GP159" s="617"/>
      <c r="GQ159" s="775"/>
      <c r="GR159" s="771"/>
      <c r="GS159" s="159"/>
      <c r="GT159" s="610"/>
      <c r="GU159" s="610"/>
      <c r="GV159" s="610"/>
      <c r="GW159" s="610"/>
      <c r="GX159" s="610"/>
      <c r="GY159" s="610"/>
      <c r="GZ159" s="610"/>
      <c r="HA159" s="610"/>
      <c r="HB159" s="771"/>
      <c r="HC159" s="610"/>
      <c r="HD159" s="610"/>
      <c r="HE159" s="610"/>
      <c r="HF159" s="610"/>
      <c r="HG159" s="610"/>
      <c r="HH159" s="610"/>
      <c r="HI159" s="610"/>
      <c r="HJ159" s="610"/>
      <c r="HK159" s="610"/>
      <c r="HL159" s="771"/>
      <c r="HM159" s="610"/>
      <c r="HN159" s="610"/>
      <c r="HO159" s="610"/>
      <c r="HP159" s="610"/>
      <c r="HQ159" s="610"/>
      <c r="HR159" s="610"/>
      <c r="HS159" s="610"/>
      <c r="HT159" s="610"/>
      <c r="HU159" s="610"/>
      <c r="HV159" s="771"/>
      <c r="HW159" s="610"/>
      <c r="HX159" s="610"/>
      <c r="HY159" s="610"/>
      <c r="HZ159" s="610"/>
      <c r="IA159" s="610"/>
      <c r="IB159" s="610"/>
      <c r="IC159" s="610"/>
      <c r="ID159" s="610"/>
      <c r="IE159" s="610"/>
      <c r="IF159" s="610"/>
      <c r="IG159" s="771"/>
      <c r="IH159" s="610"/>
      <c r="II159" s="610"/>
      <c r="IJ159" s="610"/>
      <c r="IK159" s="610"/>
      <c r="IL159" s="610"/>
      <c r="IM159" s="610"/>
      <c r="IN159" s="610"/>
      <c r="IO159" s="610"/>
      <c r="IP159" s="610"/>
      <c r="IQ159" s="610"/>
      <c r="IR159" s="771"/>
      <c r="IS159" s="610"/>
      <c r="IT159" s="610"/>
      <c r="IU159" s="610"/>
      <c r="IV159" s="610"/>
      <c r="IW159" s="610"/>
      <c r="IX159" s="610"/>
      <c r="IY159" s="610"/>
      <c r="IZ159" s="610"/>
      <c r="JA159" s="610"/>
      <c r="JB159" s="610"/>
      <c r="JC159" s="771"/>
      <c r="JD159" s="610"/>
      <c r="JE159" s="610"/>
      <c r="JF159" s="610"/>
      <c r="JG159" s="610"/>
      <c r="JH159" s="610"/>
      <c r="JI159" s="610"/>
      <c r="JJ159" s="610"/>
      <c r="JK159" s="610"/>
      <c r="JL159" s="610"/>
      <c r="JM159" s="827"/>
      <c r="JN159" s="771"/>
      <c r="JO159" s="610"/>
      <c r="JP159" s="610"/>
      <c r="JQ159" s="610"/>
      <c r="JR159" s="610"/>
      <c r="JS159" s="610"/>
      <c r="JT159" s="610"/>
      <c r="JU159" s="610"/>
      <c r="JV159" s="610"/>
      <c r="JW159" s="610"/>
      <c r="JX159" s="610"/>
      <c r="JY159" s="771"/>
      <c r="JZ159" s="610"/>
      <c r="KA159" s="610"/>
      <c r="KB159" s="610"/>
      <c r="KC159" s="610"/>
      <c r="KD159" s="610"/>
      <c r="KE159" s="610"/>
      <c r="KF159" s="610"/>
      <c r="KG159" s="610"/>
      <c r="KH159" s="610"/>
      <c r="KI159" s="610"/>
      <c r="KL159" s="803" t="str">
        <f>IF(Table1[[#This Row],[GTIN]]&lt;&gt;"",Table1[[#This Row],[GTIN]],"")</f>
        <v/>
      </c>
      <c r="KM159" s="804" t="str">
        <f>Table1[[#This Row],[Kreditor]]</f>
        <v/>
      </c>
      <c r="KN159" s="805" t="str">
        <f>IF(Table1[[#This Row],[Gültig ab (Datum)]]&lt;&gt;"",Table1[[#This Row],[Gültig ab (Datum)]],"")</f>
        <v/>
      </c>
      <c r="KO159" s="805" t="str">
        <f>Table1[[#This Row],[Gültig bis]]</f>
        <v/>
      </c>
      <c r="KP159" s="818" t="str">
        <f>IF(Table1[[#This Row],[Artikel verpackt? 
(X=Ja)]]="","",Table1[[#This Row],[Artikel verpackt? 
(X=Ja)]])</f>
        <v/>
      </c>
      <c r="KQ159" s="806" t="str">
        <f>IF(Table1[[#This Row],[Verpackung recyclingfähig?
(X=Ja)]]="","",Table1[[#This Row],[Verpackung recyclingfähig?
(X=Ja)]])</f>
        <v/>
      </c>
      <c r="KR159" s="807"/>
      <c r="KS159" s="808"/>
      <c r="KT159" s="809"/>
      <c r="KU159" s="809"/>
      <c r="KV159" s="809"/>
      <c r="KW159" s="809"/>
      <c r="KX159" s="809"/>
      <c r="KY159" s="809"/>
      <c r="KZ159" s="810"/>
      <c r="LA159" s="811" t="str">
        <f>IF(Table1[[#This Row],[Hauptkörper - B1 - Art]]="","",VLOOKUP(Table1[[#This Row],[Hauptkörper - B1 - Art]],'DD FD'!B:C,2,FALSE))</f>
        <v/>
      </c>
      <c r="LB159" s="812" t="str">
        <f>IF(Table1[[#This Row],[Hauptkörper - B1 - Fraktion]]="","",VLOOKUP(Table1[[#This Row],[Hauptkörper - B1 - Fraktion]],'DD FD'!H:J,3,FALSE))</f>
        <v/>
      </c>
      <c r="LC159" s="809" t="str">
        <f>IF(Table1[[#This Row],[Hauptkörper - B1 - Gewicht
(in G)]]="","",Table1[[#This Row],[Hauptkörper - B1 - Gewicht
(in G)]])</f>
        <v/>
      </c>
      <c r="LD159" s="809" t="str">
        <f>IF(Table1[[#This Row],[Hauptkörper - B1 - Lizenzierungs-pflichtig? (X=Ja)]]="","",Table1[[#This Row],[Hauptkörper - B1 - Lizenzierungs-pflichtig? (X=Ja)]])</f>
        <v/>
      </c>
      <c r="LE159" s="812" t="str">
        <f>IF(Table1[[#This Row],[Hauptkörper - B1 - Virgin Material]]="","",VLOOKUP(Table1[[#This Row],[Hauptkörper - B1 - Virgin Material]],'DD FD'!AJ:AK,2,FALSE))</f>
        <v/>
      </c>
      <c r="LF159" s="813" t="str">
        <f>IF(Table1[[#This Row],[Hauptkörper - B1 - Virgin Material Anteil (in %)]]="","",Table1[[#This Row],[Hauptkörper - B1 - Virgin Material Anteil (in %)]])</f>
        <v/>
      </c>
      <c r="LG159" s="812" t="str">
        <f>IF(Table1[[#This Row],[Hauptkörper - B1 - Recyceltes Material]]="","",VLOOKUP(Table1[[#This Row],[Hauptkörper - B1 - Recyceltes Material]],'DD FD'!AL:AM,2,FALSE))</f>
        <v/>
      </c>
      <c r="LH159" s="813" t="str">
        <f>IF(Table1[[#This Row],[Hauptkörper - B1 - Recyceltes Material Anteil (in %)]]="","",Table1[[#This Row],[Hauptkörper - B1 - Recyceltes Material Anteil (in %)]])</f>
        <v/>
      </c>
      <c r="LI159" s="814" t="str">
        <f>IF(Table1[[#This Row],[Hauptkörper - B1 - Beschichtung]]="","",VLOOKUP(Table1[[#This Row],[Hauptkörper - B1 - Beschichtung]],'DD FD'!AE:AF,2,FALSE))</f>
        <v/>
      </c>
      <c r="LJ159" s="815" t="str">
        <f>IF(Table1[[#This Row],[Hauptkörper - B1 - Beschichtung Anteil (in %)]]="","",Table1[[#This Row],[Hauptkörper - B1 - Beschichtung Anteil (in %)]])</f>
        <v/>
      </c>
      <c r="LK159" s="811" t="str">
        <f>IF(Table1[[#This Row],[Hauptkörper - B2 - Art]]="","",VLOOKUP(Table1[[#This Row],[Hauptkörper - B2 - Art]],'DD FD'!B:C,2,FALSE))</f>
        <v/>
      </c>
      <c r="LL159" s="812" t="str">
        <f>IF(Table1[[#This Row],[Hauptkörper - B2 - Fraktion]]="","",VLOOKUP(Table1[[#This Row],[Hauptkörper - B2 - Fraktion]],'DD FD'!H:J,3,FALSE))</f>
        <v/>
      </c>
      <c r="LM159" s="809" t="str">
        <f>IF(Table1[[#This Row],[Hauptkörper - B2 - Gewicht
(in G)]]="","",Table1[[#This Row],[Hauptkörper - B2 - Gewicht
(in G)]])</f>
        <v/>
      </c>
      <c r="LN159" s="809" t="str">
        <f>IF(Table1[[#This Row],[Hauptkörper - B2 - Lizenzierungs-pflichtig? (X=Ja)]]="","",Table1[[#This Row],[Hauptkörper - B2 - Lizenzierungs-pflichtig? (X=Ja)]])</f>
        <v/>
      </c>
      <c r="LO159" s="812" t="str">
        <f>IF(Table1[[#This Row],[Hauptkörper - B2 - Virgin Material]]="","",VLOOKUP(Table1[[#This Row],[Hauptkörper - B2 - Virgin Material]],'DD FD'!AJ:AK,2,FALSE))</f>
        <v/>
      </c>
      <c r="LP159" s="813" t="str">
        <f>IF(Table1[[#This Row],[Hauptkörper - B2 - Virgin Material Anteil (in %)]]="","",Table1[[#This Row],[Hauptkörper - B2 - Virgin Material Anteil (in %)]])</f>
        <v/>
      </c>
      <c r="LQ159" s="812" t="str">
        <f>IF(Table1[[#This Row],[Hauptkörper - B2 - Recyceltes Material]]="","",VLOOKUP(Table1[[#This Row],[Hauptkörper - B2 - Recyceltes Material]],'DD FD'!AL:AM,2,FALSE))</f>
        <v/>
      </c>
      <c r="LR159" s="813" t="str">
        <f>IF(Table1[[#This Row],[Hauptkörper - B2 - Recyceltes Material Anteil (in %)]]="","",Table1[[#This Row],[Hauptkörper - B2 - Recyceltes Material Anteil (in %)]])</f>
        <v/>
      </c>
      <c r="LS159" s="812" t="str">
        <f>IF(Table1[[#This Row],[Hauptkörper - B2 - Beschichtung]]="","",VLOOKUP(Table1[[#This Row],[Hauptkörper - B2 - Beschichtung]],'DD FD'!AE:AF,2,FALSE))</f>
        <v/>
      </c>
      <c r="LT159" s="815" t="str">
        <f>IF(Table1[[#This Row],[Hauptkörper - B2 - Beschichtung Anteil (in %)]]="","",Table1[[#This Row],[Hauptkörper - B2 - Beschichtung Anteil (in %)]])</f>
        <v/>
      </c>
      <c r="LU159" s="811" t="str">
        <f>IF(Table1[[#This Row],[Hauptkörper - B3 - Art]]="","",VLOOKUP(Table1[[#This Row],[Hauptkörper - B3 - Art]],'DD FD'!B:C,2,FALSE))</f>
        <v/>
      </c>
      <c r="LV159" s="812" t="str">
        <f>IF(Table1[[#This Row],[Hauptkörper - B3 - Fraktion]]="","",VLOOKUP(Table1[[#This Row],[Hauptkörper - B3 - Fraktion]],'DD FD'!H:J,3,FALSE))</f>
        <v/>
      </c>
      <c r="LW159" s="809" t="str">
        <f>IF(Table1[[#This Row],[Hauptkörper - B3 - Gewicht
(in G)]]="","",Table1[[#This Row],[Hauptkörper - B3 - Gewicht
(in G)]])</f>
        <v/>
      </c>
      <c r="LX159" s="809" t="str">
        <f>IF(Table1[[#This Row],[Hauptkörper - B3 - Lizenzierungs-pflichtig? (X=Ja)]]="","",Table1[[#This Row],[Hauptkörper - B3 - Lizenzierungs-pflichtig? (X=Ja)]])</f>
        <v/>
      </c>
      <c r="LY159" s="812" t="str">
        <f>IF(Table1[[#This Row],[Hauptkörper - B3 - Virgin Material]]="","",VLOOKUP(Table1[[#This Row],[Hauptkörper - B3 - Virgin Material]],'DD FD'!AJ:AK,2,FALSE))</f>
        <v/>
      </c>
      <c r="LZ159" s="813" t="str">
        <f>IF(Table1[[#This Row],[Hauptkörper - B3 - Virgin Material Anteil (in %)]]="","",Table1[[#This Row],[Hauptkörper - B3 - Virgin Material Anteil (in %)]])</f>
        <v/>
      </c>
      <c r="MA159" s="812" t="str">
        <f>IF(Table1[[#This Row],[Hauptkörper - B3 - Recyceltes Material]]="","",VLOOKUP(Table1[[#This Row],[Hauptkörper - B3 - Recyceltes Material]],'DD FD'!AL:AM,2,FALSE))</f>
        <v/>
      </c>
      <c r="MB159" s="813" t="str">
        <f>IF(Table1[[#This Row],[Hauptkörper - B3 - Recyceltes Material Anteil (in %)]]="","",Table1[[#This Row],[Hauptkörper - B3 - Recyceltes Material Anteil (in %)]])</f>
        <v/>
      </c>
      <c r="MC159" s="812" t="str">
        <f>IF(Table1[[#This Row],[Hauptkörper - B3 - Beschichtung]]="","",VLOOKUP(Table1[[#This Row],[Hauptkörper - B3 - Beschichtung]],'DD FD'!AE:AF,2,FALSE))</f>
        <v/>
      </c>
      <c r="MD159" s="815" t="str">
        <f>IF(Table1[[#This Row],[Hauptkörper - B3 - Beschichtung Anteil (in %)]]="","",Table1[[#This Row],[Hauptkörper - B3 - Beschichtung Anteil (in %)]])</f>
        <v/>
      </c>
      <c r="ME159" s="811" t="str">
        <f>IF(Table1[[#This Row],[Verschluss - B1 - Art]]="","",VLOOKUP(Table1[[#This Row],[Verschluss - B1 - Art]],'DD FD'!D:E,2,FALSE))</f>
        <v/>
      </c>
      <c r="MF159" s="812" t="str">
        <f>IF(Table1[[#This Row],[Verschluss - B1 - Fraktion]]="","",VLOOKUP(Table1[[#This Row],[Verschluss - B1 - Fraktion]],'DD FD'!H:J,3,FALSE))</f>
        <v/>
      </c>
      <c r="MG159" s="809" t="str">
        <f>IF(Table1[[#This Row],[Verschluss - B1 - Gewicht (in G)]]="","",Table1[[#This Row],[Verschluss - B1 - Gewicht (in G)]])</f>
        <v/>
      </c>
      <c r="MH159" s="809" t="str">
        <f>IF(Table1[[#This Row],[Verschluss - B1 - Lizenzierungs-pflichtig? (X=Ja)]]="","",Table1[[#This Row],[Verschluss - B1 - Lizenzierungs-pflichtig? (X=Ja)]])</f>
        <v/>
      </c>
      <c r="MI159" s="809" t="str">
        <f>IF(Table1[[#This Row],[Verschluss - B1 - Trennbar vom Hauptkörper? (X=Ja)]]="","",Table1[[#This Row],[Verschluss - B1 - Trennbar vom Hauptkörper? (X=Ja)]])</f>
        <v/>
      </c>
      <c r="MJ159" s="812" t="str">
        <f>IF(Table1[[#This Row],[Verschluss - B1 - Virgin Material]]="","",VLOOKUP(Table1[[#This Row],[Verschluss - B1 - Virgin Material]],'DD FD'!AJ:AK,2,FALSE))</f>
        <v/>
      </c>
      <c r="MK159" s="813" t="str">
        <f>IF(Table1[[#This Row],[Verschluss - B1 - Virgin Material Anteil (in %)]]="","",Table1[[#This Row],[Verschluss - B1 - Virgin Material Anteil (in %)]])</f>
        <v/>
      </c>
      <c r="ML159" s="812" t="str">
        <f>IF(Table1[[#This Row],[Verschluss - B1 - Recyceltes Material]]="","",VLOOKUP(Table1[[#This Row],[Verschluss - B1 - Recyceltes Material]],'DD FD'!AL:AM,2,FALSE))</f>
        <v/>
      </c>
      <c r="MM159" s="813" t="str">
        <f>IF(Table1[[#This Row],[Verschluss - B1 - Recyceltes Material Anteil (in %)]]="","",Table1[[#This Row],[Verschluss - B1 - Recyceltes Material Anteil (in %)]])</f>
        <v/>
      </c>
      <c r="MN159" s="812" t="str">
        <f>IF(Table1[[#This Row],[Verschluss - B1 - Beschichtung]]="","",VLOOKUP(Table1[[#This Row],[Verschluss - B1 - Beschichtung]],'DD FD'!AE:AF,2,FALSE))</f>
        <v/>
      </c>
      <c r="MO159" s="815" t="str">
        <f>IF(Table1[[#This Row],[Verschluss - B1 - Beschichtung Anteil (in %)]]="","",Table1[[#This Row],[Verschluss - B1 - Beschichtung Anteil (in %)]])</f>
        <v/>
      </c>
      <c r="MP159" s="811" t="str">
        <f>IF(Table1[[#This Row],[Verschluss - B2 - Art]]="","",VLOOKUP(Table1[[#This Row],[Verschluss - B2 - Art]],'DD FD'!D:E,2,FALSE))</f>
        <v/>
      </c>
      <c r="MQ159" s="812" t="str">
        <f>IF(Table1[[#This Row],[Verschluss - B2 - Fraktion]]="","",VLOOKUP(Table1[[#This Row],[Verschluss - B2 - Fraktion]],'DD FD'!H:J,3,FALSE))</f>
        <v/>
      </c>
      <c r="MR159" s="809" t="str">
        <f>IF(Table1[[#This Row],[Verschluss - B2 - Gewicht (in G)]]="","",Table1[[#This Row],[Verschluss - B2 - Gewicht (in G)]])</f>
        <v/>
      </c>
      <c r="MS159" s="809" t="str">
        <f>IF(Table1[[#This Row],[Verschluss - B2 - Lizenzierungs-pflichtig? (X=Ja)]]="","",Table1[[#This Row],[Verschluss - B2 - Lizenzierungs-pflichtig? (X=Ja)]])</f>
        <v/>
      </c>
      <c r="MT159" s="809" t="str">
        <f>IF(Table1[[#This Row],[Verschluss - B2 - Trennbar vom Hauptkörper? (X=Ja)]]="","",Table1[[#This Row],[Verschluss - B2 - Trennbar vom Hauptkörper? (X=Ja)]])</f>
        <v/>
      </c>
      <c r="MU159" s="812" t="str">
        <f>IF(Table1[[#This Row],[Verschluss - B2 - Virgin Material]]="","",VLOOKUP(Table1[[#This Row],[Verschluss - B2 - Virgin Material]],'DD FD'!AJ:AK,2,FALSE))</f>
        <v/>
      </c>
      <c r="MV159" s="813" t="str">
        <f>IF(Table1[[#This Row],[Verschluss - B2 - Virgin Material Anteil (in %)]]="","",Table1[[#This Row],[Verschluss - B2 - Virgin Material Anteil (in %)]])</f>
        <v/>
      </c>
      <c r="MW159" s="812" t="str">
        <f>IF(Table1[[#This Row],[Verschluss - B2 - Recyceltes Material]]="","",VLOOKUP(Table1[[#This Row],[Verschluss - B2 - Recyceltes Material]],'DD FD'!AL:AM,2,FALSE))</f>
        <v/>
      </c>
      <c r="MX159" s="813" t="str">
        <f>IF(Table1[[#This Row],[Verschluss - B2 - Recyceltes Material Anteil (in %)]]="","",Table1[[#This Row],[Verschluss - B2 - Recyceltes Material Anteil (in %)]])</f>
        <v/>
      </c>
      <c r="MY159" s="812" t="str">
        <f>IF(Table1[[#This Row],[Verschluss - B2 - Beschichtung]]="","",VLOOKUP(Table1[[#This Row],[Verschluss - B2 - Beschichtung]],'DD FD'!AE:AF,2,FALSE))</f>
        <v/>
      </c>
      <c r="MZ159" s="815" t="str">
        <f>IF(Table1[[#This Row],[Verschluss - B2 - Beschichtung Anteil (in %)]]="","",Table1[[#This Row],[Verschluss - B2 - Beschichtung Anteil (in %)]])</f>
        <v/>
      </c>
      <c r="NA159" s="811" t="str">
        <f>IF(Table1[[#This Row],[Verschluss - B3 - Art]]="","",VLOOKUP(Table1[[#This Row],[Verschluss - B3 - Art]],'DD FD'!D:E,2,FALSE))</f>
        <v/>
      </c>
      <c r="NB159" s="812" t="str">
        <f>IF(Table1[[#This Row],[Verschluss - B3 - Fraktion]]="","",VLOOKUP(Table1[[#This Row],[Verschluss - B3 - Fraktion]],'DD FD'!H:J,3,FALSE))</f>
        <v/>
      </c>
      <c r="NC159" s="809" t="str">
        <f>IF(Table1[[#This Row],[Verschluss - B3 - Gewicht (in G)]]="","",Table1[[#This Row],[Verschluss - B3 - Gewicht (in G)]])</f>
        <v/>
      </c>
      <c r="ND159" s="809" t="str">
        <f>IF(Table1[[#This Row],[Verschluss - B3 - Lizenzierungs-pflichtig? (X=Ja)]]="","",Table1[[#This Row],[Verschluss - B3 - Lizenzierungs-pflichtig? (X=Ja)]])</f>
        <v/>
      </c>
      <c r="NE159" s="809" t="str">
        <f>IF(Table1[[#This Row],[Verschluss - B3 - Trennbar vom Hauptkörper? (X=Ja)]]="","",Table1[[#This Row],[Verschluss - B3 - Trennbar vom Hauptkörper? (X=Ja)]])</f>
        <v/>
      </c>
      <c r="NF159" s="812" t="str">
        <f>IF(Table1[[#This Row],[Verschluss - B3 - Virgin Material]]="","",VLOOKUP(Table1[[#This Row],[Verschluss - B3 - Virgin Material]],'DD FD'!AJ:AK,2,FALSE))</f>
        <v/>
      </c>
      <c r="NG159" s="813" t="str">
        <f>IF(Table1[[#This Row],[Verschluss - B3 - Virgin Material Anteil (in %)]]="","",Table1[[#This Row],[Verschluss - B3 - Virgin Material Anteil (in %)]])</f>
        <v/>
      </c>
      <c r="NH159" s="812" t="str">
        <f>IF(Table1[[#This Row],[Verschluss - B3 - Recyceltes Material]]="","",VLOOKUP(Table1[[#This Row],[Verschluss - B3 - Recyceltes Material]],'DD FD'!AL:AM,2,FALSE))</f>
        <v/>
      </c>
      <c r="NI159" s="813" t="str">
        <f>IF(Table1[[#This Row],[Verschluss - B3 - Recyceltes Material Anteil (in %)]]="","",Table1[[#This Row],[Verschluss - B3 - Recyceltes Material Anteil (in %)]])</f>
        <v/>
      </c>
      <c r="NJ159" s="812" t="str">
        <f>IF(Table1[[#This Row],[Verschluss - B3 - Beschichtung]]="","",VLOOKUP(Table1[[#This Row],[Verschluss - B3 - Beschichtung]],'DD FD'!AE:AF,2,FALSE))</f>
        <v/>
      </c>
      <c r="NK159" s="815" t="str">
        <f>IF(Table1[[#This Row],[Verschluss - B3 - Beschichtung Anteil (in %)]]="","",Table1[[#This Row],[Verschluss - B3 - Beschichtung Anteil (in %)]])</f>
        <v/>
      </c>
      <c r="NL159" s="811" t="str">
        <f>IF(Table1[[#This Row],[Etikett - B1 - Art]]="","",VLOOKUP(Table1[[#This Row],[Etikett - B1 - Art]],'DD FD'!F:G,2,FALSE))</f>
        <v/>
      </c>
      <c r="NM159" s="812" t="str">
        <f>IF(Table1[[#This Row],[Etikett - B1 - Fraktion]]="","",VLOOKUP(Table1[[#This Row],[Etikett - B1 - Fraktion]],'DD FD'!H:J,3,FALSE))</f>
        <v/>
      </c>
      <c r="NN159" s="809" t="str">
        <f>IF(Table1[[#This Row],[Etikett - B1 - Gewicht (in G)]]="","",Table1[[#This Row],[Etikett - B1 - Gewicht (in G)]])</f>
        <v/>
      </c>
      <c r="NO159" s="809" t="str">
        <f>IF(Table1[[#This Row],[Etikett - B1 - Lizenzierungs-pflichtig? (X=Ja)]]="","",Table1[[#This Row],[Etikett - B1 - Lizenzierungs-pflichtig? (X=Ja)]])</f>
        <v/>
      </c>
      <c r="NP159" s="809" t="str">
        <f>IF(Table1[[#This Row],[Etikett - B1 - Trennbar vom Hauptkörper? (X=Ja)]]="","",Table1[[#This Row],[Etikett - B1 - Trennbar vom Hauptkörper? (X=Ja)]])</f>
        <v/>
      </c>
      <c r="NQ159" s="812" t="str">
        <f>IF(Table1[[#This Row],[Etikett - B1 - Virgin Material]]="","",VLOOKUP(Table1[[#This Row],[Etikett - B1 - Virgin Material]],'DD FD'!AJ:AK,2,FALSE))</f>
        <v/>
      </c>
      <c r="NR159" s="813" t="str">
        <f>IF(Table1[[#This Row],[Etikett - B1 - Virgin Material Anteil (in %)]]="","",Table1[[#This Row],[Etikett - B1 - Virgin Material Anteil (in %)]])</f>
        <v/>
      </c>
      <c r="NS159" s="812" t="str">
        <f>IF(Table1[[#This Row],[Etikett - B1 - Recyceltes Material]]="","",VLOOKUP(Table1[[#This Row],[Etikett - B1 - Recyceltes Material]],'DD FD'!AL:AM,2,FALSE))</f>
        <v/>
      </c>
      <c r="NT159" s="813" t="str">
        <f>IF(Table1[[#This Row],[Etikett - B1 - Recyceltes Material Anteil (in %)]]="","",Table1[[#This Row],[Etikett - B1 - Recyceltes Material Anteil (in %)]])</f>
        <v/>
      </c>
      <c r="NU159" s="812" t="str">
        <f>IF(Table1[[#This Row],[Etikett - B1 - Beschichtung]]="","",VLOOKUP(Table1[[#This Row],[Etikett - B1 - Beschichtung]],'DD FD'!AE:AF,2,FALSE))</f>
        <v/>
      </c>
      <c r="NV159" s="815" t="str">
        <f>IF(Table1[[#This Row],[Etikett - B1 - Beschichtung Anteil (in %)]]="","",Table1[[#This Row],[Etikett - B1 - Beschichtung Anteil (in %)]])</f>
        <v/>
      </c>
      <c r="NW159" s="811" t="str">
        <f>IF(Table1[[#This Row],[Etikett - B2 - Art]]="","",VLOOKUP(Table1[[#This Row],[Etikett - B2 - Art]],'DD FD'!F:G,2,FALSE))</f>
        <v/>
      </c>
      <c r="NX159" s="812" t="str">
        <f>IF(Table1[[#This Row],[Etikett - B2 - Fraktion]]="","",VLOOKUP(Table1[[#This Row],[Etikett - B2 - Fraktion]],'DD FD'!H:J,3,FALSE))</f>
        <v/>
      </c>
      <c r="NY159" s="809" t="str">
        <f>IF(Table1[[#This Row],[Etikett - B2 - Gewicht (in G)]]="","",Table1[[#This Row],[Etikett - B2 - Gewicht (in G)]])</f>
        <v/>
      </c>
      <c r="NZ159" s="809" t="str">
        <f>IF(Table1[[#This Row],[Etikett - B2 - Lizenzierungs-pflichtig? (X=Ja)]]="","",Table1[[#This Row],[Etikett - B2 - Lizenzierungs-pflichtig? (X=Ja)]])</f>
        <v/>
      </c>
      <c r="OA159" s="809" t="str">
        <f>IF(Table1[[#This Row],[Etikett - B2 - Trennbar vom Hauptkörper? (X=Ja)]]="","",Table1[[#This Row],[Etikett - B2 - Trennbar vom Hauptkörper? (X=Ja)]])</f>
        <v/>
      </c>
      <c r="OB159" s="812" t="str">
        <f>IF(Table1[[#This Row],[Etikett - B2 - Virgin Material]]="","",VLOOKUP(Table1[[#This Row],[Etikett - B2 - Virgin Material]],'DD FD'!AJ:AK,2,FALSE))</f>
        <v/>
      </c>
      <c r="OC159" s="813" t="str">
        <f>IF(Table1[[#This Row],[Etikett - B2 - Virgin Material Anteil (in %)]]="","",Table1[[#This Row],[Etikett - B2 - Virgin Material Anteil (in %)]])</f>
        <v/>
      </c>
      <c r="OD159" s="812" t="str">
        <f>IF(Table1[[#This Row],[Etikett - B2 - Recyceltes Material]]="","",VLOOKUP(Table1[[#This Row],[Etikett - B2 - Recyceltes Material]],'DD FD'!AL:AM,2,FALSE))</f>
        <v/>
      </c>
      <c r="OE159" s="813" t="str">
        <f>IF(Table1[[#This Row],[Etikett - B2 - Recyceltes Material Anteil (in %)]]="","",Table1[[#This Row],[Etikett - B2 - Recyceltes Material Anteil (in %)]])</f>
        <v/>
      </c>
      <c r="OF159" s="812" t="str">
        <f>IF(Table1[[#This Row],[Etikett - B2 - Beschichtung]]="","",VLOOKUP(Table1[[#This Row],[Etikett - B2 - Beschichtung]],'DD FD'!AE:AF,2,FALSE))</f>
        <v/>
      </c>
      <c r="OG159" s="815" t="str">
        <f>IF(Table1[[#This Row],[Etikett - B2 - Beschichtung Anteil (in %)]]="","",Table1[[#This Row],[Etikett - B2 - Beschichtung Anteil (in %)]])</f>
        <v/>
      </c>
      <c r="OH159" s="811" t="str">
        <f>IF(Table1[[#This Row],[Etikett - B3 - Art]]="","",VLOOKUP(Table1[[#This Row],[Etikett - B3 - Art]],'DD FD'!F:G,2,FALSE))</f>
        <v/>
      </c>
      <c r="OI159" s="812" t="str">
        <f>IF(Table1[[#This Row],[Etikett - B3 - Fraktion]]="","",VLOOKUP(Table1[[#This Row],[Etikett - B3 - Fraktion]],'DD FD'!H:J,3,FALSE))</f>
        <v/>
      </c>
      <c r="OJ159" s="809" t="str">
        <f>IF(Table1[[#This Row],[Etikett - B3 - Gewicht (in G)]]="","",Table1[[#This Row],[Etikett - B3 - Gewicht (in G)]])</f>
        <v/>
      </c>
      <c r="OK159" s="809" t="str">
        <f>IF(Table1[[#This Row],[Etikett - B3 - Lizenzierungs-pflichtig? (X=Ja)]]="","",Table1[[#This Row],[Etikett - B3 - Lizenzierungs-pflichtig? (X=Ja)]])</f>
        <v/>
      </c>
      <c r="OL159" s="809" t="str">
        <f>IF(Table1[[#This Row],[Etikett - B3 - Trennbar vom Hauptkörper? (X=Ja)]]="","",Table1[[#This Row],[Etikett - B3 - Trennbar vom Hauptkörper? (X=Ja)]])</f>
        <v/>
      </c>
      <c r="OM159" s="812" t="str">
        <f>IF(Table1[[#This Row],[Etikett - B3 - Virgin Material]]="","",VLOOKUP(Table1[[#This Row],[Etikett - B3 - Virgin Material]],'DD FD'!AJ:AK,2,FALSE))</f>
        <v/>
      </c>
      <c r="ON159" s="813" t="str">
        <f>IF(Table1[[#This Row],[Etikett - B3 - Virgin Material Anteil (in %)]]="","",Table1[[#This Row],[Etikett - B3 - Virgin Material Anteil (in %)]])</f>
        <v/>
      </c>
      <c r="OO159" s="812" t="str">
        <f>IF(Table1[[#This Row],[Etikett - B3 - Recyceltes Material]]="","",VLOOKUP(Table1[[#This Row],[Etikett - B3 - Recyceltes Material]],'DD FD'!AL:AM,2,FALSE))</f>
        <v/>
      </c>
      <c r="OP159" s="813" t="str">
        <f>IF(Table1[[#This Row],[Etikett - B3 - Recyceltes Material Anteil (in %)]]="","",Table1[[#This Row],[Etikett - B3 - Recyceltes Material Anteil (in %)]])</f>
        <v/>
      </c>
      <c r="OQ159" s="812" t="str">
        <f>IF(Table1[[#This Row],[Etikett - B3 - Beschichtung]]="","",VLOOKUP(Table1[[#This Row],[Etikett - B3 - Beschichtung]],'DD FD'!AE:AF,2,FALSE))</f>
        <v/>
      </c>
      <c r="OR159" s="861" t="str">
        <f>IF(Table1[[#This Row],[Etikett - B3 - Beschichtung Anteil (in %)]]="","",Table1[[#This Row],[Etikett - B3 - Beschichtung Anteil (in %)]])</f>
        <v/>
      </c>
      <c r="OS159" s="866">
        <f>ROUNDUP(SUM(
IF(AND(LB159='DD FD'!$J$7,LD159='DD FD'!$AI$3),LC159,0),
IF(AND(LL159='DD FD'!$J$7,LN159='DD FD'!$AI$3),LM159,0),
IF(AND(LV159='DD FD'!$J$7,LX159='DD FD'!$AI$3),LW159,0),
IF(AND(MF159='DD FD'!$J$7,MH159='DD FD'!$AI$3),MG159,0),
IF(AND(MQ159='DD FD'!$J$7,MS159='DD FD'!$AI$3),MR159,0),
IF(AND(NB159='DD FD'!$J$7,ND159='DD FD'!$AI$3),NC159,0),
IF(AND(NM159='DD FD'!$J$7,NO159='DD FD'!$AI$3),NN159,0),
IF(AND(NX159='DD FD'!$J$7,NZ159='DD FD'!$AI$3),NY159,0),
IF(AND(OI159='DD FD'!$J$7,OK159='DD FD'!$AI$3),OJ159,0),
),2)</f>
        <v>0</v>
      </c>
      <c r="OT159" s="865">
        <f>ROUNDUP(SUM(
IF(AND(LB159='DD FD'!$J$6,LD159='DD FD'!$AI$3),LC159,0),
IF(AND(LL159='DD FD'!$J$6,LN159='DD FD'!$AI$3),LM159,0),
IF(AND(LV159='DD FD'!$J$6,LX159='DD FD'!$AI$3),LW159,0),
IF(AND(MF159='DD FD'!$J$6,MH159='DD FD'!$AI$3),MG159,0),
IF(AND(MQ159='DD FD'!$J$6,MS159='DD FD'!$AI$3),MR159,0),
IF(AND(NB159='DD FD'!$J$6,ND159='DD FD'!$AI$3),NC159,0),
IF(AND(NM159='DD FD'!$J$6,NO159='DD FD'!$AI$3),NN159,0),
IF(AND(NX159='DD FD'!$J$6,NZ159='DD FD'!$AI$3),NY159,0),
IF(AND(OI159='DD FD'!$J$6,OK159='DD FD'!$AI$3),OJ159,0),
),2)</f>
        <v>0</v>
      </c>
      <c r="OU159" s="865">
        <f>ROUNDUP(SUM(
IF(AND(LB159='DD FD'!$J$10,LD159='DD FD'!$AI$3),LC159,0),
IF(AND(LL159='DD FD'!$J$10,LN159='DD FD'!$AI$3),LM159,0),
IF(AND(LV159='DD FD'!$J$10,LX159='DD FD'!$AI$3),LW159,0),
IF(AND(MF159='DD FD'!$J$10,MH159='DD FD'!$AI$3),MG159,0),
IF(AND(MQ159='DD FD'!$J$10,MS159='DD FD'!$AI$3),MR159,0),
IF(AND(NB159='DD FD'!$J$10,ND159='DD FD'!$AI$3),NC159,0),
IF(AND(NM159='DD FD'!$J$10,NO159='DD FD'!$AI$3),NN159,0),
IF(AND(NX159='DD FD'!$J$10,NZ159='DD FD'!$AI$3),NY159,0),
IF(AND(OI159='DD FD'!$J$10,OK159='DD FD'!$AI$3),OJ159,0),
),2)</f>
        <v>0</v>
      </c>
      <c r="OV159" s="865">
        <f>ROUNDUP(SUM(
IF(AND(LB159='DD FD'!$J$8,LD159='DD FD'!$AI$3),LC159,0),
IF(AND(LL159='DD FD'!$J$8,LN159='DD FD'!$AI$3),LM159,0),
IF(AND(LV159='DD FD'!$J$8,LX159='DD FD'!$AI$3),LW159,0),
IF(AND(MF159='DD FD'!$J$8,MH159='DD FD'!$AI$3),MG159,0),
IF(AND(MQ159='DD FD'!$J$8,MS159='DD FD'!$AI$3),MR159,0),
IF(AND(NB159='DD FD'!$J$8,ND159='DD FD'!$AI$3),NC159,0),
IF(AND(NM159='DD FD'!$J$8,NO159='DD FD'!$AI$3),NN159,0),
IF(AND(NX159='DD FD'!$J$8,NZ159='DD FD'!$AI$3),NY159,0),
IF(AND(OI159='DD FD'!$J$8,OK159='DD FD'!$AI$3),OJ159,0),
),2)</f>
        <v>0</v>
      </c>
      <c r="OW159" s="865">
        <f>ROUNDUP(SUM(
IF(AND(LB159='DD FD'!$J$5,LD159='DD FD'!$AI$3),LC159,0),
IF(AND(LL159='DD FD'!$J$5,LN159='DD FD'!$AI$3),LM159,0),
IF(AND(LV159='DD FD'!$J$5,LX159='DD FD'!$AI$3),LW159,0),
IF(AND(MF159='DD FD'!$J$5,MH159='DD FD'!$AI$3),MG159,0),
IF(AND(MQ159='DD FD'!$J$5,MS159='DD FD'!$AI$3),MR159,0),
IF(AND(NB159='DD FD'!$J$5,ND159='DD FD'!$AI$3),NC159,0),
IF(AND(NM159='DD FD'!$J$5,NO159='DD FD'!$AI$3),NN159,0),
IF(AND(NX159='DD FD'!$J$5,NZ159='DD FD'!$AI$3),NY159,0),
IF(AND(OI159='DD FD'!$J$5,OK159='DD FD'!$AI$3),OJ159,0),
),2)</f>
        <v>0</v>
      </c>
      <c r="OX159" s="865">
        <f>ROUNDUP(SUM(
IF(AND(LB159='DD FD'!$J$9,LD159='DD FD'!$AI$3),LC159,0),
IF(AND(LL159='DD FD'!$J$9,LN159='DD FD'!$AI$3),LM159,0),
IF(AND(LV159='DD FD'!$J$9,LX159='DD FD'!$AI$3),LW159,0),
IF(AND(MF159='DD FD'!$J$9,MH159='DD FD'!$AI$3),MG159,0),
IF(AND(MQ159='DD FD'!$J$9,MS159='DD FD'!$AI$3),MR159,0),
IF(AND(NB159='DD FD'!$J$9,ND159='DD FD'!$AI$3),NC159,0),
IF(AND(NM159='DD FD'!$J$9,NO159='DD FD'!$AI$3),NN159,0),
IF(AND(NX159='DD FD'!$J$9,NZ159='DD FD'!$AI$3),NY159,0),
IF(AND(OI159='DD FD'!$J$9,OK159='DD FD'!$AI$3),OJ159,0),
),2)</f>
        <v>0</v>
      </c>
      <c r="OY159" s="865">
        <f>ROUNDUP(SUM(
IF(AND(LB159='DD FD'!$J$4,LD159='DD FD'!$AI$3),LC159,0),
IF(AND(LL159='DD FD'!$J$4,LN159='DD FD'!$AI$3),LM159,0),
IF(AND(LV159='DD FD'!$J$4,LX159='DD FD'!$AI$3),LW159,0),
IF(AND(MF159='DD FD'!$J$4,MH159='DD FD'!$AI$3),MG159,0),
IF(AND(MQ159='DD FD'!$J$4,MS159='DD FD'!$AI$3),MR159,0),
IF(AND(NB159='DD FD'!$J$4,ND159='DD FD'!$AI$3),NC159,0),
IF(AND(NM159='DD FD'!$J$4,NO159='DD FD'!$AI$3),NN159,0),
IF(AND(NX159='DD FD'!$J$4,NZ159='DD FD'!$AI$3),NY159,0),
IF(AND(OI159='DD FD'!$J$4,OK159='DD FD'!$AI$3),OJ159,0),
),2)</f>
        <v>0</v>
      </c>
      <c r="OZ159" s="867">
        <f>ROUNDUP(SUM(
IF(AND(LB159='DD FD'!$J$11,LD159='DD FD'!$AI$3),LC159,0),
IF(AND(LL159='DD FD'!$J$11,LN159='DD FD'!$AI$3),LM159,0),
IF(AND(LV159='DD FD'!$J$11,LX159='DD FD'!$AI$3),LW159,0),
IF(AND(MF159='DD FD'!$J$11,MH159='DD FD'!$AI$3),MG159,0),
IF(AND(MQ159='DD FD'!$J$11,MS159='DD FD'!$AI$3),MR159,0),
IF(AND(NB159='DD FD'!$J$11,ND159='DD FD'!$AI$3),NC159,0),
IF(AND(NM159='DD FD'!$J$11,NO159='DD FD'!$AI$3),NN159,0),
IF(AND(NX159='DD FD'!$J$11,NZ159='DD FD'!$AI$3),NY159,0),
IF(AND(OI159='DD FD'!$J$11,OK159='DD FD'!$AI$3),OJ159,0),
),2)</f>
        <v>0</v>
      </c>
    </row>
    <row r="160" spans="1:416">
      <c r="A160" s="663"/>
      <c r="B160" s="182"/>
      <c r="C160" s="282"/>
      <c r="D160" s="282"/>
      <c r="E160" s="183"/>
      <c r="F160" s="355"/>
      <c r="G160" s="359"/>
      <c r="H160" s="664"/>
      <c r="I160" s="173"/>
      <c r="J160" s="161" t="str">
        <f t="shared" si="54"/>
        <v/>
      </c>
      <c r="K160" s="633" t="str">
        <f t="shared" si="71"/>
        <v/>
      </c>
      <c r="L160" s="636"/>
      <c r="M160" s="124" t="str">
        <f t="shared" si="72"/>
        <v/>
      </c>
      <c r="N160" s="125" t="str">
        <f t="shared" si="55"/>
        <v/>
      </c>
      <c r="O160" s="175"/>
      <c r="P160" s="175"/>
      <c r="Q160" s="126" t="str">
        <f t="shared" si="73"/>
        <v/>
      </c>
      <c r="R160" s="184"/>
      <c r="S160" s="184"/>
      <c r="T160" s="182"/>
      <c r="U160" s="182"/>
      <c r="V160" s="182"/>
      <c r="W160" s="358"/>
      <c r="X160" s="182"/>
      <c r="Y160" s="183"/>
      <c r="Z160" s="123"/>
      <c r="AA160" s="176"/>
      <c r="AB160" s="176"/>
      <c r="AC160" s="176"/>
      <c r="AD160" s="176"/>
      <c r="AE160" s="176"/>
      <c r="AF160" s="176"/>
      <c r="AG160" s="127" t="str">
        <f t="shared" si="74"/>
        <v/>
      </c>
      <c r="AH160" s="127" t="str">
        <f t="shared" si="75"/>
        <v/>
      </c>
      <c r="AI160" s="370"/>
      <c r="AJ160" s="635"/>
      <c r="AK160" s="619" t="str">
        <f t="shared" si="76"/>
        <v/>
      </c>
      <c r="AL160" s="124" t="str">
        <f t="shared" si="56"/>
        <v/>
      </c>
      <c r="AM160" s="124" t="str">
        <f t="shared" si="57"/>
        <v/>
      </c>
      <c r="AN160" s="124" t="str">
        <f t="shared" si="58"/>
        <v/>
      </c>
      <c r="AO160" s="124" t="str">
        <f t="shared" si="59"/>
        <v/>
      </c>
      <c r="AP160" s="184"/>
      <c r="AQ160" s="182"/>
      <c r="AR160" s="182"/>
      <c r="AS160" s="182"/>
      <c r="AT160" s="182"/>
      <c r="AU160" s="127" t="str">
        <f t="shared" si="60"/>
        <v/>
      </c>
      <c r="AV160" s="354"/>
      <c r="AW160" s="127" t="str">
        <f t="shared" si="61"/>
        <v/>
      </c>
      <c r="AX160" s="144" t="str">
        <f t="shared" si="62"/>
        <v/>
      </c>
      <c r="AY160" s="182"/>
      <c r="AZ160" s="23"/>
      <c r="BA160" s="23"/>
      <c r="BB160" s="183"/>
      <c r="BC160" s="622"/>
      <c r="BD160" s="649" t="str">
        <f t="shared" si="77"/>
        <v/>
      </c>
      <c r="BE160" s="354"/>
      <c r="BF160" s="192" t="str">
        <f t="shared" si="78"/>
        <v/>
      </c>
      <c r="BG160" s="159"/>
      <c r="BH160" s="159"/>
      <c r="BI160" s="182"/>
      <c r="BJ160" s="194"/>
      <c r="BK160" s="194"/>
      <c r="BL160" s="194"/>
      <c r="BM160" s="127" t="str">
        <f t="shared" si="63"/>
        <v/>
      </c>
      <c r="BN160" s="194"/>
      <c r="BO160" s="178" t="str">
        <f t="shared" si="64"/>
        <v/>
      </c>
      <c r="BP160" s="191"/>
      <c r="BQ160" s="182"/>
      <c r="BR160" s="23"/>
      <c r="BS160" s="23"/>
      <c r="BT160" s="23"/>
      <c r="BU160" s="651"/>
      <c r="BV160" s="647"/>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633" t="str">
        <f t="shared" si="79"/>
        <v/>
      </c>
      <c r="DY160" s="736"/>
      <c r="DZ160" s="334"/>
      <c r="EA160" s="736"/>
      <c r="EB160" s="197"/>
      <c r="EC160" s="194"/>
      <c r="ED160" s="197"/>
      <c r="EE160" s="197"/>
      <c r="EF160" s="194"/>
      <c r="EG160" s="194"/>
      <c r="EH160" s="194"/>
      <c r="EI160" s="123" t="str">
        <f t="shared" si="65"/>
        <v/>
      </c>
      <c r="EJ160" s="194"/>
      <c r="EK160" s="620" t="str">
        <f t="shared" si="66"/>
        <v/>
      </c>
      <c r="EL160" s="756"/>
      <c r="EM160" s="620" t="str">
        <f t="shared" si="80"/>
        <v/>
      </c>
      <c r="EN160" s="733"/>
      <c r="EO160" s="163"/>
      <c r="EP160" s="163"/>
      <c r="EQ160" s="163"/>
      <c r="ER160" s="163"/>
      <c r="ES160" s="163"/>
      <c r="ET160" s="163"/>
      <c r="EU160" s="163"/>
      <c r="EV160" s="163"/>
      <c r="EW160" s="163"/>
      <c r="EX160" s="163"/>
      <c r="EY160" s="163"/>
      <c r="EZ160" s="163"/>
      <c r="FA160" s="163"/>
      <c r="FB160" s="163"/>
      <c r="FC160" s="742"/>
      <c r="FD160" s="648" t="str">
        <f t="shared" si="67"/>
        <v/>
      </c>
      <c r="FE160" s="183"/>
      <c r="FF160" s="201"/>
      <c r="FG160" s="201"/>
      <c r="FH160" s="201"/>
      <c r="FI160" s="201"/>
      <c r="FJ160" s="201"/>
      <c r="FK160" s="201"/>
      <c r="FL160" s="182"/>
      <c r="FM160" s="182"/>
      <c r="FN160" s="334"/>
      <c r="FO160" s="123" t="str">
        <f t="shared" si="68"/>
        <v/>
      </c>
      <c r="FP160" s="889" t="str">
        <f>IF(Table1[[#This Row],[Baumwollanteil (in %)]]&lt;&gt;"","05","")</f>
        <v/>
      </c>
      <c r="FQ160" s="999"/>
      <c r="FR160" s="179" t="str">
        <f t="shared" si="69"/>
        <v/>
      </c>
      <c r="FS160" s="175"/>
      <c r="FT160" s="175"/>
      <c r="FU160" s="175"/>
      <c r="FV160" s="745" t="str">
        <f t="shared" si="70"/>
        <v/>
      </c>
      <c r="FZ160" s="24"/>
      <c r="GA160" s="24"/>
      <c r="GC160" s="1010" t="str">
        <f>IF(Table1[[#This Row],[Global Trade Item Number (GTIN)]]="","",Table1[[#This Row],[Global Trade Item Number (GTIN)]])</f>
        <v/>
      </c>
      <c r="GD160" s="790" t="str">
        <f>IF(Table1[[#This Row],[WAWI-Nr./ Kreditoren-Nummer
(ASDV)]]&lt;&gt;"",Table1[[#This Row],[WAWI-Nr./ Kreditoren-Nummer
(ASDV)]],"")</f>
        <v/>
      </c>
      <c r="GE160" s="190"/>
      <c r="GF160" s="790" t="str">
        <f>IF(Table1[[#This Row],[Gültig ab (Datum)]]&lt;&gt;"","31.12.9999","")</f>
        <v/>
      </c>
      <c r="GG160" s="190"/>
      <c r="GH160" s="190"/>
      <c r="GI160" s="616"/>
      <c r="GJ160" s="765"/>
      <c r="GK160" s="763"/>
      <c r="GL160" s="617"/>
      <c r="GM160" s="617"/>
      <c r="GN160" s="617"/>
      <c r="GO160" s="617"/>
      <c r="GP160" s="617"/>
      <c r="GQ160" s="775"/>
      <c r="GR160" s="771"/>
      <c r="GS160" s="159"/>
      <c r="GT160" s="610"/>
      <c r="GU160" s="610"/>
      <c r="GV160" s="610"/>
      <c r="GW160" s="610"/>
      <c r="GX160" s="610"/>
      <c r="GY160" s="610"/>
      <c r="GZ160" s="610"/>
      <c r="HA160" s="610"/>
      <c r="HB160" s="771"/>
      <c r="HC160" s="610"/>
      <c r="HD160" s="610"/>
      <c r="HE160" s="610"/>
      <c r="HF160" s="610"/>
      <c r="HG160" s="610"/>
      <c r="HH160" s="610"/>
      <c r="HI160" s="610"/>
      <c r="HJ160" s="610"/>
      <c r="HK160" s="610"/>
      <c r="HL160" s="771"/>
      <c r="HM160" s="610"/>
      <c r="HN160" s="610"/>
      <c r="HO160" s="610"/>
      <c r="HP160" s="610"/>
      <c r="HQ160" s="610"/>
      <c r="HR160" s="610"/>
      <c r="HS160" s="610"/>
      <c r="HT160" s="610"/>
      <c r="HU160" s="610"/>
      <c r="HV160" s="771"/>
      <c r="HW160" s="610"/>
      <c r="HX160" s="610"/>
      <c r="HY160" s="610"/>
      <c r="HZ160" s="610"/>
      <c r="IA160" s="610"/>
      <c r="IB160" s="610"/>
      <c r="IC160" s="610"/>
      <c r="ID160" s="610"/>
      <c r="IE160" s="610"/>
      <c r="IF160" s="610"/>
      <c r="IG160" s="771"/>
      <c r="IH160" s="610"/>
      <c r="II160" s="610"/>
      <c r="IJ160" s="610"/>
      <c r="IK160" s="610"/>
      <c r="IL160" s="610"/>
      <c r="IM160" s="610"/>
      <c r="IN160" s="610"/>
      <c r="IO160" s="610"/>
      <c r="IP160" s="610"/>
      <c r="IQ160" s="610"/>
      <c r="IR160" s="771"/>
      <c r="IS160" s="610"/>
      <c r="IT160" s="610"/>
      <c r="IU160" s="610"/>
      <c r="IV160" s="610"/>
      <c r="IW160" s="610"/>
      <c r="IX160" s="610"/>
      <c r="IY160" s="610"/>
      <c r="IZ160" s="610"/>
      <c r="JA160" s="610"/>
      <c r="JB160" s="610"/>
      <c r="JC160" s="771"/>
      <c r="JD160" s="610"/>
      <c r="JE160" s="610"/>
      <c r="JF160" s="610"/>
      <c r="JG160" s="610"/>
      <c r="JH160" s="610"/>
      <c r="JI160" s="610"/>
      <c r="JJ160" s="610"/>
      <c r="JK160" s="610"/>
      <c r="JL160" s="610"/>
      <c r="JM160" s="827"/>
      <c r="JN160" s="771"/>
      <c r="JO160" s="610"/>
      <c r="JP160" s="610"/>
      <c r="JQ160" s="610"/>
      <c r="JR160" s="610"/>
      <c r="JS160" s="610"/>
      <c r="JT160" s="610"/>
      <c r="JU160" s="610"/>
      <c r="JV160" s="610"/>
      <c r="JW160" s="610"/>
      <c r="JX160" s="610"/>
      <c r="JY160" s="771"/>
      <c r="JZ160" s="610"/>
      <c r="KA160" s="610"/>
      <c r="KB160" s="610"/>
      <c r="KC160" s="610"/>
      <c r="KD160" s="610"/>
      <c r="KE160" s="610"/>
      <c r="KF160" s="610"/>
      <c r="KG160" s="610"/>
      <c r="KH160" s="610"/>
      <c r="KI160" s="610"/>
      <c r="KL160" s="803" t="str">
        <f>IF(Table1[[#This Row],[GTIN]]&lt;&gt;"",Table1[[#This Row],[GTIN]],"")</f>
        <v/>
      </c>
      <c r="KM160" s="804" t="str">
        <f>Table1[[#This Row],[Kreditor]]</f>
        <v/>
      </c>
      <c r="KN160" s="805" t="str">
        <f>IF(Table1[[#This Row],[Gültig ab (Datum)]]&lt;&gt;"",Table1[[#This Row],[Gültig ab (Datum)]],"")</f>
        <v/>
      </c>
      <c r="KO160" s="805" t="str">
        <f>Table1[[#This Row],[Gültig bis]]</f>
        <v/>
      </c>
      <c r="KP160" s="818" t="str">
        <f>IF(Table1[[#This Row],[Artikel verpackt? 
(X=Ja)]]="","",Table1[[#This Row],[Artikel verpackt? 
(X=Ja)]])</f>
        <v/>
      </c>
      <c r="KQ160" s="806" t="str">
        <f>IF(Table1[[#This Row],[Verpackung recyclingfähig?
(X=Ja)]]="","",Table1[[#This Row],[Verpackung recyclingfähig?
(X=Ja)]])</f>
        <v/>
      </c>
      <c r="KR160" s="807"/>
      <c r="KS160" s="808"/>
      <c r="KT160" s="809"/>
      <c r="KU160" s="809"/>
      <c r="KV160" s="809"/>
      <c r="KW160" s="809"/>
      <c r="KX160" s="809"/>
      <c r="KY160" s="809"/>
      <c r="KZ160" s="810"/>
      <c r="LA160" s="811" t="str">
        <f>IF(Table1[[#This Row],[Hauptkörper - B1 - Art]]="","",VLOOKUP(Table1[[#This Row],[Hauptkörper - B1 - Art]],'DD FD'!B:C,2,FALSE))</f>
        <v/>
      </c>
      <c r="LB160" s="812" t="str">
        <f>IF(Table1[[#This Row],[Hauptkörper - B1 - Fraktion]]="","",VLOOKUP(Table1[[#This Row],[Hauptkörper - B1 - Fraktion]],'DD FD'!H:J,3,FALSE))</f>
        <v/>
      </c>
      <c r="LC160" s="809" t="str">
        <f>IF(Table1[[#This Row],[Hauptkörper - B1 - Gewicht
(in G)]]="","",Table1[[#This Row],[Hauptkörper - B1 - Gewicht
(in G)]])</f>
        <v/>
      </c>
      <c r="LD160" s="809" t="str">
        <f>IF(Table1[[#This Row],[Hauptkörper - B1 - Lizenzierungs-pflichtig? (X=Ja)]]="","",Table1[[#This Row],[Hauptkörper - B1 - Lizenzierungs-pflichtig? (X=Ja)]])</f>
        <v/>
      </c>
      <c r="LE160" s="812" t="str">
        <f>IF(Table1[[#This Row],[Hauptkörper - B1 - Virgin Material]]="","",VLOOKUP(Table1[[#This Row],[Hauptkörper - B1 - Virgin Material]],'DD FD'!AJ:AK,2,FALSE))</f>
        <v/>
      </c>
      <c r="LF160" s="813" t="str">
        <f>IF(Table1[[#This Row],[Hauptkörper - B1 - Virgin Material Anteil (in %)]]="","",Table1[[#This Row],[Hauptkörper - B1 - Virgin Material Anteil (in %)]])</f>
        <v/>
      </c>
      <c r="LG160" s="812" t="str">
        <f>IF(Table1[[#This Row],[Hauptkörper - B1 - Recyceltes Material]]="","",VLOOKUP(Table1[[#This Row],[Hauptkörper - B1 - Recyceltes Material]],'DD FD'!AL:AM,2,FALSE))</f>
        <v/>
      </c>
      <c r="LH160" s="813" t="str">
        <f>IF(Table1[[#This Row],[Hauptkörper - B1 - Recyceltes Material Anteil (in %)]]="","",Table1[[#This Row],[Hauptkörper - B1 - Recyceltes Material Anteil (in %)]])</f>
        <v/>
      </c>
      <c r="LI160" s="814" t="str">
        <f>IF(Table1[[#This Row],[Hauptkörper - B1 - Beschichtung]]="","",VLOOKUP(Table1[[#This Row],[Hauptkörper - B1 - Beschichtung]],'DD FD'!AE:AF,2,FALSE))</f>
        <v/>
      </c>
      <c r="LJ160" s="815" t="str">
        <f>IF(Table1[[#This Row],[Hauptkörper - B1 - Beschichtung Anteil (in %)]]="","",Table1[[#This Row],[Hauptkörper - B1 - Beschichtung Anteil (in %)]])</f>
        <v/>
      </c>
      <c r="LK160" s="811" t="str">
        <f>IF(Table1[[#This Row],[Hauptkörper - B2 - Art]]="","",VLOOKUP(Table1[[#This Row],[Hauptkörper - B2 - Art]],'DD FD'!B:C,2,FALSE))</f>
        <v/>
      </c>
      <c r="LL160" s="812" t="str">
        <f>IF(Table1[[#This Row],[Hauptkörper - B2 - Fraktion]]="","",VLOOKUP(Table1[[#This Row],[Hauptkörper - B2 - Fraktion]],'DD FD'!H:J,3,FALSE))</f>
        <v/>
      </c>
      <c r="LM160" s="809" t="str">
        <f>IF(Table1[[#This Row],[Hauptkörper - B2 - Gewicht
(in G)]]="","",Table1[[#This Row],[Hauptkörper - B2 - Gewicht
(in G)]])</f>
        <v/>
      </c>
      <c r="LN160" s="809" t="str">
        <f>IF(Table1[[#This Row],[Hauptkörper - B2 - Lizenzierungs-pflichtig? (X=Ja)]]="","",Table1[[#This Row],[Hauptkörper - B2 - Lizenzierungs-pflichtig? (X=Ja)]])</f>
        <v/>
      </c>
      <c r="LO160" s="812" t="str">
        <f>IF(Table1[[#This Row],[Hauptkörper - B2 - Virgin Material]]="","",VLOOKUP(Table1[[#This Row],[Hauptkörper - B2 - Virgin Material]],'DD FD'!AJ:AK,2,FALSE))</f>
        <v/>
      </c>
      <c r="LP160" s="813" t="str">
        <f>IF(Table1[[#This Row],[Hauptkörper - B2 - Virgin Material Anteil (in %)]]="","",Table1[[#This Row],[Hauptkörper - B2 - Virgin Material Anteil (in %)]])</f>
        <v/>
      </c>
      <c r="LQ160" s="812" t="str">
        <f>IF(Table1[[#This Row],[Hauptkörper - B2 - Recyceltes Material]]="","",VLOOKUP(Table1[[#This Row],[Hauptkörper - B2 - Recyceltes Material]],'DD FD'!AL:AM,2,FALSE))</f>
        <v/>
      </c>
      <c r="LR160" s="813" t="str">
        <f>IF(Table1[[#This Row],[Hauptkörper - B2 - Recyceltes Material Anteil (in %)]]="","",Table1[[#This Row],[Hauptkörper - B2 - Recyceltes Material Anteil (in %)]])</f>
        <v/>
      </c>
      <c r="LS160" s="812" t="str">
        <f>IF(Table1[[#This Row],[Hauptkörper - B2 - Beschichtung]]="","",VLOOKUP(Table1[[#This Row],[Hauptkörper - B2 - Beschichtung]],'DD FD'!AE:AF,2,FALSE))</f>
        <v/>
      </c>
      <c r="LT160" s="815" t="str">
        <f>IF(Table1[[#This Row],[Hauptkörper - B2 - Beschichtung Anteil (in %)]]="","",Table1[[#This Row],[Hauptkörper - B2 - Beschichtung Anteil (in %)]])</f>
        <v/>
      </c>
      <c r="LU160" s="811" t="str">
        <f>IF(Table1[[#This Row],[Hauptkörper - B3 - Art]]="","",VLOOKUP(Table1[[#This Row],[Hauptkörper - B3 - Art]],'DD FD'!B:C,2,FALSE))</f>
        <v/>
      </c>
      <c r="LV160" s="812" t="str">
        <f>IF(Table1[[#This Row],[Hauptkörper - B3 - Fraktion]]="","",VLOOKUP(Table1[[#This Row],[Hauptkörper - B3 - Fraktion]],'DD FD'!H:J,3,FALSE))</f>
        <v/>
      </c>
      <c r="LW160" s="809" t="str">
        <f>IF(Table1[[#This Row],[Hauptkörper - B3 - Gewicht
(in G)]]="","",Table1[[#This Row],[Hauptkörper - B3 - Gewicht
(in G)]])</f>
        <v/>
      </c>
      <c r="LX160" s="809" t="str">
        <f>IF(Table1[[#This Row],[Hauptkörper - B3 - Lizenzierungs-pflichtig? (X=Ja)]]="","",Table1[[#This Row],[Hauptkörper - B3 - Lizenzierungs-pflichtig? (X=Ja)]])</f>
        <v/>
      </c>
      <c r="LY160" s="812" t="str">
        <f>IF(Table1[[#This Row],[Hauptkörper - B3 - Virgin Material]]="","",VLOOKUP(Table1[[#This Row],[Hauptkörper - B3 - Virgin Material]],'DD FD'!AJ:AK,2,FALSE))</f>
        <v/>
      </c>
      <c r="LZ160" s="813" t="str">
        <f>IF(Table1[[#This Row],[Hauptkörper - B3 - Virgin Material Anteil (in %)]]="","",Table1[[#This Row],[Hauptkörper - B3 - Virgin Material Anteil (in %)]])</f>
        <v/>
      </c>
      <c r="MA160" s="812" t="str">
        <f>IF(Table1[[#This Row],[Hauptkörper - B3 - Recyceltes Material]]="","",VLOOKUP(Table1[[#This Row],[Hauptkörper - B3 - Recyceltes Material]],'DD FD'!AL:AM,2,FALSE))</f>
        <v/>
      </c>
      <c r="MB160" s="813" t="str">
        <f>IF(Table1[[#This Row],[Hauptkörper - B3 - Recyceltes Material Anteil (in %)]]="","",Table1[[#This Row],[Hauptkörper - B3 - Recyceltes Material Anteil (in %)]])</f>
        <v/>
      </c>
      <c r="MC160" s="812" t="str">
        <f>IF(Table1[[#This Row],[Hauptkörper - B3 - Beschichtung]]="","",VLOOKUP(Table1[[#This Row],[Hauptkörper - B3 - Beschichtung]],'DD FD'!AE:AF,2,FALSE))</f>
        <v/>
      </c>
      <c r="MD160" s="815" t="str">
        <f>IF(Table1[[#This Row],[Hauptkörper - B3 - Beschichtung Anteil (in %)]]="","",Table1[[#This Row],[Hauptkörper - B3 - Beschichtung Anteil (in %)]])</f>
        <v/>
      </c>
      <c r="ME160" s="811" t="str">
        <f>IF(Table1[[#This Row],[Verschluss - B1 - Art]]="","",VLOOKUP(Table1[[#This Row],[Verschluss - B1 - Art]],'DD FD'!D:E,2,FALSE))</f>
        <v/>
      </c>
      <c r="MF160" s="812" t="str">
        <f>IF(Table1[[#This Row],[Verschluss - B1 - Fraktion]]="","",VLOOKUP(Table1[[#This Row],[Verschluss - B1 - Fraktion]],'DD FD'!H:J,3,FALSE))</f>
        <v/>
      </c>
      <c r="MG160" s="809" t="str">
        <f>IF(Table1[[#This Row],[Verschluss - B1 - Gewicht (in G)]]="","",Table1[[#This Row],[Verschluss - B1 - Gewicht (in G)]])</f>
        <v/>
      </c>
      <c r="MH160" s="809" t="str">
        <f>IF(Table1[[#This Row],[Verschluss - B1 - Lizenzierungs-pflichtig? (X=Ja)]]="","",Table1[[#This Row],[Verschluss - B1 - Lizenzierungs-pflichtig? (X=Ja)]])</f>
        <v/>
      </c>
      <c r="MI160" s="809" t="str">
        <f>IF(Table1[[#This Row],[Verschluss - B1 - Trennbar vom Hauptkörper? (X=Ja)]]="","",Table1[[#This Row],[Verschluss - B1 - Trennbar vom Hauptkörper? (X=Ja)]])</f>
        <v/>
      </c>
      <c r="MJ160" s="812" t="str">
        <f>IF(Table1[[#This Row],[Verschluss - B1 - Virgin Material]]="","",VLOOKUP(Table1[[#This Row],[Verschluss - B1 - Virgin Material]],'DD FD'!AJ:AK,2,FALSE))</f>
        <v/>
      </c>
      <c r="MK160" s="813" t="str">
        <f>IF(Table1[[#This Row],[Verschluss - B1 - Virgin Material Anteil (in %)]]="","",Table1[[#This Row],[Verschluss - B1 - Virgin Material Anteil (in %)]])</f>
        <v/>
      </c>
      <c r="ML160" s="812" t="str">
        <f>IF(Table1[[#This Row],[Verschluss - B1 - Recyceltes Material]]="","",VLOOKUP(Table1[[#This Row],[Verschluss - B1 - Recyceltes Material]],'DD FD'!AL:AM,2,FALSE))</f>
        <v/>
      </c>
      <c r="MM160" s="813" t="str">
        <f>IF(Table1[[#This Row],[Verschluss - B1 - Recyceltes Material Anteil (in %)]]="","",Table1[[#This Row],[Verschluss - B1 - Recyceltes Material Anteil (in %)]])</f>
        <v/>
      </c>
      <c r="MN160" s="812" t="str">
        <f>IF(Table1[[#This Row],[Verschluss - B1 - Beschichtung]]="","",VLOOKUP(Table1[[#This Row],[Verschluss - B1 - Beschichtung]],'DD FD'!AE:AF,2,FALSE))</f>
        <v/>
      </c>
      <c r="MO160" s="815" t="str">
        <f>IF(Table1[[#This Row],[Verschluss - B1 - Beschichtung Anteil (in %)]]="","",Table1[[#This Row],[Verschluss - B1 - Beschichtung Anteil (in %)]])</f>
        <v/>
      </c>
      <c r="MP160" s="811" t="str">
        <f>IF(Table1[[#This Row],[Verschluss - B2 - Art]]="","",VLOOKUP(Table1[[#This Row],[Verschluss - B2 - Art]],'DD FD'!D:E,2,FALSE))</f>
        <v/>
      </c>
      <c r="MQ160" s="812" t="str">
        <f>IF(Table1[[#This Row],[Verschluss - B2 - Fraktion]]="","",VLOOKUP(Table1[[#This Row],[Verschluss - B2 - Fraktion]],'DD FD'!H:J,3,FALSE))</f>
        <v/>
      </c>
      <c r="MR160" s="809" t="str">
        <f>IF(Table1[[#This Row],[Verschluss - B2 - Gewicht (in G)]]="","",Table1[[#This Row],[Verschluss - B2 - Gewicht (in G)]])</f>
        <v/>
      </c>
      <c r="MS160" s="809" t="str">
        <f>IF(Table1[[#This Row],[Verschluss - B2 - Lizenzierungs-pflichtig? (X=Ja)]]="","",Table1[[#This Row],[Verschluss - B2 - Lizenzierungs-pflichtig? (X=Ja)]])</f>
        <v/>
      </c>
      <c r="MT160" s="809" t="str">
        <f>IF(Table1[[#This Row],[Verschluss - B2 - Trennbar vom Hauptkörper? (X=Ja)]]="","",Table1[[#This Row],[Verschluss - B2 - Trennbar vom Hauptkörper? (X=Ja)]])</f>
        <v/>
      </c>
      <c r="MU160" s="812" t="str">
        <f>IF(Table1[[#This Row],[Verschluss - B2 - Virgin Material]]="","",VLOOKUP(Table1[[#This Row],[Verschluss - B2 - Virgin Material]],'DD FD'!AJ:AK,2,FALSE))</f>
        <v/>
      </c>
      <c r="MV160" s="813" t="str">
        <f>IF(Table1[[#This Row],[Verschluss - B2 - Virgin Material Anteil (in %)]]="","",Table1[[#This Row],[Verschluss - B2 - Virgin Material Anteil (in %)]])</f>
        <v/>
      </c>
      <c r="MW160" s="812" t="str">
        <f>IF(Table1[[#This Row],[Verschluss - B2 - Recyceltes Material]]="","",VLOOKUP(Table1[[#This Row],[Verschluss - B2 - Recyceltes Material]],'DD FD'!AL:AM,2,FALSE))</f>
        <v/>
      </c>
      <c r="MX160" s="813" t="str">
        <f>IF(Table1[[#This Row],[Verschluss - B2 - Recyceltes Material Anteil (in %)]]="","",Table1[[#This Row],[Verschluss - B2 - Recyceltes Material Anteil (in %)]])</f>
        <v/>
      </c>
      <c r="MY160" s="812" t="str">
        <f>IF(Table1[[#This Row],[Verschluss - B2 - Beschichtung]]="","",VLOOKUP(Table1[[#This Row],[Verschluss - B2 - Beschichtung]],'DD FD'!AE:AF,2,FALSE))</f>
        <v/>
      </c>
      <c r="MZ160" s="815" t="str">
        <f>IF(Table1[[#This Row],[Verschluss - B2 - Beschichtung Anteil (in %)]]="","",Table1[[#This Row],[Verschluss - B2 - Beschichtung Anteil (in %)]])</f>
        <v/>
      </c>
      <c r="NA160" s="811" t="str">
        <f>IF(Table1[[#This Row],[Verschluss - B3 - Art]]="","",VLOOKUP(Table1[[#This Row],[Verschluss - B3 - Art]],'DD FD'!D:E,2,FALSE))</f>
        <v/>
      </c>
      <c r="NB160" s="812" t="str">
        <f>IF(Table1[[#This Row],[Verschluss - B3 - Fraktion]]="","",VLOOKUP(Table1[[#This Row],[Verschluss - B3 - Fraktion]],'DD FD'!H:J,3,FALSE))</f>
        <v/>
      </c>
      <c r="NC160" s="809" t="str">
        <f>IF(Table1[[#This Row],[Verschluss - B3 - Gewicht (in G)]]="","",Table1[[#This Row],[Verschluss - B3 - Gewicht (in G)]])</f>
        <v/>
      </c>
      <c r="ND160" s="809" t="str">
        <f>IF(Table1[[#This Row],[Verschluss - B3 - Lizenzierungs-pflichtig? (X=Ja)]]="","",Table1[[#This Row],[Verschluss - B3 - Lizenzierungs-pflichtig? (X=Ja)]])</f>
        <v/>
      </c>
      <c r="NE160" s="809" t="str">
        <f>IF(Table1[[#This Row],[Verschluss - B3 - Trennbar vom Hauptkörper? (X=Ja)]]="","",Table1[[#This Row],[Verschluss - B3 - Trennbar vom Hauptkörper? (X=Ja)]])</f>
        <v/>
      </c>
      <c r="NF160" s="812" t="str">
        <f>IF(Table1[[#This Row],[Verschluss - B3 - Virgin Material]]="","",VLOOKUP(Table1[[#This Row],[Verschluss - B3 - Virgin Material]],'DD FD'!AJ:AK,2,FALSE))</f>
        <v/>
      </c>
      <c r="NG160" s="813" t="str">
        <f>IF(Table1[[#This Row],[Verschluss - B3 - Virgin Material Anteil (in %)]]="","",Table1[[#This Row],[Verschluss - B3 - Virgin Material Anteil (in %)]])</f>
        <v/>
      </c>
      <c r="NH160" s="812" t="str">
        <f>IF(Table1[[#This Row],[Verschluss - B3 - Recyceltes Material]]="","",VLOOKUP(Table1[[#This Row],[Verschluss - B3 - Recyceltes Material]],'DD FD'!AL:AM,2,FALSE))</f>
        <v/>
      </c>
      <c r="NI160" s="813" t="str">
        <f>IF(Table1[[#This Row],[Verschluss - B3 - Recyceltes Material Anteil (in %)]]="","",Table1[[#This Row],[Verschluss - B3 - Recyceltes Material Anteil (in %)]])</f>
        <v/>
      </c>
      <c r="NJ160" s="812" t="str">
        <f>IF(Table1[[#This Row],[Verschluss - B3 - Beschichtung]]="","",VLOOKUP(Table1[[#This Row],[Verschluss - B3 - Beschichtung]],'DD FD'!AE:AF,2,FALSE))</f>
        <v/>
      </c>
      <c r="NK160" s="815" t="str">
        <f>IF(Table1[[#This Row],[Verschluss - B3 - Beschichtung Anteil (in %)]]="","",Table1[[#This Row],[Verschluss - B3 - Beschichtung Anteil (in %)]])</f>
        <v/>
      </c>
      <c r="NL160" s="811" t="str">
        <f>IF(Table1[[#This Row],[Etikett - B1 - Art]]="","",VLOOKUP(Table1[[#This Row],[Etikett - B1 - Art]],'DD FD'!F:G,2,FALSE))</f>
        <v/>
      </c>
      <c r="NM160" s="812" t="str">
        <f>IF(Table1[[#This Row],[Etikett - B1 - Fraktion]]="","",VLOOKUP(Table1[[#This Row],[Etikett - B1 - Fraktion]],'DD FD'!H:J,3,FALSE))</f>
        <v/>
      </c>
      <c r="NN160" s="809" t="str">
        <f>IF(Table1[[#This Row],[Etikett - B1 - Gewicht (in G)]]="","",Table1[[#This Row],[Etikett - B1 - Gewicht (in G)]])</f>
        <v/>
      </c>
      <c r="NO160" s="809" t="str">
        <f>IF(Table1[[#This Row],[Etikett - B1 - Lizenzierungs-pflichtig? (X=Ja)]]="","",Table1[[#This Row],[Etikett - B1 - Lizenzierungs-pflichtig? (X=Ja)]])</f>
        <v/>
      </c>
      <c r="NP160" s="809" t="str">
        <f>IF(Table1[[#This Row],[Etikett - B1 - Trennbar vom Hauptkörper? (X=Ja)]]="","",Table1[[#This Row],[Etikett - B1 - Trennbar vom Hauptkörper? (X=Ja)]])</f>
        <v/>
      </c>
      <c r="NQ160" s="812" t="str">
        <f>IF(Table1[[#This Row],[Etikett - B1 - Virgin Material]]="","",VLOOKUP(Table1[[#This Row],[Etikett - B1 - Virgin Material]],'DD FD'!AJ:AK,2,FALSE))</f>
        <v/>
      </c>
      <c r="NR160" s="813" t="str">
        <f>IF(Table1[[#This Row],[Etikett - B1 - Virgin Material Anteil (in %)]]="","",Table1[[#This Row],[Etikett - B1 - Virgin Material Anteil (in %)]])</f>
        <v/>
      </c>
      <c r="NS160" s="812" t="str">
        <f>IF(Table1[[#This Row],[Etikett - B1 - Recyceltes Material]]="","",VLOOKUP(Table1[[#This Row],[Etikett - B1 - Recyceltes Material]],'DD FD'!AL:AM,2,FALSE))</f>
        <v/>
      </c>
      <c r="NT160" s="813" t="str">
        <f>IF(Table1[[#This Row],[Etikett - B1 - Recyceltes Material Anteil (in %)]]="","",Table1[[#This Row],[Etikett - B1 - Recyceltes Material Anteil (in %)]])</f>
        <v/>
      </c>
      <c r="NU160" s="812" t="str">
        <f>IF(Table1[[#This Row],[Etikett - B1 - Beschichtung]]="","",VLOOKUP(Table1[[#This Row],[Etikett - B1 - Beschichtung]],'DD FD'!AE:AF,2,FALSE))</f>
        <v/>
      </c>
      <c r="NV160" s="815" t="str">
        <f>IF(Table1[[#This Row],[Etikett - B1 - Beschichtung Anteil (in %)]]="","",Table1[[#This Row],[Etikett - B1 - Beschichtung Anteil (in %)]])</f>
        <v/>
      </c>
      <c r="NW160" s="811" t="str">
        <f>IF(Table1[[#This Row],[Etikett - B2 - Art]]="","",VLOOKUP(Table1[[#This Row],[Etikett - B2 - Art]],'DD FD'!F:G,2,FALSE))</f>
        <v/>
      </c>
      <c r="NX160" s="812" t="str">
        <f>IF(Table1[[#This Row],[Etikett - B2 - Fraktion]]="","",VLOOKUP(Table1[[#This Row],[Etikett - B2 - Fraktion]],'DD FD'!H:J,3,FALSE))</f>
        <v/>
      </c>
      <c r="NY160" s="809" t="str">
        <f>IF(Table1[[#This Row],[Etikett - B2 - Gewicht (in G)]]="","",Table1[[#This Row],[Etikett - B2 - Gewicht (in G)]])</f>
        <v/>
      </c>
      <c r="NZ160" s="809" t="str">
        <f>IF(Table1[[#This Row],[Etikett - B2 - Lizenzierungs-pflichtig? (X=Ja)]]="","",Table1[[#This Row],[Etikett - B2 - Lizenzierungs-pflichtig? (X=Ja)]])</f>
        <v/>
      </c>
      <c r="OA160" s="809" t="str">
        <f>IF(Table1[[#This Row],[Etikett - B2 - Trennbar vom Hauptkörper? (X=Ja)]]="","",Table1[[#This Row],[Etikett - B2 - Trennbar vom Hauptkörper? (X=Ja)]])</f>
        <v/>
      </c>
      <c r="OB160" s="812" t="str">
        <f>IF(Table1[[#This Row],[Etikett - B2 - Virgin Material]]="","",VLOOKUP(Table1[[#This Row],[Etikett - B2 - Virgin Material]],'DD FD'!AJ:AK,2,FALSE))</f>
        <v/>
      </c>
      <c r="OC160" s="813" t="str">
        <f>IF(Table1[[#This Row],[Etikett - B2 - Virgin Material Anteil (in %)]]="","",Table1[[#This Row],[Etikett - B2 - Virgin Material Anteil (in %)]])</f>
        <v/>
      </c>
      <c r="OD160" s="812" t="str">
        <f>IF(Table1[[#This Row],[Etikett - B2 - Recyceltes Material]]="","",VLOOKUP(Table1[[#This Row],[Etikett - B2 - Recyceltes Material]],'DD FD'!AL:AM,2,FALSE))</f>
        <v/>
      </c>
      <c r="OE160" s="813" t="str">
        <f>IF(Table1[[#This Row],[Etikett - B2 - Recyceltes Material Anteil (in %)]]="","",Table1[[#This Row],[Etikett - B2 - Recyceltes Material Anteil (in %)]])</f>
        <v/>
      </c>
      <c r="OF160" s="812" t="str">
        <f>IF(Table1[[#This Row],[Etikett - B2 - Beschichtung]]="","",VLOOKUP(Table1[[#This Row],[Etikett - B2 - Beschichtung]],'DD FD'!AE:AF,2,FALSE))</f>
        <v/>
      </c>
      <c r="OG160" s="815" t="str">
        <f>IF(Table1[[#This Row],[Etikett - B2 - Beschichtung Anteil (in %)]]="","",Table1[[#This Row],[Etikett - B2 - Beschichtung Anteil (in %)]])</f>
        <v/>
      </c>
      <c r="OH160" s="811" t="str">
        <f>IF(Table1[[#This Row],[Etikett - B3 - Art]]="","",VLOOKUP(Table1[[#This Row],[Etikett - B3 - Art]],'DD FD'!F:G,2,FALSE))</f>
        <v/>
      </c>
      <c r="OI160" s="812" t="str">
        <f>IF(Table1[[#This Row],[Etikett - B3 - Fraktion]]="","",VLOOKUP(Table1[[#This Row],[Etikett - B3 - Fraktion]],'DD FD'!H:J,3,FALSE))</f>
        <v/>
      </c>
      <c r="OJ160" s="809" t="str">
        <f>IF(Table1[[#This Row],[Etikett - B3 - Gewicht (in G)]]="","",Table1[[#This Row],[Etikett - B3 - Gewicht (in G)]])</f>
        <v/>
      </c>
      <c r="OK160" s="809" t="str">
        <f>IF(Table1[[#This Row],[Etikett - B3 - Lizenzierungs-pflichtig? (X=Ja)]]="","",Table1[[#This Row],[Etikett - B3 - Lizenzierungs-pflichtig? (X=Ja)]])</f>
        <v/>
      </c>
      <c r="OL160" s="809" t="str">
        <f>IF(Table1[[#This Row],[Etikett - B3 - Trennbar vom Hauptkörper? (X=Ja)]]="","",Table1[[#This Row],[Etikett - B3 - Trennbar vom Hauptkörper? (X=Ja)]])</f>
        <v/>
      </c>
      <c r="OM160" s="812" t="str">
        <f>IF(Table1[[#This Row],[Etikett - B3 - Virgin Material]]="","",VLOOKUP(Table1[[#This Row],[Etikett - B3 - Virgin Material]],'DD FD'!AJ:AK,2,FALSE))</f>
        <v/>
      </c>
      <c r="ON160" s="813" t="str">
        <f>IF(Table1[[#This Row],[Etikett - B3 - Virgin Material Anteil (in %)]]="","",Table1[[#This Row],[Etikett - B3 - Virgin Material Anteil (in %)]])</f>
        <v/>
      </c>
      <c r="OO160" s="812" t="str">
        <f>IF(Table1[[#This Row],[Etikett - B3 - Recyceltes Material]]="","",VLOOKUP(Table1[[#This Row],[Etikett - B3 - Recyceltes Material]],'DD FD'!AL:AM,2,FALSE))</f>
        <v/>
      </c>
      <c r="OP160" s="813" t="str">
        <f>IF(Table1[[#This Row],[Etikett - B3 - Recyceltes Material Anteil (in %)]]="","",Table1[[#This Row],[Etikett - B3 - Recyceltes Material Anteil (in %)]])</f>
        <v/>
      </c>
      <c r="OQ160" s="812" t="str">
        <f>IF(Table1[[#This Row],[Etikett - B3 - Beschichtung]]="","",VLOOKUP(Table1[[#This Row],[Etikett - B3 - Beschichtung]],'DD FD'!AE:AF,2,FALSE))</f>
        <v/>
      </c>
      <c r="OR160" s="861" t="str">
        <f>IF(Table1[[#This Row],[Etikett - B3 - Beschichtung Anteil (in %)]]="","",Table1[[#This Row],[Etikett - B3 - Beschichtung Anteil (in %)]])</f>
        <v/>
      </c>
      <c r="OS160" s="866">
        <f>ROUNDUP(SUM(
IF(AND(LB160='DD FD'!$J$7,LD160='DD FD'!$AI$3),LC160,0),
IF(AND(LL160='DD FD'!$J$7,LN160='DD FD'!$AI$3),LM160,0),
IF(AND(LV160='DD FD'!$J$7,LX160='DD FD'!$AI$3),LW160,0),
IF(AND(MF160='DD FD'!$J$7,MH160='DD FD'!$AI$3),MG160,0),
IF(AND(MQ160='DD FD'!$J$7,MS160='DD FD'!$AI$3),MR160,0),
IF(AND(NB160='DD FD'!$J$7,ND160='DD FD'!$AI$3),NC160,0),
IF(AND(NM160='DD FD'!$J$7,NO160='DD FD'!$AI$3),NN160,0),
IF(AND(NX160='DD FD'!$J$7,NZ160='DD FD'!$AI$3),NY160,0),
IF(AND(OI160='DD FD'!$J$7,OK160='DD FD'!$AI$3),OJ160,0),
),2)</f>
        <v>0</v>
      </c>
      <c r="OT160" s="865">
        <f>ROUNDUP(SUM(
IF(AND(LB160='DD FD'!$J$6,LD160='DD FD'!$AI$3),LC160,0),
IF(AND(LL160='DD FD'!$J$6,LN160='DD FD'!$AI$3),LM160,0),
IF(AND(LV160='DD FD'!$J$6,LX160='DD FD'!$AI$3),LW160,0),
IF(AND(MF160='DD FD'!$J$6,MH160='DD FD'!$AI$3),MG160,0),
IF(AND(MQ160='DD FD'!$J$6,MS160='DD FD'!$AI$3),MR160,0),
IF(AND(NB160='DD FD'!$J$6,ND160='DD FD'!$AI$3),NC160,0),
IF(AND(NM160='DD FD'!$J$6,NO160='DD FD'!$AI$3),NN160,0),
IF(AND(NX160='DD FD'!$J$6,NZ160='DD FD'!$AI$3),NY160,0),
IF(AND(OI160='DD FD'!$J$6,OK160='DD FD'!$AI$3),OJ160,0),
),2)</f>
        <v>0</v>
      </c>
      <c r="OU160" s="865">
        <f>ROUNDUP(SUM(
IF(AND(LB160='DD FD'!$J$10,LD160='DD FD'!$AI$3),LC160,0),
IF(AND(LL160='DD FD'!$J$10,LN160='DD FD'!$AI$3),LM160,0),
IF(AND(LV160='DD FD'!$J$10,LX160='DD FD'!$AI$3),LW160,0),
IF(AND(MF160='DD FD'!$J$10,MH160='DD FD'!$AI$3),MG160,0),
IF(AND(MQ160='DD FD'!$J$10,MS160='DD FD'!$AI$3),MR160,0),
IF(AND(NB160='DD FD'!$J$10,ND160='DD FD'!$AI$3),NC160,0),
IF(AND(NM160='DD FD'!$J$10,NO160='DD FD'!$AI$3),NN160,0),
IF(AND(NX160='DD FD'!$J$10,NZ160='DD FD'!$AI$3),NY160,0),
IF(AND(OI160='DD FD'!$J$10,OK160='DD FD'!$AI$3),OJ160,0),
),2)</f>
        <v>0</v>
      </c>
      <c r="OV160" s="865">
        <f>ROUNDUP(SUM(
IF(AND(LB160='DD FD'!$J$8,LD160='DD FD'!$AI$3),LC160,0),
IF(AND(LL160='DD FD'!$J$8,LN160='DD FD'!$AI$3),LM160,0),
IF(AND(LV160='DD FD'!$J$8,LX160='DD FD'!$AI$3),LW160,0),
IF(AND(MF160='DD FD'!$J$8,MH160='DD FD'!$AI$3),MG160,0),
IF(AND(MQ160='DD FD'!$J$8,MS160='DD FD'!$AI$3),MR160,0),
IF(AND(NB160='DD FD'!$J$8,ND160='DD FD'!$AI$3),NC160,0),
IF(AND(NM160='DD FD'!$J$8,NO160='DD FD'!$AI$3),NN160,0),
IF(AND(NX160='DD FD'!$J$8,NZ160='DD FD'!$AI$3),NY160,0),
IF(AND(OI160='DD FD'!$J$8,OK160='DD FD'!$AI$3),OJ160,0),
),2)</f>
        <v>0</v>
      </c>
      <c r="OW160" s="865">
        <f>ROUNDUP(SUM(
IF(AND(LB160='DD FD'!$J$5,LD160='DD FD'!$AI$3),LC160,0),
IF(AND(LL160='DD FD'!$J$5,LN160='DD FD'!$AI$3),LM160,0),
IF(AND(LV160='DD FD'!$J$5,LX160='DD FD'!$AI$3),LW160,0),
IF(AND(MF160='DD FD'!$J$5,MH160='DD FD'!$AI$3),MG160,0),
IF(AND(MQ160='DD FD'!$J$5,MS160='DD FD'!$AI$3),MR160,0),
IF(AND(NB160='DD FD'!$J$5,ND160='DD FD'!$AI$3),NC160,0),
IF(AND(NM160='DD FD'!$J$5,NO160='DD FD'!$AI$3),NN160,0),
IF(AND(NX160='DD FD'!$J$5,NZ160='DD FD'!$AI$3),NY160,0),
IF(AND(OI160='DD FD'!$J$5,OK160='DD FD'!$AI$3),OJ160,0),
),2)</f>
        <v>0</v>
      </c>
      <c r="OX160" s="865">
        <f>ROUNDUP(SUM(
IF(AND(LB160='DD FD'!$J$9,LD160='DD FD'!$AI$3),LC160,0),
IF(AND(LL160='DD FD'!$J$9,LN160='DD FD'!$AI$3),LM160,0),
IF(AND(LV160='DD FD'!$J$9,LX160='DD FD'!$AI$3),LW160,0),
IF(AND(MF160='DD FD'!$J$9,MH160='DD FD'!$AI$3),MG160,0),
IF(AND(MQ160='DD FD'!$J$9,MS160='DD FD'!$AI$3),MR160,0),
IF(AND(NB160='DD FD'!$J$9,ND160='DD FD'!$AI$3),NC160,0),
IF(AND(NM160='DD FD'!$J$9,NO160='DD FD'!$AI$3),NN160,0),
IF(AND(NX160='DD FD'!$J$9,NZ160='DD FD'!$AI$3),NY160,0),
IF(AND(OI160='DD FD'!$J$9,OK160='DD FD'!$AI$3),OJ160,0),
),2)</f>
        <v>0</v>
      </c>
      <c r="OY160" s="865">
        <f>ROUNDUP(SUM(
IF(AND(LB160='DD FD'!$J$4,LD160='DD FD'!$AI$3),LC160,0),
IF(AND(LL160='DD FD'!$J$4,LN160='DD FD'!$AI$3),LM160,0),
IF(AND(LV160='DD FD'!$J$4,LX160='DD FD'!$AI$3),LW160,0),
IF(AND(MF160='DD FD'!$J$4,MH160='DD FD'!$AI$3),MG160,0),
IF(AND(MQ160='DD FD'!$J$4,MS160='DD FD'!$AI$3),MR160,0),
IF(AND(NB160='DD FD'!$J$4,ND160='DD FD'!$AI$3),NC160,0),
IF(AND(NM160='DD FD'!$J$4,NO160='DD FD'!$AI$3),NN160,0),
IF(AND(NX160='DD FD'!$J$4,NZ160='DD FD'!$AI$3),NY160,0),
IF(AND(OI160='DD FD'!$J$4,OK160='DD FD'!$AI$3),OJ160,0),
),2)</f>
        <v>0</v>
      </c>
      <c r="OZ160" s="867">
        <f>ROUNDUP(SUM(
IF(AND(LB160='DD FD'!$J$11,LD160='DD FD'!$AI$3),LC160,0),
IF(AND(LL160='DD FD'!$J$11,LN160='DD FD'!$AI$3),LM160,0),
IF(AND(LV160='DD FD'!$J$11,LX160='DD FD'!$AI$3),LW160,0),
IF(AND(MF160='DD FD'!$J$11,MH160='DD FD'!$AI$3),MG160,0),
IF(AND(MQ160='DD FD'!$J$11,MS160='DD FD'!$AI$3),MR160,0),
IF(AND(NB160='DD FD'!$J$11,ND160='DD FD'!$AI$3),NC160,0),
IF(AND(NM160='DD FD'!$J$11,NO160='DD FD'!$AI$3),NN160,0),
IF(AND(NX160='DD FD'!$J$11,NZ160='DD FD'!$AI$3),NY160,0),
IF(AND(OI160='DD FD'!$J$11,OK160='DD FD'!$AI$3),OJ160,0),
),2)</f>
        <v>0</v>
      </c>
    </row>
    <row r="161" spans="1:416">
      <c r="A161" s="663"/>
      <c r="B161" s="182"/>
      <c r="C161" s="282"/>
      <c r="D161" s="282"/>
      <c r="E161" s="183"/>
      <c r="F161" s="355"/>
      <c r="G161" s="359"/>
      <c r="H161" s="664"/>
      <c r="I161" s="173"/>
      <c r="J161" s="161" t="str">
        <f t="shared" si="54"/>
        <v/>
      </c>
      <c r="K161" s="633" t="str">
        <f t="shared" si="71"/>
        <v/>
      </c>
      <c r="L161" s="636"/>
      <c r="M161" s="124" t="str">
        <f t="shared" si="72"/>
        <v/>
      </c>
      <c r="N161" s="125" t="str">
        <f t="shared" si="55"/>
        <v/>
      </c>
      <c r="O161" s="175"/>
      <c r="P161" s="175"/>
      <c r="Q161" s="126" t="str">
        <f t="shared" si="73"/>
        <v/>
      </c>
      <c r="R161" s="184"/>
      <c r="S161" s="184"/>
      <c r="T161" s="182"/>
      <c r="U161" s="182"/>
      <c r="V161" s="182"/>
      <c r="W161" s="358"/>
      <c r="X161" s="182"/>
      <c r="Y161" s="183"/>
      <c r="Z161" s="123"/>
      <c r="AA161" s="176"/>
      <c r="AB161" s="176"/>
      <c r="AC161" s="176"/>
      <c r="AD161" s="176"/>
      <c r="AE161" s="176"/>
      <c r="AF161" s="176"/>
      <c r="AG161" s="127" t="str">
        <f t="shared" si="74"/>
        <v/>
      </c>
      <c r="AH161" s="127" t="str">
        <f t="shared" si="75"/>
        <v/>
      </c>
      <c r="AI161" s="370"/>
      <c r="AJ161" s="635"/>
      <c r="AK161" s="619" t="str">
        <f t="shared" si="76"/>
        <v/>
      </c>
      <c r="AL161" s="124" t="str">
        <f t="shared" si="56"/>
        <v/>
      </c>
      <c r="AM161" s="124" t="str">
        <f t="shared" si="57"/>
        <v/>
      </c>
      <c r="AN161" s="124" t="str">
        <f t="shared" si="58"/>
        <v/>
      </c>
      <c r="AO161" s="124" t="str">
        <f t="shared" si="59"/>
        <v/>
      </c>
      <c r="AP161" s="184"/>
      <c r="AQ161" s="182"/>
      <c r="AR161" s="182"/>
      <c r="AS161" s="182"/>
      <c r="AT161" s="182"/>
      <c r="AU161" s="127" t="str">
        <f t="shared" si="60"/>
        <v/>
      </c>
      <c r="AV161" s="354"/>
      <c r="AW161" s="127" t="str">
        <f t="shared" si="61"/>
        <v/>
      </c>
      <c r="AX161" s="144" t="str">
        <f t="shared" si="62"/>
        <v/>
      </c>
      <c r="AY161" s="182"/>
      <c r="AZ161" s="23"/>
      <c r="BA161" s="23"/>
      <c r="BB161" s="183"/>
      <c r="BC161" s="622"/>
      <c r="BD161" s="649" t="str">
        <f t="shared" si="77"/>
        <v/>
      </c>
      <c r="BE161" s="354"/>
      <c r="BF161" s="192" t="str">
        <f t="shared" si="78"/>
        <v/>
      </c>
      <c r="BG161" s="159"/>
      <c r="BH161" s="159"/>
      <c r="BI161" s="182"/>
      <c r="BJ161" s="194"/>
      <c r="BK161" s="194"/>
      <c r="BL161" s="194"/>
      <c r="BM161" s="127" t="str">
        <f t="shared" si="63"/>
        <v/>
      </c>
      <c r="BN161" s="194"/>
      <c r="BO161" s="178" t="str">
        <f t="shared" si="64"/>
        <v/>
      </c>
      <c r="BP161" s="191"/>
      <c r="BQ161" s="182"/>
      <c r="BR161" s="23"/>
      <c r="BS161" s="23"/>
      <c r="BT161" s="23"/>
      <c r="BU161" s="651"/>
      <c r="BV161" s="647"/>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633" t="str">
        <f t="shared" si="79"/>
        <v/>
      </c>
      <c r="DY161" s="736"/>
      <c r="DZ161" s="334"/>
      <c r="EA161" s="736"/>
      <c r="EB161" s="197"/>
      <c r="EC161" s="194"/>
      <c r="ED161" s="197"/>
      <c r="EE161" s="197"/>
      <c r="EF161" s="194"/>
      <c r="EG161" s="194"/>
      <c r="EH161" s="194"/>
      <c r="EI161" s="123" t="str">
        <f t="shared" si="65"/>
        <v/>
      </c>
      <c r="EJ161" s="194"/>
      <c r="EK161" s="620" t="str">
        <f t="shared" si="66"/>
        <v/>
      </c>
      <c r="EL161" s="756"/>
      <c r="EM161" s="620" t="str">
        <f t="shared" si="80"/>
        <v/>
      </c>
      <c r="EN161" s="733"/>
      <c r="EO161" s="163"/>
      <c r="EP161" s="163"/>
      <c r="EQ161" s="163"/>
      <c r="ER161" s="163"/>
      <c r="ES161" s="163"/>
      <c r="ET161" s="163"/>
      <c r="EU161" s="163"/>
      <c r="EV161" s="163"/>
      <c r="EW161" s="163"/>
      <c r="EX161" s="163"/>
      <c r="EY161" s="163"/>
      <c r="EZ161" s="163"/>
      <c r="FA161" s="163"/>
      <c r="FB161" s="163"/>
      <c r="FC161" s="742"/>
      <c r="FD161" s="648" t="str">
        <f t="shared" si="67"/>
        <v/>
      </c>
      <c r="FE161" s="183"/>
      <c r="FF161" s="201"/>
      <c r="FG161" s="201"/>
      <c r="FH161" s="201"/>
      <c r="FI161" s="201"/>
      <c r="FJ161" s="201"/>
      <c r="FK161" s="201"/>
      <c r="FL161" s="182"/>
      <c r="FM161" s="182"/>
      <c r="FN161" s="334"/>
      <c r="FO161" s="123" t="str">
        <f t="shared" si="68"/>
        <v/>
      </c>
      <c r="FP161" s="889" t="str">
        <f>IF(Table1[[#This Row],[Baumwollanteil (in %)]]&lt;&gt;"","05","")</f>
        <v/>
      </c>
      <c r="FQ161" s="999"/>
      <c r="FR161" s="179" t="str">
        <f t="shared" si="69"/>
        <v/>
      </c>
      <c r="FS161" s="175"/>
      <c r="FT161" s="175"/>
      <c r="FU161" s="175"/>
      <c r="FV161" s="745" t="str">
        <f t="shared" si="70"/>
        <v/>
      </c>
      <c r="FZ161" s="24"/>
      <c r="GA161" s="24"/>
      <c r="GC161" s="1010" t="str">
        <f>IF(Table1[[#This Row],[Global Trade Item Number (GTIN)]]="","",Table1[[#This Row],[Global Trade Item Number (GTIN)]])</f>
        <v/>
      </c>
      <c r="GD161" s="790" t="str">
        <f>IF(Table1[[#This Row],[WAWI-Nr./ Kreditoren-Nummer
(ASDV)]]&lt;&gt;"",Table1[[#This Row],[WAWI-Nr./ Kreditoren-Nummer
(ASDV)]],"")</f>
        <v/>
      </c>
      <c r="GE161" s="190"/>
      <c r="GF161" s="790" t="str">
        <f>IF(Table1[[#This Row],[Gültig ab (Datum)]]&lt;&gt;"","31.12.9999","")</f>
        <v/>
      </c>
      <c r="GG161" s="190"/>
      <c r="GH161" s="190"/>
      <c r="GI161" s="616"/>
      <c r="GJ161" s="765"/>
      <c r="GK161" s="763"/>
      <c r="GL161" s="617"/>
      <c r="GM161" s="617"/>
      <c r="GN161" s="617"/>
      <c r="GO161" s="617"/>
      <c r="GP161" s="617"/>
      <c r="GQ161" s="775"/>
      <c r="GR161" s="771"/>
      <c r="GS161" s="159"/>
      <c r="GT161" s="610"/>
      <c r="GU161" s="610"/>
      <c r="GV161" s="610"/>
      <c r="GW161" s="610"/>
      <c r="GX161" s="610"/>
      <c r="GY161" s="610"/>
      <c r="GZ161" s="610"/>
      <c r="HA161" s="610"/>
      <c r="HB161" s="771"/>
      <c r="HC161" s="610"/>
      <c r="HD161" s="610"/>
      <c r="HE161" s="610"/>
      <c r="HF161" s="610"/>
      <c r="HG161" s="610"/>
      <c r="HH161" s="610"/>
      <c r="HI161" s="610"/>
      <c r="HJ161" s="610"/>
      <c r="HK161" s="610"/>
      <c r="HL161" s="771"/>
      <c r="HM161" s="610"/>
      <c r="HN161" s="610"/>
      <c r="HO161" s="610"/>
      <c r="HP161" s="610"/>
      <c r="HQ161" s="610"/>
      <c r="HR161" s="610"/>
      <c r="HS161" s="610"/>
      <c r="HT161" s="610"/>
      <c r="HU161" s="610"/>
      <c r="HV161" s="771"/>
      <c r="HW161" s="610"/>
      <c r="HX161" s="610"/>
      <c r="HY161" s="610"/>
      <c r="HZ161" s="610"/>
      <c r="IA161" s="610"/>
      <c r="IB161" s="610"/>
      <c r="IC161" s="610"/>
      <c r="ID161" s="610"/>
      <c r="IE161" s="610"/>
      <c r="IF161" s="610"/>
      <c r="IG161" s="771"/>
      <c r="IH161" s="610"/>
      <c r="II161" s="610"/>
      <c r="IJ161" s="610"/>
      <c r="IK161" s="610"/>
      <c r="IL161" s="610"/>
      <c r="IM161" s="610"/>
      <c r="IN161" s="610"/>
      <c r="IO161" s="610"/>
      <c r="IP161" s="610"/>
      <c r="IQ161" s="610"/>
      <c r="IR161" s="771"/>
      <c r="IS161" s="610"/>
      <c r="IT161" s="610"/>
      <c r="IU161" s="610"/>
      <c r="IV161" s="610"/>
      <c r="IW161" s="610"/>
      <c r="IX161" s="610"/>
      <c r="IY161" s="610"/>
      <c r="IZ161" s="610"/>
      <c r="JA161" s="610"/>
      <c r="JB161" s="610"/>
      <c r="JC161" s="771"/>
      <c r="JD161" s="610"/>
      <c r="JE161" s="610"/>
      <c r="JF161" s="610"/>
      <c r="JG161" s="610"/>
      <c r="JH161" s="610"/>
      <c r="JI161" s="610"/>
      <c r="JJ161" s="610"/>
      <c r="JK161" s="610"/>
      <c r="JL161" s="610"/>
      <c r="JM161" s="827"/>
      <c r="JN161" s="771"/>
      <c r="JO161" s="610"/>
      <c r="JP161" s="610"/>
      <c r="JQ161" s="610"/>
      <c r="JR161" s="610"/>
      <c r="JS161" s="610"/>
      <c r="JT161" s="610"/>
      <c r="JU161" s="610"/>
      <c r="JV161" s="610"/>
      <c r="JW161" s="610"/>
      <c r="JX161" s="610"/>
      <c r="JY161" s="771"/>
      <c r="JZ161" s="610"/>
      <c r="KA161" s="610"/>
      <c r="KB161" s="610"/>
      <c r="KC161" s="610"/>
      <c r="KD161" s="610"/>
      <c r="KE161" s="610"/>
      <c r="KF161" s="610"/>
      <c r="KG161" s="610"/>
      <c r="KH161" s="610"/>
      <c r="KI161" s="610"/>
      <c r="KL161" s="803" t="str">
        <f>IF(Table1[[#This Row],[GTIN]]&lt;&gt;"",Table1[[#This Row],[GTIN]],"")</f>
        <v/>
      </c>
      <c r="KM161" s="804" t="str">
        <f>Table1[[#This Row],[Kreditor]]</f>
        <v/>
      </c>
      <c r="KN161" s="805" t="str">
        <f>IF(Table1[[#This Row],[Gültig ab (Datum)]]&lt;&gt;"",Table1[[#This Row],[Gültig ab (Datum)]],"")</f>
        <v/>
      </c>
      <c r="KO161" s="805" t="str">
        <f>Table1[[#This Row],[Gültig bis]]</f>
        <v/>
      </c>
      <c r="KP161" s="818" t="str">
        <f>IF(Table1[[#This Row],[Artikel verpackt? 
(X=Ja)]]="","",Table1[[#This Row],[Artikel verpackt? 
(X=Ja)]])</f>
        <v/>
      </c>
      <c r="KQ161" s="806" t="str">
        <f>IF(Table1[[#This Row],[Verpackung recyclingfähig?
(X=Ja)]]="","",Table1[[#This Row],[Verpackung recyclingfähig?
(X=Ja)]])</f>
        <v/>
      </c>
      <c r="KR161" s="807"/>
      <c r="KS161" s="808"/>
      <c r="KT161" s="809"/>
      <c r="KU161" s="809"/>
      <c r="KV161" s="809"/>
      <c r="KW161" s="809"/>
      <c r="KX161" s="809"/>
      <c r="KY161" s="809"/>
      <c r="KZ161" s="810"/>
      <c r="LA161" s="811" t="str">
        <f>IF(Table1[[#This Row],[Hauptkörper - B1 - Art]]="","",VLOOKUP(Table1[[#This Row],[Hauptkörper - B1 - Art]],'DD FD'!B:C,2,FALSE))</f>
        <v/>
      </c>
      <c r="LB161" s="812" t="str">
        <f>IF(Table1[[#This Row],[Hauptkörper - B1 - Fraktion]]="","",VLOOKUP(Table1[[#This Row],[Hauptkörper - B1 - Fraktion]],'DD FD'!H:J,3,FALSE))</f>
        <v/>
      </c>
      <c r="LC161" s="809" t="str">
        <f>IF(Table1[[#This Row],[Hauptkörper - B1 - Gewicht
(in G)]]="","",Table1[[#This Row],[Hauptkörper - B1 - Gewicht
(in G)]])</f>
        <v/>
      </c>
      <c r="LD161" s="809" t="str">
        <f>IF(Table1[[#This Row],[Hauptkörper - B1 - Lizenzierungs-pflichtig? (X=Ja)]]="","",Table1[[#This Row],[Hauptkörper - B1 - Lizenzierungs-pflichtig? (X=Ja)]])</f>
        <v/>
      </c>
      <c r="LE161" s="812" t="str">
        <f>IF(Table1[[#This Row],[Hauptkörper - B1 - Virgin Material]]="","",VLOOKUP(Table1[[#This Row],[Hauptkörper - B1 - Virgin Material]],'DD FD'!AJ:AK,2,FALSE))</f>
        <v/>
      </c>
      <c r="LF161" s="813" t="str">
        <f>IF(Table1[[#This Row],[Hauptkörper - B1 - Virgin Material Anteil (in %)]]="","",Table1[[#This Row],[Hauptkörper - B1 - Virgin Material Anteil (in %)]])</f>
        <v/>
      </c>
      <c r="LG161" s="812" t="str">
        <f>IF(Table1[[#This Row],[Hauptkörper - B1 - Recyceltes Material]]="","",VLOOKUP(Table1[[#This Row],[Hauptkörper - B1 - Recyceltes Material]],'DD FD'!AL:AM,2,FALSE))</f>
        <v/>
      </c>
      <c r="LH161" s="813" t="str">
        <f>IF(Table1[[#This Row],[Hauptkörper - B1 - Recyceltes Material Anteil (in %)]]="","",Table1[[#This Row],[Hauptkörper - B1 - Recyceltes Material Anteil (in %)]])</f>
        <v/>
      </c>
      <c r="LI161" s="814" t="str">
        <f>IF(Table1[[#This Row],[Hauptkörper - B1 - Beschichtung]]="","",VLOOKUP(Table1[[#This Row],[Hauptkörper - B1 - Beschichtung]],'DD FD'!AE:AF,2,FALSE))</f>
        <v/>
      </c>
      <c r="LJ161" s="815" t="str">
        <f>IF(Table1[[#This Row],[Hauptkörper - B1 - Beschichtung Anteil (in %)]]="","",Table1[[#This Row],[Hauptkörper - B1 - Beschichtung Anteil (in %)]])</f>
        <v/>
      </c>
      <c r="LK161" s="811" t="str">
        <f>IF(Table1[[#This Row],[Hauptkörper - B2 - Art]]="","",VLOOKUP(Table1[[#This Row],[Hauptkörper - B2 - Art]],'DD FD'!B:C,2,FALSE))</f>
        <v/>
      </c>
      <c r="LL161" s="812" t="str">
        <f>IF(Table1[[#This Row],[Hauptkörper - B2 - Fraktion]]="","",VLOOKUP(Table1[[#This Row],[Hauptkörper - B2 - Fraktion]],'DD FD'!H:J,3,FALSE))</f>
        <v/>
      </c>
      <c r="LM161" s="809" t="str">
        <f>IF(Table1[[#This Row],[Hauptkörper - B2 - Gewicht
(in G)]]="","",Table1[[#This Row],[Hauptkörper - B2 - Gewicht
(in G)]])</f>
        <v/>
      </c>
      <c r="LN161" s="809" t="str">
        <f>IF(Table1[[#This Row],[Hauptkörper - B2 - Lizenzierungs-pflichtig? (X=Ja)]]="","",Table1[[#This Row],[Hauptkörper - B2 - Lizenzierungs-pflichtig? (X=Ja)]])</f>
        <v/>
      </c>
      <c r="LO161" s="812" t="str">
        <f>IF(Table1[[#This Row],[Hauptkörper - B2 - Virgin Material]]="","",VLOOKUP(Table1[[#This Row],[Hauptkörper - B2 - Virgin Material]],'DD FD'!AJ:AK,2,FALSE))</f>
        <v/>
      </c>
      <c r="LP161" s="813" t="str">
        <f>IF(Table1[[#This Row],[Hauptkörper - B2 - Virgin Material Anteil (in %)]]="","",Table1[[#This Row],[Hauptkörper - B2 - Virgin Material Anteil (in %)]])</f>
        <v/>
      </c>
      <c r="LQ161" s="812" t="str">
        <f>IF(Table1[[#This Row],[Hauptkörper - B2 - Recyceltes Material]]="","",VLOOKUP(Table1[[#This Row],[Hauptkörper - B2 - Recyceltes Material]],'DD FD'!AL:AM,2,FALSE))</f>
        <v/>
      </c>
      <c r="LR161" s="813" t="str">
        <f>IF(Table1[[#This Row],[Hauptkörper - B2 - Recyceltes Material Anteil (in %)]]="","",Table1[[#This Row],[Hauptkörper - B2 - Recyceltes Material Anteil (in %)]])</f>
        <v/>
      </c>
      <c r="LS161" s="812" t="str">
        <f>IF(Table1[[#This Row],[Hauptkörper - B2 - Beschichtung]]="","",VLOOKUP(Table1[[#This Row],[Hauptkörper - B2 - Beschichtung]],'DD FD'!AE:AF,2,FALSE))</f>
        <v/>
      </c>
      <c r="LT161" s="815" t="str">
        <f>IF(Table1[[#This Row],[Hauptkörper - B2 - Beschichtung Anteil (in %)]]="","",Table1[[#This Row],[Hauptkörper - B2 - Beschichtung Anteil (in %)]])</f>
        <v/>
      </c>
      <c r="LU161" s="811" t="str">
        <f>IF(Table1[[#This Row],[Hauptkörper - B3 - Art]]="","",VLOOKUP(Table1[[#This Row],[Hauptkörper - B3 - Art]],'DD FD'!B:C,2,FALSE))</f>
        <v/>
      </c>
      <c r="LV161" s="812" t="str">
        <f>IF(Table1[[#This Row],[Hauptkörper - B3 - Fraktion]]="","",VLOOKUP(Table1[[#This Row],[Hauptkörper - B3 - Fraktion]],'DD FD'!H:J,3,FALSE))</f>
        <v/>
      </c>
      <c r="LW161" s="809" t="str">
        <f>IF(Table1[[#This Row],[Hauptkörper - B3 - Gewicht
(in G)]]="","",Table1[[#This Row],[Hauptkörper - B3 - Gewicht
(in G)]])</f>
        <v/>
      </c>
      <c r="LX161" s="809" t="str">
        <f>IF(Table1[[#This Row],[Hauptkörper - B3 - Lizenzierungs-pflichtig? (X=Ja)]]="","",Table1[[#This Row],[Hauptkörper - B3 - Lizenzierungs-pflichtig? (X=Ja)]])</f>
        <v/>
      </c>
      <c r="LY161" s="812" t="str">
        <f>IF(Table1[[#This Row],[Hauptkörper - B3 - Virgin Material]]="","",VLOOKUP(Table1[[#This Row],[Hauptkörper - B3 - Virgin Material]],'DD FD'!AJ:AK,2,FALSE))</f>
        <v/>
      </c>
      <c r="LZ161" s="813" t="str">
        <f>IF(Table1[[#This Row],[Hauptkörper - B3 - Virgin Material Anteil (in %)]]="","",Table1[[#This Row],[Hauptkörper - B3 - Virgin Material Anteil (in %)]])</f>
        <v/>
      </c>
      <c r="MA161" s="812" t="str">
        <f>IF(Table1[[#This Row],[Hauptkörper - B3 - Recyceltes Material]]="","",VLOOKUP(Table1[[#This Row],[Hauptkörper - B3 - Recyceltes Material]],'DD FD'!AL:AM,2,FALSE))</f>
        <v/>
      </c>
      <c r="MB161" s="813" t="str">
        <f>IF(Table1[[#This Row],[Hauptkörper - B3 - Recyceltes Material Anteil (in %)]]="","",Table1[[#This Row],[Hauptkörper - B3 - Recyceltes Material Anteil (in %)]])</f>
        <v/>
      </c>
      <c r="MC161" s="812" t="str">
        <f>IF(Table1[[#This Row],[Hauptkörper - B3 - Beschichtung]]="","",VLOOKUP(Table1[[#This Row],[Hauptkörper - B3 - Beschichtung]],'DD FD'!AE:AF,2,FALSE))</f>
        <v/>
      </c>
      <c r="MD161" s="815" t="str">
        <f>IF(Table1[[#This Row],[Hauptkörper - B3 - Beschichtung Anteil (in %)]]="","",Table1[[#This Row],[Hauptkörper - B3 - Beschichtung Anteil (in %)]])</f>
        <v/>
      </c>
      <c r="ME161" s="811" t="str">
        <f>IF(Table1[[#This Row],[Verschluss - B1 - Art]]="","",VLOOKUP(Table1[[#This Row],[Verschluss - B1 - Art]],'DD FD'!D:E,2,FALSE))</f>
        <v/>
      </c>
      <c r="MF161" s="812" t="str">
        <f>IF(Table1[[#This Row],[Verschluss - B1 - Fraktion]]="","",VLOOKUP(Table1[[#This Row],[Verschluss - B1 - Fraktion]],'DD FD'!H:J,3,FALSE))</f>
        <v/>
      </c>
      <c r="MG161" s="809" t="str">
        <f>IF(Table1[[#This Row],[Verschluss - B1 - Gewicht (in G)]]="","",Table1[[#This Row],[Verschluss - B1 - Gewicht (in G)]])</f>
        <v/>
      </c>
      <c r="MH161" s="809" t="str">
        <f>IF(Table1[[#This Row],[Verschluss - B1 - Lizenzierungs-pflichtig? (X=Ja)]]="","",Table1[[#This Row],[Verschluss - B1 - Lizenzierungs-pflichtig? (X=Ja)]])</f>
        <v/>
      </c>
      <c r="MI161" s="809" t="str">
        <f>IF(Table1[[#This Row],[Verschluss - B1 - Trennbar vom Hauptkörper? (X=Ja)]]="","",Table1[[#This Row],[Verschluss - B1 - Trennbar vom Hauptkörper? (X=Ja)]])</f>
        <v/>
      </c>
      <c r="MJ161" s="812" t="str">
        <f>IF(Table1[[#This Row],[Verschluss - B1 - Virgin Material]]="","",VLOOKUP(Table1[[#This Row],[Verschluss - B1 - Virgin Material]],'DD FD'!AJ:AK,2,FALSE))</f>
        <v/>
      </c>
      <c r="MK161" s="813" t="str">
        <f>IF(Table1[[#This Row],[Verschluss - B1 - Virgin Material Anteil (in %)]]="","",Table1[[#This Row],[Verschluss - B1 - Virgin Material Anteil (in %)]])</f>
        <v/>
      </c>
      <c r="ML161" s="812" t="str">
        <f>IF(Table1[[#This Row],[Verschluss - B1 - Recyceltes Material]]="","",VLOOKUP(Table1[[#This Row],[Verschluss - B1 - Recyceltes Material]],'DD FD'!AL:AM,2,FALSE))</f>
        <v/>
      </c>
      <c r="MM161" s="813" t="str">
        <f>IF(Table1[[#This Row],[Verschluss - B1 - Recyceltes Material Anteil (in %)]]="","",Table1[[#This Row],[Verschluss - B1 - Recyceltes Material Anteil (in %)]])</f>
        <v/>
      </c>
      <c r="MN161" s="812" t="str">
        <f>IF(Table1[[#This Row],[Verschluss - B1 - Beschichtung]]="","",VLOOKUP(Table1[[#This Row],[Verschluss - B1 - Beschichtung]],'DD FD'!AE:AF,2,FALSE))</f>
        <v/>
      </c>
      <c r="MO161" s="815" t="str">
        <f>IF(Table1[[#This Row],[Verschluss - B1 - Beschichtung Anteil (in %)]]="","",Table1[[#This Row],[Verschluss - B1 - Beschichtung Anteil (in %)]])</f>
        <v/>
      </c>
      <c r="MP161" s="811" t="str">
        <f>IF(Table1[[#This Row],[Verschluss - B2 - Art]]="","",VLOOKUP(Table1[[#This Row],[Verschluss - B2 - Art]],'DD FD'!D:E,2,FALSE))</f>
        <v/>
      </c>
      <c r="MQ161" s="812" t="str">
        <f>IF(Table1[[#This Row],[Verschluss - B2 - Fraktion]]="","",VLOOKUP(Table1[[#This Row],[Verschluss - B2 - Fraktion]],'DD FD'!H:J,3,FALSE))</f>
        <v/>
      </c>
      <c r="MR161" s="809" t="str">
        <f>IF(Table1[[#This Row],[Verschluss - B2 - Gewicht (in G)]]="","",Table1[[#This Row],[Verschluss - B2 - Gewicht (in G)]])</f>
        <v/>
      </c>
      <c r="MS161" s="809" t="str">
        <f>IF(Table1[[#This Row],[Verschluss - B2 - Lizenzierungs-pflichtig? (X=Ja)]]="","",Table1[[#This Row],[Verschluss - B2 - Lizenzierungs-pflichtig? (X=Ja)]])</f>
        <v/>
      </c>
      <c r="MT161" s="809" t="str">
        <f>IF(Table1[[#This Row],[Verschluss - B2 - Trennbar vom Hauptkörper? (X=Ja)]]="","",Table1[[#This Row],[Verschluss - B2 - Trennbar vom Hauptkörper? (X=Ja)]])</f>
        <v/>
      </c>
      <c r="MU161" s="812" t="str">
        <f>IF(Table1[[#This Row],[Verschluss - B2 - Virgin Material]]="","",VLOOKUP(Table1[[#This Row],[Verschluss - B2 - Virgin Material]],'DD FD'!AJ:AK,2,FALSE))</f>
        <v/>
      </c>
      <c r="MV161" s="813" t="str">
        <f>IF(Table1[[#This Row],[Verschluss - B2 - Virgin Material Anteil (in %)]]="","",Table1[[#This Row],[Verschluss - B2 - Virgin Material Anteil (in %)]])</f>
        <v/>
      </c>
      <c r="MW161" s="812" t="str">
        <f>IF(Table1[[#This Row],[Verschluss - B2 - Recyceltes Material]]="","",VLOOKUP(Table1[[#This Row],[Verschluss - B2 - Recyceltes Material]],'DD FD'!AL:AM,2,FALSE))</f>
        <v/>
      </c>
      <c r="MX161" s="813" t="str">
        <f>IF(Table1[[#This Row],[Verschluss - B2 - Recyceltes Material Anteil (in %)]]="","",Table1[[#This Row],[Verschluss - B2 - Recyceltes Material Anteil (in %)]])</f>
        <v/>
      </c>
      <c r="MY161" s="812" t="str">
        <f>IF(Table1[[#This Row],[Verschluss - B2 - Beschichtung]]="","",VLOOKUP(Table1[[#This Row],[Verschluss - B2 - Beschichtung]],'DD FD'!AE:AF,2,FALSE))</f>
        <v/>
      </c>
      <c r="MZ161" s="815" t="str">
        <f>IF(Table1[[#This Row],[Verschluss - B2 - Beschichtung Anteil (in %)]]="","",Table1[[#This Row],[Verschluss - B2 - Beschichtung Anteil (in %)]])</f>
        <v/>
      </c>
      <c r="NA161" s="811" t="str">
        <f>IF(Table1[[#This Row],[Verschluss - B3 - Art]]="","",VLOOKUP(Table1[[#This Row],[Verschluss - B3 - Art]],'DD FD'!D:E,2,FALSE))</f>
        <v/>
      </c>
      <c r="NB161" s="812" t="str">
        <f>IF(Table1[[#This Row],[Verschluss - B3 - Fraktion]]="","",VLOOKUP(Table1[[#This Row],[Verschluss - B3 - Fraktion]],'DD FD'!H:J,3,FALSE))</f>
        <v/>
      </c>
      <c r="NC161" s="809" t="str">
        <f>IF(Table1[[#This Row],[Verschluss - B3 - Gewicht (in G)]]="","",Table1[[#This Row],[Verschluss - B3 - Gewicht (in G)]])</f>
        <v/>
      </c>
      <c r="ND161" s="809" t="str">
        <f>IF(Table1[[#This Row],[Verschluss - B3 - Lizenzierungs-pflichtig? (X=Ja)]]="","",Table1[[#This Row],[Verschluss - B3 - Lizenzierungs-pflichtig? (X=Ja)]])</f>
        <v/>
      </c>
      <c r="NE161" s="809" t="str">
        <f>IF(Table1[[#This Row],[Verschluss - B3 - Trennbar vom Hauptkörper? (X=Ja)]]="","",Table1[[#This Row],[Verschluss - B3 - Trennbar vom Hauptkörper? (X=Ja)]])</f>
        <v/>
      </c>
      <c r="NF161" s="812" t="str">
        <f>IF(Table1[[#This Row],[Verschluss - B3 - Virgin Material]]="","",VLOOKUP(Table1[[#This Row],[Verschluss - B3 - Virgin Material]],'DD FD'!AJ:AK,2,FALSE))</f>
        <v/>
      </c>
      <c r="NG161" s="813" t="str">
        <f>IF(Table1[[#This Row],[Verschluss - B3 - Virgin Material Anteil (in %)]]="","",Table1[[#This Row],[Verschluss - B3 - Virgin Material Anteil (in %)]])</f>
        <v/>
      </c>
      <c r="NH161" s="812" t="str">
        <f>IF(Table1[[#This Row],[Verschluss - B3 - Recyceltes Material]]="","",VLOOKUP(Table1[[#This Row],[Verschluss - B3 - Recyceltes Material]],'DD FD'!AL:AM,2,FALSE))</f>
        <v/>
      </c>
      <c r="NI161" s="813" t="str">
        <f>IF(Table1[[#This Row],[Verschluss - B3 - Recyceltes Material Anteil (in %)]]="","",Table1[[#This Row],[Verschluss - B3 - Recyceltes Material Anteil (in %)]])</f>
        <v/>
      </c>
      <c r="NJ161" s="812" t="str">
        <f>IF(Table1[[#This Row],[Verschluss - B3 - Beschichtung]]="","",VLOOKUP(Table1[[#This Row],[Verschluss - B3 - Beschichtung]],'DD FD'!AE:AF,2,FALSE))</f>
        <v/>
      </c>
      <c r="NK161" s="815" t="str">
        <f>IF(Table1[[#This Row],[Verschluss - B3 - Beschichtung Anteil (in %)]]="","",Table1[[#This Row],[Verschluss - B3 - Beschichtung Anteil (in %)]])</f>
        <v/>
      </c>
      <c r="NL161" s="811" t="str">
        <f>IF(Table1[[#This Row],[Etikett - B1 - Art]]="","",VLOOKUP(Table1[[#This Row],[Etikett - B1 - Art]],'DD FD'!F:G,2,FALSE))</f>
        <v/>
      </c>
      <c r="NM161" s="812" t="str">
        <f>IF(Table1[[#This Row],[Etikett - B1 - Fraktion]]="","",VLOOKUP(Table1[[#This Row],[Etikett - B1 - Fraktion]],'DD FD'!H:J,3,FALSE))</f>
        <v/>
      </c>
      <c r="NN161" s="809" t="str">
        <f>IF(Table1[[#This Row],[Etikett - B1 - Gewicht (in G)]]="","",Table1[[#This Row],[Etikett - B1 - Gewicht (in G)]])</f>
        <v/>
      </c>
      <c r="NO161" s="809" t="str">
        <f>IF(Table1[[#This Row],[Etikett - B1 - Lizenzierungs-pflichtig? (X=Ja)]]="","",Table1[[#This Row],[Etikett - B1 - Lizenzierungs-pflichtig? (X=Ja)]])</f>
        <v/>
      </c>
      <c r="NP161" s="809" t="str">
        <f>IF(Table1[[#This Row],[Etikett - B1 - Trennbar vom Hauptkörper? (X=Ja)]]="","",Table1[[#This Row],[Etikett - B1 - Trennbar vom Hauptkörper? (X=Ja)]])</f>
        <v/>
      </c>
      <c r="NQ161" s="812" t="str">
        <f>IF(Table1[[#This Row],[Etikett - B1 - Virgin Material]]="","",VLOOKUP(Table1[[#This Row],[Etikett - B1 - Virgin Material]],'DD FD'!AJ:AK,2,FALSE))</f>
        <v/>
      </c>
      <c r="NR161" s="813" t="str">
        <f>IF(Table1[[#This Row],[Etikett - B1 - Virgin Material Anteil (in %)]]="","",Table1[[#This Row],[Etikett - B1 - Virgin Material Anteil (in %)]])</f>
        <v/>
      </c>
      <c r="NS161" s="812" t="str">
        <f>IF(Table1[[#This Row],[Etikett - B1 - Recyceltes Material]]="","",VLOOKUP(Table1[[#This Row],[Etikett - B1 - Recyceltes Material]],'DD FD'!AL:AM,2,FALSE))</f>
        <v/>
      </c>
      <c r="NT161" s="813" t="str">
        <f>IF(Table1[[#This Row],[Etikett - B1 - Recyceltes Material Anteil (in %)]]="","",Table1[[#This Row],[Etikett - B1 - Recyceltes Material Anteil (in %)]])</f>
        <v/>
      </c>
      <c r="NU161" s="812" t="str">
        <f>IF(Table1[[#This Row],[Etikett - B1 - Beschichtung]]="","",VLOOKUP(Table1[[#This Row],[Etikett - B1 - Beschichtung]],'DD FD'!AE:AF,2,FALSE))</f>
        <v/>
      </c>
      <c r="NV161" s="815" t="str">
        <f>IF(Table1[[#This Row],[Etikett - B1 - Beschichtung Anteil (in %)]]="","",Table1[[#This Row],[Etikett - B1 - Beschichtung Anteil (in %)]])</f>
        <v/>
      </c>
      <c r="NW161" s="811" t="str">
        <f>IF(Table1[[#This Row],[Etikett - B2 - Art]]="","",VLOOKUP(Table1[[#This Row],[Etikett - B2 - Art]],'DD FD'!F:G,2,FALSE))</f>
        <v/>
      </c>
      <c r="NX161" s="812" t="str">
        <f>IF(Table1[[#This Row],[Etikett - B2 - Fraktion]]="","",VLOOKUP(Table1[[#This Row],[Etikett - B2 - Fraktion]],'DD FD'!H:J,3,FALSE))</f>
        <v/>
      </c>
      <c r="NY161" s="809" t="str">
        <f>IF(Table1[[#This Row],[Etikett - B2 - Gewicht (in G)]]="","",Table1[[#This Row],[Etikett - B2 - Gewicht (in G)]])</f>
        <v/>
      </c>
      <c r="NZ161" s="809" t="str">
        <f>IF(Table1[[#This Row],[Etikett - B2 - Lizenzierungs-pflichtig? (X=Ja)]]="","",Table1[[#This Row],[Etikett - B2 - Lizenzierungs-pflichtig? (X=Ja)]])</f>
        <v/>
      </c>
      <c r="OA161" s="809" t="str">
        <f>IF(Table1[[#This Row],[Etikett - B2 - Trennbar vom Hauptkörper? (X=Ja)]]="","",Table1[[#This Row],[Etikett - B2 - Trennbar vom Hauptkörper? (X=Ja)]])</f>
        <v/>
      </c>
      <c r="OB161" s="812" t="str">
        <f>IF(Table1[[#This Row],[Etikett - B2 - Virgin Material]]="","",VLOOKUP(Table1[[#This Row],[Etikett - B2 - Virgin Material]],'DD FD'!AJ:AK,2,FALSE))</f>
        <v/>
      </c>
      <c r="OC161" s="813" t="str">
        <f>IF(Table1[[#This Row],[Etikett - B2 - Virgin Material Anteil (in %)]]="","",Table1[[#This Row],[Etikett - B2 - Virgin Material Anteil (in %)]])</f>
        <v/>
      </c>
      <c r="OD161" s="812" t="str">
        <f>IF(Table1[[#This Row],[Etikett - B2 - Recyceltes Material]]="","",VLOOKUP(Table1[[#This Row],[Etikett - B2 - Recyceltes Material]],'DD FD'!AL:AM,2,FALSE))</f>
        <v/>
      </c>
      <c r="OE161" s="813" t="str">
        <f>IF(Table1[[#This Row],[Etikett - B2 - Recyceltes Material Anteil (in %)]]="","",Table1[[#This Row],[Etikett - B2 - Recyceltes Material Anteil (in %)]])</f>
        <v/>
      </c>
      <c r="OF161" s="812" t="str">
        <f>IF(Table1[[#This Row],[Etikett - B2 - Beschichtung]]="","",VLOOKUP(Table1[[#This Row],[Etikett - B2 - Beschichtung]],'DD FD'!AE:AF,2,FALSE))</f>
        <v/>
      </c>
      <c r="OG161" s="815" t="str">
        <f>IF(Table1[[#This Row],[Etikett - B2 - Beschichtung Anteil (in %)]]="","",Table1[[#This Row],[Etikett - B2 - Beschichtung Anteil (in %)]])</f>
        <v/>
      </c>
      <c r="OH161" s="811" t="str">
        <f>IF(Table1[[#This Row],[Etikett - B3 - Art]]="","",VLOOKUP(Table1[[#This Row],[Etikett - B3 - Art]],'DD FD'!F:G,2,FALSE))</f>
        <v/>
      </c>
      <c r="OI161" s="812" t="str">
        <f>IF(Table1[[#This Row],[Etikett - B3 - Fraktion]]="","",VLOOKUP(Table1[[#This Row],[Etikett - B3 - Fraktion]],'DD FD'!H:J,3,FALSE))</f>
        <v/>
      </c>
      <c r="OJ161" s="809" t="str">
        <f>IF(Table1[[#This Row],[Etikett - B3 - Gewicht (in G)]]="","",Table1[[#This Row],[Etikett - B3 - Gewicht (in G)]])</f>
        <v/>
      </c>
      <c r="OK161" s="809" t="str">
        <f>IF(Table1[[#This Row],[Etikett - B3 - Lizenzierungs-pflichtig? (X=Ja)]]="","",Table1[[#This Row],[Etikett - B3 - Lizenzierungs-pflichtig? (X=Ja)]])</f>
        <v/>
      </c>
      <c r="OL161" s="809" t="str">
        <f>IF(Table1[[#This Row],[Etikett - B3 - Trennbar vom Hauptkörper? (X=Ja)]]="","",Table1[[#This Row],[Etikett - B3 - Trennbar vom Hauptkörper? (X=Ja)]])</f>
        <v/>
      </c>
      <c r="OM161" s="812" t="str">
        <f>IF(Table1[[#This Row],[Etikett - B3 - Virgin Material]]="","",VLOOKUP(Table1[[#This Row],[Etikett - B3 - Virgin Material]],'DD FD'!AJ:AK,2,FALSE))</f>
        <v/>
      </c>
      <c r="ON161" s="813" t="str">
        <f>IF(Table1[[#This Row],[Etikett - B3 - Virgin Material Anteil (in %)]]="","",Table1[[#This Row],[Etikett - B3 - Virgin Material Anteil (in %)]])</f>
        <v/>
      </c>
      <c r="OO161" s="812" t="str">
        <f>IF(Table1[[#This Row],[Etikett - B3 - Recyceltes Material]]="","",VLOOKUP(Table1[[#This Row],[Etikett - B3 - Recyceltes Material]],'DD FD'!AL:AM,2,FALSE))</f>
        <v/>
      </c>
      <c r="OP161" s="813" t="str">
        <f>IF(Table1[[#This Row],[Etikett - B3 - Recyceltes Material Anteil (in %)]]="","",Table1[[#This Row],[Etikett - B3 - Recyceltes Material Anteil (in %)]])</f>
        <v/>
      </c>
      <c r="OQ161" s="812" t="str">
        <f>IF(Table1[[#This Row],[Etikett - B3 - Beschichtung]]="","",VLOOKUP(Table1[[#This Row],[Etikett - B3 - Beschichtung]],'DD FD'!AE:AF,2,FALSE))</f>
        <v/>
      </c>
      <c r="OR161" s="861" t="str">
        <f>IF(Table1[[#This Row],[Etikett - B3 - Beschichtung Anteil (in %)]]="","",Table1[[#This Row],[Etikett - B3 - Beschichtung Anteil (in %)]])</f>
        <v/>
      </c>
      <c r="OS161" s="866">
        <f>ROUNDUP(SUM(
IF(AND(LB161='DD FD'!$J$7,LD161='DD FD'!$AI$3),LC161,0),
IF(AND(LL161='DD FD'!$J$7,LN161='DD FD'!$AI$3),LM161,0),
IF(AND(LV161='DD FD'!$J$7,LX161='DD FD'!$AI$3),LW161,0),
IF(AND(MF161='DD FD'!$J$7,MH161='DD FD'!$AI$3),MG161,0),
IF(AND(MQ161='DD FD'!$J$7,MS161='DD FD'!$AI$3),MR161,0),
IF(AND(NB161='DD FD'!$J$7,ND161='DD FD'!$AI$3),NC161,0),
IF(AND(NM161='DD FD'!$J$7,NO161='DD FD'!$AI$3),NN161,0),
IF(AND(NX161='DD FD'!$J$7,NZ161='DD FD'!$AI$3),NY161,0),
IF(AND(OI161='DD FD'!$J$7,OK161='DD FD'!$AI$3),OJ161,0),
),2)</f>
        <v>0</v>
      </c>
      <c r="OT161" s="865">
        <f>ROUNDUP(SUM(
IF(AND(LB161='DD FD'!$J$6,LD161='DD FD'!$AI$3),LC161,0),
IF(AND(LL161='DD FD'!$J$6,LN161='DD FD'!$AI$3),LM161,0),
IF(AND(LV161='DD FD'!$J$6,LX161='DD FD'!$AI$3),LW161,0),
IF(AND(MF161='DD FD'!$J$6,MH161='DD FD'!$AI$3),MG161,0),
IF(AND(MQ161='DD FD'!$J$6,MS161='DD FD'!$AI$3),MR161,0),
IF(AND(NB161='DD FD'!$J$6,ND161='DD FD'!$AI$3),NC161,0),
IF(AND(NM161='DD FD'!$J$6,NO161='DD FD'!$AI$3),NN161,0),
IF(AND(NX161='DD FD'!$J$6,NZ161='DD FD'!$AI$3),NY161,0),
IF(AND(OI161='DD FD'!$J$6,OK161='DD FD'!$AI$3),OJ161,0),
),2)</f>
        <v>0</v>
      </c>
      <c r="OU161" s="865">
        <f>ROUNDUP(SUM(
IF(AND(LB161='DD FD'!$J$10,LD161='DD FD'!$AI$3),LC161,0),
IF(AND(LL161='DD FD'!$J$10,LN161='DD FD'!$AI$3),LM161,0),
IF(AND(LV161='DD FD'!$J$10,LX161='DD FD'!$AI$3),LW161,0),
IF(AND(MF161='DD FD'!$J$10,MH161='DD FD'!$AI$3),MG161,0),
IF(AND(MQ161='DD FD'!$J$10,MS161='DD FD'!$AI$3),MR161,0),
IF(AND(NB161='DD FD'!$J$10,ND161='DD FD'!$AI$3),NC161,0),
IF(AND(NM161='DD FD'!$J$10,NO161='DD FD'!$AI$3),NN161,0),
IF(AND(NX161='DD FD'!$J$10,NZ161='DD FD'!$AI$3),NY161,0),
IF(AND(OI161='DD FD'!$J$10,OK161='DD FD'!$AI$3),OJ161,0),
),2)</f>
        <v>0</v>
      </c>
      <c r="OV161" s="865">
        <f>ROUNDUP(SUM(
IF(AND(LB161='DD FD'!$J$8,LD161='DD FD'!$AI$3),LC161,0),
IF(AND(LL161='DD FD'!$J$8,LN161='DD FD'!$AI$3),LM161,0),
IF(AND(LV161='DD FD'!$J$8,LX161='DD FD'!$AI$3),LW161,0),
IF(AND(MF161='DD FD'!$J$8,MH161='DD FD'!$AI$3),MG161,0),
IF(AND(MQ161='DD FD'!$J$8,MS161='DD FD'!$AI$3),MR161,0),
IF(AND(NB161='DD FD'!$J$8,ND161='DD FD'!$AI$3),NC161,0),
IF(AND(NM161='DD FD'!$J$8,NO161='DD FD'!$AI$3),NN161,0),
IF(AND(NX161='DD FD'!$J$8,NZ161='DD FD'!$AI$3),NY161,0),
IF(AND(OI161='DD FD'!$J$8,OK161='DD FD'!$AI$3),OJ161,0),
),2)</f>
        <v>0</v>
      </c>
      <c r="OW161" s="865">
        <f>ROUNDUP(SUM(
IF(AND(LB161='DD FD'!$J$5,LD161='DD FD'!$AI$3),LC161,0),
IF(AND(LL161='DD FD'!$J$5,LN161='DD FD'!$AI$3),LM161,0),
IF(AND(LV161='DD FD'!$J$5,LX161='DD FD'!$AI$3),LW161,0),
IF(AND(MF161='DD FD'!$J$5,MH161='DD FD'!$AI$3),MG161,0),
IF(AND(MQ161='DD FD'!$J$5,MS161='DD FD'!$AI$3),MR161,0),
IF(AND(NB161='DD FD'!$J$5,ND161='DD FD'!$AI$3),NC161,0),
IF(AND(NM161='DD FD'!$J$5,NO161='DD FD'!$AI$3),NN161,0),
IF(AND(NX161='DD FD'!$J$5,NZ161='DD FD'!$AI$3),NY161,0),
IF(AND(OI161='DD FD'!$J$5,OK161='DD FD'!$AI$3),OJ161,0),
),2)</f>
        <v>0</v>
      </c>
      <c r="OX161" s="865">
        <f>ROUNDUP(SUM(
IF(AND(LB161='DD FD'!$J$9,LD161='DD FD'!$AI$3),LC161,0),
IF(AND(LL161='DD FD'!$J$9,LN161='DD FD'!$AI$3),LM161,0),
IF(AND(LV161='DD FD'!$J$9,LX161='DD FD'!$AI$3),LW161,0),
IF(AND(MF161='DD FD'!$J$9,MH161='DD FD'!$AI$3),MG161,0),
IF(AND(MQ161='DD FD'!$J$9,MS161='DD FD'!$AI$3),MR161,0),
IF(AND(NB161='DD FD'!$J$9,ND161='DD FD'!$AI$3),NC161,0),
IF(AND(NM161='DD FD'!$J$9,NO161='DD FD'!$AI$3),NN161,0),
IF(AND(NX161='DD FD'!$J$9,NZ161='DD FD'!$AI$3),NY161,0),
IF(AND(OI161='DD FD'!$J$9,OK161='DD FD'!$AI$3),OJ161,0),
),2)</f>
        <v>0</v>
      </c>
      <c r="OY161" s="865">
        <f>ROUNDUP(SUM(
IF(AND(LB161='DD FD'!$J$4,LD161='DD FD'!$AI$3),LC161,0),
IF(AND(LL161='DD FD'!$J$4,LN161='DD FD'!$AI$3),LM161,0),
IF(AND(LV161='DD FD'!$J$4,LX161='DD FD'!$AI$3),LW161,0),
IF(AND(MF161='DD FD'!$J$4,MH161='DD FD'!$AI$3),MG161,0),
IF(AND(MQ161='DD FD'!$J$4,MS161='DD FD'!$AI$3),MR161,0),
IF(AND(NB161='DD FD'!$J$4,ND161='DD FD'!$AI$3),NC161,0),
IF(AND(NM161='DD FD'!$J$4,NO161='DD FD'!$AI$3),NN161,0),
IF(AND(NX161='DD FD'!$J$4,NZ161='DD FD'!$AI$3),NY161,0),
IF(AND(OI161='DD FD'!$J$4,OK161='DD FD'!$AI$3),OJ161,0),
),2)</f>
        <v>0</v>
      </c>
      <c r="OZ161" s="867">
        <f>ROUNDUP(SUM(
IF(AND(LB161='DD FD'!$J$11,LD161='DD FD'!$AI$3),LC161,0),
IF(AND(LL161='DD FD'!$J$11,LN161='DD FD'!$AI$3),LM161,0),
IF(AND(LV161='DD FD'!$J$11,LX161='DD FD'!$AI$3),LW161,0),
IF(AND(MF161='DD FD'!$J$11,MH161='DD FD'!$AI$3),MG161,0),
IF(AND(MQ161='DD FD'!$J$11,MS161='DD FD'!$AI$3),MR161,0),
IF(AND(NB161='DD FD'!$J$11,ND161='DD FD'!$AI$3),NC161,0),
IF(AND(NM161='DD FD'!$J$11,NO161='DD FD'!$AI$3),NN161,0),
IF(AND(NX161='DD FD'!$J$11,NZ161='DD FD'!$AI$3),NY161,0),
IF(AND(OI161='DD FD'!$J$11,OK161='DD FD'!$AI$3),OJ161,0),
),2)</f>
        <v>0</v>
      </c>
    </row>
    <row r="162" spans="1:416">
      <c r="A162" s="663"/>
      <c r="B162" s="182"/>
      <c r="C162" s="282"/>
      <c r="D162" s="282"/>
      <c r="E162" s="183"/>
      <c r="F162" s="355"/>
      <c r="G162" s="359"/>
      <c r="H162" s="664"/>
      <c r="I162" s="173"/>
      <c r="J162" s="161" t="str">
        <f t="shared" si="54"/>
        <v/>
      </c>
      <c r="K162" s="633" t="str">
        <f t="shared" si="71"/>
        <v/>
      </c>
      <c r="L162" s="636"/>
      <c r="M162" s="124" t="str">
        <f t="shared" si="72"/>
        <v/>
      </c>
      <c r="N162" s="125" t="str">
        <f t="shared" si="55"/>
        <v/>
      </c>
      <c r="O162" s="175"/>
      <c r="P162" s="175"/>
      <c r="Q162" s="126" t="str">
        <f t="shared" si="73"/>
        <v/>
      </c>
      <c r="R162" s="184"/>
      <c r="S162" s="184"/>
      <c r="T162" s="182"/>
      <c r="U162" s="182"/>
      <c r="V162" s="182"/>
      <c r="W162" s="358"/>
      <c r="X162" s="182"/>
      <c r="Y162" s="183"/>
      <c r="Z162" s="123"/>
      <c r="AA162" s="176"/>
      <c r="AB162" s="176"/>
      <c r="AC162" s="176"/>
      <c r="AD162" s="176"/>
      <c r="AE162" s="176"/>
      <c r="AF162" s="176"/>
      <c r="AG162" s="127" t="str">
        <f t="shared" si="74"/>
        <v/>
      </c>
      <c r="AH162" s="127" t="str">
        <f t="shared" si="75"/>
        <v/>
      </c>
      <c r="AI162" s="370"/>
      <c r="AJ162" s="635"/>
      <c r="AK162" s="619" t="str">
        <f t="shared" si="76"/>
        <v/>
      </c>
      <c r="AL162" s="124" t="str">
        <f t="shared" si="56"/>
        <v/>
      </c>
      <c r="AM162" s="124" t="str">
        <f t="shared" si="57"/>
        <v/>
      </c>
      <c r="AN162" s="124" t="str">
        <f t="shared" si="58"/>
        <v/>
      </c>
      <c r="AO162" s="124" t="str">
        <f t="shared" si="59"/>
        <v/>
      </c>
      <c r="AP162" s="184"/>
      <c r="AQ162" s="182"/>
      <c r="AR162" s="182"/>
      <c r="AS162" s="182"/>
      <c r="AT162" s="182"/>
      <c r="AU162" s="127" t="str">
        <f t="shared" si="60"/>
        <v/>
      </c>
      <c r="AV162" s="354"/>
      <c r="AW162" s="127" t="str">
        <f t="shared" si="61"/>
        <v/>
      </c>
      <c r="AX162" s="144" t="str">
        <f t="shared" si="62"/>
        <v/>
      </c>
      <c r="AY162" s="182"/>
      <c r="AZ162" s="23"/>
      <c r="BA162" s="23"/>
      <c r="BB162" s="183"/>
      <c r="BC162" s="622"/>
      <c r="BD162" s="649" t="str">
        <f t="shared" si="77"/>
        <v/>
      </c>
      <c r="BE162" s="354"/>
      <c r="BF162" s="192" t="str">
        <f t="shared" si="78"/>
        <v/>
      </c>
      <c r="BG162" s="159"/>
      <c r="BH162" s="159"/>
      <c r="BI162" s="182"/>
      <c r="BJ162" s="194"/>
      <c r="BK162" s="194"/>
      <c r="BL162" s="194"/>
      <c r="BM162" s="127" t="str">
        <f t="shared" si="63"/>
        <v/>
      </c>
      <c r="BN162" s="194"/>
      <c r="BO162" s="178" t="str">
        <f t="shared" si="64"/>
        <v/>
      </c>
      <c r="BP162" s="191"/>
      <c r="BQ162" s="182"/>
      <c r="BR162" s="23"/>
      <c r="BS162" s="23"/>
      <c r="BT162" s="23"/>
      <c r="BU162" s="651"/>
      <c r="BV162" s="647"/>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633" t="str">
        <f t="shared" si="79"/>
        <v/>
      </c>
      <c r="DY162" s="736"/>
      <c r="DZ162" s="334"/>
      <c r="EA162" s="736"/>
      <c r="EB162" s="197"/>
      <c r="EC162" s="194"/>
      <c r="ED162" s="197"/>
      <c r="EE162" s="197"/>
      <c r="EF162" s="194"/>
      <c r="EG162" s="194"/>
      <c r="EH162" s="194"/>
      <c r="EI162" s="123" t="str">
        <f t="shared" si="65"/>
        <v/>
      </c>
      <c r="EJ162" s="194"/>
      <c r="EK162" s="620" t="str">
        <f t="shared" si="66"/>
        <v/>
      </c>
      <c r="EL162" s="756"/>
      <c r="EM162" s="620" t="str">
        <f t="shared" si="80"/>
        <v/>
      </c>
      <c r="EN162" s="733"/>
      <c r="EO162" s="163"/>
      <c r="EP162" s="163"/>
      <c r="EQ162" s="163"/>
      <c r="ER162" s="163"/>
      <c r="ES162" s="163"/>
      <c r="ET162" s="163"/>
      <c r="EU162" s="163"/>
      <c r="EV162" s="163"/>
      <c r="EW162" s="163"/>
      <c r="EX162" s="163"/>
      <c r="EY162" s="163"/>
      <c r="EZ162" s="163"/>
      <c r="FA162" s="163"/>
      <c r="FB162" s="163"/>
      <c r="FC162" s="742"/>
      <c r="FD162" s="648" t="str">
        <f t="shared" si="67"/>
        <v/>
      </c>
      <c r="FE162" s="183"/>
      <c r="FF162" s="201"/>
      <c r="FG162" s="201"/>
      <c r="FH162" s="201"/>
      <c r="FI162" s="201"/>
      <c r="FJ162" s="201"/>
      <c r="FK162" s="201"/>
      <c r="FL162" s="182"/>
      <c r="FM162" s="182"/>
      <c r="FN162" s="334"/>
      <c r="FO162" s="123" t="str">
        <f t="shared" si="68"/>
        <v/>
      </c>
      <c r="FP162" s="889" t="str">
        <f>IF(Table1[[#This Row],[Baumwollanteil (in %)]]&lt;&gt;"","05","")</f>
        <v/>
      </c>
      <c r="FQ162" s="999"/>
      <c r="FR162" s="179" t="str">
        <f t="shared" si="69"/>
        <v/>
      </c>
      <c r="FS162" s="175"/>
      <c r="FT162" s="175"/>
      <c r="FU162" s="175"/>
      <c r="FV162" s="745" t="str">
        <f t="shared" si="70"/>
        <v/>
      </c>
      <c r="FZ162" s="24"/>
      <c r="GA162" s="24"/>
      <c r="GC162" s="1010" t="str">
        <f>IF(Table1[[#This Row],[Global Trade Item Number (GTIN)]]="","",Table1[[#This Row],[Global Trade Item Number (GTIN)]])</f>
        <v/>
      </c>
      <c r="GD162" s="790" t="str">
        <f>IF(Table1[[#This Row],[WAWI-Nr./ Kreditoren-Nummer
(ASDV)]]&lt;&gt;"",Table1[[#This Row],[WAWI-Nr./ Kreditoren-Nummer
(ASDV)]],"")</f>
        <v/>
      </c>
      <c r="GE162" s="190"/>
      <c r="GF162" s="790" t="str">
        <f>IF(Table1[[#This Row],[Gültig ab (Datum)]]&lt;&gt;"","31.12.9999","")</f>
        <v/>
      </c>
      <c r="GG162" s="190"/>
      <c r="GH162" s="190"/>
      <c r="GI162" s="616"/>
      <c r="GJ162" s="765"/>
      <c r="GK162" s="763"/>
      <c r="GL162" s="617"/>
      <c r="GM162" s="617"/>
      <c r="GN162" s="617"/>
      <c r="GO162" s="617"/>
      <c r="GP162" s="617"/>
      <c r="GQ162" s="775"/>
      <c r="GR162" s="771"/>
      <c r="GS162" s="159"/>
      <c r="GT162" s="610"/>
      <c r="GU162" s="610"/>
      <c r="GV162" s="610"/>
      <c r="GW162" s="610"/>
      <c r="GX162" s="610"/>
      <c r="GY162" s="610"/>
      <c r="GZ162" s="610"/>
      <c r="HA162" s="610"/>
      <c r="HB162" s="771"/>
      <c r="HC162" s="610"/>
      <c r="HD162" s="610"/>
      <c r="HE162" s="610"/>
      <c r="HF162" s="610"/>
      <c r="HG162" s="610"/>
      <c r="HH162" s="610"/>
      <c r="HI162" s="610"/>
      <c r="HJ162" s="610"/>
      <c r="HK162" s="610"/>
      <c r="HL162" s="771"/>
      <c r="HM162" s="610"/>
      <c r="HN162" s="610"/>
      <c r="HO162" s="610"/>
      <c r="HP162" s="610"/>
      <c r="HQ162" s="610"/>
      <c r="HR162" s="610"/>
      <c r="HS162" s="610"/>
      <c r="HT162" s="610"/>
      <c r="HU162" s="610"/>
      <c r="HV162" s="771"/>
      <c r="HW162" s="610"/>
      <c r="HX162" s="610"/>
      <c r="HY162" s="610"/>
      <c r="HZ162" s="610"/>
      <c r="IA162" s="610"/>
      <c r="IB162" s="610"/>
      <c r="IC162" s="610"/>
      <c r="ID162" s="610"/>
      <c r="IE162" s="610"/>
      <c r="IF162" s="610"/>
      <c r="IG162" s="771"/>
      <c r="IH162" s="610"/>
      <c r="II162" s="610"/>
      <c r="IJ162" s="610"/>
      <c r="IK162" s="610"/>
      <c r="IL162" s="610"/>
      <c r="IM162" s="610"/>
      <c r="IN162" s="610"/>
      <c r="IO162" s="610"/>
      <c r="IP162" s="610"/>
      <c r="IQ162" s="610"/>
      <c r="IR162" s="771"/>
      <c r="IS162" s="610"/>
      <c r="IT162" s="610"/>
      <c r="IU162" s="610"/>
      <c r="IV162" s="610"/>
      <c r="IW162" s="610"/>
      <c r="IX162" s="610"/>
      <c r="IY162" s="610"/>
      <c r="IZ162" s="610"/>
      <c r="JA162" s="610"/>
      <c r="JB162" s="610"/>
      <c r="JC162" s="771"/>
      <c r="JD162" s="610"/>
      <c r="JE162" s="610"/>
      <c r="JF162" s="610"/>
      <c r="JG162" s="610"/>
      <c r="JH162" s="610"/>
      <c r="JI162" s="610"/>
      <c r="JJ162" s="610"/>
      <c r="JK162" s="610"/>
      <c r="JL162" s="610"/>
      <c r="JM162" s="827"/>
      <c r="JN162" s="771"/>
      <c r="JO162" s="610"/>
      <c r="JP162" s="610"/>
      <c r="JQ162" s="610"/>
      <c r="JR162" s="610"/>
      <c r="JS162" s="610"/>
      <c r="JT162" s="610"/>
      <c r="JU162" s="610"/>
      <c r="JV162" s="610"/>
      <c r="JW162" s="610"/>
      <c r="JX162" s="610"/>
      <c r="JY162" s="771"/>
      <c r="JZ162" s="610"/>
      <c r="KA162" s="610"/>
      <c r="KB162" s="610"/>
      <c r="KC162" s="610"/>
      <c r="KD162" s="610"/>
      <c r="KE162" s="610"/>
      <c r="KF162" s="610"/>
      <c r="KG162" s="610"/>
      <c r="KH162" s="610"/>
      <c r="KI162" s="610"/>
      <c r="KL162" s="803" t="str">
        <f>IF(Table1[[#This Row],[GTIN]]&lt;&gt;"",Table1[[#This Row],[GTIN]],"")</f>
        <v/>
      </c>
      <c r="KM162" s="804" t="str">
        <f>Table1[[#This Row],[Kreditor]]</f>
        <v/>
      </c>
      <c r="KN162" s="805" t="str">
        <f>IF(Table1[[#This Row],[Gültig ab (Datum)]]&lt;&gt;"",Table1[[#This Row],[Gültig ab (Datum)]],"")</f>
        <v/>
      </c>
      <c r="KO162" s="805" t="str">
        <f>Table1[[#This Row],[Gültig bis]]</f>
        <v/>
      </c>
      <c r="KP162" s="818" t="str">
        <f>IF(Table1[[#This Row],[Artikel verpackt? 
(X=Ja)]]="","",Table1[[#This Row],[Artikel verpackt? 
(X=Ja)]])</f>
        <v/>
      </c>
      <c r="KQ162" s="806" t="str">
        <f>IF(Table1[[#This Row],[Verpackung recyclingfähig?
(X=Ja)]]="","",Table1[[#This Row],[Verpackung recyclingfähig?
(X=Ja)]])</f>
        <v/>
      </c>
      <c r="KR162" s="807"/>
      <c r="KS162" s="808"/>
      <c r="KT162" s="809"/>
      <c r="KU162" s="809"/>
      <c r="KV162" s="809"/>
      <c r="KW162" s="809"/>
      <c r="KX162" s="809"/>
      <c r="KY162" s="809"/>
      <c r="KZ162" s="810"/>
      <c r="LA162" s="811" t="str">
        <f>IF(Table1[[#This Row],[Hauptkörper - B1 - Art]]="","",VLOOKUP(Table1[[#This Row],[Hauptkörper - B1 - Art]],'DD FD'!B:C,2,FALSE))</f>
        <v/>
      </c>
      <c r="LB162" s="812" t="str">
        <f>IF(Table1[[#This Row],[Hauptkörper - B1 - Fraktion]]="","",VLOOKUP(Table1[[#This Row],[Hauptkörper - B1 - Fraktion]],'DD FD'!H:J,3,FALSE))</f>
        <v/>
      </c>
      <c r="LC162" s="809" t="str">
        <f>IF(Table1[[#This Row],[Hauptkörper - B1 - Gewicht
(in G)]]="","",Table1[[#This Row],[Hauptkörper - B1 - Gewicht
(in G)]])</f>
        <v/>
      </c>
      <c r="LD162" s="809" t="str">
        <f>IF(Table1[[#This Row],[Hauptkörper - B1 - Lizenzierungs-pflichtig? (X=Ja)]]="","",Table1[[#This Row],[Hauptkörper - B1 - Lizenzierungs-pflichtig? (X=Ja)]])</f>
        <v/>
      </c>
      <c r="LE162" s="812" t="str">
        <f>IF(Table1[[#This Row],[Hauptkörper - B1 - Virgin Material]]="","",VLOOKUP(Table1[[#This Row],[Hauptkörper - B1 - Virgin Material]],'DD FD'!AJ:AK,2,FALSE))</f>
        <v/>
      </c>
      <c r="LF162" s="813" t="str">
        <f>IF(Table1[[#This Row],[Hauptkörper - B1 - Virgin Material Anteil (in %)]]="","",Table1[[#This Row],[Hauptkörper - B1 - Virgin Material Anteil (in %)]])</f>
        <v/>
      </c>
      <c r="LG162" s="812" t="str">
        <f>IF(Table1[[#This Row],[Hauptkörper - B1 - Recyceltes Material]]="","",VLOOKUP(Table1[[#This Row],[Hauptkörper - B1 - Recyceltes Material]],'DD FD'!AL:AM,2,FALSE))</f>
        <v/>
      </c>
      <c r="LH162" s="813" t="str">
        <f>IF(Table1[[#This Row],[Hauptkörper - B1 - Recyceltes Material Anteil (in %)]]="","",Table1[[#This Row],[Hauptkörper - B1 - Recyceltes Material Anteil (in %)]])</f>
        <v/>
      </c>
      <c r="LI162" s="814" t="str">
        <f>IF(Table1[[#This Row],[Hauptkörper - B1 - Beschichtung]]="","",VLOOKUP(Table1[[#This Row],[Hauptkörper - B1 - Beschichtung]],'DD FD'!AE:AF,2,FALSE))</f>
        <v/>
      </c>
      <c r="LJ162" s="815" t="str">
        <f>IF(Table1[[#This Row],[Hauptkörper - B1 - Beschichtung Anteil (in %)]]="","",Table1[[#This Row],[Hauptkörper - B1 - Beschichtung Anteil (in %)]])</f>
        <v/>
      </c>
      <c r="LK162" s="811" t="str">
        <f>IF(Table1[[#This Row],[Hauptkörper - B2 - Art]]="","",VLOOKUP(Table1[[#This Row],[Hauptkörper - B2 - Art]],'DD FD'!B:C,2,FALSE))</f>
        <v/>
      </c>
      <c r="LL162" s="812" t="str">
        <f>IF(Table1[[#This Row],[Hauptkörper - B2 - Fraktion]]="","",VLOOKUP(Table1[[#This Row],[Hauptkörper - B2 - Fraktion]],'DD FD'!H:J,3,FALSE))</f>
        <v/>
      </c>
      <c r="LM162" s="809" t="str">
        <f>IF(Table1[[#This Row],[Hauptkörper - B2 - Gewicht
(in G)]]="","",Table1[[#This Row],[Hauptkörper - B2 - Gewicht
(in G)]])</f>
        <v/>
      </c>
      <c r="LN162" s="809" t="str">
        <f>IF(Table1[[#This Row],[Hauptkörper - B2 - Lizenzierungs-pflichtig? (X=Ja)]]="","",Table1[[#This Row],[Hauptkörper - B2 - Lizenzierungs-pflichtig? (X=Ja)]])</f>
        <v/>
      </c>
      <c r="LO162" s="812" t="str">
        <f>IF(Table1[[#This Row],[Hauptkörper - B2 - Virgin Material]]="","",VLOOKUP(Table1[[#This Row],[Hauptkörper - B2 - Virgin Material]],'DD FD'!AJ:AK,2,FALSE))</f>
        <v/>
      </c>
      <c r="LP162" s="813" t="str">
        <f>IF(Table1[[#This Row],[Hauptkörper - B2 - Virgin Material Anteil (in %)]]="","",Table1[[#This Row],[Hauptkörper - B2 - Virgin Material Anteil (in %)]])</f>
        <v/>
      </c>
      <c r="LQ162" s="812" t="str">
        <f>IF(Table1[[#This Row],[Hauptkörper - B2 - Recyceltes Material]]="","",VLOOKUP(Table1[[#This Row],[Hauptkörper - B2 - Recyceltes Material]],'DD FD'!AL:AM,2,FALSE))</f>
        <v/>
      </c>
      <c r="LR162" s="813" t="str">
        <f>IF(Table1[[#This Row],[Hauptkörper - B2 - Recyceltes Material Anteil (in %)]]="","",Table1[[#This Row],[Hauptkörper - B2 - Recyceltes Material Anteil (in %)]])</f>
        <v/>
      </c>
      <c r="LS162" s="812" t="str">
        <f>IF(Table1[[#This Row],[Hauptkörper - B2 - Beschichtung]]="","",VLOOKUP(Table1[[#This Row],[Hauptkörper - B2 - Beschichtung]],'DD FD'!AE:AF,2,FALSE))</f>
        <v/>
      </c>
      <c r="LT162" s="815" t="str">
        <f>IF(Table1[[#This Row],[Hauptkörper - B2 - Beschichtung Anteil (in %)]]="","",Table1[[#This Row],[Hauptkörper - B2 - Beschichtung Anteil (in %)]])</f>
        <v/>
      </c>
      <c r="LU162" s="811" t="str">
        <f>IF(Table1[[#This Row],[Hauptkörper - B3 - Art]]="","",VLOOKUP(Table1[[#This Row],[Hauptkörper - B3 - Art]],'DD FD'!B:C,2,FALSE))</f>
        <v/>
      </c>
      <c r="LV162" s="812" t="str">
        <f>IF(Table1[[#This Row],[Hauptkörper - B3 - Fraktion]]="","",VLOOKUP(Table1[[#This Row],[Hauptkörper - B3 - Fraktion]],'DD FD'!H:J,3,FALSE))</f>
        <v/>
      </c>
      <c r="LW162" s="809" t="str">
        <f>IF(Table1[[#This Row],[Hauptkörper - B3 - Gewicht
(in G)]]="","",Table1[[#This Row],[Hauptkörper - B3 - Gewicht
(in G)]])</f>
        <v/>
      </c>
      <c r="LX162" s="809" t="str">
        <f>IF(Table1[[#This Row],[Hauptkörper - B3 - Lizenzierungs-pflichtig? (X=Ja)]]="","",Table1[[#This Row],[Hauptkörper - B3 - Lizenzierungs-pflichtig? (X=Ja)]])</f>
        <v/>
      </c>
      <c r="LY162" s="812" t="str">
        <f>IF(Table1[[#This Row],[Hauptkörper - B3 - Virgin Material]]="","",VLOOKUP(Table1[[#This Row],[Hauptkörper - B3 - Virgin Material]],'DD FD'!AJ:AK,2,FALSE))</f>
        <v/>
      </c>
      <c r="LZ162" s="813" t="str">
        <f>IF(Table1[[#This Row],[Hauptkörper - B3 - Virgin Material Anteil (in %)]]="","",Table1[[#This Row],[Hauptkörper - B3 - Virgin Material Anteil (in %)]])</f>
        <v/>
      </c>
      <c r="MA162" s="812" t="str">
        <f>IF(Table1[[#This Row],[Hauptkörper - B3 - Recyceltes Material]]="","",VLOOKUP(Table1[[#This Row],[Hauptkörper - B3 - Recyceltes Material]],'DD FD'!AL:AM,2,FALSE))</f>
        <v/>
      </c>
      <c r="MB162" s="813" t="str">
        <f>IF(Table1[[#This Row],[Hauptkörper - B3 - Recyceltes Material Anteil (in %)]]="","",Table1[[#This Row],[Hauptkörper - B3 - Recyceltes Material Anteil (in %)]])</f>
        <v/>
      </c>
      <c r="MC162" s="812" t="str">
        <f>IF(Table1[[#This Row],[Hauptkörper - B3 - Beschichtung]]="","",VLOOKUP(Table1[[#This Row],[Hauptkörper - B3 - Beschichtung]],'DD FD'!AE:AF,2,FALSE))</f>
        <v/>
      </c>
      <c r="MD162" s="815" t="str">
        <f>IF(Table1[[#This Row],[Hauptkörper - B3 - Beschichtung Anteil (in %)]]="","",Table1[[#This Row],[Hauptkörper - B3 - Beschichtung Anteil (in %)]])</f>
        <v/>
      </c>
      <c r="ME162" s="811" t="str">
        <f>IF(Table1[[#This Row],[Verschluss - B1 - Art]]="","",VLOOKUP(Table1[[#This Row],[Verschluss - B1 - Art]],'DD FD'!D:E,2,FALSE))</f>
        <v/>
      </c>
      <c r="MF162" s="812" t="str">
        <f>IF(Table1[[#This Row],[Verschluss - B1 - Fraktion]]="","",VLOOKUP(Table1[[#This Row],[Verschluss - B1 - Fraktion]],'DD FD'!H:J,3,FALSE))</f>
        <v/>
      </c>
      <c r="MG162" s="809" t="str">
        <f>IF(Table1[[#This Row],[Verschluss - B1 - Gewicht (in G)]]="","",Table1[[#This Row],[Verschluss - B1 - Gewicht (in G)]])</f>
        <v/>
      </c>
      <c r="MH162" s="809" t="str">
        <f>IF(Table1[[#This Row],[Verschluss - B1 - Lizenzierungs-pflichtig? (X=Ja)]]="","",Table1[[#This Row],[Verschluss - B1 - Lizenzierungs-pflichtig? (X=Ja)]])</f>
        <v/>
      </c>
      <c r="MI162" s="809" t="str">
        <f>IF(Table1[[#This Row],[Verschluss - B1 - Trennbar vom Hauptkörper? (X=Ja)]]="","",Table1[[#This Row],[Verschluss - B1 - Trennbar vom Hauptkörper? (X=Ja)]])</f>
        <v/>
      </c>
      <c r="MJ162" s="812" t="str">
        <f>IF(Table1[[#This Row],[Verschluss - B1 - Virgin Material]]="","",VLOOKUP(Table1[[#This Row],[Verschluss - B1 - Virgin Material]],'DD FD'!AJ:AK,2,FALSE))</f>
        <v/>
      </c>
      <c r="MK162" s="813" t="str">
        <f>IF(Table1[[#This Row],[Verschluss - B1 - Virgin Material Anteil (in %)]]="","",Table1[[#This Row],[Verschluss - B1 - Virgin Material Anteil (in %)]])</f>
        <v/>
      </c>
      <c r="ML162" s="812" t="str">
        <f>IF(Table1[[#This Row],[Verschluss - B1 - Recyceltes Material]]="","",VLOOKUP(Table1[[#This Row],[Verschluss - B1 - Recyceltes Material]],'DD FD'!AL:AM,2,FALSE))</f>
        <v/>
      </c>
      <c r="MM162" s="813" t="str">
        <f>IF(Table1[[#This Row],[Verschluss - B1 - Recyceltes Material Anteil (in %)]]="","",Table1[[#This Row],[Verschluss - B1 - Recyceltes Material Anteil (in %)]])</f>
        <v/>
      </c>
      <c r="MN162" s="812" t="str">
        <f>IF(Table1[[#This Row],[Verschluss - B1 - Beschichtung]]="","",VLOOKUP(Table1[[#This Row],[Verschluss - B1 - Beschichtung]],'DD FD'!AE:AF,2,FALSE))</f>
        <v/>
      </c>
      <c r="MO162" s="815" t="str">
        <f>IF(Table1[[#This Row],[Verschluss - B1 - Beschichtung Anteil (in %)]]="","",Table1[[#This Row],[Verschluss - B1 - Beschichtung Anteil (in %)]])</f>
        <v/>
      </c>
      <c r="MP162" s="811" t="str">
        <f>IF(Table1[[#This Row],[Verschluss - B2 - Art]]="","",VLOOKUP(Table1[[#This Row],[Verschluss - B2 - Art]],'DD FD'!D:E,2,FALSE))</f>
        <v/>
      </c>
      <c r="MQ162" s="812" t="str">
        <f>IF(Table1[[#This Row],[Verschluss - B2 - Fraktion]]="","",VLOOKUP(Table1[[#This Row],[Verschluss - B2 - Fraktion]],'DD FD'!H:J,3,FALSE))</f>
        <v/>
      </c>
      <c r="MR162" s="809" t="str">
        <f>IF(Table1[[#This Row],[Verschluss - B2 - Gewicht (in G)]]="","",Table1[[#This Row],[Verschluss - B2 - Gewicht (in G)]])</f>
        <v/>
      </c>
      <c r="MS162" s="809" t="str">
        <f>IF(Table1[[#This Row],[Verschluss - B2 - Lizenzierungs-pflichtig? (X=Ja)]]="","",Table1[[#This Row],[Verschluss - B2 - Lizenzierungs-pflichtig? (X=Ja)]])</f>
        <v/>
      </c>
      <c r="MT162" s="809" t="str">
        <f>IF(Table1[[#This Row],[Verschluss - B2 - Trennbar vom Hauptkörper? (X=Ja)]]="","",Table1[[#This Row],[Verschluss - B2 - Trennbar vom Hauptkörper? (X=Ja)]])</f>
        <v/>
      </c>
      <c r="MU162" s="812" t="str">
        <f>IF(Table1[[#This Row],[Verschluss - B2 - Virgin Material]]="","",VLOOKUP(Table1[[#This Row],[Verschluss - B2 - Virgin Material]],'DD FD'!AJ:AK,2,FALSE))</f>
        <v/>
      </c>
      <c r="MV162" s="813" t="str">
        <f>IF(Table1[[#This Row],[Verschluss - B2 - Virgin Material Anteil (in %)]]="","",Table1[[#This Row],[Verschluss - B2 - Virgin Material Anteil (in %)]])</f>
        <v/>
      </c>
      <c r="MW162" s="812" t="str">
        <f>IF(Table1[[#This Row],[Verschluss - B2 - Recyceltes Material]]="","",VLOOKUP(Table1[[#This Row],[Verschluss - B2 - Recyceltes Material]],'DD FD'!AL:AM,2,FALSE))</f>
        <v/>
      </c>
      <c r="MX162" s="813" t="str">
        <f>IF(Table1[[#This Row],[Verschluss - B2 - Recyceltes Material Anteil (in %)]]="","",Table1[[#This Row],[Verschluss - B2 - Recyceltes Material Anteil (in %)]])</f>
        <v/>
      </c>
      <c r="MY162" s="812" t="str">
        <f>IF(Table1[[#This Row],[Verschluss - B2 - Beschichtung]]="","",VLOOKUP(Table1[[#This Row],[Verschluss - B2 - Beschichtung]],'DD FD'!AE:AF,2,FALSE))</f>
        <v/>
      </c>
      <c r="MZ162" s="815" t="str">
        <f>IF(Table1[[#This Row],[Verschluss - B2 - Beschichtung Anteil (in %)]]="","",Table1[[#This Row],[Verschluss - B2 - Beschichtung Anteil (in %)]])</f>
        <v/>
      </c>
      <c r="NA162" s="811" t="str">
        <f>IF(Table1[[#This Row],[Verschluss - B3 - Art]]="","",VLOOKUP(Table1[[#This Row],[Verschluss - B3 - Art]],'DD FD'!D:E,2,FALSE))</f>
        <v/>
      </c>
      <c r="NB162" s="812" t="str">
        <f>IF(Table1[[#This Row],[Verschluss - B3 - Fraktion]]="","",VLOOKUP(Table1[[#This Row],[Verschluss - B3 - Fraktion]],'DD FD'!H:J,3,FALSE))</f>
        <v/>
      </c>
      <c r="NC162" s="809" t="str">
        <f>IF(Table1[[#This Row],[Verschluss - B3 - Gewicht (in G)]]="","",Table1[[#This Row],[Verschluss - B3 - Gewicht (in G)]])</f>
        <v/>
      </c>
      <c r="ND162" s="809" t="str">
        <f>IF(Table1[[#This Row],[Verschluss - B3 - Lizenzierungs-pflichtig? (X=Ja)]]="","",Table1[[#This Row],[Verschluss - B3 - Lizenzierungs-pflichtig? (X=Ja)]])</f>
        <v/>
      </c>
      <c r="NE162" s="809" t="str">
        <f>IF(Table1[[#This Row],[Verschluss - B3 - Trennbar vom Hauptkörper? (X=Ja)]]="","",Table1[[#This Row],[Verschluss - B3 - Trennbar vom Hauptkörper? (X=Ja)]])</f>
        <v/>
      </c>
      <c r="NF162" s="812" t="str">
        <f>IF(Table1[[#This Row],[Verschluss - B3 - Virgin Material]]="","",VLOOKUP(Table1[[#This Row],[Verschluss - B3 - Virgin Material]],'DD FD'!AJ:AK,2,FALSE))</f>
        <v/>
      </c>
      <c r="NG162" s="813" t="str">
        <f>IF(Table1[[#This Row],[Verschluss - B3 - Virgin Material Anteil (in %)]]="","",Table1[[#This Row],[Verschluss - B3 - Virgin Material Anteil (in %)]])</f>
        <v/>
      </c>
      <c r="NH162" s="812" t="str">
        <f>IF(Table1[[#This Row],[Verschluss - B3 - Recyceltes Material]]="","",VLOOKUP(Table1[[#This Row],[Verschluss - B3 - Recyceltes Material]],'DD FD'!AL:AM,2,FALSE))</f>
        <v/>
      </c>
      <c r="NI162" s="813" t="str">
        <f>IF(Table1[[#This Row],[Verschluss - B3 - Recyceltes Material Anteil (in %)]]="","",Table1[[#This Row],[Verschluss - B3 - Recyceltes Material Anteil (in %)]])</f>
        <v/>
      </c>
      <c r="NJ162" s="812" t="str">
        <f>IF(Table1[[#This Row],[Verschluss - B3 - Beschichtung]]="","",VLOOKUP(Table1[[#This Row],[Verschluss - B3 - Beschichtung]],'DD FD'!AE:AF,2,FALSE))</f>
        <v/>
      </c>
      <c r="NK162" s="815" t="str">
        <f>IF(Table1[[#This Row],[Verschluss - B3 - Beschichtung Anteil (in %)]]="","",Table1[[#This Row],[Verschluss - B3 - Beschichtung Anteil (in %)]])</f>
        <v/>
      </c>
      <c r="NL162" s="811" t="str">
        <f>IF(Table1[[#This Row],[Etikett - B1 - Art]]="","",VLOOKUP(Table1[[#This Row],[Etikett - B1 - Art]],'DD FD'!F:G,2,FALSE))</f>
        <v/>
      </c>
      <c r="NM162" s="812" t="str">
        <f>IF(Table1[[#This Row],[Etikett - B1 - Fraktion]]="","",VLOOKUP(Table1[[#This Row],[Etikett - B1 - Fraktion]],'DD FD'!H:J,3,FALSE))</f>
        <v/>
      </c>
      <c r="NN162" s="809" t="str">
        <f>IF(Table1[[#This Row],[Etikett - B1 - Gewicht (in G)]]="","",Table1[[#This Row],[Etikett - B1 - Gewicht (in G)]])</f>
        <v/>
      </c>
      <c r="NO162" s="809" t="str">
        <f>IF(Table1[[#This Row],[Etikett - B1 - Lizenzierungs-pflichtig? (X=Ja)]]="","",Table1[[#This Row],[Etikett - B1 - Lizenzierungs-pflichtig? (X=Ja)]])</f>
        <v/>
      </c>
      <c r="NP162" s="809" t="str">
        <f>IF(Table1[[#This Row],[Etikett - B1 - Trennbar vom Hauptkörper? (X=Ja)]]="","",Table1[[#This Row],[Etikett - B1 - Trennbar vom Hauptkörper? (X=Ja)]])</f>
        <v/>
      </c>
      <c r="NQ162" s="812" t="str">
        <f>IF(Table1[[#This Row],[Etikett - B1 - Virgin Material]]="","",VLOOKUP(Table1[[#This Row],[Etikett - B1 - Virgin Material]],'DD FD'!AJ:AK,2,FALSE))</f>
        <v/>
      </c>
      <c r="NR162" s="813" t="str">
        <f>IF(Table1[[#This Row],[Etikett - B1 - Virgin Material Anteil (in %)]]="","",Table1[[#This Row],[Etikett - B1 - Virgin Material Anteil (in %)]])</f>
        <v/>
      </c>
      <c r="NS162" s="812" t="str">
        <f>IF(Table1[[#This Row],[Etikett - B1 - Recyceltes Material]]="","",VLOOKUP(Table1[[#This Row],[Etikett - B1 - Recyceltes Material]],'DD FD'!AL:AM,2,FALSE))</f>
        <v/>
      </c>
      <c r="NT162" s="813" t="str">
        <f>IF(Table1[[#This Row],[Etikett - B1 - Recyceltes Material Anteil (in %)]]="","",Table1[[#This Row],[Etikett - B1 - Recyceltes Material Anteil (in %)]])</f>
        <v/>
      </c>
      <c r="NU162" s="812" t="str">
        <f>IF(Table1[[#This Row],[Etikett - B1 - Beschichtung]]="","",VLOOKUP(Table1[[#This Row],[Etikett - B1 - Beschichtung]],'DD FD'!AE:AF,2,FALSE))</f>
        <v/>
      </c>
      <c r="NV162" s="815" t="str">
        <f>IF(Table1[[#This Row],[Etikett - B1 - Beschichtung Anteil (in %)]]="","",Table1[[#This Row],[Etikett - B1 - Beschichtung Anteil (in %)]])</f>
        <v/>
      </c>
      <c r="NW162" s="811" t="str">
        <f>IF(Table1[[#This Row],[Etikett - B2 - Art]]="","",VLOOKUP(Table1[[#This Row],[Etikett - B2 - Art]],'DD FD'!F:G,2,FALSE))</f>
        <v/>
      </c>
      <c r="NX162" s="812" t="str">
        <f>IF(Table1[[#This Row],[Etikett - B2 - Fraktion]]="","",VLOOKUP(Table1[[#This Row],[Etikett - B2 - Fraktion]],'DD FD'!H:J,3,FALSE))</f>
        <v/>
      </c>
      <c r="NY162" s="809" t="str">
        <f>IF(Table1[[#This Row],[Etikett - B2 - Gewicht (in G)]]="","",Table1[[#This Row],[Etikett - B2 - Gewicht (in G)]])</f>
        <v/>
      </c>
      <c r="NZ162" s="809" t="str">
        <f>IF(Table1[[#This Row],[Etikett - B2 - Lizenzierungs-pflichtig? (X=Ja)]]="","",Table1[[#This Row],[Etikett - B2 - Lizenzierungs-pflichtig? (X=Ja)]])</f>
        <v/>
      </c>
      <c r="OA162" s="809" t="str">
        <f>IF(Table1[[#This Row],[Etikett - B2 - Trennbar vom Hauptkörper? (X=Ja)]]="","",Table1[[#This Row],[Etikett - B2 - Trennbar vom Hauptkörper? (X=Ja)]])</f>
        <v/>
      </c>
      <c r="OB162" s="812" t="str">
        <f>IF(Table1[[#This Row],[Etikett - B2 - Virgin Material]]="","",VLOOKUP(Table1[[#This Row],[Etikett - B2 - Virgin Material]],'DD FD'!AJ:AK,2,FALSE))</f>
        <v/>
      </c>
      <c r="OC162" s="813" t="str">
        <f>IF(Table1[[#This Row],[Etikett - B2 - Virgin Material Anteil (in %)]]="","",Table1[[#This Row],[Etikett - B2 - Virgin Material Anteil (in %)]])</f>
        <v/>
      </c>
      <c r="OD162" s="812" t="str">
        <f>IF(Table1[[#This Row],[Etikett - B2 - Recyceltes Material]]="","",VLOOKUP(Table1[[#This Row],[Etikett - B2 - Recyceltes Material]],'DD FD'!AL:AM,2,FALSE))</f>
        <v/>
      </c>
      <c r="OE162" s="813" t="str">
        <f>IF(Table1[[#This Row],[Etikett - B2 - Recyceltes Material Anteil (in %)]]="","",Table1[[#This Row],[Etikett - B2 - Recyceltes Material Anteil (in %)]])</f>
        <v/>
      </c>
      <c r="OF162" s="812" t="str">
        <f>IF(Table1[[#This Row],[Etikett - B2 - Beschichtung]]="","",VLOOKUP(Table1[[#This Row],[Etikett - B2 - Beschichtung]],'DD FD'!AE:AF,2,FALSE))</f>
        <v/>
      </c>
      <c r="OG162" s="815" t="str">
        <f>IF(Table1[[#This Row],[Etikett - B2 - Beschichtung Anteil (in %)]]="","",Table1[[#This Row],[Etikett - B2 - Beschichtung Anteil (in %)]])</f>
        <v/>
      </c>
      <c r="OH162" s="811" t="str">
        <f>IF(Table1[[#This Row],[Etikett - B3 - Art]]="","",VLOOKUP(Table1[[#This Row],[Etikett - B3 - Art]],'DD FD'!F:G,2,FALSE))</f>
        <v/>
      </c>
      <c r="OI162" s="812" t="str">
        <f>IF(Table1[[#This Row],[Etikett - B3 - Fraktion]]="","",VLOOKUP(Table1[[#This Row],[Etikett - B3 - Fraktion]],'DD FD'!H:J,3,FALSE))</f>
        <v/>
      </c>
      <c r="OJ162" s="809" t="str">
        <f>IF(Table1[[#This Row],[Etikett - B3 - Gewicht (in G)]]="","",Table1[[#This Row],[Etikett - B3 - Gewicht (in G)]])</f>
        <v/>
      </c>
      <c r="OK162" s="809" t="str">
        <f>IF(Table1[[#This Row],[Etikett - B3 - Lizenzierungs-pflichtig? (X=Ja)]]="","",Table1[[#This Row],[Etikett - B3 - Lizenzierungs-pflichtig? (X=Ja)]])</f>
        <v/>
      </c>
      <c r="OL162" s="809" t="str">
        <f>IF(Table1[[#This Row],[Etikett - B3 - Trennbar vom Hauptkörper? (X=Ja)]]="","",Table1[[#This Row],[Etikett - B3 - Trennbar vom Hauptkörper? (X=Ja)]])</f>
        <v/>
      </c>
      <c r="OM162" s="812" t="str">
        <f>IF(Table1[[#This Row],[Etikett - B3 - Virgin Material]]="","",VLOOKUP(Table1[[#This Row],[Etikett - B3 - Virgin Material]],'DD FD'!AJ:AK,2,FALSE))</f>
        <v/>
      </c>
      <c r="ON162" s="813" t="str">
        <f>IF(Table1[[#This Row],[Etikett - B3 - Virgin Material Anteil (in %)]]="","",Table1[[#This Row],[Etikett - B3 - Virgin Material Anteil (in %)]])</f>
        <v/>
      </c>
      <c r="OO162" s="812" t="str">
        <f>IF(Table1[[#This Row],[Etikett - B3 - Recyceltes Material]]="","",VLOOKUP(Table1[[#This Row],[Etikett - B3 - Recyceltes Material]],'DD FD'!AL:AM,2,FALSE))</f>
        <v/>
      </c>
      <c r="OP162" s="813" t="str">
        <f>IF(Table1[[#This Row],[Etikett - B3 - Recyceltes Material Anteil (in %)]]="","",Table1[[#This Row],[Etikett - B3 - Recyceltes Material Anteil (in %)]])</f>
        <v/>
      </c>
      <c r="OQ162" s="812" t="str">
        <f>IF(Table1[[#This Row],[Etikett - B3 - Beschichtung]]="","",VLOOKUP(Table1[[#This Row],[Etikett - B3 - Beschichtung]],'DD FD'!AE:AF,2,FALSE))</f>
        <v/>
      </c>
      <c r="OR162" s="861" t="str">
        <f>IF(Table1[[#This Row],[Etikett - B3 - Beschichtung Anteil (in %)]]="","",Table1[[#This Row],[Etikett - B3 - Beschichtung Anteil (in %)]])</f>
        <v/>
      </c>
      <c r="OS162" s="866">
        <f>ROUNDUP(SUM(
IF(AND(LB162='DD FD'!$J$7,LD162='DD FD'!$AI$3),LC162,0),
IF(AND(LL162='DD FD'!$J$7,LN162='DD FD'!$AI$3),LM162,0),
IF(AND(LV162='DD FD'!$J$7,LX162='DD FD'!$AI$3),LW162,0),
IF(AND(MF162='DD FD'!$J$7,MH162='DD FD'!$AI$3),MG162,0),
IF(AND(MQ162='DD FD'!$J$7,MS162='DD FD'!$AI$3),MR162,0),
IF(AND(NB162='DD FD'!$J$7,ND162='DD FD'!$AI$3),NC162,0),
IF(AND(NM162='DD FD'!$J$7,NO162='DD FD'!$AI$3),NN162,0),
IF(AND(NX162='DD FD'!$J$7,NZ162='DD FD'!$AI$3),NY162,0),
IF(AND(OI162='DD FD'!$J$7,OK162='DD FD'!$AI$3),OJ162,0),
),2)</f>
        <v>0</v>
      </c>
      <c r="OT162" s="865">
        <f>ROUNDUP(SUM(
IF(AND(LB162='DD FD'!$J$6,LD162='DD FD'!$AI$3),LC162,0),
IF(AND(LL162='DD FD'!$J$6,LN162='DD FD'!$AI$3),LM162,0),
IF(AND(LV162='DD FD'!$J$6,LX162='DD FD'!$AI$3),LW162,0),
IF(AND(MF162='DD FD'!$J$6,MH162='DD FD'!$AI$3),MG162,0),
IF(AND(MQ162='DD FD'!$J$6,MS162='DD FD'!$AI$3),MR162,0),
IF(AND(NB162='DD FD'!$J$6,ND162='DD FD'!$AI$3),NC162,0),
IF(AND(NM162='DD FD'!$J$6,NO162='DD FD'!$AI$3),NN162,0),
IF(AND(NX162='DD FD'!$J$6,NZ162='DD FD'!$AI$3),NY162,0),
IF(AND(OI162='DD FD'!$J$6,OK162='DD FD'!$AI$3),OJ162,0),
),2)</f>
        <v>0</v>
      </c>
      <c r="OU162" s="865">
        <f>ROUNDUP(SUM(
IF(AND(LB162='DD FD'!$J$10,LD162='DD FD'!$AI$3),LC162,0),
IF(AND(LL162='DD FD'!$J$10,LN162='DD FD'!$AI$3),LM162,0),
IF(AND(LV162='DD FD'!$J$10,LX162='DD FD'!$AI$3),LW162,0),
IF(AND(MF162='DD FD'!$J$10,MH162='DD FD'!$AI$3),MG162,0),
IF(AND(MQ162='DD FD'!$J$10,MS162='DD FD'!$AI$3),MR162,0),
IF(AND(NB162='DD FD'!$J$10,ND162='DD FD'!$AI$3),NC162,0),
IF(AND(NM162='DD FD'!$J$10,NO162='DD FD'!$AI$3),NN162,0),
IF(AND(NX162='DD FD'!$J$10,NZ162='DD FD'!$AI$3),NY162,0),
IF(AND(OI162='DD FD'!$J$10,OK162='DD FD'!$AI$3),OJ162,0),
),2)</f>
        <v>0</v>
      </c>
      <c r="OV162" s="865">
        <f>ROUNDUP(SUM(
IF(AND(LB162='DD FD'!$J$8,LD162='DD FD'!$AI$3),LC162,0),
IF(AND(LL162='DD FD'!$J$8,LN162='DD FD'!$AI$3),LM162,0),
IF(AND(LV162='DD FD'!$J$8,LX162='DD FD'!$AI$3),LW162,0),
IF(AND(MF162='DD FD'!$J$8,MH162='DD FD'!$AI$3),MG162,0),
IF(AND(MQ162='DD FD'!$J$8,MS162='DD FD'!$AI$3),MR162,0),
IF(AND(NB162='DD FD'!$J$8,ND162='DD FD'!$AI$3),NC162,0),
IF(AND(NM162='DD FD'!$J$8,NO162='DD FD'!$AI$3),NN162,0),
IF(AND(NX162='DD FD'!$J$8,NZ162='DD FD'!$AI$3),NY162,0),
IF(AND(OI162='DD FD'!$J$8,OK162='DD FD'!$AI$3),OJ162,0),
),2)</f>
        <v>0</v>
      </c>
      <c r="OW162" s="865">
        <f>ROUNDUP(SUM(
IF(AND(LB162='DD FD'!$J$5,LD162='DD FD'!$AI$3),LC162,0),
IF(AND(LL162='DD FD'!$J$5,LN162='DD FD'!$AI$3),LM162,0),
IF(AND(LV162='DD FD'!$J$5,LX162='DD FD'!$AI$3),LW162,0),
IF(AND(MF162='DD FD'!$J$5,MH162='DD FD'!$AI$3),MG162,0),
IF(AND(MQ162='DD FD'!$J$5,MS162='DD FD'!$AI$3),MR162,0),
IF(AND(NB162='DD FD'!$J$5,ND162='DD FD'!$AI$3),NC162,0),
IF(AND(NM162='DD FD'!$J$5,NO162='DD FD'!$AI$3),NN162,0),
IF(AND(NX162='DD FD'!$J$5,NZ162='DD FD'!$AI$3),NY162,0),
IF(AND(OI162='DD FD'!$J$5,OK162='DD FD'!$AI$3),OJ162,0),
),2)</f>
        <v>0</v>
      </c>
      <c r="OX162" s="865">
        <f>ROUNDUP(SUM(
IF(AND(LB162='DD FD'!$J$9,LD162='DD FD'!$AI$3),LC162,0),
IF(AND(LL162='DD FD'!$J$9,LN162='DD FD'!$AI$3),LM162,0),
IF(AND(LV162='DD FD'!$J$9,LX162='DD FD'!$AI$3),LW162,0),
IF(AND(MF162='DD FD'!$J$9,MH162='DD FD'!$AI$3),MG162,0),
IF(AND(MQ162='DD FD'!$J$9,MS162='DD FD'!$AI$3),MR162,0),
IF(AND(NB162='DD FD'!$J$9,ND162='DD FD'!$AI$3),NC162,0),
IF(AND(NM162='DD FD'!$J$9,NO162='DD FD'!$AI$3),NN162,0),
IF(AND(NX162='DD FD'!$J$9,NZ162='DD FD'!$AI$3),NY162,0),
IF(AND(OI162='DD FD'!$J$9,OK162='DD FD'!$AI$3),OJ162,0),
),2)</f>
        <v>0</v>
      </c>
      <c r="OY162" s="865">
        <f>ROUNDUP(SUM(
IF(AND(LB162='DD FD'!$J$4,LD162='DD FD'!$AI$3),LC162,0),
IF(AND(LL162='DD FD'!$J$4,LN162='DD FD'!$AI$3),LM162,0),
IF(AND(LV162='DD FD'!$J$4,LX162='DD FD'!$AI$3),LW162,0),
IF(AND(MF162='DD FD'!$J$4,MH162='DD FD'!$AI$3),MG162,0),
IF(AND(MQ162='DD FD'!$J$4,MS162='DD FD'!$AI$3),MR162,0),
IF(AND(NB162='DD FD'!$J$4,ND162='DD FD'!$AI$3),NC162,0),
IF(AND(NM162='DD FD'!$J$4,NO162='DD FD'!$AI$3),NN162,0),
IF(AND(NX162='DD FD'!$J$4,NZ162='DD FD'!$AI$3),NY162,0),
IF(AND(OI162='DD FD'!$J$4,OK162='DD FD'!$AI$3),OJ162,0),
),2)</f>
        <v>0</v>
      </c>
      <c r="OZ162" s="867">
        <f>ROUNDUP(SUM(
IF(AND(LB162='DD FD'!$J$11,LD162='DD FD'!$AI$3),LC162,0),
IF(AND(LL162='DD FD'!$J$11,LN162='DD FD'!$AI$3),LM162,0),
IF(AND(LV162='DD FD'!$J$11,LX162='DD FD'!$AI$3),LW162,0),
IF(AND(MF162='DD FD'!$J$11,MH162='DD FD'!$AI$3),MG162,0),
IF(AND(MQ162='DD FD'!$J$11,MS162='DD FD'!$AI$3),MR162,0),
IF(AND(NB162='DD FD'!$J$11,ND162='DD FD'!$AI$3),NC162,0),
IF(AND(NM162='DD FD'!$J$11,NO162='DD FD'!$AI$3),NN162,0),
IF(AND(NX162='DD FD'!$J$11,NZ162='DD FD'!$AI$3),NY162,0),
IF(AND(OI162='DD FD'!$J$11,OK162='DD FD'!$AI$3),OJ162,0),
),2)</f>
        <v>0</v>
      </c>
    </row>
    <row r="163" spans="1:416">
      <c r="A163" s="663"/>
      <c r="B163" s="182"/>
      <c r="C163" s="282"/>
      <c r="D163" s="282"/>
      <c r="E163" s="183"/>
      <c r="F163" s="355"/>
      <c r="G163" s="359"/>
      <c r="H163" s="664"/>
      <c r="I163" s="173"/>
      <c r="J163" s="161" t="str">
        <f t="shared" si="54"/>
        <v/>
      </c>
      <c r="K163" s="633" t="str">
        <f t="shared" si="71"/>
        <v/>
      </c>
      <c r="L163" s="636"/>
      <c r="M163" s="124" t="str">
        <f t="shared" si="72"/>
        <v/>
      </c>
      <c r="N163" s="125" t="str">
        <f t="shared" si="55"/>
        <v/>
      </c>
      <c r="O163" s="175"/>
      <c r="P163" s="175"/>
      <c r="Q163" s="126" t="str">
        <f t="shared" si="73"/>
        <v/>
      </c>
      <c r="R163" s="184"/>
      <c r="S163" s="184"/>
      <c r="T163" s="182"/>
      <c r="U163" s="182"/>
      <c r="V163" s="182"/>
      <c r="W163" s="358"/>
      <c r="X163" s="182"/>
      <c r="Y163" s="183"/>
      <c r="Z163" s="123"/>
      <c r="AA163" s="176"/>
      <c r="AB163" s="176"/>
      <c r="AC163" s="176"/>
      <c r="AD163" s="176"/>
      <c r="AE163" s="176"/>
      <c r="AF163" s="176"/>
      <c r="AG163" s="127" t="str">
        <f t="shared" si="74"/>
        <v/>
      </c>
      <c r="AH163" s="127" t="str">
        <f t="shared" si="75"/>
        <v/>
      </c>
      <c r="AI163" s="370"/>
      <c r="AJ163" s="635"/>
      <c r="AK163" s="619" t="str">
        <f t="shared" si="76"/>
        <v/>
      </c>
      <c r="AL163" s="124" t="str">
        <f t="shared" si="56"/>
        <v/>
      </c>
      <c r="AM163" s="124" t="str">
        <f t="shared" si="57"/>
        <v/>
      </c>
      <c r="AN163" s="124" t="str">
        <f t="shared" si="58"/>
        <v/>
      </c>
      <c r="AO163" s="124" t="str">
        <f t="shared" si="59"/>
        <v/>
      </c>
      <c r="AP163" s="184"/>
      <c r="AQ163" s="182"/>
      <c r="AR163" s="182"/>
      <c r="AS163" s="182"/>
      <c r="AT163" s="182"/>
      <c r="AU163" s="127" t="str">
        <f t="shared" si="60"/>
        <v/>
      </c>
      <c r="AV163" s="354"/>
      <c r="AW163" s="127" t="str">
        <f t="shared" si="61"/>
        <v/>
      </c>
      <c r="AX163" s="144" t="str">
        <f t="shared" si="62"/>
        <v/>
      </c>
      <c r="AY163" s="182"/>
      <c r="AZ163" s="23"/>
      <c r="BA163" s="23"/>
      <c r="BB163" s="183"/>
      <c r="BC163" s="622"/>
      <c r="BD163" s="649" t="str">
        <f t="shared" si="77"/>
        <v/>
      </c>
      <c r="BE163" s="354"/>
      <c r="BF163" s="192" t="str">
        <f t="shared" si="78"/>
        <v/>
      </c>
      <c r="BG163" s="159"/>
      <c r="BH163" s="159"/>
      <c r="BI163" s="182"/>
      <c r="BJ163" s="194"/>
      <c r="BK163" s="194"/>
      <c r="BL163" s="194"/>
      <c r="BM163" s="127" t="str">
        <f t="shared" si="63"/>
        <v/>
      </c>
      <c r="BN163" s="194"/>
      <c r="BO163" s="178" t="str">
        <f t="shared" si="64"/>
        <v/>
      </c>
      <c r="BP163" s="191"/>
      <c r="BQ163" s="182"/>
      <c r="BR163" s="23"/>
      <c r="BS163" s="23"/>
      <c r="BT163" s="23"/>
      <c r="BU163" s="651"/>
      <c r="BV163" s="647"/>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633" t="str">
        <f t="shared" si="79"/>
        <v/>
      </c>
      <c r="DY163" s="736"/>
      <c r="DZ163" s="334"/>
      <c r="EA163" s="736"/>
      <c r="EB163" s="197"/>
      <c r="EC163" s="194"/>
      <c r="ED163" s="197"/>
      <c r="EE163" s="197"/>
      <c r="EF163" s="194"/>
      <c r="EG163" s="194"/>
      <c r="EH163" s="194"/>
      <c r="EI163" s="123" t="str">
        <f t="shared" si="65"/>
        <v/>
      </c>
      <c r="EJ163" s="194"/>
      <c r="EK163" s="620" t="str">
        <f t="shared" si="66"/>
        <v/>
      </c>
      <c r="EL163" s="756"/>
      <c r="EM163" s="620" t="str">
        <f t="shared" si="80"/>
        <v/>
      </c>
      <c r="EN163" s="733"/>
      <c r="EO163" s="163"/>
      <c r="EP163" s="163"/>
      <c r="EQ163" s="163"/>
      <c r="ER163" s="163"/>
      <c r="ES163" s="163"/>
      <c r="ET163" s="163"/>
      <c r="EU163" s="163"/>
      <c r="EV163" s="163"/>
      <c r="EW163" s="163"/>
      <c r="EX163" s="163"/>
      <c r="EY163" s="163"/>
      <c r="EZ163" s="163"/>
      <c r="FA163" s="163"/>
      <c r="FB163" s="163"/>
      <c r="FC163" s="742"/>
      <c r="FD163" s="648" t="str">
        <f t="shared" si="67"/>
        <v/>
      </c>
      <c r="FE163" s="183"/>
      <c r="FF163" s="201"/>
      <c r="FG163" s="201"/>
      <c r="FH163" s="201"/>
      <c r="FI163" s="201"/>
      <c r="FJ163" s="201"/>
      <c r="FK163" s="201"/>
      <c r="FL163" s="182"/>
      <c r="FM163" s="182"/>
      <c r="FN163" s="334"/>
      <c r="FO163" s="123" t="str">
        <f t="shared" si="68"/>
        <v/>
      </c>
      <c r="FP163" s="889" t="str">
        <f>IF(Table1[[#This Row],[Baumwollanteil (in %)]]&lt;&gt;"","05","")</f>
        <v/>
      </c>
      <c r="FQ163" s="999"/>
      <c r="FR163" s="179" t="str">
        <f t="shared" si="69"/>
        <v/>
      </c>
      <c r="FS163" s="175"/>
      <c r="FT163" s="175"/>
      <c r="FU163" s="175"/>
      <c r="FV163" s="745" t="str">
        <f t="shared" si="70"/>
        <v/>
      </c>
      <c r="FZ163" s="24"/>
      <c r="GA163" s="24"/>
      <c r="GC163" s="1010" t="str">
        <f>IF(Table1[[#This Row],[Global Trade Item Number (GTIN)]]="","",Table1[[#This Row],[Global Trade Item Number (GTIN)]])</f>
        <v/>
      </c>
      <c r="GD163" s="790" t="str">
        <f>IF(Table1[[#This Row],[WAWI-Nr./ Kreditoren-Nummer
(ASDV)]]&lt;&gt;"",Table1[[#This Row],[WAWI-Nr./ Kreditoren-Nummer
(ASDV)]],"")</f>
        <v/>
      </c>
      <c r="GE163" s="190"/>
      <c r="GF163" s="790" t="str">
        <f>IF(Table1[[#This Row],[Gültig ab (Datum)]]&lt;&gt;"","31.12.9999","")</f>
        <v/>
      </c>
      <c r="GG163" s="190"/>
      <c r="GH163" s="190"/>
      <c r="GI163" s="616"/>
      <c r="GJ163" s="765"/>
      <c r="GK163" s="763"/>
      <c r="GL163" s="617"/>
      <c r="GM163" s="617"/>
      <c r="GN163" s="617"/>
      <c r="GO163" s="617"/>
      <c r="GP163" s="617"/>
      <c r="GQ163" s="775"/>
      <c r="GR163" s="771"/>
      <c r="GS163" s="159"/>
      <c r="GT163" s="610"/>
      <c r="GU163" s="610"/>
      <c r="GV163" s="610"/>
      <c r="GW163" s="610"/>
      <c r="GX163" s="610"/>
      <c r="GY163" s="610"/>
      <c r="GZ163" s="610"/>
      <c r="HA163" s="610"/>
      <c r="HB163" s="771"/>
      <c r="HC163" s="610"/>
      <c r="HD163" s="610"/>
      <c r="HE163" s="610"/>
      <c r="HF163" s="610"/>
      <c r="HG163" s="610"/>
      <c r="HH163" s="610"/>
      <c r="HI163" s="610"/>
      <c r="HJ163" s="610"/>
      <c r="HK163" s="610"/>
      <c r="HL163" s="771"/>
      <c r="HM163" s="610"/>
      <c r="HN163" s="610"/>
      <c r="HO163" s="610"/>
      <c r="HP163" s="610"/>
      <c r="HQ163" s="610"/>
      <c r="HR163" s="610"/>
      <c r="HS163" s="610"/>
      <c r="HT163" s="610"/>
      <c r="HU163" s="610"/>
      <c r="HV163" s="771"/>
      <c r="HW163" s="610"/>
      <c r="HX163" s="610"/>
      <c r="HY163" s="610"/>
      <c r="HZ163" s="610"/>
      <c r="IA163" s="610"/>
      <c r="IB163" s="610"/>
      <c r="IC163" s="610"/>
      <c r="ID163" s="610"/>
      <c r="IE163" s="610"/>
      <c r="IF163" s="610"/>
      <c r="IG163" s="771"/>
      <c r="IH163" s="610"/>
      <c r="II163" s="610"/>
      <c r="IJ163" s="610"/>
      <c r="IK163" s="610"/>
      <c r="IL163" s="610"/>
      <c r="IM163" s="610"/>
      <c r="IN163" s="610"/>
      <c r="IO163" s="610"/>
      <c r="IP163" s="610"/>
      <c r="IQ163" s="610"/>
      <c r="IR163" s="771"/>
      <c r="IS163" s="610"/>
      <c r="IT163" s="610"/>
      <c r="IU163" s="610"/>
      <c r="IV163" s="610"/>
      <c r="IW163" s="610"/>
      <c r="IX163" s="610"/>
      <c r="IY163" s="610"/>
      <c r="IZ163" s="610"/>
      <c r="JA163" s="610"/>
      <c r="JB163" s="610"/>
      <c r="JC163" s="771"/>
      <c r="JD163" s="610"/>
      <c r="JE163" s="610"/>
      <c r="JF163" s="610"/>
      <c r="JG163" s="610"/>
      <c r="JH163" s="610"/>
      <c r="JI163" s="610"/>
      <c r="JJ163" s="610"/>
      <c r="JK163" s="610"/>
      <c r="JL163" s="610"/>
      <c r="JM163" s="827"/>
      <c r="JN163" s="771"/>
      <c r="JO163" s="610"/>
      <c r="JP163" s="610"/>
      <c r="JQ163" s="610"/>
      <c r="JR163" s="610"/>
      <c r="JS163" s="610"/>
      <c r="JT163" s="610"/>
      <c r="JU163" s="610"/>
      <c r="JV163" s="610"/>
      <c r="JW163" s="610"/>
      <c r="JX163" s="610"/>
      <c r="JY163" s="771"/>
      <c r="JZ163" s="610"/>
      <c r="KA163" s="610"/>
      <c r="KB163" s="610"/>
      <c r="KC163" s="610"/>
      <c r="KD163" s="610"/>
      <c r="KE163" s="610"/>
      <c r="KF163" s="610"/>
      <c r="KG163" s="610"/>
      <c r="KH163" s="610"/>
      <c r="KI163" s="610"/>
      <c r="KL163" s="803" t="str">
        <f>IF(Table1[[#This Row],[GTIN]]&lt;&gt;"",Table1[[#This Row],[GTIN]],"")</f>
        <v/>
      </c>
      <c r="KM163" s="804" t="str">
        <f>Table1[[#This Row],[Kreditor]]</f>
        <v/>
      </c>
      <c r="KN163" s="805" t="str">
        <f>IF(Table1[[#This Row],[Gültig ab (Datum)]]&lt;&gt;"",Table1[[#This Row],[Gültig ab (Datum)]],"")</f>
        <v/>
      </c>
      <c r="KO163" s="805" t="str">
        <f>Table1[[#This Row],[Gültig bis]]</f>
        <v/>
      </c>
      <c r="KP163" s="818" t="str">
        <f>IF(Table1[[#This Row],[Artikel verpackt? 
(X=Ja)]]="","",Table1[[#This Row],[Artikel verpackt? 
(X=Ja)]])</f>
        <v/>
      </c>
      <c r="KQ163" s="806" t="str">
        <f>IF(Table1[[#This Row],[Verpackung recyclingfähig?
(X=Ja)]]="","",Table1[[#This Row],[Verpackung recyclingfähig?
(X=Ja)]])</f>
        <v/>
      </c>
      <c r="KR163" s="807"/>
      <c r="KS163" s="808"/>
      <c r="KT163" s="809"/>
      <c r="KU163" s="809"/>
      <c r="KV163" s="809"/>
      <c r="KW163" s="809"/>
      <c r="KX163" s="809"/>
      <c r="KY163" s="809"/>
      <c r="KZ163" s="810"/>
      <c r="LA163" s="811" t="str">
        <f>IF(Table1[[#This Row],[Hauptkörper - B1 - Art]]="","",VLOOKUP(Table1[[#This Row],[Hauptkörper - B1 - Art]],'DD FD'!B:C,2,FALSE))</f>
        <v/>
      </c>
      <c r="LB163" s="812" t="str">
        <f>IF(Table1[[#This Row],[Hauptkörper - B1 - Fraktion]]="","",VLOOKUP(Table1[[#This Row],[Hauptkörper - B1 - Fraktion]],'DD FD'!H:J,3,FALSE))</f>
        <v/>
      </c>
      <c r="LC163" s="809" t="str">
        <f>IF(Table1[[#This Row],[Hauptkörper - B1 - Gewicht
(in G)]]="","",Table1[[#This Row],[Hauptkörper - B1 - Gewicht
(in G)]])</f>
        <v/>
      </c>
      <c r="LD163" s="809" t="str">
        <f>IF(Table1[[#This Row],[Hauptkörper - B1 - Lizenzierungs-pflichtig? (X=Ja)]]="","",Table1[[#This Row],[Hauptkörper - B1 - Lizenzierungs-pflichtig? (X=Ja)]])</f>
        <v/>
      </c>
      <c r="LE163" s="812" t="str">
        <f>IF(Table1[[#This Row],[Hauptkörper - B1 - Virgin Material]]="","",VLOOKUP(Table1[[#This Row],[Hauptkörper - B1 - Virgin Material]],'DD FD'!AJ:AK,2,FALSE))</f>
        <v/>
      </c>
      <c r="LF163" s="813" t="str">
        <f>IF(Table1[[#This Row],[Hauptkörper - B1 - Virgin Material Anteil (in %)]]="","",Table1[[#This Row],[Hauptkörper - B1 - Virgin Material Anteil (in %)]])</f>
        <v/>
      </c>
      <c r="LG163" s="812" t="str">
        <f>IF(Table1[[#This Row],[Hauptkörper - B1 - Recyceltes Material]]="","",VLOOKUP(Table1[[#This Row],[Hauptkörper - B1 - Recyceltes Material]],'DD FD'!AL:AM,2,FALSE))</f>
        <v/>
      </c>
      <c r="LH163" s="813" t="str">
        <f>IF(Table1[[#This Row],[Hauptkörper - B1 - Recyceltes Material Anteil (in %)]]="","",Table1[[#This Row],[Hauptkörper - B1 - Recyceltes Material Anteil (in %)]])</f>
        <v/>
      </c>
      <c r="LI163" s="814" t="str">
        <f>IF(Table1[[#This Row],[Hauptkörper - B1 - Beschichtung]]="","",VLOOKUP(Table1[[#This Row],[Hauptkörper - B1 - Beschichtung]],'DD FD'!AE:AF,2,FALSE))</f>
        <v/>
      </c>
      <c r="LJ163" s="815" t="str">
        <f>IF(Table1[[#This Row],[Hauptkörper - B1 - Beschichtung Anteil (in %)]]="","",Table1[[#This Row],[Hauptkörper - B1 - Beschichtung Anteil (in %)]])</f>
        <v/>
      </c>
      <c r="LK163" s="811" t="str">
        <f>IF(Table1[[#This Row],[Hauptkörper - B2 - Art]]="","",VLOOKUP(Table1[[#This Row],[Hauptkörper - B2 - Art]],'DD FD'!B:C,2,FALSE))</f>
        <v/>
      </c>
      <c r="LL163" s="812" t="str">
        <f>IF(Table1[[#This Row],[Hauptkörper - B2 - Fraktion]]="","",VLOOKUP(Table1[[#This Row],[Hauptkörper - B2 - Fraktion]],'DD FD'!H:J,3,FALSE))</f>
        <v/>
      </c>
      <c r="LM163" s="809" t="str">
        <f>IF(Table1[[#This Row],[Hauptkörper - B2 - Gewicht
(in G)]]="","",Table1[[#This Row],[Hauptkörper - B2 - Gewicht
(in G)]])</f>
        <v/>
      </c>
      <c r="LN163" s="809" t="str">
        <f>IF(Table1[[#This Row],[Hauptkörper - B2 - Lizenzierungs-pflichtig? (X=Ja)]]="","",Table1[[#This Row],[Hauptkörper - B2 - Lizenzierungs-pflichtig? (X=Ja)]])</f>
        <v/>
      </c>
      <c r="LO163" s="812" t="str">
        <f>IF(Table1[[#This Row],[Hauptkörper - B2 - Virgin Material]]="","",VLOOKUP(Table1[[#This Row],[Hauptkörper - B2 - Virgin Material]],'DD FD'!AJ:AK,2,FALSE))</f>
        <v/>
      </c>
      <c r="LP163" s="813" t="str">
        <f>IF(Table1[[#This Row],[Hauptkörper - B2 - Virgin Material Anteil (in %)]]="","",Table1[[#This Row],[Hauptkörper - B2 - Virgin Material Anteil (in %)]])</f>
        <v/>
      </c>
      <c r="LQ163" s="812" t="str">
        <f>IF(Table1[[#This Row],[Hauptkörper - B2 - Recyceltes Material]]="","",VLOOKUP(Table1[[#This Row],[Hauptkörper - B2 - Recyceltes Material]],'DD FD'!AL:AM,2,FALSE))</f>
        <v/>
      </c>
      <c r="LR163" s="813" t="str">
        <f>IF(Table1[[#This Row],[Hauptkörper - B2 - Recyceltes Material Anteil (in %)]]="","",Table1[[#This Row],[Hauptkörper - B2 - Recyceltes Material Anteil (in %)]])</f>
        <v/>
      </c>
      <c r="LS163" s="812" t="str">
        <f>IF(Table1[[#This Row],[Hauptkörper - B2 - Beschichtung]]="","",VLOOKUP(Table1[[#This Row],[Hauptkörper - B2 - Beschichtung]],'DD FD'!AE:AF,2,FALSE))</f>
        <v/>
      </c>
      <c r="LT163" s="815" t="str">
        <f>IF(Table1[[#This Row],[Hauptkörper - B2 - Beschichtung Anteil (in %)]]="","",Table1[[#This Row],[Hauptkörper - B2 - Beschichtung Anteil (in %)]])</f>
        <v/>
      </c>
      <c r="LU163" s="811" t="str">
        <f>IF(Table1[[#This Row],[Hauptkörper - B3 - Art]]="","",VLOOKUP(Table1[[#This Row],[Hauptkörper - B3 - Art]],'DD FD'!B:C,2,FALSE))</f>
        <v/>
      </c>
      <c r="LV163" s="812" t="str">
        <f>IF(Table1[[#This Row],[Hauptkörper - B3 - Fraktion]]="","",VLOOKUP(Table1[[#This Row],[Hauptkörper - B3 - Fraktion]],'DD FD'!H:J,3,FALSE))</f>
        <v/>
      </c>
      <c r="LW163" s="809" t="str">
        <f>IF(Table1[[#This Row],[Hauptkörper - B3 - Gewicht
(in G)]]="","",Table1[[#This Row],[Hauptkörper - B3 - Gewicht
(in G)]])</f>
        <v/>
      </c>
      <c r="LX163" s="809" t="str">
        <f>IF(Table1[[#This Row],[Hauptkörper - B3 - Lizenzierungs-pflichtig? (X=Ja)]]="","",Table1[[#This Row],[Hauptkörper - B3 - Lizenzierungs-pflichtig? (X=Ja)]])</f>
        <v/>
      </c>
      <c r="LY163" s="812" t="str">
        <f>IF(Table1[[#This Row],[Hauptkörper - B3 - Virgin Material]]="","",VLOOKUP(Table1[[#This Row],[Hauptkörper - B3 - Virgin Material]],'DD FD'!AJ:AK,2,FALSE))</f>
        <v/>
      </c>
      <c r="LZ163" s="813" t="str">
        <f>IF(Table1[[#This Row],[Hauptkörper - B3 - Virgin Material Anteil (in %)]]="","",Table1[[#This Row],[Hauptkörper - B3 - Virgin Material Anteil (in %)]])</f>
        <v/>
      </c>
      <c r="MA163" s="812" t="str">
        <f>IF(Table1[[#This Row],[Hauptkörper - B3 - Recyceltes Material]]="","",VLOOKUP(Table1[[#This Row],[Hauptkörper - B3 - Recyceltes Material]],'DD FD'!AL:AM,2,FALSE))</f>
        <v/>
      </c>
      <c r="MB163" s="813" t="str">
        <f>IF(Table1[[#This Row],[Hauptkörper - B3 - Recyceltes Material Anteil (in %)]]="","",Table1[[#This Row],[Hauptkörper - B3 - Recyceltes Material Anteil (in %)]])</f>
        <v/>
      </c>
      <c r="MC163" s="812" t="str">
        <f>IF(Table1[[#This Row],[Hauptkörper - B3 - Beschichtung]]="","",VLOOKUP(Table1[[#This Row],[Hauptkörper - B3 - Beschichtung]],'DD FD'!AE:AF,2,FALSE))</f>
        <v/>
      </c>
      <c r="MD163" s="815" t="str">
        <f>IF(Table1[[#This Row],[Hauptkörper - B3 - Beschichtung Anteil (in %)]]="","",Table1[[#This Row],[Hauptkörper - B3 - Beschichtung Anteil (in %)]])</f>
        <v/>
      </c>
      <c r="ME163" s="811" t="str">
        <f>IF(Table1[[#This Row],[Verschluss - B1 - Art]]="","",VLOOKUP(Table1[[#This Row],[Verschluss - B1 - Art]],'DD FD'!D:E,2,FALSE))</f>
        <v/>
      </c>
      <c r="MF163" s="812" t="str">
        <f>IF(Table1[[#This Row],[Verschluss - B1 - Fraktion]]="","",VLOOKUP(Table1[[#This Row],[Verschluss - B1 - Fraktion]],'DD FD'!H:J,3,FALSE))</f>
        <v/>
      </c>
      <c r="MG163" s="809" t="str">
        <f>IF(Table1[[#This Row],[Verschluss - B1 - Gewicht (in G)]]="","",Table1[[#This Row],[Verschluss - B1 - Gewicht (in G)]])</f>
        <v/>
      </c>
      <c r="MH163" s="809" t="str">
        <f>IF(Table1[[#This Row],[Verschluss - B1 - Lizenzierungs-pflichtig? (X=Ja)]]="","",Table1[[#This Row],[Verschluss - B1 - Lizenzierungs-pflichtig? (X=Ja)]])</f>
        <v/>
      </c>
      <c r="MI163" s="809" t="str">
        <f>IF(Table1[[#This Row],[Verschluss - B1 - Trennbar vom Hauptkörper? (X=Ja)]]="","",Table1[[#This Row],[Verschluss - B1 - Trennbar vom Hauptkörper? (X=Ja)]])</f>
        <v/>
      </c>
      <c r="MJ163" s="812" t="str">
        <f>IF(Table1[[#This Row],[Verschluss - B1 - Virgin Material]]="","",VLOOKUP(Table1[[#This Row],[Verschluss - B1 - Virgin Material]],'DD FD'!AJ:AK,2,FALSE))</f>
        <v/>
      </c>
      <c r="MK163" s="813" t="str">
        <f>IF(Table1[[#This Row],[Verschluss - B1 - Virgin Material Anteil (in %)]]="","",Table1[[#This Row],[Verschluss - B1 - Virgin Material Anteil (in %)]])</f>
        <v/>
      </c>
      <c r="ML163" s="812" t="str">
        <f>IF(Table1[[#This Row],[Verschluss - B1 - Recyceltes Material]]="","",VLOOKUP(Table1[[#This Row],[Verschluss - B1 - Recyceltes Material]],'DD FD'!AL:AM,2,FALSE))</f>
        <v/>
      </c>
      <c r="MM163" s="813" t="str">
        <f>IF(Table1[[#This Row],[Verschluss - B1 - Recyceltes Material Anteil (in %)]]="","",Table1[[#This Row],[Verschluss - B1 - Recyceltes Material Anteil (in %)]])</f>
        <v/>
      </c>
      <c r="MN163" s="812" t="str">
        <f>IF(Table1[[#This Row],[Verschluss - B1 - Beschichtung]]="","",VLOOKUP(Table1[[#This Row],[Verschluss - B1 - Beschichtung]],'DD FD'!AE:AF,2,FALSE))</f>
        <v/>
      </c>
      <c r="MO163" s="815" t="str">
        <f>IF(Table1[[#This Row],[Verschluss - B1 - Beschichtung Anteil (in %)]]="","",Table1[[#This Row],[Verschluss - B1 - Beschichtung Anteil (in %)]])</f>
        <v/>
      </c>
      <c r="MP163" s="811" t="str">
        <f>IF(Table1[[#This Row],[Verschluss - B2 - Art]]="","",VLOOKUP(Table1[[#This Row],[Verschluss - B2 - Art]],'DD FD'!D:E,2,FALSE))</f>
        <v/>
      </c>
      <c r="MQ163" s="812" t="str">
        <f>IF(Table1[[#This Row],[Verschluss - B2 - Fraktion]]="","",VLOOKUP(Table1[[#This Row],[Verschluss - B2 - Fraktion]],'DD FD'!H:J,3,FALSE))</f>
        <v/>
      </c>
      <c r="MR163" s="809" t="str">
        <f>IF(Table1[[#This Row],[Verschluss - B2 - Gewicht (in G)]]="","",Table1[[#This Row],[Verschluss - B2 - Gewicht (in G)]])</f>
        <v/>
      </c>
      <c r="MS163" s="809" t="str">
        <f>IF(Table1[[#This Row],[Verschluss - B2 - Lizenzierungs-pflichtig? (X=Ja)]]="","",Table1[[#This Row],[Verschluss - B2 - Lizenzierungs-pflichtig? (X=Ja)]])</f>
        <v/>
      </c>
      <c r="MT163" s="809" t="str">
        <f>IF(Table1[[#This Row],[Verschluss - B2 - Trennbar vom Hauptkörper? (X=Ja)]]="","",Table1[[#This Row],[Verschluss - B2 - Trennbar vom Hauptkörper? (X=Ja)]])</f>
        <v/>
      </c>
      <c r="MU163" s="812" t="str">
        <f>IF(Table1[[#This Row],[Verschluss - B2 - Virgin Material]]="","",VLOOKUP(Table1[[#This Row],[Verschluss - B2 - Virgin Material]],'DD FD'!AJ:AK,2,FALSE))</f>
        <v/>
      </c>
      <c r="MV163" s="813" t="str">
        <f>IF(Table1[[#This Row],[Verschluss - B2 - Virgin Material Anteil (in %)]]="","",Table1[[#This Row],[Verschluss - B2 - Virgin Material Anteil (in %)]])</f>
        <v/>
      </c>
      <c r="MW163" s="812" t="str">
        <f>IF(Table1[[#This Row],[Verschluss - B2 - Recyceltes Material]]="","",VLOOKUP(Table1[[#This Row],[Verschluss - B2 - Recyceltes Material]],'DD FD'!AL:AM,2,FALSE))</f>
        <v/>
      </c>
      <c r="MX163" s="813" t="str">
        <f>IF(Table1[[#This Row],[Verschluss - B2 - Recyceltes Material Anteil (in %)]]="","",Table1[[#This Row],[Verschluss - B2 - Recyceltes Material Anteil (in %)]])</f>
        <v/>
      </c>
      <c r="MY163" s="812" t="str">
        <f>IF(Table1[[#This Row],[Verschluss - B2 - Beschichtung]]="","",VLOOKUP(Table1[[#This Row],[Verschluss - B2 - Beschichtung]],'DD FD'!AE:AF,2,FALSE))</f>
        <v/>
      </c>
      <c r="MZ163" s="815" t="str">
        <f>IF(Table1[[#This Row],[Verschluss - B2 - Beschichtung Anteil (in %)]]="","",Table1[[#This Row],[Verschluss - B2 - Beschichtung Anteil (in %)]])</f>
        <v/>
      </c>
      <c r="NA163" s="811" t="str">
        <f>IF(Table1[[#This Row],[Verschluss - B3 - Art]]="","",VLOOKUP(Table1[[#This Row],[Verschluss - B3 - Art]],'DD FD'!D:E,2,FALSE))</f>
        <v/>
      </c>
      <c r="NB163" s="812" t="str">
        <f>IF(Table1[[#This Row],[Verschluss - B3 - Fraktion]]="","",VLOOKUP(Table1[[#This Row],[Verschluss - B3 - Fraktion]],'DD FD'!H:J,3,FALSE))</f>
        <v/>
      </c>
      <c r="NC163" s="809" t="str">
        <f>IF(Table1[[#This Row],[Verschluss - B3 - Gewicht (in G)]]="","",Table1[[#This Row],[Verschluss - B3 - Gewicht (in G)]])</f>
        <v/>
      </c>
      <c r="ND163" s="809" t="str">
        <f>IF(Table1[[#This Row],[Verschluss - B3 - Lizenzierungs-pflichtig? (X=Ja)]]="","",Table1[[#This Row],[Verschluss - B3 - Lizenzierungs-pflichtig? (X=Ja)]])</f>
        <v/>
      </c>
      <c r="NE163" s="809" t="str">
        <f>IF(Table1[[#This Row],[Verschluss - B3 - Trennbar vom Hauptkörper? (X=Ja)]]="","",Table1[[#This Row],[Verschluss - B3 - Trennbar vom Hauptkörper? (X=Ja)]])</f>
        <v/>
      </c>
      <c r="NF163" s="812" t="str">
        <f>IF(Table1[[#This Row],[Verschluss - B3 - Virgin Material]]="","",VLOOKUP(Table1[[#This Row],[Verschluss - B3 - Virgin Material]],'DD FD'!AJ:AK,2,FALSE))</f>
        <v/>
      </c>
      <c r="NG163" s="813" t="str">
        <f>IF(Table1[[#This Row],[Verschluss - B3 - Virgin Material Anteil (in %)]]="","",Table1[[#This Row],[Verschluss - B3 - Virgin Material Anteil (in %)]])</f>
        <v/>
      </c>
      <c r="NH163" s="812" t="str">
        <f>IF(Table1[[#This Row],[Verschluss - B3 - Recyceltes Material]]="","",VLOOKUP(Table1[[#This Row],[Verschluss - B3 - Recyceltes Material]],'DD FD'!AL:AM,2,FALSE))</f>
        <v/>
      </c>
      <c r="NI163" s="813" t="str">
        <f>IF(Table1[[#This Row],[Verschluss - B3 - Recyceltes Material Anteil (in %)]]="","",Table1[[#This Row],[Verschluss - B3 - Recyceltes Material Anteil (in %)]])</f>
        <v/>
      </c>
      <c r="NJ163" s="812" t="str">
        <f>IF(Table1[[#This Row],[Verschluss - B3 - Beschichtung]]="","",VLOOKUP(Table1[[#This Row],[Verschluss - B3 - Beschichtung]],'DD FD'!AE:AF,2,FALSE))</f>
        <v/>
      </c>
      <c r="NK163" s="815" t="str">
        <f>IF(Table1[[#This Row],[Verschluss - B3 - Beschichtung Anteil (in %)]]="","",Table1[[#This Row],[Verschluss - B3 - Beschichtung Anteil (in %)]])</f>
        <v/>
      </c>
      <c r="NL163" s="811" t="str">
        <f>IF(Table1[[#This Row],[Etikett - B1 - Art]]="","",VLOOKUP(Table1[[#This Row],[Etikett - B1 - Art]],'DD FD'!F:G,2,FALSE))</f>
        <v/>
      </c>
      <c r="NM163" s="812" t="str">
        <f>IF(Table1[[#This Row],[Etikett - B1 - Fraktion]]="","",VLOOKUP(Table1[[#This Row],[Etikett - B1 - Fraktion]],'DD FD'!H:J,3,FALSE))</f>
        <v/>
      </c>
      <c r="NN163" s="809" t="str">
        <f>IF(Table1[[#This Row],[Etikett - B1 - Gewicht (in G)]]="","",Table1[[#This Row],[Etikett - B1 - Gewicht (in G)]])</f>
        <v/>
      </c>
      <c r="NO163" s="809" t="str">
        <f>IF(Table1[[#This Row],[Etikett - B1 - Lizenzierungs-pflichtig? (X=Ja)]]="","",Table1[[#This Row],[Etikett - B1 - Lizenzierungs-pflichtig? (X=Ja)]])</f>
        <v/>
      </c>
      <c r="NP163" s="809" t="str">
        <f>IF(Table1[[#This Row],[Etikett - B1 - Trennbar vom Hauptkörper? (X=Ja)]]="","",Table1[[#This Row],[Etikett - B1 - Trennbar vom Hauptkörper? (X=Ja)]])</f>
        <v/>
      </c>
      <c r="NQ163" s="812" t="str">
        <f>IF(Table1[[#This Row],[Etikett - B1 - Virgin Material]]="","",VLOOKUP(Table1[[#This Row],[Etikett - B1 - Virgin Material]],'DD FD'!AJ:AK,2,FALSE))</f>
        <v/>
      </c>
      <c r="NR163" s="813" t="str">
        <f>IF(Table1[[#This Row],[Etikett - B1 - Virgin Material Anteil (in %)]]="","",Table1[[#This Row],[Etikett - B1 - Virgin Material Anteil (in %)]])</f>
        <v/>
      </c>
      <c r="NS163" s="812" t="str">
        <f>IF(Table1[[#This Row],[Etikett - B1 - Recyceltes Material]]="","",VLOOKUP(Table1[[#This Row],[Etikett - B1 - Recyceltes Material]],'DD FD'!AL:AM,2,FALSE))</f>
        <v/>
      </c>
      <c r="NT163" s="813" t="str">
        <f>IF(Table1[[#This Row],[Etikett - B1 - Recyceltes Material Anteil (in %)]]="","",Table1[[#This Row],[Etikett - B1 - Recyceltes Material Anteil (in %)]])</f>
        <v/>
      </c>
      <c r="NU163" s="812" t="str">
        <f>IF(Table1[[#This Row],[Etikett - B1 - Beschichtung]]="","",VLOOKUP(Table1[[#This Row],[Etikett - B1 - Beschichtung]],'DD FD'!AE:AF,2,FALSE))</f>
        <v/>
      </c>
      <c r="NV163" s="815" t="str">
        <f>IF(Table1[[#This Row],[Etikett - B1 - Beschichtung Anteil (in %)]]="","",Table1[[#This Row],[Etikett - B1 - Beschichtung Anteil (in %)]])</f>
        <v/>
      </c>
      <c r="NW163" s="811" t="str">
        <f>IF(Table1[[#This Row],[Etikett - B2 - Art]]="","",VLOOKUP(Table1[[#This Row],[Etikett - B2 - Art]],'DD FD'!F:G,2,FALSE))</f>
        <v/>
      </c>
      <c r="NX163" s="812" t="str">
        <f>IF(Table1[[#This Row],[Etikett - B2 - Fraktion]]="","",VLOOKUP(Table1[[#This Row],[Etikett - B2 - Fraktion]],'DD FD'!H:J,3,FALSE))</f>
        <v/>
      </c>
      <c r="NY163" s="809" t="str">
        <f>IF(Table1[[#This Row],[Etikett - B2 - Gewicht (in G)]]="","",Table1[[#This Row],[Etikett - B2 - Gewicht (in G)]])</f>
        <v/>
      </c>
      <c r="NZ163" s="809" t="str">
        <f>IF(Table1[[#This Row],[Etikett - B2 - Lizenzierungs-pflichtig? (X=Ja)]]="","",Table1[[#This Row],[Etikett - B2 - Lizenzierungs-pflichtig? (X=Ja)]])</f>
        <v/>
      </c>
      <c r="OA163" s="809" t="str">
        <f>IF(Table1[[#This Row],[Etikett - B2 - Trennbar vom Hauptkörper? (X=Ja)]]="","",Table1[[#This Row],[Etikett - B2 - Trennbar vom Hauptkörper? (X=Ja)]])</f>
        <v/>
      </c>
      <c r="OB163" s="812" t="str">
        <f>IF(Table1[[#This Row],[Etikett - B2 - Virgin Material]]="","",VLOOKUP(Table1[[#This Row],[Etikett - B2 - Virgin Material]],'DD FD'!AJ:AK,2,FALSE))</f>
        <v/>
      </c>
      <c r="OC163" s="813" t="str">
        <f>IF(Table1[[#This Row],[Etikett - B2 - Virgin Material Anteil (in %)]]="","",Table1[[#This Row],[Etikett - B2 - Virgin Material Anteil (in %)]])</f>
        <v/>
      </c>
      <c r="OD163" s="812" t="str">
        <f>IF(Table1[[#This Row],[Etikett - B2 - Recyceltes Material]]="","",VLOOKUP(Table1[[#This Row],[Etikett - B2 - Recyceltes Material]],'DD FD'!AL:AM,2,FALSE))</f>
        <v/>
      </c>
      <c r="OE163" s="813" t="str">
        <f>IF(Table1[[#This Row],[Etikett - B2 - Recyceltes Material Anteil (in %)]]="","",Table1[[#This Row],[Etikett - B2 - Recyceltes Material Anteil (in %)]])</f>
        <v/>
      </c>
      <c r="OF163" s="812" t="str">
        <f>IF(Table1[[#This Row],[Etikett - B2 - Beschichtung]]="","",VLOOKUP(Table1[[#This Row],[Etikett - B2 - Beschichtung]],'DD FD'!AE:AF,2,FALSE))</f>
        <v/>
      </c>
      <c r="OG163" s="815" t="str">
        <f>IF(Table1[[#This Row],[Etikett - B2 - Beschichtung Anteil (in %)]]="","",Table1[[#This Row],[Etikett - B2 - Beschichtung Anteil (in %)]])</f>
        <v/>
      </c>
      <c r="OH163" s="811" t="str">
        <f>IF(Table1[[#This Row],[Etikett - B3 - Art]]="","",VLOOKUP(Table1[[#This Row],[Etikett - B3 - Art]],'DD FD'!F:G,2,FALSE))</f>
        <v/>
      </c>
      <c r="OI163" s="812" t="str">
        <f>IF(Table1[[#This Row],[Etikett - B3 - Fraktion]]="","",VLOOKUP(Table1[[#This Row],[Etikett - B3 - Fraktion]],'DD FD'!H:J,3,FALSE))</f>
        <v/>
      </c>
      <c r="OJ163" s="809" t="str">
        <f>IF(Table1[[#This Row],[Etikett - B3 - Gewicht (in G)]]="","",Table1[[#This Row],[Etikett - B3 - Gewicht (in G)]])</f>
        <v/>
      </c>
      <c r="OK163" s="809" t="str">
        <f>IF(Table1[[#This Row],[Etikett - B3 - Lizenzierungs-pflichtig? (X=Ja)]]="","",Table1[[#This Row],[Etikett - B3 - Lizenzierungs-pflichtig? (X=Ja)]])</f>
        <v/>
      </c>
      <c r="OL163" s="809" t="str">
        <f>IF(Table1[[#This Row],[Etikett - B3 - Trennbar vom Hauptkörper? (X=Ja)]]="","",Table1[[#This Row],[Etikett - B3 - Trennbar vom Hauptkörper? (X=Ja)]])</f>
        <v/>
      </c>
      <c r="OM163" s="812" t="str">
        <f>IF(Table1[[#This Row],[Etikett - B3 - Virgin Material]]="","",VLOOKUP(Table1[[#This Row],[Etikett - B3 - Virgin Material]],'DD FD'!AJ:AK,2,FALSE))</f>
        <v/>
      </c>
      <c r="ON163" s="813" t="str">
        <f>IF(Table1[[#This Row],[Etikett - B3 - Virgin Material Anteil (in %)]]="","",Table1[[#This Row],[Etikett - B3 - Virgin Material Anteil (in %)]])</f>
        <v/>
      </c>
      <c r="OO163" s="812" t="str">
        <f>IF(Table1[[#This Row],[Etikett - B3 - Recyceltes Material]]="","",VLOOKUP(Table1[[#This Row],[Etikett - B3 - Recyceltes Material]],'DD FD'!AL:AM,2,FALSE))</f>
        <v/>
      </c>
      <c r="OP163" s="813" t="str">
        <f>IF(Table1[[#This Row],[Etikett - B3 - Recyceltes Material Anteil (in %)]]="","",Table1[[#This Row],[Etikett - B3 - Recyceltes Material Anteil (in %)]])</f>
        <v/>
      </c>
      <c r="OQ163" s="812" t="str">
        <f>IF(Table1[[#This Row],[Etikett - B3 - Beschichtung]]="","",VLOOKUP(Table1[[#This Row],[Etikett - B3 - Beschichtung]],'DD FD'!AE:AF,2,FALSE))</f>
        <v/>
      </c>
      <c r="OR163" s="861" t="str">
        <f>IF(Table1[[#This Row],[Etikett - B3 - Beschichtung Anteil (in %)]]="","",Table1[[#This Row],[Etikett - B3 - Beschichtung Anteil (in %)]])</f>
        <v/>
      </c>
      <c r="OS163" s="866">
        <f>ROUNDUP(SUM(
IF(AND(LB163='DD FD'!$J$7,LD163='DD FD'!$AI$3),LC163,0),
IF(AND(LL163='DD FD'!$J$7,LN163='DD FD'!$AI$3),LM163,0),
IF(AND(LV163='DD FD'!$J$7,LX163='DD FD'!$AI$3),LW163,0),
IF(AND(MF163='DD FD'!$J$7,MH163='DD FD'!$AI$3),MG163,0),
IF(AND(MQ163='DD FD'!$J$7,MS163='DD FD'!$AI$3),MR163,0),
IF(AND(NB163='DD FD'!$J$7,ND163='DD FD'!$AI$3),NC163,0),
IF(AND(NM163='DD FD'!$J$7,NO163='DD FD'!$AI$3),NN163,0),
IF(AND(NX163='DD FD'!$J$7,NZ163='DD FD'!$AI$3),NY163,0),
IF(AND(OI163='DD FD'!$J$7,OK163='DD FD'!$AI$3),OJ163,0),
),2)</f>
        <v>0</v>
      </c>
      <c r="OT163" s="865">
        <f>ROUNDUP(SUM(
IF(AND(LB163='DD FD'!$J$6,LD163='DD FD'!$AI$3),LC163,0),
IF(AND(LL163='DD FD'!$J$6,LN163='DD FD'!$AI$3),LM163,0),
IF(AND(LV163='DD FD'!$J$6,LX163='DD FD'!$AI$3),LW163,0),
IF(AND(MF163='DD FD'!$J$6,MH163='DD FD'!$AI$3),MG163,0),
IF(AND(MQ163='DD FD'!$J$6,MS163='DD FD'!$AI$3),MR163,0),
IF(AND(NB163='DD FD'!$J$6,ND163='DD FD'!$AI$3),NC163,0),
IF(AND(NM163='DD FD'!$J$6,NO163='DD FD'!$AI$3),NN163,0),
IF(AND(NX163='DD FD'!$J$6,NZ163='DD FD'!$AI$3),NY163,0),
IF(AND(OI163='DD FD'!$J$6,OK163='DD FD'!$AI$3),OJ163,0),
),2)</f>
        <v>0</v>
      </c>
      <c r="OU163" s="865">
        <f>ROUNDUP(SUM(
IF(AND(LB163='DD FD'!$J$10,LD163='DD FD'!$AI$3),LC163,0),
IF(AND(LL163='DD FD'!$J$10,LN163='DD FD'!$AI$3),LM163,0),
IF(AND(LV163='DD FD'!$J$10,LX163='DD FD'!$AI$3),LW163,0),
IF(AND(MF163='DD FD'!$J$10,MH163='DD FD'!$AI$3),MG163,0),
IF(AND(MQ163='DD FD'!$J$10,MS163='DD FD'!$AI$3),MR163,0),
IF(AND(NB163='DD FD'!$J$10,ND163='DD FD'!$AI$3),NC163,0),
IF(AND(NM163='DD FD'!$J$10,NO163='DD FD'!$AI$3),NN163,0),
IF(AND(NX163='DD FD'!$J$10,NZ163='DD FD'!$AI$3),NY163,0),
IF(AND(OI163='DD FD'!$J$10,OK163='DD FD'!$AI$3),OJ163,0),
),2)</f>
        <v>0</v>
      </c>
      <c r="OV163" s="865">
        <f>ROUNDUP(SUM(
IF(AND(LB163='DD FD'!$J$8,LD163='DD FD'!$AI$3),LC163,0),
IF(AND(LL163='DD FD'!$J$8,LN163='DD FD'!$AI$3),LM163,0),
IF(AND(LV163='DD FD'!$J$8,LX163='DD FD'!$AI$3),LW163,0),
IF(AND(MF163='DD FD'!$J$8,MH163='DD FD'!$AI$3),MG163,0),
IF(AND(MQ163='DD FD'!$J$8,MS163='DD FD'!$AI$3),MR163,0),
IF(AND(NB163='DD FD'!$J$8,ND163='DD FD'!$AI$3),NC163,0),
IF(AND(NM163='DD FD'!$J$8,NO163='DD FD'!$AI$3),NN163,0),
IF(AND(NX163='DD FD'!$J$8,NZ163='DD FD'!$AI$3),NY163,0),
IF(AND(OI163='DD FD'!$J$8,OK163='DD FD'!$AI$3),OJ163,0),
),2)</f>
        <v>0</v>
      </c>
      <c r="OW163" s="865">
        <f>ROUNDUP(SUM(
IF(AND(LB163='DD FD'!$J$5,LD163='DD FD'!$AI$3),LC163,0),
IF(AND(LL163='DD FD'!$J$5,LN163='DD FD'!$AI$3),LM163,0),
IF(AND(LV163='DD FD'!$J$5,LX163='DD FD'!$AI$3),LW163,0),
IF(AND(MF163='DD FD'!$J$5,MH163='DD FD'!$AI$3),MG163,0),
IF(AND(MQ163='DD FD'!$J$5,MS163='DD FD'!$AI$3),MR163,0),
IF(AND(NB163='DD FD'!$J$5,ND163='DD FD'!$AI$3),NC163,0),
IF(AND(NM163='DD FD'!$J$5,NO163='DD FD'!$AI$3),NN163,0),
IF(AND(NX163='DD FD'!$J$5,NZ163='DD FD'!$AI$3),NY163,0),
IF(AND(OI163='DD FD'!$J$5,OK163='DD FD'!$AI$3),OJ163,0),
),2)</f>
        <v>0</v>
      </c>
      <c r="OX163" s="865">
        <f>ROUNDUP(SUM(
IF(AND(LB163='DD FD'!$J$9,LD163='DD FD'!$AI$3),LC163,0),
IF(AND(LL163='DD FD'!$J$9,LN163='DD FD'!$AI$3),LM163,0),
IF(AND(LV163='DD FD'!$J$9,LX163='DD FD'!$AI$3),LW163,0),
IF(AND(MF163='DD FD'!$J$9,MH163='DD FD'!$AI$3),MG163,0),
IF(AND(MQ163='DD FD'!$J$9,MS163='DD FD'!$AI$3),MR163,0),
IF(AND(NB163='DD FD'!$J$9,ND163='DD FD'!$AI$3),NC163,0),
IF(AND(NM163='DD FD'!$J$9,NO163='DD FD'!$AI$3),NN163,0),
IF(AND(NX163='DD FD'!$J$9,NZ163='DD FD'!$AI$3),NY163,0),
IF(AND(OI163='DD FD'!$J$9,OK163='DD FD'!$AI$3),OJ163,0),
),2)</f>
        <v>0</v>
      </c>
      <c r="OY163" s="865">
        <f>ROUNDUP(SUM(
IF(AND(LB163='DD FD'!$J$4,LD163='DD FD'!$AI$3),LC163,0),
IF(AND(LL163='DD FD'!$J$4,LN163='DD FD'!$AI$3),LM163,0),
IF(AND(LV163='DD FD'!$J$4,LX163='DD FD'!$AI$3),LW163,0),
IF(AND(MF163='DD FD'!$J$4,MH163='DD FD'!$AI$3),MG163,0),
IF(AND(MQ163='DD FD'!$J$4,MS163='DD FD'!$AI$3),MR163,0),
IF(AND(NB163='DD FD'!$J$4,ND163='DD FD'!$AI$3),NC163,0),
IF(AND(NM163='DD FD'!$J$4,NO163='DD FD'!$AI$3),NN163,0),
IF(AND(NX163='DD FD'!$J$4,NZ163='DD FD'!$AI$3),NY163,0),
IF(AND(OI163='DD FD'!$J$4,OK163='DD FD'!$AI$3),OJ163,0),
),2)</f>
        <v>0</v>
      </c>
      <c r="OZ163" s="867">
        <f>ROUNDUP(SUM(
IF(AND(LB163='DD FD'!$J$11,LD163='DD FD'!$AI$3),LC163,0),
IF(AND(LL163='DD FD'!$J$11,LN163='DD FD'!$AI$3),LM163,0),
IF(AND(LV163='DD FD'!$J$11,LX163='DD FD'!$AI$3),LW163,0),
IF(AND(MF163='DD FD'!$J$11,MH163='DD FD'!$AI$3),MG163,0),
IF(AND(MQ163='DD FD'!$J$11,MS163='DD FD'!$AI$3),MR163,0),
IF(AND(NB163='DD FD'!$J$11,ND163='DD FD'!$AI$3),NC163,0),
IF(AND(NM163='DD FD'!$J$11,NO163='DD FD'!$AI$3),NN163,0),
IF(AND(NX163='DD FD'!$J$11,NZ163='DD FD'!$AI$3),NY163,0),
IF(AND(OI163='DD FD'!$J$11,OK163='DD FD'!$AI$3),OJ163,0),
),2)</f>
        <v>0</v>
      </c>
    </row>
    <row r="164" spans="1:416">
      <c r="A164" s="663"/>
      <c r="B164" s="182"/>
      <c r="C164" s="282"/>
      <c r="D164" s="282"/>
      <c r="E164" s="183"/>
      <c r="F164" s="355"/>
      <c r="G164" s="359"/>
      <c r="H164" s="664"/>
      <c r="I164" s="173"/>
      <c r="J164" s="161" t="str">
        <f t="shared" si="54"/>
        <v/>
      </c>
      <c r="K164" s="633" t="str">
        <f t="shared" si="71"/>
        <v/>
      </c>
      <c r="L164" s="636"/>
      <c r="M164" s="124" t="str">
        <f t="shared" si="72"/>
        <v/>
      </c>
      <c r="N164" s="125" t="str">
        <f t="shared" si="55"/>
        <v/>
      </c>
      <c r="O164" s="175"/>
      <c r="P164" s="175"/>
      <c r="Q164" s="126" t="str">
        <f t="shared" si="73"/>
        <v/>
      </c>
      <c r="R164" s="184"/>
      <c r="S164" s="184"/>
      <c r="T164" s="182"/>
      <c r="U164" s="182"/>
      <c r="V164" s="182"/>
      <c r="W164" s="358"/>
      <c r="X164" s="182"/>
      <c r="Y164" s="183"/>
      <c r="Z164" s="123"/>
      <c r="AA164" s="176"/>
      <c r="AB164" s="176"/>
      <c r="AC164" s="176"/>
      <c r="AD164" s="176"/>
      <c r="AE164" s="176"/>
      <c r="AF164" s="176"/>
      <c r="AG164" s="127" t="str">
        <f t="shared" si="74"/>
        <v/>
      </c>
      <c r="AH164" s="127" t="str">
        <f t="shared" si="75"/>
        <v/>
      </c>
      <c r="AI164" s="370"/>
      <c r="AJ164" s="635"/>
      <c r="AK164" s="619" t="str">
        <f t="shared" si="76"/>
        <v/>
      </c>
      <c r="AL164" s="124" t="str">
        <f t="shared" si="56"/>
        <v/>
      </c>
      <c r="AM164" s="124" t="str">
        <f t="shared" si="57"/>
        <v/>
      </c>
      <c r="AN164" s="124" t="str">
        <f t="shared" si="58"/>
        <v/>
      </c>
      <c r="AO164" s="124" t="str">
        <f t="shared" si="59"/>
        <v/>
      </c>
      <c r="AP164" s="184"/>
      <c r="AQ164" s="182"/>
      <c r="AR164" s="182"/>
      <c r="AS164" s="182"/>
      <c r="AT164" s="182"/>
      <c r="AU164" s="127" t="str">
        <f t="shared" si="60"/>
        <v/>
      </c>
      <c r="AV164" s="354"/>
      <c r="AW164" s="127" t="str">
        <f t="shared" si="61"/>
        <v/>
      </c>
      <c r="AX164" s="144" t="str">
        <f t="shared" si="62"/>
        <v/>
      </c>
      <c r="AY164" s="182"/>
      <c r="AZ164" s="23"/>
      <c r="BA164" s="23"/>
      <c r="BB164" s="183"/>
      <c r="BC164" s="622"/>
      <c r="BD164" s="649" t="str">
        <f t="shared" si="77"/>
        <v/>
      </c>
      <c r="BE164" s="354"/>
      <c r="BF164" s="192" t="str">
        <f t="shared" si="78"/>
        <v/>
      </c>
      <c r="BG164" s="159"/>
      <c r="BH164" s="159"/>
      <c r="BI164" s="182"/>
      <c r="BJ164" s="194"/>
      <c r="BK164" s="194"/>
      <c r="BL164" s="194"/>
      <c r="BM164" s="127" t="str">
        <f t="shared" si="63"/>
        <v/>
      </c>
      <c r="BN164" s="194"/>
      <c r="BO164" s="178" t="str">
        <f t="shared" si="64"/>
        <v/>
      </c>
      <c r="BP164" s="191"/>
      <c r="BQ164" s="182"/>
      <c r="BR164" s="23"/>
      <c r="BS164" s="23"/>
      <c r="BT164" s="23"/>
      <c r="BU164" s="651"/>
      <c r="BV164" s="647"/>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633" t="str">
        <f t="shared" si="79"/>
        <v/>
      </c>
      <c r="DY164" s="736"/>
      <c r="DZ164" s="334"/>
      <c r="EA164" s="736"/>
      <c r="EB164" s="197"/>
      <c r="EC164" s="194"/>
      <c r="ED164" s="197"/>
      <c r="EE164" s="197"/>
      <c r="EF164" s="194"/>
      <c r="EG164" s="194"/>
      <c r="EH164" s="194"/>
      <c r="EI164" s="123" t="str">
        <f t="shared" si="65"/>
        <v/>
      </c>
      <c r="EJ164" s="194"/>
      <c r="EK164" s="620" t="str">
        <f t="shared" si="66"/>
        <v/>
      </c>
      <c r="EL164" s="756"/>
      <c r="EM164" s="620" t="str">
        <f t="shared" si="80"/>
        <v/>
      </c>
      <c r="EN164" s="733"/>
      <c r="EO164" s="163"/>
      <c r="EP164" s="163"/>
      <c r="EQ164" s="163"/>
      <c r="ER164" s="163"/>
      <c r="ES164" s="163"/>
      <c r="ET164" s="163"/>
      <c r="EU164" s="163"/>
      <c r="EV164" s="163"/>
      <c r="EW164" s="163"/>
      <c r="EX164" s="163"/>
      <c r="EY164" s="163"/>
      <c r="EZ164" s="163"/>
      <c r="FA164" s="163"/>
      <c r="FB164" s="163"/>
      <c r="FC164" s="742"/>
      <c r="FD164" s="648" t="str">
        <f t="shared" si="67"/>
        <v/>
      </c>
      <c r="FE164" s="183"/>
      <c r="FF164" s="201"/>
      <c r="FG164" s="201"/>
      <c r="FH164" s="201"/>
      <c r="FI164" s="201"/>
      <c r="FJ164" s="201"/>
      <c r="FK164" s="201"/>
      <c r="FL164" s="182"/>
      <c r="FM164" s="182"/>
      <c r="FN164" s="334"/>
      <c r="FO164" s="123" t="str">
        <f t="shared" si="68"/>
        <v/>
      </c>
      <c r="FP164" s="889" t="str">
        <f>IF(Table1[[#This Row],[Baumwollanteil (in %)]]&lt;&gt;"","05","")</f>
        <v/>
      </c>
      <c r="FQ164" s="999"/>
      <c r="FR164" s="179" t="str">
        <f t="shared" si="69"/>
        <v/>
      </c>
      <c r="FS164" s="175"/>
      <c r="FT164" s="175"/>
      <c r="FU164" s="175"/>
      <c r="FV164" s="745" t="str">
        <f t="shared" si="70"/>
        <v/>
      </c>
      <c r="FZ164" s="24"/>
      <c r="GA164" s="24"/>
      <c r="GC164" s="1010" t="str">
        <f>IF(Table1[[#This Row],[Global Trade Item Number (GTIN)]]="","",Table1[[#This Row],[Global Trade Item Number (GTIN)]])</f>
        <v/>
      </c>
      <c r="GD164" s="790" t="str">
        <f>IF(Table1[[#This Row],[WAWI-Nr./ Kreditoren-Nummer
(ASDV)]]&lt;&gt;"",Table1[[#This Row],[WAWI-Nr./ Kreditoren-Nummer
(ASDV)]],"")</f>
        <v/>
      </c>
      <c r="GE164" s="190"/>
      <c r="GF164" s="790" t="str">
        <f>IF(Table1[[#This Row],[Gültig ab (Datum)]]&lt;&gt;"","31.12.9999","")</f>
        <v/>
      </c>
      <c r="GG164" s="190"/>
      <c r="GH164" s="190"/>
      <c r="GI164" s="616"/>
      <c r="GJ164" s="765"/>
      <c r="GK164" s="763"/>
      <c r="GL164" s="617"/>
      <c r="GM164" s="617"/>
      <c r="GN164" s="617"/>
      <c r="GO164" s="617"/>
      <c r="GP164" s="617"/>
      <c r="GQ164" s="775"/>
      <c r="GR164" s="771"/>
      <c r="GS164" s="159"/>
      <c r="GT164" s="610"/>
      <c r="GU164" s="610"/>
      <c r="GV164" s="610"/>
      <c r="GW164" s="610"/>
      <c r="GX164" s="610"/>
      <c r="GY164" s="610"/>
      <c r="GZ164" s="610"/>
      <c r="HA164" s="610"/>
      <c r="HB164" s="771"/>
      <c r="HC164" s="610"/>
      <c r="HD164" s="610"/>
      <c r="HE164" s="610"/>
      <c r="HF164" s="610"/>
      <c r="HG164" s="610"/>
      <c r="HH164" s="610"/>
      <c r="HI164" s="610"/>
      <c r="HJ164" s="610"/>
      <c r="HK164" s="610"/>
      <c r="HL164" s="771"/>
      <c r="HM164" s="610"/>
      <c r="HN164" s="610"/>
      <c r="HO164" s="610"/>
      <c r="HP164" s="610"/>
      <c r="HQ164" s="610"/>
      <c r="HR164" s="610"/>
      <c r="HS164" s="610"/>
      <c r="HT164" s="610"/>
      <c r="HU164" s="610"/>
      <c r="HV164" s="771"/>
      <c r="HW164" s="610"/>
      <c r="HX164" s="610"/>
      <c r="HY164" s="610"/>
      <c r="HZ164" s="610"/>
      <c r="IA164" s="610"/>
      <c r="IB164" s="610"/>
      <c r="IC164" s="610"/>
      <c r="ID164" s="610"/>
      <c r="IE164" s="610"/>
      <c r="IF164" s="610"/>
      <c r="IG164" s="771"/>
      <c r="IH164" s="610"/>
      <c r="II164" s="610"/>
      <c r="IJ164" s="610"/>
      <c r="IK164" s="610"/>
      <c r="IL164" s="610"/>
      <c r="IM164" s="610"/>
      <c r="IN164" s="610"/>
      <c r="IO164" s="610"/>
      <c r="IP164" s="610"/>
      <c r="IQ164" s="610"/>
      <c r="IR164" s="771"/>
      <c r="IS164" s="610"/>
      <c r="IT164" s="610"/>
      <c r="IU164" s="610"/>
      <c r="IV164" s="610"/>
      <c r="IW164" s="610"/>
      <c r="IX164" s="610"/>
      <c r="IY164" s="610"/>
      <c r="IZ164" s="610"/>
      <c r="JA164" s="610"/>
      <c r="JB164" s="610"/>
      <c r="JC164" s="771"/>
      <c r="JD164" s="610"/>
      <c r="JE164" s="610"/>
      <c r="JF164" s="610"/>
      <c r="JG164" s="610"/>
      <c r="JH164" s="610"/>
      <c r="JI164" s="610"/>
      <c r="JJ164" s="610"/>
      <c r="JK164" s="610"/>
      <c r="JL164" s="610"/>
      <c r="JM164" s="827"/>
      <c r="JN164" s="771"/>
      <c r="JO164" s="610"/>
      <c r="JP164" s="610"/>
      <c r="JQ164" s="610"/>
      <c r="JR164" s="610"/>
      <c r="JS164" s="610"/>
      <c r="JT164" s="610"/>
      <c r="JU164" s="610"/>
      <c r="JV164" s="610"/>
      <c r="JW164" s="610"/>
      <c r="JX164" s="610"/>
      <c r="JY164" s="771"/>
      <c r="JZ164" s="610"/>
      <c r="KA164" s="610"/>
      <c r="KB164" s="610"/>
      <c r="KC164" s="610"/>
      <c r="KD164" s="610"/>
      <c r="KE164" s="610"/>
      <c r="KF164" s="610"/>
      <c r="KG164" s="610"/>
      <c r="KH164" s="610"/>
      <c r="KI164" s="610"/>
      <c r="KL164" s="803" t="str">
        <f>IF(Table1[[#This Row],[GTIN]]&lt;&gt;"",Table1[[#This Row],[GTIN]],"")</f>
        <v/>
      </c>
      <c r="KM164" s="804" t="str">
        <f>Table1[[#This Row],[Kreditor]]</f>
        <v/>
      </c>
      <c r="KN164" s="805" t="str">
        <f>IF(Table1[[#This Row],[Gültig ab (Datum)]]&lt;&gt;"",Table1[[#This Row],[Gültig ab (Datum)]],"")</f>
        <v/>
      </c>
      <c r="KO164" s="805" t="str">
        <f>Table1[[#This Row],[Gültig bis]]</f>
        <v/>
      </c>
      <c r="KP164" s="818" t="str">
        <f>IF(Table1[[#This Row],[Artikel verpackt? 
(X=Ja)]]="","",Table1[[#This Row],[Artikel verpackt? 
(X=Ja)]])</f>
        <v/>
      </c>
      <c r="KQ164" s="806" t="str">
        <f>IF(Table1[[#This Row],[Verpackung recyclingfähig?
(X=Ja)]]="","",Table1[[#This Row],[Verpackung recyclingfähig?
(X=Ja)]])</f>
        <v/>
      </c>
      <c r="KR164" s="807"/>
      <c r="KS164" s="808"/>
      <c r="KT164" s="809"/>
      <c r="KU164" s="809"/>
      <c r="KV164" s="809"/>
      <c r="KW164" s="809"/>
      <c r="KX164" s="809"/>
      <c r="KY164" s="809"/>
      <c r="KZ164" s="810"/>
      <c r="LA164" s="811" t="str">
        <f>IF(Table1[[#This Row],[Hauptkörper - B1 - Art]]="","",VLOOKUP(Table1[[#This Row],[Hauptkörper - B1 - Art]],'DD FD'!B:C,2,FALSE))</f>
        <v/>
      </c>
      <c r="LB164" s="812" t="str">
        <f>IF(Table1[[#This Row],[Hauptkörper - B1 - Fraktion]]="","",VLOOKUP(Table1[[#This Row],[Hauptkörper - B1 - Fraktion]],'DD FD'!H:J,3,FALSE))</f>
        <v/>
      </c>
      <c r="LC164" s="809" t="str">
        <f>IF(Table1[[#This Row],[Hauptkörper - B1 - Gewicht
(in G)]]="","",Table1[[#This Row],[Hauptkörper - B1 - Gewicht
(in G)]])</f>
        <v/>
      </c>
      <c r="LD164" s="809" t="str">
        <f>IF(Table1[[#This Row],[Hauptkörper - B1 - Lizenzierungs-pflichtig? (X=Ja)]]="","",Table1[[#This Row],[Hauptkörper - B1 - Lizenzierungs-pflichtig? (X=Ja)]])</f>
        <v/>
      </c>
      <c r="LE164" s="812" t="str">
        <f>IF(Table1[[#This Row],[Hauptkörper - B1 - Virgin Material]]="","",VLOOKUP(Table1[[#This Row],[Hauptkörper - B1 - Virgin Material]],'DD FD'!AJ:AK,2,FALSE))</f>
        <v/>
      </c>
      <c r="LF164" s="813" t="str">
        <f>IF(Table1[[#This Row],[Hauptkörper - B1 - Virgin Material Anteil (in %)]]="","",Table1[[#This Row],[Hauptkörper - B1 - Virgin Material Anteil (in %)]])</f>
        <v/>
      </c>
      <c r="LG164" s="812" t="str">
        <f>IF(Table1[[#This Row],[Hauptkörper - B1 - Recyceltes Material]]="","",VLOOKUP(Table1[[#This Row],[Hauptkörper - B1 - Recyceltes Material]],'DD FD'!AL:AM,2,FALSE))</f>
        <v/>
      </c>
      <c r="LH164" s="813" t="str">
        <f>IF(Table1[[#This Row],[Hauptkörper - B1 - Recyceltes Material Anteil (in %)]]="","",Table1[[#This Row],[Hauptkörper - B1 - Recyceltes Material Anteil (in %)]])</f>
        <v/>
      </c>
      <c r="LI164" s="814" t="str">
        <f>IF(Table1[[#This Row],[Hauptkörper - B1 - Beschichtung]]="","",VLOOKUP(Table1[[#This Row],[Hauptkörper - B1 - Beschichtung]],'DD FD'!AE:AF,2,FALSE))</f>
        <v/>
      </c>
      <c r="LJ164" s="815" t="str">
        <f>IF(Table1[[#This Row],[Hauptkörper - B1 - Beschichtung Anteil (in %)]]="","",Table1[[#This Row],[Hauptkörper - B1 - Beschichtung Anteil (in %)]])</f>
        <v/>
      </c>
      <c r="LK164" s="811" t="str">
        <f>IF(Table1[[#This Row],[Hauptkörper - B2 - Art]]="","",VLOOKUP(Table1[[#This Row],[Hauptkörper - B2 - Art]],'DD FD'!B:C,2,FALSE))</f>
        <v/>
      </c>
      <c r="LL164" s="812" t="str">
        <f>IF(Table1[[#This Row],[Hauptkörper - B2 - Fraktion]]="","",VLOOKUP(Table1[[#This Row],[Hauptkörper - B2 - Fraktion]],'DD FD'!H:J,3,FALSE))</f>
        <v/>
      </c>
      <c r="LM164" s="809" t="str">
        <f>IF(Table1[[#This Row],[Hauptkörper - B2 - Gewicht
(in G)]]="","",Table1[[#This Row],[Hauptkörper - B2 - Gewicht
(in G)]])</f>
        <v/>
      </c>
      <c r="LN164" s="809" t="str">
        <f>IF(Table1[[#This Row],[Hauptkörper - B2 - Lizenzierungs-pflichtig? (X=Ja)]]="","",Table1[[#This Row],[Hauptkörper - B2 - Lizenzierungs-pflichtig? (X=Ja)]])</f>
        <v/>
      </c>
      <c r="LO164" s="812" t="str">
        <f>IF(Table1[[#This Row],[Hauptkörper - B2 - Virgin Material]]="","",VLOOKUP(Table1[[#This Row],[Hauptkörper - B2 - Virgin Material]],'DD FD'!AJ:AK,2,FALSE))</f>
        <v/>
      </c>
      <c r="LP164" s="813" t="str">
        <f>IF(Table1[[#This Row],[Hauptkörper - B2 - Virgin Material Anteil (in %)]]="","",Table1[[#This Row],[Hauptkörper - B2 - Virgin Material Anteil (in %)]])</f>
        <v/>
      </c>
      <c r="LQ164" s="812" t="str">
        <f>IF(Table1[[#This Row],[Hauptkörper - B2 - Recyceltes Material]]="","",VLOOKUP(Table1[[#This Row],[Hauptkörper - B2 - Recyceltes Material]],'DD FD'!AL:AM,2,FALSE))</f>
        <v/>
      </c>
      <c r="LR164" s="813" t="str">
        <f>IF(Table1[[#This Row],[Hauptkörper - B2 - Recyceltes Material Anteil (in %)]]="","",Table1[[#This Row],[Hauptkörper - B2 - Recyceltes Material Anteil (in %)]])</f>
        <v/>
      </c>
      <c r="LS164" s="812" t="str">
        <f>IF(Table1[[#This Row],[Hauptkörper - B2 - Beschichtung]]="","",VLOOKUP(Table1[[#This Row],[Hauptkörper - B2 - Beschichtung]],'DD FD'!AE:AF,2,FALSE))</f>
        <v/>
      </c>
      <c r="LT164" s="815" t="str">
        <f>IF(Table1[[#This Row],[Hauptkörper - B2 - Beschichtung Anteil (in %)]]="","",Table1[[#This Row],[Hauptkörper - B2 - Beschichtung Anteil (in %)]])</f>
        <v/>
      </c>
      <c r="LU164" s="811" t="str">
        <f>IF(Table1[[#This Row],[Hauptkörper - B3 - Art]]="","",VLOOKUP(Table1[[#This Row],[Hauptkörper - B3 - Art]],'DD FD'!B:C,2,FALSE))</f>
        <v/>
      </c>
      <c r="LV164" s="812" t="str">
        <f>IF(Table1[[#This Row],[Hauptkörper - B3 - Fraktion]]="","",VLOOKUP(Table1[[#This Row],[Hauptkörper - B3 - Fraktion]],'DD FD'!H:J,3,FALSE))</f>
        <v/>
      </c>
      <c r="LW164" s="809" t="str">
        <f>IF(Table1[[#This Row],[Hauptkörper - B3 - Gewicht
(in G)]]="","",Table1[[#This Row],[Hauptkörper - B3 - Gewicht
(in G)]])</f>
        <v/>
      </c>
      <c r="LX164" s="809" t="str">
        <f>IF(Table1[[#This Row],[Hauptkörper - B3 - Lizenzierungs-pflichtig? (X=Ja)]]="","",Table1[[#This Row],[Hauptkörper - B3 - Lizenzierungs-pflichtig? (X=Ja)]])</f>
        <v/>
      </c>
      <c r="LY164" s="812" t="str">
        <f>IF(Table1[[#This Row],[Hauptkörper - B3 - Virgin Material]]="","",VLOOKUP(Table1[[#This Row],[Hauptkörper - B3 - Virgin Material]],'DD FD'!AJ:AK,2,FALSE))</f>
        <v/>
      </c>
      <c r="LZ164" s="813" t="str">
        <f>IF(Table1[[#This Row],[Hauptkörper - B3 - Virgin Material Anteil (in %)]]="","",Table1[[#This Row],[Hauptkörper - B3 - Virgin Material Anteil (in %)]])</f>
        <v/>
      </c>
      <c r="MA164" s="812" t="str">
        <f>IF(Table1[[#This Row],[Hauptkörper - B3 - Recyceltes Material]]="","",VLOOKUP(Table1[[#This Row],[Hauptkörper - B3 - Recyceltes Material]],'DD FD'!AL:AM,2,FALSE))</f>
        <v/>
      </c>
      <c r="MB164" s="813" t="str">
        <f>IF(Table1[[#This Row],[Hauptkörper - B3 - Recyceltes Material Anteil (in %)]]="","",Table1[[#This Row],[Hauptkörper - B3 - Recyceltes Material Anteil (in %)]])</f>
        <v/>
      </c>
      <c r="MC164" s="812" t="str">
        <f>IF(Table1[[#This Row],[Hauptkörper - B3 - Beschichtung]]="","",VLOOKUP(Table1[[#This Row],[Hauptkörper - B3 - Beschichtung]],'DD FD'!AE:AF,2,FALSE))</f>
        <v/>
      </c>
      <c r="MD164" s="815" t="str">
        <f>IF(Table1[[#This Row],[Hauptkörper - B3 - Beschichtung Anteil (in %)]]="","",Table1[[#This Row],[Hauptkörper - B3 - Beschichtung Anteil (in %)]])</f>
        <v/>
      </c>
      <c r="ME164" s="811" t="str">
        <f>IF(Table1[[#This Row],[Verschluss - B1 - Art]]="","",VLOOKUP(Table1[[#This Row],[Verschluss - B1 - Art]],'DD FD'!D:E,2,FALSE))</f>
        <v/>
      </c>
      <c r="MF164" s="812" t="str">
        <f>IF(Table1[[#This Row],[Verschluss - B1 - Fraktion]]="","",VLOOKUP(Table1[[#This Row],[Verschluss - B1 - Fraktion]],'DD FD'!H:J,3,FALSE))</f>
        <v/>
      </c>
      <c r="MG164" s="809" t="str">
        <f>IF(Table1[[#This Row],[Verschluss - B1 - Gewicht (in G)]]="","",Table1[[#This Row],[Verschluss - B1 - Gewicht (in G)]])</f>
        <v/>
      </c>
      <c r="MH164" s="809" t="str">
        <f>IF(Table1[[#This Row],[Verschluss - B1 - Lizenzierungs-pflichtig? (X=Ja)]]="","",Table1[[#This Row],[Verschluss - B1 - Lizenzierungs-pflichtig? (X=Ja)]])</f>
        <v/>
      </c>
      <c r="MI164" s="809" t="str">
        <f>IF(Table1[[#This Row],[Verschluss - B1 - Trennbar vom Hauptkörper? (X=Ja)]]="","",Table1[[#This Row],[Verschluss - B1 - Trennbar vom Hauptkörper? (X=Ja)]])</f>
        <v/>
      </c>
      <c r="MJ164" s="812" t="str">
        <f>IF(Table1[[#This Row],[Verschluss - B1 - Virgin Material]]="","",VLOOKUP(Table1[[#This Row],[Verschluss - B1 - Virgin Material]],'DD FD'!AJ:AK,2,FALSE))</f>
        <v/>
      </c>
      <c r="MK164" s="813" t="str">
        <f>IF(Table1[[#This Row],[Verschluss - B1 - Virgin Material Anteil (in %)]]="","",Table1[[#This Row],[Verschluss - B1 - Virgin Material Anteil (in %)]])</f>
        <v/>
      </c>
      <c r="ML164" s="812" t="str">
        <f>IF(Table1[[#This Row],[Verschluss - B1 - Recyceltes Material]]="","",VLOOKUP(Table1[[#This Row],[Verschluss - B1 - Recyceltes Material]],'DD FD'!AL:AM,2,FALSE))</f>
        <v/>
      </c>
      <c r="MM164" s="813" t="str">
        <f>IF(Table1[[#This Row],[Verschluss - B1 - Recyceltes Material Anteil (in %)]]="","",Table1[[#This Row],[Verschluss - B1 - Recyceltes Material Anteil (in %)]])</f>
        <v/>
      </c>
      <c r="MN164" s="812" t="str">
        <f>IF(Table1[[#This Row],[Verschluss - B1 - Beschichtung]]="","",VLOOKUP(Table1[[#This Row],[Verschluss - B1 - Beschichtung]],'DD FD'!AE:AF,2,FALSE))</f>
        <v/>
      </c>
      <c r="MO164" s="815" t="str">
        <f>IF(Table1[[#This Row],[Verschluss - B1 - Beschichtung Anteil (in %)]]="","",Table1[[#This Row],[Verschluss - B1 - Beschichtung Anteil (in %)]])</f>
        <v/>
      </c>
      <c r="MP164" s="811" t="str">
        <f>IF(Table1[[#This Row],[Verschluss - B2 - Art]]="","",VLOOKUP(Table1[[#This Row],[Verschluss - B2 - Art]],'DD FD'!D:E,2,FALSE))</f>
        <v/>
      </c>
      <c r="MQ164" s="812" t="str">
        <f>IF(Table1[[#This Row],[Verschluss - B2 - Fraktion]]="","",VLOOKUP(Table1[[#This Row],[Verschluss - B2 - Fraktion]],'DD FD'!H:J,3,FALSE))</f>
        <v/>
      </c>
      <c r="MR164" s="809" t="str">
        <f>IF(Table1[[#This Row],[Verschluss - B2 - Gewicht (in G)]]="","",Table1[[#This Row],[Verschluss - B2 - Gewicht (in G)]])</f>
        <v/>
      </c>
      <c r="MS164" s="809" t="str">
        <f>IF(Table1[[#This Row],[Verschluss - B2 - Lizenzierungs-pflichtig? (X=Ja)]]="","",Table1[[#This Row],[Verschluss - B2 - Lizenzierungs-pflichtig? (X=Ja)]])</f>
        <v/>
      </c>
      <c r="MT164" s="809" t="str">
        <f>IF(Table1[[#This Row],[Verschluss - B2 - Trennbar vom Hauptkörper? (X=Ja)]]="","",Table1[[#This Row],[Verschluss - B2 - Trennbar vom Hauptkörper? (X=Ja)]])</f>
        <v/>
      </c>
      <c r="MU164" s="812" t="str">
        <f>IF(Table1[[#This Row],[Verschluss - B2 - Virgin Material]]="","",VLOOKUP(Table1[[#This Row],[Verschluss - B2 - Virgin Material]],'DD FD'!AJ:AK,2,FALSE))</f>
        <v/>
      </c>
      <c r="MV164" s="813" t="str">
        <f>IF(Table1[[#This Row],[Verschluss - B2 - Virgin Material Anteil (in %)]]="","",Table1[[#This Row],[Verschluss - B2 - Virgin Material Anteil (in %)]])</f>
        <v/>
      </c>
      <c r="MW164" s="812" t="str">
        <f>IF(Table1[[#This Row],[Verschluss - B2 - Recyceltes Material]]="","",VLOOKUP(Table1[[#This Row],[Verschluss - B2 - Recyceltes Material]],'DD FD'!AL:AM,2,FALSE))</f>
        <v/>
      </c>
      <c r="MX164" s="813" t="str">
        <f>IF(Table1[[#This Row],[Verschluss - B2 - Recyceltes Material Anteil (in %)]]="","",Table1[[#This Row],[Verschluss - B2 - Recyceltes Material Anteil (in %)]])</f>
        <v/>
      </c>
      <c r="MY164" s="812" t="str">
        <f>IF(Table1[[#This Row],[Verschluss - B2 - Beschichtung]]="","",VLOOKUP(Table1[[#This Row],[Verschluss - B2 - Beschichtung]],'DD FD'!AE:AF,2,FALSE))</f>
        <v/>
      </c>
      <c r="MZ164" s="815" t="str">
        <f>IF(Table1[[#This Row],[Verschluss - B2 - Beschichtung Anteil (in %)]]="","",Table1[[#This Row],[Verschluss - B2 - Beschichtung Anteil (in %)]])</f>
        <v/>
      </c>
      <c r="NA164" s="811" t="str">
        <f>IF(Table1[[#This Row],[Verschluss - B3 - Art]]="","",VLOOKUP(Table1[[#This Row],[Verschluss - B3 - Art]],'DD FD'!D:E,2,FALSE))</f>
        <v/>
      </c>
      <c r="NB164" s="812" t="str">
        <f>IF(Table1[[#This Row],[Verschluss - B3 - Fraktion]]="","",VLOOKUP(Table1[[#This Row],[Verschluss - B3 - Fraktion]],'DD FD'!H:J,3,FALSE))</f>
        <v/>
      </c>
      <c r="NC164" s="809" t="str">
        <f>IF(Table1[[#This Row],[Verschluss - B3 - Gewicht (in G)]]="","",Table1[[#This Row],[Verschluss - B3 - Gewicht (in G)]])</f>
        <v/>
      </c>
      <c r="ND164" s="809" t="str">
        <f>IF(Table1[[#This Row],[Verschluss - B3 - Lizenzierungs-pflichtig? (X=Ja)]]="","",Table1[[#This Row],[Verschluss - B3 - Lizenzierungs-pflichtig? (X=Ja)]])</f>
        <v/>
      </c>
      <c r="NE164" s="809" t="str">
        <f>IF(Table1[[#This Row],[Verschluss - B3 - Trennbar vom Hauptkörper? (X=Ja)]]="","",Table1[[#This Row],[Verschluss - B3 - Trennbar vom Hauptkörper? (X=Ja)]])</f>
        <v/>
      </c>
      <c r="NF164" s="812" t="str">
        <f>IF(Table1[[#This Row],[Verschluss - B3 - Virgin Material]]="","",VLOOKUP(Table1[[#This Row],[Verschluss - B3 - Virgin Material]],'DD FD'!AJ:AK,2,FALSE))</f>
        <v/>
      </c>
      <c r="NG164" s="813" t="str">
        <f>IF(Table1[[#This Row],[Verschluss - B3 - Virgin Material Anteil (in %)]]="","",Table1[[#This Row],[Verschluss - B3 - Virgin Material Anteil (in %)]])</f>
        <v/>
      </c>
      <c r="NH164" s="812" t="str">
        <f>IF(Table1[[#This Row],[Verschluss - B3 - Recyceltes Material]]="","",VLOOKUP(Table1[[#This Row],[Verschluss - B3 - Recyceltes Material]],'DD FD'!AL:AM,2,FALSE))</f>
        <v/>
      </c>
      <c r="NI164" s="813" t="str">
        <f>IF(Table1[[#This Row],[Verschluss - B3 - Recyceltes Material Anteil (in %)]]="","",Table1[[#This Row],[Verschluss - B3 - Recyceltes Material Anteil (in %)]])</f>
        <v/>
      </c>
      <c r="NJ164" s="812" t="str">
        <f>IF(Table1[[#This Row],[Verschluss - B3 - Beschichtung]]="","",VLOOKUP(Table1[[#This Row],[Verschluss - B3 - Beschichtung]],'DD FD'!AE:AF,2,FALSE))</f>
        <v/>
      </c>
      <c r="NK164" s="815" t="str">
        <f>IF(Table1[[#This Row],[Verschluss - B3 - Beschichtung Anteil (in %)]]="","",Table1[[#This Row],[Verschluss - B3 - Beschichtung Anteil (in %)]])</f>
        <v/>
      </c>
      <c r="NL164" s="811" t="str">
        <f>IF(Table1[[#This Row],[Etikett - B1 - Art]]="","",VLOOKUP(Table1[[#This Row],[Etikett - B1 - Art]],'DD FD'!F:G,2,FALSE))</f>
        <v/>
      </c>
      <c r="NM164" s="812" t="str">
        <f>IF(Table1[[#This Row],[Etikett - B1 - Fraktion]]="","",VLOOKUP(Table1[[#This Row],[Etikett - B1 - Fraktion]],'DD FD'!H:J,3,FALSE))</f>
        <v/>
      </c>
      <c r="NN164" s="809" t="str">
        <f>IF(Table1[[#This Row],[Etikett - B1 - Gewicht (in G)]]="","",Table1[[#This Row],[Etikett - B1 - Gewicht (in G)]])</f>
        <v/>
      </c>
      <c r="NO164" s="809" t="str">
        <f>IF(Table1[[#This Row],[Etikett - B1 - Lizenzierungs-pflichtig? (X=Ja)]]="","",Table1[[#This Row],[Etikett - B1 - Lizenzierungs-pflichtig? (X=Ja)]])</f>
        <v/>
      </c>
      <c r="NP164" s="809" t="str">
        <f>IF(Table1[[#This Row],[Etikett - B1 - Trennbar vom Hauptkörper? (X=Ja)]]="","",Table1[[#This Row],[Etikett - B1 - Trennbar vom Hauptkörper? (X=Ja)]])</f>
        <v/>
      </c>
      <c r="NQ164" s="812" t="str">
        <f>IF(Table1[[#This Row],[Etikett - B1 - Virgin Material]]="","",VLOOKUP(Table1[[#This Row],[Etikett - B1 - Virgin Material]],'DD FD'!AJ:AK,2,FALSE))</f>
        <v/>
      </c>
      <c r="NR164" s="813" t="str">
        <f>IF(Table1[[#This Row],[Etikett - B1 - Virgin Material Anteil (in %)]]="","",Table1[[#This Row],[Etikett - B1 - Virgin Material Anteil (in %)]])</f>
        <v/>
      </c>
      <c r="NS164" s="812" t="str">
        <f>IF(Table1[[#This Row],[Etikett - B1 - Recyceltes Material]]="","",VLOOKUP(Table1[[#This Row],[Etikett - B1 - Recyceltes Material]],'DD FD'!AL:AM,2,FALSE))</f>
        <v/>
      </c>
      <c r="NT164" s="813" t="str">
        <f>IF(Table1[[#This Row],[Etikett - B1 - Recyceltes Material Anteil (in %)]]="","",Table1[[#This Row],[Etikett - B1 - Recyceltes Material Anteil (in %)]])</f>
        <v/>
      </c>
      <c r="NU164" s="812" t="str">
        <f>IF(Table1[[#This Row],[Etikett - B1 - Beschichtung]]="","",VLOOKUP(Table1[[#This Row],[Etikett - B1 - Beschichtung]],'DD FD'!AE:AF,2,FALSE))</f>
        <v/>
      </c>
      <c r="NV164" s="815" t="str">
        <f>IF(Table1[[#This Row],[Etikett - B1 - Beschichtung Anteil (in %)]]="","",Table1[[#This Row],[Etikett - B1 - Beschichtung Anteil (in %)]])</f>
        <v/>
      </c>
      <c r="NW164" s="811" t="str">
        <f>IF(Table1[[#This Row],[Etikett - B2 - Art]]="","",VLOOKUP(Table1[[#This Row],[Etikett - B2 - Art]],'DD FD'!F:G,2,FALSE))</f>
        <v/>
      </c>
      <c r="NX164" s="812" t="str">
        <f>IF(Table1[[#This Row],[Etikett - B2 - Fraktion]]="","",VLOOKUP(Table1[[#This Row],[Etikett - B2 - Fraktion]],'DD FD'!H:J,3,FALSE))</f>
        <v/>
      </c>
      <c r="NY164" s="809" t="str">
        <f>IF(Table1[[#This Row],[Etikett - B2 - Gewicht (in G)]]="","",Table1[[#This Row],[Etikett - B2 - Gewicht (in G)]])</f>
        <v/>
      </c>
      <c r="NZ164" s="809" t="str">
        <f>IF(Table1[[#This Row],[Etikett - B2 - Lizenzierungs-pflichtig? (X=Ja)]]="","",Table1[[#This Row],[Etikett - B2 - Lizenzierungs-pflichtig? (X=Ja)]])</f>
        <v/>
      </c>
      <c r="OA164" s="809" t="str">
        <f>IF(Table1[[#This Row],[Etikett - B2 - Trennbar vom Hauptkörper? (X=Ja)]]="","",Table1[[#This Row],[Etikett - B2 - Trennbar vom Hauptkörper? (X=Ja)]])</f>
        <v/>
      </c>
      <c r="OB164" s="812" t="str">
        <f>IF(Table1[[#This Row],[Etikett - B2 - Virgin Material]]="","",VLOOKUP(Table1[[#This Row],[Etikett - B2 - Virgin Material]],'DD FD'!AJ:AK,2,FALSE))</f>
        <v/>
      </c>
      <c r="OC164" s="813" t="str">
        <f>IF(Table1[[#This Row],[Etikett - B2 - Virgin Material Anteil (in %)]]="","",Table1[[#This Row],[Etikett - B2 - Virgin Material Anteil (in %)]])</f>
        <v/>
      </c>
      <c r="OD164" s="812" t="str">
        <f>IF(Table1[[#This Row],[Etikett - B2 - Recyceltes Material]]="","",VLOOKUP(Table1[[#This Row],[Etikett - B2 - Recyceltes Material]],'DD FD'!AL:AM,2,FALSE))</f>
        <v/>
      </c>
      <c r="OE164" s="813" t="str">
        <f>IF(Table1[[#This Row],[Etikett - B2 - Recyceltes Material Anteil (in %)]]="","",Table1[[#This Row],[Etikett - B2 - Recyceltes Material Anteil (in %)]])</f>
        <v/>
      </c>
      <c r="OF164" s="812" t="str">
        <f>IF(Table1[[#This Row],[Etikett - B2 - Beschichtung]]="","",VLOOKUP(Table1[[#This Row],[Etikett - B2 - Beschichtung]],'DD FD'!AE:AF,2,FALSE))</f>
        <v/>
      </c>
      <c r="OG164" s="815" t="str">
        <f>IF(Table1[[#This Row],[Etikett - B2 - Beschichtung Anteil (in %)]]="","",Table1[[#This Row],[Etikett - B2 - Beschichtung Anteil (in %)]])</f>
        <v/>
      </c>
      <c r="OH164" s="811" t="str">
        <f>IF(Table1[[#This Row],[Etikett - B3 - Art]]="","",VLOOKUP(Table1[[#This Row],[Etikett - B3 - Art]],'DD FD'!F:G,2,FALSE))</f>
        <v/>
      </c>
      <c r="OI164" s="812" t="str">
        <f>IF(Table1[[#This Row],[Etikett - B3 - Fraktion]]="","",VLOOKUP(Table1[[#This Row],[Etikett - B3 - Fraktion]],'DD FD'!H:J,3,FALSE))</f>
        <v/>
      </c>
      <c r="OJ164" s="809" t="str">
        <f>IF(Table1[[#This Row],[Etikett - B3 - Gewicht (in G)]]="","",Table1[[#This Row],[Etikett - B3 - Gewicht (in G)]])</f>
        <v/>
      </c>
      <c r="OK164" s="809" t="str">
        <f>IF(Table1[[#This Row],[Etikett - B3 - Lizenzierungs-pflichtig? (X=Ja)]]="","",Table1[[#This Row],[Etikett - B3 - Lizenzierungs-pflichtig? (X=Ja)]])</f>
        <v/>
      </c>
      <c r="OL164" s="809" t="str">
        <f>IF(Table1[[#This Row],[Etikett - B3 - Trennbar vom Hauptkörper? (X=Ja)]]="","",Table1[[#This Row],[Etikett - B3 - Trennbar vom Hauptkörper? (X=Ja)]])</f>
        <v/>
      </c>
      <c r="OM164" s="812" t="str">
        <f>IF(Table1[[#This Row],[Etikett - B3 - Virgin Material]]="","",VLOOKUP(Table1[[#This Row],[Etikett - B3 - Virgin Material]],'DD FD'!AJ:AK,2,FALSE))</f>
        <v/>
      </c>
      <c r="ON164" s="813" t="str">
        <f>IF(Table1[[#This Row],[Etikett - B3 - Virgin Material Anteil (in %)]]="","",Table1[[#This Row],[Etikett - B3 - Virgin Material Anteil (in %)]])</f>
        <v/>
      </c>
      <c r="OO164" s="812" t="str">
        <f>IF(Table1[[#This Row],[Etikett - B3 - Recyceltes Material]]="","",VLOOKUP(Table1[[#This Row],[Etikett - B3 - Recyceltes Material]],'DD FD'!AL:AM,2,FALSE))</f>
        <v/>
      </c>
      <c r="OP164" s="813" t="str">
        <f>IF(Table1[[#This Row],[Etikett - B3 - Recyceltes Material Anteil (in %)]]="","",Table1[[#This Row],[Etikett - B3 - Recyceltes Material Anteil (in %)]])</f>
        <v/>
      </c>
      <c r="OQ164" s="812" t="str">
        <f>IF(Table1[[#This Row],[Etikett - B3 - Beschichtung]]="","",VLOOKUP(Table1[[#This Row],[Etikett - B3 - Beschichtung]],'DD FD'!AE:AF,2,FALSE))</f>
        <v/>
      </c>
      <c r="OR164" s="861" t="str">
        <f>IF(Table1[[#This Row],[Etikett - B3 - Beschichtung Anteil (in %)]]="","",Table1[[#This Row],[Etikett - B3 - Beschichtung Anteil (in %)]])</f>
        <v/>
      </c>
      <c r="OS164" s="866">
        <f>ROUNDUP(SUM(
IF(AND(LB164='DD FD'!$J$7,LD164='DD FD'!$AI$3),LC164,0),
IF(AND(LL164='DD FD'!$J$7,LN164='DD FD'!$AI$3),LM164,0),
IF(AND(LV164='DD FD'!$J$7,LX164='DD FD'!$AI$3),LW164,0),
IF(AND(MF164='DD FD'!$J$7,MH164='DD FD'!$AI$3),MG164,0),
IF(AND(MQ164='DD FD'!$J$7,MS164='DD FD'!$AI$3),MR164,0),
IF(AND(NB164='DD FD'!$J$7,ND164='DD FD'!$AI$3),NC164,0),
IF(AND(NM164='DD FD'!$J$7,NO164='DD FD'!$AI$3),NN164,0),
IF(AND(NX164='DD FD'!$J$7,NZ164='DD FD'!$AI$3),NY164,0),
IF(AND(OI164='DD FD'!$J$7,OK164='DD FD'!$AI$3),OJ164,0),
),2)</f>
        <v>0</v>
      </c>
      <c r="OT164" s="865">
        <f>ROUNDUP(SUM(
IF(AND(LB164='DD FD'!$J$6,LD164='DD FD'!$AI$3),LC164,0),
IF(AND(LL164='DD FD'!$J$6,LN164='DD FD'!$AI$3),LM164,0),
IF(AND(LV164='DD FD'!$J$6,LX164='DD FD'!$AI$3),LW164,0),
IF(AND(MF164='DD FD'!$J$6,MH164='DD FD'!$AI$3),MG164,0),
IF(AND(MQ164='DD FD'!$J$6,MS164='DD FD'!$AI$3),MR164,0),
IF(AND(NB164='DD FD'!$J$6,ND164='DD FD'!$AI$3),NC164,0),
IF(AND(NM164='DD FD'!$J$6,NO164='DD FD'!$AI$3),NN164,0),
IF(AND(NX164='DD FD'!$J$6,NZ164='DD FD'!$AI$3),NY164,0),
IF(AND(OI164='DD FD'!$J$6,OK164='DD FD'!$AI$3),OJ164,0),
),2)</f>
        <v>0</v>
      </c>
      <c r="OU164" s="865">
        <f>ROUNDUP(SUM(
IF(AND(LB164='DD FD'!$J$10,LD164='DD FD'!$AI$3),LC164,0),
IF(AND(LL164='DD FD'!$J$10,LN164='DD FD'!$AI$3),LM164,0),
IF(AND(LV164='DD FD'!$J$10,LX164='DD FD'!$AI$3),LW164,0),
IF(AND(MF164='DD FD'!$J$10,MH164='DD FD'!$AI$3),MG164,0),
IF(AND(MQ164='DD FD'!$J$10,MS164='DD FD'!$AI$3),MR164,0),
IF(AND(NB164='DD FD'!$J$10,ND164='DD FD'!$AI$3),NC164,0),
IF(AND(NM164='DD FD'!$J$10,NO164='DD FD'!$AI$3),NN164,0),
IF(AND(NX164='DD FD'!$J$10,NZ164='DD FD'!$AI$3),NY164,0),
IF(AND(OI164='DD FD'!$J$10,OK164='DD FD'!$AI$3),OJ164,0),
),2)</f>
        <v>0</v>
      </c>
      <c r="OV164" s="865">
        <f>ROUNDUP(SUM(
IF(AND(LB164='DD FD'!$J$8,LD164='DD FD'!$AI$3),LC164,0),
IF(AND(LL164='DD FD'!$J$8,LN164='DD FD'!$AI$3),LM164,0),
IF(AND(LV164='DD FD'!$J$8,LX164='DD FD'!$AI$3),LW164,0),
IF(AND(MF164='DD FD'!$J$8,MH164='DD FD'!$AI$3),MG164,0),
IF(AND(MQ164='DD FD'!$J$8,MS164='DD FD'!$AI$3),MR164,0),
IF(AND(NB164='DD FD'!$J$8,ND164='DD FD'!$AI$3),NC164,0),
IF(AND(NM164='DD FD'!$J$8,NO164='DD FD'!$AI$3),NN164,0),
IF(AND(NX164='DD FD'!$J$8,NZ164='DD FD'!$AI$3),NY164,0),
IF(AND(OI164='DD FD'!$J$8,OK164='DD FD'!$AI$3),OJ164,0),
),2)</f>
        <v>0</v>
      </c>
      <c r="OW164" s="865">
        <f>ROUNDUP(SUM(
IF(AND(LB164='DD FD'!$J$5,LD164='DD FD'!$AI$3),LC164,0),
IF(AND(LL164='DD FD'!$J$5,LN164='DD FD'!$AI$3),LM164,0),
IF(AND(LV164='DD FD'!$J$5,LX164='DD FD'!$AI$3),LW164,0),
IF(AND(MF164='DD FD'!$J$5,MH164='DD FD'!$AI$3),MG164,0),
IF(AND(MQ164='DD FD'!$J$5,MS164='DD FD'!$AI$3),MR164,0),
IF(AND(NB164='DD FD'!$J$5,ND164='DD FD'!$AI$3),NC164,0),
IF(AND(NM164='DD FD'!$J$5,NO164='DD FD'!$AI$3),NN164,0),
IF(AND(NX164='DD FD'!$J$5,NZ164='DD FD'!$AI$3),NY164,0),
IF(AND(OI164='DD FD'!$J$5,OK164='DD FD'!$AI$3),OJ164,0),
),2)</f>
        <v>0</v>
      </c>
      <c r="OX164" s="865">
        <f>ROUNDUP(SUM(
IF(AND(LB164='DD FD'!$J$9,LD164='DD FD'!$AI$3),LC164,0),
IF(AND(LL164='DD FD'!$J$9,LN164='DD FD'!$AI$3),LM164,0),
IF(AND(LV164='DD FD'!$J$9,LX164='DD FD'!$AI$3),LW164,0),
IF(AND(MF164='DD FD'!$J$9,MH164='DD FD'!$AI$3),MG164,0),
IF(AND(MQ164='DD FD'!$J$9,MS164='DD FD'!$AI$3),MR164,0),
IF(AND(NB164='DD FD'!$J$9,ND164='DD FD'!$AI$3),NC164,0),
IF(AND(NM164='DD FD'!$J$9,NO164='DD FD'!$AI$3),NN164,0),
IF(AND(NX164='DD FD'!$J$9,NZ164='DD FD'!$AI$3),NY164,0),
IF(AND(OI164='DD FD'!$J$9,OK164='DD FD'!$AI$3),OJ164,0),
),2)</f>
        <v>0</v>
      </c>
      <c r="OY164" s="865">
        <f>ROUNDUP(SUM(
IF(AND(LB164='DD FD'!$J$4,LD164='DD FD'!$AI$3),LC164,0),
IF(AND(LL164='DD FD'!$J$4,LN164='DD FD'!$AI$3),LM164,0),
IF(AND(LV164='DD FD'!$J$4,LX164='DD FD'!$AI$3),LW164,0),
IF(AND(MF164='DD FD'!$J$4,MH164='DD FD'!$AI$3),MG164,0),
IF(AND(MQ164='DD FD'!$J$4,MS164='DD FD'!$AI$3),MR164,0),
IF(AND(NB164='DD FD'!$J$4,ND164='DD FD'!$AI$3),NC164,0),
IF(AND(NM164='DD FD'!$J$4,NO164='DD FD'!$AI$3),NN164,0),
IF(AND(NX164='DD FD'!$J$4,NZ164='DD FD'!$AI$3),NY164,0),
IF(AND(OI164='DD FD'!$J$4,OK164='DD FD'!$AI$3),OJ164,0),
),2)</f>
        <v>0</v>
      </c>
      <c r="OZ164" s="867">
        <f>ROUNDUP(SUM(
IF(AND(LB164='DD FD'!$J$11,LD164='DD FD'!$AI$3),LC164,0),
IF(AND(LL164='DD FD'!$J$11,LN164='DD FD'!$AI$3),LM164,0),
IF(AND(LV164='DD FD'!$J$11,LX164='DD FD'!$AI$3),LW164,0),
IF(AND(MF164='DD FD'!$J$11,MH164='DD FD'!$AI$3),MG164,0),
IF(AND(MQ164='DD FD'!$J$11,MS164='DD FD'!$AI$3),MR164,0),
IF(AND(NB164='DD FD'!$J$11,ND164='DD FD'!$AI$3),NC164,0),
IF(AND(NM164='DD FD'!$J$11,NO164='DD FD'!$AI$3),NN164,0),
IF(AND(NX164='DD FD'!$J$11,NZ164='DD FD'!$AI$3),NY164,0),
IF(AND(OI164='DD FD'!$J$11,OK164='DD FD'!$AI$3),OJ164,0),
),2)</f>
        <v>0</v>
      </c>
    </row>
    <row r="165" spans="1:416">
      <c r="A165" s="663"/>
      <c r="B165" s="182"/>
      <c r="C165" s="282"/>
      <c r="D165" s="282"/>
      <c r="E165" s="183"/>
      <c r="F165" s="355"/>
      <c r="G165" s="359"/>
      <c r="H165" s="664"/>
      <c r="I165" s="173"/>
      <c r="J165" s="161" t="str">
        <f t="shared" si="54"/>
        <v/>
      </c>
      <c r="K165" s="633" t="str">
        <f t="shared" si="71"/>
        <v/>
      </c>
      <c r="L165" s="636"/>
      <c r="M165" s="124" t="str">
        <f t="shared" si="72"/>
        <v/>
      </c>
      <c r="N165" s="125" t="str">
        <f t="shared" si="55"/>
        <v/>
      </c>
      <c r="O165" s="175"/>
      <c r="P165" s="175"/>
      <c r="Q165" s="126" t="str">
        <f t="shared" si="73"/>
        <v/>
      </c>
      <c r="R165" s="184"/>
      <c r="S165" s="184"/>
      <c r="T165" s="182"/>
      <c r="U165" s="182"/>
      <c r="V165" s="182"/>
      <c r="W165" s="358"/>
      <c r="X165" s="182"/>
      <c r="Y165" s="183"/>
      <c r="Z165" s="123"/>
      <c r="AA165" s="176"/>
      <c r="AB165" s="176"/>
      <c r="AC165" s="176"/>
      <c r="AD165" s="176"/>
      <c r="AE165" s="176"/>
      <c r="AF165" s="176"/>
      <c r="AG165" s="127" t="str">
        <f t="shared" si="74"/>
        <v/>
      </c>
      <c r="AH165" s="127" t="str">
        <f t="shared" si="75"/>
        <v/>
      </c>
      <c r="AI165" s="370"/>
      <c r="AJ165" s="635"/>
      <c r="AK165" s="619" t="str">
        <f t="shared" si="76"/>
        <v/>
      </c>
      <c r="AL165" s="124" t="str">
        <f t="shared" si="56"/>
        <v/>
      </c>
      <c r="AM165" s="124" t="str">
        <f t="shared" si="57"/>
        <v/>
      </c>
      <c r="AN165" s="124" t="str">
        <f t="shared" si="58"/>
        <v/>
      </c>
      <c r="AO165" s="124" t="str">
        <f t="shared" si="59"/>
        <v/>
      </c>
      <c r="AP165" s="184"/>
      <c r="AQ165" s="182"/>
      <c r="AR165" s="182"/>
      <c r="AS165" s="182"/>
      <c r="AT165" s="182"/>
      <c r="AU165" s="127" t="str">
        <f t="shared" si="60"/>
        <v/>
      </c>
      <c r="AV165" s="354"/>
      <c r="AW165" s="127" t="str">
        <f t="shared" si="61"/>
        <v/>
      </c>
      <c r="AX165" s="144" t="str">
        <f t="shared" si="62"/>
        <v/>
      </c>
      <c r="AY165" s="182"/>
      <c r="AZ165" s="23"/>
      <c r="BA165" s="23"/>
      <c r="BB165" s="183"/>
      <c r="BC165" s="622"/>
      <c r="BD165" s="649" t="str">
        <f t="shared" si="77"/>
        <v/>
      </c>
      <c r="BE165" s="354"/>
      <c r="BF165" s="192" t="str">
        <f t="shared" si="78"/>
        <v/>
      </c>
      <c r="BG165" s="159"/>
      <c r="BH165" s="159"/>
      <c r="BI165" s="182"/>
      <c r="BJ165" s="194"/>
      <c r="BK165" s="194"/>
      <c r="BL165" s="194"/>
      <c r="BM165" s="127" t="str">
        <f t="shared" si="63"/>
        <v/>
      </c>
      <c r="BN165" s="194"/>
      <c r="BO165" s="178" t="str">
        <f t="shared" si="64"/>
        <v/>
      </c>
      <c r="BP165" s="191"/>
      <c r="BQ165" s="182"/>
      <c r="BR165" s="23"/>
      <c r="BS165" s="23"/>
      <c r="BT165" s="23"/>
      <c r="BU165" s="651"/>
      <c r="BV165" s="647"/>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633" t="str">
        <f t="shared" si="79"/>
        <v/>
      </c>
      <c r="DY165" s="736"/>
      <c r="DZ165" s="334"/>
      <c r="EA165" s="736"/>
      <c r="EB165" s="197"/>
      <c r="EC165" s="194"/>
      <c r="ED165" s="197"/>
      <c r="EE165" s="197"/>
      <c r="EF165" s="194"/>
      <c r="EG165" s="194"/>
      <c r="EH165" s="194"/>
      <c r="EI165" s="123" t="str">
        <f t="shared" si="65"/>
        <v/>
      </c>
      <c r="EJ165" s="194"/>
      <c r="EK165" s="620" t="str">
        <f t="shared" si="66"/>
        <v/>
      </c>
      <c r="EL165" s="756"/>
      <c r="EM165" s="620" t="str">
        <f t="shared" si="80"/>
        <v/>
      </c>
      <c r="EN165" s="733"/>
      <c r="EO165" s="163"/>
      <c r="EP165" s="163"/>
      <c r="EQ165" s="163"/>
      <c r="ER165" s="163"/>
      <c r="ES165" s="163"/>
      <c r="ET165" s="163"/>
      <c r="EU165" s="163"/>
      <c r="EV165" s="163"/>
      <c r="EW165" s="163"/>
      <c r="EX165" s="163"/>
      <c r="EY165" s="163"/>
      <c r="EZ165" s="163"/>
      <c r="FA165" s="163"/>
      <c r="FB165" s="163"/>
      <c r="FC165" s="742"/>
      <c r="FD165" s="648" t="str">
        <f t="shared" si="67"/>
        <v/>
      </c>
      <c r="FE165" s="183"/>
      <c r="FF165" s="201"/>
      <c r="FG165" s="201"/>
      <c r="FH165" s="201"/>
      <c r="FI165" s="201"/>
      <c r="FJ165" s="201"/>
      <c r="FK165" s="201"/>
      <c r="FL165" s="182"/>
      <c r="FM165" s="182"/>
      <c r="FN165" s="334"/>
      <c r="FO165" s="123" t="str">
        <f t="shared" si="68"/>
        <v/>
      </c>
      <c r="FP165" s="889" t="str">
        <f>IF(Table1[[#This Row],[Baumwollanteil (in %)]]&lt;&gt;"","05","")</f>
        <v/>
      </c>
      <c r="FQ165" s="999"/>
      <c r="FR165" s="179" t="str">
        <f t="shared" si="69"/>
        <v/>
      </c>
      <c r="FS165" s="175"/>
      <c r="FT165" s="175"/>
      <c r="FU165" s="175"/>
      <c r="FV165" s="745" t="str">
        <f t="shared" si="70"/>
        <v/>
      </c>
      <c r="FZ165" s="24"/>
      <c r="GA165" s="24"/>
      <c r="GC165" s="1010" t="str">
        <f>IF(Table1[[#This Row],[Global Trade Item Number (GTIN)]]="","",Table1[[#This Row],[Global Trade Item Number (GTIN)]])</f>
        <v/>
      </c>
      <c r="GD165" s="790" t="str">
        <f>IF(Table1[[#This Row],[WAWI-Nr./ Kreditoren-Nummer
(ASDV)]]&lt;&gt;"",Table1[[#This Row],[WAWI-Nr./ Kreditoren-Nummer
(ASDV)]],"")</f>
        <v/>
      </c>
      <c r="GE165" s="190"/>
      <c r="GF165" s="790" t="str">
        <f>IF(Table1[[#This Row],[Gültig ab (Datum)]]&lt;&gt;"","31.12.9999","")</f>
        <v/>
      </c>
      <c r="GG165" s="190"/>
      <c r="GH165" s="190"/>
      <c r="GI165" s="616"/>
      <c r="GJ165" s="765"/>
      <c r="GK165" s="763"/>
      <c r="GL165" s="617"/>
      <c r="GM165" s="617"/>
      <c r="GN165" s="617"/>
      <c r="GO165" s="617"/>
      <c r="GP165" s="617"/>
      <c r="GQ165" s="775"/>
      <c r="GR165" s="771"/>
      <c r="GS165" s="159"/>
      <c r="GT165" s="610"/>
      <c r="GU165" s="610"/>
      <c r="GV165" s="610"/>
      <c r="GW165" s="610"/>
      <c r="GX165" s="610"/>
      <c r="GY165" s="610"/>
      <c r="GZ165" s="610"/>
      <c r="HA165" s="610"/>
      <c r="HB165" s="771"/>
      <c r="HC165" s="610"/>
      <c r="HD165" s="610"/>
      <c r="HE165" s="610"/>
      <c r="HF165" s="610"/>
      <c r="HG165" s="610"/>
      <c r="HH165" s="610"/>
      <c r="HI165" s="610"/>
      <c r="HJ165" s="610"/>
      <c r="HK165" s="610"/>
      <c r="HL165" s="771"/>
      <c r="HM165" s="610"/>
      <c r="HN165" s="610"/>
      <c r="HO165" s="610"/>
      <c r="HP165" s="610"/>
      <c r="HQ165" s="610"/>
      <c r="HR165" s="610"/>
      <c r="HS165" s="610"/>
      <c r="HT165" s="610"/>
      <c r="HU165" s="610"/>
      <c r="HV165" s="771"/>
      <c r="HW165" s="610"/>
      <c r="HX165" s="610"/>
      <c r="HY165" s="610"/>
      <c r="HZ165" s="610"/>
      <c r="IA165" s="610"/>
      <c r="IB165" s="610"/>
      <c r="IC165" s="610"/>
      <c r="ID165" s="610"/>
      <c r="IE165" s="610"/>
      <c r="IF165" s="610"/>
      <c r="IG165" s="771"/>
      <c r="IH165" s="610"/>
      <c r="II165" s="610"/>
      <c r="IJ165" s="610"/>
      <c r="IK165" s="610"/>
      <c r="IL165" s="610"/>
      <c r="IM165" s="610"/>
      <c r="IN165" s="610"/>
      <c r="IO165" s="610"/>
      <c r="IP165" s="610"/>
      <c r="IQ165" s="610"/>
      <c r="IR165" s="771"/>
      <c r="IS165" s="610"/>
      <c r="IT165" s="610"/>
      <c r="IU165" s="610"/>
      <c r="IV165" s="610"/>
      <c r="IW165" s="610"/>
      <c r="IX165" s="610"/>
      <c r="IY165" s="610"/>
      <c r="IZ165" s="610"/>
      <c r="JA165" s="610"/>
      <c r="JB165" s="610"/>
      <c r="JC165" s="771"/>
      <c r="JD165" s="610"/>
      <c r="JE165" s="610"/>
      <c r="JF165" s="610"/>
      <c r="JG165" s="610"/>
      <c r="JH165" s="610"/>
      <c r="JI165" s="610"/>
      <c r="JJ165" s="610"/>
      <c r="JK165" s="610"/>
      <c r="JL165" s="610"/>
      <c r="JM165" s="827"/>
      <c r="JN165" s="771"/>
      <c r="JO165" s="610"/>
      <c r="JP165" s="610"/>
      <c r="JQ165" s="610"/>
      <c r="JR165" s="610"/>
      <c r="JS165" s="610"/>
      <c r="JT165" s="610"/>
      <c r="JU165" s="610"/>
      <c r="JV165" s="610"/>
      <c r="JW165" s="610"/>
      <c r="JX165" s="610"/>
      <c r="JY165" s="771"/>
      <c r="JZ165" s="610"/>
      <c r="KA165" s="610"/>
      <c r="KB165" s="610"/>
      <c r="KC165" s="610"/>
      <c r="KD165" s="610"/>
      <c r="KE165" s="610"/>
      <c r="KF165" s="610"/>
      <c r="KG165" s="610"/>
      <c r="KH165" s="610"/>
      <c r="KI165" s="610"/>
      <c r="KL165" s="803" t="str">
        <f>IF(Table1[[#This Row],[GTIN]]&lt;&gt;"",Table1[[#This Row],[GTIN]],"")</f>
        <v/>
      </c>
      <c r="KM165" s="804" t="str">
        <f>Table1[[#This Row],[Kreditor]]</f>
        <v/>
      </c>
      <c r="KN165" s="805" t="str">
        <f>IF(Table1[[#This Row],[Gültig ab (Datum)]]&lt;&gt;"",Table1[[#This Row],[Gültig ab (Datum)]],"")</f>
        <v/>
      </c>
      <c r="KO165" s="805" t="str">
        <f>Table1[[#This Row],[Gültig bis]]</f>
        <v/>
      </c>
      <c r="KP165" s="818" t="str">
        <f>IF(Table1[[#This Row],[Artikel verpackt? 
(X=Ja)]]="","",Table1[[#This Row],[Artikel verpackt? 
(X=Ja)]])</f>
        <v/>
      </c>
      <c r="KQ165" s="806" t="str">
        <f>IF(Table1[[#This Row],[Verpackung recyclingfähig?
(X=Ja)]]="","",Table1[[#This Row],[Verpackung recyclingfähig?
(X=Ja)]])</f>
        <v/>
      </c>
      <c r="KR165" s="807"/>
      <c r="KS165" s="808"/>
      <c r="KT165" s="809"/>
      <c r="KU165" s="809"/>
      <c r="KV165" s="809"/>
      <c r="KW165" s="809"/>
      <c r="KX165" s="809"/>
      <c r="KY165" s="809"/>
      <c r="KZ165" s="810"/>
      <c r="LA165" s="811" t="str">
        <f>IF(Table1[[#This Row],[Hauptkörper - B1 - Art]]="","",VLOOKUP(Table1[[#This Row],[Hauptkörper - B1 - Art]],'DD FD'!B:C,2,FALSE))</f>
        <v/>
      </c>
      <c r="LB165" s="812" t="str">
        <f>IF(Table1[[#This Row],[Hauptkörper - B1 - Fraktion]]="","",VLOOKUP(Table1[[#This Row],[Hauptkörper - B1 - Fraktion]],'DD FD'!H:J,3,FALSE))</f>
        <v/>
      </c>
      <c r="LC165" s="809" t="str">
        <f>IF(Table1[[#This Row],[Hauptkörper - B1 - Gewicht
(in G)]]="","",Table1[[#This Row],[Hauptkörper - B1 - Gewicht
(in G)]])</f>
        <v/>
      </c>
      <c r="LD165" s="809" t="str">
        <f>IF(Table1[[#This Row],[Hauptkörper - B1 - Lizenzierungs-pflichtig? (X=Ja)]]="","",Table1[[#This Row],[Hauptkörper - B1 - Lizenzierungs-pflichtig? (X=Ja)]])</f>
        <v/>
      </c>
      <c r="LE165" s="812" t="str">
        <f>IF(Table1[[#This Row],[Hauptkörper - B1 - Virgin Material]]="","",VLOOKUP(Table1[[#This Row],[Hauptkörper - B1 - Virgin Material]],'DD FD'!AJ:AK,2,FALSE))</f>
        <v/>
      </c>
      <c r="LF165" s="813" t="str">
        <f>IF(Table1[[#This Row],[Hauptkörper - B1 - Virgin Material Anteil (in %)]]="","",Table1[[#This Row],[Hauptkörper - B1 - Virgin Material Anteil (in %)]])</f>
        <v/>
      </c>
      <c r="LG165" s="812" t="str">
        <f>IF(Table1[[#This Row],[Hauptkörper - B1 - Recyceltes Material]]="","",VLOOKUP(Table1[[#This Row],[Hauptkörper - B1 - Recyceltes Material]],'DD FD'!AL:AM,2,FALSE))</f>
        <v/>
      </c>
      <c r="LH165" s="813" t="str">
        <f>IF(Table1[[#This Row],[Hauptkörper - B1 - Recyceltes Material Anteil (in %)]]="","",Table1[[#This Row],[Hauptkörper - B1 - Recyceltes Material Anteil (in %)]])</f>
        <v/>
      </c>
      <c r="LI165" s="814" t="str">
        <f>IF(Table1[[#This Row],[Hauptkörper - B1 - Beschichtung]]="","",VLOOKUP(Table1[[#This Row],[Hauptkörper - B1 - Beschichtung]],'DD FD'!AE:AF,2,FALSE))</f>
        <v/>
      </c>
      <c r="LJ165" s="815" t="str">
        <f>IF(Table1[[#This Row],[Hauptkörper - B1 - Beschichtung Anteil (in %)]]="","",Table1[[#This Row],[Hauptkörper - B1 - Beschichtung Anteil (in %)]])</f>
        <v/>
      </c>
      <c r="LK165" s="811" t="str">
        <f>IF(Table1[[#This Row],[Hauptkörper - B2 - Art]]="","",VLOOKUP(Table1[[#This Row],[Hauptkörper - B2 - Art]],'DD FD'!B:C,2,FALSE))</f>
        <v/>
      </c>
      <c r="LL165" s="812" t="str">
        <f>IF(Table1[[#This Row],[Hauptkörper - B2 - Fraktion]]="","",VLOOKUP(Table1[[#This Row],[Hauptkörper - B2 - Fraktion]],'DD FD'!H:J,3,FALSE))</f>
        <v/>
      </c>
      <c r="LM165" s="809" t="str">
        <f>IF(Table1[[#This Row],[Hauptkörper - B2 - Gewicht
(in G)]]="","",Table1[[#This Row],[Hauptkörper - B2 - Gewicht
(in G)]])</f>
        <v/>
      </c>
      <c r="LN165" s="809" t="str">
        <f>IF(Table1[[#This Row],[Hauptkörper - B2 - Lizenzierungs-pflichtig? (X=Ja)]]="","",Table1[[#This Row],[Hauptkörper - B2 - Lizenzierungs-pflichtig? (X=Ja)]])</f>
        <v/>
      </c>
      <c r="LO165" s="812" t="str">
        <f>IF(Table1[[#This Row],[Hauptkörper - B2 - Virgin Material]]="","",VLOOKUP(Table1[[#This Row],[Hauptkörper - B2 - Virgin Material]],'DD FD'!AJ:AK,2,FALSE))</f>
        <v/>
      </c>
      <c r="LP165" s="813" t="str">
        <f>IF(Table1[[#This Row],[Hauptkörper - B2 - Virgin Material Anteil (in %)]]="","",Table1[[#This Row],[Hauptkörper - B2 - Virgin Material Anteil (in %)]])</f>
        <v/>
      </c>
      <c r="LQ165" s="812" t="str">
        <f>IF(Table1[[#This Row],[Hauptkörper - B2 - Recyceltes Material]]="","",VLOOKUP(Table1[[#This Row],[Hauptkörper - B2 - Recyceltes Material]],'DD FD'!AL:AM,2,FALSE))</f>
        <v/>
      </c>
      <c r="LR165" s="813" t="str">
        <f>IF(Table1[[#This Row],[Hauptkörper - B2 - Recyceltes Material Anteil (in %)]]="","",Table1[[#This Row],[Hauptkörper - B2 - Recyceltes Material Anteil (in %)]])</f>
        <v/>
      </c>
      <c r="LS165" s="812" t="str">
        <f>IF(Table1[[#This Row],[Hauptkörper - B2 - Beschichtung]]="","",VLOOKUP(Table1[[#This Row],[Hauptkörper - B2 - Beschichtung]],'DD FD'!AE:AF,2,FALSE))</f>
        <v/>
      </c>
      <c r="LT165" s="815" t="str">
        <f>IF(Table1[[#This Row],[Hauptkörper - B2 - Beschichtung Anteil (in %)]]="","",Table1[[#This Row],[Hauptkörper - B2 - Beschichtung Anteil (in %)]])</f>
        <v/>
      </c>
      <c r="LU165" s="811" t="str">
        <f>IF(Table1[[#This Row],[Hauptkörper - B3 - Art]]="","",VLOOKUP(Table1[[#This Row],[Hauptkörper - B3 - Art]],'DD FD'!B:C,2,FALSE))</f>
        <v/>
      </c>
      <c r="LV165" s="812" t="str">
        <f>IF(Table1[[#This Row],[Hauptkörper - B3 - Fraktion]]="","",VLOOKUP(Table1[[#This Row],[Hauptkörper - B3 - Fraktion]],'DD FD'!H:J,3,FALSE))</f>
        <v/>
      </c>
      <c r="LW165" s="809" t="str">
        <f>IF(Table1[[#This Row],[Hauptkörper - B3 - Gewicht
(in G)]]="","",Table1[[#This Row],[Hauptkörper - B3 - Gewicht
(in G)]])</f>
        <v/>
      </c>
      <c r="LX165" s="809" t="str">
        <f>IF(Table1[[#This Row],[Hauptkörper - B3 - Lizenzierungs-pflichtig? (X=Ja)]]="","",Table1[[#This Row],[Hauptkörper - B3 - Lizenzierungs-pflichtig? (X=Ja)]])</f>
        <v/>
      </c>
      <c r="LY165" s="812" t="str">
        <f>IF(Table1[[#This Row],[Hauptkörper - B3 - Virgin Material]]="","",VLOOKUP(Table1[[#This Row],[Hauptkörper - B3 - Virgin Material]],'DD FD'!AJ:AK,2,FALSE))</f>
        <v/>
      </c>
      <c r="LZ165" s="813" t="str">
        <f>IF(Table1[[#This Row],[Hauptkörper - B3 - Virgin Material Anteil (in %)]]="","",Table1[[#This Row],[Hauptkörper - B3 - Virgin Material Anteil (in %)]])</f>
        <v/>
      </c>
      <c r="MA165" s="812" t="str">
        <f>IF(Table1[[#This Row],[Hauptkörper - B3 - Recyceltes Material]]="","",VLOOKUP(Table1[[#This Row],[Hauptkörper - B3 - Recyceltes Material]],'DD FD'!AL:AM,2,FALSE))</f>
        <v/>
      </c>
      <c r="MB165" s="813" t="str">
        <f>IF(Table1[[#This Row],[Hauptkörper - B3 - Recyceltes Material Anteil (in %)]]="","",Table1[[#This Row],[Hauptkörper - B3 - Recyceltes Material Anteil (in %)]])</f>
        <v/>
      </c>
      <c r="MC165" s="812" t="str">
        <f>IF(Table1[[#This Row],[Hauptkörper - B3 - Beschichtung]]="","",VLOOKUP(Table1[[#This Row],[Hauptkörper - B3 - Beschichtung]],'DD FD'!AE:AF,2,FALSE))</f>
        <v/>
      </c>
      <c r="MD165" s="815" t="str">
        <f>IF(Table1[[#This Row],[Hauptkörper - B3 - Beschichtung Anteil (in %)]]="","",Table1[[#This Row],[Hauptkörper - B3 - Beschichtung Anteil (in %)]])</f>
        <v/>
      </c>
      <c r="ME165" s="811" t="str">
        <f>IF(Table1[[#This Row],[Verschluss - B1 - Art]]="","",VLOOKUP(Table1[[#This Row],[Verschluss - B1 - Art]],'DD FD'!D:E,2,FALSE))</f>
        <v/>
      </c>
      <c r="MF165" s="812" t="str">
        <f>IF(Table1[[#This Row],[Verschluss - B1 - Fraktion]]="","",VLOOKUP(Table1[[#This Row],[Verschluss - B1 - Fraktion]],'DD FD'!H:J,3,FALSE))</f>
        <v/>
      </c>
      <c r="MG165" s="809" t="str">
        <f>IF(Table1[[#This Row],[Verschluss - B1 - Gewicht (in G)]]="","",Table1[[#This Row],[Verschluss - B1 - Gewicht (in G)]])</f>
        <v/>
      </c>
      <c r="MH165" s="809" t="str">
        <f>IF(Table1[[#This Row],[Verschluss - B1 - Lizenzierungs-pflichtig? (X=Ja)]]="","",Table1[[#This Row],[Verschluss - B1 - Lizenzierungs-pflichtig? (X=Ja)]])</f>
        <v/>
      </c>
      <c r="MI165" s="809" t="str">
        <f>IF(Table1[[#This Row],[Verschluss - B1 - Trennbar vom Hauptkörper? (X=Ja)]]="","",Table1[[#This Row],[Verschluss - B1 - Trennbar vom Hauptkörper? (X=Ja)]])</f>
        <v/>
      </c>
      <c r="MJ165" s="812" t="str">
        <f>IF(Table1[[#This Row],[Verschluss - B1 - Virgin Material]]="","",VLOOKUP(Table1[[#This Row],[Verschluss - B1 - Virgin Material]],'DD FD'!AJ:AK,2,FALSE))</f>
        <v/>
      </c>
      <c r="MK165" s="813" t="str">
        <f>IF(Table1[[#This Row],[Verschluss - B1 - Virgin Material Anteil (in %)]]="","",Table1[[#This Row],[Verschluss - B1 - Virgin Material Anteil (in %)]])</f>
        <v/>
      </c>
      <c r="ML165" s="812" t="str">
        <f>IF(Table1[[#This Row],[Verschluss - B1 - Recyceltes Material]]="","",VLOOKUP(Table1[[#This Row],[Verschluss - B1 - Recyceltes Material]],'DD FD'!AL:AM,2,FALSE))</f>
        <v/>
      </c>
      <c r="MM165" s="813" t="str">
        <f>IF(Table1[[#This Row],[Verschluss - B1 - Recyceltes Material Anteil (in %)]]="","",Table1[[#This Row],[Verschluss - B1 - Recyceltes Material Anteil (in %)]])</f>
        <v/>
      </c>
      <c r="MN165" s="812" t="str">
        <f>IF(Table1[[#This Row],[Verschluss - B1 - Beschichtung]]="","",VLOOKUP(Table1[[#This Row],[Verschluss - B1 - Beschichtung]],'DD FD'!AE:AF,2,FALSE))</f>
        <v/>
      </c>
      <c r="MO165" s="815" t="str">
        <f>IF(Table1[[#This Row],[Verschluss - B1 - Beschichtung Anteil (in %)]]="","",Table1[[#This Row],[Verschluss - B1 - Beschichtung Anteil (in %)]])</f>
        <v/>
      </c>
      <c r="MP165" s="811" t="str">
        <f>IF(Table1[[#This Row],[Verschluss - B2 - Art]]="","",VLOOKUP(Table1[[#This Row],[Verschluss - B2 - Art]],'DD FD'!D:E,2,FALSE))</f>
        <v/>
      </c>
      <c r="MQ165" s="812" t="str">
        <f>IF(Table1[[#This Row],[Verschluss - B2 - Fraktion]]="","",VLOOKUP(Table1[[#This Row],[Verschluss - B2 - Fraktion]],'DD FD'!H:J,3,FALSE))</f>
        <v/>
      </c>
      <c r="MR165" s="809" t="str">
        <f>IF(Table1[[#This Row],[Verschluss - B2 - Gewicht (in G)]]="","",Table1[[#This Row],[Verschluss - B2 - Gewicht (in G)]])</f>
        <v/>
      </c>
      <c r="MS165" s="809" t="str">
        <f>IF(Table1[[#This Row],[Verschluss - B2 - Lizenzierungs-pflichtig? (X=Ja)]]="","",Table1[[#This Row],[Verschluss - B2 - Lizenzierungs-pflichtig? (X=Ja)]])</f>
        <v/>
      </c>
      <c r="MT165" s="809" t="str">
        <f>IF(Table1[[#This Row],[Verschluss - B2 - Trennbar vom Hauptkörper? (X=Ja)]]="","",Table1[[#This Row],[Verschluss - B2 - Trennbar vom Hauptkörper? (X=Ja)]])</f>
        <v/>
      </c>
      <c r="MU165" s="812" t="str">
        <f>IF(Table1[[#This Row],[Verschluss - B2 - Virgin Material]]="","",VLOOKUP(Table1[[#This Row],[Verschluss - B2 - Virgin Material]],'DD FD'!AJ:AK,2,FALSE))</f>
        <v/>
      </c>
      <c r="MV165" s="813" t="str">
        <f>IF(Table1[[#This Row],[Verschluss - B2 - Virgin Material Anteil (in %)]]="","",Table1[[#This Row],[Verschluss - B2 - Virgin Material Anteil (in %)]])</f>
        <v/>
      </c>
      <c r="MW165" s="812" t="str">
        <f>IF(Table1[[#This Row],[Verschluss - B2 - Recyceltes Material]]="","",VLOOKUP(Table1[[#This Row],[Verschluss - B2 - Recyceltes Material]],'DD FD'!AL:AM,2,FALSE))</f>
        <v/>
      </c>
      <c r="MX165" s="813" t="str">
        <f>IF(Table1[[#This Row],[Verschluss - B2 - Recyceltes Material Anteil (in %)]]="","",Table1[[#This Row],[Verschluss - B2 - Recyceltes Material Anteil (in %)]])</f>
        <v/>
      </c>
      <c r="MY165" s="812" t="str">
        <f>IF(Table1[[#This Row],[Verschluss - B2 - Beschichtung]]="","",VLOOKUP(Table1[[#This Row],[Verschluss - B2 - Beschichtung]],'DD FD'!AE:AF,2,FALSE))</f>
        <v/>
      </c>
      <c r="MZ165" s="815" t="str">
        <f>IF(Table1[[#This Row],[Verschluss - B2 - Beschichtung Anteil (in %)]]="","",Table1[[#This Row],[Verschluss - B2 - Beschichtung Anteil (in %)]])</f>
        <v/>
      </c>
      <c r="NA165" s="811" t="str">
        <f>IF(Table1[[#This Row],[Verschluss - B3 - Art]]="","",VLOOKUP(Table1[[#This Row],[Verschluss - B3 - Art]],'DD FD'!D:E,2,FALSE))</f>
        <v/>
      </c>
      <c r="NB165" s="812" t="str">
        <f>IF(Table1[[#This Row],[Verschluss - B3 - Fraktion]]="","",VLOOKUP(Table1[[#This Row],[Verschluss - B3 - Fraktion]],'DD FD'!H:J,3,FALSE))</f>
        <v/>
      </c>
      <c r="NC165" s="809" t="str">
        <f>IF(Table1[[#This Row],[Verschluss - B3 - Gewicht (in G)]]="","",Table1[[#This Row],[Verschluss - B3 - Gewicht (in G)]])</f>
        <v/>
      </c>
      <c r="ND165" s="809" t="str">
        <f>IF(Table1[[#This Row],[Verschluss - B3 - Lizenzierungs-pflichtig? (X=Ja)]]="","",Table1[[#This Row],[Verschluss - B3 - Lizenzierungs-pflichtig? (X=Ja)]])</f>
        <v/>
      </c>
      <c r="NE165" s="809" t="str">
        <f>IF(Table1[[#This Row],[Verschluss - B3 - Trennbar vom Hauptkörper? (X=Ja)]]="","",Table1[[#This Row],[Verschluss - B3 - Trennbar vom Hauptkörper? (X=Ja)]])</f>
        <v/>
      </c>
      <c r="NF165" s="812" t="str">
        <f>IF(Table1[[#This Row],[Verschluss - B3 - Virgin Material]]="","",VLOOKUP(Table1[[#This Row],[Verschluss - B3 - Virgin Material]],'DD FD'!AJ:AK,2,FALSE))</f>
        <v/>
      </c>
      <c r="NG165" s="813" t="str">
        <f>IF(Table1[[#This Row],[Verschluss - B3 - Virgin Material Anteil (in %)]]="","",Table1[[#This Row],[Verschluss - B3 - Virgin Material Anteil (in %)]])</f>
        <v/>
      </c>
      <c r="NH165" s="812" t="str">
        <f>IF(Table1[[#This Row],[Verschluss - B3 - Recyceltes Material]]="","",VLOOKUP(Table1[[#This Row],[Verschluss - B3 - Recyceltes Material]],'DD FD'!AL:AM,2,FALSE))</f>
        <v/>
      </c>
      <c r="NI165" s="813" t="str">
        <f>IF(Table1[[#This Row],[Verschluss - B3 - Recyceltes Material Anteil (in %)]]="","",Table1[[#This Row],[Verschluss - B3 - Recyceltes Material Anteil (in %)]])</f>
        <v/>
      </c>
      <c r="NJ165" s="812" t="str">
        <f>IF(Table1[[#This Row],[Verschluss - B3 - Beschichtung]]="","",VLOOKUP(Table1[[#This Row],[Verschluss - B3 - Beschichtung]],'DD FD'!AE:AF,2,FALSE))</f>
        <v/>
      </c>
      <c r="NK165" s="815" t="str">
        <f>IF(Table1[[#This Row],[Verschluss - B3 - Beschichtung Anteil (in %)]]="","",Table1[[#This Row],[Verschluss - B3 - Beschichtung Anteil (in %)]])</f>
        <v/>
      </c>
      <c r="NL165" s="811" t="str">
        <f>IF(Table1[[#This Row],[Etikett - B1 - Art]]="","",VLOOKUP(Table1[[#This Row],[Etikett - B1 - Art]],'DD FD'!F:G,2,FALSE))</f>
        <v/>
      </c>
      <c r="NM165" s="812" t="str">
        <f>IF(Table1[[#This Row],[Etikett - B1 - Fraktion]]="","",VLOOKUP(Table1[[#This Row],[Etikett - B1 - Fraktion]],'DD FD'!H:J,3,FALSE))</f>
        <v/>
      </c>
      <c r="NN165" s="809" t="str">
        <f>IF(Table1[[#This Row],[Etikett - B1 - Gewicht (in G)]]="","",Table1[[#This Row],[Etikett - B1 - Gewicht (in G)]])</f>
        <v/>
      </c>
      <c r="NO165" s="809" t="str">
        <f>IF(Table1[[#This Row],[Etikett - B1 - Lizenzierungs-pflichtig? (X=Ja)]]="","",Table1[[#This Row],[Etikett - B1 - Lizenzierungs-pflichtig? (X=Ja)]])</f>
        <v/>
      </c>
      <c r="NP165" s="809" t="str">
        <f>IF(Table1[[#This Row],[Etikett - B1 - Trennbar vom Hauptkörper? (X=Ja)]]="","",Table1[[#This Row],[Etikett - B1 - Trennbar vom Hauptkörper? (X=Ja)]])</f>
        <v/>
      </c>
      <c r="NQ165" s="812" t="str">
        <f>IF(Table1[[#This Row],[Etikett - B1 - Virgin Material]]="","",VLOOKUP(Table1[[#This Row],[Etikett - B1 - Virgin Material]],'DD FD'!AJ:AK,2,FALSE))</f>
        <v/>
      </c>
      <c r="NR165" s="813" t="str">
        <f>IF(Table1[[#This Row],[Etikett - B1 - Virgin Material Anteil (in %)]]="","",Table1[[#This Row],[Etikett - B1 - Virgin Material Anteil (in %)]])</f>
        <v/>
      </c>
      <c r="NS165" s="812" t="str">
        <f>IF(Table1[[#This Row],[Etikett - B1 - Recyceltes Material]]="","",VLOOKUP(Table1[[#This Row],[Etikett - B1 - Recyceltes Material]],'DD FD'!AL:AM,2,FALSE))</f>
        <v/>
      </c>
      <c r="NT165" s="813" t="str">
        <f>IF(Table1[[#This Row],[Etikett - B1 - Recyceltes Material Anteil (in %)]]="","",Table1[[#This Row],[Etikett - B1 - Recyceltes Material Anteil (in %)]])</f>
        <v/>
      </c>
      <c r="NU165" s="812" t="str">
        <f>IF(Table1[[#This Row],[Etikett - B1 - Beschichtung]]="","",VLOOKUP(Table1[[#This Row],[Etikett - B1 - Beschichtung]],'DD FD'!AE:AF,2,FALSE))</f>
        <v/>
      </c>
      <c r="NV165" s="815" t="str">
        <f>IF(Table1[[#This Row],[Etikett - B1 - Beschichtung Anteil (in %)]]="","",Table1[[#This Row],[Etikett - B1 - Beschichtung Anteil (in %)]])</f>
        <v/>
      </c>
      <c r="NW165" s="811" t="str">
        <f>IF(Table1[[#This Row],[Etikett - B2 - Art]]="","",VLOOKUP(Table1[[#This Row],[Etikett - B2 - Art]],'DD FD'!F:G,2,FALSE))</f>
        <v/>
      </c>
      <c r="NX165" s="812" t="str">
        <f>IF(Table1[[#This Row],[Etikett - B2 - Fraktion]]="","",VLOOKUP(Table1[[#This Row],[Etikett - B2 - Fraktion]],'DD FD'!H:J,3,FALSE))</f>
        <v/>
      </c>
      <c r="NY165" s="809" t="str">
        <f>IF(Table1[[#This Row],[Etikett - B2 - Gewicht (in G)]]="","",Table1[[#This Row],[Etikett - B2 - Gewicht (in G)]])</f>
        <v/>
      </c>
      <c r="NZ165" s="809" t="str">
        <f>IF(Table1[[#This Row],[Etikett - B2 - Lizenzierungs-pflichtig? (X=Ja)]]="","",Table1[[#This Row],[Etikett - B2 - Lizenzierungs-pflichtig? (X=Ja)]])</f>
        <v/>
      </c>
      <c r="OA165" s="809" t="str">
        <f>IF(Table1[[#This Row],[Etikett - B2 - Trennbar vom Hauptkörper? (X=Ja)]]="","",Table1[[#This Row],[Etikett - B2 - Trennbar vom Hauptkörper? (X=Ja)]])</f>
        <v/>
      </c>
      <c r="OB165" s="812" t="str">
        <f>IF(Table1[[#This Row],[Etikett - B2 - Virgin Material]]="","",VLOOKUP(Table1[[#This Row],[Etikett - B2 - Virgin Material]],'DD FD'!AJ:AK,2,FALSE))</f>
        <v/>
      </c>
      <c r="OC165" s="813" t="str">
        <f>IF(Table1[[#This Row],[Etikett - B2 - Virgin Material Anteil (in %)]]="","",Table1[[#This Row],[Etikett - B2 - Virgin Material Anteil (in %)]])</f>
        <v/>
      </c>
      <c r="OD165" s="812" t="str">
        <f>IF(Table1[[#This Row],[Etikett - B2 - Recyceltes Material]]="","",VLOOKUP(Table1[[#This Row],[Etikett - B2 - Recyceltes Material]],'DD FD'!AL:AM,2,FALSE))</f>
        <v/>
      </c>
      <c r="OE165" s="813" t="str">
        <f>IF(Table1[[#This Row],[Etikett - B2 - Recyceltes Material Anteil (in %)]]="","",Table1[[#This Row],[Etikett - B2 - Recyceltes Material Anteil (in %)]])</f>
        <v/>
      </c>
      <c r="OF165" s="812" t="str">
        <f>IF(Table1[[#This Row],[Etikett - B2 - Beschichtung]]="","",VLOOKUP(Table1[[#This Row],[Etikett - B2 - Beschichtung]],'DD FD'!AE:AF,2,FALSE))</f>
        <v/>
      </c>
      <c r="OG165" s="815" t="str">
        <f>IF(Table1[[#This Row],[Etikett - B2 - Beschichtung Anteil (in %)]]="","",Table1[[#This Row],[Etikett - B2 - Beschichtung Anteil (in %)]])</f>
        <v/>
      </c>
      <c r="OH165" s="811" t="str">
        <f>IF(Table1[[#This Row],[Etikett - B3 - Art]]="","",VLOOKUP(Table1[[#This Row],[Etikett - B3 - Art]],'DD FD'!F:G,2,FALSE))</f>
        <v/>
      </c>
      <c r="OI165" s="812" t="str">
        <f>IF(Table1[[#This Row],[Etikett - B3 - Fraktion]]="","",VLOOKUP(Table1[[#This Row],[Etikett - B3 - Fraktion]],'DD FD'!H:J,3,FALSE))</f>
        <v/>
      </c>
      <c r="OJ165" s="809" t="str">
        <f>IF(Table1[[#This Row],[Etikett - B3 - Gewicht (in G)]]="","",Table1[[#This Row],[Etikett - B3 - Gewicht (in G)]])</f>
        <v/>
      </c>
      <c r="OK165" s="809" t="str">
        <f>IF(Table1[[#This Row],[Etikett - B3 - Lizenzierungs-pflichtig? (X=Ja)]]="","",Table1[[#This Row],[Etikett - B3 - Lizenzierungs-pflichtig? (X=Ja)]])</f>
        <v/>
      </c>
      <c r="OL165" s="809" t="str">
        <f>IF(Table1[[#This Row],[Etikett - B3 - Trennbar vom Hauptkörper? (X=Ja)]]="","",Table1[[#This Row],[Etikett - B3 - Trennbar vom Hauptkörper? (X=Ja)]])</f>
        <v/>
      </c>
      <c r="OM165" s="812" t="str">
        <f>IF(Table1[[#This Row],[Etikett - B3 - Virgin Material]]="","",VLOOKUP(Table1[[#This Row],[Etikett - B3 - Virgin Material]],'DD FD'!AJ:AK,2,FALSE))</f>
        <v/>
      </c>
      <c r="ON165" s="813" t="str">
        <f>IF(Table1[[#This Row],[Etikett - B3 - Virgin Material Anteil (in %)]]="","",Table1[[#This Row],[Etikett - B3 - Virgin Material Anteil (in %)]])</f>
        <v/>
      </c>
      <c r="OO165" s="812" t="str">
        <f>IF(Table1[[#This Row],[Etikett - B3 - Recyceltes Material]]="","",VLOOKUP(Table1[[#This Row],[Etikett - B3 - Recyceltes Material]],'DD FD'!AL:AM,2,FALSE))</f>
        <v/>
      </c>
      <c r="OP165" s="813" t="str">
        <f>IF(Table1[[#This Row],[Etikett - B3 - Recyceltes Material Anteil (in %)]]="","",Table1[[#This Row],[Etikett - B3 - Recyceltes Material Anteil (in %)]])</f>
        <v/>
      </c>
      <c r="OQ165" s="812" t="str">
        <f>IF(Table1[[#This Row],[Etikett - B3 - Beschichtung]]="","",VLOOKUP(Table1[[#This Row],[Etikett - B3 - Beschichtung]],'DD FD'!AE:AF,2,FALSE))</f>
        <v/>
      </c>
      <c r="OR165" s="861" t="str">
        <f>IF(Table1[[#This Row],[Etikett - B3 - Beschichtung Anteil (in %)]]="","",Table1[[#This Row],[Etikett - B3 - Beschichtung Anteil (in %)]])</f>
        <v/>
      </c>
      <c r="OS165" s="866">
        <f>ROUNDUP(SUM(
IF(AND(LB165='DD FD'!$J$7,LD165='DD FD'!$AI$3),LC165,0),
IF(AND(LL165='DD FD'!$J$7,LN165='DD FD'!$AI$3),LM165,0),
IF(AND(LV165='DD FD'!$J$7,LX165='DD FD'!$AI$3),LW165,0),
IF(AND(MF165='DD FD'!$J$7,MH165='DD FD'!$AI$3),MG165,0),
IF(AND(MQ165='DD FD'!$J$7,MS165='DD FD'!$AI$3),MR165,0),
IF(AND(NB165='DD FD'!$J$7,ND165='DD FD'!$AI$3),NC165,0),
IF(AND(NM165='DD FD'!$J$7,NO165='DD FD'!$AI$3),NN165,0),
IF(AND(NX165='DD FD'!$J$7,NZ165='DD FD'!$AI$3),NY165,0),
IF(AND(OI165='DD FD'!$J$7,OK165='DD FD'!$AI$3),OJ165,0),
),2)</f>
        <v>0</v>
      </c>
      <c r="OT165" s="865">
        <f>ROUNDUP(SUM(
IF(AND(LB165='DD FD'!$J$6,LD165='DD FD'!$AI$3),LC165,0),
IF(AND(LL165='DD FD'!$J$6,LN165='DD FD'!$AI$3),LM165,0),
IF(AND(LV165='DD FD'!$J$6,LX165='DD FD'!$AI$3),LW165,0),
IF(AND(MF165='DD FD'!$J$6,MH165='DD FD'!$AI$3),MG165,0),
IF(AND(MQ165='DD FD'!$J$6,MS165='DD FD'!$AI$3),MR165,0),
IF(AND(NB165='DD FD'!$J$6,ND165='DD FD'!$AI$3),NC165,0),
IF(AND(NM165='DD FD'!$J$6,NO165='DD FD'!$AI$3),NN165,0),
IF(AND(NX165='DD FD'!$J$6,NZ165='DD FD'!$AI$3),NY165,0),
IF(AND(OI165='DD FD'!$J$6,OK165='DD FD'!$AI$3),OJ165,0),
),2)</f>
        <v>0</v>
      </c>
      <c r="OU165" s="865">
        <f>ROUNDUP(SUM(
IF(AND(LB165='DD FD'!$J$10,LD165='DD FD'!$AI$3),LC165,0),
IF(AND(LL165='DD FD'!$J$10,LN165='DD FD'!$AI$3),LM165,0),
IF(AND(LV165='DD FD'!$J$10,LX165='DD FD'!$AI$3),LW165,0),
IF(AND(MF165='DD FD'!$J$10,MH165='DD FD'!$AI$3),MG165,0),
IF(AND(MQ165='DD FD'!$J$10,MS165='DD FD'!$AI$3),MR165,0),
IF(AND(NB165='DD FD'!$J$10,ND165='DD FD'!$AI$3),NC165,0),
IF(AND(NM165='DD FD'!$J$10,NO165='DD FD'!$AI$3),NN165,0),
IF(AND(NX165='DD FD'!$J$10,NZ165='DD FD'!$AI$3),NY165,0),
IF(AND(OI165='DD FD'!$J$10,OK165='DD FD'!$AI$3),OJ165,0),
),2)</f>
        <v>0</v>
      </c>
      <c r="OV165" s="865">
        <f>ROUNDUP(SUM(
IF(AND(LB165='DD FD'!$J$8,LD165='DD FD'!$AI$3),LC165,0),
IF(AND(LL165='DD FD'!$J$8,LN165='DD FD'!$AI$3),LM165,0),
IF(AND(LV165='DD FD'!$J$8,LX165='DD FD'!$AI$3),LW165,0),
IF(AND(MF165='DD FD'!$J$8,MH165='DD FD'!$AI$3),MG165,0),
IF(AND(MQ165='DD FD'!$J$8,MS165='DD FD'!$AI$3),MR165,0),
IF(AND(NB165='DD FD'!$J$8,ND165='DD FD'!$AI$3),NC165,0),
IF(AND(NM165='DD FD'!$J$8,NO165='DD FD'!$AI$3),NN165,0),
IF(AND(NX165='DD FD'!$J$8,NZ165='DD FD'!$AI$3),NY165,0),
IF(AND(OI165='DD FD'!$J$8,OK165='DD FD'!$AI$3),OJ165,0),
),2)</f>
        <v>0</v>
      </c>
      <c r="OW165" s="865">
        <f>ROUNDUP(SUM(
IF(AND(LB165='DD FD'!$J$5,LD165='DD FD'!$AI$3),LC165,0),
IF(AND(LL165='DD FD'!$J$5,LN165='DD FD'!$AI$3),LM165,0),
IF(AND(LV165='DD FD'!$J$5,LX165='DD FD'!$AI$3),LW165,0),
IF(AND(MF165='DD FD'!$J$5,MH165='DD FD'!$AI$3),MG165,0),
IF(AND(MQ165='DD FD'!$J$5,MS165='DD FD'!$AI$3),MR165,0),
IF(AND(NB165='DD FD'!$J$5,ND165='DD FD'!$AI$3),NC165,0),
IF(AND(NM165='DD FD'!$J$5,NO165='DD FD'!$AI$3),NN165,0),
IF(AND(NX165='DD FD'!$J$5,NZ165='DD FD'!$AI$3),NY165,0),
IF(AND(OI165='DD FD'!$J$5,OK165='DD FD'!$AI$3),OJ165,0),
),2)</f>
        <v>0</v>
      </c>
      <c r="OX165" s="865">
        <f>ROUNDUP(SUM(
IF(AND(LB165='DD FD'!$J$9,LD165='DD FD'!$AI$3),LC165,0),
IF(AND(LL165='DD FD'!$J$9,LN165='DD FD'!$AI$3),LM165,0),
IF(AND(LV165='DD FD'!$J$9,LX165='DD FD'!$AI$3),LW165,0),
IF(AND(MF165='DD FD'!$J$9,MH165='DD FD'!$AI$3),MG165,0),
IF(AND(MQ165='DD FD'!$J$9,MS165='DD FD'!$AI$3),MR165,0),
IF(AND(NB165='DD FD'!$J$9,ND165='DD FD'!$AI$3),NC165,0),
IF(AND(NM165='DD FD'!$J$9,NO165='DD FD'!$AI$3),NN165,0),
IF(AND(NX165='DD FD'!$J$9,NZ165='DD FD'!$AI$3),NY165,0),
IF(AND(OI165='DD FD'!$J$9,OK165='DD FD'!$AI$3),OJ165,0),
),2)</f>
        <v>0</v>
      </c>
      <c r="OY165" s="865">
        <f>ROUNDUP(SUM(
IF(AND(LB165='DD FD'!$J$4,LD165='DD FD'!$AI$3),LC165,0),
IF(AND(LL165='DD FD'!$J$4,LN165='DD FD'!$AI$3),LM165,0),
IF(AND(LV165='DD FD'!$J$4,LX165='DD FD'!$AI$3),LW165,0),
IF(AND(MF165='DD FD'!$J$4,MH165='DD FD'!$AI$3),MG165,0),
IF(AND(MQ165='DD FD'!$J$4,MS165='DD FD'!$AI$3),MR165,0),
IF(AND(NB165='DD FD'!$J$4,ND165='DD FD'!$AI$3),NC165,0),
IF(AND(NM165='DD FD'!$J$4,NO165='DD FD'!$AI$3),NN165,0),
IF(AND(NX165='DD FD'!$J$4,NZ165='DD FD'!$AI$3),NY165,0),
IF(AND(OI165='DD FD'!$J$4,OK165='DD FD'!$AI$3),OJ165,0),
),2)</f>
        <v>0</v>
      </c>
      <c r="OZ165" s="867">
        <f>ROUNDUP(SUM(
IF(AND(LB165='DD FD'!$J$11,LD165='DD FD'!$AI$3),LC165,0),
IF(AND(LL165='DD FD'!$J$11,LN165='DD FD'!$AI$3),LM165,0),
IF(AND(LV165='DD FD'!$J$11,LX165='DD FD'!$AI$3),LW165,0),
IF(AND(MF165='DD FD'!$J$11,MH165='DD FD'!$AI$3),MG165,0),
IF(AND(MQ165='DD FD'!$J$11,MS165='DD FD'!$AI$3),MR165,0),
IF(AND(NB165='DD FD'!$J$11,ND165='DD FD'!$AI$3),NC165,0),
IF(AND(NM165='DD FD'!$J$11,NO165='DD FD'!$AI$3),NN165,0),
IF(AND(NX165='DD FD'!$J$11,NZ165='DD FD'!$AI$3),NY165,0),
IF(AND(OI165='DD FD'!$J$11,OK165='DD FD'!$AI$3),OJ165,0),
),2)</f>
        <v>0</v>
      </c>
    </row>
    <row r="166" spans="1:416">
      <c r="A166" s="663"/>
      <c r="B166" s="182"/>
      <c r="C166" s="282"/>
      <c r="D166" s="282"/>
      <c r="E166" s="183"/>
      <c r="F166" s="355"/>
      <c r="G166" s="359"/>
      <c r="H166" s="664"/>
      <c r="I166" s="173"/>
      <c r="J166" s="161" t="str">
        <f t="shared" si="54"/>
        <v/>
      </c>
      <c r="K166" s="633" t="str">
        <f t="shared" si="71"/>
        <v/>
      </c>
      <c r="L166" s="636"/>
      <c r="M166" s="124" t="str">
        <f t="shared" si="72"/>
        <v/>
      </c>
      <c r="N166" s="125" t="str">
        <f t="shared" si="55"/>
        <v/>
      </c>
      <c r="O166" s="175"/>
      <c r="P166" s="175"/>
      <c r="Q166" s="126" t="str">
        <f t="shared" si="73"/>
        <v/>
      </c>
      <c r="R166" s="184"/>
      <c r="S166" s="184"/>
      <c r="T166" s="182"/>
      <c r="U166" s="182"/>
      <c r="V166" s="182"/>
      <c r="W166" s="358"/>
      <c r="X166" s="182"/>
      <c r="Y166" s="183"/>
      <c r="Z166" s="123"/>
      <c r="AA166" s="176"/>
      <c r="AB166" s="176"/>
      <c r="AC166" s="176"/>
      <c r="AD166" s="176"/>
      <c r="AE166" s="176"/>
      <c r="AF166" s="176"/>
      <c r="AG166" s="127" t="str">
        <f t="shared" si="74"/>
        <v/>
      </c>
      <c r="AH166" s="127" t="str">
        <f t="shared" si="75"/>
        <v/>
      </c>
      <c r="AI166" s="370"/>
      <c r="AJ166" s="635"/>
      <c r="AK166" s="619" t="str">
        <f t="shared" si="76"/>
        <v/>
      </c>
      <c r="AL166" s="124" t="str">
        <f t="shared" si="56"/>
        <v/>
      </c>
      <c r="AM166" s="124" t="str">
        <f t="shared" si="57"/>
        <v/>
      </c>
      <c r="AN166" s="124" t="str">
        <f t="shared" si="58"/>
        <v/>
      </c>
      <c r="AO166" s="124" t="str">
        <f t="shared" si="59"/>
        <v/>
      </c>
      <c r="AP166" s="184"/>
      <c r="AQ166" s="182"/>
      <c r="AR166" s="182"/>
      <c r="AS166" s="182"/>
      <c r="AT166" s="182"/>
      <c r="AU166" s="127" t="str">
        <f t="shared" si="60"/>
        <v/>
      </c>
      <c r="AV166" s="354"/>
      <c r="AW166" s="127" t="str">
        <f t="shared" si="61"/>
        <v/>
      </c>
      <c r="AX166" s="144" t="str">
        <f t="shared" si="62"/>
        <v/>
      </c>
      <c r="AY166" s="182"/>
      <c r="AZ166" s="23"/>
      <c r="BA166" s="23"/>
      <c r="BB166" s="183"/>
      <c r="BC166" s="622"/>
      <c r="BD166" s="649" t="str">
        <f t="shared" si="77"/>
        <v/>
      </c>
      <c r="BE166" s="354"/>
      <c r="BF166" s="192" t="str">
        <f t="shared" si="78"/>
        <v/>
      </c>
      <c r="BG166" s="159"/>
      <c r="BH166" s="159"/>
      <c r="BI166" s="182"/>
      <c r="BJ166" s="194"/>
      <c r="BK166" s="194"/>
      <c r="BL166" s="194"/>
      <c r="BM166" s="127" t="str">
        <f t="shared" si="63"/>
        <v/>
      </c>
      <c r="BN166" s="194"/>
      <c r="BO166" s="178" t="str">
        <f t="shared" si="64"/>
        <v/>
      </c>
      <c r="BP166" s="191"/>
      <c r="BQ166" s="182"/>
      <c r="BR166" s="23"/>
      <c r="BS166" s="23"/>
      <c r="BT166" s="23"/>
      <c r="BU166" s="651"/>
      <c r="BV166" s="647"/>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633" t="str">
        <f t="shared" si="79"/>
        <v/>
      </c>
      <c r="DY166" s="736"/>
      <c r="DZ166" s="334"/>
      <c r="EA166" s="736"/>
      <c r="EB166" s="197"/>
      <c r="EC166" s="194"/>
      <c r="ED166" s="197"/>
      <c r="EE166" s="197"/>
      <c r="EF166" s="194"/>
      <c r="EG166" s="194"/>
      <c r="EH166" s="194"/>
      <c r="EI166" s="123" t="str">
        <f t="shared" si="65"/>
        <v/>
      </c>
      <c r="EJ166" s="194"/>
      <c r="EK166" s="620" t="str">
        <f t="shared" si="66"/>
        <v/>
      </c>
      <c r="EL166" s="756"/>
      <c r="EM166" s="620" t="str">
        <f t="shared" si="80"/>
        <v/>
      </c>
      <c r="EN166" s="733"/>
      <c r="EO166" s="163"/>
      <c r="EP166" s="163"/>
      <c r="EQ166" s="163"/>
      <c r="ER166" s="163"/>
      <c r="ES166" s="163"/>
      <c r="ET166" s="163"/>
      <c r="EU166" s="163"/>
      <c r="EV166" s="163"/>
      <c r="EW166" s="163"/>
      <c r="EX166" s="163"/>
      <c r="EY166" s="163"/>
      <c r="EZ166" s="163"/>
      <c r="FA166" s="163"/>
      <c r="FB166" s="163"/>
      <c r="FC166" s="742"/>
      <c r="FD166" s="648" t="str">
        <f t="shared" si="67"/>
        <v/>
      </c>
      <c r="FE166" s="183"/>
      <c r="FF166" s="201"/>
      <c r="FG166" s="201"/>
      <c r="FH166" s="201"/>
      <c r="FI166" s="201"/>
      <c r="FJ166" s="201"/>
      <c r="FK166" s="201"/>
      <c r="FL166" s="182"/>
      <c r="FM166" s="182"/>
      <c r="FN166" s="334"/>
      <c r="FO166" s="123" t="str">
        <f t="shared" si="68"/>
        <v/>
      </c>
      <c r="FP166" s="889" t="str">
        <f>IF(Table1[[#This Row],[Baumwollanteil (in %)]]&lt;&gt;"","05","")</f>
        <v/>
      </c>
      <c r="FQ166" s="999"/>
      <c r="FR166" s="179" t="str">
        <f t="shared" si="69"/>
        <v/>
      </c>
      <c r="FS166" s="175"/>
      <c r="FT166" s="175"/>
      <c r="FU166" s="175"/>
      <c r="FV166" s="745" t="str">
        <f t="shared" si="70"/>
        <v/>
      </c>
      <c r="FZ166" s="24"/>
      <c r="GA166" s="24"/>
      <c r="GC166" s="1010" t="str">
        <f>IF(Table1[[#This Row],[Global Trade Item Number (GTIN)]]="","",Table1[[#This Row],[Global Trade Item Number (GTIN)]])</f>
        <v/>
      </c>
      <c r="GD166" s="790" t="str">
        <f>IF(Table1[[#This Row],[WAWI-Nr./ Kreditoren-Nummer
(ASDV)]]&lt;&gt;"",Table1[[#This Row],[WAWI-Nr./ Kreditoren-Nummer
(ASDV)]],"")</f>
        <v/>
      </c>
      <c r="GE166" s="190"/>
      <c r="GF166" s="790" t="str">
        <f>IF(Table1[[#This Row],[Gültig ab (Datum)]]&lt;&gt;"","31.12.9999","")</f>
        <v/>
      </c>
      <c r="GG166" s="190"/>
      <c r="GH166" s="190"/>
      <c r="GI166" s="616"/>
      <c r="GJ166" s="765"/>
      <c r="GK166" s="763"/>
      <c r="GL166" s="617"/>
      <c r="GM166" s="617"/>
      <c r="GN166" s="617"/>
      <c r="GO166" s="617"/>
      <c r="GP166" s="617"/>
      <c r="GQ166" s="775"/>
      <c r="GR166" s="771"/>
      <c r="GS166" s="159"/>
      <c r="GT166" s="610"/>
      <c r="GU166" s="610"/>
      <c r="GV166" s="610"/>
      <c r="GW166" s="610"/>
      <c r="GX166" s="610"/>
      <c r="GY166" s="610"/>
      <c r="GZ166" s="610"/>
      <c r="HA166" s="610"/>
      <c r="HB166" s="771"/>
      <c r="HC166" s="610"/>
      <c r="HD166" s="610"/>
      <c r="HE166" s="610"/>
      <c r="HF166" s="610"/>
      <c r="HG166" s="610"/>
      <c r="HH166" s="610"/>
      <c r="HI166" s="610"/>
      <c r="HJ166" s="610"/>
      <c r="HK166" s="610"/>
      <c r="HL166" s="771"/>
      <c r="HM166" s="610"/>
      <c r="HN166" s="610"/>
      <c r="HO166" s="610"/>
      <c r="HP166" s="610"/>
      <c r="HQ166" s="610"/>
      <c r="HR166" s="610"/>
      <c r="HS166" s="610"/>
      <c r="HT166" s="610"/>
      <c r="HU166" s="610"/>
      <c r="HV166" s="771"/>
      <c r="HW166" s="610"/>
      <c r="HX166" s="610"/>
      <c r="HY166" s="610"/>
      <c r="HZ166" s="610"/>
      <c r="IA166" s="610"/>
      <c r="IB166" s="610"/>
      <c r="IC166" s="610"/>
      <c r="ID166" s="610"/>
      <c r="IE166" s="610"/>
      <c r="IF166" s="610"/>
      <c r="IG166" s="771"/>
      <c r="IH166" s="610"/>
      <c r="II166" s="610"/>
      <c r="IJ166" s="610"/>
      <c r="IK166" s="610"/>
      <c r="IL166" s="610"/>
      <c r="IM166" s="610"/>
      <c r="IN166" s="610"/>
      <c r="IO166" s="610"/>
      <c r="IP166" s="610"/>
      <c r="IQ166" s="610"/>
      <c r="IR166" s="771"/>
      <c r="IS166" s="610"/>
      <c r="IT166" s="610"/>
      <c r="IU166" s="610"/>
      <c r="IV166" s="610"/>
      <c r="IW166" s="610"/>
      <c r="IX166" s="610"/>
      <c r="IY166" s="610"/>
      <c r="IZ166" s="610"/>
      <c r="JA166" s="610"/>
      <c r="JB166" s="610"/>
      <c r="JC166" s="771"/>
      <c r="JD166" s="610"/>
      <c r="JE166" s="610"/>
      <c r="JF166" s="610"/>
      <c r="JG166" s="610"/>
      <c r="JH166" s="610"/>
      <c r="JI166" s="610"/>
      <c r="JJ166" s="610"/>
      <c r="JK166" s="610"/>
      <c r="JL166" s="610"/>
      <c r="JM166" s="827"/>
      <c r="JN166" s="771"/>
      <c r="JO166" s="610"/>
      <c r="JP166" s="610"/>
      <c r="JQ166" s="610"/>
      <c r="JR166" s="610"/>
      <c r="JS166" s="610"/>
      <c r="JT166" s="610"/>
      <c r="JU166" s="610"/>
      <c r="JV166" s="610"/>
      <c r="JW166" s="610"/>
      <c r="JX166" s="610"/>
      <c r="JY166" s="771"/>
      <c r="JZ166" s="610"/>
      <c r="KA166" s="610"/>
      <c r="KB166" s="610"/>
      <c r="KC166" s="610"/>
      <c r="KD166" s="610"/>
      <c r="KE166" s="610"/>
      <c r="KF166" s="610"/>
      <c r="KG166" s="610"/>
      <c r="KH166" s="610"/>
      <c r="KI166" s="610"/>
      <c r="KL166" s="803" t="str">
        <f>IF(Table1[[#This Row],[GTIN]]&lt;&gt;"",Table1[[#This Row],[GTIN]],"")</f>
        <v/>
      </c>
      <c r="KM166" s="804" t="str">
        <f>Table1[[#This Row],[Kreditor]]</f>
        <v/>
      </c>
      <c r="KN166" s="805" t="str">
        <f>IF(Table1[[#This Row],[Gültig ab (Datum)]]&lt;&gt;"",Table1[[#This Row],[Gültig ab (Datum)]],"")</f>
        <v/>
      </c>
      <c r="KO166" s="805" t="str">
        <f>Table1[[#This Row],[Gültig bis]]</f>
        <v/>
      </c>
      <c r="KP166" s="818" t="str">
        <f>IF(Table1[[#This Row],[Artikel verpackt? 
(X=Ja)]]="","",Table1[[#This Row],[Artikel verpackt? 
(X=Ja)]])</f>
        <v/>
      </c>
      <c r="KQ166" s="806" t="str">
        <f>IF(Table1[[#This Row],[Verpackung recyclingfähig?
(X=Ja)]]="","",Table1[[#This Row],[Verpackung recyclingfähig?
(X=Ja)]])</f>
        <v/>
      </c>
      <c r="KR166" s="807"/>
      <c r="KS166" s="808"/>
      <c r="KT166" s="809"/>
      <c r="KU166" s="809"/>
      <c r="KV166" s="809"/>
      <c r="KW166" s="809"/>
      <c r="KX166" s="809"/>
      <c r="KY166" s="809"/>
      <c r="KZ166" s="810"/>
      <c r="LA166" s="811" t="str">
        <f>IF(Table1[[#This Row],[Hauptkörper - B1 - Art]]="","",VLOOKUP(Table1[[#This Row],[Hauptkörper - B1 - Art]],'DD FD'!B:C,2,FALSE))</f>
        <v/>
      </c>
      <c r="LB166" s="812" t="str">
        <f>IF(Table1[[#This Row],[Hauptkörper - B1 - Fraktion]]="","",VLOOKUP(Table1[[#This Row],[Hauptkörper - B1 - Fraktion]],'DD FD'!H:J,3,FALSE))</f>
        <v/>
      </c>
      <c r="LC166" s="809" t="str">
        <f>IF(Table1[[#This Row],[Hauptkörper - B1 - Gewicht
(in G)]]="","",Table1[[#This Row],[Hauptkörper - B1 - Gewicht
(in G)]])</f>
        <v/>
      </c>
      <c r="LD166" s="809" t="str">
        <f>IF(Table1[[#This Row],[Hauptkörper - B1 - Lizenzierungs-pflichtig? (X=Ja)]]="","",Table1[[#This Row],[Hauptkörper - B1 - Lizenzierungs-pflichtig? (X=Ja)]])</f>
        <v/>
      </c>
      <c r="LE166" s="812" t="str">
        <f>IF(Table1[[#This Row],[Hauptkörper - B1 - Virgin Material]]="","",VLOOKUP(Table1[[#This Row],[Hauptkörper - B1 - Virgin Material]],'DD FD'!AJ:AK,2,FALSE))</f>
        <v/>
      </c>
      <c r="LF166" s="813" t="str">
        <f>IF(Table1[[#This Row],[Hauptkörper - B1 - Virgin Material Anteil (in %)]]="","",Table1[[#This Row],[Hauptkörper - B1 - Virgin Material Anteil (in %)]])</f>
        <v/>
      </c>
      <c r="LG166" s="812" t="str">
        <f>IF(Table1[[#This Row],[Hauptkörper - B1 - Recyceltes Material]]="","",VLOOKUP(Table1[[#This Row],[Hauptkörper - B1 - Recyceltes Material]],'DD FD'!AL:AM,2,FALSE))</f>
        <v/>
      </c>
      <c r="LH166" s="813" t="str">
        <f>IF(Table1[[#This Row],[Hauptkörper - B1 - Recyceltes Material Anteil (in %)]]="","",Table1[[#This Row],[Hauptkörper - B1 - Recyceltes Material Anteil (in %)]])</f>
        <v/>
      </c>
      <c r="LI166" s="814" t="str">
        <f>IF(Table1[[#This Row],[Hauptkörper - B1 - Beschichtung]]="","",VLOOKUP(Table1[[#This Row],[Hauptkörper - B1 - Beschichtung]],'DD FD'!AE:AF,2,FALSE))</f>
        <v/>
      </c>
      <c r="LJ166" s="815" t="str">
        <f>IF(Table1[[#This Row],[Hauptkörper - B1 - Beschichtung Anteil (in %)]]="","",Table1[[#This Row],[Hauptkörper - B1 - Beschichtung Anteil (in %)]])</f>
        <v/>
      </c>
      <c r="LK166" s="811" t="str">
        <f>IF(Table1[[#This Row],[Hauptkörper - B2 - Art]]="","",VLOOKUP(Table1[[#This Row],[Hauptkörper - B2 - Art]],'DD FD'!B:C,2,FALSE))</f>
        <v/>
      </c>
      <c r="LL166" s="812" t="str">
        <f>IF(Table1[[#This Row],[Hauptkörper - B2 - Fraktion]]="","",VLOOKUP(Table1[[#This Row],[Hauptkörper - B2 - Fraktion]],'DD FD'!H:J,3,FALSE))</f>
        <v/>
      </c>
      <c r="LM166" s="809" t="str">
        <f>IF(Table1[[#This Row],[Hauptkörper - B2 - Gewicht
(in G)]]="","",Table1[[#This Row],[Hauptkörper - B2 - Gewicht
(in G)]])</f>
        <v/>
      </c>
      <c r="LN166" s="809" t="str">
        <f>IF(Table1[[#This Row],[Hauptkörper - B2 - Lizenzierungs-pflichtig? (X=Ja)]]="","",Table1[[#This Row],[Hauptkörper - B2 - Lizenzierungs-pflichtig? (X=Ja)]])</f>
        <v/>
      </c>
      <c r="LO166" s="812" t="str">
        <f>IF(Table1[[#This Row],[Hauptkörper - B2 - Virgin Material]]="","",VLOOKUP(Table1[[#This Row],[Hauptkörper - B2 - Virgin Material]],'DD FD'!AJ:AK,2,FALSE))</f>
        <v/>
      </c>
      <c r="LP166" s="813" t="str">
        <f>IF(Table1[[#This Row],[Hauptkörper - B2 - Virgin Material Anteil (in %)]]="","",Table1[[#This Row],[Hauptkörper - B2 - Virgin Material Anteil (in %)]])</f>
        <v/>
      </c>
      <c r="LQ166" s="812" t="str">
        <f>IF(Table1[[#This Row],[Hauptkörper - B2 - Recyceltes Material]]="","",VLOOKUP(Table1[[#This Row],[Hauptkörper - B2 - Recyceltes Material]],'DD FD'!AL:AM,2,FALSE))</f>
        <v/>
      </c>
      <c r="LR166" s="813" t="str">
        <f>IF(Table1[[#This Row],[Hauptkörper - B2 - Recyceltes Material Anteil (in %)]]="","",Table1[[#This Row],[Hauptkörper - B2 - Recyceltes Material Anteil (in %)]])</f>
        <v/>
      </c>
      <c r="LS166" s="812" t="str">
        <f>IF(Table1[[#This Row],[Hauptkörper - B2 - Beschichtung]]="","",VLOOKUP(Table1[[#This Row],[Hauptkörper - B2 - Beschichtung]],'DD FD'!AE:AF,2,FALSE))</f>
        <v/>
      </c>
      <c r="LT166" s="815" t="str">
        <f>IF(Table1[[#This Row],[Hauptkörper - B2 - Beschichtung Anteil (in %)]]="","",Table1[[#This Row],[Hauptkörper - B2 - Beschichtung Anteil (in %)]])</f>
        <v/>
      </c>
      <c r="LU166" s="811" t="str">
        <f>IF(Table1[[#This Row],[Hauptkörper - B3 - Art]]="","",VLOOKUP(Table1[[#This Row],[Hauptkörper - B3 - Art]],'DD FD'!B:C,2,FALSE))</f>
        <v/>
      </c>
      <c r="LV166" s="812" t="str">
        <f>IF(Table1[[#This Row],[Hauptkörper - B3 - Fraktion]]="","",VLOOKUP(Table1[[#This Row],[Hauptkörper - B3 - Fraktion]],'DD FD'!H:J,3,FALSE))</f>
        <v/>
      </c>
      <c r="LW166" s="809" t="str">
        <f>IF(Table1[[#This Row],[Hauptkörper - B3 - Gewicht
(in G)]]="","",Table1[[#This Row],[Hauptkörper - B3 - Gewicht
(in G)]])</f>
        <v/>
      </c>
      <c r="LX166" s="809" t="str">
        <f>IF(Table1[[#This Row],[Hauptkörper - B3 - Lizenzierungs-pflichtig? (X=Ja)]]="","",Table1[[#This Row],[Hauptkörper - B3 - Lizenzierungs-pflichtig? (X=Ja)]])</f>
        <v/>
      </c>
      <c r="LY166" s="812" t="str">
        <f>IF(Table1[[#This Row],[Hauptkörper - B3 - Virgin Material]]="","",VLOOKUP(Table1[[#This Row],[Hauptkörper - B3 - Virgin Material]],'DD FD'!AJ:AK,2,FALSE))</f>
        <v/>
      </c>
      <c r="LZ166" s="813" t="str">
        <f>IF(Table1[[#This Row],[Hauptkörper - B3 - Virgin Material Anteil (in %)]]="","",Table1[[#This Row],[Hauptkörper - B3 - Virgin Material Anteil (in %)]])</f>
        <v/>
      </c>
      <c r="MA166" s="812" t="str">
        <f>IF(Table1[[#This Row],[Hauptkörper - B3 - Recyceltes Material]]="","",VLOOKUP(Table1[[#This Row],[Hauptkörper - B3 - Recyceltes Material]],'DD FD'!AL:AM,2,FALSE))</f>
        <v/>
      </c>
      <c r="MB166" s="813" t="str">
        <f>IF(Table1[[#This Row],[Hauptkörper - B3 - Recyceltes Material Anteil (in %)]]="","",Table1[[#This Row],[Hauptkörper - B3 - Recyceltes Material Anteil (in %)]])</f>
        <v/>
      </c>
      <c r="MC166" s="812" t="str">
        <f>IF(Table1[[#This Row],[Hauptkörper - B3 - Beschichtung]]="","",VLOOKUP(Table1[[#This Row],[Hauptkörper - B3 - Beschichtung]],'DD FD'!AE:AF,2,FALSE))</f>
        <v/>
      </c>
      <c r="MD166" s="815" t="str">
        <f>IF(Table1[[#This Row],[Hauptkörper - B3 - Beschichtung Anteil (in %)]]="","",Table1[[#This Row],[Hauptkörper - B3 - Beschichtung Anteil (in %)]])</f>
        <v/>
      </c>
      <c r="ME166" s="811" t="str">
        <f>IF(Table1[[#This Row],[Verschluss - B1 - Art]]="","",VLOOKUP(Table1[[#This Row],[Verschluss - B1 - Art]],'DD FD'!D:E,2,FALSE))</f>
        <v/>
      </c>
      <c r="MF166" s="812" t="str">
        <f>IF(Table1[[#This Row],[Verschluss - B1 - Fraktion]]="","",VLOOKUP(Table1[[#This Row],[Verschluss - B1 - Fraktion]],'DD FD'!H:J,3,FALSE))</f>
        <v/>
      </c>
      <c r="MG166" s="809" t="str">
        <f>IF(Table1[[#This Row],[Verschluss - B1 - Gewicht (in G)]]="","",Table1[[#This Row],[Verschluss - B1 - Gewicht (in G)]])</f>
        <v/>
      </c>
      <c r="MH166" s="809" t="str">
        <f>IF(Table1[[#This Row],[Verschluss - B1 - Lizenzierungs-pflichtig? (X=Ja)]]="","",Table1[[#This Row],[Verschluss - B1 - Lizenzierungs-pflichtig? (X=Ja)]])</f>
        <v/>
      </c>
      <c r="MI166" s="809" t="str">
        <f>IF(Table1[[#This Row],[Verschluss - B1 - Trennbar vom Hauptkörper? (X=Ja)]]="","",Table1[[#This Row],[Verschluss - B1 - Trennbar vom Hauptkörper? (X=Ja)]])</f>
        <v/>
      </c>
      <c r="MJ166" s="812" t="str">
        <f>IF(Table1[[#This Row],[Verschluss - B1 - Virgin Material]]="","",VLOOKUP(Table1[[#This Row],[Verschluss - B1 - Virgin Material]],'DD FD'!AJ:AK,2,FALSE))</f>
        <v/>
      </c>
      <c r="MK166" s="813" t="str">
        <f>IF(Table1[[#This Row],[Verschluss - B1 - Virgin Material Anteil (in %)]]="","",Table1[[#This Row],[Verschluss - B1 - Virgin Material Anteil (in %)]])</f>
        <v/>
      </c>
      <c r="ML166" s="812" t="str">
        <f>IF(Table1[[#This Row],[Verschluss - B1 - Recyceltes Material]]="","",VLOOKUP(Table1[[#This Row],[Verschluss - B1 - Recyceltes Material]],'DD FD'!AL:AM,2,FALSE))</f>
        <v/>
      </c>
      <c r="MM166" s="813" t="str">
        <f>IF(Table1[[#This Row],[Verschluss - B1 - Recyceltes Material Anteil (in %)]]="","",Table1[[#This Row],[Verschluss - B1 - Recyceltes Material Anteil (in %)]])</f>
        <v/>
      </c>
      <c r="MN166" s="812" t="str">
        <f>IF(Table1[[#This Row],[Verschluss - B1 - Beschichtung]]="","",VLOOKUP(Table1[[#This Row],[Verschluss - B1 - Beschichtung]],'DD FD'!AE:AF,2,FALSE))</f>
        <v/>
      </c>
      <c r="MO166" s="815" t="str">
        <f>IF(Table1[[#This Row],[Verschluss - B1 - Beschichtung Anteil (in %)]]="","",Table1[[#This Row],[Verschluss - B1 - Beschichtung Anteil (in %)]])</f>
        <v/>
      </c>
      <c r="MP166" s="811" t="str">
        <f>IF(Table1[[#This Row],[Verschluss - B2 - Art]]="","",VLOOKUP(Table1[[#This Row],[Verschluss - B2 - Art]],'DD FD'!D:E,2,FALSE))</f>
        <v/>
      </c>
      <c r="MQ166" s="812" t="str">
        <f>IF(Table1[[#This Row],[Verschluss - B2 - Fraktion]]="","",VLOOKUP(Table1[[#This Row],[Verschluss - B2 - Fraktion]],'DD FD'!H:J,3,FALSE))</f>
        <v/>
      </c>
      <c r="MR166" s="809" t="str">
        <f>IF(Table1[[#This Row],[Verschluss - B2 - Gewicht (in G)]]="","",Table1[[#This Row],[Verschluss - B2 - Gewicht (in G)]])</f>
        <v/>
      </c>
      <c r="MS166" s="809" t="str">
        <f>IF(Table1[[#This Row],[Verschluss - B2 - Lizenzierungs-pflichtig? (X=Ja)]]="","",Table1[[#This Row],[Verschluss - B2 - Lizenzierungs-pflichtig? (X=Ja)]])</f>
        <v/>
      </c>
      <c r="MT166" s="809" t="str">
        <f>IF(Table1[[#This Row],[Verschluss - B2 - Trennbar vom Hauptkörper? (X=Ja)]]="","",Table1[[#This Row],[Verschluss - B2 - Trennbar vom Hauptkörper? (X=Ja)]])</f>
        <v/>
      </c>
      <c r="MU166" s="812" t="str">
        <f>IF(Table1[[#This Row],[Verschluss - B2 - Virgin Material]]="","",VLOOKUP(Table1[[#This Row],[Verschluss - B2 - Virgin Material]],'DD FD'!AJ:AK,2,FALSE))</f>
        <v/>
      </c>
      <c r="MV166" s="813" t="str">
        <f>IF(Table1[[#This Row],[Verschluss - B2 - Virgin Material Anteil (in %)]]="","",Table1[[#This Row],[Verschluss - B2 - Virgin Material Anteil (in %)]])</f>
        <v/>
      </c>
      <c r="MW166" s="812" t="str">
        <f>IF(Table1[[#This Row],[Verschluss - B2 - Recyceltes Material]]="","",VLOOKUP(Table1[[#This Row],[Verschluss - B2 - Recyceltes Material]],'DD FD'!AL:AM,2,FALSE))</f>
        <v/>
      </c>
      <c r="MX166" s="813" t="str">
        <f>IF(Table1[[#This Row],[Verschluss - B2 - Recyceltes Material Anteil (in %)]]="","",Table1[[#This Row],[Verschluss - B2 - Recyceltes Material Anteil (in %)]])</f>
        <v/>
      </c>
      <c r="MY166" s="812" t="str">
        <f>IF(Table1[[#This Row],[Verschluss - B2 - Beschichtung]]="","",VLOOKUP(Table1[[#This Row],[Verschluss - B2 - Beschichtung]],'DD FD'!AE:AF,2,FALSE))</f>
        <v/>
      </c>
      <c r="MZ166" s="815" t="str">
        <f>IF(Table1[[#This Row],[Verschluss - B2 - Beschichtung Anteil (in %)]]="","",Table1[[#This Row],[Verschluss - B2 - Beschichtung Anteil (in %)]])</f>
        <v/>
      </c>
      <c r="NA166" s="811" t="str">
        <f>IF(Table1[[#This Row],[Verschluss - B3 - Art]]="","",VLOOKUP(Table1[[#This Row],[Verschluss - B3 - Art]],'DD FD'!D:E,2,FALSE))</f>
        <v/>
      </c>
      <c r="NB166" s="812" t="str">
        <f>IF(Table1[[#This Row],[Verschluss - B3 - Fraktion]]="","",VLOOKUP(Table1[[#This Row],[Verschluss - B3 - Fraktion]],'DD FD'!H:J,3,FALSE))</f>
        <v/>
      </c>
      <c r="NC166" s="809" t="str">
        <f>IF(Table1[[#This Row],[Verschluss - B3 - Gewicht (in G)]]="","",Table1[[#This Row],[Verschluss - B3 - Gewicht (in G)]])</f>
        <v/>
      </c>
      <c r="ND166" s="809" t="str">
        <f>IF(Table1[[#This Row],[Verschluss - B3 - Lizenzierungs-pflichtig? (X=Ja)]]="","",Table1[[#This Row],[Verschluss - B3 - Lizenzierungs-pflichtig? (X=Ja)]])</f>
        <v/>
      </c>
      <c r="NE166" s="809" t="str">
        <f>IF(Table1[[#This Row],[Verschluss - B3 - Trennbar vom Hauptkörper? (X=Ja)]]="","",Table1[[#This Row],[Verschluss - B3 - Trennbar vom Hauptkörper? (X=Ja)]])</f>
        <v/>
      </c>
      <c r="NF166" s="812" t="str">
        <f>IF(Table1[[#This Row],[Verschluss - B3 - Virgin Material]]="","",VLOOKUP(Table1[[#This Row],[Verschluss - B3 - Virgin Material]],'DD FD'!AJ:AK,2,FALSE))</f>
        <v/>
      </c>
      <c r="NG166" s="813" t="str">
        <f>IF(Table1[[#This Row],[Verschluss - B3 - Virgin Material Anteil (in %)]]="","",Table1[[#This Row],[Verschluss - B3 - Virgin Material Anteil (in %)]])</f>
        <v/>
      </c>
      <c r="NH166" s="812" t="str">
        <f>IF(Table1[[#This Row],[Verschluss - B3 - Recyceltes Material]]="","",VLOOKUP(Table1[[#This Row],[Verschluss - B3 - Recyceltes Material]],'DD FD'!AL:AM,2,FALSE))</f>
        <v/>
      </c>
      <c r="NI166" s="813" t="str">
        <f>IF(Table1[[#This Row],[Verschluss - B3 - Recyceltes Material Anteil (in %)]]="","",Table1[[#This Row],[Verschluss - B3 - Recyceltes Material Anteil (in %)]])</f>
        <v/>
      </c>
      <c r="NJ166" s="812" t="str">
        <f>IF(Table1[[#This Row],[Verschluss - B3 - Beschichtung]]="","",VLOOKUP(Table1[[#This Row],[Verschluss - B3 - Beschichtung]],'DD FD'!AE:AF,2,FALSE))</f>
        <v/>
      </c>
      <c r="NK166" s="815" t="str">
        <f>IF(Table1[[#This Row],[Verschluss - B3 - Beschichtung Anteil (in %)]]="","",Table1[[#This Row],[Verschluss - B3 - Beschichtung Anteil (in %)]])</f>
        <v/>
      </c>
      <c r="NL166" s="811" t="str">
        <f>IF(Table1[[#This Row],[Etikett - B1 - Art]]="","",VLOOKUP(Table1[[#This Row],[Etikett - B1 - Art]],'DD FD'!F:G,2,FALSE))</f>
        <v/>
      </c>
      <c r="NM166" s="812" t="str">
        <f>IF(Table1[[#This Row],[Etikett - B1 - Fraktion]]="","",VLOOKUP(Table1[[#This Row],[Etikett - B1 - Fraktion]],'DD FD'!H:J,3,FALSE))</f>
        <v/>
      </c>
      <c r="NN166" s="809" t="str">
        <f>IF(Table1[[#This Row],[Etikett - B1 - Gewicht (in G)]]="","",Table1[[#This Row],[Etikett - B1 - Gewicht (in G)]])</f>
        <v/>
      </c>
      <c r="NO166" s="809" t="str">
        <f>IF(Table1[[#This Row],[Etikett - B1 - Lizenzierungs-pflichtig? (X=Ja)]]="","",Table1[[#This Row],[Etikett - B1 - Lizenzierungs-pflichtig? (X=Ja)]])</f>
        <v/>
      </c>
      <c r="NP166" s="809" t="str">
        <f>IF(Table1[[#This Row],[Etikett - B1 - Trennbar vom Hauptkörper? (X=Ja)]]="","",Table1[[#This Row],[Etikett - B1 - Trennbar vom Hauptkörper? (X=Ja)]])</f>
        <v/>
      </c>
      <c r="NQ166" s="812" t="str">
        <f>IF(Table1[[#This Row],[Etikett - B1 - Virgin Material]]="","",VLOOKUP(Table1[[#This Row],[Etikett - B1 - Virgin Material]],'DD FD'!AJ:AK,2,FALSE))</f>
        <v/>
      </c>
      <c r="NR166" s="813" t="str">
        <f>IF(Table1[[#This Row],[Etikett - B1 - Virgin Material Anteil (in %)]]="","",Table1[[#This Row],[Etikett - B1 - Virgin Material Anteil (in %)]])</f>
        <v/>
      </c>
      <c r="NS166" s="812" t="str">
        <f>IF(Table1[[#This Row],[Etikett - B1 - Recyceltes Material]]="","",VLOOKUP(Table1[[#This Row],[Etikett - B1 - Recyceltes Material]],'DD FD'!AL:AM,2,FALSE))</f>
        <v/>
      </c>
      <c r="NT166" s="813" t="str">
        <f>IF(Table1[[#This Row],[Etikett - B1 - Recyceltes Material Anteil (in %)]]="","",Table1[[#This Row],[Etikett - B1 - Recyceltes Material Anteil (in %)]])</f>
        <v/>
      </c>
      <c r="NU166" s="812" t="str">
        <f>IF(Table1[[#This Row],[Etikett - B1 - Beschichtung]]="","",VLOOKUP(Table1[[#This Row],[Etikett - B1 - Beschichtung]],'DD FD'!AE:AF,2,FALSE))</f>
        <v/>
      </c>
      <c r="NV166" s="815" t="str">
        <f>IF(Table1[[#This Row],[Etikett - B1 - Beschichtung Anteil (in %)]]="","",Table1[[#This Row],[Etikett - B1 - Beschichtung Anteil (in %)]])</f>
        <v/>
      </c>
      <c r="NW166" s="811" t="str">
        <f>IF(Table1[[#This Row],[Etikett - B2 - Art]]="","",VLOOKUP(Table1[[#This Row],[Etikett - B2 - Art]],'DD FD'!F:G,2,FALSE))</f>
        <v/>
      </c>
      <c r="NX166" s="812" t="str">
        <f>IF(Table1[[#This Row],[Etikett - B2 - Fraktion]]="","",VLOOKUP(Table1[[#This Row],[Etikett - B2 - Fraktion]],'DD FD'!H:J,3,FALSE))</f>
        <v/>
      </c>
      <c r="NY166" s="809" t="str">
        <f>IF(Table1[[#This Row],[Etikett - B2 - Gewicht (in G)]]="","",Table1[[#This Row],[Etikett - B2 - Gewicht (in G)]])</f>
        <v/>
      </c>
      <c r="NZ166" s="809" t="str">
        <f>IF(Table1[[#This Row],[Etikett - B2 - Lizenzierungs-pflichtig? (X=Ja)]]="","",Table1[[#This Row],[Etikett - B2 - Lizenzierungs-pflichtig? (X=Ja)]])</f>
        <v/>
      </c>
      <c r="OA166" s="809" t="str">
        <f>IF(Table1[[#This Row],[Etikett - B2 - Trennbar vom Hauptkörper? (X=Ja)]]="","",Table1[[#This Row],[Etikett - B2 - Trennbar vom Hauptkörper? (X=Ja)]])</f>
        <v/>
      </c>
      <c r="OB166" s="812" t="str">
        <f>IF(Table1[[#This Row],[Etikett - B2 - Virgin Material]]="","",VLOOKUP(Table1[[#This Row],[Etikett - B2 - Virgin Material]],'DD FD'!AJ:AK,2,FALSE))</f>
        <v/>
      </c>
      <c r="OC166" s="813" t="str">
        <f>IF(Table1[[#This Row],[Etikett - B2 - Virgin Material Anteil (in %)]]="","",Table1[[#This Row],[Etikett - B2 - Virgin Material Anteil (in %)]])</f>
        <v/>
      </c>
      <c r="OD166" s="812" t="str">
        <f>IF(Table1[[#This Row],[Etikett - B2 - Recyceltes Material]]="","",VLOOKUP(Table1[[#This Row],[Etikett - B2 - Recyceltes Material]],'DD FD'!AL:AM,2,FALSE))</f>
        <v/>
      </c>
      <c r="OE166" s="813" t="str">
        <f>IF(Table1[[#This Row],[Etikett - B2 - Recyceltes Material Anteil (in %)]]="","",Table1[[#This Row],[Etikett - B2 - Recyceltes Material Anteil (in %)]])</f>
        <v/>
      </c>
      <c r="OF166" s="812" t="str">
        <f>IF(Table1[[#This Row],[Etikett - B2 - Beschichtung]]="","",VLOOKUP(Table1[[#This Row],[Etikett - B2 - Beschichtung]],'DD FD'!AE:AF,2,FALSE))</f>
        <v/>
      </c>
      <c r="OG166" s="815" t="str">
        <f>IF(Table1[[#This Row],[Etikett - B2 - Beschichtung Anteil (in %)]]="","",Table1[[#This Row],[Etikett - B2 - Beschichtung Anteil (in %)]])</f>
        <v/>
      </c>
      <c r="OH166" s="811" t="str">
        <f>IF(Table1[[#This Row],[Etikett - B3 - Art]]="","",VLOOKUP(Table1[[#This Row],[Etikett - B3 - Art]],'DD FD'!F:G,2,FALSE))</f>
        <v/>
      </c>
      <c r="OI166" s="812" t="str">
        <f>IF(Table1[[#This Row],[Etikett - B3 - Fraktion]]="","",VLOOKUP(Table1[[#This Row],[Etikett - B3 - Fraktion]],'DD FD'!H:J,3,FALSE))</f>
        <v/>
      </c>
      <c r="OJ166" s="809" t="str">
        <f>IF(Table1[[#This Row],[Etikett - B3 - Gewicht (in G)]]="","",Table1[[#This Row],[Etikett - B3 - Gewicht (in G)]])</f>
        <v/>
      </c>
      <c r="OK166" s="809" t="str">
        <f>IF(Table1[[#This Row],[Etikett - B3 - Lizenzierungs-pflichtig? (X=Ja)]]="","",Table1[[#This Row],[Etikett - B3 - Lizenzierungs-pflichtig? (X=Ja)]])</f>
        <v/>
      </c>
      <c r="OL166" s="809" t="str">
        <f>IF(Table1[[#This Row],[Etikett - B3 - Trennbar vom Hauptkörper? (X=Ja)]]="","",Table1[[#This Row],[Etikett - B3 - Trennbar vom Hauptkörper? (X=Ja)]])</f>
        <v/>
      </c>
      <c r="OM166" s="812" t="str">
        <f>IF(Table1[[#This Row],[Etikett - B3 - Virgin Material]]="","",VLOOKUP(Table1[[#This Row],[Etikett - B3 - Virgin Material]],'DD FD'!AJ:AK,2,FALSE))</f>
        <v/>
      </c>
      <c r="ON166" s="813" t="str">
        <f>IF(Table1[[#This Row],[Etikett - B3 - Virgin Material Anteil (in %)]]="","",Table1[[#This Row],[Etikett - B3 - Virgin Material Anteil (in %)]])</f>
        <v/>
      </c>
      <c r="OO166" s="812" t="str">
        <f>IF(Table1[[#This Row],[Etikett - B3 - Recyceltes Material]]="","",VLOOKUP(Table1[[#This Row],[Etikett - B3 - Recyceltes Material]],'DD FD'!AL:AM,2,FALSE))</f>
        <v/>
      </c>
      <c r="OP166" s="813" t="str">
        <f>IF(Table1[[#This Row],[Etikett - B3 - Recyceltes Material Anteil (in %)]]="","",Table1[[#This Row],[Etikett - B3 - Recyceltes Material Anteil (in %)]])</f>
        <v/>
      </c>
      <c r="OQ166" s="812" t="str">
        <f>IF(Table1[[#This Row],[Etikett - B3 - Beschichtung]]="","",VLOOKUP(Table1[[#This Row],[Etikett - B3 - Beschichtung]],'DD FD'!AE:AF,2,FALSE))</f>
        <v/>
      </c>
      <c r="OR166" s="861" t="str">
        <f>IF(Table1[[#This Row],[Etikett - B3 - Beschichtung Anteil (in %)]]="","",Table1[[#This Row],[Etikett - B3 - Beschichtung Anteil (in %)]])</f>
        <v/>
      </c>
      <c r="OS166" s="866">
        <f>ROUNDUP(SUM(
IF(AND(LB166='DD FD'!$J$7,LD166='DD FD'!$AI$3),LC166,0),
IF(AND(LL166='DD FD'!$J$7,LN166='DD FD'!$AI$3),LM166,0),
IF(AND(LV166='DD FD'!$J$7,LX166='DD FD'!$AI$3),LW166,0),
IF(AND(MF166='DD FD'!$J$7,MH166='DD FD'!$AI$3),MG166,0),
IF(AND(MQ166='DD FD'!$J$7,MS166='DD FD'!$AI$3),MR166,0),
IF(AND(NB166='DD FD'!$J$7,ND166='DD FD'!$AI$3),NC166,0),
IF(AND(NM166='DD FD'!$J$7,NO166='DD FD'!$AI$3),NN166,0),
IF(AND(NX166='DD FD'!$J$7,NZ166='DD FD'!$AI$3),NY166,0),
IF(AND(OI166='DD FD'!$J$7,OK166='DD FD'!$AI$3),OJ166,0),
),2)</f>
        <v>0</v>
      </c>
      <c r="OT166" s="865">
        <f>ROUNDUP(SUM(
IF(AND(LB166='DD FD'!$J$6,LD166='DD FD'!$AI$3),LC166,0),
IF(AND(LL166='DD FD'!$J$6,LN166='DD FD'!$AI$3),LM166,0),
IF(AND(LV166='DD FD'!$J$6,LX166='DD FD'!$AI$3),LW166,0),
IF(AND(MF166='DD FD'!$J$6,MH166='DD FD'!$AI$3),MG166,0),
IF(AND(MQ166='DD FD'!$J$6,MS166='DD FD'!$AI$3),MR166,0),
IF(AND(NB166='DD FD'!$J$6,ND166='DD FD'!$AI$3),NC166,0),
IF(AND(NM166='DD FD'!$J$6,NO166='DD FD'!$AI$3),NN166,0),
IF(AND(NX166='DD FD'!$J$6,NZ166='DD FD'!$AI$3),NY166,0),
IF(AND(OI166='DD FD'!$J$6,OK166='DD FD'!$AI$3),OJ166,0),
),2)</f>
        <v>0</v>
      </c>
      <c r="OU166" s="865">
        <f>ROUNDUP(SUM(
IF(AND(LB166='DD FD'!$J$10,LD166='DD FD'!$AI$3),LC166,0),
IF(AND(LL166='DD FD'!$J$10,LN166='DD FD'!$AI$3),LM166,0),
IF(AND(LV166='DD FD'!$J$10,LX166='DD FD'!$AI$3),LW166,0),
IF(AND(MF166='DD FD'!$J$10,MH166='DD FD'!$AI$3),MG166,0),
IF(AND(MQ166='DD FD'!$J$10,MS166='DD FD'!$AI$3),MR166,0),
IF(AND(NB166='DD FD'!$J$10,ND166='DD FD'!$AI$3),NC166,0),
IF(AND(NM166='DD FD'!$J$10,NO166='DD FD'!$AI$3),NN166,0),
IF(AND(NX166='DD FD'!$J$10,NZ166='DD FD'!$AI$3),NY166,0),
IF(AND(OI166='DD FD'!$J$10,OK166='DD FD'!$AI$3),OJ166,0),
),2)</f>
        <v>0</v>
      </c>
      <c r="OV166" s="865">
        <f>ROUNDUP(SUM(
IF(AND(LB166='DD FD'!$J$8,LD166='DD FD'!$AI$3),LC166,0),
IF(AND(LL166='DD FD'!$J$8,LN166='DD FD'!$AI$3),LM166,0),
IF(AND(LV166='DD FD'!$J$8,LX166='DD FD'!$AI$3),LW166,0),
IF(AND(MF166='DD FD'!$J$8,MH166='DD FD'!$AI$3),MG166,0),
IF(AND(MQ166='DD FD'!$J$8,MS166='DD FD'!$AI$3),MR166,0),
IF(AND(NB166='DD FD'!$J$8,ND166='DD FD'!$AI$3),NC166,0),
IF(AND(NM166='DD FD'!$J$8,NO166='DD FD'!$AI$3),NN166,0),
IF(AND(NX166='DD FD'!$J$8,NZ166='DD FD'!$AI$3),NY166,0),
IF(AND(OI166='DD FD'!$J$8,OK166='DD FD'!$AI$3),OJ166,0),
),2)</f>
        <v>0</v>
      </c>
      <c r="OW166" s="865">
        <f>ROUNDUP(SUM(
IF(AND(LB166='DD FD'!$J$5,LD166='DD FD'!$AI$3),LC166,0),
IF(AND(LL166='DD FD'!$J$5,LN166='DD FD'!$AI$3),LM166,0),
IF(AND(LV166='DD FD'!$J$5,LX166='DD FD'!$AI$3),LW166,0),
IF(AND(MF166='DD FD'!$J$5,MH166='DD FD'!$AI$3),MG166,0),
IF(AND(MQ166='DD FD'!$J$5,MS166='DD FD'!$AI$3),MR166,0),
IF(AND(NB166='DD FD'!$J$5,ND166='DD FD'!$AI$3),NC166,0),
IF(AND(NM166='DD FD'!$J$5,NO166='DD FD'!$AI$3),NN166,0),
IF(AND(NX166='DD FD'!$J$5,NZ166='DD FD'!$AI$3),NY166,0),
IF(AND(OI166='DD FD'!$J$5,OK166='DD FD'!$AI$3),OJ166,0),
),2)</f>
        <v>0</v>
      </c>
      <c r="OX166" s="865">
        <f>ROUNDUP(SUM(
IF(AND(LB166='DD FD'!$J$9,LD166='DD FD'!$AI$3),LC166,0),
IF(AND(LL166='DD FD'!$J$9,LN166='DD FD'!$AI$3),LM166,0),
IF(AND(LV166='DD FD'!$J$9,LX166='DD FD'!$AI$3),LW166,0),
IF(AND(MF166='DD FD'!$J$9,MH166='DD FD'!$AI$3),MG166,0),
IF(AND(MQ166='DD FD'!$J$9,MS166='DD FD'!$AI$3),MR166,0),
IF(AND(NB166='DD FD'!$J$9,ND166='DD FD'!$AI$3),NC166,0),
IF(AND(NM166='DD FD'!$J$9,NO166='DD FD'!$AI$3),NN166,0),
IF(AND(NX166='DD FD'!$J$9,NZ166='DD FD'!$AI$3),NY166,0),
IF(AND(OI166='DD FD'!$J$9,OK166='DD FD'!$AI$3),OJ166,0),
),2)</f>
        <v>0</v>
      </c>
      <c r="OY166" s="865">
        <f>ROUNDUP(SUM(
IF(AND(LB166='DD FD'!$J$4,LD166='DD FD'!$AI$3),LC166,0),
IF(AND(LL166='DD FD'!$J$4,LN166='DD FD'!$AI$3),LM166,0),
IF(AND(LV166='DD FD'!$J$4,LX166='DD FD'!$AI$3),LW166,0),
IF(AND(MF166='DD FD'!$J$4,MH166='DD FD'!$AI$3),MG166,0),
IF(AND(MQ166='DD FD'!$J$4,MS166='DD FD'!$AI$3),MR166,0),
IF(AND(NB166='DD FD'!$J$4,ND166='DD FD'!$AI$3),NC166,0),
IF(AND(NM166='DD FD'!$J$4,NO166='DD FD'!$AI$3),NN166,0),
IF(AND(NX166='DD FD'!$J$4,NZ166='DD FD'!$AI$3),NY166,0),
IF(AND(OI166='DD FD'!$J$4,OK166='DD FD'!$AI$3),OJ166,0),
),2)</f>
        <v>0</v>
      </c>
      <c r="OZ166" s="867">
        <f>ROUNDUP(SUM(
IF(AND(LB166='DD FD'!$J$11,LD166='DD FD'!$AI$3),LC166,0),
IF(AND(LL166='DD FD'!$J$11,LN166='DD FD'!$AI$3),LM166,0),
IF(AND(LV166='DD FD'!$J$11,LX166='DD FD'!$AI$3),LW166,0),
IF(AND(MF166='DD FD'!$J$11,MH166='DD FD'!$AI$3),MG166,0),
IF(AND(MQ166='DD FD'!$J$11,MS166='DD FD'!$AI$3),MR166,0),
IF(AND(NB166='DD FD'!$J$11,ND166='DD FD'!$AI$3),NC166,0),
IF(AND(NM166='DD FD'!$J$11,NO166='DD FD'!$AI$3),NN166,0),
IF(AND(NX166='DD FD'!$J$11,NZ166='DD FD'!$AI$3),NY166,0),
IF(AND(OI166='DD FD'!$J$11,OK166='DD FD'!$AI$3),OJ166,0),
),2)</f>
        <v>0</v>
      </c>
    </row>
    <row r="167" spans="1:416">
      <c r="A167" s="663"/>
      <c r="B167" s="182"/>
      <c r="C167" s="282"/>
      <c r="D167" s="282"/>
      <c r="E167" s="183"/>
      <c r="F167" s="355"/>
      <c r="G167" s="359"/>
      <c r="H167" s="664"/>
      <c r="I167" s="173"/>
      <c r="J167" s="161" t="str">
        <f t="shared" si="54"/>
        <v/>
      </c>
      <c r="K167" s="633" t="str">
        <f t="shared" si="71"/>
        <v/>
      </c>
      <c r="L167" s="636"/>
      <c r="M167" s="124" t="str">
        <f t="shared" si="72"/>
        <v/>
      </c>
      <c r="N167" s="125" t="str">
        <f t="shared" si="55"/>
        <v/>
      </c>
      <c r="O167" s="175"/>
      <c r="P167" s="175"/>
      <c r="Q167" s="126" t="str">
        <f t="shared" si="73"/>
        <v/>
      </c>
      <c r="R167" s="184"/>
      <c r="S167" s="184"/>
      <c r="T167" s="182"/>
      <c r="U167" s="182"/>
      <c r="V167" s="182"/>
      <c r="W167" s="358"/>
      <c r="X167" s="182"/>
      <c r="Y167" s="183"/>
      <c r="Z167" s="123"/>
      <c r="AA167" s="176"/>
      <c r="AB167" s="176"/>
      <c r="AC167" s="176"/>
      <c r="AD167" s="176"/>
      <c r="AE167" s="176"/>
      <c r="AF167" s="176"/>
      <c r="AG167" s="127" t="str">
        <f t="shared" si="74"/>
        <v/>
      </c>
      <c r="AH167" s="127" t="str">
        <f t="shared" si="75"/>
        <v/>
      </c>
      <c r="AI167" s="370"/>
      <c r="AJ167" s="635"/>
      <c r="AK167" s="619" t="str">
        <f t="shared" si="76"/>
        <v/>
      </c>
      <c r="AL167" s="124" t="str">
        <f t="shared" si="56"/>
        <v/>
      </c>
      <c r="AM167" s="124" t="str">
        <f t="shared" si="57"/>
        <v/>
      </c>
      <c r="AN167" s="124" t="str">
        <f t="shared" si="58"/>
        <v/>
      </c>
      <c r="AO167" s="124" t="str">
        <f t="shared" si="59"/>
        <v/>
      </c>
      <c r="AP167" s="184"/>
      <c r="AQ167" s="182"/>
      <c r="AR167" s="182"/>
      <c r="AS167" s="182"/>
      <c r="AT167" s="182"/>
      <c r="AU167" s="127" t="str">
        <f t="shared" si="60"/>
        <v/>
      </c>
      <c r="AV167" s="354"/>
      <c r="AW167" s="127" t="str">
        <f t="shared" si="61"/>
        <v/>
      </c>
      <c r="AX167" s="144" t="str">
        <f t="shared" si="62"/>
        <v/>
      </c>
      <c r="AY167" s="182"/>
      <c r="AZ167" s="23"/>
      <c r="BA167" s="23"/>
      <c r="BB167" s="183"/>
      <c r="BC167" s="622"/>
      <c r="BD167" s="649" t="str">
        <f t="shared" si="77"/>
        <v/>
      </c>
      <c r="BE167" s="354"/>
      <c r="BF167" s="192" t="str">
        <f t="shared" si="78"/>
        <v/>
      </c>
      <c r="BG167" s="159"/>
      <c r="BH167" s="159"/>
      <c r="BI167" s="182"/>
      <c r="BJ167" s="194"/>
      <c r="BK167" s="194"/>
      <c r="BL167" s="194"/>
      <c r="BM167" s="127" t="str">
        <f t="shared" si="63"/>
        <v/>
      </c>
      <c r="BN167" s="194"/>
      <c r="BO167" s="178" t="str">
        <f t="shared" si="64"/>
        <v/>
      </c>
      <c r="BP167" s="191"/>
      <c r="BQ167" s="182"/>
      <c r="BR167" s="23"/>
      <c r="BS167" s="23"/>
      <c r="BT167" s="23"/>
      <c r="BU167" s="651"/>
      <c r="BV167" s="647"/>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633" t="str">
        <f t="shared" si="79"/>
        <v/>
      </c>
      <c r="DY167" s="736"/>
      <c r="DZ167" s="334"/>
      <c r="EA167" s="736"/>
      <c r="EB167" s="197"/>
      <c r="EC167" s="194"/>
      <c r="ED167" s="197"/>
      <c r="EE167" s="197"/>
      <c r="EF167" s="194"/>
      <c r="EG167" s="194"/>
      <c r="EH167" s="194"/>
      <c r="EI167" s="123" t="str">
        <f t="shared" si="65"/>
        <v/>
      </c>
      <c r="EJ167" s="194"/>
      <c r="EK167" s="620" t="str">
        <f t="shared" si="66"/>
        <v/>
      </c>
      <c r="EL167" s="756"/>
      <c r="EM167" s="620" t="str">
        <f t="shared" si="80"/>
        <v/>
      </c>
      <c r="EN167" s="733"/>
      <c r="EO167" s="163"/>
      <c r="EP167" s="163"/>
      <c r="EQ167" s="163"/>
      <c r="ER167" s="163"/>
      <c r="ES167" s="163"/>
      <c r="ET167" s="163"/>
      <c r="EU167" s="163"/>
      <c r="EV167" s="163"/>
      <c r="EW167" s="163"/>
      <c r="EX167" s="163"/>
      <c r="EY167" s="163"/>
      <c r="EZ167" s="163"/>
      <c r="FA167" s="163"/>
      <c r="FB167" s="163"/>
      <c r="FC167" s="742"/>
      <c r="FD167" s="648" t="str">
        <f t="shared" si="67"/>
        <v/>
      </c>
      <c r="FE167" s="183"/>
      <c r="FF167" s="201"/>
      <c r="FG167" s="201"/>
      <c r="FH167" s="201"/>
      <c r="FI167" s="201"/>
      <c r="FJ167" s="201"/>
      <c r="FK167" s="201"/>
      <c r="FL167" s="182"/>
      <c r="FM167" s="182"/>
      <c r="FN167" s="334"/>
      <c r="FO167" s="123" t="str">
        <f t="shared" si="68"/>
        <v/>
      </c>
      <c r="FP167" s="889" t="str">
        <f>IF(Table1[[#This Row],[Baumwollanteil (in %)]]&lt;&gt;"","05","")</f>
        <v/>
      </c>
      <c r="FQ167" s="999"/>
      <c r="FR167" s="179" t="str">
        <f t="shared" si="69"/>
        <v/>
      </c>
      <c r="FS167" s="175"/>
      <c r="FT167" s="175"/>
      <c r="FU167" s="175"/>
      <c r="FV167" s="745" t="str">
        <f t="shared" si="70"/>
        <v/>
      </c>
      <c r="FZ167" s="24"/>
      <c r="GA167" s="24"/>
      <c r="GC167" s="1010" t="str">
        <f>IF(Table1[[#This Row],[Global Trade Item Number (GTIN)]]="","",Table1[[#This Row],[Global Trade Item Number (GTIN)]])</f>
        <v/>
      </c>
      <c r="GD167" s="790" t="str">
        <f>IF(Table1[[#This Row],[WAWI-Nr./ Kreditoren-Nummer
(ASDV)]]&lt;&gt;"",Table1[[#This Row],[WAWI-Nr./ Kreditoren-Nummer
(ASDV)]],"")</f>
        <v/>
      </c>
      <c r="GE167" s="190"/>
      <c r="GF167" s="790" t="str">
        <f>IF(Table1[[#This Row],[Gültig ab (Datum)]]&lt;&gt;"","31.12.9999","")</f>
        <v/>
      </c>
      <c r="GG167" s="190"/>
      <c r="GH167" s="190"/>
      <c r="GI167" s="616"/>
      <c r="GJ167" s="765"/>
      <c r="GK167" s="763"/>
      <c r="GL167" s="617"/>
      <c r="GM167" s="617"/>
      <c r="GN167" s="617"/>
      <c r="GO167" s="617"/>
      <c r="GP167" s="617"/>
      <c r="GQ167" s="775"/>
      <c r="GR167" s="771"/>
      <c r="GS167" s="159"/>
      <c r="GT167" s="610"/>
      <c r="GU167" s="610"/>
      <c r="GV167" s="610"/>
      <c r="GW167" s="610"/>
      <c r="GX167" s="610"/>
      <c r="GY167" s="610"/>
      <c r="GZ167" s="610"/>
      <c r="HA167" s="610"/>
      <c r="HB167" s="771"/>
      <c r="HC167" s="610"/>
      <c r="HD167" s="610"/>
      <c r="HE167" s="610"/>
      <c r="HF167" s="610"/>
      <c r="HG167" s="610"/>
      <c r="HH167" s="610"/>
      <c r="HI167" s="610"/>
      <c r="HJ167" s="610"/>
      <c r="HK167" s="610"/>
      <c r="HL167" s="771"/>
      <c r="HM167" s="610"/>
      <c r="HN167" s="610"/>
      <c r="HO167" s="610"/>
      <c r="HP167" s="610"/>
      <c r="HQ167" s="610"/>
      <c r="HR167" s="610"/>
      <c r="HS167" s="610"/>
      <c r="HT167" s="610"/>
      <c r="HU167" s="610"/>
      <c r="HV167" s="771"/>
      <c r="HW167" s="610"/>
      <c r="HX167" s="610"/>
      <c r="HY167" s="610"/>
      <c r="HZ167" s="610"/>
      <c r="IA167" s="610"/>
      <c r="IB167" s="610"/>
      <c r="IC167" s="610"/>
      <c r="ID167" s="610"/>
      <c r="IE167" s="610"/>
      <c r="IF167" s="610"/>
      <c r="IG167" s="771"/>
      <c r="IH167" s="610"/>
      <c r="II167" s="610"/>
      <c r="IJ167" s="610"/>
      <c r="IK167" s="610"/>
      <c r="IL167" s="610"/>
      <c r="IM167" s="610"/>
      <c r="IN167" s="610"/>
      <c r="IO167" s="610"/>
      <c r="IP167" s="610"/>
      <c r="IQ167" s="610"/>
      <c r="IR167" s="771"/>
      <c r="IS167" s="610"/>
      <c r="IT167" s="610"/>
      <c r="IU167" s="610"/>
      <c r="IV167" s="610"/>
      <c r="IW167" s="610"/>
      <c r="IX167" s="610"/>
      <c r="IY167" s="610"/>
      <c r="IZ167" s="610"/>
      <c r="JA167" s="610"/>
      <c r="JB167" s="610"/>
      <c r="JC167" s="771"/>
      <c r="JD167" s="610"/>
      <c r="JE167" s="610"/>
      <c r="JF167" s="610"/>
      <c r="JG167" s="610"/>
      <c r="JH167" s="610"/>
      <c r="JI167" s="610"/>
      <c r="JJ167" s="610"/>
      <c r="JK167" s="610"/>
      <c r="JL167" s="610"/>
      <c r="JM167" s="827"/>
      <c r="JN167" s="771"/>
      <c r="JO167" s="610"/>
      <c r="JP167" s="610"/>
      <c r="JQ167" s="610"/>
      <c r="JR167" s="610"/>
      <c r="JS167" s="610"/>
      <c r="JT167" s="610"/>
      <c r="JU167" s="610"/>
      <c r="JV167" s="610"/>
      <c r="JW167" s="610"/>
      <c r="JX167" s="610"/>
      <c r="JY167" s="771"/>
      <c r="JZ167" s="610"/>
      <c r="KA167" s="610"/>
      <c r="KB167" s="610"/>
      <c r="KC167" s="610"/>
      <c r="KD167" s="610"/>
      <c r="KE167" s="610"/>
      <c r="KF167" s="610"/>
      <c r="KG167" s="610"/>
      <c r="KH167" s="610"/>
      <c r="KI167" s="610"/>
      <c r="KL167" s="803" t="str">
        <f>IF(Table1[[#This Row],[GTIN]]&lt;&gt;"",Table1[[#This Row],[GTIN]],"")</f>
        <v/>
      </c>
      <c r="KM167" s="804" t="str">
        <f>Table1[[#This Row],[Kreditor]]</f>
        <v/>
      </c>
      <c r="KN167" s="805" t="str">
        <f>IF(Table1[[#This Row],[Gültig ab (Datum)]]&lt;&gt;"",Table1[[#This Row],[Gültig ab (Datum)]],"")</f>
        <v/>
      </c>
      <c r="KO167" s="805" t="str">
        <f>Table1[[#This Row],[Gültig bis]]</f>
        <v/>
      </c>
      <c r="KP167" s="818" t="str">
        <f>IF(Table1[[#This Row],[Artikel verpackt? 
(X=Ja)]]="","",Table1[[#This Row],[Artikel verpackt? 
(X=Ja)]])</f>
        <v/>
      </c>
      <c r="KQ167" s="806" t="str">
        <f>IF(Table1[[#This Row],[Verpackung recyclingfähig?
(X=Ja)]]="","",Table1[[#This Row],[Verpackung recyclingfähig?
(X=Ja)]])</f>
        <v/>
      </c>
      <c r="KR167" s="807"/>
      <c r="KS167" s="808"/>
      <c r="KT167" s="809"/>
      <c r="KU167" s="809"/>
      <c r="KV167" s="809"/>
      <c r="KW167" s="809"/>
      <c r="KX167" s="809"/>
      <c r="KY167" s="809"/>
      <c r="KZ167" s="810"/>
      <c r="LA167" s="811" t="str">
        <f>IF(Table1[[#This Row],[Hauptkörper - B1 - Art]]="","",VLOOKUP(Table1[[#This Row],[Hauptkörper - B1 - Art]],'DD FD'!B:C,2,FALSE))</f>
        <v/>
      </c>
      <c r="LB167" s="812" t="str">
        <f>IF(Table1[[#This Row],[Hauptkörper - B1 - Fraktion]]="","",VLOOKUP(Table1[[#This Row],[Hauptkörper - B1 - Fraktion]],'DD FD'!H:J,3,FALSE))</f>
        <v/>
      </c>
      <c r="LC167" s="809" t="str">
        <f>IF(Table1[[#This Row],[Hauptkörper - B1 - Gewicht
(in G)]]="","",Table1[[#This Row],[Hauptkörper - B1 - Gewicht
(in G)]])</f>
        <v/>
      </c>
      <c r="LD167" s="809" t="str">
        <f>IF(Table1[[#This Row],[Hauptkörper - B1 - Lizenzierungs-pflichtig? (X=Ja)]]="","",Table1[[#This Row],[Hauptkörper - B1 - Lizenzierungs-pflichtig? (X=Ja)]])</f>
        <v/>
      </c>
      <c r="LE167" s="812" t="str">
        <f>IF(Table1[[#This Row],[Hauptkörper - B1 - Virgin Material]]="","",VLOOKUP(Table1[[#This Row],[Hauptkörper - B1 - Virgin Material]],'DD FD'!AJ:AK,2,FALSE))</f>
        <v/>
      </c>
      <c r="LF167" s="813" t="str">
        <f>IF(Table1[[#This Row],[Hauptkörper - B1 - Virgin Material Anteil (in %)]]="","",Table1[[#This Row],[Hauptkörper - B1 - Virgin Material Anteil (in %)]])</f>
        <v/>
      </c>
      <c r="LG167" s="812" t="str">
        <f>IF(Table1[[#This Row],[Hauptkörper - B1 - Recyceltes Material]]="","",VLOOKUP(Table1[[#This Row],[Hauptkörper - B1 - Recyceltes Material]],'DD FD'!AL:AM,2,FALSE))</f>
        <v/>
      </c>
      <c r="LH167" s="813" t="str">
        <f>IF(Table1[[#This Row],[Hauptkörper - B1 - Recyceltes Material Anteil (in %)]]="","",Table1[[#This Row],[Hauptkörper - B1 - Recyceltes Material Anteil (in %)]])</f>
        <v/>
      </c>
      <c r="LI167" s="814" t="str">
        <f>IF(Table1[[#This Row],[Hauptkörper - B1 - Beschichtung]]="","",VLOOKUP(Table1[[#This Row],[Hauptkörper - B1 - Beschichtung]],'DD FD'!AE:AF,2,FALSE))</f>
        <v/>
      </c>
      <c r="LJ167" s="815" t="str">
        <f>IF(Table1[[#This Row],[Hauptkörper - B1 - Beschichtung Anteil (in %)]]="","",Table1[[#This Row],[Hauptkörper - B1 - Beschichtung Anteil (in %)]])</f>
        <v/>
      </c>
      <c r="LK167" s="811" t="str">
        <f>IF(Table1[[#This Row],[Hauptkörper - B2 - Art]]="","",VLOOKUP(Table1[[#This Row],[Hauptkörper - B2 - Art]],'DD FD'!B:C,2,FALSE))</f>
        <v/>
      </c>
      <c r="LL167" s="812" t="str">
        <f>IF(Table1[[#This Row],[Hauptkörper - B2 - Fraktion]]="","",VLOOKUP(Table1[[#This Row],[Hauptkörper - B2 - Fraktion]],'DD FD'!H:J,3,FALSE))</f>
        <v/>
      </c>
      <c r="LM167" s="809" t="str">
        <f>IF(Table1[[#This Row],[Hauptkörper - B2 - Gewicht
(in G)]]="","",Table1[[#This Row],[Hauptkörper - B2 - Gewicht
(in G)]])</f>
        <v/>
      </c>
      <c r="LN167" s="809" t="str">
        <f>IF(Table1[[#This Row],[Hauptkörper - B2 - Lizenzierungs-pflichtig? (X=Ja)]]="","",Table1[[#This Row],[Hauptkörper - B2 - Lizenzierungs-pflichtig? (X=Ja)]])</f>
        <v/>
      </c>
      <c r="LO167" s="812" t="str">
        <f>IF(Table1[[#This Row],[Hauptkörper - B2 - Virgin Material]]="","",VLOOKUP(Table1[[#This Row],[Hauptkörper - B2 - Virgin Material]],'DD FD'!AJ:AK,2,FALSE))</f>
        <v/>
      </c>
      <c r="LP167" s="813" t="str">
        <f>IF(Table1[[#This Row],[Hauptkörper - B2 - Virgin Material Anteil (in %)]]="","",Table1[[#This Row],[Hauptkörper - B2 - Virgin Material Anteil (in %)]])</f>
        <v/>
      </c>
      <c r="LQ167" s="812" t="str">
        <f>IF(Table1[[#This Row],[Hauptkörper - B2 - Recyceltes Material]]="","",VLOOKUP(Table1[[#This Row],[Hauptkörper - B2 - Recyceltes Material]],'DD FD'!AL:AM,2,FALSE))</f>
        <v/>
      </c>
      <c r="LR167" s="813" t="str">
        <f>IF(Table1[[#This Row],[Hauptkörper - B2 - Recyceltes Material Anteil (in %)]]="","",Table1[[#This Row],[Hauptkörper - B2 - Recyceltes Material Anteil (in %)]])</f>
        <v/>
      </c>
      <c r="LS167" s="812" t="str">
        <f>IF(Table1[[#This Row],[Hauptkörper - B2 - Beschichtung]]="","",VLOOKUP(Table1[[#This Row],[Hauptkörper - B2 - Beschichtung]],'DD FD'!AE:AF,2,FALSE))</f>
        <v/>
      </c>
      <c r="LT167" s="815" t="str">
        <f>IF(Table1[[#This Row],[Hauptkörper - B2 - Beschichtung Anteil (in %)]]="","",Table1[[#This Row],[Hauptkörper - B2 - Beschichtung Anteil (in %)]])</f>
        <v/>
      </c>
      <c r="LU167" s="811" t="str">
        <f>IF(Table1[[#This Row],[Hauptkörper - B3 - Art]]="","",VLOOKUP(Table1[[#This Row],[Hauptkörper - B3 - Art]],'DD FD'!B:C,2,FALSE))</f>
        <v/>
      </c>
      <c r="LV167" s="812" t="str">
        <f>IF(Table1[[#This Row],[Hauptkörper - B3 - Fraktion]]="","",VLOOKUP(Table1[[#This Row],[Hauptkörper - B3 - Fraktion]],'DD FD'!H:J,3,FALSE))</f>
        <v/>
      </c>
      <c r="LW167" s="809" t="str">
        <f>IF(Table1[[#This Row],[Hauptkörper - B3 - Gewicht
(in G)]]="","",Table1[[#This Row],[Hauptkörper - B3 - Gewicht
(in G)]])</f>
        <v/>
      </c>
      <c r="LX167" s="809" t="str">
        <f>IF(Table1[[#This Row],[Hauptkörper - B3 - Lizenzierungs-pflichtig? (X=Ja)]]="","",Table1[[#This Row],[Hauptkörper - B3 - Lizenzierungs-pflichtig? (X=Ja)]])</f>
        <v/>
      </c>
      <c r="LY167" s="812" t="str">
        <f>IF(Table1[[#This Row],[Hauptkörper - B3 - Virgin Material]]="","",VLOOKUP(Table1[[#This Row],[Hauptkörper - B3 - Virgin Material]],'DD FD'!AJ:AK,2,FALSE))</f>
        <v/>
      </c>
      <c r="LZ167" s="813" t="str">
        <f>IF(Table1[[#This Row],[Hauptkörper - B3 - Virgin Material Anteil (in %)]]="","",Table1[[#This Row],[Hauptkörper - B3 - Virgin Material Anteil (in %)]])</f>
        <v/>
      </c>
      <c r="MA167" s="812" t="str">
        <f>IF(Table1[[#This Row],[Hauptkörper - B3 - Recyceltes Material]]="","",VLOOKUP(Table1[[#This Row],[Hauptkörper - B3 - Recyceltes Material]],'DD FD'!AL:AM,2,FALSE))</f>
        <v/>
      </c>
      <c r="MB167" s="813" t="str">
        <f>IF(Table1[[#This Row],[Hauptkörper - B3 - Recyceltes Material Anteil (in %)]]="","",Table1[[#This Row],[Hauptkörper - B3 - Recyceltes Material Anteil (in %)]])</f>
        <v/>
      </c>
      <c r="MC167" s="812" t="str">
        <f>IF(Table1[[#This Row],[Hauptkörper - B3 - Beschichtung]]="","",VLOOKUP(Table1[[#This Row],[Hauptkörper - B3 - Beschichtung]],'DD FD'!AE:AF,2,FALSE))</f>
        <v/>
      </c>
      <c r="MD167" s="815" t="str">
        <f>IF(Table1[[#This Row],[Hauptkörper - B3 - Beschichtung Anteil (in %)]]="","",Table1[[#This Row],[Hauptkörper - B3 - Beschichtung Anteil (in %)]])</f>
        <v/>
      </c>
      <c r="ME167" s="811" t="str">
        <f>IF(Table1[[#This Row],[Verschluss - B1 - Art]]="","",VLOOKUP(Table1[[#This Row],[Verschluss - B1 - Art]],'DD FD'!D:E,2,FALSE))</f>
        <v/>
      </c>
      <c r="MF167" s="812" t="str">
        <f>IF(Table1[[#This Row],[Verschluss - B1 - Fraktion]]="","",VLOOKUP(Table1[[#This Row],[Verschluss - B1 - Fraktion]],'DD FD'!H:J,3,FALSE))</f>
        <v/>
      </c>
      <c r="MG167" s="809" t="str">
        <f>IF(Table1[[#This Row],[Verschluss - B1 - Gewicht (in G)]]="","",Table1[[#This Row],[Verschluss - B1 - Gewicht (in G)]])</f>
        <v/>
      </c>
      <c r="MH167" s="809" t="str">
        <f>IF(Table1[[#This Row],[Verschluss - B1 - Lizenzierungs-pflichtig? (X=Ja)]]="","",Table1[[#This Row],[Verschluss - B1 - Lizenzierungs-pflichtig? (X=Ja)]])</f>
        <v/>
      </c>
      <c r="MI167" s="809" t="str">
        <f>IF(Table1[[#This Row],[Verschluss - B1 - Trennbar vom Hauptkörper? (X=Ja)]]="","",Table1[[#This Row],[Verschluss - B1 - Trennbar vom Hauptkörper? (X=Ja)]])</f>
        <v/>
      </c>
      <c r="MJ167" s="812" t="str">
        <f>IF(Table1[[#This Row],[Verschluss - B1 - Virgin Material]]="","",VLOOKUP(Table1[[#This Row],[Verschluss - B1 - Virgin Material]],'DD FD'!AJ:AK,2,FALSE))</f>
        <v/>
      </c>
      <c r="MK167" s="813" t="str">
        <f>IF(Table1[[#This Row],[Verschluss - B1 - Virgin Material Anteil (in %)]]="","",Table1[[#This Row],[Verschluss - B1 - Virgin Material Anteil (in %)]])</f>
        <v/>
      </c>
      <c r="ML167" s="812" t="str">
        <f>IF(Table1[[#This Row],[Verschluss - B1 - Recyceltes Material]]="","",VLOOKUP(Table1[[#This Row],[Verschluss - B1 - Recyceltes Material]],'DD FD'!AL:AM,2,FALSE))</f>
        <v/>
      </c>
      <c r="MM167" s="813" t="str">
        <f>IF(Table1[[#This Row],[Verschluss - B1 - Recyceltes Material Anteil (in %)]]="","",Table1[[#This Row],[Verschluss - B1 - Recyceltes Material Anteil (in %)]])</f>
        <v/>
      </c>
      <c r="MN167" s="812" t="str">
        <f>IF(Table1[[#This Row],[Verschluss - B1 - Beschichtung]]="","",VLOOKUP(Table1[[#This Row],[Verschluss - B1 - Beschichtung]],'DD FD'!AE:AF,2,FALSE))</f>
        <v/>
      </c>
      <c r="MO167" s="815" t="str">
        <f>IF(Table1[[#This Row],[Verschluss - B1 - Beschichtung Anteil (in %)]]="","",Table1[[#This Row],[Verschluss - B1 - Beschichtung Anteil (in %)]])</f>
        <v/>
      </c>
      <c r="MP167" s="811" t="str">
        <f>IF(Table1[[#This Row],[Verschluss - B2 - Art]]="","",VLOOKUP(Table1[[#This Row],[Verschluss - B2 - Art]],'DD FD'!D:E,2,FALSE))</f>
        <v/>
      </c>
      <c r="MQ167" s="812" t="str">
        <f>IF(Table1[[#This Row],[Verschluss - B2 - Fraktion]]="","",VLOOKUP(Table1[[#This Row],[Verschluss - B2 - Fraktion]],'DD FD'!H:J,3,FALSE))</f>
        <v/>
      </c>
      <c r="MR167" s="809" t="str">
        <f>IF(Table1[[#This Row],[Verschluss - B2 - Gewicht (in G)]]="","",Table1[[#This Row],[Verschluss - B2 - Gewicht (in G)]])</f>
        <v/>
      </c>
      <c r="MS167" s="809" t="str">
        <f>IF(Table1[[#This Row],[Verschluss - B2 - Lizenzierungs-pflichtig? (X=Ja)]]="","",Table1[[#This Row],[Verschluss - B2 - Lizenzierungs-pflichtig? (X=Ja)]])</f>
        <v/>
      </c>
      <c r="MT167" s="809" t="str">
        <f>IF(Table1[[#This Row],[Verschluss - B2 - Trennbar vom Hauptkörper? (X=Ja)]]="","",Table1[[#This Row],[Verschluss - B2 - Trennbar vom Hauptkörper? (X=Ja)]])</f>
        <v/>
      </c>
      <c r="MU167" s="812" t="str">
        <f>IF(Table1[[#This Row],[Verschluss - B2 - Virgin Material]]="","",VLOOKUP(Table1[[#This Row],[Verschluss - B2 - Virgin Material]],'DD FD'!AJ:AK,2,FALSE))</f>
        <v/>
      </c>
      <c r="MV167" s="813" t="str">
        <f>IF(Table1[[#This Row],[Verschluss - B2 - Virgin Material Anteil (in %)]]="","",Table1[[#This Row],[Verschluss - B2 - Virgin Material Anteil (in %)]])</f>
        <v/>
      </c>
      <c r="MW167" s="812" t="str">
        <f>IF(Table1[[#This Row],[Verschluss - B2 - Recyceltes Material]]="","",VLOOKUP(Table1[[#This Row],[Verschluss - B2 - Recyceltes Material]],'DD FD'!AL:AM,2,FALSE))</f>
        <v/>
      </c>
      <c r="MX167" s="813" t="str">
        <f>IF(Table1[[#This Row],[Verschluss - B2 - Recyceltes Material Anteil (in %)]]="","",Table1[[#This Row],[Verschluss - B2 - Recyceltes Material Anteil (in %)]])</f>
        <v/>
      </c>
      <c r="MY167" s="812" t="str">
        <f>IF(Table1[[#This Row],[Verschluss - B2 - Beschichtung]]="","",VLOOKUP(Table1[[#This Row],[Verschluss - B2 - Beschichtung]],'DD FD'!AE:AF,2,FALSE))</f>
        <v/>
      </c>
      <c r="MZ167" s="815" t="str">
        <f>IF(Table1[[#This Row],[Verschluss - B2 - Beschichtung Anteil (in %)]]="","",Table1[[#This Row],[Verschluss - B2 - Beschichtung Anteil (in %)]])</f>
        <v/>
      </c>
      <c r="NA167" s="811" t="str">
        <f>IF(Table1[[#This Row],[Verschluss - B3 - Art]]="","",VLOOKUP(Table1[[#This Row],[Verschluss - B3 - Art]],'DD FD'!D:E,2,FALSE))</f>
        <v/>
      </c>
      <c r="NB167" s="812" t="str">
        <f>IF(Table1[[#This Row],[Verschluss - B3 - Fraktion]]="","",VLOOKUP(Table1[[#This Row],[Verschluss - B3 - Fraktion]],'DD FD'!H:J,3,FALSE))</f>
        <v/>
      </c>
      <c r="NC167" s="809" t="str">
        <f>IF(Table1[[#This Row],[Verschluss - B3 - Gewicht (in G)]]="","",Table1[[#This Row],[Verschluss - B3 - Gewicht (in G)]])</f>
        <v/>
      </c>
      <c r="ND167" s="809" t="str">
        <f>IF(Table1[[#This Row],[Verschluss - B3 - Lizenzierungs-pflichtig? (X=Ja)]]="","",Table1[[#This Row],[Verschluss - B3 - Lizenzierungs-pflichtig? (X=Ja)]])</f>
        <v/>
      </c>
      <c r="NE167" s="809" t="str">
        <f>IF(Table1[[#This Row],[Verschluss - B3 - Trennbar vom Hauptkörper? (X=Ja)]]="","",Table1[[#This Row],[Verschluss - B3 - Trennbar vom Hauptkörper? (X=Ja)]])</f>
        <v/>
      </c>
      <c r="NF167" s="812" t="str">
        <f>IF(Table1[[#This Row],[Verschluss - B3 - Virgin Material]]="","",VLOOKUP(Table1[[#This Row],[Verschluss - B3 - Virgin Material]],'DD FD'!AJ:AK,2,FALSE))</f>
        <v/>
      </c>
      <c r="NG167" s="813" t="str">
        <f>IF(Table1[[#This Row],[Verschluss - B3 - Virgin Material Anteil (in %)]]="","",Table1[[#This Row],[Verschluss - B3 - Virgin Material Anteil (in %)]])</f>
        <v/>
      </c>
      <c r="NH167" s="812" t="str">
        <f>IF(Table1[[#This Row],[Verschluss - B3 - Recyceltes Material]]="","",VLOOKUP(Table1[[#This Row],[Verschluss - B3 - Recyceltes Material]],'DD FD'!AL:AM,2,FALSE))</f>
        <v/>
      </c>
      <c r="NI167" s="813" t="str">
        <f>IF(Table1[[#This Row],[Verschluss - B3 - Recyceltes Material Anteil (in %)]]="","",Table1[[#This Row],[Verschluss - B3 - Recyceltes Material Anteil (in %)]])</f>
        <v/>
      </c>
      <c r="NJ167" s="812" t="str">
        <f>IF(Table1[[#This Row],[Verschluss - B3 - Beschichtung]]="","",VLOOKUP(Table1[[#This Row],[Verschluss - B3 - Beschichtung]],'DD FD'!AE:AF,2,FALSE))</f>
        <v/>
      </c>
      <c r="NK167" s="815" t="str">
        <f>IF(Table1[[#This Row],[Verschluss - B3 - Beschichtung Anteil (in %)]]="","",Table1[[#This Row],[Verschluss - B3 - Beschichtung Anteil (in %)]])</f>
        <v/>
      </c>
      <c r="NL167" s="811" t="str">
        <f>IF(Table1[[#This Row],[Etikett - B1 - Art]]="","",VLOOKUP(Table1[[#This Row],[Etikett - B1 - Art]],'DD FD'!F:G,2,FALSE))</f>
        <v/>
      </c>
      <c r="NM167" s="812" t="str">
        <f>IF(Table1[[#This Row],[Etikett - B1 - Fraktion]]="","",VLOOKUP(Table1[[#This Row],[Etikett - B1 - Fraktion]],'DD FD'!H:J,3,FALSE))</f>
        <v/>
      </c>
      <c r="NN167" s="809" t="str">
        <f>IF(Table1[[#This Row],[Etikett - B1 - Gewicht (in G)]]="","",Table1[[#This Row],[Etikett - B1 - Gewicht (in G)]])</f>
        <v/>
      </c>
      <c r="NO167" s="809" t="str">
        <f>IF(Table1[[#This Row],[Etikett - B1 - Lizenzierungs-pflichtig? (X=Ja)]]="","",Table1[[#This Row],[Etikett - B1 - Lizenzierungs-pflichtig? (X=Ja)]])</f>
        <v/>
      </c>
      <c r="NP167" s="809" t="str">
        <f>IF(Table1[[#This Row],[Etikett - B1 - Trennbar vom Hauptkörper? (X=Ja)]]="","",Table1[[#This Row],[Etikett - B1 - Trennbar vom Hauptkörper? (X=Ja)]])</f>
        <v/>
      </c>
      <c r="NQ167" s="812" t="str">
        <f>IF(Table1[[#This Row],[Etikett - B1 - Virgin Material]]="","",VLOOKUP(Table1[[#This Row],[Etikett - B1 - Virgin Material]],'DD FD'!AJ:AK,2,FALSE))</f>
        <v/>
      </c>
      <c r="NR167" s="813" t="str">
        <f>IF(Table1[[#This Row],[Etikett - B1 - Virgin Material Anteil (in %)]]="","",Table1[[#This Row],[Etikett - B1 - Virgin Material Anteil (in %)]])</f>
        <v/>
      </c>
      <c r="NS167" s="812" t="str">
        <f>IF(Table1[[#This Row],[Etikett - B1 - Recyceltes Material]]="","",VLOOKUP(Table1[[#This Row],[Etikett - B1 - Recyceltes Material]],'DD FD'!AL:AM,2,FALSE))</f>
        <v/>
      </c>
      <c r="NT167" s="813" t="str">
        <f>IF(Table1[[#This Row],[Etikett - B1 - Recyceltes Material Anteil (in %)]]="","",Table1[[#This Row],[Etikett - B1 - Recyceltes Material Anteil (in %)]])</f>
        <v/>
      </c>
      <c r="NU167" s="812" t="str">
        <f>IF(Table1[[#This Row],[Etikett - B1 - Beschichtung]]="","",VLOOKUP(Table1[[#This Row],[Etikett - B1 - Beschichtung]],'DD FD'!AE:AF,2,FALSE))</f>
        <v/>
      </c>
      <c r="NV167" s="815" t="str">
        <f>IF(Table1[[#This Row],[Etikett - B1 - Beschichtung Anteil (in %)]]="","",Table1[[#This Row],[Etikett - B1 - Beschichtung Anteil (in %)]])</f>
        <v/>
      </c>
      <c r="NW167" s="811" t="str">
        <f>IF(Table1[[#This Row],[Etikett - B2 - Art]]="","",VLOOKUP(Table1[[#This Row],[Etikett - B2 - Art]],'DD FD'!F:G,2,FALSE))</f>
        <v/>
      </c>
      <c r="NX167" s="812" t="str">
        <f>IF(Table1[[#This Row],[Etikett - B2 - Fraktion]]="","",VLOOKUP(Table1[[#This Row],[Etikett - B2 - Fraktion]],'DD FD'!H:J,3,FALSE))</f>
        <v/>
      </c>
      <c r="NY167" s="809" t="str">
        <f>IF(Table1[[#This Row],[Etikett - B2 - Gewicht (in G)]]="","",Table1[[#This Row],[Etikett - B2 - Gewicht (in G)]])</f>
        <v/>
      </c>
      <c r="NZ167" s="809" t="str">
        <f>IF(Table1[[#This Row],[Etikett - B2 - Lizenzierungs-pflichtig? (X=Ja)]]="","",Table1[[#This Row],[Etikett - B2 - Lizenzierungs-pflichtig? (X=Ja)]])</f>
        <v/>
      </c>
      <c r="OA167" s="809" t="str">
        <f>IF(Table1[[#This Row],[Etikett - B2 - Trennbar vom Hauptkörper? (X=Ja)]]="","",Table1[[#This Row],[Etikett - B2 - Trennbar vom Hauptkörper? (X=Ja)]])</f>
        <v/>
      </c>
      <c r="OB167" s="812" t="str">
        <f>IF(Table1[[#This Row],[Etikett - B2 - Virgin Material]]="","",VLOOKUP(Table1[[#This Row],[Etikett - B2 - Virgin Material]],'DD FD'!AJ:AK,2,FALSE))</f>
        <v/>
      </c>
      <c r="OC167" s="813" t="str">
        <f>IF(Table1[[#This Row],[Etikett - B2 - Virgin Material Anteil (in %)]]="","",Table1[[#This Row],[Etikett - B2 - Virgin Material Anteil (in %)]])</f>
        <v/>
      </c>
      <c r="OD167" s="812" t="str">
        <f>IF(Table1[[#This Row],[Etikett - B2 - Recyceltes Material]]="","",VLOOKUP(Table1[[#This Row],[Etikett - B2 - Recyceltes Material]],'DD FD'!AL:AM,2,FALSE))</f>
        <v/>
      </c>
      <c r="OE167" s="813" t="str">
        <f>IF(Table1[[#This Row],[Etikett - B2 - Recyceltes Material Anteil (in %)]]="","",Table1[[#This Row],[Etikett - B2 - Recyceltes Material Anteil (in %)]])</f>
        <v/>
      </c>
      <c r="OF167" s="812" t="str">
        <f>IF(Table1[[#This Row],[Etikett - B2 - Beschichtung]]="","",VLOOKUP(Table1[[#This Row],[Etikett - B2 - Beschichtung]],'DD FD'!AE:AF,2,FALSE))</f>
        <v/>
      </c>
      <c r="OG167" s="815" t="str">
        <f>IF(Table1[[#This Row],[Etikett - B2 - Beschichtung Anteil (in %)]]="","",Table1[[#This Row],[Etikett - B2 - Beschichtung Anteil (in %)]])</f>
        <v/>
      </c>
      <c r="OH167" s="811" t="str">
        <f>IF(Table1[[#This Row],[Etikett - B3 - Art]]="","",VLOOKUP(Table1[[#This Row],[Etikett - B3 - Art]],'DD FD'!F:G,2,FALSE))</f>
        <v/>
      </c>
      <c r="OI167" s="812" t="str">
        <f>IF(Table1[[#This Row],[Etikett - B3 - Fraktion]]="","",VLOOKUP(Table1[[#This Row],[Etikett - B3 - Fraktion]],'DD FD'!H:J,3,FALSE))</f>
        <v/>
      </c>
      <c r="OJ167" s="809" t="str">
        <f>IF(Table1[[#This Row],[Etikett - B3 - Gewicht (in G)]]="","",Table1[[#This Row],[Etikett - B3 - Gewicht (in G)]])</f>
        <v/>
      </c>
      <c r="OK167" s="809" t="str">
        <f>IF(Table1[[#This Row],[Etikett - B3 - Lizenzierungs-pflichtig? (X=Ja)]]="","",Table1[[#This Row],[Etikett - B3 - Lizenzierungs-pflichtig? (X=Ja)]])</f>
        <v/>
      </c>
      <c r="OL167" s="809" t="str">
        <f>IF(Table1[[#This Row],[Etikett - B3 - Trennbar vom Hauptkörper? (X=Ja)]]="","",Table1[[#This Row],[Etikett - B3 - Trennbar vom Hauptkörper? (X=Ja)]])</f>
        <v/>
      </c>
      <c r="OM167" s="812" t="str">
        <f>IF(Table1[[#This Row],[Etikett - B3 - Virgin Material]]="","",VLOOKUP(Table1[[#This Row],[Etikett - B3 - Virgin Material]],'DD FD'!AJ:AK,2,FALSE))</f>
        <v/>
      </c>
      <c r="ON167" s="813" t="str">
        <f>IF(Table1[[#This Row],[Etikett - B3 - Virgin Material Anteil (in %)]]="","",Table1[[#This Row],[Etikett - B3 - Virgin Material Anteil (in %)]])</f>
        <v/>
      </c>
      <c r="OO167" s="812" t="str">
        <f>IF(Table1[[#This Row],[Etikett - B3 - Recyceltes Material]]="","",VLOOKUP(Table1[[#This Row],[Etikett - B3 - Recyceltes Material]],'DD FD'!AL:AM,2,FALSE))</f>
        <v/>
      </c>
      <c r="OP167" s="813" t="str">
        <f>IF(Table1[[#This Row],[Etikett - B3 - Recyceltes Material Anteil (in %)]]="","",Table1[[#This Row],[Etikett - B3 - Recyceltes Material Anteil (in %)]])</f>
        <v/>
      </c>
      <c r="OQ167" s="812" t="str">
        <f>IF(Table1[[#This Row],[Etikett - B3 - Beschichtung]]="","",VLOOKUP(Table1[[#This Row],[Etikett - B3 - Beschichtung]],'DD FD'!AE:AF,2,FALSE))</f>
        <v/>
      </c>
      <c r="OR167" s="861" t="str">
        <f>IF(Table1[[#This Row],[Etikett - B3 - Beschichtung Anteil (in %)]]="","",Table1[[#This Row],[Etikett - B3 - Beschichtung Anteil (in %)]])</f>
        <v/>
      </c>
      <c r="OS167" s="866">
        <f>ROUNDUP(SUM(
IF(AND(LB167='DD FD'!$J$7,LD167='DD FD'!$AI$3),LC167,0),
IF(AND(LL167='DD FD'!$J$7,LN167='DD FD'!$AI$3),LM167,0),
IF(AND(LV167='DD FD'!$J$7,LX167='DD FD'!$AI$3),LW167,0),
IF(AND(MF167='DD FD'!$J$7,MH167='DD FD'!$AI$3),MG167,0),
IF(AND(MQ167='DD FD'!$J$7,MS167='DD FD'!$AI$3),MR167,0),
IF(AND(NB167='DD FD'!$J$7,ND167='DD FD'!$AI$3),NC167,0),
IF(AND(NM167='DD FD'!$J$7,NO167='DD FD'!$AI$3),NN167,0),
IF(AND(NX167='DD FD'!$J$7,NZ167='DD FD'!$AI$3),NY167,0),
IF(AND(OI167='DD FD'!$J$7,OK167='DD FD'!$AI$3),OJ167,0),
),2)</f>
        <v>0</v>
      </c>
      <c r="OT167" s="865">
        <f>ROUNDUP(SUM(
IF(AND(LB167='DD FD'!$J$6,LD167='DD FD'!$AI$3),LC167,0),
IF(AND(LL167='DD FD'!$J$6,LN167='DD FD'!$AI$3),LM167,0),
IF(AND(LV167='DD FD'!$J$6,LX167='DD FD'!$AI$3),LW167,0),
IF(AND(MF167='DD FD'!$J$6,MH167='DD FD'!$AI$3),MG167,0),
IF(AND(MQ167='DD FD'!$J$6,MS167='DD FD'!$AI$3),MR167,0),
IF(AND(NB167='DD FD'!$J$6,ND167='DD FD'!$AI$3),NC167,0),
IF(AND(NM167='DD FD'!$J$6,NO167='DD FD'!$AI$3),NN167,0),
IF(AND(NX167='DD FD'!$J$6,NZ167='DD FD'!$AI$3),NY167,0),
IF(AND(OI167='DD FD'!$J$6,OK167='DD FD'!$AI$3),OJ167,0),
),2)</f>
        <v>0</v>
      </c>
      <c r="OU167" s="865">
        <f>ROUNDUP(SUM(
IF(AND(LB167='DD FD'!$J$10,LD167='DD FD'!$AI$3),LC167,0),
IF(AND(LL167='DD FD'!$J$10,LN167='DD FD'!$AI$3),LM167,0),
IF(AND(LV167='DD FD'!$J$10,LX167='DD FD'!$AI$3),LW167,0),
IF(AND(MF167='DD FD'!$J$10,MH167='DD FD'!$AI$3),MG167,0),
IF(AND(MQ167='DD FD'!$J$10,MS167='DD FD'!$AI$3),MR167,0),
IF(AND(NB167='DD FD'!$J$10,ND167='DD FD'!$AI$3),NC167,0),
IF(AND(NM167='DD FD'!$J$10,NO167='DD FD'!$AI$3),NN167,0),
IF(AND(NX167='DD FD'!$J$10,NZ167='DD FD'!$AI$3),NY167,0),
IF(AND(OI167='DD FD'!$J$10,OK167='DD FD'!$AI$3),OJ167,0),
),2)</f>
        <v>0</v>
      </c>
      <c r="OV167" s="865">
        <f>ROUNDUP(SUM(
IF(AND(LB167='DD FD'!$J$8,LD167='DD FD'!$AI$3),LC167,0),
IF(AND(LL167='DD FD'!$J$8,LN167='DD FD'!$AI$3),LM167,0),
IF(AND(LV167='DD FD'!$J$8,LX167='DD FD'!$AI$3),LW167,0),
IF(AND(MF167='DD FD'!$J$8,MH167='DD FD'!$AI$3),MG167,0),
IF(AND(MQ167='DD FD'!$J$8,MS167='DD FD'!$AI$3),MR167,0),
IF(AND(NB167='DD FD'!$J$8,ND167='DD FD'!$AI$3),NC167,0),
IF(AND(NM167='DD FD'!$J$8,NO167='DD FD'!$AI$3),NN167,0),
IF(AND(NX167='DD FD'!$J$8,NZ167='DD FD'!$AI$3),NY167,0),
IF(AND(OI167='DD FD'!$J$8,OK167='DD FD'!$AI$3),OJ167,0),
),2)</f>
        <v>0</v>
      </c>
      <c r="OW167" s="865">
        <f>ROUNDUP(SUM(
IF(AND(LB167='DD FD'!$J$5,LD167='DD FD'!$AI$3),LC167,0),
IF(AND(LL167='DD FD'!$J$5,LN167='DD FD'!$AI$3),LM167,0),
IF(AND(LV167='DD FD'!$J$5,LX167='DD FD'!$AI$3),LW167,0),
IF(AND(MF167='DD FD'!$J$5,MH167='DD FD'!$AI$3),MG167,0),
IF(AND(MQ167='DD FD'!$J$5,MS167='DD FD'!$AI$3),MR167,0),
IF(AND(NB167='DD FD'!$J$5,ND167='DD FD'!$AI$3),NC167,0),
IF(AND(NM167='DD FD'!$J$5,NO167='DD FD'!$AI$3),NN167,0),
IF(AND(NX167='DD FD'!$J$5,NZ167='DD FD'!$AI$3),NY167,0),
IF(AND(OI167='DD FD'!$J$5,OK167='DD FD'!$AI$3),OJ167,0),
),2)</f>
        <v>0</v>
      </c>
      <c r="OX167" s="865">
        <f>ROUNDUP(SUM(
IF(AND(LB167='DD FD'!$J$9,LD167='DD FD'!$AI$3),LC167,0),
IF(AND(LL167='DD FD'!$J$9,LN167='DD FD'!$AI$3),LM167,0),
IF(AND(LV167='DD FD'!$J$9,LX167='DD FD'!$AI$3),LW167,0),
IF(AND(MF167='DD FD'!$J$9,MH167='DD FD'!$AI$3),MG167,0),
IF(AND(MQ167='DD FD'!$J$9,MS167='DD FD'!$AI$3),MR167,0),
IF(AND(NB167='DD FD'!$J$9,ND167='DD FD'!$AI$3),NC167,0),
IF(AND(NM167='DD FD'!$J$9,NO167='DD FD'!$AI$3),NN167,0),
IF(AND(NX167='DD FD'!$J$9,NZ167='DD FD'!$AI$3),NY167,0),
IF(AND(OI167='DD FD'!$J$9,OK167='DD FD'!$AI$3),OJ167,0),
),2)</f>
        <v>0</v>
      </c>
      <c r="OY167" s="865">
        <f>ROUNDUP(SUM(
IF(AND(LB167='DD FD'!$J$4,LD167='DD FD'!$AI$3),LC167,0),
IF(AND(LL167='DD FD'!$J$4,LN167='DD FD'!$AI$3),LM167,0),
IF(AND(LV167='DD FD'!$J$4,LX167='DD FD'!$AI$3),LW167,0),
IF(AND(MF167='DD FD'!$J$4,MH167='DD FD'!$AI$3),MG167,0),
IF(AND(MQ167='DD FD'!$J$4,MS167='DD FD'!$AI$3),MR167,0),
IF(AND(NB167='DD FD'!$J$4,ND167='DD FD'!$AI$3),NC167,0),
IF(AND(NM167='DD FD'!$J$4,NO167='DD FD'!$AI$3),NN167,0),
IF(AND(NX167='DD FD'!$J$4,NZ167='DD FD'!$AI$3),NY167,0),
IF(AND(OI167='DD FD'!$J$4,OK167='DD FD'!$AI$3),OJ167,0),
),2)</f>
        <v>0</v>
      </c>
      <c r="OZ167" s="867">
        <f>ROUNDUP(SUM(
IF(AND(LB167='DD FD'!$J$11,LD167='DD FD'!$AI$3),LC167,0),
IF(AND(LL167='DD FD'!$J$11,LN167='DD FD'!$AI$3),LM167,0),
IF(AND(LV167='DD FD'!$J$11,LX167='DD FD'!$AI$3),LW167,0),
IF(AND(MF167='DD FD'!$J$11,MH167='DD FD'!$AI$3),MG167,0),
IF(AND(MQ167='DD FD'!$J$11,MS167='DD FD'!$AI$3),MR167,0),
IF(AND(NB167='DD FD'!$J$11,ND167='DD FD'!$AI$3),NC167,0),
IF(AND(NM167='DD FD'!$J$11,NO167='DD FD'!$AI$3),NN167,0),
IF(AND(NX167='DD FD'!$J$11,NZ167='DD FD'!$AI$3),NY167,0),
IF(AND(OI167='DD FD'!$J$11,OK167='DD FD'!$AI$3),OJ167,0),
),2)</f>
        <v>0</v>
      </c>
    </row>
    <row r="168" spans="1:416">
      <c r="A168" s="663"/>
      <c r="B168" s="182"/>
      <c r="C168" s="282"/>
      <c r="D168" s="282"/>
      <c r="E168" s="183"/>
      <c r="F168" s="355"/>
      <c r="G168" s="359"/>
      <c r="H168" s="664"/>
      <c r="I168" s="173"/>
      <c r="J168" s="161" t="str">
        <f t="shared" si="54"/>
        <v/>
      </c>
      <c r="K168" s="633" t="str">
        <f t="shared" si="71"/>
        <v/>
      </c>
      <c r="L168" s="636"/>
      <c r="M168" s="124" t="str">
        <f t="shared" si="72"/>
        <v/>
      </c>
      <c r="N168" s="125" t="str">
        <f t="shared" si="55"/>
        <v/>
      </c>
      <c r="O168" s="175"/>
      <c r="P168" s="175"/>
      <c r="Q168" s="126" t="str">
        <f t="shared" si="73"/>
        <v/>
      </c>
      <c r="R168" s="184"/>
      <c r="S168" s="184"/>
      <c r="T168" s="182"/>
      <c r="U168" s="182"/>
      <c r="V168" s="182"/>
      <c r="W168" s="358"/>
      <c r="X168" s="182"/>
      <c r="Y168" s="183"/>
      <c r="Z168" s="123"/>
      <c r="AA168" s="176"/>
      <c r="AB168" s="176"/>
      <c r="AC168" s="176"/>
      <c r="AD168" s="176"/>
      <c r="AE168" s="176"/>
      <c r="AF168" s="176"/>
      <c r="AG168" s="127" t="str">
        <f t="shared" si="74"/>
        <v/>
      </c>
      <c r="AH168" s="127" t="str">
        <f t="shared" si="75"/>
        <v/>
      </c>
      <c r="AI168" s="370"/>
      <c r="AJ168" s="635"/>
      <c r="AK168" s="619" t="str">
        <f t="shared" si="76"/>
        <v/>
      </c>
      <c r="AL168" s="124" t="str">
        <f t="shared" si="56"/>
        <v/>
      </c>
      <c r="AM168" s="124" t="str">
        <f t="shared" si="57"/>
        <v/>
      </c>
      <c r="AN168" s="124" t="str">
        <f t="shared" si="58"/>
        <v/>
      </c>
      <c r="AO168" s="124" t="str">
        <f t="shared" si="59"/>
        <v/>
      </c>
      <c r="AP168" s="184"/>
      <c r="AQ168" s="182"/>
      <c r="AR168" s="182"/>
      <c r="AS168" s="182"/>
      <c r="AT168" s="182"/>
      <c r="AU168" s="127" t="str">
        <f t="shared" si="60"/>
        <v/>
      </c>
      <c r="AV168" s="354"/>
      <c r="AW168" s="127" t="str">
        <f t="shared" si="61"/>
        <v/>
      </c>
      <c r="AX168" s="144" t="str">
        <f t="shared" si="62"/>
        <v/>
      </c>
      <c r="AY168" s="182"/>
      <c r="AZ168" s="23"/>
      <c r="BA168" s="23"/>
      <c r="BB168" s="183"/>
      <c r="BC168" s="622"/>
      <c r="BD168" s="649" t="str">
        <f t="shared" si="77"/>
        <v/>
      </c>
      <c r="BE168" s="354"/>
      <c r="BF168" s="192" t="str">
        <f t="shared" si="78"/>
        <v/>
      </c>
      <c r="BG168" s="159"/>
      <c r="BH168" s="159"/>
      <c r="BI168" s="182"/>
      <c r="BJ168" s="194"/>
      <c r="BK168" s="194"/>
      <c r="BL168" s="194"/>
      <c r="BM168" s="127" t="str">
        <f t="shared" si="63"/>
        <v/>
      </c>
      <c r="BN168" s="194"/>
      <c r="BO168" s="178" t="str">
        <f t="shared" si="64"/>
        <v/>
      </c>
      <c r="BP168" s="191"/>
      <c r="BQ168" s="182"/>
      <c r="BR168" s="23"/>
      <c r="BS168" s="23"/>
      <c r="BT168" s="23"/>
      <c r="BU168" s="651"/>
      <c r="BV168" s="647"/>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633" t="str">
        <f t="shared" si="79"/>
        <v/>
      </c>
      <c r="DY168" s="736"/>
      <c r="DZ168" s="334"/>
      <c r="EA168" s="736"/>
      <c r="EB168" s="197"/>
      <c r="EC168" s="194"/>
      <c r="ED168" s="197"/>
      <c r="EE168" s="197"/>
      <c r="EF168" s="194"/>
      <c r="EG168" s="194"/>
      <c r="EH168" s="194"/>
      <c r="EI168" s="123" t="str">
        <f t="shared" si="65"/>
        <v/>
      </c>
      <c r="EJ168" s="194"/>
      <c r="EK168" s="620" t="str">
        <f t="shared" si="66"/>
        <v/>
      </c>
      <c r="EL168" s="756"/>
      <c r="EM168" s="620" t="str">
        <f t="shared" si="80"/>
        <v/>
      </c>
      <c r="EN168" s="733"/>
      <c r="EO168" s="163"/>
      <c r="EP168" s="163"/>
      <c r="EQ168" s="163"/>
      <c r="ER168" s="163"/>
      <c r="ES168" s="163"/>
      <c r="ET168" s="163"/>
      <c r="EU168" s="163"/>
      <c r="EV168" s="163"/>
      <c r="EW168" s="163"/>
      <c r="EX168" s="163"/>
      <c r="EY168" s="163"/>
      <c r="EZ168" s="163"/>
      <c r="FA168" s="163"/>
      <c r="FB168" s="163"/>
      <c r="FC168" s="742"/>
      <c r="FD168" s="648" t="str">
        <f t="shared" si="67"/>
        <v/>
      </c>
      <c r="FE168" s="183"/>
      <c r="FF168" s="201"/>
      <c r="FG168" s="201"/>
      <c r="FH168" s="201"/>
      <c r="FI168" s="201"/>
      <c r="FJ168" s="201"/>
      <c r="FK168" s="201"/>
      <c r="FL168" s="182"/>
      <c r="FM168" s="182"/>
      <c r="FN168" s="334"/>
      <c r="FO168" s="123" t="str">
        <f t="shared" si="68"/>
        <v/>
      </c>
      <c r="FP168" s="889" t="str">
        <f>IF(Table1[[#This Row],[Baumwollanteil (in %)]]&lt;&gt;"","05","")</f>
        <v/>
      </c>
      <c r="FQ168" s="999"/>
      <c r="FR168" s="179" t="str">
        <f t="shared" si="69"/>
        <v/>
      </c>
      <c r="FS168" s="175"/>
      <c r="FT168" s="175"/>
      <c r="FU168" s="175"/>
      <c r="FV168" s="745" t="str">
        <f t="shared" si="70"/>
        <v/>
      </c>
      <c r="FZ168" s="24"/>
      <c r="GA168" s="24"/>
      <c r="GC168" s="1010" t="str">
        <f>IF(Table1[[#This Row],[Global Trade Item Number (GTIN)]]="","",Table1[[#This Row],[Global Trade Item Number (GTIN)]])</f>
        <v/>
      </c>
      <c r="GD168" s="790" t="str">
        <f>IF(Table1[[#This Row],[WAWI-Nr./ Kreditoren-Nummer
(ASDV)]]&lt;&gt;"",Table1[[#This Row],[WAWI-Nr./ Kreditoren-Nummer
(ASDV)]],"")</f>
        <v/>
      </c>
      <c r="GE168" s="190"/>
      <c r="GF168" s="790" t="str">
        <f>IF(Table1[[#This Row],[Gültig ab (Datum)]]&lt;&gt;"","31.12.9999","")</f>
        <v/>
      </c>
      <c r="GG168" s="190"/>
      <c r="GH168" s="190"/>
      <c r="GI168" s="616"/>
      <c r="GJ168" s="765"/>
      <c r="GK168" s="763"/>
      <c r="GL168" s="617"/>
      <c r="GM168" s="617"/>
      <c r="GN168" s="617"/>
      <c r="GO168" s="617"/>
      <c r="GP168" s="617"/>
      <c r="GQ168" s="775"/>
      <c r="GR168" s="771"/>
      <c r="GS168" s="159"/>
      <c r="GT168" s="610"/>
      <c r="GU168" s="610"/>
      <c r="GV168" s="610"/>
      <c r="GW168" s="610"/>
      <c r="GX168" s="610"/>
      <c r="GY168" s="610"/>
      <c r="GZ168" s="610"/>
      <c r="HA168" s="610"/>
      <c r="HB168" s="771"/>
      <c r="HC168" s="610"/>
      <c r="HD168" s="610"/>
      <c r="HE168" s="610"/>
      <c r="HF168" s="610"/>
      <c r="HG168" s="610"/>
      <c r="HH168" s="610"/>
      <c r="HI168" s="610"/>
      <c r="HJ168" s="610"/>
      <c r="HK168" s="610"/>
      <c r="HL168" s="771"/>
      <c r="HM168" s="610"/>
      <c r="HN168" s="610"/>
      <c r="HO168" s="610"/>
      <c r="HP168" s="610"/>
      <c r="HQ168" s="610"/>
      <c r="HR168" s="610"/>
      <c r="HS168" s="610"/>
      <c r="HT168" s="610"/>
      <c r="HU168" s="610"/>
      <c r="HV168" s="771"/>
      <c r="HW168" s="610"/>
      <c r="HX168" s="610"/>
      <c r="HY168" s="610"/>
      <c r="HZ168" s="610"/>
      <c r="IA168" s="610"/>
      <c r="IB168" s="610"/>
      <c r="IC168" s="610"/>
      <c r="ID168" s="610"/>
      <c r="IE168" s="610"/>
      <c r="IF168" s="610"/>
      <c r="IG168" s="771"/>
      <c r="IH168" s="610"/>
      <c r="II168" s="610"/>
      <c r="IJ168" s="610"/>
      <c r="IK168" s="610"/>
      <c r="IL168" s="610"/>
      <c r="IM168" s="610"/>
      <c r="IN168" s="610"/>
      <c r="IO168" s="610"/>
      <c r="IP168" s="610"/>
      <c r="IQ168" s="610"/>
      <c r="IR168" s="771"/>
      <c r="IS168" s="610"/>
      <c r="IT168" s="610"/>
      <c r="IU168" s="610"/>
      <c r="IV168" s="610"/>
      <c r="IW168" s="610"/>
      <c r="IX168" s="610"/>
      <c r="IY168" s="610"/>
      <c r="IZ168" s="610"/>
      <c r="JA168" s="610"/>
      <c r="JB168" s="610"/>
      <c r="JC168" s="771"/>
      <c r="JD168" s="610"/>
      <c r="JE168" s="610"/>
      <c r="JF168" s="610"/>
      <c r="JG168" s="610"/>
      <c r="JH168" s="610"/>
      <c r="JI168" s="610"/>
      <c r="JJ168" s="610"/>
      <c r="JK168" s="610"/>
      <c r="JL168" s="610"/>
      <c r="JM168" s="827"/>
      <c r="JN168" s="771"/>
      <c r="JO168" s="610"/>
      <c r="JP168" s="610"/>
      <c r="JQ168" s="610"/>
      <c r="JR168" s="610"/>
      <c r="JS168" s="610"/>
      <c r="JT168" s="610"/>
      <c r="JU168" s="610"/>
      <c r="JV168" s="610"/>
      <c r="JW168" s="610"/>
      <c r="JX168" s="610"/>
      <c r="JY168" s="771"/>
      <c r="JZ168" s="610"/>
      <c r="KA168" s="610"/>
      <c r="KB168" s="610"/>
      <c r="KC168" s="610"/>
      <c r="KD168" s="610"/>
      <c r="KE168" s="610"/>
      <c r="KF168" s="610"/>
      <c r="KG168" s="610"/>
      <c r="KH168" s="610"/>
      <c r="KI168" s="610"/>
      <c r="KL168" s="803" t="str">
        <f>IF(Table1[[#This Row],[GTIN]]&lt;&gt;"",Table1[[#This Row],[GTIN]],"")</f>
        <v/>
      </c>
      <c r="KM168" s="804" t="str">
        <f>Table1[[#This Row],[Kreditor]]</f>
        <v/>
      </c>
      <c r="KN168" s="805" t="str">
        <f>IF(Table1[[#This Row],[Gültig ab (Datum)]]&lt;&gt;"",Table1[[#This Row],[Gültig ab (Datum)]],"")</f>
        <v/>
      </c>
      <c r="KO168" s="805" t="str">
        <f>Table1[[#This Row],[Gültig bis]]</f>
        <v/>
      </c>
      <c r="KP168" s="818" t="str">
        <f>IF(Table1[[#This Row],[Artikel verpackt? 
(X=Ja)]]="","",Table1[[#This Row],[Artikel verpackt? 
(X=Ja)]])</f>
        <v/>
      </c>
      <c r="KQ168" s="806" t="str">
        <f>IF(Table1[[#This Row],[Verpackung recyclingfähig?
(X=Ja)]]="","",Table1[[#This Row],[Verpackung recyclingfähig?
(X=Ja)]])</f>
        <v/>
      </c>
      <c r="KR168" s="807"/>
      <c r="KS168" s="808"/>
      <c r="KT168" s="809"/>
      <c r="KU168" s="809"/>
      <c r="KV168" s="809"/>
      <c r="KW168" s="809"/>
      <c r="KX168" s="809"/>
      <c r="KY168" s="809"/>
      <c r="KZ168" s="810"/>
      <c r="LA168" s="811" t="str">
        <f>IF(Table1[[#This Row],[Hauptkörper - B1 - Art]]="","",VLOOKUP(Table1[[#This Row],[Hauptkörper - B1 - Art]],'DD FD'!B:C,2,FALSE))</f>
        <v/>
      </c>
      <c r="LB168" s="812" t="str">
        <f>IF(Table1[[#This Row],[Hauptkörper - B1 - Fraktion]]="","",VLOOKUP(Table1[[#This Row],[Hauptkörper - B1 - Fraktion]],'DD FD'!H:J,3,FALSE))</f>
        <v/>
      </c>
      <c r="LC168" s="809" t="str">
        <f>IF(Table1[[#This Row],[Hauptkörper - B1 - Gewicht
(in G)]]="","",Table1[[#This Row],[Hauptkörper - B1 - Gewicht
(in G)]])</f>
        <v/>
      </c>
      <c r="LD168" s="809" t="str">
        <f>IF(Table1[[#This Row],[Hauptkörper - B1 - Lizenzierungs-pflichtig? (X=Ja)]]="","",Table1[[#This Row],[Hauptkörper - B1 - Lizenzierungs-pflichtig? (X=Ja)]])</f>
        <v/>
      </c>
      <c r="LE168" s="812" t="str">
        <f>IF(Table1[[#This Row],[Hauptkörper - B1 - Virgin Material]]="","",VLOOKUP(Table1[[#This Row],[Hauptkörper - B1 - Virgin Material]],'DD FD'!AJ:AK,2,FALSE))</f>
        <v/>
      </c>
      <c r="LF168" s="813" t="str">
        <f>IF(Table1[[#This Row],[Hauptkörper - B1 - Virgin Material Anteil (in %)]]="","",Table1[[#This Row],[Hauptkörper - B1 - Virgin Material Anteil (in %)]])</f>
        <v/>
      </c>
      <c r="LG168" s="812" t="str">
        <f>IF(Table1[[#This Row],[Hauptkörper - B1 - Recyceltes Material]]="","",VLOOKUP(Table1[[#This Row],[Hauptkörper - B1 - Recyceltes Material]],'DD FD'!AL:AM,2,FALSE))</f>
        <v/>
      </c>
      <c r="LH168" s="813" t="str">
        <f>IF(Table1[[#This Row],[Hauptkörper - B1 - Recyceltes Material Anteil (in %)]]="","",Table1[[#This Row],[Hauptkörper - B1 - Recyceltes Material Anteil (in %)]])</f>
        <v/>
      </c>
      <c r="LI168" s="814" t="str">
        <f>IF(Table1[[#This Row],[Hauptkörper - B1 - Beschichtung]]="","",VLOOKUP(Table1[[#This Row],[Hauptkörper - B1 - Beschichtung]],'DD FD'!AE:AF,2,FALSE))</f>
        <v/>
      </c>
      <c r="LJ168" s="815" t="str">
        <f>IF(Table1[[#This Row],[Hauptkörper - B1 - Beschichtung Anteil (in %)]]="","",Table1[[#This Row],[Hauptkörper - B1 - Beschichtung Anteil (in %)]])</f>
        <v/>
      </c>
      <c r="LK168" s="811" t="str">
        <f>IF(Table1[[#This Row],[Hauptkörper - B2 - Art]]="","",VLOOKUP(Table1[[#This Row],[Hauptkörper - B2 - Art]],'DD FD'!B:C,2,FALSE))</f>
        <v/>
      </c>
      <c r="LL168" s="812" t="str">
        <f>IF(Table1[[#This Row],[Hauptkörper - B2 - Fraktion]]="","",VLOOKUP(Table1[[#This Row],[Hauptkörper - B2 - Fraktion]],'DD FD'!H:J,3,FALSE))</f>
        <v/>
      </c>
      <c r="LM168" s="809" t="str">
        <f>IF(Table1[[#This Row],[Hauptkörper - B2 - Gewicht
(in G)]]="","",Table1[[#This Row],[Hauptkörper - B2 - Gewicht
(in G)]])</f>
        <v/>
      </c>
      <c r="LN168" s="809" t="str">
        <f>IF(Table1[[#This Row],[Hauptkörper - B2 - Lizenzierungs-pflichtig? (X=Ja)]]="","",Table1[[#This Row],[Hauptkörper - B2 - Lizenzierungs-pflichtig? (X=Ja)]])</f>
        <v/>
      </c>
      <c r="LO168" s="812" t="str">
        <f>IF(Table1[[#This Row],[Hauptkörper - B2 - Virgin Material]]="","",VLOOKUP(Table1[[#This Row],[Hauptkörper - B2 - Virgin Material]],'DD FD'!AJ:AK,2,FALSE))</f>
        <v/>
      </c>
      <c r="LP168" s="813" t="str">
        <f>IF(Table1[[#This Row],[Hauptkörper - B2 - Virgin Material Anteil (in %)]]="","",Table1[[#This Row],[Hauptkörper - B2 - Virgin Material Anteil (in %)]])</f>
        <v/>
      </c>
      <c r="LQ168" s="812" t="str">
        <f>IF(Table1[[#This Row],[Hauptkörper - B2 - Recyceltes Material]]="","",VLOOKUP(Table1[[#This Row],[Hauptkörper - B2 - Recyceltes Material]],'DD FD'!AL:AM,2,FALSE))</f>
        <v/>
      </c>
      <c r="LR168" s="813" t="str">
        <f>IF(Table1[[#This Row],[Hauptkörper - B2 - Recyceltes Material Anteil (in %)]]="","",Table1[[#This Row],[Hauptkörper - B2 - Recyceltes Material Anteil (in %)]])</f>
        <v/>
      </c>
      <c r="LS168" s="812" t="str">
        <f>IF(Table1[[#This Row],[Hauptkörper - B2 - Beschichtung]]="","",VLOOKUP(Table1[[#This Row],[Hauptkörper - B2 - Beschichtung]],'DD FD'!AE:AF,2,FALSE))</f>
        <v/>
      </c>
      <c r="LT168" s="815" t="str">
        <f>IF(Table1[[#This Row],[Hauptkörper - B2 - Beschichtung Anteil (in %)]]="","",Table1[[#This Row],[Hauptkörper - B2 - Beschichtung Anteil (in %)]])</f>
        <v/>
      </c>
      <c r="LU168" s="811" t="str">
        <f>IF(Table1[[#This Row],[Hauptkörper - B3 - Art]]="","",VLOOKUP(Table1[[#This Row],[Hauptkörper - B3 - Art]],'DD FD'!B:C,2,FALSE))</f>
        <v/>
      </c>
      <c r="LV168" s="812" t="str">
        <f>IF(Table1[[#This Row],[Hauptkörper - B3 - Fraktion]]="","",VLOOKUP(Table1[[#This Row],[Hauptkörper - B3 - Fraktion]],'DD FD'!H:J,3,FALSE))</f>
        <v/>
      </c>
      <c r="LW168" s="809" t="str">
        <f>IF(Table1[[#This Row],[Hauptkörper - B3 - Gewicht
(in G)]]="","",Table1[[#This Row],[Hauptkörper - B3 - Gewicht
(in G)]])</f>
        <v/>
      </c>
      <c r="LX168" s="809" t="str">
        <f>IF(Table1[[#This Row],[Hauptkörper - B3 - Lizenzierungs-pflichtig? (X=Ja)]]="","",Table1[[#This Row],[Hauptkörper - B3 - Lizenzierungs-pflichtig? (X=Ja)]])</f>
        <v/>
      </c>
      <c r="LY168" s="812" t="str">
        <f>IF(Table1[[#This Row],[Hauptkörper - B3 - Virgin Material]]="","",VLOOKUP(Table1[[#This Row],[Hauptkörper - B3 - Virgin Material]],'DD FD'!AJ:AK,2,FALSE))</f>
        <v/>
      </c>
      <c r="LZ168" s="813" t="str">
        <f>IF(Table1[[#This Row],[Hauptkörper - B3 - Virgin Material Anteil (in %)]]="","",Table1[[#This Row],[Hauptkörper - B3 - Virgin Material Anteil (in %)]])</f>
        <v/>
      </c>
      <c r="MA168" s="812" t="str">
        <f>IF(Table1[[#This Row],[Hauptkörper - B3 - Recyceltes Material]]="","",VLOOKUP(Table1[[#This Row],[Hauptkörper - B3 - Recyceltes Material]],'DD FD'!AL:AM,2,FALSE))</f>
        <v/>
      </c>
      <c r="MB168" s="813" t="str">
        <f>IF(Table1[[#This Row],[Hauptkörper - B3 - Recyceltes Material Anteil (in %)]]="","",Table1[[#This Row],[Hauptkörper - B3 - Recyceltes Material Anteil (in %)]])</f>
        <v/>
      </c>
      <c r="MC168" s="812" t="str">
        <f>IF(Table1[[#This Row],[Hauptkörper - B3 - Beschichtung]]="","",VLOOKUP(Table1[[#This Row],[Hauptkörper - B3 - Beschichtung]],'DD FD'!AE:AF,2,FALSE))</f>
        <v/>
      </c>
      <c r="MD168" s="815" t="str">
        <f>IF(Table1[[#This Row],[Hauptkörper - B3 - Beschichtung Anteil (in %)]]="","",Table1[[#This Row],[Hauptkörper - B3 - Beschichtung Anteil (in %)]])</f>
        <v/>
      </c>
      <c r="ME168" s="811" t="str">
        <f>IF(Table1[[#This Row],[Verschluss - B1 - Art]]="","",VLOOKUP(Table1[[#This Row],[Verschluss - B1 - Art]],'DD FD'!D:E,2,FALSE))</f>
        <v/>
      </c>
      <c r="MF168" s="812" t="str">
        <f>IF(Table1[[#This Row],[Verschluss - B1 - Fraktion]]="","",VLOOKUP(Table1[[#This Row],[Verschluss - B1 - Fraktion]],'DD FD'!H:J,3,FALSE))</f>
        <v/>
      </c>
      <c r="MG168" s="809" t="str">
        <f>IF(Table1[[#This Row],[Verschluss - B1 - Gewicht (in G)]]="","",Table1[[#This Row],[Verschluss - B1 - Gewicht (in G)]])</f>
        <v/>
      </c>
      <c r="MH168" s="809" t="str">
        <f>IF(Table1[[#This Row],[Verschluss - B1 - Lizenzierungs-pflichtig? (X=Ja)]]="","",Table1[[#This Row],[Verschluss - B1 - Lizenzierungs-pflichtig? (X=Ja)]])</f>
        <v/>
      </c>
      <c r="MI168" s="809" t="str">
        <f>IF(Table1[[#This Row],[Verschluss - B1 - Trennbar vom Hauptkörper? (X=Ja)]]="","",Table1[[#This Row],[Verschluss - B1 - Trennbar vom Hauptkörper? (X=Ja)]])</f>
        <v/>
      </c>
      <c r="MJ168" s="812" t="str">
        <f>IF(Table1[[#This Row],[Verschluss - B1 - Virgin Material]]="","",VLOOKUP(Table1[[#This Row],[Verschluss - B1 - Virgin Material]],'DD FD'!AJ:AK,2,FALSE))</f>
        <v/>
      </c>
      <c r="MK168" s="813" t="str">
        <f>IF(Table1[[#This Row],[Verschluss - B1 - Virgin Material Anteil (in %)]]="","",Table1[[#This Row],[Verschluss - B1 - Virgin Material Anteil (in %)]])</f>
        <v/>
      </c>
      <c r="ML168" s="812" t="str">
        <f>IF(Table1[[#This Row],[Verschluss - B1 - Recyceltes Material]]="","",VLOOKUP(Table1[[#This Row],[Verschluss - B1 - Recyceltes Material]],'DD FD'!AL:AM,2,FALSE))</f>
        <v/>
      </c>
      <c r="MM168" s="813" t="str">
        <f>IF(Table1[[#This Row],[Verschluss - B1 - Recyceltes Material Anteil (in %)]]="","",Table1[[#This Row],[Verschluss - B1 - Recyceltes Material Anteil (in %)]])</f>
        <v/>
      </c>
      <c r="MN168" s="812" t="str">
        <f>IF(Table1[[#This Row],[Verschluss - B1 - Beschichtung]]="","",VLOOKUP(Table1[[#This Row],[Verschluss - B1 - Beschichtung]],'DD FD'!AE:AF,2,FALSE))</f>
        <v/>
      </c>
      <c r="MO168" s="815" t="str">
        <f>IF(Table1[[#This Row],[Verschluss - B1 - Beschichtung Anteil (in %)]]="","",Table1[[#This Row],[Verschluss - B1 - Beschichtung Anteil (in %)]])</f>
        <v/>
      </c>
      <c r="MP168" s="811" t="str">
        <f>IF(Table1[[#This Row],[Verschluss - B2 - Art]]="","",VLOOKUP(Table1[[#This Row],[Verschluss - B2 - Art]],'DD FD'!D:E,2,FALSE))</f>
        <v/>
      </c>
      <c r="MQ168" s="812" t="str">
        <f>IF(Table1[[#This Row],[Verschluss - B2 - Fraktion]]="","",VLOOKUP(Table1[[#This Row],[Verschluss - B2 - Fraktion]],'DD FD'!H:J,3,FALSE))</f>
        <v/>
      </c>
      <c r="MR168" s="809" t="str">
        <f>IF(Table1[[#This Row],[Verschluss - B2 - Gewicht (in G)]]="","",Table1[[#This Row],[Verschluss - B2 - Gewicht (in G)]])</f>
        <v/>
      </c>
      <c r="MS168" s="809" t="str">
        <f>IF(Table1[[#This Row],[Verschluss - B2 - Lizenzierungs-pflichtig? (X=Ja)]]="","",Table1[[#This Row],[Verschluss - B2 - Lizenzierungs-pflichtig? (X=Ja)]])</f>
        <v/>
      </c>
      <c r="MT168" s="809" t="str">
        <f>IF(Table1[[#This Row],[Verschluss - B2 - Trennbar vom Hauptkörper? (X=Ja)]]="","",Table1[[#This Row],[Verschluss - B2 - Trennbar vom Hauptkörper? (X=Ja)]])</f>
        <v/>
      </c>
      <c r="MU168" s="812" t="str">
        <f>IF(Table1[[#This Row],[Verschluss - B2 - Virgin Material]]="","",VLOOKUP(Table1[[#This Row],[Verschluss - B2 - Virgin Material]],'DD FD'!AJ:AK,2,FALSE))</f>
        <v/>
      </c>
      <c r="MV168" s="813" t="str">
        <f>IF(Table1[[#This Row],[Verschluss - B2 - Virgin Material Anteil (in %)]]="","",Table1[[#This Row],[Verschluss - B2 - Virgin Material Anteil (in %)]])</f>
        <v/>
      </c>
      <c r="MW168" s="812" t="str">
        <f>IF(Table1[[#This Row],[Verschluss - B2 - Recyceltes Material]]="","",VLOOKUP(Table1[[#This Row],[Verschluss - B2 - Recyceltes Material]],'DD FD'!AL:AM,2,FALSE))</f>
        <v/>
      </c>
      <c r="MX168" s="813" t="str">
        <f>IF(Table1[[#This Row],[Verschluss - B2 - Recyceltes Material Anteil (in %)]]="","",Table1[[#This Row],[Verschluss - B2 - Recyceltes Material Anteil (in %)]])</f>
        <v/>
      </c>
      <c r="MY168" s="812" t="str">
        <f>IF(Table1[[#This Row],[Verschluss - B2 - Beschichtung]]="","",VLOOKUP(Table1[[#This Row],[Verschluss - B2 - Beschichtung]],'DD FD'!AE:AF,2,FALSE))</f>
        <v/>
      </c>
      <c r="MZ168" s="815" t="str">
        <f>IF(Table1[[#This Row],[Verschluss - B2 - Beschichtung Anteil (in %)]]="","",Table1[[#This Row],[Verschluss - B2 - Beschichtung Anteil (in %)]])</f>
        <v/>
      </c>
      <c r="NA168" s="811" t="str">
        <f>IF(Table1[[#This Row],[Verschluss - B3 - Art]]="","",VLOOKUP(Table1[[#This Row],[Verschluss - B3 - Art]],'DD FD'!D:E,2,FALSE))</f>
        <v/>
      </c>
      <c r="NB168" s="812" t="str">
        <f>IF(Table1[[#This Row],[Verschluss - B3 - Fraktion]]="","",VLOOKUP(Table1[[#This Row],[Verschluss - B3 - Fraktion]],'DD FD'!H:J,3,FALSE))</f>
        <v/>
      </c>
      <c r="NC168" s="809" t="str">
        <f>IF(Table1[[#This Row],[Verschluss - B3 - Gewicht (in G)]]="","",Table1[[#This Row],[Verschluss - B3 - Gewicht (in G)]])</f>
        <v/>
      </c>
      <c r="ND168" s="809" t="str">
        <f>IF(Table1[[#This Row],[Verschluss - B3 - Lizenzierungs-pflichtig? (X=Ja)]]="","",Table1[[#This Row],[Verschluss - B3 - Lizenzierungs-pflichtig? (X=Ja)]])</f>
        <v/>
      </c>
      <c r="NE168" s="809" t="str">
        <f>IF(Table1[[#This Row],[Verschluss - B3 - Trennbar vom Hauptkörper? (X=Ja)]]="","",Table1[[#This Row],[Verschluss - B3 - Trennbar vom Hauptkörper? (X=Ja)]])</f>
        <v/>
      </c>
      <c r="NF168" s="812" t="str">
        <f>IF(Table1[[#This Row],[Verschluss - B3 - Virgin Material]]="","",VLOOKUP(Table1[[#This Row],[Verschluss - B3 - Virgin Material]],'DD FD'!AJ:AK,2,FALSE))</f>
        <v/>
      </c>
      <c r="NG168" s="813" t="str">
        <f>IF(Table1[[#This Row],[Verschluss - B3 - Virgin Material Anteil (in %)]]="","",Table1[[#This Row],[Verschluss - B3 - Virgin Material Anteil (in %)]])</f>
        <v/>
      </c>
      <c r="NH168" s="812" t="str">
        <f>IF(Table1[[#This Row],[Verschluss - B3 - Recyceltes Material]]="","",VLOOKUP(Table1[[#This Row],[Verschluss - B3 - Recyceltes Material]],'DD FD'!AL:AM,2,FALSE))</f>
        <v/>
      </c>
      <c r="NI168" s="813" t="str">
        <f>IF(Table1[[#This Row],[Verschluss - B3 - Recyceltes Material Anteil (in %)]]="","",Table1[[#This Row],[Verschluss - B3 - Recyceltes Material Anteil (in %)]])</f>
        <v/>
      </c>
      <c r="NJ168" s="812" t="str">
        <f>IF(Table1[[#This Row],[Verschluss - B3 - Beschichtung]]="","",VLOOKUP(Table1[[#This Row],[Verschluss - B3 - Beschichtung]],'DD FD'!AE:AF,2,FALSE))</f>
        <v/>
      </c>
      <c r="NK168" s="815" t="str">
        <f>IF(Table1[[#This Row],[Verschluss - B3 - Beschichtung Anteil (in %)]]="","",Table1[[#This Row],[Verschluss - B3 - Beschichtung Anteil (in %)]])</f>
        <v/>
      </c>
      <c r="NL168" s="811" t="str">
        <f>IF(Table1[[#This Row],[Etikett - B1 - Art]]="","",VLOOKUP(Table1[[#This Row],[Etikett - B1 - Art]],'DD FD'!F:G,2,FALSE))</f>
        <v/>
      </c>
      <c r="NM168" s="812" t="str">
        <f>IF(Table1[[#This Row],[Etikett - B1 - Fraktion]]="","",VLOOKUP(Table1[[#This Row],[Etikett - B1 - Fraktion]],'DD FD'!H:J,3,FALSE))</f>
        <v/>
      </c>
      <c r="NN168" s="809" t="str">
        <f>IF(Table1[[#This Row],[Etikett - B1 - Gewicht (in G)]]="","",Table1[[#This Row],[Etikett - B1 - Gewicht (in G)]])</f>
        <v/>
      </c>
      <c r="NO168" s="809" t="str">
        <f>IF(Table1[[#This Row],[Etikett - B1 - Lizenzierungs-pflichtig? (X=Ja)]]="","",Table1[[#This Row],[Etikett - B1 - Lizenzierungs-pflichtig? (X=Ja)]])</f>
        <v/>
      </c>
      <c r="NP168" s="809" t="str">
        <f>IF(Table1[[#This Row],[Etikett - B1 - Trennbar vom Hauptkörper? (X=Ja)]]="","",Table1[[#This Row],[Etikett - B1 - Trennbar vom Hauptkörper? (X=Ja)]])</f>
        <v/>
      </c>
      <c r="NQ168" s="812" t="str">
        <f>IF(Table1[[#This Row],[Etikett - B1 - Virgin Material]]="","",VLOOKUP(Table1[[#This Row],[Etikett - B1 - Virgin Material]],'DD FD'!AJ:AK,2,FALSE))</f>
        <v/>
      </c>
      <c r="NR168" s="813" t="str">
        <f>IF(Table1[[#This Row],[Etikett - B1 - Virgin Material Anteil (in %)]]="","",Table1[[#This Row],[Etikett - B1 - Virgin Material Anteil (in %)]])</f>
        <v/>
      </c>
      <c r="NS168" s="812" t="str">
        <f>IF(Table1[[#This Row],[Etikett - B1 - Recyceltes Material]]="","",VLOOKUP(Table1[[#This Row],[Etikett - B1 - Recyceltes Material]],'DD FD'!AL:AM,2,FALSE))</f>
        <v/>
      </c>
      <c r="NT168" s="813" t="str">
        <f>IF(Table1[[#This Row],[Etikett - B1 - Recyceltes Material Anteil (in %)]]="","",Table1[[#This Row],[Etikett - B1 - Recyceltes Material Anteil (in %)]])</f>
        <v/>
      </c>
      <c r="NU168" s="812" t="str">
        <f>IF(Table1[[#This Row],[Etikett - B1 - Beschichtung]]="","",VLOOKUP(Table1[[#This Row],[Etikett - B1 - Beschichtung]],'DD FD'!AE:AF,2,FALSE))</f>
        <v/>
      </c>
      <c r="NV168" s="815" t="str">
        <f>IF(Table1[[#This Row],[Etikett - B1 - Beschichtung Anteil (in %)]]="","",Table1[[#This Row],[Etikett - B1 - Beschichtung Anteil (in %)]])</f>
        <v/>
      </c>
      <c r="NW168" s="811" t="str">
        <f>IF(Table1[[#This Row],[Etikett - B2 - Art]]="","",VLOOKUP(Table1[[#This Row],[Etikett - B2 - Art]],'DD FD'!F:G,2,FALSE))</f>
        <v/>
      </c>
      <c r="NX168" s="812" t="str">
        <f>IF(Table1[[#This Row],[Etikett - B2 - Fraktion]]="","",VLOOKUP(Table1[[#This Row],[Etikett - B2 - Fraktion]],'DD FD'!H:J,3,FALSE))</f>
        <v/>
      </c>
      <c r="NY168" s="809" t="str">
        <f>IF(Table1[[#This Row],[Etikett - B2 - Gewicht (in G)]]="","",Table1[[#This Row],[Etikett - B2 - Gewicht (in G)]])</f>
        <v/>
      </c>
      <c r="NZ168" s="809" t="str">
        <f>IF(Table1[[#This Row],[Etikett - B2 - Lizenzierungs-pflichtig? (X=Ja)]]="","",Table1[[#This Row],[Etikett - B2 - Lizenzierungs-pflichtig? (X=Ja)]])</f>
        <v/>
      </c>
      <c r="OA168" s="809" t="str">
        <f>IF(Table1[[#This Row],[Etikett - B2 - Trennbar vom Hauptkörper? (X=Ja)]]="","",Table1[[#This Row],[Etikett - B2 - Trennbar vom Hauptkörper? (X=Ja)]])</f>
        <v/>
      </c>
      <c r="OB168" s="812" t="str">
        <f>IF(Table1[[#This Row],[Etikett - B2 - Virgin Material]]="","",VLOOKUP(Table1[[#This Row],[Etikett - B2 - Virgin Material]],'DD FD'!AJ:AK,2,FALSE))</f>
        <v/>
      </c>
      <c r="OC168" s="813" t="str">
        <f>IF(Table1[[#This Row],[Etikett - B2 - Virgin Material Anteil (in %)]]="","",Table1[[#This Row],[Etikett - B2 - Virgin Material Anteil (in %)]])</f>
        <v/>
      </c>
      <c r="OD168" s="812" t="str">
        <f>IF(Table1[[#This Row],[Etikett - B2 - Recyceltes Material]]="","",VLOOKUP(Table1[[#This Row],[Etikett - B2 - Recyceltes Material]],'DD FD'!AL:AM,2,FALSE))</f>
        <v/>
      </c>
      <c r="OE168" s="813" t="str">
        <f>IF(Table1[[#This Row],[Etikett - B2 - Recyceltes Material Anteil (in %)]]="","",Table1[[#This Row],[Etikett - B2 - Recyceltes Material Anteil (in %)]])</f>
        <v/>
      </c>
      <c r="OF168" s="812" t="str">
        <f>IF(Table1[[#This Row],[Etikett - B2 - Beschichtung]]="","",VLOOKUP(Table1[[#This Row],[Etikett - B2 - Beschichtung]],'DD FD'!AE:AF,2,FALSE))</f>
        <v/>
      </c>
      <c r="OG168" s="815" t="str">
        <f>IF(Table1[[#This Row],[Etikett - B2 - Beschichtung Anteil (in %)]]="","",Table1[[#This Row],[Etikett - B2 - Beschichtung Anteil (in %)]])</f>
        <v/>
      </c>
      <c r="OH168" s="811" t="str">
        <f>IF(Table1[[#This Row],[Etikett - B3 - Art]]="","",VLOOKUP(Table1[[#This Row],[Etikett - B3 - Art]],'DD FD'!F:G,2,FALSE))</f>
        <v/>
      </c>
      <c r="OI168" s="812" t="str">
        <f>IF(Table1[[#This Row],[Etikett - B3 - Fraktion]]="","",VLOOKUP(Table1[[#This Row],[Etikett - B3 - Fraktion]],'DD FD'!H:J,3,FALSE))</f>
        <v/>
      </c>
      <c r="OJ168" s="809" t="str">
        <f>IF(Table1[[#This Row],[Etikett - B3 - Gewicht (in G)]]="","",Table1[[#This Row],[Etikett - B3 - Gewicht (in G)]])</f>
        <v/>
      </c>
      <c r="OK168" s="809" t="str">
        <f>IF(Table1[[#This Row],[Etikett - B3 - Lizenzierungs-pflichtig? (X=Ja)]]="","",Table1[[#This Row],[Etikett - B3 - Lizenzierungs-pflichtig? (X=Ja)]])</f>
        <v/>
      </c>
      <c r="OL168" s="809" t="str">
        <f>IF(Table1[[#This Row],[Etikett - B3 - Trennbar vom Hauptkörper? (X=Ja)]]="","",Table1[[#This Row],[Etikett - B3 - Trennbar vom Hauptkörper? (X=Ja)]])</f>
        <v/>
      </c>
      <c r="OM168" s="812" t="str">
        <f>IF(Table1[[#This Row],[Etikett - B3 - Virgin Material]]="","",VLOOKUP(Table1[[#This Row],[Etikett - B3 - Virgin Material]],'DD FD'!AJ:AK,2,FALSE))</f>
        <v/>
      </c>
      <c r="ON168" s="813" t="str">
        <f>IF(Table1[[#This Row],[Etikett - B3 - Virgin Material Anteil (in %)]]="","",Table1[[#This Row],[Etikett - B3 - Virgin Material Anteil (in %)]])</f>
        <v/>
      </c>
      <c r="OO168" s="812" t="str">
        <f>IF(Table1[[#This Row],[Etikett - B3 - Recyceltes Material]]="","",VLOOKUP(Table1[[#This Row],[Etikett - B3 - Recyceltes Material]],'DD FD'!AL:AM,2,FALSE))</f>
        <v/>
      </c>
      <c r="OP168" s="813" t="str">
        <f>IF(Table1[[#This Row],[Etikett - B3 - Recyceltes Material Anteil (in %)]]="","",Table1[[#This Row],[Etikett - B3 - Recyceltes Material Anteil (in %)]])</f>
        <v/>
      </c>
      <c r="OQ168" s="812" t="str">
        <f>IF(Table1[[#This Row],[Etikett - B3 - Beschichtung]]="","",VLOOKUP(Table1[[#This Row],[Etikett - B3 - Beschichtung]],'DD FD'!AE:AF,2,FALSE))</f>
        <v/>
      </c>
      <c r="OR168" s="861" t="str">
        <f>IF(Table1[[#This Row],[Etikett - B3 - Beschichtung Anteil (in %)]]="","",Table1[[#This Row],[Etikett - B3 - Beschichtung Anteil (in %)]])</f>
        <v/>
      </c>
      <c r="OS168" s="866">
        <f>ROUNDUP(SUM(
IF(AND(LB168='DD FD'!$J$7,LD168='DD FD'!$AI$3),LC168,0),
IF(AND(LL168='DD FD'!$J$7,LN168='DD FD'!$AI$3),LM168,0),
IF(AND(LV168='DD FD'!$J$7,LX168='DD FD'!$AI$3),LW168,0),
IF(AND(MF168='DD FD'!$J$7,MH168='DD FD'!$AI$3),MG168,0),
IF(AND(MQ168='DD FD'!$J$7,MS168='DD FD'!$AI$3),MR168,0),
IF(AND(NB168='DD FD'!$J$7,ND168='DD FD'!$AI$3),NC168,0),
IF(AND(NM168='DD FD'!$J$7,NO168='DD FD'!$AI$3),NN168,0),
IF(AND(NX168='DD FD'!$J$7,NZ168='DD FD'!$AI$3),NY168,0),
IF(AND(OI168='DD FD'!$J$7,OK168='DD FD'!$AI$3),OJ168,0),
),2)</f>
        <v>0</v>
      </c>
      <c r="OT168" s="865">
        <f>ROUNDUP(SUM(
IF(AND(LB168='DD FD'!$J$6,LD168='DD FD'!$AI$3),LC168,0),
IF(AND(LL168='DD FD'!$J$6,LN168='DD FD'!$AI$3),LM168,0),
IF(AND(LV168='DD FD'!$J$6,LX168='DD FD'!$AI$3),LW168,0),
IF(AND(MF168='DD FD'!$J$6,MH168='DD FD'!$AI$3),MG168,0),
IF(AND(MQ168='DD FD'!$J$6,MS168='DD FD'!$AI$3),MR168,0),
IF(AND(NB168='DD FD'!$J$6,ND168='DD FD'!$AI$3),NC168,0),
IF(AND(NM168='DD FD'!$J$6,NO168='DD FD'!$AI$3),NN168,0),
IF(AND(NX168='DD FD'!$J$6,NZ168='DD FD'!$AI$3),NY168,0),
IF(AND(OI168='DD FD'!$J$6,OK168='DD FD'!$AI$3),OJ168,0),
),2)</f>
        <v>0</v>
      </c>
      <c r="OU168" s="865">
        <f>ROUNDUP(SUM(
IF(AND(LB168='DD FD'!$J$10,LD168='DD FD'!$AI$3),LC168,0),
IF(AND(LL168='DD FD'!$J$10,LN168='DD FD'!$AI$3),LM168,0),
IF(AND(LV168='DD FD'!$J$10,LX168='DD FD'!$AI$3),LW168,0),
IF(AND(MF168='DD FD'!$J$10,MH168='DD FD'!$AI$3),MG168,0),
IF(AND(MQ168='DD FD'!$J$10,MS168='DD FD'!$AI$3),MR168,0),
IF(AND(NB168='DD FD'!$J$10,ND168='DD FD'!$AI$3),NC168,0),
IF(AND(NM168='DD FD'!$J$10,NO168='DD FD'!$AI$3),NN168,0),
IF(AND(NX168='DD FD'!$J$10,NZ168='DD FD'!$AI$3),NY168,0),
IF(AND(OI168='DD FD'!$J$10,OK168='DD FD'!$AI$3),OJ168,0),
),2)</f>
        <v>0</v>
      </c>
      <c r="OV168" s="865">
        <f>ROUNDUP(SUM(
IF(AND(LB168='DD FD'!$J$8,LD168='DD FD'!$AI$3),LC168,0),
IF(AND(LL168='DD FD'!$J$8,LN168='DD FD'!$AI$3),LM168,0),
IF(AND(LV168='DD FD'!$J$8,LX168='DD FD'!$AI$3),LW168,0),
IF(AND(MF168='DD FD'!$J$8,MH168='DD FD'!$AI$3),MG168,0),
IF(AND(MQ168='DD FD'!$J$8,MS168='DD FD'!$AI$3),MR168,0),
IF(AND(NB168='DD FD'!$J$8,ND168='DD FD'!$AI$3),NC168,0),
IF(AND(NM168='DD FD'!$J$8,NO168='DD FD'!$AI$3),NN168,0),
IF(AND(NX168='DD FD'!$J$8,NZ168='DD FD'!$AI$3),NY168,0),
IF(AND(OI168='DD FD'!$J$8,OK168='DD FD'!$AI$3),OJ168,0),
),2)</f>
        <v>0</v>
      </c>
      <c r="OW168" s="865">
        <f>ROUNDUP(SUM(
IF(AND(LB168='DD FD'!$J$5,LD168='DD FD'!$AI$3),LC168,0),
IF(AND(LL168='DD FD'!$J$5,LN168='DD FD'!$AI$3),LM168,0),
IF(AND(LV168='DD FD'!$J$5,LX168='DD FD'!$AI$3),LW168,0),
IF(AND(MF168='DD FD'!$J$5,MH168='DD FD'!$AI$3),MG168,0),
IF(AND(MQ168='DD FD'!$J$5,MS168='DD FD'!$AI$3),MR168,0),
IF(AND(NB168='DD FD'!$J$5,ND168='DD FD'!$AI$3),NC168,0),
IF(AND(NM168='DD FD'!$J$5,NO168='DD FD'!$AI$3),NN168,0),
IF(AND(NX168='DD FD'!$J$5,NZ168='DD FD'!$AI$3),NY168,0),
IF(AND(OI168='DD FD'!$J$5,OK168='DD FD'!$AI$3),OJ168,0),
),2)</f>
        <v>0</v>
      </c>
      <c r="OX168" s="865">
        <f>ROUNDUP(SUM(
IF(AND(LB168='DD FD'!$J$9,LD168='DD FD'!$AI$3),LC168,0),
IF(AND(LL168='DD FD'!$J$9,LN168='DD FD'!$AI$3),LM168,0),
IF(AND(LV168='DD FD'!$J$9,LX168='DD FD'!$AI$3),LW168,0),
IF(AND(MF168='DD FD'!$J$9,MH168='DD FD'!$AI$3),MG168,0),
IF(AND(MQ168='DD FD'!$J$9,MS168='DD FD'!$AI$3),MR168,0),
IF(AND(NB168='DD FD'!$J$9,ND168='DD FD'!$AI$3),NC168,0),
IF(AND(NM168='DD FD'!$J$9,NO168='DD FD'!$AI$3),NN168,0),
IF(AND(NX168='DD FD'!$J$9,NZ168='DD FD'!$AI$3),NY168,0),
IF(AND(OI168='DD FD'!$J$9,OK168='DD FD'!$AI$3),OJ168,0),
),2)</f>
        <v>0</v>
      </c>
      <c r="OY168" s="865">
        <f>ROUNDUP(SUM(
IF(AND(LB168='DD FD'!$J$4,LD168='DD FD'!$AI$3),LC168,0),
IF(AND(LL168='DD FD'!$J$4,LN168='DD FD'!$AI$3),LM168,0),
IF(AND(LV168='DD FD'!$J$4,LX168='DD FD'!$AI$3),LW168,0),
IF(AND(MF168='DD FD'!$J$4,MH168='DD FD'!$AI$3),MG168,0),
IF(AND(MQ168='DD FD'!$J$4,MS168='DD FD'!$AI$3),MR168,0),
IF(AND(NB168='DD FD'!$J$4,ND168='DD FD'!$AI$3),NC168,0),
IF(AND(NM168='DD FD'!$J$4,NO168='DD FD'!$AI$3),NN168,0),
IF(AND(NX168='DD FD'!$J$4,NZ168='DD FD'!$AI$3),NY168,0),
IF(AND(OI168='DD FD'!$J$4,OK168='DD FD'!$AI$3),OJ168,0),
),2)</f>
        <v>0</v>
      </c>
      <c r="OZ168" s="867">
        <f>ROUNDUP(SUM(
IF(AND(LB168='DD FD'!$J$11,LD168='DD FD'!$AI$3),LC168,0),
IF(AND(LL168='DD FD'!$J$11,LN168='DD FD'!$AI$3),LM168,0),
IF(AND(LV168='DD FD'!$J$11,LX168='DD FD'!$AI$3),LW168,0),
IF(AND(MF168='DD FD'!$J$11,MH168='DD FD'!$AI$3),MG168,0),
IF(AND(MQ168='DD FD'!$J$11,MS168='DD FD'!$AI$3),MR168,0),
IF(AND(NB168='DD FD'!$J$11,ND168='DD FD'!$AI$3),NC168,0),
IF(AND(NM168='DD FD'!$J$11,NO168='DD FD'!$AI$3),NN168,0),
IF(AND(NX168='DD FD'!$J$11,NZ168='DD FD'!$AI$3),NY168,0),
IF(AND(OI168='DD FD'!$J$11,OK168='DD FD'!$AI$3),OJ168,0),
),2)</f>
        <v>0</v>
      </c>
    </row>
    <row r="169" spans="1:416">
      <c r="A169" s="663"/>
      <c r="B169" s="182"/>
      <c r="C169" s="282"/>
      <c r="D169" s="282"/>
      <c r="E169" s="183"/>
      <c r="F169" s="355"/>
      <c r="G169" s="359"/>
      <c r="H169" s="664"/>
      <c r="I169" s="173"/>
      <c r="J169" s="161" t="str">
        <f t="shared" si="54"/>
        <v/>
      </c>
      <c r="K169" s="633" t="str">
        <f t="shared" si="71"/>
        <v/>
      </c>
      <c r="L169" s="636"/>
      <c r="M169" s="124" t="str">
        <f t="shared" si="72"/>
        <v/>
      </c>
      <c r="N169" s="125" t="str">
        <f t="shared" si="55"/>
        <v/>
      </c>
      <c r="O169" s="175"/>
      <c r="P169" s="175"/>
      <c r="Q169" s="126" t="str">
        <f t="shared" si="73"/>
        <v/>
      </c>
      <c r="R169" s="184"/>
      <c r="S169" s="184"/>
      <c r="T169" s="182"/>
      <c r="U169" s="182"/>
      <c r="V169" s="182"/>
      <c r="W169" s="358"/>
      <c r="X169" s="182"/>
      <c r="Y169" s="183"/>
      <c r="Z169" s="123"/>
      <c r="AA169" s="176"/>
      <c r="AB169" s="176"/>
      <c r="AC169" s="176"/>
      <c r="AD169" s="176"/>
      <c r="AE169" s="176"/>
      <c r="AF169" s="176"/>
      <c r="AG169" s="127" t="str">
        <f t="shared" si="74"/>
        <v/>
      </c>
      <c r="AH169" s="127" t="str">
        <f t="shared" si="75"/>
        <v/>
      </c>
      <c r="AI169" s="370"/>
      <c r="AJ169" s="635"/>
      <c r="AK169" s="619" t="str">
        <f t="shared" si="76"/>
        <v/>
      </c>
      <c r="AL169" s="124" t="str">
        <f t="shared" si="56"/>
        <v/>
      </c>
      <c r="AM169" s="124" t="str">
        <f t="shared" si="57"/>
        <v/>
      </c>
      <c r="AN169" s="124" t="str">
        <f t="shared" si="58"/>
        <v/>
      </c>
      <c r="AO169" s="124" t="str">
        <f t="shared" si="59"/>
        <v/>
      </c>
      <c r="AP169" s="184"/>
      <c r="AQ169" s="182"/>
      <c r="AR169" s="182"/>
      <c r="AS169" s="182"/>
      <c r="AT169" s="182"/>
      <c r="AU169" s="127" t="str">
        <f t="shared" si="60"/>
        <v/>
      </c>
      <c r="AV169" s="354"/>
      <c r="AW169" s="127" t="str">
        <f t="shared" si="61"/>
        <v/>
      </c>
      <c r="AX169" s="144" t="str">
        <f t="shared" si="62"/>
        <v/>
      </c>
      <c r="AY169" s="182"/>
      <c r="AZ169" s="23"/>
      <c r="BA169" s="23"/>
      <c r="BB169" s="183"/>
      <c r="BC169" s="622"/>
      <c r="BD169" s="649" t="str">
        <f t="shared" si="77"/>
        <v/>
      </c>
      <c r="BE169" s="354"/>
      <c r="BF169" s="192" t="str">
        <f t="shared" si="78"/>
        <v/>
      </c>
      <c r="BG169" s="159"/>
      <c r="BH169" s="159"/>
      <c r="BI169" s="182"/>
      <c r="BJ169" s="194"/>
      <c r="BK169" s="194"/>
      <c r="BL169" s="194"/>
      <c r="BM169" s="127" t="str">
        <f t="shared" si="63"/>
        <v/>
      </c>
      <c r="BN169" s="194"/>
      <c r="BO169" s="178" t="str">
        <f t="shared" si="64"/>
        <v/>
      </c>
      <c r="BP169" s="191"/>
      <c r="BQ169" s="182"/>
      <c r="BR169" s="23"/>
      <c r="BS169" s="23"/>
      <c r="BT169" s="23"/>
      <c r="BU169" s="651"/>
      <c r="BV169" s="647"/>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633" t="str">
        <f t="shared" si="79"/>
        <v/>
      </c>
      <c r="DY169" s="736"/>
      <c r="DZ169" s="334"/>
      <c r="EA169" s="736"/>
      <c r="EB169" s="197"/>
      <c r="EC169" s="194"/>
      <c r="ED169" s="197"/>
      <c r="EE169" s="197"/>
      <c r="EF169" s="194"/>
      <c r="EG169" s="194"/>
      <c r="EH169" s="194"/>
      <c r="EI169" s="123" t="str">
        <f t="shared" si="65"/>
        <v/>
      </c>
      <c r="EJ169" s="194"/>
      <c r="EK169" s="620" t="str">
        <f t="shared" si="66"/>
        <v/>
      </c>
      <c r="EL169" s="756"/>
      <c r="EM169" s="620" t="str">
        <f t="shared" si="80"/>
        <v/>
      </c>
      <c r="EN169" s="733"/>
      <c r="EO169" s="163"/>
      <c r="EP169" s="163"/>
      <c r="EQ169" s="163"/>
      <c r="ER169" s="163"/>
      <c r="ES169" s="163"/>
      <c r="ET169" s="163"/>
      <c r="EU169" s="163"/>
      <c r="EV169" s="163"/>
      <c r="EW169" s="163"/>
      <c r="EX169" s="163"/>
      <c r="EY169" s="163"/>
      <c r="EZ169" s="163"/>
      <c r="FA169" s="163"/>
      <c r="FB169" s="163"/>
      <c r="FC169" s="742"/>
      <c r="FD169" s="648" t="str">
        <f t="shared" si="67"/>
        <v/>
      </c>
      <c r="FE169" s="183"/>
      <c r="FF169" s="201"/>
      <c r="FG169" s="201"/>
      <c r="FH169" s="201"/>
      <c r="FI169" s="201"/>
      <c r="FJ169" s="201"/>
      <c r="FK169" s="201"/>
      <c r="FL169" s="182"/>
      <c r="FM169" s="182"/>
      <c r="FN169" s="334"/>
      <c r="FO169" s="123" t="str">
        <f t="shared" si="68"/>
        <v/>
      </c>
      <c r="FP169" s="889" t="str">
        <f>IF(Table1[[#This Row],[Baumwollanteil (in %)]]&lt;&gt;"","05","")</f>
        <v/>
      </c>
      <c r="FQ169" s="999"/>
      <c r="FR169" s="179" t="str">
        <f t="shared" si="69"/>
        <v/>
      </c>
      <c r="FS169" s="175"/>
      <c r="FT169" s="175"/>
      <c r="FU169" s="175"/>
      <c r="FV169" s="745" t="str">
        <f t="shared" si="70"/>
        <v/>
      </c>
      <c r="FZ169" s="24"/>
      <c r="GA169" s="24"/>
      <c r="GC169" s="1010" t="str">
        <f>IF(Table1[[#This Row],[Global Trade Item Number (GTIN)]]="","",Table1[[#This Row],[Global Trade Item Number (GTIN)]])</f>
        <v/>
      </c>
      <c r="GD169" s="790" t="str">
        <f>IF(Table1[[#This Row],[WAWI-Nr./ Kreditoren-Nummer
(ASDV)]]&lt;&gt;"",Table1[[#This Row],[WAWI-Nr./ Kreditoren-Nummer
(ASDV)]],"")</f>
        <v/>
      </c>
      <c r="GE169" s="190"/>
      <c r="GF169" s="790" t="str">
        <f>IF(Table1[[#This Row],[Gültig ab (Datum)]]&lt;&gt;"","31.12.9999","")</f>
        <v/>
      </c>
      <c r="GG169" s="190"/>
      <c r="GH169" s="190"/>
      <c r="GI169" s="616"/>
      <c r="GJ169" s="765"/>
      <c r="GK169" s="763"/>
      <c r="GL169" s="617"/>
      <c r="GM169" s="617"/>
      <c r="GN169" s="617"/>
      <c r="GO169" s="617"/>
      <c r="GP169" s="617"/>
      <c r="GQ169" s="775"/>
      <c r="GR169" s="771"/>
      <c r="GS169" s="159"/>
      <c r="GT169" s="610"/>
      <c r="GU169" s="610"/>
      <c r="GV169" s="610"/>
      <c r="GW169" s="610"/>
      <c r="GX169" s="610"/>
      <c r="GY169" s="610"/>
      <c r="GZ169" s="610"/>
      <c r="HA169" s="610"/>
      <c r="HB169" s="771"/>
      <c r="HC169" s="610"/>
      <c r="HD169" s="610"/>
      <c r="HE169" s="610"/>
      <c r="HF169" s="610"/>
      <c r="HG169" s="610"/>
      <c r="HH169" s="610"/>
      <c r="HI169" s="610"/>
      <c r="HJ169" s="610"/>
      <c r="HK169" s="610"/>
      <c r="HL169" s="771"/>
      <c r="HM169" s="610"/>
      <c r="HN169" s="610"/>
      <c r="HO169" s="610"/>
      <c r="HP169" s="610"/>
      <c r="HQ169" s="610"/>
      <c r="HR169" s="610"/>
      <c r="HS169" s="610"/>
      <c r="HT169" s="610"/>
      <c r="HU169" s="610"/>
      <c r="HV169" s="771"/>
      <c r="HW169" s="610"/>
      <c r="HX169" s="610"/>
      <c r="HY169" s="610"/>
      <c r="HZ169" s="610"/>
      <c r="IA169" s="610"/>
      <c r="IB169" s="610"/>
      <c r="IC169" s="610"/>
      <c r="ID169" s="610"/>
      <c r="IE169" s="610"/>
      <c r="IF169" s="610"/>
      <c r="IG169" s="771"/>
      <c r="IH169" s="610"/>
      <c r="II169" s="610"/>
      <c r="IJ169" s="610"/>
      <c r="IK169" s="610"/>
      <c r="IL169" s="610"/>
      <c r="IM169" s="610"/>
      <c r="IN169" s="610"/>
      <c r="IO169" s="610"/>
      <c r="IP169" s="610"/>
      <c r="IQ169" s="610"/>
      <c r="IR169" s="771"/>
      <c r="IS169" s="610"/>
      <c r="IT169" s="610"/>
      <c r="IU169" s="610"/>
      <c r="IV169" s="610"/>
      <c r="IW169" s="610"/>
      <c r="IX169" s="610"/>
      <c r="IY169" s="610"/>
      <c r="IZ169" s="610"/>
      <c r="JA169" s="610"/>
      <c r="JB169" s="610"/>
      <c r="JC169" s="771"/>
      <c r="JD169" s="610"/>
      <c r="JE169" s="610"/>
      <c r="JF169" s="610"/>
      <c r="JG169" s="610"/>
      <c r="JH169" s="610"/>
      <c r="JI169" s="610"/>
      <c r="JJ169" s="610"/>
      <c r="JK169" s="610"/>
      <c r="JL169" s="610"/>
      <c r="JM169" s="827"/>
      <c r="JN169" s="771"/>
      <c r="JO169" s="610"/>
      <c r="JP169" s="610"/>
      <c r="JQ169" s="610"/>
      <c r="JR169" s="610"/>
      <c r="JS169" s="610"/>
      <c r="JT169" s="610"/>
      <c r="JU169" s="610"/>
      <c r="JV169" s="610"/>
      <c r="JW169" s="610"/>
      <c r="JX169" s="610"/>
      <c r="JY169" s="771"/>
      <c r="JZ169" s="610"/>
      <c r="KA169" s="610"/>
      <c r="KB169" s="610"/>
      <c r="KC169" s="610"/>
      <c r="KD169" s="610"/>
      <c r="KE169" s="610"/>
      <c r="KF169" s="610"/>
      <c r="KG169" s="610"/>
      <c r="KH169" s="610"/>
      <c r="KI169" s="610"/>
      <c r="KL169" s="803" t="str">
        <f>IF(Table1[[#This Row],[GTIN]]&lt;&gt;"",Table1[[#This Row],[GTIN]],"")</f>
        <v/>
      </c>
      <c r="KM169" s="804" t="str">
        <f>Table1[[#This Row],[Kreditor]]</f>
        <v/>
      </c>
      <c r="KN169" s="805" t="str">
        <f>IF(Table1[[#This Row],[Gültig ab (Datum)]]&lt;&gt;"",Table1[[#This Row],[Gültig ab (Datum)]],"")</f>
        <v/>
      </c>
      <c r="KO169" s="805" t="str">
        <f>Table1[[#This Row],[Gültig bis]]</f>
        <v/>
      </c>
      <c r="KP169" s="818" t="str">
        <f>IF(Table1[[#This Row],[Artikel verpackt? 
(X=Ja)]]="","",Table1[[#This Row],[Artikel verpackt? 
(X=Ja)]])</f>
        <v/>
      </c>
      <c r="KQ169" s="806" t="str">
        <f>IF(Table1[[#This Row],[Verpackung recyclingfähig?
(X=Ja)]]="","",Table1[[#This Row],[Verpackung recyclingfähig?
(X=Ja)]])</f>
        <v/>
      </c>
      <c r="KR169" s="807"/>
      <c r="KS169" s="808"/>
      <c r="KT169" s="809"/>
      <c r="KU169" s="809"/>
      <c r="KV169" s="809"/>
      <c r="KW169" s="809"/>
      <c r="KX169" s="809"/>
      <c r="KY169" s="809"/>
      <c r="KZ169" s="810"/>
      <c r="LA169" s="811" t="str">
        <f>IF(Table1[[#This Row],[Hauptkörper - B1 - Art]]="","",VLOOKUP(Table1[[#This Row],[Hauptkörper - B1 - Art]],'DD FD'!B:C,2,FALSE))</f>
        <v/>
      </c>
      <c r="LB169" s="812" t="str">
        <f>IF(Table1[[#This Row],[Hauptkörper - B1 - Fraktion]]="","",VLOOKUP(Table1[[#This Row],[Hauptkörper - B1 - Fraktion]],'DD FD'!H:J,3,FALSE))</f>
        <v/>
      </c>
      <c r="LC169" s="809" t="str">
        <f>IF(Table1[[#This Row],[Hauptkörper - B1 - Gewicht
(in G)]]="","",Table1[[#This Row],[Hauptkörper - B1 - Gewicht
(in G)]])</f>
        <v/>
      </c>
      <c r="LD169" s="809" t="str">
        <f>IF(Table1[[#This Row],[Hauptkörper - B1 - Lizenzierungs-pflichtig? (X=Ja)]]="","",Table1[[#This Row],[Hauptkörper - B1 - Lizenzierungs-pflichtig? (X=Ja)]])</f>
        <v/>
      </c>
      <c r="LE169" s="812" t="str">
        <f>IF(Table1[[#This Row],[Hauptkörper - B1 - Virgin Material]]="","",VLOOKUP(Table1[[#This Row],[Hauptkörper - B1 - Virgin Material]],'DD FD'!AJ:AK,2,FALSE))</f>
        <v/>
      </c>
      <c r="LF169" s="813" t="str">
        <f>IF(Table1[[#This Row],[Hauptkörper - B1 - Virgin Material Anteil (in %)]]="","",Table1[[#This Row],[Hauptkörper - B1 - Virgin Material Anteil (in %)]])</f>
        <v/>
      </c>
      <c r="LG169" s="812" t="str">
        <f>IF(Table1[[#This Row],[Hauptkörper - B1 - Recyceltes Material]]="","",VLOOKUP(Table1[[#This Row],[Hauptkörper - B1 - Recyceltes Material]],'DD FD'!AL:AM,2,FALSE))</f>
        <v/>
      </c>
      <c r="LH169" s="813" t="str">
        <f>IF(Table1[[#This Row],[Hauptkörper - B1 - Recyceltes Material Anteil (in %)]]="","",Table1[[#This Row],[Hauptkörper - B1 - Recyceltes Material Anteil (in %)]])</f>
        <v/>
      </c>
      <c r="LI169" s="814" t="str">
        <f>IF(Table1[[#This Row],[Hauptkörper - B1 - Beschichtung]]="","",VLOOKUP(Table1[[#This Row],[Hauptkörper - B1 - Beschichtung]],'DD FD'!AE:AF,2,FALSE))</f>
        <v/>
      </c>
      <c r="LJ169" s="815" t="str">
        <f>IF(Table1[[#This Row],[Hauptkörper - B1 - Beschichtung Anteil (in %)]]="","",Table1[[#This Row],[Hauptkörper - B1 - Beschichtung Anteil (in %)]])</f>
        <v/>
      </c>
      <c r="LK169" s="811" t="str">
        <f>IF(Table1[[#This Row],[Hauptkörper - B2 - Art]]="","",VLOOKUP(Table1[[#This Row],[Hauptkörper - B2 - Art]],'DD FD'!B:C,2,FALSE))</f>
        <v/>
      </c>
      <c r="LL169" s="812" t="str">
        <f>IF(Table1[[#This Row],[Hauptkörper - B2 - Fraktion]]="","",VLOOKUP(Table1[[#This Row],[Hauptkörper - B2 - Fraktion]],'DD FD'!H:J,3,FALSE))</f>
        <v/>
      </c>
      <c r="LM169" s="809" t="str">
        <f>IF(Table1[[#This Row],[Hauptkörper - B2 - Gewicht
(in G)]]="","",Table1[[#This Row],[Hauptkörper - B2 - Gewicht
(in G)]])</f>
        <v/>
      </c>
      <c r="LN169" s="809" t="str">
        <f>IF(Table1[[#This Row],[Hauptkörper - B2 - Lizenzierungs-pflichtig? (X=Ja)]]="","",Table1[[#This Row],[Hauptkörper - B2 - Lizenzierungs-pflichtig? (X=Ja)]])</f>
        <v/>
      </c>
      <c r="LO169" s="812" t="str">
        <f>IF(Table1[[#This Row],[Hauptkörper - B2 - Virgin Material]]="","",VLOOKUP(Table1[[#This Row],[Hauptkörper - B2 - Virgin Material]],'DD FD'!AJ:AK,2,FALSE))</f>
        <v/>
      </c>
      <c r="LP169" s="813" t="str">
        <f>IF(Table1[[#This Row],[Hauptkörper - B2 - Virgin Material Anteil (in %)]]="","",Table1[[#This Row],[Hauptkörper - B2 - Virgin Material Anteil (in %)]])</f>
        <v/>
      </c>
      <c r="LQ169" s="812" t="str">
        <f>IF(Table1[[#This Row],[Hauptkörper - B2 - Recyceltes Material]]="","",VLOOKUP(Table1[[#This Row],[Hauptkörper - B2 - Recyceltes Material]],'DD FD'!AL:AM,2,FALSE))</f>
        <v/>
      </c>
      <c r="LR169" s="813" t="str">
        <f>IF(Table1[[#This Row],[Hauptkörper - B2 - Recyceltes Material Anteil (in %)]]="","",Table1[[#This Row],[Hauptkörper - B2 - Recyceltes Material Anteil (in %)]])</f>
        <v/>
      </c>
      <c r="LS169" s="812" t="str">
        <f>IF(Table1[[#This Row],[Hauptkörper - B2 - Beschichtung]]="","",VLOOKUP(Table1[[#This Row],[Hauptkörper - B2 - Beschichtung]],'DD FD'!AE:AF,2,FALSE))</f>
        <v/>
      </c>
      <c r="LT169" s="815" t="str">
        <f>IF(Table1[[#This Row],[Hauptkörper - B2 - Beschichtung Anteil (in %)]]="","",Table1[[#This Row],[Hauptkörper - B2 - Beschichtung Anteil (in %)]])</f>
        <v/>
      </c>
      <c r="LU169" s="811" t="str">
        <f>IF(Table1[[#This Row],[Hauptkörper - B3 - Art]]="","",VLOOKUP(Table1[[#This Row],[Hauptkörper - B3 - Art]],'DD FD'!B:C,2,FALSE))</f>
        <v/>
      </c>
      <c r="LV169" s="812" t="str">
        <f>IF(Table1[[#This Row],[Hauptkörper - B3 - Fraktion]]="","",VLOOKUP(Table1[[#This Row],[Hauptkörper - B3 - Fraktion]],'DD FD'!H:J,3,FALSE))</f>
        <v/>
      </c>
      <c r="LW169" s="809" t="str">
        <f>IF(Table1[[#This Row],[Hauptkörper - B3 - Gewicht
(in G)]]="","",Table1[[#This Row],[Hauptkörper - B3 - Gewicht
(in G)]])</f>
        <v/>
      </c>
      <c r="LX169" s="809" t="str">
        <f>IF(Table1[[#This Row],[Hauptkörper - B3 - Lizenzierungs-pflichtig? (X=Ja)]]="","",Table1[[#This Row],[Hauptkörper - B3 - Lizenzierungs-pflichtig? (X=Ja)]])</f>
        <v/>
      </c>
      <c r="LY169" s="812" t="str">
        <f>IF(Table1[[#This Row],[Hauptkörper - B3 - Virgin Material]]="","",VLOOKUP(Table1[[#This Row],[Hauptkörper - B3 - Virgin Material]],'DD FD'!AJ:AK,2,FALSE))</f>
        <v/>
      </c>
      <c r="LZ169" s="813" t="str">
        <f>IF(Table1[[#This Row],[Hauptkörper - B3 - Virgin Material Anteil (in %)]]="","",Table1[[#This Row],[Hauptkörper - B3 - Virgin Material Anteil (in %)]])</f>
        <v/>
      </c>
      <c r="MA169" s="812" t="str">
        <f>IF(Table1[[#This Row],[Hauptkörper - B3 - Recyceltes Material]]="","",VLOOKUP(Table1[[#This Row],[Hauptkörper - B3 - Recyceltes Material]],'DD FD'!AL:AM,2,FALSE))</f>
        <v/>
      </c>
      <c r="MB169" s="813" t="str">
        <f>IF(Table1[[#This Row],[Hauptkörper - B3 - Recyceltes Material Anteil (in %)]]="","",Table1[[#This Row],[Hauptkörper - B3 - Recyceltes Material Anteil (in %)]])</f>
        <v/>
      </c>
      <c r="MC169" s="812" t="str">
        <f>IF(Table1[[#This Row],[Hauptkörper - B3 - Beschichtung]]="","",VLOOKUP(Table1[[#This Row],[Hauptkörper - B3 - Beschichtung]],'DD FD'!AE:AF,2,FALSE))</f>
        <v/>
      </c>
      <c r="MD169" s="815" t="str">
        <f>IF(Table1[[#This Row],[Hauptkörper - B3 - Beschichtung Anteil (in %)]]="","",Table1[[#This Row],[Hauptkörper - B3 - Beschichtung Anteil (in %)]])</f>
        <v/>
      </c>
      <c r="ME169" s="811" t="str">
        <f>IF(Table1[[#This Row],[Verschluss - B1 - Art]]="","",VLOOKUP(Table1[[#This Row],[Verschluss - B1 - Art]],'DD FD'!D:E,2,FALSE))</f>
        <v/>
      </c>
      <c r="MF169" s="812" t="str">
        <f>IF(Table1[[#This Row],[Verschluss - B1 - Fraktion]]="","",VLOOKUP(Table1[[#This Row],[Verschluss - B1 - Fraktion]],'DD FD'!H:J,3,FALSE))</f>
        <v/>
      </c>
      <c r="MG169" s="809" t="str">
        <f>IF(Table1[[#This Row],[Verschluss - B1 - Gewicht (in G)]]="","",Table1[[#This Row],[Verschluss - B1 - Gewicht (in G)]])</f>
        <v/>
      </c>
      <c r="MH169" s="809" t="str">
        <f>IF(Table1[[#This Row],[Verschluss - B1 - Lizenzierungs-pflichtig? (X=Ja)]]="","",Table1[[#This Row],[Verschluss - B1 - Lizenzierungs-pflichtig? (X=Ja)]])</f>
        <v/>
      </c>
      <c r="MI169" s="809" t="str">
        <f>IF(Table1[[#This Row],[Verschluss - B1 - Trennbar vom Hauptkörper? (X=Ja)]]="","",Table1[[#This Row],[Verschluss - B1 - Trennbar vom Hauptkörper? (X=Ja)]])</f>
        <v/>
      </c>
      <c r="MJ169" s="812" t="str">
        <f>IF(Table1[[#This Row],[Verschluss - B1 - Virgin Material]]="","",VLOOKUP(Table1[[#This Row],[Verschluss - B1 - Virgin Material]],'DD FD'!AJ:AK,2,FALSE))</f>
        <v/>
      </c>
      <c r="MK169" s="813" t="str">
        <f>IF(Table1[[#This Row],[Verschluss - B1 - Virgin Material Anteil (in %)]]="","",Table1[[#This Row],[Verschluss - B1 - Virgin Material Anteil (in %)]])</f>
        <v/>
      </c>
      <c r="ML169" s="812" t="str">
        <f>IF(Table1[[#This Row],[Verschluss - B1 - Recyceltes Material]]="","",VLOOKUP(Table1[[#This Row],[Verschluss - B1 - Recyceltes Material]],'DD FD'!AL:AM,2,FALSE))</f>
        <v/>
      </c>
      <c r="MM169" s="813" t="str">
        <f>IF(Table1[[#This Row],[Verschluss - B1 - Recyceltes Material Anteil (in %)]]="","",Table1[[#This Row],[Verschluss - B1 - Recyceltes Material Anteil (in %)]])</f>
        <v/>
      </c>
      <c r="MN169" s="812" t="str">
        <f>IF(Table1[[#This Row],[Verschluss - B1 - Beschichtung]]="","",VLOOKUP(Table1[[#This Row],[Verschluss - B1 - Beschichtung]],'DD FD'!AE:AF,2,FALSE))</f>
        <v/>
      </c>
      <c r="MO169" s="815" t="str">
        <f>IF(Table1[[#This Row],[Verschluss - B1 - Beschichtung Anteil (in %)]]="","",Table1[[#This Row],[Verschluss - B1 - Beschichtung Anteil (in %)]])</f>
        <v/>
      </c>
      <c r="MP169" s="811" t="str">
        <f>IF(Table1[[#This Row],[Verschluss - B2 - Art]]="","",VLOOKUP(Table1[[#This Row],[Verschluss - B2 - Art]],'DD FD'!D:E,2,FALSE))</f>
        <v/>
      </c>
      <c r="MQ169" s="812" t="str">
        <f>IF(Table1[[#This Row],[Verschluss - B2 - Fraktion]]="","",VLOOKUP(Table1[[#This Row],[Verschluss - B2 - Fraktion]],'DD FD'!H:J,3,FALSE))</f>
        <v/>
      </c>
      <c r="MR169" s="809" t="str">
        <f>IF(Table1[[#This Row],[Verschluss - B2 - Gewicht (in G)]]="","",Table1[[#This Row],[Verschluss - B2 - Gewicht (in G)]])</f>
        <v/>
      </c>
      <c r="MS169" s="809" t="str">
        <f>IF(Table1[[#This Row],[Verschluss - B2 - Lizenzierungs-pflichtig? (X=Ja)]]="","",Table1[[#This Row],[Verschluss - B2 - Lizenzierungs-pflichtig? (X=Ja)]])</f>
        <v/>
      </c>
      <c r="MT169" s="809" t="str">
        <f>IF(Table1[[#This Row],[Verschluss - B2 - Trennbar vom Hauptkörper? (X=Ja)]]="","",Table1[[#This Row],[Verschluss - B2 - Trennbar vom Hauptkörper? (X=Ja)]])</f>
        <v/>
      </c>
      <c r="MU169" s="812" t="str">
        <f>IF(Table1[[#This Row],[Verschluss - B2 - Virgin Material]]="","",VLOOKUP(Table1[[#This Row],[Verschluss - B2 - Virgin Material]],'DD FD'!AJ:AK,2,FALSE))</f>
        <v/>
      </c>
      <c r="MV169" s="813" t="str">
        <f>IF(Table1[[#This Row],[Verschluss - B2 - Virgin Material Anteil (in %)]]="","",Table1[[#This Row],[Verschluss - B2 - Virgin Material Anteil (in %)]])</f>
        <v/>
      </c>
      <c r="MW169" s="812" t="str">
        <f>IF(Table1[[#This Row],[Verschluss - B2 - Recyceltes Material]]="","",VLOOKUP(Table1[[#This Row],[Verschluss - B2 - Recyceltes Material]],'DD FD'!AL:AM,2,FALSE))</f>
        <v/>
      </c>
      <c r="MX169" s="813" t="str">
        <f>IF(Table1[[#This Row],[Verschluss - B2 - Recyceltes Material Anteil (in %)]]="","",Table1[[#This Row],[Verschluss - B2 - Recyceltes Material Anteil (in %)]])</f>
        <v/>
      </c>
      <c r="MY169" s="812" t="str">
        <f>IF(Table1[[#This Row],[Verschluss - B2 - Beschichtung]]="","",VLOOKUP(Table1[[#This Row],[Verschluss - B2 - Beschichtung]],'DD FD'!AE:AF,2,FALSE))</f>
        <v/>
      </c>
      <c r="MZ169" s="815" t="str">
        <f>IF(Table1[[#This Row],[Verschluss - B2 - Beschichtung Anteil (in %)]]="","",Table1[[#This Row],[Verschluss - B2 - Beschichtung Anteil (in %)]])</f>
        <v/>
      </c>
      <c r="NA169" s="811" t="str">
        <f>IF(Table1[[#This Row],[Verschluss - B3 - Art]]="","",VLOOKUP(Table1[[#This Row],[Verschluss - B3 - Art]],'DD FD'!D:E,2,FALSE))</f>
        <v/>
      </c>
      <c r="NB169" s="812" t="str">
        <f>IF(Table1[[#This Row],[Verschluss - B3 - Fraktion]]="","",VLOOKUP(Table1[[#This Row],[Verschluss - B3 - Fraktion]],'DD FD'!H:J,3,FALSE))</f>
        <v/>
      </c>
      <c r="NC169" s="809" t="str">
        <f>IF(Table1[[#This Row],[Verschluss - B3 - Gewicht (in G)]]="","",Table1[[#This Row],[Verschluss - B3 - Gewicht (in G)]])</f>
        <v/>
      </c>
      <c r="ND169" s="809" t="str">
        <f>IF(Table1[[#This Row],[Verschluss - B3 - Lizenzierungs-pflichtig? (X=Ja)]]="","",Table1[[#This Row],[Verschluss - B3 - Lizenzierungs-pflichtig? (X=Ja)]])</f>
        <v/>
      </c>
      <c r="NE169" s="809" t="str">
        <f>IF(Table1[[#This Row],[Verschluss - B3 - Trennbar vom Hauptkörper? (X=Ja)]]="","",Table1[[#This Row],[Verschluss - B3 - Trennbar vom Hauptkörper? (X=Ja)]])</f>
        <v/>
      </c>
      <c r="NF169" s="812" t="str">
        <f>IF(Table1[[#This Row],[Verschluss - B3 - Virgin Material]]="","",VLOOKUP(Table1[[#This Row],[Verschluss - B3 - Virgin Material]],'DD FD'!AJ:AK,2,FALSE))</f>
        <v/>
      </c>
      <c r="NG169" s="813" t="str">
        <f>IF(Table1[[#This Row],[Verschluss - B3 - Virgin Material Anteil (in %)]]="","",Table1[[#This Row],[Verschluss - B3 - Virgin Material Anteil (in %)]])</f>
        <v/>
      </c>
      <c r="NH169" s="812" t="str">
        <f>IF(Table1[[#This Row],[Verschluss - B3 - Recyceltes Material]]="","",VLOOKUP(Table1[[#This Row],[Verschluss - B3 - Recyceltes Material]],'DD FD'!AL:AM,2,FALSE))</f>
        <v/>
      </c>
      <c r="NI169" s="813" t="str">
        <f>IF(Table1[[#This Row],[Verschluss - B3 - Recyceltes Material Anteil (in %)]]="","",Table1[[#This Row],[Verschluss - B3 - Recyceltes Material Anteil (in %)]])</f>
        <v/>
      </c>
      <c r="NJ169" s="812" t="str">
        <f>IF(Table1[[#This Row],[Verschluss - B3 - Beschichtung]]="","",VLOOKUP(Table1[[#This Row],[Verschluss - B3 - Beschichtung]],'DD FD'!AE:AF,2,FALSE))</f>
        <v/>
      </c>
      <c r="NK169" s="815" t="str">
        <f>IF(Table1[[#This Row],[Verschluss - B3 - Beschichtung Anteil (in %)]]="","",Table1[[#This Row],[Verschluss - B3 - Beschichtung Anteil (in %)]])</f>
        <v/>
      </c>
      <c r="NL169" s="811" t="str">
        <f>IF(Table1[[#This Row],[Etikett - B1 - Art]]="","",VLOOKUP(Table1[[#This Row],[Etikett - B1 - Art]],'DD FD'!F:G,2,FALSE))</f>
        <v/>
      </c>
      <c r="NM169" s="812" t="str">
        <f>IF(Table1[[#This Row],[Etikett - B1 - Fraktion]]="","",VLOOKUP(Table1[[#This Row],[Etikett - B1 - Fraktion]],'DD FD'!H:J,3,FALSE))</f>
        <v/>
      </c>
      <c r="NN169" s="809" t="str">
        <f>IF(Table1[[#This Row],[Etikett - B1 - Gewicht (in G)]]="","",Table1[[#This Row],[Etikett - B1 - Gewicht (in G)]])</f>
        <v/>
      </c>
      <c r="NO169" s="809" t="str">
        <f>IF(Table1[[#This Row],[Etikett - B1 - Lizenzierungs-pflichtig? (X=Ja)]]="","",Table1[[#This Row],[Etikett - B1 - Lizenzierungs-pflichtig? (X=Ja)]])</f>
        <v/>
      </c>
      <c r="NP169" s="809" t="str">
        <f>IF(Table1[[#This Row],[Etikett - B1 - Trennbar vom Hauptkörper? (X=Ja)]]="","",Table1[[#This Row],[Etikett - B1 - Trennbar vom Hauptkörper? (X=Ja)]])</f>
        <v/>
      </c>
      <c r="NQ169" s="812" t="str">
        <f>IF(Table1[[#This Row],[Etikett - B1 - Virgin Material]]="","",VLOOKUP(Table1[[#This Row],[Etikett - B1 - Virgin Material]],'DD FD'!AJ:AK,2,FALSE))</f>
        <v/>
      </c>
      <c r="NR169" s="813" t="str">
        <f>IF(Table1[[#This Row],[Etikett - B1 - Virgin Material Anteil (in %)]]="","",Table1[[#This Row],[Etikett - B1 - Virgin Material Anteil (in %)]])</f>
        <v/>
      </c>
      <c r="NS169" s="812" t="str">
        <f>IF(Table1[[#This Row],[Etikett - B1 - Recyceltes Material]]="","",VLOOKUP(Table1[[#This Row],[Etikett - B1 - Recyceltes Material]],'DD FD'!AL:AM,2,FALSE))</f>
        <v/>
      </c>
      <c r="NT169" s="813" t="str">
        <f>IF(Table1[[#This Row],[Etikett - B1 - Recyceltes Material Anteil (in %)]]="","",Table1[[#This Row],[Etikett - B1 - Recyceltes Material Anteil (in %)]])</f>
        <v/>
      </c>
      <c r="NU169" s="812" t="str">
        <f>IF(Table1[[#This Row],[Etikett - B1 - Beschichtung]]="","",VLOOKUP(Table1[[#This Row],[Etikett - B1 - Beschichtung]],'DD FD'!AE:AF,2,FALSE))</f>
        <v/>
      </c>
      <c r="NV169" s="815" t="str">
        <f>IF(Table1[[#This Row],[Etikett - B1 - Beschichtung Anteil (in %)]]="","",Table1[[#This Row],[Etikett - B1 - Beschichtung Anteil (in %)]])</f>
        <v/>
      </c>
      <c r="NW169" s="811" t="str">
        <f>IF(Table1[[#This Row],[Etikett - B2 - Art]]="","",VLOOKUP(Table1[[#This Row],[Etikett - B2 - Art]],'DD FD'!F:G,2,FALSE))</f>
        <v/>
      </c>
      <c r="NX169" s="812" t="str">
        <f>IF(Table1[[#This Row],[Etikett - B2 - Fraktion]]="","",VLOOKUP(Table1[[#This Row],[Etikett - B2 - Fraktion]],'DD FD'!H:J,3,FALSE))</f>
        <v/>
      </c>
      <c r="NY169" s="809" t="str">
        <f>IF(Table1[[#This Row],[Etikett - B2 - Gewicht (in G)]]="","",Table1[[#This Row],[Etikett - B2 - Gewicht (in G)]])</f>
        <v/>
      </c>
      <c r="NZ169" s="809" t="str">
        <f>IF(Table1[[#This Row],[Etikett - B2 - Lizenzierungs-pflichtig? (X=Ja)]]="","",Table1[[#This Row],[Etikett - B2 - Lizenzierungs-pflichtig? (X=Ja)]])</f>
        <v/>
      </c>
      <c r="OA169" s="809" t="str">
        <f>IF(Table1[[#This Row],[Etikett - B2 - Trennbar vom Hauptkörper? (X=Ja)]]="","",Table1[[#This Row],[Etikett - B2 - Trennbar vom Hauptkörper? (X=Ja)]])</f>
        <v/>
      </c>
      <c r="OB169" s="812" t="str">
        <f>IF(Table1[[#This Row],[Etikett - B2 - Virgin Material]]="","",VLOOKUP(Table1[[#This Row],[Etikett - B2 - Virgin Material]],'DD FD'!AJ:AK,2,FALSE))</f>
        <v/>
      </c>
      <c r="OC169" s="813" t="str">
        <f>IF(Table1[[#This Row],[Etikett - B2 - Virgin Material Anteil (in %)]]="","",Table1[[#This Row],[Etikett - B2 - Virgin Material Anteil (in %)]])</f>
        <v/>
      </c>
      <c r="OD169" s="812" t="str">
        <f>IF(Table1[[#This Row],[Etikett - B2 - Recyceltes Material]]="","",VLOOKUP(Table1[[#This Row],[Etikett - B2 - Recyceltes Material]],'DD FD'!AL:AM,2,FALSE))</f>
        <v/>
      </c>
      <c r="OE169" s="813" t="str">
        <f>IF(Table1[[#This Row],[Etikett - B2 - Recyceltes Material Anteil (in %)]]="","",Table1[[#This Row],[Etikett - B2 - Recyceltes Material Anteil (in %)]])</f>
        <v/>
      </c>
      <c r="OF169" s="812" t="str">
        <f>IF(Table1[[#This Row],[Etikett - B2 - Beschichtung]]="","",VLOOKUP(Table1[[#This Row],[Etikett - B2 - Beschichtung]],'DD FD'!AE:AF,2,FALSE))</f>
        <v/>
      </c>
      <c r="OG169" s="815" t="str">
        <f>IF(Table1[[#This Row],[Etikett - B2 - Beschichtung Anteil (in %)]]="","",Table1[[#This Row],[Etikett - B2 - Beschichtung Anteil (in %)]])</f>
        <v/>
      </c>
      <c r="OH169" s="811" t="str">
        <f>IF(Table1[[#This Row],[Etikett - B3 - Art]]="","",VLOOKUP(Table1[[#This Row],[Etikett - B3 - Art]],'DD FD'!F:G,2,FALSE))</f>
        <v/>
      </c>
      <c r="OI169" s="812" t="str">
        <f>IF(Table1[[#This Row],[Etikett - B3 - Fraktion]]="","",VLOOKUP(Table1[[#This Row],[Etikett - B3 - Fraktion]],'DD FD'!H:J,3,FALSE))</f>
        <v/>
      </c>
      <c r="OJ169" s="809" t="str">
        <f>IF(Table1[[#This Row],[Etikett - B3 - Gewicht (in G)]]="","",Table1[[#This Row],[Etikett - B3 - Gewicht (in G)]])</f>
        <v/>
      </c>
      <c r="OK169" s="809" t="str">
        <f>IF(Table1[[#This Row],[Etikett - B3 - Lizenzierungs-pflichtig? (X=Ja)]]="","",Table1[[#This Row],[Etikett - B3 - Lizenzierungs-pflichtig? (X=Ja)]])</f>
        <v/>
      </c>
      <c r="OL169" s="809" t="str">
        <f>IF(Table1[[#This Row],[Etikett - B3 - Trennbar vom Hauptkörper? (X=Ja)]]="","",Table1[[#This Row],[Etikett - B3 - Trennbar vom Hauptkörper? (X=Ja)]])</f>
        <v/>
      </c>
      <c r="OM169" s="812" t="str">
        <f>IF(Table1[[#This Row],[Etikett - B3 - Virgin Material]]="","",VLOOKUP(Table1[[#This Row],[Etikett - B3 - Virgin Material]],'DD FD'!AJ:AK,2,FALSE))</f>
        <v/>
      </c>
      <c r="ON169" s="813" t="str">
        <f>IF(Table1[[#This Row],[Etikett - B3 - Virgin Material Anteil (in %)]]="","",Table1[[#This Row],[Etikett - B3 - Virgin Material Anteil (in %)]])</f>
        <v/>
      </c>
      <c r="OO169" s="812" t="str">
        <f>IF(Table1[[#This Row],[Etikett - B3 - Recyceltes Material]]="","",VLOOKUP(Table1[[#This Row],[Etikett - B3 - Recyceltes Material]],'DD FD'!AL:AM,2,FALSE))</f>
        <v/>
      </c>
      <c r="OP169" s="813" t="str">
        <f>IF(Table1[[#This Row],[Etikett - B3 - Recyceltes Material Anteil (in %)]]="","",Table1[[#This Row],[Etikett - B3 - Recyceltes Material Anteil (in %)]])</f>
        <v/>
      </c>
      <c r="OQ169" s="812" t="str">
        <f>IF(Table1[[#This Row],[Etikett - B3 - Beschichtung]]="","",VLOOKUP(Table1[[#This Row],[Etikett - B3 - Beschichtung]],'DD FD'!AE:AF,2,FALSE))</f>
        <v/>
      </c>
      <c r="OR169" s="861" t="str">
        <f>IF(Table1[[#This Row],[Etikett - B3 - Beschichtung Anteil (in %)]]="","",Table1[[#This Row],[Etikett - B3 - Beschichtung Anteil (in %)]])</f>
        <v/>
      </c>
      <c r="OS169" s="866">
        <f>ROUNDUP(SUM(
IF(AND(LB169='DD FD'!$J$7,LD169='DD FD'!$AI$3),LC169,0),
IF(AND(LL169='DD FD'!$J$7,LN169='DD FD'!$AI$3),LM169,0),
IF(AND(LV169='DD FD'!$J$7,LX169='DD FD'!$AI$3),LW169,0),
IF(AND(MF169='DD FD'!$J$7,MH169='DD FD'!$AI$3),MG169,0),
IF(AND(MQ169='DD FD'!$J$7,MS169='DD FD'!$AI$3),MR169,0),
IF(AND(NB169='DD FD'!$J$7,ND169='DD FD'!$AI$3),NC169,0),
IF(AND(NM169='DD FD'!$J$7,NO169='DD FD'!$AI$3),NN169,0),
IF(AND(NX169='DD FD'!$J$7,NZ169='DD FD'!$AI$3),NY169,0),
IF(AND(OI169='DD FD'!$J$7,OK169='DD FD'!$AI$3),OJ169,0),
),2)</f>
        <v>0</v>
      </c>
      <c r="OT169" s="865">
        <f>ROUNDUP(SUM(
IF(AND(LB169='DD FD'!$J$6,LD169='DD FD'!$AI$3),LC169,0),
IF(AND(LL169='DD FD'!$J$6,LN169='DD FD'!$AI$3),LM169,0),
IF(AND(LV169='DD FD'!$J$6,LX169='DD FD'!$AI$3),LW169,0),
IF(AND(MF169='DD FD'!$J$6,MH169='DD FD'!$AI$3),MG169,0),
IF(AND(MQ169='DD FD'!$J$6,MS169='DD FD'!$AI$3),MR169,0),
IF(AND(NB169='DD FD'!$J$6,ND169='DD FD'!$AI$3),NC169,0),
IF(AND(NM169='DD FD'!$J$6,NO169='DD FD'!$AI$3),NN169,0),
IF(AND(NX169='DD FD'!$J$6,NZ169='DD FD'!$AI$3),NY169,0),
IF(AND(OI169='DD FD'!$J$6,OK169='DD FD'!$AI$3),OJ169,0),
),2)</f>
        <v>0</v>
      </c>
      <c r="OU169" s="865">
        <f>ROUNDUP(SUM(
IF(AND(LB169='DD FD'!$J$10,LD169='DD FD'!$AI$3),LC169,0),
IF(AND(LL169='DD FD'!$J$10,LN169='DD FD'!$AI$3),LM169,0),
IF(AND(LV169='DD FD'!$J$10,LX169='DD FD'!$AI$3),LW169,0),
IF(AND(MF169='DD FD'!$J$10,MH169='DD FD'!$AI$3),MG169,0),
IF(AND(MQ169='DD FD'!$J$10,MS169='DD FD'!$AI$3),MR169,0),
IF(AND(NB169='DD FD'!$J$10,ND169='DD FD'!$AI$3),NC169,0),
IF(AND(NM169='DD FD'!$J$10,NO169='DD FD'!$AI$3),NN169,0),
IF(AND(NX169='DD FD'!$J$10,NZ169='DD FD'!$AI$3),NY169,0),
IF(AND(OI169='DD FD'!$J$10,OK169='DD FD'!$AI$3),OJ169,0),
),2)</f>
        <v>0</v>
      </c>
      <c r="OV169" s="865">
        <f>ROUNDUP(SUM(
IF(AND(LB169='DD FD'!$J$8,LD169='DD FD'!$AI$3),LC169,0),
IF(AND(LL169='DD FD'!$J$8,LN169='DD FD'!$AI$3),LM169,0),
IF(AND(LV169='DD FD'!$J$8,LX169='DD FD'!$AI$3),LW169,0),
IF(AND(MF169='DD FD'!$J$8,MH169='DD FD'!$AI$3),MG169,0),
IF(AND(MQ169='DD FD'!$J$8,MS169='DD FD'!$AI$3),MR169,0),
IF(AND(NB169='DD FD'!$J$8,ND169='DD FD'!$AI$3),NC169,0),
IF(AND(NM169='DD FD'!$J$8,NO169='DD FD'!$AI$3),NN169,0),
IF(AND(NX169='DD FD'!$J$8,NZ169='DD FD'!$AI$3),NY169,0),
IF(AND(OI169='DD FD'!$J$8,OK169='DD FD'!$AI$3),OJ169,0),
),2)</f>
        <v>0</v>
      </c>
      <c r="OW169" s="865">
        <f>ROUNDUP(SUM(
IF(AND(LB169='DD FD'!$J$5,LD169='DD FD'!$AI$3),LC169,0),
IF(AND(LL169='DD FD'!$J$5,LN169='DD FD'!$AI$3),LM169,0),
IF(AND(LV169='DD FD'!$J$5,LX169='DD FD'!$AI$3),LW169,0),
IF(AND(MF169='DD FD'!$J$5,MH169='DD FD'!$AI$3),MG169,0),
IF(AND(MQ169='DD FD'!$J$5,MS169='DD FD'!$AI$3),MR169,0),
IF(AND(NB169='DD FD'!$J$5,ND169='DD FD'!$AI$3),NC169,0),
IF(AND(NM169='DD FD'!$J$5,NO169='DD FD'!$AI$3),NN169,0),
IF(AND(NX169='DD FD'!$J$5,NZ169='DD FD'!$AI$3),NY169,0),
IF(AND(OI169='DD FD'!$J$5,OK169='DD FD'!$AI$3),OJ169,0),
),2)</f>
        <v>0</v>
      </c>
      <c r="OX169" s="865">
        <f>ROUNDUP(SUM(
IF(AND(LB169='DD FD'!$J$9,LD169='DD FD'!$AI$3),LC169,0),
IF(AND(LL169='DD FD'!$J$9,LN169='DD FD'!$AI$3),LM169,0),
IF(AND(LV169='DD FD'!$J$9,LX169='DD FD'!$AI$3),LW169,0),
IF(AND(MF169='DD FD'!$J$9,MH169='DD FD'!$AI$3),MG169,0),
IF(AND(MQ169='DD FD'!$J$9,MS169='DD FD'!$AI$3),MR169,0),
IF(AND(NB169='DD FD'!$J$9,ND169='DD FD'!$AI$3),NC169,0),
IF(AND(NM169='DD FD'!$J$9,NO169='DD FD'!$AI$3),NN169,0),
IF(AND(NX169='DD FD'!$J$9,NZ169='DD FD'!$AI$3),NY169,0),
IF(AND(OI169='DD FD'!$J$9,OK169='DD FD'!$AI$3),OJ169,0),
),2)</f>
        <v>0</v>
      </c>
      <c r="OY169" s="865">
        <f>ROUNDUP(SUM(
IF(AND(LB169='DD FD'!$J$4,LD169='DD FD'!$AI$3),LC169,0),
IF(AND(LL169='DD FD'!$J$4,LN169='DD FD'!$AI$3),LM169,0),
IF(AND(LV169='DD FD'!$J$4,LX169='DD FD'!$AI$3),LW169,0),
IF(AND(MF169='DD FD'!$J$4,MH169='DD FD'!$AI$3),MG169,0),
IF(AND(MQ169='DD FD'!$J$4,MS169='DD FD'!$AI$3),MR169,0),
IF(AND(NB169='DD FD'!$J$4,ND169='DD FD'!$AI$3),NC169,0),
IF(AND(NM169='DD FD'!$J$4,NO169='DD FD'!$AI$3),NN169,0),
IF(AND(NX169='DD FD'!$J$4,NZ169='DD FD'!$AI$3),NY169,0),
IF(AND(OI169='DD FD'!$J$4,OK169='DD FD'!$AI$3),OJ169,0),
),2)</f>
        <v>0</v>
      </c>
      <c r="OZ169" s="867">
        <f>ROUNDUP(SUM(
IF(AND(LB169='DD FD'!$J$11,LD169='DD FD'!$AI$3),LC169,0),
IF(AND(LL169='DD FD'!$J$11,LN169='DD FD'!$AI$3),LM169,0),
IF(AND(LV169='DD FD'!$J$11,LX169='DD FD'!$AI$3),LW169,0),
IF(AND(MF169='DD FD'!$J$11,MH169='DD FD'!$AI$3),MG169,0),
IF(AND(MQ169='DD FD'!$J$11,MS169='DD FD'!$AI$3),MR169,0),
IF(AND(NB169='DD FD'!$J$11,ND169='DD FD'!$AI$3),NC169,0),
IF(AND(NM169='DD FD'!$J$11,NO169='DD FD'!$AI$3),NN169,0),
IF(AND(NX169='DD FD'!$J$11,NZ169='DD FD'!$AI$3),NY169,0),
IF(AND(OI169='DD FD'!$J$11,OK169='DD FD'!$AI$3),OJ169,0),
),2)</f>
        <v>0</v>
      </c>
    </row>
    <row r="170" spans="1:416">
      <c r="A170" s="663"/>
      <c r="B170" s="182"/>
      <c r="C170" s="282"/>
      <c r="D170" s="282"/>
      <c r="E170" s="183"/>
      <c r="F170" s="355"/>
      <c r="G170" s="359"/>
      <c r="H170" s="664"/>
      <c r="I170" s="173"/>
      <c r="J170" s="161" t="str">
        <f t="shared" si="54"/>
        <v/>
      </c>
      <c r="K170" s="633" t="str">
        <f t="shared" si="71"/>
        <v/>
      </c>
      <c r="L170" s="636"/>
      <c r="M170" s="124" t="str">
        <f t="shared" si="72"/>
        <v/>
      </c>
      <c r="N170" s="125" t="str">
        <f t="shared" si="55"/>
        <v/>
      </c>
      <c r="O170" s="175"/>
      <c r="P170" s="175"/>
      <c r="Q170" s="126" t="str">
        <f t="shared" si="73"/>
        <v/>
      </c>
      <c r="R170" s="184"/>
      <c r="S170" s="184"/>
      <c r="T170" s="182"/>
      <c r="U170" s="182"/>
      <c r="V170" s="182"/>
      <c r="W170" s="358"/>
      <c r="X170" s="182"/>
      <c r="Y170" s="183"/>
      <c r="Z170" s="123"/>
      <c r="AA170" s="176"/>
      <c r="AB170" s="176"/>
      <c r="AC170" s="176"/>
      <c r="AD170" s="176"/>
      <c r="AE170" s="176"/>
      <c r="AF170" s="176"/>
      <c r="AG170" s="127" t="str">
        <f t="shared" si="74"/>
        <v/>
      </c>
      <c r="AH170" s="127" t="str">
        <f t="shared" si="75"/>
        <v/>
      </c>
      <c r="AI170" s="370"/>
      <c r="AJ170" s="635"/>
      <c r="AK170" s="619" t="str">
        <f t="shared" si="76"/>
        <v/>
      </c>
      <c r="AL170" s="124" t="str">
        <f t="shared" si="56"/>
        <v/>
      </c>
      <c r="AM170" s="124" t="str">
        <f t="shared" si="57"/>
        <v/>
      </c>
      <c r="AN170" s="124" t="str">
        <f t="shared" si="58"/>
        <v/>
      </c>
      <c r="AO170" s="124" t="str">
        <f t="shared" si="59"/>
        <v/>
      </c>
      <c r="AP170" s="184"/>
      <c r="AQ170" s="182"/>
      <c r="AR170" s="182"/>
      <c r="AS170" s="182"/>
      <c r="AT170" s="182"/>
      <c r="AU170" s="127" t="str">
        <f t="shared" si="60"/>
        <v/>
      </c>
      <c r="AV170" s="354"/>
      <c r="AW170" s="127" t="str">
        <f t="shared" si="61"/>
        <v/>
      </c>
      <c r="AX170" s="144" t="str">
        <f t="shared" si="62"/>
        <v/>
      </c>
      <c r="AY170" s="182"/>
      <c r="AZ170" s="23"/>
      <c r="BA170" s="23"/>
      <c r="BB170" s="183"/>
      <c r="BC170" s="622"/>
      <c r="BD170" s="649" t="str">
        <f t="shared" si="77"/>
        <v/>
      </c>
      <c r="BE170" s="354"/>
      <c r="BF170" s="192" t="str">
        <f t="shared" si="78"/>
        <v/>
      </c>
      <c r="BG170" s="159"/>
      <c r="BH170" s="159"/>
      <c r="BI170" s="182"/>
      <c r="BJ170" s="194"/>
      <c r="BK170" s="194"/>
      <c r="BL170" s="194"/>
      <c r="BM170" s="127" t="str">
        <f t="shared" si="63"/>
        <v/>
      </c>
      <c r="BN170" s="194"/>
      <c r="BO170" s="178" t="str">
        <f t="shared" si="64"/>
        <v/>
      </c>
      <c r="BP170" s="191"/>
      <c r="BQ170" s="182"/>
      <c r="BR170" s="23"/>
      <c r="BS170" s="23"/>
      <c r="BT170" s="23"/>
      <c r="BU170" s="651"/>
      <c r="BV170" s="647"/>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633" t="str">
        <f t="shared" si="79"/>
        <v/>
      </c>
      <c r="DY170" s="736"/>
      <c r="DZ170" s="334"/>
      <c r="EA170" s="736"/>
      <c r="EB170" s="197"/>
      <c r="EC170" s="194"/>
      <c r="ED170" s="197"/>
      <c r="EE170" s="197"/>
      <c r="EF170" s="194"/>
      <c r="EG170" s="194"/>
      <c r="EH170" s="194"/>
      <c r="EI170" s="123" t="str">
        <f t="shared" si="65"/>
        <v/>
      </c>
      <c r="EJ170" s="194"/>
      <c r="EK170" s="620" t="str">
        <f t="shared" si="66"/>
        <v/>
      </c>
      <c r="EL170" s="756"/>
      <c r="EM170" s="620" t="str">
        <f t="shared" si="80"/>
        <v/>
      </c>
      <c r="EN170" s="733"/>
      <c r="EO170" s="163"/>
      <c r="EP170" s="163"/>
      <c r="EQ170" s="163"/>
      <c r="ER170" s="163"/>
      <c r="ES170" s="163"/>
      <c r="ET170" s="163"/>
      <c r="EU170" s="163"/>
      <c r="EV170" s="163"/>
      <c r="EW170" s="163"/>
      <c r="EX170" s="163"/>
      <c r="EY170" s="163"/>
      <c r="EZ170" s="163"/>
      <c r="FA170" s="163"/>
      <c r="FB170" s="163"/>
      <c r="FC170" s="742"/>
      <c r="FD170" s="648" t="str">
        <f t="shared" si="67"/>
        <v/>
      </c>
      <c r="FE170" s="183"/>
      <c r="FF170" s="201"/>
      <c r="FG170" s="201"/>
      <c r="FH170" s="201"/>
      <c r="FI170" s="201"/>
      <c r="FJ170" s="201"/>
      <c r="FK170" s="201"/>
      <c r="FL170" s="182"/>
      <c r="FM170" s="182"/>
      <c r="FN170" s="334"/>
      <c r="FO170" s="123" t="str">
        <f t="shared" si="68"/>
        <v/>
      </c>
      <c r="FP170" s="889" t="str">
        <f>IF(Table1[[#This Row],[Baumwollanteil (in %)]]&lt;&gt;"","05","")</f>
        <v/>
      </c>
      <c r="FQ170" s="999"/>
      <c r="FR170" s="179" t="str">
        <f t="shared" si="69"/>
        <v/>
      </c>
      <c r="FS170" s="175"/>
      <c r="FT170" s="175"/>
      <c r="FU170" s="175"/>
      <c r="FV170" s="745" t="str">
        <f t="shared" si="70"/>
        <v/>
      </c>
      <c r="FZ170" s="24"/>
      <c r="GA170" s="24"/>
      <c r="GC170" s="1010" t="str">
        <f>IF(Table1[[#This Row],[Global Trade Item Number (GTIN)]]="","",Table1[[#This Row],[Global Trade Item Number (GTIN)]])</f>
        <v/>
      </c>
      <c r="GD170" s="790" t="str">
        <f>IF(Table1[[#This Row],[WAWI-Nr./ Kreditoren-Nummer
(ASDV)]]&lt;&gt;"",Table1[[#This Row],[WAWI-Nr./ Kreditoren-Nummer
(ASDV)]],"")</f>
        <v/>
      </c>
      <c r="GE170" s="190"/>
      <c r="GF170" s="790" t="str">
        <f>IF(Table1[[#This Row],[Gültig ab (Datum)]]&lt;&gt;"","31.12.9999","")</f>
        <v/>
      </c>
      <c r="GG170" s="190"/>
      <c r="GH170" s="190"/>
      <c r="GI170" s="616"/>
      <c r="GJ170" s="765"/>
      <c r="GK170" s="763"/>
      <c r="GL170" s="617"/>
      <c r="GM170" s="617"/>
      <c r="GN170" s="617"/>
      <c r="GO170" s="617"/>
      <c r="GP170" s="617"/>
      <c r="GQ170" s="775"/>
      <c r="GR170" s="771"/>
      <c r="GS170" s="159"/>
      <c r="GT170" s="610"/>
      <c r="GU170" s="610"/>
      <c r="GV170" s="610"/>
      <c r="GW170" s="610"/>
      <c r="GX170" s="610"/>
      <c r="GY170" s="610"/>
      <c r="GZ170" s="610"/>
      <c r="HA170" s="610"/>
      <c r="HB170" s="771"/>
      <c r="HC170" s="610"/>
      <c r="HD170" s="610"/>
      <c r="HE170" s="610"/>
      <c r="HF170" s="610"/>
      <c r="HG170" s="610"/>
      <c r="HH170" s="610"/>
      <c r="HI170" s="610"/>
      <c r="HJ170" s="610"/>
      <c r="HK170" s="610"/>
      <c r="HL170" s="771"/>
      <c r="HM170" s="610"/>
      <c r="HN170" s="610"/>
      <c r="HO170" s="610"/>
      <c r="HP170" s="610"/>
      <c r="HQ170" s="610"/>
      <c r="HR170" s="610"/>
      <c r="HS170" s="610"/>
      <c r="HT170" s="610"/>
      <c r="HU170" s="610"/>
      <c r="HV170" s="771"/>
      <c r="HW170" s="610"/>
      <c r="HX170" s="610"/>
      <c r="HY170" s="610"/>
      <c r="HZ170" s="610"/>
      <c r="IA170" s="610"/>
      <c r="IB170" s="610"/>
      <c r="IC170" s="610"/>
      <c r="ID170" s="610"/>
      <c r="IE170" s="610"/>
      <c r="IF170" s="610"/>
      <c r="IG170" s="771"/>
      <c r="IH170" s="610"/>
      <c r="II170" s="610"/>
      <c r="IJ170" s="610"/>
      <c r="IK170" s="610"/>
      <c r="IL170" s="610"/>
      <c r="IM170" s="610"/>
      <c r="IN170" s="610"/>
      <c r="IO170" s="610"/>
      <c r="IP170" s="610"/>
      <c r="IQ170" s="610"/>
      <c r="IR170" s="771"/>
      <c r="IS170" s="610"/>
      <c r="IT170" s="610"/>
      <c r="IU170" s="610"/>
      <c r="IV170" s="610"/>
      <c r="IW170" s="610"/>
      <c r="IX170" s="610"/>
      <c r="IY170" s="610"/>
      <c r="IZ170" s="610"/>
      <c r="JA170" s="610"/>
      <c r="JB170" s="610"/>
      <c r="JC170" s="771"/>
      <c r="JD170" s="610"/>
      <c r="JE170" s="610"/>
      <c r="JF170" s="610"/>
      <c r="JG170" s="610"/>
      <c r="JH170" s="610"/>
      <c r="JI170" s="610"/>
      <c r="JJ170" s="610"/>
      <c r="JK170" s="610"/>
      <c r="JL170" s="610"/>
      <c r="JM170" s="827"/>
      <c r="JN170" s="771"/>
      <c r="JO170" s="610"/>
      <c r="JP170" s="610"/>
      <c r="JQ170" s="610"/>
      <c r="JR170" s="610"/>
      <c r="JS170" s="610"/>
      <c r="JT170" s="610"/>
      <c r="JU170" s="610"/>
      <c r="JV170" s="610"/>
      <c r="JW170" s="610"/>
      <c r="JX170" s="610"/>
      <c r="JY170" s="771"/>
      <c r="JZ170" s="610"/>
      <c r="KA170" s="610"/>
      <c r="KB170" s="610"/>
      <c r="KC170" s="610"/>
      <c r="KD170" s="610"/>
      <c r="KE170" s="610"/>
      <c r="KF170" s="610"/>
      <c r="KG170" s="610"/>
      <c r="KH170" s="610"/>
      <c r="KI170" s="610"/>
      <c r="KL170" s="803" t="str">
        <f>IF(Table1[[#This Row],[GTIN]]&lt;&gt;"",Table1[[#This Row],[GTIN]],"")</f>
        <v/>
      </c>
      <c r="KM170" s="804" t="str">
        <f>Table1[[#This Row],[Kreditor]]</f>
        <v/>
      </c>
      <c r="KN170" s="805" t="str">
        <f>IF(Table1[[#This Row],[Gültig ab (Datum)]]&lt;&gt;"",Table1[[#This Row],[Gültig ab (Datum)]],"")</f>
        <v/>
      </c>
      <c r="KO170" s="805" t="str">
        <f>Table1[[#This Row],[Gültig bis]]</f>
        <v/>
      </c>
      <c r="KP170" s="818" t="str">
        <f>IF(Table1[[#This Row],[Artikel verpackt? 
(X=Ja)]]="","",Table1[[#This Row],[Artikel verpackt? 
(X=Ja)]])</f>
        <v/>
      </c>
      <c r="KQ170" s="806" t="str">
        <f>IF(Table1[[#This Row],[Verpackung recyclingfähig?
(X=Ja)]]="","",Table1[[#This Row],[Verpackung recyclingfähig?
(X=Ja)]])</f>
        <v/>
      </c>
      <c r="KR170" s="807"/>
      <c r="KS170" s="808"/>
      <c r="KT170" s="809"/>
      <c r="KU170" s="809"/>
      <c r="KV170" s="809"/>
      <c r="KW170" s="809"/>
      <c r="KX170" s="809"/>
      <c r="KY170" s="809"/>
      <c r="KZ170" s="810"/>
      <c r="LA170" s="811" t="str">
        <f>IF(Table1[[#This Row],[Hauptkörper - B1 - Art]]="","",VLOOKUP(Table1[[#This Row],[Hauptkörper - B1 - Art]],'DD FD'!B:C,2,FALSE))</f>
        <v/>
      </c>
      <c r="LB170" s="812" t="str">
        <f>IF(Table1[[#This Row],[Hauptkörper - B1 - Fraktion]]="","",VLOOKUP(Table1[[#This Row],[Hauptkörper - B1 - Fraktion]],'DD FD'!H:J,3,FALSE))</f>
        <v/>
      </c>
      <c r="LC170" s="809" t="str">
        <f>IF(Table1[[#This Row],[Hauptkörper - B1 - Gewicht
(in G)]]="","",Table1[[#This Row],[Hauptkörper - B1 - Gewicht
(in G)]])</f>
        <v/>
      </c>
      <c r="LD170" s="809" t="str">
        <f>IF(Table1[[#This Row],[Hauptkörper - B1 - Lizenzierungs-pflichtig? (X=Ja)]]="","",Table1[[#This Row],[Hauptkörper - B1 - Lizenzierungs-pflichtig? (X=Ja)]])</f>
        <v/>
      </c>
      <c r="LE170" s="812" t="str">
        <f>IF(Table1[[#This Row],[Hauptkörper - B1 - Virgin Material]]="","",VLOOKUP(Table1[[#This Row],[Hauptkörper - B1 - Virgin Material]],'DD FD'!AJ:AK,2,FALSE))</f>
        <v/>
      </c>
      <c r="LF170" s="813" t="str">
        <f>IF(Table1[[#This Row],[Hauptkörper - B1 - Virgin Material Anteil (in %)]]="","",Table1[[#This Row],[Hauptkörper - B1 - Virgin Material Anteil (in %)]])</f>
        <v/>
      </c>
      <c r="LG170" s="812" t="str">
        <f>IF(Table1[[#This Row],[Hauptkörper - B1 - Recyceltes Material]]="","",VLOOKUP(Table1[[#This Row],[Hauptkörper - B1 - Recyceltes Material]],'DD FD'!AL:AM,2,FALSE))</f>
        <v/>
      </c>
      <c r="LH170" s="813" t="str">
        <f>IF(Table1[[#This Row],[Hauptkörper - B1 - Recyceltes Material Anteil (in %)]]="","",Table1[[#This Row],[Hauptkörper - B1 - Recyceltes Material Anteil (in %)]])</f>
        <v/>
      </c>
      <c r="LI170" s="814" t="str">
        <f>IF(Table1[[#This Row],[Hauptkörper - B1 - Beschichtung]]="","",VLOOKUP(Table1[[#This Row],[Hauptkörper - B1 - Beschichtung]],'DD FD'!AE:AF,2,FALSE))</f>
        <v/>
      </c>
      <c r="LJ170" s="815" t="str">
        <f>IF(Table1[[#This Row],[Hauptkörper - B1 - Beschichtung Anteil (in %)]]="","",Table1[[#This Row],[Hauptkörper - B1 - Beschichtung Anteil (in %)]])</f>
        <v/>
      </c>
      <c r="LK170" s="811" t="str">
        <f>IF(Table1[[#This Row],[Hauptkörper - B2 - Art]]="","",VLOOKUP(Table1[[#This Row],[Hauptkörper - B2 - Art]],'DD FD'!B:C,2,FALSE))</f>
        <v/>
      </c>
      <c r="LL170" s="812" t="str">
        <f>IF(Table1[[#This Row],[Hauptkörper - B2 - Fraktion]]="","",VLOOKUP(Table1[[#This Row],[Hauptkörper - B2 - Fraktion]],'DD FD'!H:J,3,FALSE))</f>
        <v/>
      </c>
      <c r="LM170" s="809" t="str">
        <f>IF(Table1[[#This Row],[Hauptkörper - B2 - Gewicht
(in G)]]="","",Table1[[#This Row],[Hauptkörper - B2 - Gewicht
(in G)]])</f>
        <v/>
      </c>
      <c r="LN170" s="809" t="str">
        <f>IF(Table1[[#This Row],[Hauptkörper - B2 - Lizenzierungs-pflichtig? (X=Ja)]]="","",Table1[[#This Row],[Hauptkörper - B2 - Lizenzierungs-pflichtig? (X=Ja)]])</f>
        <v/>
      </c>
      <c r="LO170" s="812" t="str">
        <f>IF(Table1[[#This Row],[Hauptkörper - B2 - Virgin Material]]="","",VLOOKUP(Table1[[#This Row],[Hauptkörper - B2 - Virgin Material]],'DD FD'!AJ:AK,2,FALSE))</f>
        <v/>
      </c>
      <c r="LP170" s="813" t="str">
        <f>IF(Table1[[#This Row],[Hauptkörper - B2 - Virgin Material Anteil (in %)]]="","",Table1[[#This Row],[Hauptkörper - B2 - Virgin Material Anteil (in %)]])</f>
        <v/>
      </c>
      <c r="LQ170" s="812" t="str">
        <f>IF(Table1[[#This Row],[Hauptkörper - B2 - Recyceltes Material]]="","",VLOOKUP(Table1[[#This Row],[Hauptkörper - B2 - Recyceltes Material]],'DD FD'!AL:AM,2,FALSE))</f>
        <v/>
      </c>
      <c r="LR170" s="813" t="str">
        <f>IF(Table1[[#This Row],[Hauptkörper - B2 - Recyceltes Material Anteil (in %)]]="","",Table1[[#This Row],[Hauptkörper - B2 - Recyceltes Material Anteil (in %)]])</f>
        <v/>
      </c>
      <c r="LS170" s="812" t="str">
        <f>IF(Table1[[#This Row],[Hauptkörper - B2 - Beschichtung]]="","",VLOOKUP(Table1[[#This Row],[Hauptkörper - B2 - Beschichtung]],'DD FD'!AE:AF,2,FALSE))</f>
        <v/>
      </c>
      <c r="LT170" s="815" t="str">
        <f>IF(Table1[[#This Row],[Hauptkörper - B2 - Beschichtung Anteil (in %)]]="","",Table1[[#This Row],[Hauptkörper - B2 - Beschichtung Anteil (in %)]])</f>
        <v/>
      </c>
      <c r="LU170" s="811" t="str">
        <f>IF(Table1[[#This Row],[Hauptkörper - B3 - Art]]="","",VLOOKUP(Table1[[#This Row],[Hauptkörper - B3 - Art]],'DD FD'!B:C,2,FALSE))</f>
        <v/>
      </c>
      <c r="LV170" s="812" t="str">
        <f>IF(Table1[[#This Row],[Hauptkörper - B3 - Fraktion]]="","",VLOOKUP(Table1[[#This Row],[Hauptkörper - B3 - Fraktion]],'DD FD'!H:J,3,FALSE))</f>
        <v/>
      </c>
      <c r="LW170" s="809" t="str">
        <f>IF(Table1[[#This Row],[Hauptkörper - B3 - Gewicht
(in G)]]="","",Table1[[#This Row],[Hauptkörper - B3 - Gewicht
(in G)]])</f>
        <v/>
      </c>
      <c r="LX170" s="809" t="str">
        <f>IF(Table1[[#This Row],[Hauptkörper - B3 - Lizenzierungs-pflichtig? (X=Ja)]]="","",Table1[[#This Row],[Hauptkörper - B3 - Lizenzierungs-pflichtig? (X=Ja)]])</f>
        <v/>
      </c>
      <c r="LY170" s="812" t="str">
        <f>IF(Table1[[#This Row],[Hauptkörper - B3 - Virgin Material]]="","",VLOOKUP(Table1[[#This Row],[Hauptkörper - B3 - Virgin Material]],'DD FD'!AJ:AK,2,FALSE))</f>
        <v/>
      </c>
      <c r="LZ170" s="813" t="str">
        <f>IF(Table1[[#This Row],[Hauptkörper - B3 - Virgin Material Anteil (in %)]]="","",Table1[[#This Row],[Hauptkörper - B3 - Virgin Material Anteil (in %)]])</f>
        <v/>
      </c>
      <c r="MA170" s="812" t="str">
        <f>IF(Table1[[#This Row],[Hauptkörper - B3 - Recyceltes Material]]="","",VLOOKUP(Table1[[#This Row],[Hauptkörper - B3 - Recyceltes Material]],'DD FD'!AL:AM,2,FALSE))</f>
        <v/>
      </c>
      <c r="MB170" s="813" t="str">
        <f>IF(Table1[[#This Row],[Hauptkörper - B3 - Recyceltes Material Anteil (in %)]]="","",Table1[[#This Row],[Hauptkörper - B3 - Recyceltes Material Anteil (in %)]])</f>
        <v/>
      </c>
      <c r="MC170" s="812" t="str">
        <f>IF(Table1[[#This Row],[Hauptkörper - B3 - Beschichtung]]="","",VLOOKUP(Table1[[#This Row],[Hauptkörper - B3 - Beschichtung]],'DD FD'!AE:AF,2,FALSE))</f>
        <v/>
      </c>
      <c r="MD170" s="815" t="str">
        <f>IF(Table1[[#This Row],[Hauptkörper - B3 - Beschichtung Anteil (in %)]]="","",Table1[[#This Row],[Hauptkörper - B3 - Beschichtung Anteil (in %)]])</f>
        <v/>
      </c>
      <c r="ME170" s="811" t="str">
        <f>IF(Table1[[#This Row],[Verschluss - B1 - Art]]="","",VLOOKUP(Table1[[#This Row],[Verschluss - B1 - Art]],'DD FD'!D:E,2,FALSE))</f>
        <v/>
      </c>
      <c r="MF170" s="812" t="str">
        <f>IF(Table1[[#This Row],[Verschluss - B1 - Fraktion]]="","",VLOOKUP(Table1[[#This Row],[Verschluss - B1 - Fraktion]],'DD FD'!H:J,3,FALSE))</f>
        <v/>
      </c>
      <c r="MG170" s="809" t="str">
        <f>IF(Table1[[#This Row],[Verschluss - B1 - Gewicht (in G)]]="","",Table1[[#This Row],[Verschluss - B1 - Gewicht (in G)]])</f>
        <v/>
      </c>
      <c r="MH170" s="809" t="str">
        <f>IF(Table1[[#This Row],[Verschluss - B1 - Lizenzierungs-pflichtig? (X=Ja)]]="","",Table1[[#This Row],[Verschluss - B1 - Lizenzierungs-pflichtig? (X=Ja)]])</f>
        <v/>
      </c>
      <c r="MI170" s="809" t="str">
        <f>IF(Table1[[#This Row],[Verschluss - B1 - Trennbar vom Hauptkörper? (X=Ja)]]="","",Table1[[#This Row],[Verschluss - B1 - Trennbar vom Hauptkörper? (X=Ja)]])</f>
        <v/>
      </c>
      <c r="MJ170" s="812" t="str">
        <f>IF(Table1[[#This Row],[Verschluss - B1 - Virgin Material]]="","",VLOOKUP(Table1[[#This Row],[Verschluss - B1 - Virgin Material]],'DD FD'!AJ:AK,2,FALSE))</f>
        <v/>
      </c>
      <c r="MK170" s="813" t="str">
        <f>IF(Table1[[#This Row],[Verschluss - B1 - Virgin Material Anteil (in %)]]="","",Table1[[#This Row],[Verschluss - B1 - Virgin Material Anteil (in %)]])</f>
        <v/>
      </c>
      <c r="ML170" s="812" t="str">
        <f>IF(Table1[[#This Row],[Verschluss - B1 - Recyceltes Material]]="","",VLOOKUP(Table1[[#This Row],[Verschluss - B1 - Recyceltes Material]],'DD FD'!AL:AM,2,FALSE))</f>
        <v/>
      </c>
      <c r="MM170" s="813" t="str">
        <f>IF(Table1[[#This Row],[Verschluss - B1 - Recyceltes Material Anteil (in %)]]="","",Table1[[#This Row],[Verschluss - B1 - Recyceltes Material Anteil (in %)]])</f>
        <v/>
      </c>
      <c r="MN170" s="812" t="str">
        <f>IF(Table1[[#This Row],[Verschluss - B1 - Beschichtung]]="","",VLOOKUP(Table1[[#This Row],[Verschluss - B1 - Beschichtung]],'DD FD'!AE:AF,2,FALSE))</f>
        <v/>
      </c>
      <c r="MO170" s="815" t="str">
        <f>IF(Table1[[#This Row],[Verschluss - B1 - Beschichtung Anteil (in %)]]="","",Table1[[#This Row],[Verschluss - B1 - Beschichtung Anteil (in %)]])</f>
        <v/>
      </c>
      <c r="MP170" s="811" t="str">
        <f>IF(Table1[[#This Row],[Verschluss - B2 - Art]]="","",VLOOKUP(Table1[[#This Row],[Verschluss - B2 - Art]],'DD FD'!D:E,2,FALSE))</f>
        <v/>
      </c>
      <c r="MQ170" s="812" t="str">
        <f>IF(Table1[[#This Row],[Verschluss - B2 - Fraktion]]="","",VLOOKUP(Table1[[#This Row],[Verschluss - B2 - Fraktion]],'DD FD'!H:J,3,FALSE))</f>
        <v/>
      </c>
      <c r="MR170" s="809" t="str">
        <f>IF(Table1[[#This Row],[Verschluss - B2 - Gewicht (in G)]]="","",Table1[[#This Row],[Verschluss - B2 - Gewicht (in G)]])</f>
        <v/>
      </c>
      <c r="MS170" s="809" t="str">
        <f>IF(Table1[[#This Row],[Verschluss - B2 - Lizenzierungs-pflichtig? (X=Ja)]]="","",Table1[[#This Row],[Verschluss - B2 - Lizenzierungs-pflichtig? (X=Ja)]])</f>
        <v/>
      </c>
      <c r="MT170" s="809" t="str">
        <f>IF(Table1[[#This Row],[Verschluss - B2 - Trennbar vom Hauptkörper? (X=Ja)]]="","",Table1[[#This Row],[Verschluss - B2 - Trennbar vom Hauptkörper? (X=Ja)]])</f>
        <v/>
      </c>
      <c r="MU170" s="812" t="str">
        <f>IF(Table1[[#This Row],[Verschluss - B2 - Virgin Material]]="","",VLOOKUP(Table1[[#This Row],[Verschluss - B2 - Virgin Material]],'DD FD'!AJ:AK,2,FALSE))</f>
        <v/>
      </c>
      <c r="MV170" s="813" t="str">
        <f>IF(Table1[[#This Row],[Verschluss - B2 - Virgin Material Anteil (in %)]]="","",Table1[[#This Row],[Verschluss - B2 - Virgin Material Anteil (in %)]])</f>
        <v/>
      </c>
      <c r="MW170" s="812" t="str">
        <f>IF(Table1[[#This Row],[Verschluss - B2 - Recyceltes Material]]="","",VLOOKUP(Table1[[#This Row],[Verschluss - B2 - Recyceltes Material]],'DD FD'!AL:AM,2,FALSE))</f>
        <v/>
      </c>
      <c r="MX170" s="813" t="str">
        <f>IF(Table1[[#This Row],[Verschluss - B2 - Recyceltes Material Anteil (in %)]]="","",Table1[[#This Row],[Verschluss - B2 - Recyceltes Material Anteil (in %)]])</f>
        <v/>
      </c>
      <c r="MY170" s="812" t="str">
        <f>IF(Table1[[#This Row],[Verschluss - B2 - Beschichtung]]="","",VLOOKUP(Table1[[#This Row],[Verschluss - B2 - Beschichtung]],'DD FD'!AE:AF,2,FALSE))</f>
        <v/>
      </c>
      <c r="MZ170" s="815" t="str">
        <f>IF(Table1[[#This Row],[Verschluss - B2 - Beschichtung Anteil (in %)]]="","",Table1[[#This Row],[Verschluss - B2 - Beschichtung Anteil (in %)]])</f>
        <v/>
      </c>
      <c r="NA170" s="811" t="str">
        <f>IF(Table1[[#This Row],[Verschluss - B3 - Art]]="","",VLOOKUP(Table1[[#This Row],[Verschluss - B3 - Art]],'DD FD'!D:E,2,FALSE))</f>
        <v/>
      </c>
      <c r="NB170" s="812" t="str">
        <f>IF(Table1[[#This Row],[Verschluss - B3 - Fraktion]]="","",VLOOKUP(Table1[[#This Row],[Verschluss - B3 - Fraktion]],'DD FD'!H:J,3,FALSE))</f>
        <v/>
      </c>
      <c r="NC170" s="809" t="str">
        <f>IF(Table1[[#This Row],[Verschluss - B3 - Gewicht (in G)]]="","",Table1[[#This Row],[Verschluss - B3 - Gewicht (in G)]])</f>
        <v/>
      </c>
      <c r="ND170" s="809" t="str">
        <f>IF(Table1[[#This Row],[Verschluss - B3 - Lizenzierungs-pflichtig? (X=Ja)]]="","",Table1[[#This Row],[Verschluss - B3 - Lizenzierungs-pflichtig? (X=Ja)]])</f>
        <v/>
      </c>
      <c r="NE170" s="809" t="str">
        <f>IF(Table1[[#This Row],[Verschluss - B3 - Trennbar vom Hauptkörper? (X=Ja)]]="","",Table1[[#This Row],[Verschluss - B3 - Trennbar vom Hauptkörper? (X=Ja)]])</f>
        <v/>
      </c>
      <c r="NF170" s="812" t="str">
        <f>IF(Table1[[#This Row],[Verschluss - B3 - Virgin Material]]="","",VLOOKUP(Table1[[#This Row],[Verschluss - B3 - Virgin Material]],'DD FD'!AJ:AK,2,FALSE))</f>
        <v/>
      </c>
      <c r="NG170" s="813" t="str">
        <f>IF(Table1[[#This Row],[Verschluss - B3 - Virgin Material Anteil (in %)]]="","",Table1[[#This Row],[Verschluss - B3 - Virgin Material Anteil (in %)]])</f>
        <v/>
      </c>
      <c r="NH170" s="812" t="str">
        <f>IF(Table1[[#This Row],[Verschluss - B3 - Recyceltes Material]]="","",VLOOKUP(Table1[[#This Row],[Verschluss - B3 - Recyceltes Material]],'DD FD'!AL:AM,2,FALSE))</f>
        <v/>
      </c>
      <c r="NI170" s="813" t="str">
        <f>IF(Table1[[#This Row],[Verschluss - B3 - Recyceltes Material Anteil (in %)]]="","",Table1[[#This Row],[Verschluss - B3 - Recyceltes Material Anteil (in %)]])</f>
        <v/>
      </c>
      <c r="NJ170" s="812" t="str">
        <f>IF(Table1[[#This Row],[Verschluss - B3 - Beschichtung]]="","",VLOOKUP(Table1[[#This Row],[Verschluss - B3 - Beschichtung]],'DD FD'!AE:AF,2,FALSE))</f>
        <v/>
      </c>
      <c r="NK170" s="815" t="str">
        <f>IF(Table1[[#This Row],[Verschluss - B3 - Beschichtung Anteil (in %)]]="","",Table1[[#This Row],[Verschluss - B3 - Beschichtung Anteil (in %)]])</f>
        <v/>
      </c>
      <c r="NL170" s="811" t="str">
        <f>IF(Table1[[#This Row],[Etikett - B1 - Art]]="","",VLOOKUP(Table1[[#This Row],[Etikett - B1 - Art]],'DD FD'!F:G,2,FALSE))</f>
        <v/>
      </c>
      <c r="NM170" s="812" t="str">
        <f>IF(Table1[[#This Row],[Etikett - B1 - Fraktion]]="","",VLOOKUP(Table1[[#This Row],[Etikett - B1 - Fraktion]],'DD FD'!H:J,3,FALSE))</f>
        <v/>
      </c>
      <c r="NN170" s="809" t="str">
        <f>IF(Table1[[#This Row],[Etikett - B1 - Gewicht (in G)]]="","",Table1[[#This Row],[Etikett - B1 - Gewicht (in G)]])</f>
        <v/>
      </c>
      <c r="NO170" s="809" t="str">
        <f>IF(Table1[[#This Row],[Etikett - B1 - Lizenzierungs-pflichtig? (X=Ja)]]="","",Table1[[#This Row],[Etikett - B1 - Lizenzierungs-pflichtig? (X=Ja)]])</f>
        <v/>
      </c>
      <c r="NP170" s="809" t="str">
        <f>IF(Table1[[#This Row],[Etikett - B1 - Trennbar vom Hauptkörper? (X=Ja)]]="","",Table1[[#This Row],[Etikett - B1 - Trennbar vom Hauptkörper? (X=Ja)]])</f>
        <v/>
      </c>
      <c r="NQ170" s="812" t="str">
        <f>IF(Table1[[#This Row],[Etikett - B1 - Virgin Material]]="","",VLOOKUP(Table1[[#This Row],[Etikett - B1 - Virgin Material]],'DD FD'!AJ:AK,2,FALSE))</f>
        <v/>
      </c>
      <c r="NR170" s="813" t="str">
        <f>IF(Table1[[#This Row],[Etikett - B1 - Virgin Material Anteil (in %)]]="","",Table1[[#This Row],[Etikett - B1 - Virgin Material Anteil (in %)]])</f>
        <v/>
      </c>
      <c r="NS170" s="812" t="str">
        <f>IF(Table1[[#This Row],[Etikett - B1 - Recyceltes Material]]="","",VLOOKUP(Table1[[#This Row],[Etikett - B1 - Recyceltes Material]],'DD FD'!AL:AM,2,FALSE))</f>
        <v/>
      </c>
      <c r="NT170" s="813" t="str">
        <f>IF(Table1[[#This Row],[Etikett - B1 - Recyceltes Material Anteil (in %)]]="","",Table1[[#This Row],[Etikett - B1 - Recyceltes Material Anteil (in %)]])</f>
        <v/>
      </c>
      <c r="NU170" s="812" t="str">
        <f>IF(Table1[[#This Row],[Etikett - B1 - Beschichtung]]="","",VLOOKUP(Table1[[#This Row],[Etikett - B1 - Beschichtung]],'DD FD'!AE:AF,2,FALSE))</f>
        <v/>
      </c>
      <c r="NV170" s="815" t="str">
        <f>IF(Table1[[#This Row],[Etikett - B1 - Beschichtung Anteil (in %)]]="","",Table1[[#This Row],[Etikett - B1 - Beschichtung Anteil (in %)]])</f>
        <v/>
      </c>
      <c r="NW170" s="811" t="str">
        <f>IF(Table1[[#This Row],[Etikett - B2 - Art]]="","",VLOOKUP(Table1[[#This Row],[Etikett - B2 - Art]],'DD FD'!F:G,2,FALSE))</f>
        <v/>
      </c>
      <c r="NX170" s="812" t="str">
        <f>IF(Table1[[#This Row],[Etikett - B2 - Fraktion]]="","",VLOOKUP(Table1[[#This Row],[Etikett - B2 - Fraktion]],'DD FD'!H:J,3,FALSE))</f>
        <v/>
      </c>
      <c r="NY170" s="809" t="str">
        <f>IF(Table1[[#This Row],[Etikett - B2 - Gewicht (in G)]]="","",Table1[[#This Row],[Etikett - B2 - Gewicht (in G)]])</f>
        <v/>
      </c>
      <c r="NZ170" s="809" t="str">
        <f>IF(Table1[[#This Row],[Etikett - B2 - Lizenzierungs-pflichtig? (X=Ja)]]="","",Table1[[#This Row],[Etikett - B2 - Lizenzierungs-pflichtig? (X=Ja)]])</f>
        <v/>
      </c>
      <c r="OA170" s="809" t="str">
        <f>IF(Table1[[#This Row],[Etikett - B2 - Trennbar vom Hauptkörper? (X=Ja)]]="","",Table1[[#This Row],[Etikett - B2 - Trennbar vom Hauptkörper? (X=Ja)]])</f>
        <v/>
      </c>
      <c r="OB170" s="812" t="str">
        <f>IF(Table1[[#This Row],[Etikett - B2 - Virgin Material]]="","",VLOOKUP(Table1[[#This Row],[Etikett - B2 - Virgin Material]],'DD FD'!AJ:AK,2,FALSE))</f>
        <v/>
      </c>
      <c r="OC170" s="813" t="str">
        <f>IF(Table1[[#This Row],[Etikett - B2 - Virgin Material Anteil (in %)]]="","",Table1[[#This Row],[Etikett - B2 - Virgin Material Anteil (in %)]])</f>
        <v/>
      </c>
      <c r="OD170" s="812" t="str">
        <f>IF(Table1[[#This Row],[Etikett - B2 - Recyceltes Material]]="","",VLOOKUP(Table1[[#This Row],[Etikett - B2 - Recyceltes Material]],'DD FD'!AL:AM,2,FALSE))</f>
        <v/>
      </c>
      <c r="OE170" s="813" t="str">
        <f>IF(Table1[[#This Row],[Etikett - B2 - Recyceltes Material Anteil (in %)]]="","",Table1[[#This Row],[Etikett - B2 - Recyceltes Material Anteil (in %)]])</f>
        <v/>
      </c>
      <c r="OF170" s="812" t="str">
        <f>IF(Table1[[#This Row],[Etikett - B2 - Beschichtung]]="","",VLOOKUP(Table1[[#This Row],[Etikett - B2 - Beschichtung]],'DD FD'!AE:AF,2,FALSE))</f>
        <v/>
      </c>
      <c r="OG170" s="815" t="str">
        <f>IF(Table1[[#This Row],[Etikett - B2 - Beschichtung Anteil (in %)]]="","",Table1[[#This Row],[Etikett - B2 - Beschichtung Anteil (in %)]])</f>
        <v/>
      </c>
      <c r="OH170" s="811" t="str">
        <f>IF(Table1[[#This Row],[Etikett - B3 - Art]]="","",VLOOKUP(Table1[[#This Row],[Etikett - B3 - Art]],'DD FD'!F:G,2,FALSE))</f>
        <v/>
      </c>
      <c r="OI170" s="812" t="str">
        <f>IF(Table1[[#This Row],[Etikett - B3 - Fraktion]]="","",VLOOKUP(Table1[[#This Row],[Etikett - B3 - Fraktion]],'DD FD'!H:J,3,FALSE))</f>
        <v/>
      </c>
      <c r="OJ170" s="809" t="str">
        <f>IF(Table1[[#This Row],[Etikett - B3 - Gewicht (in G)]]="","",Table1[[#This Row],[Etikett - B3 - Gewicht (in G)]])</f>
        <v/>
      </c>
      <c r="OK170" s="809" t="str">
        <f>IF(Table1[[#This Row],[Etikett - B3 - Lizenzierungs-pflichtig? (X=Ja)]]="","",Table1[[#This Row],[Etikett - B3 - Lizenzierungs-pflichtig? (X=Ja)]])</f>
        <v/>
      </c>
      <c r="OL170" s="809" t="str">
        <f>IF(Table1[[#This Row],[Etikett - B3 - Trennbar vom Hauptkörper? (X=Ja)]]="","",Table1[[#This Row],[Etikett - B3 - Trennbar vom Hauptkörper? (X=Ja)]])</f>
        <v/>
      </c>
      <c r="OM170" s="812" t="str">
        <f>IF(Table1[[#This Row],[Etikett - B3 - Virgin Material]]="","",VLOOKUP(Table1[[#This Row],[Etikett - B3 - Virgin Material]],'DD FD'!AJ:AK,2,FALSE))</f>
        <v/>
      </c>
      <c r="ON170" s="813" t="str">
        <f>IF(Table1[[#This Row],[Etikett - B3 - Virgin Material Anteil (in %)]]="","",Table1[[#This Row],[Etikett - B3 - Virgin Material Anteil (in %)]])</f>
        <v/>
      </c>
      <c r="OO170" s="812" t="str">
        <f>IF(Table1[[#This Row],[Etikett - B3 - Recyceltes Material]]="","",VLOOKUP(Table1[[#This Row],[Etikett - B3 - Recyceltes Material]],'DD FD'!AL:AM,2,FALSE))</f>
        <v/>
      </c>
      <c r="OP170" s="813" t="str">
        <f>IF(Table1[[#This Row],[Etikett - B3 - Recyceltes Material Anteil (in %)]]="","",Table1[[#This Row],[Etikett - B3 - Recyceltes Material Anteil (in %)]])</f>
        <v/>
      </c>
      <c r="OQ170" s="812" t="str">
        <f>IF(Table1[[#This Row],[Etikett - B3 - Beschichtung]]="","",VLOOKUP(Table1[[#This Row],[Etikett - B3 - Beschichtung]],'DD FD'!AE:AF,2,FALSE))</f>
        <v/>
      </c>
      <c r="OR170" s="861" t="str">
        <f>IF(Table1[[#This Row],[Etikett - B3 - Beschichtung Anteil (in %)]]="","",Table1[[#This Row],[Etikett - B3 - Beschichtung Anteil (in %)]])</f>
        <v/>
      </c>
      <c r="OS170" s="866">
        <f>ROUNDUP(SUM(
IF(AND(LB170='DD FD'!$J$7,LD170='DD FD'!$AI$3),LC170,0),
IF(AND(LL170='DD FD'!$J$7,LN170='DD FD'!$AI$3),LM170,0),
IF(AND(LV170='DD FD'!$J$7,LX170='DD FD'!$AI$3),LW170,0),
IF(AND(MF170='DD FD'!$J$7,MH170='DD FD'!$AI$3),MG170,0),
IF(AND(MQ170='DD FD'!$J$7,MS170='DD FD'!$AI$3),MR170,0),
IF(AND(NB170='DD FD'!$J$7,ND170='DD FD'!$AI$3),NC170,0),
IF(AND(NM170='DD FD'!$J$7,NO170='DD FD'!$AI$3),NN170,0),
IF(AND(NX170='DD FD'!$J$7,NZ170='DD FD'!$AI$3),NY170,0),
IF(AND(OI170='DD FD'!$J$7,OK170='DD FD'!$AI$3),OJ170,0),
),2)</f>
        <v>0</v>
      </c>
      <c r="OT170" s="865">
        <f>ROUNDUP(SUM(
IF(AND(LB170='DD FD'!$J$6,LD170='DD FD'!$AI$3),LC170,0),
IF(AND(LL170='DD FD'!$J$6,LN170='DD FD'!$AI$3),LM170,0),
IF(AND(LV170='DD FD'!$J$6,LX170='DD FD'!$AI$3),LW170,0),
IF(AND(MF170='DD FD'!$J$6,MH170='DD FD'!$AI$3),MG170,0),
IF(AND(MQ170='DD FD'!$J$6,MS170='DD FD'!$AI$3),MR170,0),
IF(AND(NB170='DD FD'!$J$6,ND170='DD FD'!$AI$3),NC170,0),
IF(AND(NM170='DD FD'!$J$6,NO170='DD FD'!$AI$3),NN170,0),
IF(AND(NX170='DD FD'!$J$6,NZ170='DD FD'!$AI$3),NY170,0),
IF(AND(OI170='DD FD'!$J$6,OK170='DD FD'!$AI$3),OJ170,0),
),2)</f>
        <v>0</v>
      </c>
      <c r="OU170" s="865">
        <f>ROUNDUP(SUM(
IF(AND(LB170='DD FD'!$J$10,LD170='DD FD'!$AI$3),LC170,0),
IF(AND(LL170='DD FD'!$J$10,LN170='DD FD'!$AI$3),LM170,0),
IF(AND(LV170='DD FD'!$J$10,LX170='DD FD'!$AI$3),LW170,0),
IF(AND(MF170='DD FD'!$J$10,MH170='DD FD'!$AI$3),MG170,0),
IF(AND(MQ170='DD FD'!$J$10,MS170='DD FD'!$AI$3),MR170,0),
IF(AND(NB170='DD FD'!$J$10,ND170='DD FD'!$AI$3),NC170,0),
IF(AND(NM170='DD FD'!$J$10,NO170='DD FD'!$AI$3),NN170,0),
IF(AND(NX170='DD FD'!$J$10,NZ170='DD FD'!$AI$3),NY170,0),
IF(AND(OI170='DD FD'!$J$10,OK170='DD FD'!$AI$3),OJ170,0),
),2)</f>
        <v>0</v>
      </c>
      <c r="OV170" s="865">
        <f>ROUNDUP(SUM(
IF(AND(LB170='DD FD'!$J$8,LD170='DD FD'!$AI$3),LC170,0),
IF(AND(LL170='DD FD'!$J$8,LN170='DD FD'!$AI$3),LM170,0),
IF(AND(LV170='DD FD'!$J$8,LX170='DD FD'!$AI$3),LW170,0),
IF(AND(MF170='DD FD'!$J$8,MH170='DD FD'!$AI$3),MG170,0),
IF(AND(MQ170='DD FD'!$J$8,MS170='DD FD'!$AI$3),MR170,0),
IF(AND(NB170='DD FD'!$J$8,ND170='DD FD'!$AI$3),NC170,0),
IF(AND(NM170='DD FD'!$J$8,NO170='DD FD'!$AI$3),NN170,0),
IF(AND(NX170='DD FD'!$J$8,NZ170='DD FD'!$AI$3),NY170,0),
IF(AND(OI170='DD FD'!$J$8,OK170='DD FD'!$AI$3),OJ170,0),
),2)</f>
        <v>0</v>
      </c>
      <c r="OW170" s="865">
        <f>ROUNDUP(SUM(
IF(AND(LB170='DD FD'!$J$5,LD170='DD FD'!$AI$3),LC170,0),
IF(AND(LL170='DD FD'!$J$5,LN170='DD FD'!$AI$3),LM170,0),
IF(AND(LV170='DD FD'!$J$5,LX170='DD FD'!$AI$3),LW170,0),
IF(AND(MF170='DD FD'!$J$5,MH170='DD FD'!$AI$3),MG170,0),
IF(AND(MQ170='DD FD'!$J$5,MS170='DD FD'!$AI$3),MR170,0),
IF(AND(NB170='DD FD'!$J$5,ND170='DD FD'!$AI$3),NC170,0),
IF(AND(NM170='DD FD'!$J$5,NO170='DD FD'!$AI$3),NN170,0),
IF(AND(NX170='DD FD'!$J$5,NZ170='DD FD'!$AI$3),NY170,0),
IF(AND(OI170='DD FD'!$J$5,OK170='DD FD'!$AI$3),OJ170,0),
),2)</f>
        <v>0</v>
      </c>
      <c r="OX170" s="865">
        <f>ROUNDUP(SUM(
IF(AND(LB170='DD FD'!$J$9,LD170='DD FD'!$AI$3),LC170,0),
IF(AND(LL170='DD FD'!$J$9,LN170='DD FD'!$AI$3),LM170,0),
IF(AND(LV170='DD FD'!$J$9,LX170='DD FD'!$AI$3),LW170,0),
IF(AND(MF170='DD FD'!$J$9,MH170='DD FD'!$AI$3),MG170,0),
IF(AND(MQ170='DD FD'!$J$9,MS170='DD FD'!$AI$3),MR170,0),
IF(AND(NB170='DD FD'!$J$9,ND170='DD FD'!$AI$3),NC170,0),
IF(AND(NM170='DD FD'!$J$9,NO170='DD FD'!$AI$3),NN170,0),
IF(AND(NX170='DD FD'!$J$9,NZ170='DD FD'!$AI$3),NY170,0),
IF(AND(OI170='DD FD'!$J$9,OK170='DD FD'!$AI$3),OJ170,0),
),2)</f>
        <v>0</v>
      </c>
      <c r="OY170" s="865">
        <f>ROUNDUP(SUM(
IF(AND(LB170='DD FD'!$J$4,LD170='DD FD'!$AI$3),LC170,0),
IF(AND(LL170='DD FD'!$J$4,LN170='DD FD'!$AI$3),LM170,0),
IF(AND(LV170='DD FD'!$J$4,LX170='DD FD'!$AI$3),LW170,0),
IF(AND(MF170='DD FD'!$J$4,MH170='DD FD'!$AI$3),MG170,0),
IF(AND(MQ170='DD FD'!$J$4,MS170='DD FD'!$AI$3),MR170,0),
IF(AND(NB170='DD FD'!$J$4,ND170='DD FD'!$AI$3),NC170,0),
IF(AND(NM170='DD FD'!$J$4,NO170='DD FD'!$AI$3),NN170,0),
IF(AND(NX170='DD FD'!$J$4,NZ170='DD FD'!$AI$3),NY170,0),
IF(AND(OI170='DD FD'!$J$4,OK170='DD FD'!$AI$3),OJ170,0),
),2)</f>
        <v>0</v>
      </c>
      <c r="OZ170" s="867">
        <f>ROUNDUP(SUM(
IF(AND(LB170='DD FD'!$J$11,LD170='DD FD'!$AI$3),LC170,0),
IF(AND(LL170='DD FD'!$J$11,LN170='DD FD'!$AI$3),LM170,0),
IF(AND(LV170='DD FD'!$J$11,LX170='DD FD'!$AI$3),LW170,0),
IF(AND(MF170='DD FD'!$J$11,MH170='DD FD'!$AI$3),MG170,0),
IF(AND(MQ170='DD FD'!$J$11,MS170='DD FD'!$AI$3),MR170,0),
IF(AND(NB170='DD FD'!$J$11,ND170='DD FD'!$AI$3),NC170,0),
IF(AND(NM170='DD FD'!$J$11,NO170='DD FD'!$AI$3),NN170,0),
IF(AND(NX170='DD FD'!$J$11,NZ170='DD FD'!$AI$3),NY170,0),
IF(AND(OI170='DD FD'!$J$11,OK170='DD FD'!$AI$3),OJ170,0),
),2)</f>
        <v>0</v>
      </c>
    </row>
    <row r="171" spans="1:416">
      <c r="A171" s="663"/>
      <c r="B171" s="182"/>
      <c r="C171" s="282"/>
      <c r="D171" s="282"/>
      <c r="E171" s="183"/>
      <c r="F171" s="355"/>
      <c r="G171" s="359"/>
      <c r="H171" s="664"/>
      <c r="I171" s="173"/>
      <c r="J171" s="161" t="str">
        <f t="shared" si="54"/>
        <v/>
      </c>
      <c r="K171" s="633" t="str">
        <f t="shared" si="71"/>
        <v/>
      </c>
      <c r="L171" s="636"/>
      <c r="M171" s="124" t="str">
        <f t="shared" si="72"/>
        <v/>
      </c>
      <c r="N171" s="125" t="str">
        <f t="shared" si="55"/>
        <v/>
      </c>
      <c r="O171" s="175"/>
      <c r="P171" s="175"/>
      <c r="Q171" s="126" t="str">
        <f t="shared" si="73"/>
        <v/>
      </c>
      <c r="R171" s="184"/>
      <c r="S171" s="184"/>
      <c r="T171" s="182"/>
      <c r="U171" s="182"/>
      <c r="V171" s="182"/>
      <c r="W171" s="358"/>
      <c r="X171" s="182"/>
      <c r="Y171" s="183"/>
      <c r="Z171" s="123"/>
      <c r="AA171" s="176"/>
      <c r="AB171" s="176"/>
      <c r="AC171" s="176"/>
      <c r="AD171" s="176"/>
      <c r="AE171" s="176"/>
      <c r="AF171" s="176"/>
      <c r="AG171" s="127" t="str">
        <f t="shared" si="74"/>
        <v/>
      </c>
      <c r="AH171" s="127" t="str">
        <f t="shared" si="75"/>
        <v/>
      </c>
      <c r="AI171" s="370"/>
      <c r="AJ171" s="635"/>
      <c r="AK171" s="619" t="str">
        <f t="shared" si="76"/>
        <v/>
      </c>
      <c r="AL171" s="124" t="str">
        <f t="shared" si="56"/>
        <v/>
      </c>
      <c r="AM171" s="124" t="str">
        <f t="shared" si="57"/>
        <v/>
      </c>
      <c r="AN171" s="124" t="str">
        <f t="shared" si="58"/>
        <v/>
      </c>
      <c r="AO171" s="124" t="str">
        <f t="shared" si="59"/>
        <v/>
      </c>
      <c r="AP171" s="184"/>
      <c r="AQ171" s="182"/>
      <c r="AR171" s="182"/>
      <c r="AS171" s="182"/>
      <c r="AT171" s="182"/>
      <c r="AU171" s="127" t="str">
        <f t="shared" si="60"/>
        <v/>
      </c>
      <c r="AV171" s="354"/>
      <c r="AW171" s="127" t="str">
        <f t="shared" si="61"/>
        <v/>
      </c>
      <c r="AX171" s="144" t="str">
        <f t="shared" si="62"/>
        <v/>
      </c>
      <c r="AY171" s="182"/>
      <c r="AZ171" s="23"/>
      <c r="BA171" s="23"/>
      <c r="BB171" s="183"/>
      <c r="BC171" s="622"/>
      <c r="BD171" s="649" t="str">
        <f t="shared" si="77"/>
        <v/>
      </c>
      <c r="BE171" s="354"/>
      <c r="BF171" s="192" t="str">
        <f t="shared" si="78"/>
        <v/>
      </c>
      <c r="BG171" s="159"/>
      <c r="BH171" s="159"/>
      <c r="BI171" s="182"/>
      <c r="BJ171" s="194"/>
      <c r="BK171" s="194"/>
      <c r="BL171" s="194"/>
      <c r="BM171" s="127" t="str">
        <f t="shared" si="63"/>
        <v/>
      </c>
      <c r="BN171" s="194"/>
      <c r="BO171" s="178" t="str">
        <f t="shared" si="64"/>
        <v/>
      </c>
      <c r="BP171" s="191"/>
      <c r="BQ171" s="182"/>
      <c r="BR171" s="23"/>
      <c r="BS171" s="23"/>
      <c r="BT171" s="23"/>
      <c r="BU171" s="651"/>
      <c r="BV171" s="647"/>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633" t="str">
        <f t="shared" si="79"/>
        <v/>
      </c>
      <c r="DY171" s="736"/>
      <c r="DZ171" s="334"/>
      <c r="EA171" s="736"/>
      <c r="EB171" s="197"/>
      <c r="EC171" s="194"/>
      <c r="ED171" s="197"/>
      <c r="EE171" s="197"/>
      <c r="EF171" s="194"/>
      <c r="EG171" s="194"/>
      <c r="EH171" s="194"/>
      <c r="EI171" s="123" t="str">
        <f t="shared" si="65"/>
        <v/>
      </c>
      <c r="EJ171" s="194"/>
      <c r="EK171" s="620" t="str">
        <f t="shared" si="66"/>
        <v/>
      </c>
      <c r="EL171" s="756"/>
      <c r="EM171" s="620" t="str">
        <f t="shared" si="80"/>
        <v/>
      </c>
      <c r="EN171" s="733"/>
      <c r="EO171" s="163"/>
      <c r="EP171" s="163"/>
      <c r="EQ171" s="163"/>
      <c r="ER171" s="163"/>
      <c r="ES171" s="163"/>
      <c r="ET171" s="163"/>
      <c r="EU171" s="163"/>
      <c r="EV171" s="163"/>
      <c r="EW171" s="163"/>
      <c r="EX171" s="163"/>
      <c r="EY171" s="163"/>
      <c r="EZ171" s="163"/>
      <c r="FA171" s="163"/>
      <c r="FB171" s="163"/>
      <c r="FC171" s="742"/>
      <c r="FD171" s="648" t="str">
        <f t="shared" si="67"/>
        <v/>
      </c>
      <c r="FE171" s="183"/>
      <c r="FF171" s="201"/>
      <c r="FG171" s="201"/>
      <c r="FH171" s="201"/>
      <c r="FI171" s="201"/>
      <c r="FJ171" s="201"/>
      <c r="FK171" s="201"/>
      <c r="FL171" s="182"/>
      <c r="FM171" s="182"/>
      <c r="FN171" s="334"/>
      <c r="FO171" s="123" t="str">
        <f t="shared" si="68"/>
        <v/>
      </c>
      <c r="FP171" s="889" t="str">
        <f>IF(Table1[[#This Row],[Baumwollanteil (in %)]]&lt;&gt;"","05","")</f>
        <v/>
      </c>
      <c r="FQ171" s="999"/>
      <c r="FR171" s="179" t="str">
        <f t="shared" si="69"/>
        <v/>
      </c>
      <c r="FS171" s="175"/>
      <c r="FT171" s="175"/>
      <c r="FU171" s="175"/>
      <c r="FV171" s="745" t="str">
        <f t="shared" si="70"/>
        <v/>
      </c>
      <c r="FZ171" s="24"/>
      <c r="GA171" s="24"/>
      <c r="GC171" s="1010" t="str">
        <f>IF(Table1[[#This Row],[Global Trade Item Number (GTIN)]]="","",Table1[[#This Row],[Global Trade Item Number (GTIN)]])</f>
        <v/>
      </c>
      <c r="GD171" s="790" t="str">
        <f>IF(Table1[[#This Row],[WAWI-Nr./ Kreditoren-Nummer
(ASDV)]]&lt;&gt;"",Table1[[#This Row],[WAWI-Nr./ Kreditoren-Nummer
(ASDV)]],"")</f>
        <v/>
      </c>
      <c r="GE171" s="190"/>
      <c r="GF171" s="790" t="str">
        <f>IF(Table1[[#This Row],[Gültig ab (Datum)]]&lt;&gt;"","31.12.9999","")</f>
        <v/>
      </c>
      <c r="GG171" s="190"/>
      <c r="GH171" s="190"/>
      <c r="GI171" s="616"/>
      <c r="GJ171" s="765"/>
      <c r="GK171" s="763"/>
      <c r="GL171" s="617"/>
      <c r="GM171" s="617"/>
      <c r="GN171" s="617"/>
      <c r="GO171" s="617"/>
      <c r="GP171" s="617"/>
      <c r="GQ171" s="775"/>
      <c r="GR171" s="771"/>
      <c r="GS171" s="159"/>
      <c r="GT171" s="610"/>
      <c r="GU171" s="610"/>
      <c r="GV171" s="610"/>
      <c r="GW171" s="610"/>
      <c r="GX171" s="610"/>
      <c r="GY171" s="610"/>
      <c r="GZ171" s="610"/>
      <c r="HA171" s="610"/>
      <c r="HB171" s="771"/>
      <c r="HC171" s="610"/>
      <c r="HD171" s="610"/>
      <c r="HE171" s="610"/>
      <c r="HF171" s="610"/>
      <c r="HG171" s="610"/>
      <c r="HH171" s="610"/>
      <c r="HI171" s="610"/>
      <c r="HJ171" s="610"/>
      <c r="HK171" s="610"/>
      <c r="HL171" s="771"/>
      <c r="HM171" s="610"/>
      <c r="HN171" s="610"/>
      <c r="HO171" s="610"/>
      <c r="HP171" s="610"/>
      <c r="HQ171" s="610"/>
      <c r="HR171" s="610"/>
      <c r="HS171" s="610"/>
      <c r="HT171" s="610"/>
      <c r="HU171" s="610"/>
      <c r="HV171" s="771"/>
      <c r="HW171" s="610"/>
      <c r="HX171" s="610"/>
      <c r="HY171" s="610"/>
      <c r="HZ171" s="610"/>
      <c r="IA171" s="610"/>
      <c r="IB171" s="610"/>
      <c r="IC171" s="610"/>
      <c r="ID171" s="610"/>
      <c r="IE171" s="610"/>
      <c r="IF171" s="610"/>
      <c r="IG171" s="771"/>
      <c r="IH171" s="610"/>
      <c r="II171" s="610"/>
      <c r="IJ171" s="610"/>
      <c r="IK171" s="610"/>
      <c r="IL171" s="610"/>
      <c r="IM171" s="610"/>
      <c r="IN171" s="610"/>
      <c r="IO171" s="610"/>
      <c r="IP171" s="610"/>
      <c r="IQ171" s="610"/>
      <c r="IR171" s="771"/>
      <c r="IS171" s="610"/>
      <c r="IT171" s="610"/>
      <c r="IU171" s="610"/>
      <c r="IV171" s="610"/>
      <c r="IW171" s="610"/>
      <c r="IX171" s="610"/>
      <c r="IY171" s="610"/>
      <c r="IZ171" s="610"/>
      <c r="JA171" s="610"/>
      <c r="JB171" s="610"/>
      <c r="JC171" s="771"/>
      <c r="JD171" s="610"/>
      <c r="JE171" s="610"/>
      <c r="JF171" s="610"/>
      <c r="JG171" s="610"/>
      <c r="JH171" s="610"/>
      <c r="JI171" s="610"/>
      <c r="JJ171" s="610"/>
      <c r="JK171" s="610"/>
      <c r="JL171" s="610"/>
      <c r="JM171" s="827"/>
      <c r="JN171" s="771"/>
      <c r="JO171" s="610"/>
      <c r="JP171" s="610"/>
      <c r="JQ171" s="610"/>
      <c r="JR171" s="610"/>
      <c r="JS171" s="610"/>
      <c r="JT171" s="610"/>
      <c r="JU171" s="610"/>
      <c r="JV171" s="610"/>
      <c r="JW171" s="610"/>
      <c r="JX171" s="610"/>
      <c r="JY171" s="771"/>
      <c r="JZ171" s="610"/>
      <c r="KA171" s="610"/>
      <c r="KB171" s="610"/>
      <c r="KC171" s="610"/>
      <c r="KD171" s="610"/>
      <c r="KE171" s="610"/>
      <c r="KF171" s="610"/>
      <c r="KG171" s="610"/>
      <c r="KH171" s="610"/>
      <c r="KI171" s="610"/>
      <c r="KL171" s="803" t="str">
        <f>IF(Table1[[#This Row],[GTIN]]&lt;&gt;"",Table1[[#This Row],[GTIN]],"")</f>
        <v/>
      </c>
      <c r="KM171" s="804" t="str">
        <f>Table1[[#This Row],[Kreditor]]</f>
        <v/>
      </c>
      <c r="KN171" s="805" t="str">
        <f>IF(Table1[[#This Row],[Gültig ab (Datum)]]&lt;&gt;"",Table1[[#This Row],[Gültig ab (Datum)]],"")</f>
        <v/>
      </c>
      <c r="KO171" s="805" t="str">
        <f>Table1[[#This Row],[Gültig bis]]</f>
        <v/>
      </c>
      <c r="KP171" s="818" t="str">
        <f>IF(Table1[[#This Row],[Artikel verpackt? 
(X=Ja)]]="","",Table1[[#This Row],[Artikel verpackt? 
(X=Ja)]])</f>
        <v/>
      </c>
      <c r="KQ171" s="806" t="str">
        <f>IF(Table1[[#This Row],[Verpackung recyclingfähig?
(X=Ja)]]="","",Table1[[#This Row],[Verpackung recyclingfähig?
(X=Ja)]])</f>
        <v/>
      </c>
      <c r="KR171" s="807"/>
      <c r="KS171" s="808"/>
      <c r="KT171" s="809"/>
      <c r="KU171" s="809"/>
      <c r="KV171" s="809"/>
      <c r="KW171" s="809"/>
      <c r="KX171" s="809"/>
      <c r="KY171" s="809"/>
      <c r="KZ171" s="810"/>
      <c r="LA171" s="811" t="str">
        <f>IF(Table1[[#This Row],[Hauptkörper - B1 - Art]]="","",VLOOKUP(Table1[[#This Row],[Hauptkörper - B1 - Art]],'DD FD'!B:C,2,FALSE))</f>
        <v/>
      </c>
      <c r="LB171" s="812" t="str">
        <f>IF(Table1[[#This Row],[Hauptkörper - B1 - Fraktion]]="","",VLOOKUP(Table1[[#This Row],[Hauptkörper - B1 - Fraktion]],'DD FD'!H:J,3,FALSE))</f>
        <v/>
      </c>
      <c r="LC171" s="809" t="str">
        <f>IF(Table1[[#This Row],[Hauptkörper - B1 - Gewicht
(in G)]]="","",Table1[[#This Row],[Hauptkörper - B1 - Gewicht
(in G)]])</f>
        <v/>
      </c>
      <c r="LD171" s="809" t="str">
        <f>IF(Table1[[#This Row],[Hauptkörper - B1 - Lizenzierungs-pflichtig? (X=Ja)]]="","",Table1[[#This Row],[Hauptkörper - B1 - Lizenzierungs-pflichtig? (X=Ja)]])</f>
        <v/>
      </c>
      <c r="LE171" s="812" t="str">
        <f>IF(Table1[[#This Row],[Hauptkörper - B1 - Virgin Material]]="","",VLOOKUP(Table1[[#This Row],[Hauptkörper - B1 - Virgin Material]],'DD FD'!AJ:AK,2,FALSE))</f>
        <v/>
      </c>
      <c r="LF171" s="813" t="str">
        <f>IF(Table1[[#This Row],[Hauptkörper - B1 - Virgin Material Anteil (in %)]]="","",Table1[[#This Row],[Hauptkörper - B1 - Virgin Material Anteil (in %)]])</f>
        <v/>
      </c>
      <c r="LG171" s="812" t="str">
        <f>IF(Table1[[#This Row],[Hauptkörper - B1 - Recyceltes Material]]="","",VLOOKUP(Table1[[#This Row],[Hauptkörper - B1 - Recyceltes Material]],'DD FD'!AL:AM,2,FALSE))</f>
        <v/>
      </c>
      <c r="LH171" s="813" t="str">
        <f>IF(Table1[[#This Row],[Hauptkörper - B1 - Recyceltes Material Anteil (in %)]]="","",Table1[[#This Row],[Hauptkörper - B1 - Recyceltes Material Anteil (in %)]])</f>
        <v/>
      </c>
      <c r="LI171" s="814" t="str">
        <f>IF(Table1[[#This Row],[Hauptkörper - B1 - Beschichtung]]="","",VLOOKUP(Table1[[#This Row],[Hauptkörper - B1 - Beschichtung]],'DD FD'!AE:AF,2,FALSE))</f>
        <v/>
      </c>
      <c r="LJ171" s="815" t="str">
        <f>IF(Table1[[#This Row],[Hauptkörper - B1 - Beschichtung Anteil (in %)]]="","",Table1[[#This Row],[Hauptkörper - B1 - Beschichtung Anteil (in %)]])</f>
        <v/>
      </c>
      <c r="LK171" s="811" t="str">
        <f>IF(Table1[[#This Row],[Hauptkörper - B2 - Art]]="","",VLOOKUP(Table1[[#This Row],[Hauptkörper - B2 - Art]],'DD FD'!B:C,2,FALSE))</f>
        <v/>
      </c>
      <c r="LL171" s="812" t="str">
        <f>IF(Table1[[#This Row],[Hauptkörper - B2 - Fraktion]]="","",VLOOKUP(Table1[[#This Row],[Hauptkörper - B2 - Fraktion]],'DD FD'!H:J,3,FALSE))</f>
        <v/>
      </c>
      <c r="LM171" s="809" t="str">
        <f>IF(Table1[[#This Row],[Hauptkörper - B2 - Gewicht
(in G)]]="","",Table1[[#This Row],[Hauptkörper - B2 - Gewicht
(in G)]])</f>
        <v/>
      </c>
      <c r="LN171" s="809" t="str">
        <f>IF(Table1[[#This Row],[Hauptkörper - B2 - Lizenzierungs-pflichtig? (X=Ja)]]="","",Table1[[#This Row],[Hauptkörper - B2 - Lizenzierungs-pflichtig? (X=Ja)]])</f>
        <v/>
      </c>
      <c r="LO171" s="812" t="str">
        <f>IF(Table1[[#This Row],[Hauptkörper - B2 - Virgin Material]]="","",VLOOKUP(Table1[[#This Row],[Hauptkörper - B2 - Virgin Material]],'DD FD'!AJ:AK,2,FALSE))</f>
        <v/>
      </c>
      <c r="LP171" s="813" t="str">
        <f>IF(Table1[[#This Row],[Hauptkörper - B2 - Virgin Material Anteil (in %)]]="","",Table1[[#This Row],[Hauptkörper - B2 - Virgin Material Anteil (in %)]])</f>
        <v/>
      </c>
      <c r="LQ171" s="812" t="str">
        <f>IF(Table1[[#This Row],[Hauptkörper - B2 - Recyceltes Material]]="","",VLOOKUP(Table1[[#This Row],[Hauptkörper - B2 - Recyceltes Material]],'DD FD'!AL:AM,2,FALSE))</f>
        <v/>
      </c>
      <c r="LR171" s="813" t="str">
        <f>IF(Table1[[#This Row],[Hauptkörper - B2 - Recyceltes Material Anteil (in %)]]="","",Table1[[#This Row],[Hauptkörper - B2 - Recyceltes Material Anteil (in %)]])</f>
        <v/>
      </c>
      <c r="LS171" s="812" t="str">
        <f>IF(Table1[[#This Row],[Hauptkörper - B2 - Beschichtung]]="","",VLOOKUP(Table1[[#This Row],[Hauptkörper - B2 - Beschichtung]],'DD FD'!AE:AF,2,FALSE))</f>
        <v/>
      </c>
      <c r="LT171" s="815" t="str">
        <f>IF(Table1[[#This Row],[Hauptkörper - B2 - Beschichtung Anteil (in %)]]="","",Table1[[#This Row],[Hauptkörper - B2 - Beschichtung Anteil (in %)]])</f>
        <v/>
      </c>
      <c r="LU171" s="811" t="str">
        <f>IF(Table1[[#This Row],[Hauptkörper - B3 - Art]]="","",VLOOKUP(Table1[[#This Row],[Hauptkörper - B3 - Art]],'DD FD'!B:C,2,FALSE))</f>
        <v/>
      </c>
      <c r="LV171" s="812" t="str">
        <f>IF(Table1[[#This Row],[Hauptkörper - B3 - Fraktion]]="","",VLOOKUP(Table1[[#This Row],[Hauptkörper - B3 - Fraktion]],'DD FD'!H:J,3,FALSE))</f>
        <v/>
      </c>
      <c r="LW171" s="809" t="str">
        <f>IF(Table1[[#This Row],[Hauptkörper - B3 - Gewicht
(in G)]]="","",Table1[[#This Row],[Hauptkörper - B3 - Gewicht
(in G)]])</f>
        <v/>
      </c>
      <c r="LX171" s="809" t="str">
        <f>IF(Table1[[#This Row],[Hauptkörper - B3 - Lizenzierungs-pflichtig? (X=Ja)]]="","",Table1[[#This Row],[Hauptkörper - B3 - Lizenzierungs-pflichtig? (X=Ja)]])</f>
        <v/>
      </c>
      <c r="LY171" s="812" t="str">
        <f>IF(Table1[[#This Row],[Hauptkörper - B3 - Virgin Material]]="","",VLOOKUP(Table1[[#This Row],[Hauptkörper - B3 - Virgin Material]],'DD FD'!AJ:AK,2,FALSE))</f>
        <v/>
      </c>
      <c r="LZ171" s="813" t="str">
        <f>IF(Table1[[#This Row],[Hauptkörper - B3 - Virgin Material Anteil (in %)]]="","",Table1[[#This Row],[Hauptkörper - B3 - Virgin Material Anteil (in %)]])</f>
        <v/>
      </c>
      <c r="MA171" s="812" t="str">
        <f>IF(Table1[[#This Row],[Hauptkörper - B3 - Recyceltes Material]]="","",VLOOKUP(Table1[[#This Row],[Hauptkörper - B3 - Recyceltes Material]],'DD FD'!AL:AM,2,FALSE))</f>
        <v/>
      </c>
      <c r="MB171" s="813" t="str">
        <f>IF(Table1[[#This Row],[Hauptkörper - B3 - Recyceltes Material Anteil (in %)]]="","",Table1[[#This Row],[Hauptkörper - B3 - Recyceltes Material Anteil (in %)]])</f>
        <v/>
      </c>
      <c r="MC171" s="812" t="str">
        <f>IF(Table1[[#This Row],[Hauptkörper - B3 - Beschichtung]]="","",VLOOKUP(Table1[[#This Row],[Hauptkörper - B3 - Beschichtung]],'DD FD'!AE:AF,2,FALSE))</f>
        <v/>
      </c>
      <c r="MD171" s="815" t="str">
        <f>IF(Table1[[#This Row],[Hauptkörper - B3 - Beschichtung Anteil (in %)]]="","",Table1[[#This Row],[Hauptkörper - B3 - Beschichtung Anteil (in %)]])</f>
        <v/>
      </c>
      <c r="ME171" s="811" t="str">
        <f>IF(Table1[[#This Row],[Verschluss - B1 - Art]]="","",VLOOKUP(Table1[[#This Row],[Verschluss - B1 - Art]],'DD FD'!D:E,2,FALSE))</f>
        <v/>
      </c>
      <c r="MF171" s="812" t="str">
        <f>IF(Table1[[#This Row],[Verschluss - B1 - Fraktion]]="","",VLOOKUP(Table1[[#This Row],[Verschluss - B1 - Fraktion]],'DD FD'!H:J,3,FALSE))</f>
        <v/>
      </c>
      <c r="MG171" s="809" t="str">
        <f>IF(Table1[[#This Row],[Verschluss - B1 - Gewicht (in G)]]="","",Table1[[#This Row],[Verschluss - B1 - Gewicht (in G)]])</f>
        <v/>
      </c>
      <c r="MH171" s="809" t="str">
        <f>IF(Table1[[#This Row],[Verschluss - B1 - Lizenzierungs-pflichtig? (X=Ja)]]="","",Table1[[#This Row],[Verschluss - B1 - Lizenzierungs-pflichtig? (X=Ja)]])</f>
        <v/>
      </c>
      <c r="MI171" s="809" t="str">
        <f>IF(Table1[[#This Row],[Verschluss - B1 - Trennbar vom Hauptkörper? (X=Ja)]]="","",Table1[[#This Row],[Verschluss - B1 - Trennbar vom Hauptkörper? (X=Ja)]])</f>
        <v/>
      </c>
      <c r="MJ171" s="812" t="str">
        <f>IF(Table1[[#This Row],[Verschluss - B1 - Virgin Material]]="","",VLOOKUP(Table1[[#This Row],[Verschluss - B1 - Virgin Material]],'DD FD'!AJ:AK,2,FALSE))</f>
        <v/>
      </c>
      <c r="MK171" s="813" t="str">
        <f>IF(Table1[[#This Row],[Verschluss - B1 - Virgin Material Anteil (in %)]]="","",Table1[[#This Row],[Verschluss - B1 - Virgin Material Anteil (in %)]])</f>
        <v/>
      </c>
      <c r="ML171" s="812" t="str">
        <f>IF(Table1[[#This Row],[Verschluss - B1 - Recyceltes Material]]="","",VLOOKUP(Table1[[#This Row],[Verschluss - B1 - Recyceltes Material]],'DD FD'!AL:AM,2,FALSE))</f>
        <v/>
      </c>
      <c r="MM171" s="813" t="str">
        <f>IF(Table1[[#This Row],[Verschluss - B1 - Recyceltes Material Anteil (in %)]]="","",Table1[[#This Row],[Verschluss - B1 - Recyceltes Material Anteil (in %)]])</f>
        <v/>
      </c>
      <c r="MN171" s="812" t="str">
        <f>IF(Table1[[#This Row],[Verschluss - B1 - Beschichtung]]="","",VLOOKUP(Table1[[#This Row],[Verschluss - B1 - Beschichtung]],'DD FD'!AE:AF,2,FALSE))</f>
        <v/>
      </c>
      <c r="MO171" s="815" t="str">
        <f>IF(Table1[[#This Row],[Verschluss - B1 - Beschichtung Anteil (in %)]]="","",Table1[[#This Row],[Verschluss - B1 - Beschichtung Anteil (in %)]])</f>
        <v/>
      </c>
      <c r="MP171" s="811" t="str">
        <f>IF(Table1[[#This Row],[Verschluss - B2 - Art]]="","",VLOOKUP(Table1[[#This Row],[Verschluss - B2 - Art]],'DD FD'!D:E,2,FALSE))</f>
        <v/>
      </c>
      <c r="MQ171" s="812" t="str">
        <f>IF(Table1[[#This Row],[Verschluss - B2 - Fraktion]]="","",VLOOKUP(Table1[[#This Row],[Verschluss - B2 - Fraktion]],'DD FD'!H:J,3,FALSE))</f>
        <v/>
      </c>
      <c r="MR171" s="809" t="str">
        <f>IF(Table1[[#This Row],[Verschluss - B2 - Gewicht (in G)]]="","",Table1[[#This Row],[Verschluss - B2 - Gewicht (in G)]])</f>
        <v/>
      </c>
      <c r="MS171" s="809" t="str">
        <f>IF(Table1[[#This Row],[Verschluss - B2 - Lizenzierungs-pflichtig? (X=Ja)]]="","",Table1[[#This Row],[Verschluss - B2 - Lizenzierungs-pflichtig? (X=Ja)]])</f>
        <v/>
      </c>
      <c r="MT171" s="809" t="str">
        <f>IF(Table1[[#This Row],[Verschluss - B2 - Trennbar vom Hauptkörper? (X=Ja)]]="","",Table1[[#This Row],[Verschluss - B2 - Trennbar vom Hauptkörper? (X=Ja)]])</f>
        <v/>
      </c>
      <c r="MU171" s="812" t="str">
        <f>IF(Table1[[#This Row],[Verschluss - B2 - Virgin Material]]="","",VLOOKUP(Table1[[#This Row],[Verschluss - B2 - Virgin Material]],'DD FD'!AJ:AK,2,FALSE))</f>
        <v/>
      </c>
      <c r="MV171" s="813" t="str">
        <f>IF(Table1[[#This Row],[Verschluss - B2 - Virgin Material Anteil (in %)]]="","",Table1[[#This Row],[Verschluss - B2 - Virgin Material Anteil (in %)]])</f>
        <v/>
      </c>
      <c r="MW171" s="812" t="str">
        <f>IF(Table1[[#This Row],[Verschluss - B2 - Recyceltes Material]]="","",VLOOKUP(Table1[[#This Row],[Verschluss - B2 - Recyceltes Material]],'DD FD'!AL:AM,2,FALSE))</f>
        <v/>
      </c>
      <c r="MX171" s="813" t="str">
        <f>IF(Table1[[#This Row],[Verschluss - B2 - Recyceltes Material Anteil (in %)]]="","",Table1[[#This Row],[Verschluss - B2 - Recyceltes Material Anteil (in %)]])</f>
        <v/>
      </c>
      <c r="MY171" s="812" t="str">
        <f>IF(Table1[[#This Row],[Verschluss - B2 - Beschichtung]]="","",VLOOKUP(Table1[[#This Row],[Verschluss - B2 - Beschichtung]],'DD FD'!AE:AF,2,FALSE))</f>
        <v/>
      </c>
      <c r="MZ171" s="815" t="str">
        <f>IF(Table1[[#This Row],[Verschluss - B2 - Beschichtung Anteil (in %)]]="","",Table1[[#This Row],[Verschluss - B2 - Beschichtung Anteil (in %)]])</f>
        <v/>
      </c>
      <c r="NA171" s="811" t="str">
        <f>IF(Table1[[#This Row],[Verschluss - B3 - Art]]="","",VLOOKUP(Table1[[#This Row],[Verschluss - B3 - Art]],'DD FD'!D:E,2,FALSE))</f>
        <v/>
      </c>
      <c r="NB171" s="812" t="str">
        <f>IF(Table1[[#This Row],[Verschluss - B3 - Fraktion]]="","",VLOOKUP(Table1[[#This Row],[Verschluss - B3 - Fraktion]],'DD FD'!H:J,3,FALSE))</f>
        <v/>
      </c>
      <c r="NC171" s="809" t="str">
        <f>IF(Table1[[#This Row],[Verschluss - B3 - Gewicht (in G)]]="","",Table1[[#This Row],[Verschluss - B3 - Gewicht (in G)]])</f>
        <v/>
      </c>
      <c r="ND171" s="809" t="str">
        <f>IF(Table1[[#This Row],[Verschluss - B3 - Lizenzierungs-pflichtig? (X=Ja)]]="","",Table1[[#This Row],[Verschluss - B3 - Lizenzierungs-pflichtig? (X=Ja)]])</f>
        <v/>
      </c>
      <c r="NE171" s="809" t="str">
        <f>IF(Table1[[#This Row],[Verschluss - B3 - Trennbar vom Hauptkörper? (X=Ja)]]="","",Table1[[#This Row],[Verschluss - B3 - Trennbar vom Hauptkörper? (X=Ja)]])</f>
        <v/>
      </c>
      <c r="NF171" s="812" t="str">
        <f>IF(Table1[[#This Row],[Verschluss - B3 - Virgin Material]]="","",VLOOKUP(Table1[[#This Row],[Verschluss - B3 - Virgin Material]],'DD FD'!AJ:AK,2,FALSE))</f>
        <v/>
      </c>
      <c r="NG171" s="813" t="str">
        <f>IF(Table1[[#This Row],[Verschluss - B3 - Virgin Material Anteil (in %)]]="","",Table1[[#This Row],[Verschluss - B3 - Virgin Material Anteil (in %)]])</f>
        <v/>
      </c>
      <c r="NH171" s="812" t="str">
        <f>IF(Table1[[#This Row],[Verschluss - B3 - Recyceltes Material]]="","",VLOOKUP(Table1[[#This Row],[Verschluss - B3 - Recyceltes Material]],'DD FD'!AL:AM,2,FALSE))</f>
        <v/>
      </c>
      <c r="NI171" s="813" t="str">
        <f>IF(Table1[[#This Row],[Verschluss - B3 - Recyceltes Material Anteil (in %)]]="","",Table1[[#This Row],[Verschluss - B3 - Recyceltes Material Anteil (in %)]])</f>
        <v/>
      </c>
      <c r="NJ171" s="812" t="str">
        <f>IF(Table1[[#This Row],[Verschluss - B3 - Beschichtung]]="","",VLOOKUP(Table1[[#This Row],[Verschluss - B3 - Beschichtung]],'DD FD'!AE:AF,2,FALSE))</f>
        <v/>
      </c>
      <c r="NK171" s="815" t="str">
        <f>IF(Table1[[#This Row],[Verschluss - B3 - Beschichtung Anteil (in %)]]="","",Table1[[#This Row],[Verschluss - B3 - Beschichtung Anteil (in %)]])</f>
        <v/>
      </c>
      <c r="NL171" s="811" t="str">
        <f>IF(Table1[[#This Row],[Etikett - B1 - Art]]="","",VLOOKUP(Table1[[#This Row],[Etikett - B1 - Art]],'DD FD'!F:G,2,FALSE))</f>
        <v/>
      </c>
      <c r="NM171" s="812" t="str">
        <f>IF(Table1[[#This Row],[Etikett - B1 - Fraktion]]="","",VLOOKUP(Table1[[#This Row],[Etikett - B1 - Fraktion]],'DD FD'!H:J,3,FALSE))</f>
        <v/>
      </c>
      <c r="NN171" s="809" t="str">
        <f>IF(Table1[[#This Row],[Etikett - B1 - Gewicht (in G)]]="","",Table1[[#This Row],[Etikett - B1 - Gewicht (in G)]])</f>
        <v/>
      </c>
      <c r="NO171" s="809" t="str">
        <f>IF(Table1[[#This Row],[Etikett - B1 - Lizenzierungs-pflichtig? (X=Ja)]]="","",Table1[[#This Row],[Etikett - B1 - Lizenzierungs-pflichtig? (X=Ja)]])</f>
        <v/>
      </c>
      <c r="NP171" s="809" t="str">
        <f>IF(Table1[[#This Row],[Etikett - B1 - Trennbar vom Hauptkörper? (X=Ja)]]="","",Table1[[#This Row],[Etikett - B1 - Trennbar vom Hauptkörper? (X=Ja)]])</f>
        <v/>
      </c>
      <c r="NQ171" s="812" t="str">
        <f>IF(Table1[[#This Row],[Etikett - B1 - Virgin Material]]="","",VLOOKUP(Table1[[#This Row],[Etikett - B1 - Virgin Material]],'DD FD'!AJ:AK,2,FALSE))</f>
        <v/>
      </c>
      <c r="NR171" s="813" t="str">
        <f>IF(Table1[[#This Row],[Etikett - B1 - Virgin Material Anteil (in %)]]="","",Table1[[#This Row],[Etikett - B1 - Virgin Material Anteil (in %)]])</f>
        <v/>
      </c>
      <c r="NS171" s="812" t="str">
        <f>IF(Table1[[#This Row],[Etikett - B1 - Recyceltes Material]]="","",VLOOKUP(Table1[[#This Row],[Etikett - B1 - Recyceltes Material]],'DD FD'!AL:AM,2,FALSE))</f>
        <v/>
      </c>
      <c r="NT171" s="813" t="str">
        <f>IF(Table1[[#This Row],[Etikett - B1 - Recyceltes Material Anteil (in %)]]="","",Table1[[#This Row],[Etikett - B1 - Recyceltes Material Anteil (in %)]])</f>
        <v/>
      </c>
      <c r="NU171" s="812" t="str">
        <f>IF(Table1[[#This Row],[Etikett - B1 - Beschichtung]]="","",VLOOKUP(Table1[[#This Row],[Etikett - B1 - Beschichtung]],'DD FD'!AE:AF,2,FALSE))</f>
        <v/>
      </c>
      <c r="NV171" s="815" t="str">
        <f>IF(Table1[[#This Row],[Etikett - B1 - Beschichtung Anteil (in %)]]="","",Table1[[#This Row],[Etikett - B1 - Beschichtung Anteil (in %)]])</f>
        <v/>
      </c>
      <c r="NW171" s="811" t="str">
        <f>IF(Table1[[#This Row],[Etikett - B2 - Art]]="","",VLOOKUP(Table1[[#This Row],[Etikett - B2 - Art]],'DD FD'!F:G,2,FALSE))</f>
        <v/>
      </c>
      <c r="NX171" s="812" t="str">
        <f>IF(Table1[[#This Row],[Etikett - B2 - Fraktion]]="","",VLOOKUP(Table1[[#This Row],[Etikett - B2 - Fraktion]],'DD FD'!H:J,3,FALSE))</f>
        <v/>
      </c>
      <c r="NY171" s="809" t="str">
        <f>IF(Table1[[#This Row],[Etikett - B2 - Gewicht (in G)]]="","",Table1[[#This Row],[Etikett - B2 - Gewicht (in G)]])</f>
        <v/>
      </c>
      <c r="NZ171" s="809" t="str">
        <f>IF(Table1[[#This Row],[Etikett - B2 - Lizenzierungs-pflichtig? (X=Ja)]]="","",Table1[[#This Row],[Etikett - B2 - Lizenzierungs-pflichtig? (X=Ja)]])</f>
        <v/>
      </c>
      <c r="OA171" s="809" t="str">
        <f>IF(Table1[[#This Row],[Etikett - B2 - Trennbar vom Hauptkörper? (X=Ja)]]="","",Table1[[#This Row],[Etikett - B2 - Trennbar vom Hauptkörper? (X=Ja)]])</f>
        <v/>
      </c>
      <c r="OB171" s="812" t="str">
        <f>IF(Table1[[#This Row],[Etikett - B2 - Virgin Material]]="","",VLOOKUP(Table1[[#This Row],[Etikett - B2 - Virgin Material]],'DD FD'!AJ:AK,2,FALSE))</f>
        <v/>
      </c>
      <c r="OC171" s="813" t="str">
        <f>IF(Table1[[#This Row],[Etikett - B2 - Virgin Material Anteil (in %)]]="","",Table1[[#This Row],[Etikett - B2 - Virgin Material Anteil (in %)]])</f>
        <v/>
      </c>
      <c r="OD171" s="812" t="str">
        <f>IF(Table1[[#This Row],[Etikett - B2 - Recyceltes Material]]="","",VLOOKUP(Table1[[#This Row],[Etikett - B2 - Recyceltes Material]],'DD FD'!AL:AM,2,FALSE))</f>
        <v/>
      </c>
      <c r="OE171" s="813" t="str">
        <f>IF(Table1[[#This Row],[Etikett - B2 - Recyceltes Material Anteil (in %)]]="","",Table1[[#This Row],[Etikett - B2 - Recyceltes Material Anteil (in %)]])</f>
        <v/>
      </c>
      <c r="OF171" s="812" t="str">
        <f>IF(Table1[[#This Row],[Etikett - B2 - Beschichtung]]="","",VLOOKUP(Table1[[#This Row],[Etikett - B2 - Beschichtung]],'DD FD'!AE:AF,2,FALSE))</f>
        <v/>
      </c>
      <c r="OG171" s="815" t="str">
        <f>IF(Table1[[#This Row],[Etikett - B2 - Beschichtung Anteil (in %)]]="","",Table1[[#This Row],[Etikett - B2 - Beschichtung Anteil (in %)]])</f>
        <v/>
      </c>
      <c r="OH171" s="811" t="str">
        <f>IF(Table1[[#This Row],[Etikett - B3 - Art]]="","",VLOOKUP(Table1[[#This Row],[Etikett - B3 - Art]],'DD FD'!F:G,2,FALSE))</f>
        <v/>
      </c>
      <c r="OI171" s="812" t="str">
        <f>IF(Table1[[#This Row],[Etikett - B3 - Fraktion]]="","",VLOOKUP(Table1[[#This Row],[Etikett - B3 - Fraktion]],'DD FD'!H:J,3,FALSE))</f>
        <v/>
      </c>
      <c r="OJ171" s="809" t="str">
        <f>IF(Table1[[#This Row],[Etikett - B3 - Gewicht (in G)]]="","",Table1[[#This Row],[Etikett - B3 - Gewicht (in G)]])</f>
        <v/>
      </c>
      <c r="OK171" s="809" t="str">
        <f>IF(Table1[[#This Row],[Etikett - B3 - Lizenzierungs-pflichtig? (X=Ja)]]="","",Table1[[#This Row],[Etikett - B3 - Lizenzierungs-pflichtig? (X=Ja)]])</f>
        <v/>
      </c>
      <c r="OL171" s="809" t="str">
        <f>IF(Table1[[#This Row],[Etikett - B3 - Trennbar vom Hauptkörper? (X=Ja)]]="","",Table1[[#This Row],[Etikett - B3 - Trennbar vom Hauptkörper? (X=Ja)]])</f>
        <v/>
      </c>
      <c r="OM171" s="812" t="str">
        <f>IF(Table1[[#This Row],[Etikett - B3 - Virgin Material]]="","",VLOOKUP(Table1[[#This Row],[Etikett - B3 - Virgin Material]],'DD FD'!AJ:AK,2,FALSE))</f>
        <v/>
      </c>
      <c r="ON171" s="813" t="str">
        <f>IF(Table1[[#This Row],[Etikett - B3 - Virgin Material Anteil (in %)]]="","",Table1[[#This Row],[Etikett - B3 - Virgin Material Anteil (in %)]])</f>
        <v/>
      </c>
      <c r="OO171" s="812" t="str">
        <f>IF(Table1[[#This Row],[Etikett - B3 - Recyceltes Material]]="","",VLOOKUP(Table1[[#This Row],[Etikett - B3 - Recyceltes Material]],'DD FD'!AL:AM,2,FALSE))</f>
        <v/>
      </c>
      <c r="OP171" s="813" t="str">
        <f>IF(Table1[[#This Row],[Etikett - B3 - Recyceltes Material Anteil (in %)]]="","",Table1[[#This Row],[Etikett - B3 - Recyceltes Material Anteil (in %)]])</f>
        <v/>
      </c>
      <c r="OQ171" s="812" t="str">
        <f>IF(Table1[[#This Row],[Etikett - B3 - Beschichtung]]="","",VLOOKUP(Table1[[#This Row],[Etikett - B3 - Beschichtung]],'DD FD'!AE:AF,2,FALSE))</f>
        <v/>
      </c>
      <c r="OR171" s="861" t="str">
        <f>IF(Table1[[#This Row],[Etikett - B3 - Beschichtung Anteil (in %)]]="","",Table1[[#This Row],[Etikett - B3 - Beschichtung Anteil (in %)]])</f>
        <v/>
      </c>
      <c r="OS171" s="866">
        <f>ROUNDUP(SUM(
IF(AND(LB171='DD FD'!$J$7,LD171='DD FD'!$AI$3),LC171,0),
IF(AND(LL171='DD FD'!$J$7,LN171='DD FD'!$AI$3),LM171,0),
IF(AND(LV171='DD FD'!$J$7,LX171='DD FD'!$AI$3),LW171,0),
IF(AND(MF171='DD FD'!$J$7,MH171='DD FD'!$AI$3),MG171,0),
IF(AND(MQ171='DD FD'!$J$7,MS171='DD FD'!$AI$3),MR171,0),
IF(AND(NB171='DD FD'!$J$7,ND171='DD FD'!$AI$3),NC171,0),
IF(AND(NM171='DD FD'!$J$7,NO171='DD FD'!$AI$3),NN171,0),
IF(AND(NX171='DD FD'!$J$7,NZ171='DD FD'!$AI$3),NY171,0),
IF(AND(OI171='DD FD'!$J$7,OK171='DD FD'!$AI$3),OJ171,0),
),2)</f>
        <v>0</v>
      </c>
      <c r="OT171" s="865">
        <f>ROUNDUP(SUM(
IF(AND(LB171='DD FD'!$J$6,LD171='DD FD'!$AI$3),LC171,0),
IF(AND(LL171='DD FD'!$J$6,LN171='DD FD'!$AI$3),LM171,0),
IF(AND(LV171='DD FD'!$J$6,LX171='DD FD'!$AI$3),LW171,0),
IF(AND(MF171='DD FD'!$J$6,MH171='DD FD'!$AI$3),MG171,0),
IF(AND(MQ171='DD FD'!$J$6,MS171='DD FD'!$AI$3),MR171,0),
IF(AND(NB171='DD FD'!$J$6,ND171='DD FD'!$AI$3),NC171,0),
IF(AND(NM171='DD FD'!$J$6,NO171='DD FD'!$AI$3),NN171,0),
IF(AND(NX171='DD FD'!$J$6,NZ171='DD FD'!$AI$3),NY171,0),
IF(AND(OI171='DD FD'!$J$6,OK171='DD FD'!$AI$3),OJ171,0),
),2)</f>
        <v>0</v>
      </c>
      <c r="OU171" s="865">
        <f>ROUNDUP(SUM(
IF(AND(LB171='DD FD'!$J$10,LD171='DD FD'!$AI$3),LC171,0),
IF(AND(LL171='DD FD'!$J$10,LN171='DD FD'!$AI$3),LM171,0),
IF(AND(LV171='DD FD'!$J$10,LX171='DD FD'!$AI$3),LW171,0),
IF(AND(MF171='DD FD'!$J$10,MH171='DD FD'!$AI$3),MG171,0),
IF(AND(MQ171='DD FD'!$J$10,MS171='DD FD'!$AI$3),MR171,0),
IF(AND(NB171='DD FD'!$J$10,ND171='DD FD'!$AI$3),NC171,0),
IF(AND(NM171='DD FD'!$J$10,NO171='DD FD'!$AI$3),NN171,0),
IF(AND(NX171='DD FD'!$J$10,NZ171='DD FD'!$AI$3),NY171,0),
IF(AND(OI171='DD FD'!$J$10,OK171='DD FD'!$AI$3),OJ171,0),
),2)</f>
        <v>0</v>
      </c>
      <c r="OV171" s="865">
        <f>ROUNDUP(SUM(
IF(AND(LB171='DD FD'!$J$8,LD171='DD FD'!$AI$3),LC171,0),
IF(AND(LL171='DD FD'!$J$8,LN171='DD FD'!$AI$3),LM171,0),
IF(AND(LV171='DD FD'!$J$8,LX171='DD FD'!$AI$3),LW171,0),
IF(AND(MF171='DD FD'!$J$8,MH171='DD FD'!$AI$3),MG171,0),
IF(AND(MQ171='DD FD'!$J$8,MS171='DD FD'!$AI$3),MR171,0),
IF(AND(NB171='DD FD'!$J$8,ND171='DD FD'!$AI$3),NC171,0),
IF(AND(NM171='DD FD'!$J$8,NO171='DD FD'!$AI$3),NN171,0),
IF(AND(NX171='DD FD'!$J$8,NZ171='DD FD'!$AI$3),NY171,0),
IF(AND(OI171='DD FD'!$J$8,OK171='DD FD'!$AI$3),OJ171,0),
),2)</f>
        <v>0</v>
      </c>
      <c r="OW171" s="865">
        <f>ROUNDUP(SUM(
IF(AND(LB171='DD FD'!$J$5,LD171='DD FD'!$AI$3),LC171,0),
IF(AND(LL171='DD FD'!$J$5,LN171='DD FD'!$AI$3),LM171,0),
IF(AND(LV171='DD FD'!$J$5,LX171='DD FD'!$AI$3),LW171,0),
IF(AND(MF171='DD FD'!$J$5,MH171='DD FD'!$AI$3),MG171,0),
IF(AND(MQ171='DD FD'!$J$5,MS171='DD FD'!$AI$3),MR171,0),
IF(AND(NB171='DD FD'!$J$5,ND171='DD FD'!$AI$3),NC171,0),
IF(AND(NM171='DD FD'!$J$5,NO171='DD FD'!$AI$3),NN171,0),
IF(AND(NX171='DD FD'!$J$5,NZ171='DD FD'!$AI$3),NY171,0),
IF(AND(OI171='DD FD'!$J$5,OK171='DD FD'!$AI$3),OJ171,0),
),2)</f>
        <v>0</v>
      </c>
      <c r="OX171" s="865">
        <f>ROUNDUP(SUM(
IF(AND(LB171='DD FD'!$J$9,LD171='DD FD'!$AI$3),LC171,0),
IF(AND(LL171='DD FD'!$J$9,LN171='DD FD'!$AI$3),LM171,0),
IF(AND(LV171='DD FD'!$J$9,LX171='DD FD'!$AI$3),LW171,0),
IF(AND(MF171='DD FD'!$J$9,MH171='DD FD'!$AI$3),MG171,0),
IF(AND(MQ171='DD FD'!$J$9,MS171='DD FD'!$AI$3),MR171,0),
IF(AND(NB171='DD FD'!$J$9,ND171='DD FD'!$AI$3),NC171,0),
IF(AND(NM171='DD FD'!$J$9,NO171='DD FD'!$AI$3),NN171,0),
IF(AND(NX171='DD FD'!$J$9,NZ171='DD FD'!$AI$3),NY171,0),
IF(AND(OI171='DD FD'!$J$9,OK171='DD FD'!$AI$3),OJ171,0),
),2)</f>
        <v>0</v>
      </c>
      <c r="OY171" s="865">
        <f>ROUNDUP(SUM(
IF(AND(LB171='DD FD'!$J$4,LD171='DD FD'!$AI$3),LC171,0),
IF(AND(LL171='DD FD'!$J$4,LN171='DD FD'!$AI$3),LM171,0),
IF(AND(LV171='DD FD'!$J$4,LX171='DD FD'!$AI$3),LW171,0),
IF(AND(MF171='DD FD'!$J$4,MH171='DD FD'!$AI$3),MG171,0),
IF(AND(MQ171='DD FD'!$J$4,MS171='DD FD'!$AI$3),MR171,0),
IF(AND(NB171='DD FD'!$J$4,ND171='DD FD'!$AI$3),NC171,0),
IF(AND(NM171='DD FD'!$J$4,NO171='DD FD'!$AI$3),NN171,0),
IF(AND(NX171='DD FD'!$J$4,NZ171='DD FD'!$AI$3),NY171,0),
IF(AND(OI171='DD FD'!$J$4,OK171='DD FD'!$AI$3),OJ171,0),
),2)</f>
        <v>0</v>
      </c>
      <c r="OZ171" s="867">
        <f>ROUNDUP(SUM(
IF(AND(LB171='DD FD'!$J$11,LD171='DD FD'!$AI$3),LC171,0),
IF(AND(LL171='DD FD'!$J$11,LN171='DD FD'!$AI$3),LM171,0),
IF(AND(LV171='DD FD'!$J$11,LX171='DD FD'!$AI$3),LW171,0),
IF(AND(MF171='DD FD'!$J$11,MH171='DD FD'!$AI$3),MG171,0),
IF(AND(MQ171='DD FD'!$J$11,MS171='DD FD'!$AI$3),MR171,0),
IF(AND(NB171='DD FD'!$J$11,ND171='DD FD'!$AI$3),NC171,0),
IF(AND(NM171='DD FD'!$J$11,NO171='DD FD'!$AI$3),NN171,0),
IF(AND(NX171='DD FD'!$J$11,NZ171='DD FD'!$AI$3),NY171,0),
IF(AND(OI171='DD FD'!$J$11,OK171='DD FD'!$AI$3),OJ171,0),
),2)</f>
        <v>0</v>
      </c>
    </row>
    <row r="172" spans="1:416">
      <c r="A172" s="663"/>
      <c r="B172" s="182"/>
      <c r="C172" s="282"/>
      <c r="D172" s="282"/>
      <c r="E172" s="183"/>
      <c r="F172" s="355"/>
      <c r="G172" s="359"/>
      <c r="H172" s="664"/>
      <c r="I172" s="173"/>
      <c r="J172" s="161" t="str">
        <f t="shared" si="54"/>
        <v/>
      </c>
      <c r="K172" s="633" t="str">
        <f t="shared" si="71"/>
        <v/>
      </c>
      <c r="L172" s="636"/>
      <c r="M172" s="124" t="str">
        <f t="shared" si="72"/>
        <v/>
      </c>
      <c r="N172" s="125" t="str">
        <f t="shared" si="55"/>
        <v/>
      </c>
      <c r="O172" s="175"/>
      <c r="P172" s="175"/>
      <c r="Q172" s="126" t="str">
        <f t="shared" si="73"/>
        <v/>
      </c>
      <c r="R172" s="184"/>
      <c r="S172" s="184"/>
      <c r="T172" s="182"/>
      <c r="U172" s="182"/>
      <c r="V172" s="182"/>
      <c r="W172" s="358"/>
      <c r="X172" s="182"/>
      <c r="Y172" s="183"/>
      <c r="Z172" s="123"/>
      <c r="AA172" s="176"/>
      <c r="AB172" s="176"/>
      <c r="AC172" s="176"/>
      <c r="AD172" s="176"/>
      <c r="AE172" s="176"/>
      <c r="AF172" s="176"/>
      <c r="AG172" s="127" t="str">
        <f t="shared" si="74"/>
        <v/>
      </c>
      <c r="AH172" s="127" t="str">
        <f t="shared" si="75"/>
        <v/>
      </c>
      <c r="AI172" s="370"/>
      <c r="AJ172" s="635"/>
      <c r="AK172" s="619" t="str">
        <f t="shared" si="76"/>
        <v/>
      </c>
      <c r="AL172" s="124" t="str">
        <f t="shared" si="56"/>
        <v/>
      </c>
      <c r="AM172" s="124" t="str">
        <f t="shared" si="57"/>
        <v/>
      </c>
      <c r="AN172" s="124" t="str">
        <f t="shared" si="58"/>
        <v/>
      </c>
      <c r="AO172" s="124" t="str">
        <f t="shared" si="59"/>
        <v/>
      </c>
      <c r="AP172" s="184"/>
      <c r="AQ172" s="182"/>
      <c r="AR172" s="182"/>
      <c r="AS172" s="182"/>
      <c r="AT172" s="182"/>
      <c r="AU172" s="127" t="str">
        <f t="shared" si="60"/>
        <v/>
      </c>
      <c r="AV172" s="354"/>
      <c r="AW172" s="127" t="str">
        <f t="shared" si="61"/>
        <v/>
      </c>
      <c r="AX172" s="144" t="str">
        <f t="shared" si="62"/>
        <v/>
      </c>
      <c r="AY172" s="182"/>
      <c r="AZ172" s="23"/>
      <c r="BA172" s="23"/>
      <c r="BB172" s="183"/>
      <c r="BC172" s="622"/>
      <c r="BD172" s="649" t="str">
        <f t="shared" si="77"/>
        <v/>
      </c>
      <c r="BE172" s="354"/>
      <c r="BF172" s="192" t="str">
        <f t="shared" si="78"/>
        <v/>
      </c>
      <c r="BG172" s="159"/>
      <c r="BH172" s="159"/>
      <c r="BI172" s="182"/>
      <c r="BJ172" s="194"/>
      <c r="BK172" s="194"/>
      <c r="BL172" s="194"/>
      <c r="BM172" s="127" t="str">
        <f t="shared" si="63"/>
        <v/>
      </c>
      <c r="BN172" s="194"/>
      <c r="BO172" s="178" t="str">
        <f t="shared" si="64"/>
        <v/>
      </c>
      <c r="BP172" s="191"/>
      <c r="BQ172" s="182"/>
      <c r="BR172" s="23"/>
      <c r="BS172" s="23"/>
      <c r="BT172" s="23"/>
      <c r="BU172" s="651"/>
      <c r="BV172" s="647"/>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633" t="str">
        <f t="shared" si="79"/>
        <v/>
      </c>
      <c r="DY172" s="736"/>
      <c r="DZ172" s="334"/>
      <c r="EA172" s="736"/>
      <c r="EB172" s="197"/>
      <c r="EC172" s="194"/>
      <c r="ED172" s="197"/>
      <c r="EE172" s="197"/>
      <c r="EF172" s="194"/>
      <c r="EG172" s="194"/>
      <c r="EH172" s="194"/>
      <c r="EI172" s="123" t="str">
        <f t="shared" si="65"/>
        <v/>
      </c>
      <c r="EJ172" s="194"/>
      <c r="EK172" s="620" t="str">
        <f t="shared" si="66"/>
        <v/>
      </c>
      <c r="EL172" s="756"/>
      <c r="EM172" s="620" t="str">
        <f t="shared" si="80"/>
        <v/>
      </c>
      <c r="EN172" s="733"/>
      <c r="EO172" s="163"/>
      <c r="EP172" s="163"/>
      <c r="EQ172" s="163"/>
      <c r="ER172" s="163"/>
      <c r="ES172" s="163"/>
      <c r="ET172" s="163"/>
      <c r="EU172" s="163"/>
      <c r="EV172" s="163"/>
      <c r="EW172" s="163"/>
      <c r="EX172" s="163"/>
      <c r="EY172" s="163"/>
      <c r="EZ172" s="163"/>
      <c r="FA172" s="163"/>
      <c r="FB172" s="163"/>
      <c r="FC172" s="742"/>
      <c r="FD172" s="648" t="str">
        <f t="shared" si="67"/>
        <v/>
      </c>
      <c r="FE172" s="183"/>
      <c r="FF172" s="201"/>
      <c r="FG172" s="201"/>
      <c r="FH172" s="201"/>
      <c r="FI172" s="201"/>
      <c r="FJ172" s="201"/>
      <c r="FK172" s="201"/>
      <c r="FL172" s="182"/>
      <c r="FM172" s="182"/>
      <c r="FN172" s="334"/>
      <c r="FO172" s="123" t="str">
        <f t="shared" si="68"/>
        <v/>
      </c>
      <c r="FP172" s="889" t="str">
        <f>IF(Table1[[#This Row],[Baumwollanteil (in %)]]&lt;&gt;"","05","")</f>
        <v/>
      </c>
      <c r="FQ172" s="999"/>
      <c r="FR172" s="179" t="str">
        <f t="shared" si="69"/>
        <v/>
      </c>
      <c r="FS172" s="175"/>
      <c r="FT172" s="175"/>
      <c r="FU172" s="175"/>
      <c r="FV172" s="745" t="str">
        <f t="shared" si="70"/>
        <v/>
      </c>
      <c r="FZ172" s="24"/>
      <c r="GA172" s="24"/>
      <c r="GC172" s="1010" t="str">
        <f>IF(Table1[[#This Row],[Global Trade Item Number (GTIN)]]="","",Table1[[#This Row],[Global Trade Item Number (GTIN)]])</f>
        <v/>
      </c>
      <c r="GD172" s="790" t="str">
        <f>IF(Table1[[#This Row],[WAWI-Nr./ Kreditoren-Nummer
(ASDV)]]&lt;&gt;"",Table1[[#This Row],[WAWI-Nr./ Kreditoren-Nummer
(ASDV)]],"")</f>
        <v/>
      </c>
      <c r="GE172" s="190"/>
      <c r="GF172" s="790" t="str">
        <f>IF(Table1[[#This Row],[Gültig ab (Datum)]]&lt;&gt;"","31.12.9999","")</f>
        <v/>
      </c>
      <c r="GG172" s="190"/>
      <c r="GH172" s="190"/>
      <c r="GI172" s="616"/>
      <c r="GJ172" s="765"/>
      <c r="GK172" s="763"/>
      <c r="GL172" s="617"/>
      <c r="GM172" s="617"/>
      <c r="GN172" s="617"/>
      <c r="GO172" s="617"/>
      <c r="GP172" s="617"/>
      <c r="GQ172" s="775"/>
      <c r="GR172" s="771"/>
      <c r="GS172" s="159"/>
      <c r="GT172" s="610"/>
      <c r="GU172" s="610"/>
      <c r="GV172" s="610"/>
      <c r="GW172" s="610"/>
      <c r="GX172" s="610"/>
      <c r="GY172" s="610"/>
      <c r="GZ172" s="610"/>
      <c r="HA172" s="610"/>
      <c r="HB172" s="771"/>
      <c r="HC172" s="610"/>
      <c r="HD172" s="610"/>
      <c r="HE172" s="610"/>
      <c r="HF172" s="610"/>
      <c r="HG172" s="610"/>
      <c r="HH172" s="610"/>
      <c r="HI172" s="610"/>
      <c r="HJ172" s="610"/>
      <c r="HK172" s="610"/>
      <c r="HL172" s="771"/>
      <c r="HM172" s="610"/>
      <c r="HN172" s="610"/>
      <c r="HO172" s="610"/>
      <c r="HP172" s="610"/>
      <c r="HQ172" s="610"/>
      <c r="HR172" s="610"/>
      <c r="HS172" s="610"/>
      <c r="HT172" s="610"/>
      <c r="HU172" s="610"/>
      <c r="HV172" s="771"/>
      <c r="HW172" s="610"/>
      <c r="HX172" s="610"/>
      <c r="HY172" s="610"/>
      <c r="HZ172" s="610"/>
      <c r="IA172" s="610"/>
      <c r="IB172" s="610"/>
      <c r="IC172" s="610"/>
      <c r="ID172" s="610"/>
      <c r="IE172" s="610"/>
      <c r="IF172" s="610"/>
      <c r="IG172" s="771"/>
      <c r="IH172" s="610"/>
      <c r="II172" s="610"/>
      <c r="IJ172" s="610"/>
      <c r="IK172" s="610"/>
      <c r="IL172" s="610"/>
      <c r="IM172" s="610"/>
      <c r="IN172" s="610"/>
      <c r="IO172" s="610"/>
      <c r="IP172" s="610"/>
      <c r="IQ172" s="610"/>
      <c r="IR172" s="771"/>
      <c r="IS172" s="610"/>
      <c r="IT172" s="610"/>
      <c r="IU172" s="610"/>
      <c r="IV172" s="610"/>
      <c r="IW172" s="610"/>
      <c r="IX172" s="610"/>
      <c r="IY172" s="610"/>
      <c r="IZ172" s="610"/>
      <c r="JA172" s="610"/>
      <c r="JB172" s="610"/>
      <c r="JC172" s="771"/>
      <c r="JD172" s="610"/>
      <c r="JE172" s="610"/>
      <c r="JF172" s="610"/>
      <c r="JG172" s="610"/>
      <c r="JH172" s="610"/>
      <c r="JI172" s="610"/>
      <c r="JJ172" s="610"/>
      <c r="JK172" s="610"/>
      <c r="JL172" s="610"/>
      <c r="JM172" s="827"/>
      <c r="JN172" s="771"/>
      <c r="JO172" s="610"/>
      <c r="JP172" s="610"/>
      <c r="JQ172" s="610"/>
      <c r="JR172" s="610"/>
      <c r="JS172" s="610"/>
      <c r="JT172" s="610"/>
      <c r="JU172" s="610"/>
      <c r="JV172" s="610"/>
      <c r="JW172" s="610"/>
      <c r="JX172" s="610"/>
      <c r="JY172" s="771"/>
      <c r="JZ172" s="610"/>
      <c r="KA172" s="610"/>
      <c r="KB172" s="610"/>
      <c r="KC172" s="610"/>
      <c r="KD172" s="610"/>
      <c r="KE172" s="610"/>
      <c r="KF172" s="610"/>
      <c r="KG172" s="610"/>
      <c r="KH172" s="610"/>
      <c r="KI172" s="610"/>
      <c r="KL172" s="803" t="str">
        <f>IF(Table1[[#This Row],[GTIN]]&lt;&gt;"",Table1[[#This Row],[GTIN]],"")</f>
        <v/>
      </c>
      <c r="KM172" s="804" t="str">
        <f>Table1[[#This Row],[Kreditor]]</f>
        <v/>
      </c>
      <c r="KN172" s="805" t="str">
        <f>IF(Table1[[#This Row],[Gültig ab (Datum)]]&lt;&gt;"",Table1[[#This Row],[Gültig ab (Datum)]],"")</f>
        <v/>
      </c>
      <c r="KO172" s="805" t="str">
        <f>Table1[[#This Row],[Gültig bis]]</f>
        <v/>
      </c>
      <c r="KP172" s="818" t="str">
        <f>IF(Table1[[#This Row],[Artikel verpackt? 
(X=Ja)]]="","",Table1[[#This Row],[Artikel verpackt? 
(X=Ja)]])</f>
        <v/>
      </c>
      <c r="KQ172" s="806" t="str">
        <f>IF(Table1[[#This Row],[Verpackung recyclingfähig?
(X=Ja)]]="","",Table1[[#This Row],[Verpackung recyclingfähig?
(X=Ja)]])</f>
        <v/>
      </c>
      <c r="KR172" s="807"/>
      <c r="KS172" s="808"/>
      <c r="KT172" s="809"/>
      <c r="KU172" s="809"/>
      <c r="KV172" s="809"/>
      <c r="KW172" s="809"/>
      <c r="KX172" s="809"/>
      <c r="KY172" s="809"/>
      <c r="KZ172" s="810"/>
      <c r="LA172" s="811" t="str">
        <f>IF(Table1[[#This Row],[Hauptkörper - B1 - Art]]="","",VLOOKUP(Table1[[#This Row],[Hauptkörper - B1 - Art]],'DD FD'!B:C,2,FALSE))</f>
        <v/>
      </c>
      <c r="LB172" s="812" t="str">
        <f>IF(Table1[[#This Row],[Hauptkörper - B1 - Fraktion]]="","",VLOOKUP(Table1[[#This Row],[Hauptkörper - B1 - Fraktion]],'DD FD'!H:J,3,FALSE))</f>
        <v/>
      </c>
      <c r="LC172" s="809" t="str">
        <f>IF(Table1[[#This Row],[Hauptkörper - B1 - Gewicht
(in G)]]="","",Table1[[#This Row],[Hauptkörper - B1 - Gewicht
(in G)]])</f>
        <v/>
      </c>
      <c r="LD172" s="809" t="str">
        <f>IF(Table1[[#This Row],[Hauptkörper - B1 - Lizenzierungs-pflichtig? (X=Ja)]]="","",Table1[[#This Row],[Hauptkörper - B1 - Lizenzierungs-pflichtig? (X=Ja)]])</f>
        <v/>
      </c>
      <c r="LE172" s="812" t="str">
        <f>IF(Table1[[#This Row],[Hauptkörper - B1 - Virgin Material]]="","",VLOOKUP(Table1[[#This Row],[Hauptkörper - B1 - Virgin Material]],'DD FD'!AJ:AK,2,FALSE))</f>
        <v/>
      </c>
      <c r="LF172" s="813" t="str">
        <f>IF(Table1[[#This Row],[Hauptkörper - B1 - Virgin Material Anteil (in %)]]="","",Table1[[#This Row],[Hauptkörper - B1 - Virgin Material Anteil (in %)]])</f>
        <v/>
      </c>
      <c r="LG172" s="812" t="str">
        <f>IF(Table1[[#This Row],[Hauptkörper - B1 - Recyceltes Material]]="","",VLOOKUP(Table1[[#This Row],[Hauptkörper - B1 - Recyceltes Material]],'DD FD'!AL:AM,2,FALSE))</f>
        <v/>
      </c>
      <c r="LH172" s="813" t="str">
        <f>IF(Table1[[#This Row],[Hauptkörper - B1 - Recyceltes Material Anteil (in %)]]="","",Table1[[#This Row],[Hauptkörper - B1 - Recyceltes Material Anteil (in %)]])</f>
        <v/>
      </c>
      <c r="LI172" s="814" t="str">
        <f>IF(Table1[[#This Row],[Hauptkörper - B1 - Beschichtung]]="","",VLOOKUP(Table1[[#This Row],[Hauptkörper - B1 - Beschichtung]],'DD FD'!AE:AF,2,FALSE))</f>
        <v/>
      </c>
      <c r="LJ172" s="815" t="str">
        <f>IF(Table1[[#This Row],[Hauptkörper - B1 - Beschichtung Anteil (in %)]]="","",Table1[[#This Row],[Hauptkörper - B1 - Beschichtung Anteil (in %)]])</f>
        <v/>
      </c>
      <c r="LK172" s="811" t="str">
        <f>IF(Table1[[#This Row],[Hauptkörper - B2 - Art]]="","",VLOOKUP(Table1[[#This Row],[Hauptkörper - B2 - Art]],'DD FD'!B:C,2,FALSE))</f>
        <v/>
      </c>
      <c r="LL172" s="812" t="str">
        <f>IF(Table1[[#This Row],[Hauptkörper - B2 - Fraktion]]="","",VLOOKUP(Table1[[#This Row],[Hauptkörper - B2 - Fraktion]],'DD FD'!H:J,3,FALSE))</f>
        <v/>
      </c>
      <c r="LM172" s="809" t="str">
        <f>IF(Table1[[#This Row],[Hauptkörper - B2 - Gewicht
(in G)]]="","",Table1[[#This Row],[Hauptkörper - B2 - Gewicht
(in G)]])</f>
        <v/>
      </c>
      <c r="LN172" s="809" t="str">
        <f>IF(Table1[[#This Row],[Hauptkörper - B2 - Lizenzierungs-pflichtig? (X=Ja)]]="","",Table1[[#This Row],[Hauptkörper - B2 - Lizenzierungs-pflichtig? (X=Ja)]])</f>
        <v/>
      </c>
      <c r="LO172" s="812" t="str">
        <f>IF(Table1[[#This Row],[Hauptkörper - B2 - Virgin Material]]="","",VLOOKUP(Table1[[#This Row],[Hauptkörper - B2 - Virgin Material]],'DD FD'!AJ:AK,2,FALSE))</f>
        <v/>
      </c>
      <c r="LP172" s="813" t="str">
        <f>IF(Table1[[#This Row],[Hauptkörper - B2 - Virgin Material Anteil (in %)]]="","",Table1[[#This Row],[Hauptkörper - B2 - Virgin Material Anteil (in %)]])</f>
        <v/>
      </c>
      <c r="LQ172" s="812" t="str">
        <f>IF(Table1[[#This Row],[Hauptkörper - B2 - Recyceltes Material]]="","",VLOOKUP(Table1[[#This Row],[Hauptkörper - B2 - Recyceltes Material]],'DD FD'!AL:AM,2,FALSE))</f>
        <v/>
      </c>
      <c r="LR172" s="813" t="str">
        <f>IF(Table1[[#This Row],[Hauptkörper - B2 - Recyceltes Material Anteil (in %)]]="","",Table1[[#This Row],[Hauptkörper - B2 - Recyceltes Material Anteil (in %)]])</f>
        <v/>
      </c>
      <c r="LS172" s="812" t="str">
        <f>IF(Table1[[#This Row],[Hauptkörper - B2 - Beschichtung]]="","",VLOOKUP(Table1[[#This Row],[Hauptkörper - B2 - Beschichtung]],'DD FD'!AE:AF,2,FALSE))</f>
        <v/>
      </c>
      <c r="LT172" s="815" t="str">
        <f>IF(Table1[[#This Row],[Hauptkörper - B2 - Beschichtung Anteil (in %)]]="","",Table1[[#This Row],[Hauptkörper - B2 - Beschichtung Anteil (in %)]])</f>
        <v/>
      </c>
      <c r="LU172" s="811" t="str">
        <f>IF(Table1[[#This Row],[Hauptkörper - B3 - Art]]="","",VLOOKUP(Table1[[#This Row],[Hauptkörper - B3 - Art]],'DD FD'!B:C,2,FALSE))</f>
        <v/>
      </c>
      <c r="LV172" s="812" t="str">
        <f>IF(Table1[[#This Row],[Hauptkörper - B3 - Fraktion]]="","",VLOOKUP(Table1[[#This Row],[Hauptkörper - B3 - Fraktion]],'DD FD'!H:J,3,FALSE))</f>
        <v/>
      </c>
      <c r="LW172" s="809" t="str">
        <f>IF(Table1[[#This Row],[Hauptkörper - B3 - Gewicht
(in G)]]="","",Table1[[#This Row],[Hauptkörper - B3 - Gewicht
(in G)]])</f>
        <v/>
      </c>
      <c r="LX172" s="809" t="str">
        <f>IF(Table1[[#This Row],[Hauptkörper - B3 - Lizenzierungs-pflichtig? (X=Ja)]]="","",Table1[[#This Row],[Hauptkörper - B3 - Lizenzierungs-pflichtig? (X=Ja)]])</f>
        <v/>
      </c>
      <c r="LY172" s="812" t="str">
        <f>IF(Table1[[#This Row],[Hauptkörper - B3 - Virgin Material]]="","",VLOOKUP(Table1[[#This Row],[Hauptkörper - B3 - Virgin Material]],'DD FD'!AJ:AK,2,FALSE))</f>
        <v/>
      </c>
      <c r="LZ172" s="813" t="str">
        <f>IF(Table1[[#This Row],[Hauptkörper - B3 - Virgin Material Anteil (in %)]]="","",Table1[[#This Row],[Hauptkörper - B3 - Virgin Material Anteil (in %)]])</f>
        <v/>
      </c>
      <c r="MA172" s="812" t="str">
        <f>IF(Table1[[#This Row],[Hauptkörper - B3 - Recyceltes Material]]="","",VLOOKUP(Table1[[#This Row],[Hauptkörper - B3 - Recyceltes Material]],'DD FD'!AL:AM,2,FALSE))</f>
        <v/>
      </c>
      <c r="MB172" s="813" t="str">
        <f>IF(Table1[[#This Row],[Hauptkörper - B3 - Recyceltes Material Anteil (in %)]]="","",Table1[[#This Row],[Hauptkörper - B3 - Recyceltes Material Anteil (in %)]])</f>
        <v/>
      </c>
      <c r="MC172" s="812" t="str">
        <f>IF(Table1[[#This Row],[Hauptkörper - B3 - Beschichtung]]="","",VLOOKUP(Table1[[#This Row],[Hauptkörper - B3 - Beschichtung]],'DD FD'!AE:AF,2,FALSE))</f>
        <v/>
      </c>
      <c r="MD172" s="815" t="str">
        <f>IF(Table1[[#This Row],[Hauptkörper - B3 - Beschichtung Anteil (in %)]]="","",Table1[[#This Row],[Hauptkörper - B3 - Beschichtung Anteil (in %)]])</f>
        <v/>
      </c>
      <c r="ME172" s="811" t="str">
        <f>IF(Table1[[#This Row],[Verschluss - B1 - Art]]="","",VLOOKUP(Table1[[#This Row],[Verschluss - B1 - Art]],'DD FD'!D:E,2,FALSE))</f>
        <v/>
      </c>
      <c r="MF172" s="812" t="str">
        <f>IF(Table1[[#This Row],[Verschluss - B1 - Fraktion]]="","",VLOOKUP(Table1[[#This Row],[Verschluss - B1 - Fraktion]],'DD FD'!H:J,3,FALSE))</f>
        <v/>
      </c>
      <c r="MG172" s="809" t="str">
        <f>IF(Table1[[#This Row],[Verschluss - B1 - Gewicht (in G)]]="","",Table1[[#This Row],[Verschluss - B1 - Gewicht (in G)]])</f>
        <v/>
      </c>
      <c r="MH172" s="809" t="str">
        <f>IF(Table1[[#This Row],[Verschluss - B1 - Lizenzierungs-pflichtig? (X=Ja)]]="","",Table1[[#This Row],[Verschluss - B1 - Lizenzierungs-pflichtig? (X=Ja)]])</f>
        <v/>
      </c>
      <c r="MI172" s="809" t="str">
        <f>IF(Table1[[#This Row],[Verschluss - B1 - Trennbar vom Hauptkörper? (X=Ja)]]="","",Table1[[#This Row],[Verschluss - B1 - Trennbar vom Hauptkörper? (X=Ja)]])</f>
        <v/>
      </c>
      <c r="MJ172" s="812" t="str">
        <f>IF(Table1[[#This Row],[Verschluss - B1 - Virgin Material]]="","",VLOOKUP(Table1[[#This Row],[Verschluss - B1 - Virgin Material]],'DD FD'!AJ:AK,2,FALSE))</f>
        <v/>
      </c>
      <c r="MK172" s="813" t="str">
        <f>IF(Table1[[#This Row],[Verschluss - B1 - Virgin Material Anteil (in %)]]="","",Table1[[#This Row],[Verschluss - B1 - Virgin Material Anteil (in %)]])</f>
        <v/>
      </c>
      <c r="ML172" s="812" t="str">
        <f>IF(Table1[[#This Row],[Verschluss - B1 - Recyceltes Material]]="","",VLOOKUP(Table1[[#This Row],[Verschluss - B1 - Recyceltes Material]],'DD FD'!AL:AM,2,FALSE))</f>
        <v/>
      </c>
      <c r="MM172" s="813" t="str">
        <f>IF(Table1[[#This Row],[Verschluss - B1 - Recyceltes Material Anteil (in %)]]="","",Table1[[#This Row],[Verschluss - B1 - Recyceltes Material Anteil (in %)]])</f>
        <v/>
      </c>
      <c r="MN172" s="812" t="str">
        <f>IF(Table1[[#This Row],[Verschluss - B1 - Beschichtung]]="","",VLOOKUP(Table1[[#This Row],[Verschluss - B1 - Beschichtung]],'DD FD'!AE:AF,2,FALSE))</f>
        <v/>
      </c>
      <c r="MO172" s="815" t="str">
        <f>IF(Table1[[#This Row],[Verschluss - B1 - Beschichtung Anteil (in %)]]="","",Table1[[#This Row],[Verschluss - B1 - Beschichtung Anteil (in %)]])</f>
        <v/>
      </c>
      <c r="MP172" s="811" t="str">
        <f>IF(Table1[[#This Row],[Verschluss - B2 - Art]]="","",VLOOKUP(Table1[[#This Row],[Verschluss - B2 - Art]],'DD FD'!D:E,2,FALSE))</f>
        <v/>
      </c>
      <c r="MQ172" s="812" t="str">
        <f>IF(Table1[[#This Row],[Verschluss - B2 - Fraktion]]="","",VLOOKUP(Table1[[#This Row],[Verschluss - B2 - Fraktion]],'DD FD'!H:J,3,FALSE))</f>
        <v/>
      </c>
      <c r="MR172" s="809" t="str">
        <f>IF(Table1[[#This Row],[Verschluss - B2 - Gewicht (in G)]]="","",Table1[[#This Row],[Verschluss - B2 - Gewicht (in G)]])</f>
        <v/>
      </c>
      <c r="MS172" s="809" t="str">
        <f>IF(Table1[[#This Row],[Verschluss - B2 - Lizenzierungs-pflichtig? (X=Ja)]]="","",Table1[[#This Row],[Verschluss - B2 - Lizenzierungs-pflichtig? (X=Ja)]])</f>
        <v/>
      </c>
      <c r="MT172" s="809" t="str">
        <f>IF(Table1[[#This Row],[Verschluss - B2 - Trennbar vom Hauptkörper? (X=Ja)]]="","",Table1[[#This Row],[Verschluss - B2 - Trennbar vom Hauptkörper? (X=Ja)]])</f>
        <v/>
      </c>
      <c r="MU172" s="812" t="str">
        <f>IF(Table1[[#This Row],[Verschluss - B2 - Virgin Material]]="","",VLOOKUP(Table1[[#This Row],[Verschluss - B2 - Virgin Material]],'DD FD'!AJ:AK,2,FALSE))</f>
        <v/>
      </c>
      <c r="MV172" s="813" t="str">
        <f>IF(Table1[[#This Row],[Verschluss - B2 - Virgin Material Anteil (in %)]]="","",Table1[[#This Row],[Verschluss - B2 - Virgin Material Anteil (in %)]])</f>
        <v/>
      </c>
      <c r="MW172" s="812" t="str">
        <f>IF(Table1[[#This Row],[Verschluss - B2 - Recyceltes Material]]="","",VLOOKUP(Table1[[#This Row],[Verschluss - B2 - Recyceltes Material]],'DD FD'!AL:AM,2,FALSE))</f>
        <v/>
      </c>
      <c r="MX172" s="813" t="str">
        <f>IF(Table1[[#This Row],[Verschluss - B2 - Recyceltes Material Anteil (in %)]]="","",Table1[[#This Row],[Verschluss - B2 - Recyceltes Material Anteil (in %)]])</f>
        <v/>
      </c>
      <c r="MY172" s="812" t="str">
        <f>IF(Table1[[#This Row],[Verschluss - B2 - Beschichtung]]="","",VLOOKUP(Table1[[#This Row],[Verschluss - B2 - Beschichtung]],'DD FD'!AE:AF,2,FALSE))</f>
        <v/>
      </c>
      <c r="MZ172" s="815" t="str">
        <f>IF(Table1[[#This Row],[Verschluss - B2 - Beschichtung Anteil (in %)]]="","",Table1[[#This Row],[Verschluss - B2 - Beschichtung Anteil (in %)]])</f>
        <v/>
      </c>
      <c r="NA172" s="811" t="str">
        <f>IF(Table1[[#This Row],[Verschluss - B3 - Art]]="","",VLOOKUP(Table1[[#This Row],[Verschluss - B3 - Art]],'DD FD'!D:E,2,FALSE))</f>
        <v/>
      </c>
      <c r="NB172" s="812" t="str">
        <f>IF(Table1[[#This Row],[Verschluss - B3 - Fraktion]]="","",VLOOKUP(Table1[[#This Row],[Verschluss - B3 - Fraktion]],'DD FD'!H:J,3,FALSE))</f>
        <v/>
      </c>
      <c r="NC172" s="809" t="str">
        <f>IF(Table1[[#This Row],[Verschluss - B3 - Gewicht (in G)]]="","",Table1[[#This Row],[Verschluss - B3 - Gewicht (in G)]])</f>
        <v/>
      </c>
      <c r="ND172" s="809" t="str">
        <f>IF(Table1[[#This Row],[Verschluss - B3 - Lizenzierungs-pflichtig? (X=Ja)]]="","",Table1[[#This Row],[Verschluss - B3 - Lizenzierungs-pflichtig? (X=Ja)]])</f>
        <v/>
      </c>
      <c r="NE172" s="809" t="str">
        <f>IF(Table1[[#This Row],[Verschluss - B3 - Trennbar vom Hauptkörper? (X=Ja)]]="","",Table1[[#This Row],[Verschluss - B3 - Trennbar vom Hauptkörper? (X=Ja)]])</f>
        <v/>
      </c>
      <c r="NF172" s="812" t="str">
        <f>IF(Table1[[#This Row],[Verschluss - B3 - Virgin Material]]="","",VLOOKUP(Table1[[#This Row],[Verschluss - B3 - Virgin Material]],'DD FD'!AJ:AK,2,FALSE))</f>
        <v/>
      </c>
      <c r="NG172" s="813" t="str">
        <f>IF(Table1[[#This Row],[Verschluss - B3 - Virgin Material Anteil (in %)]]="","",Table1[[#This Row],[Verschluss - B3 - Virgin Material Anteil (in %)]])</f>
        <v/>
      </c>
      <c r="NH172" s="812" t="str">
        <f>IF(Table1[[#This Row],[Verschluss - B3 - Recyceltes Material]]="","",VLOOKUP(Table1[[#This Row],[Verschluss - B3 - Recyceltes Material]],'DD FD'!AL:AM,2,FALSE))</f>
        <v/>
      </c>
      <c r="NI172" s="813" t="str">
        <f>IF(Table1[[#This Row],[Verschluss - B3 - Recyceltes Material Anteil (in %)]]="","",Table1[[#This Row],[Verschluss - B3 - Recyceltes Material Anteil (in %)]])</f>
        <v/>
      </c>
      <c r="NJ172" s="812" t="str">
        <f>IF(Table1[[#This Row],[Verschluss - B3 - Beschichtung]]="","",VLOOKUP(Table1[[#This Row],[Verschluss - B3 - Beschichtung]],'DD FD'!AE:AF,2,FALSE))</f>
        <v/>
      </c>
      <c r="NK172" s="815" t="str">
        <f>IF(Table1[[#This Row],[Verschluss - B3 - Beschichtung Anteil (in %)]]="","",Table1[[#This Row],[Verschluss - B3 - Beschichtung Anteil (in %)]])</f>
        <v/>
      </c>
      <c r="NL172" s="811" t="str">
        <f>IF(Table1[[#This Row],[Etikett - B1 - Art]]="","",VLOOKUP(Table1[[#This Row],[Etikett - B1 - Art]],'DD FD'!F:G,2,FALSE))</f>
        <v/>
      </c>
      <c r="NM172" s="812" t="str">
        <f>IF(Table1[[#This Row],[Etikett - B1 - Fraktion]]="","",VLOOKUP(Table1[[#This Row],[Etikett - B1 - Fraktion]],'DD FD'!H:J,3,FALSE))</f>
        <v/>
      </c>
      <c r="NN172" s="809" t="str">
        <f>IF(Table1[[#This Row],[Etikett - B1 - Gewicht (in G)]]="","",Table1[[#This Row],[Etikett - B1 - Gewicht (in G)]])</f>
        <v/>
      </c>
      <c r="NO172" s="809" t="str">
        <f>IF(Table1[[#This Row],[Etikett - B1 - Lizenzierungs-pflichtig? (X=Ja)]]="","",Table1[[#This Row],[Etikett - B1 - Lizenzierungs-pflichtig? (X=Ja)]])</f>
        <v/>
      </c>
      <c r="NP172" s="809" t="str">
        <f>IF(Table1[[#This Row],[Etikett - B1 - Trennbar vom Hauptkörper? (X=Ja)]]="","",Table1[[#This Row],[Etikett - B1 - Trennbar vom Hauptkörper? (X=Ja)]])</f>
        <v/>
      </c>
      <c r="NQ172" s="812" t="str">
        <f>IF(Table1[[#This Row],[Etikett - B1 - Virgin Material]]="","",VLOOKUP(Table1[[#This Row],[Etikett - B1 - Virgin Material]],'DD FD'!AJ:AK,2,FALSE))</f>
        <v/>
      </c>
      <c r="NR172" s="813" t="str">
        <f>IF(Table1[[#This Row],[Etikett - B1 - Virgin Material Anteil (in %)]]="","",Table1[[#This Row],[Etikett - B1 - Virgin Material Anteil (in %)]])</f>
        <v/>
      </c>
      <c r="NS172" s="812" t="str">
        <f>IF(Table1[[#This Row],[Etikett - B1 - Recyceltes Material]]="","",VLOOKUP(Table1[[#This Row],[Etikett - B1 - Recyceltes Material]],'DD FD'!AL:AM,2,FALSE))</f>
        <v/>
      </c>
      <c r="NT172" s="813" t="str">
        <f>IF(Table1[[#This Row],[Etikett - B1 - Recyceltes Material Anteil (in %)]]="","",Table1[[#This Row],[Etikett - B1 - Recyceltes Material Anteil (in %)]])</f>
        <v/>
      </c>
      <c r="NU172" s="812" t="str">
        <f>IF(Table1[[#This Row],[Etikett - B1 - Beschichtung]]="","",VLOOKUP(Table1[[#This Row],[Etikett - B1 - Beschichtung]],'DD FD'!AE:AF,2,FALSE))</f>
        <v/>
      </c>
      <c r="NV172" s="815" t="str">
        <f>IF(Table1[[#This Row],[Etikett - B1 - Beschichtung Anteil (in %)]]="","",Table1[[#This Row],[Etikett - B1 - Beschichtung Anteil (in %)]])</f>
        <v/>
      </c>
      <c r="NW172" s="811" t="str">
        <f>IF(Table1[[#This Row],[Etikett - B2 - Art]]="","",VLOOKUP(Table1[[#This Row],[Etikett - B2 - Art]],'DD FD'!F:G,2,FALSE))</f>
        <v/>
      </c>
      <c r="NX172" s="812" t="str">
        <f>IF(Table1[[#This Row],[Etikett - B2 - Fraktion]]="","",VLOOKUP(Table1[[#This Row],[Etikett - B2 - Fraktion]],'DD FD'!H:J,3,FALSE))</f>
        <v/>
      </c>
      <c r="NY172" s="809" t="str">
        <f>IF(Table1[[#This Row],[Etikett - B2 - Gewicht (in G)]]="","",Table1[[#This Row],[Etikett - B2 - Gewicht (in G)]])</f>
        <v/>
      </c>
      <c r="NZ172" s="809" t="str">
        <f>IF(Table1[[#This Row],[Etikett - B2 - Lizenzierungs-pflichtig? (X=Ja)]]="","",Table1[[#This Row],[Etikett - B2 - Lizenzierungs-pflichtig? (X=Ja)]])</f>
        <v/>
      </c>
      <c r="OA172" s="809" t="str">
        <f>IF(Table1[[#This Row],[Etikett - B2 - Trennbar vom Hauptkörper? (X=Ja)]]="","",Table1[[#This Row],[Etikett - B2 - Trennbar vom Hauptkörper? (X=Ja)]])</f>
        <v/>
      </c>
      <c r="OB172" s="812" t="str">
        <f>IF(Table1[[#This Row],[Etikett - B2 - Virgin Material]]="","",VLOOKUP(Table1[[#This Row],[Etikett - B2 - Virgin Material]],'DD FD'!AJ:AK,2,FALSE))</f>
        <v/>
      </c>
      <c r="OC172" s="813" t="str">
        <f>IF(Table1[[#This Row],[Etikett - B2 - Virgin Material Anteil (in %)]]="","",Table1[[#This Row],[Etikett - B2 - Virgin Material Anteil (in %)]])</f>
        <v/>
      </c>
      <c r="OD172" s="812" t="str">
        <f>IF(Table1[[#This Row],[Etikett - B2 - Recyceltes Material]]="","",VLOOKUP(Table1[[#This Row],[Etikett - B2 - Recyceltes Material]],'DD FD'!AL:AM,2,FALSE))</f>
        <v/>
      </c>
      <c r="OE172" s="813" t="str">
        <f>IF(Table1[[#This Row],[Etikett - B2 - Recyceltes Material Anteil (in %)]]="","",Table1[[#This Row],[Etikett - B2 - Recyceltes Material Anteil (in %)]])</f>
        <v/>
      </c>
      <c r="OF172" s="812" t="str">
        <f>IF(Table1[[#This Row],[Etikett - B2 - Beschichtung]]="","",VLOOKUP(Table1[[#This Row],[Etikett - B2 - Beschichtung]],'DD FD'!AE:AF,2,FALSE))</f>
        <v/>
      </c>
      <c r="OG172" s="815" t="str">
        <f>IF(Table1[[#This Row],[Etikett - B2 - Beschichtung Anteil (in %)]]="","",Table1[[#This Row],[Etikett - B2 - Beschichtung Anteil (in %)]])</f>
        <v/>
      </c>
      <c r="OH172" s="811" t="str">
        <f>IF(Table1[[#This Row],[Etikett - B3 - Art]]="","",VLOOKUP(Table1[[#This Row],[Etikett - B3 - Art]],'DD FD'!F:G,2,FALSE))</f>
        <v/>
      </c>
      <c r="OI172" s="812" t="str">
        <f>IF(Table1[[#This Row],[Etikett - B3 - Fraktion]]="","",VLOOKUP(Table1[[#This Row],[Etikett - B3 - Fraktion]],'DD FD'!H:J,3,FALSE))</f>
        <v/>
      </c>
      <c r="OJ172" s="809" t="str">
        <f>IF(Table1[[#This Row],[Etikett - B3 - Gewicht (in G)]]="","",Table1[[#This Row],[Etikett - B3 - Gewicht (in G)]])</f>
        <v/>
      </c>
      <c r="OK172" s="809" t="str">
        <f>IF(Table1[[#This Row],[Etikett - B3 - Lizenzierungs-pflichtig? (X=Ja)]]="","",Table1[[#This Row],[Etikett - B3 - Lizenzierungs-pflichtig? (X=Ja)]])</f>
        <v/>
      </c>
      <c r="OL172" s="809" t="str">
        <f>IF(Table1[[#This Row],[Etikett - B3 - Trennbar vom Hauptkörper? (X=Ja)]]="","",Table1[[#This Row],[Etikett - B3 - Trennbar vom Hauptkörper? (X=Ja)]])</f>
        <v/>
      </c>
      <c r="OM172" s="812" t="str">
        <f>IF(Table1[[#This Row],[Etikett - B3 - Virgin Material]]="","",VLOOKUP(Table1[[#This Row],[Etikett - B3 - Virgin Material]],'DD FD'!AJ:AK,2,FALSE))</f>
        <v/>
      </c>
      <c r="ON172" s="813" t="str">
        <f>IF(Table1[[#This Row],[Etikett - B3 - Virgin Material Anteil (in %)]]="","",Table1[[#This Row],[Etikett - B3 - Virgin Material Anteil (in %)]])</f>
        <v/>
      </c>
      <c r="OO172" s="812" t="str">
        <f>IF(Table1[[#This Row],[Etikett - B3 - Recyceltes Material]]="","",VLOOKUP(Table1[[#This Row],[Etikett - B3 - Recyceltes Material]],'DD FD'!AL:AM,2,FALSE))</f>
        <v/>
      </c>
      <c r="OP172" s="813" t="str">
        <f>IF(Table1[[#This Row],[Etikett - B3 - Recyceltes Material Anteil (in %)]]="","",Table1[[#This Row],[Etikett - B3 - Recyceltes Material Anteil (in %)]])</f>
        <v/>
      </c>
      <c r="OQ172" s="812" t="str">
        <f>IF(Table1[[#This Row],[Etikett - B3 - Beschichtung]]="","",VLOOKUP(Table1[[#This Row],[Etikett - B3 - Beschichtung]],'DD FD'!AE:AF,2,FALSE))</f>
        <v/>
      </c>
      <c r="OR172" s="861" t="str">
        <f>IF(Table1[[#This Row],[Etikett - B3 - Beschichtung Anteil (in %)]]="","",Table1[[#This Row],[Etikett - B3 - Beschichtung Anteil (in %)]])</f>
        <v/>
      </c>
      <c r="OS172" s="866">
        <f>ROUNDUP(SUM(
IF(AND(LB172='DD FD'!$J$7,LD172='DD FD'!$AI$3),LC172,0),
IF(AND(LL172='DD FD'!$J$7,LN172='DD FD'!$AI$3),LM172,0),
IF(AND(LV172='DD FD'!$J$7,LX172='DD FD'!$AI$3),LW172,0),
IF(AND(MF172='DD FD'!$J$7,MH172='DD FD'!$AI$3),MG172,0),
IF(AND(MQ172='DD FD'!$J$7,MS172='DD FD'!$AI$3),MR172,0),
IF(AND(NB172='DD FD'!$J$7,ND172='DD FD'!$AI$3),NC172,0),
IF(AND(NM172='DD FD'!$J$7,NO172='DD FD'!$AI$3),NN172,0),
IF(AND(NX172='DD FD'!$J$7,NZ172='DD FD'!$AI$3),NY172,0),
IF(AND(OI172='DD FD'!$J$7,OK172='DD FD'!$AI$3),OJ172,0),
),2)</f>
        <v>0</v>
      </c>
      <c r="OT172" s="865">
        <f>ROUNDUP(SUM(
IF(AND(LB172='DD FD'!$J$6,LD172='DD FD'!$AI$3),LC172,0),
IF(AND(LL172='DD FD'!$J$6,LN172='DD FD'!$AI$3),LM172,0),
IF(AND(LV172='DD FD'!$J$6,LX172='DD FD'!$AI$3),LW172,0),
IF(AND(MF172='DD FD'!$J$6,MH172='DD FD'!$AI$3),MG172,0),
IF(AND(MQ172='DD FD'!$J$6,MS172='DD FD'!$AI$3),MR172,0),
IF(AND(NB172='DD FD'!$J$6,ND172='DD FD'!$AI$3),NC172,0),
IF(AND(NM172='DD FD'!$J$6,NO172='DD FD'!$AI$3),NN172,0),
IF(AND(NX172='DD FD'!$J$6,NZ172='DD FD'!$AI$3),NY172,0),
IF(AND(OI172='DD FD'!$J$6,OK172='DD FD'!$AI$3),OJ172,0),
),2)</f>
        <v>0</v>
      </c>
      <c r="OU172" s="865">
        <f>ROUNDUP(SUM(
IF(AND(LB172='DD FD'!$J$10,LD172='DD FD'!$AI$3),LC172,0),
IF(AND(LL172='DD FD'!$J$10,LN172='DD FD'!$AI$3),LM172,0),
IF(AND(LV172='DD FD'!$J$10,LX172='DD FD'!$AI$3),LW172,0),
IF(AND(MF172='DD FD'!$J$10,MH172='DD FD'!$AI$3),MG172,0),
IF(AND(MQ172='DD FD'!$J$10,MS172='DD FD'!$AI$3),MR172,0),
IF(AND(NB172='DD FD'!$J$10,ND172='DD FD'!$AI$3),NC172,0),
IF(AND(NM172='DD FD'!$J$10,NO172='DD FD'!$AI$3),NN172,0),
IF(AND(NX172='DD FD'!$J$10,NZ172='DD FD'!$AI$3),NY172,0),
IF(AND(OI172='DD FD'!$J$10,OK172='DD FD'!$AI$3),OJ172,0),
),2)</f>
        <v>0</v>
      </c>
      <c r="OV172" s="865">
        <f>ROUNDUP(SUM(
IF(AND(LB172='DD FD'!$J$8,LD172='DD FD'!$AI$3),LC172,0),
IF(AND(LL172='DD FD'!$J$8,LN172='DD FD'!$AI$3),LM172,0),
IF(AND(LV172='DD FD'!$J$8,LX172='DD FD'!$AI$3),LW172,0),
IF(AND(MF172='DD FD'!$J$8,MH172='DD FD'!$AI$3),MG172,0),
IF(AND(MQ172='DD FD'!$J$8,MS172='DD FD'!$AI$3),MR172,0),
IF(AND(NB172='DD FD'!$J$8,ND172='DD FD'!$AI$3),NC172,0),
IF(AND(NM172='DD FD'!$J$8,NO172='DD FD'!$AI$3),NN172,0),
IF(AND(NX172='DD FD'!$J$8,NZ172='DD FD'!$AI$3),NY172,0),
IF(AND(OI172='DD FD'!$J$8,OK172='DD FD'!$AI$3),OJ172,0),
),2)</f>
        <v>0</v>
      </c>
      <c r="OW172" s="865">
        <f>ROUNDUP(SUM(
IF(AND(LB172='DD FD'!$J$5,LD172='DD FD'!$AI$3),LC172,0),
IF(AND(LL172='DD FD'!$J$5,LN172='DD FD'!$AI$3),LM172,0),
IF(AND(LV172='DD FD'!$J$5,LX172='DD FD'!$AI$3),LW172,0),
IF(AND(MF172='DD FD'!$J$5,MH172='DD FD'!$AI$3),MG172,0),
IF(AND(MQ172='DD FD'!$J$5,MS172='DD FD'!$AI$3),MR172,0),
IF(AND(NB172='DD FD'!$J$5,ND172='DD FD'!$AI$3),NC172,0),
IF(AND(NM172='DD FD'!$J$5,NO172='DD FD'!$AI$3),NN172,0),
IF(AND(NX172='DD FD'!$J$5,NZ172='DD FD'!$AI$3),NY172,0),
IF(AND(OI172='DD FD'!$J$5,OK172='DD FD'!$AI$3),OJ172,0),
),2)</f>
        <v>0</v>
      </c>
      <c r="OX172" s="865">
        <f>ROUNDUP(SUM(
IF(AND(LB172='DD FD'!$J$9,LD172='DD FD'!$AI$3),LC172,0),
IF(AND(LL172='DD FD'!$J$9,LN172='DD FD'!$AI$3),LM172,0),
IF(AND(LV172='DD FD'!$J$9,LX172='DD FD'!$AI$3),LW172,0),
IF(AND(MF172='DD FD'!$J$9,MH172='DD FD'!$AI$3),MG172,0),
IF(AND(MQ172='DD FD'!$J$9,MS172='DD FD'!$AI$3),MR172,0),
IF(AND(NB172='DD FD'!$J$9,ND172='DD FD'!$AI$3),NC172,0),
IF(AND(NM172='DD FD'!$J$9,NO172='DD FD'!$AI$3),NN172,0),
IF(AND(NX172='DD FD'!$J$9,NZ172='DD FD'!$AI$3),NY172,0),
IF(AND(OI172='DD FD'!$J$9,OK172='DD FD'!$AI$3),OJ172,0),
),2)</f>
        <v>0</v>
      </c>
      <c r="OY172" s="865">
        <f>ROUNDUP(SUM(
IF(AND(LB172='DD FD'!$J$4,LD172='DD FD'!$AI$3),LC172,0),
IF(AND(LL172='DD FD'!$J$4,LN172='DD FD'!$AI$3),LM172,0),
IF(AND(LV172='DD FD'!$J$4,LX172='DD FD'!$AI$3),LW172,0),
IF(AND(MF172='DD FD'!$J$4,MH172='DD FD'!$AI$3),MG172,0),
IF(AND(MQ172='DD FD'!$J$4,MS172='DD FD'!$AI$3),MR172,0),
IF(AND(NB172='DD FD'!$J$4,ND172='DD FD'!$AI$3),NC172,0),
IF(AND(NM172='DD FD'!$J$4,NO172='DD FD'!$AI$3),NN172,0),
IF(AND(NX172='DD FD'!$J$4,NZ172='DD FD'!$AI$3),NY172,0),
IF(AND(OI172='DD FD'!$J$4,OK172='DD FD'!$AI$3),OJ172,0),
),2)</f>
        <v>0</v>
      </c>
      <c r="OZ172" s="867">
        <f>ROUNDUP(SUM(
IF(AND(LB172='DD FD'!$J$11,LD172='DD FD'!$AI$3),LC172,0),
IF(AND(LL172='DD FD'!$J$11,LN172='DD FD'!$AI$3),LM172,0),
IF(AND(LV172='DD FD'!$J$11,LX172='DD FD'!$AI$3),LW172,0),
IF(AND(MF172='DD FD'!$J$11,MH172='DD FD'!$AI$3),MG172,0),
IF(AND(MQ172='DD FD'!$J$11,MS172='DD FD'!$AI$3),MR172,0),
IF(AND(NB172='DD FD'!$J$11,ND172='DD FD'!$AI$3),NC172,0),
IF(AND(NM172='DD FD'!$J$11,NO172='DD FD'!$AI$3),NN172,0),
IF(AND(NX172='DD FD'!$J$11,NZ172='DD FD'!$AI$3),NY172,0),
IF(AND(OI172='DD FD'!$J$11,OK172='DD FD'!$AI$3),OJ172,0),
),2)</f>
        <v>0</v>
      </c>
    </row>
    <row r="173" spans="1:416">
      <c r="A173" s="663"/>
      <c r="B173" s="182"/>
      <c r="C173" s="282"/>
      <c r="D173" s="282"/>
      <c r="E173" s="183"/>
      <c r="F173" s="355"/>
      <c r="G173" s="359"/>
      <c r="H173" s="664"/>
      <c r="I173" s="173"/>
      <c r="J173" s="161" t="str">
        <f t="shared" si="54"/>
        <v/>
      </c>
      <c r="K173" s="633" t="str">
        <f t="shared" si="71"/>
        <v/>
      </c>
      <c r="L173" s="636"/>
      <c r="M173" s="124" t="str">
        <f t="shared" si="72"/>
        <v/>
      </c>
      <c r="N173" s="125" t="str">
        <f t="shared" si="55"/>
        <v/>
      </c>
      <c r="O173" s="175"/>
      <c r="P173" s="175"/>
      <c r="Q173" s="126" t="str">
        <f t="shared" si="73"/>
        <v/>
      </c>
      <c r="R173" s="184"/>
      <c r="S173" s="184"/>
      <c r="T173" s="182"/>
      <c r="U173" s="182"/>
      <c r="V173" s="182"/>
      <c r="W173" s="358"/>
      <c r="X173" s="182"/>
      <c r="Y173" s="183"/>
      <c r="Z173" s="123"/>
      <c r="AA173" s="176"/>
      <c r="AB173" s="176"/>
      <c r="AC173" s="176"/>
      <c r="AD173" s="176"/>
      <c r="AE173" s="176"/>
      <c r="AF173" s="176"/>
      <c r="AG173" s="127" t="str">
        <f t="shared" si="74"/>
        <v/>
      </c>
      <c r="AH173" s="127" t="str">
        <f t="shared" si="75"/>
        <v/>
      </c>
      <c r="AI173" s="370"/>
      <c r="AJ173" s="635"/>
      <c r="AK173" s="619" t="str">
        <f t="shared" si="76"/>
        <v/>
      </c>
      <c r="AL173" s="124" t="str">
        <f t="shared" si="56"/>
        <v/>
      </c>
      <c r="AM173" s="124" t="str">
        <f t="shared" si="57"/>
        <v/>
      </c>
      <c r="AN173" s="124" t="str">
        <f t="shared" si="58"/>
        <v/>
      </c>
      <c r="AO173" s="124" t="str">
        <f t="shared" si="59"/>
        <v/>
      </c>
      <c r="AP173" s="184"/>
      <c r="AQ173" s="182"/>
      <c r="AR173" s="182"/>
      <c r="AS173" s="182"/>
      <c r="AT173" s="182"/>
      <c r="AU173" s="127" t="str">
        <f t="shared" si="60"/>
        <v/>
      </c>
      <c r="AV173" s="354"/>
      <c r="AW173" s="127" t="str">
        <f t="shared" si="61"/>
        <v/>
      </c>
      <c r="AX173" s="144" t="str">
        <f t="shared" si="62"/>
        <v/>
      </c>
      <c r="AY173" s="182"/>
      <c r="AZ173" s="23"/>
      <c r="BA173" s="23"/>
      <c r="BB173" s="183"/>
      <c r="BC173" s="622"/>
      <c r="BD173" s="649" t="str">
        <f t="shared" si="77"/>
        <v/>
      </c>
      <c r="BE173" s="354"/>
      <c r="BF173" s="192" t="str">
        <f t="shared" si="78"/>
        <v/>
      </c>
      <c r="BG173" s="159"/>
      <c r="BH173" s="159"/>
      <c r="BI173" s="182"/>
      <c r="BJ173" s="194"/>
      <c r="BK173" s="194"/>
      <c r="BL173" s="194"/>
      <c r="BM173" s="127" t="str">
        <f t="shared" si="63"/>
        <v/>
      </c>
      <c r="BN173" s="194"/>
      <c r="BO173" s="178" t="str">
        <f t="shared" si="64"/>
        <v/>
      </c>
      <c r="BP173" s="191"/>
      <c r="BQ173" s="182"/>
      <c r="BR173" s="23"/>
      <c r="BS173" s="23"/>
      <c r="BT173" s="23"/>
      <c r="BU173" s="651"/>
      <c r="BV173" s="647"/>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633" t="str">
        <f t="shared" si="79"/>
        <v/>
      </c>
      <c r="DY173" s="736"/>
      <c r="DZ173" s="334"/>
      <c r="EA173" s="736"/>
      <c r="EB173" s="197"/>
      <c r="EC173" s="194"/>
      <c r="ED173" s="197"/>
      <c r="EE173" s="197"/>
      <c r="EF173" s="194"/>
      <c r="EG173" s="194"/>
      <c r="EH173" s="194"/>
      <c r="EI173" s="123" t="str">
        <f t="shared" si="65"/>
        <v/>
      </c>
      <c r="EJ173" s="194"/>
      <c r="EK173" s="620" t="str">
        <f t="shared" si="66"/>
        <v/>
      </c>
      <c r="EL173" s="756"/>
      <c r="EM173" s="620" t="str">
        <f t="shared" si="80"/>
        <v/>
      </c>
      <c r="EN173" s="733"/>
      <c r="EO173" s="163"/>
      <c r="EP173" s="163"/>
      <c r="EQ173" s="163"/>
      <c r="ER173" s="163"/>
      <c r="ES173" s="163"/>
      <c r="ET173" s="163"/>
      <c r="EU173" s="163"/>
      <c r="EV173" s="163"/>
      <c r="EW173" s="163"/>
      <c r="EX173" s="163"/>
      <c r="EY173" s="163"/>
      <c r="EZ173" s="163"/>
      <c r="FA173" s="163"/>
      <c r="FB173" s="163"/>
      <c r="FC173" s="742"/>
      <c r="FD173" s="648" t="str">
        <f t="shared" si="67"/>
        <v/>
      </c>
      <c r="FE173" s="183"/>
      <c r="FF173" s="201"/>
      <c r="FG173" s="201"/>
      <c r="FH173" s="201"/>
      <c r="FI173" s="201"/>
      <c r="FJ173" s="201"/>
      <c r="FK173" s="201"/>
      <c r="FL173" s="182"/>
      <c r="FM173" s="182"/>
      <c r="FN173" s="334"/>
      <c r="FO173" s="123" t="str">
        <f t="shared" si="68"/>
        <v/>
      </c>
      <c r="FP173" s="889" t="str">
        <f>IF(Table1[[#This Row],[Baumwollanteil (in %)]]&lt;&gt;"","05","")</f>
        <v/>
      </c>
      <c r="FQ173" s="999"/>
      <c r="FR173" s="179" t="str">
        <f t="shared" si="69"/>
        <v/>
      </c>
      <c r="FS173" s="175"/>
      <c r="FT173" s="175"/>
      <c r="FU173" s="175"/>
      <c r="FV173" s="745" t="str">
        <f t="shared" si="70"/>
        <v/>
      </c>
      <c r="FZ173" s="24"/>
      <c r="GA173" s="24"/>
      <c r="GC173" s="1010" t="str">
        <f>IF(Table1[[#This Row],[Global Trade Item Number (GTIN)]]="","",Table1[[#This Row],[Global Trade Item Number (GTIN)]])</f>
        <v/>
      </c>
      <c r="GD173" s="790" t="str">
        <f>IF(Table1[[#This Row],[WAWI-Nr./ Kreditoren-Nummer
(ASDV)]]&lt;&gt;"",Table1[[#This Row],[WAWI-Nr./ Kreditoren-Nummer
(ASDV)]],"")</f>
        <v/>
      </c>
      <c r="GE173" s="190"/>
      <c r="GF173" s="790" t="str">
        <f>IF(Table1[[#This Row],[Gültig ab (Datum)]]&lt;&gt;"","31.12.9999","")</f>
        <v/>
      </c>
      <c r="GG173" s="190"/>
      <c r="GH173" s="190"/>
      <c r="GI173" s="616"/>
      <c r="GJ173" s="765"/>
      <c r="GK173" s="763"/>
      <c r="GL173" s="617"/>
      <c r="GM173" s="617"/>
      <c r="GN173" s="617"/>
      <c r="GO173" s="617"/>
      <c r="GP173" s="617"/>
      <c r="GQ173" s="775"/>
      <c r="GR173" s="771"/>
      <c r="GS173" s="159"/>
      <c r="GT173" s="610"/>
      <c r="GU173" s="610"/>
      <c r="GV173" s="610"/>
      <c r="GW173" s="610"/>
      <c r="GX173" s="610"/>
      <c r="GY173" s="610"/>
      <c r="GZ173" s="610"/>
      <c r="HA173" s="610"/>
      <c r="HB173" s="771"/>
      <c r="HC173" s="610"/>
      <c r="HD173" s="610"/>
      <c r="HE173" s="610"/>
      <c r="HF173" s="610"/>
      <c r="HG173" s="610"/>
      <c r="HH173" s="610"/>
      <c r="HI173" s="610"/>
      <c r="HJ173" s="610"/>
      <c r="HK173" s="610"/>
      <c r="HL173" s="771"/>
      <c r="HM173" s="610"/>
      <c r="HN173" s="610"/>
      <c r="HO173" s="610"/>
      <c r="HP173" s="610"/>
      <c r="HQ173" s="610"/>
      <c r="HR173" s="610"/>
      <c r="HS173" s="610"/>
      <c r="HT173" s="610"/>
      <c r="HU173" s="610"/>
      <c r="HV173" s="771"/>
      <c r="HW173" s="610"/>
      <c r="HX173" s="610"/>
      <c r="HY173" s="610"/>
      <c r="HZ173" s="610"/>
      <c r="IA173" s="610"/>
      <c r="IB173" s="610"/>
      <c r="IC173" s="610"/>
      <c r="ID173" s="610"/>
      <c r="IE173" s="610"/>
      <c r="IF173" s="610"/>
      <c r="IG173" s="771"/>
      <c r="IH173" s="610"/>
      <c r="II173" s="610"/>
      <c r="IJ173" s="610"/>
      <c r="IK173" s="610"/>
      <c r="IL173" s="610"/>
      <c r="IM173" s="610"/>
      <c r="IN173" s="610"/>
      <c r="IO173" s="610"/>
      <c r="IP173" s="610"/>
      <c r="IQ173" s="610"/>
      <c r="IR173" s="771"/>
      <c r="IS173" s="610"/>
      <c r="IT173" s="610"/>
      <c r="IU173" s="610"/>
      <c r="IV173" s="610"/>
      <c r="IW173" s="610"/>
      <c r="IX173" s="610"/>
      <c r="IY173" s="610"/>
      <c r="IZ173" s="610"/>
      <c r="JA173" s="610"/>
      <c r="JB173" s="610"/>
      <c r="JC173" s="771"/>
      <c r="JD173" s="610"/>
      <c r="JE173" s="610"/>
      <c r="JF173" s="610"/>
      <c r="JG173" s="610"/>
      <c r="JH173" s="610"/>
      <c r="JI173" s="610"/>
      <c r="JJ173" s="610"/>
      <c r="JK173" s="610"/>
      <c r="JL173" s="610"/>
      <c r="JM173" s="827"/>
      <c r="JN173" s="771"/>
      <c r="JO173" s="610"/>
      <c r="JP173" s="610"/>
      <c r="JQ173" s="610"/>
      <c r="JR173" s="610"/>
      <c r="JS173" s="610"/>
      <c r="JT173" s="610"/>
      <c r="JU173" s="610"/>
      <c r="JV173" s="610"/>
      <c r="JW173" s="610"/>
      <c r="JX173" s="610"/>
      <c r="JY173" s="771"/>
      <c r="JZ173" s="610"/>
      <c r="KA173" s="610"/>
      <c r="KB173" s="610"/>
      <c r="KC173" s="610"/>
      <c r="KD173" s="610"/>
      <c r="KE173" s="610"/>
      <c r="KF173" s="610"/>
      <c r="KG173" s="610"/>
      <c r="KH173" s="610"/>
      <c r="KI173" s="610"/>
      <c r="KL173" s="803" t="str">
        <f>IF(Table1[[#This Row],[GTIN]]&lt;&gt;"",Table1[[#This Row],[GTIN]],"")</f>
        <v/>
      </c>
      <c r="KM173" s="804" t="str">
        <f>Table1[[#This Row],[Kreditor]]</f>
        <v/>
      </c>
      <c r="KN173" s="805" t="str">
        <f>IF(Table1[[#This Row],[Gültig ab (Datum)]]&lt;&gt;"",Table1[[#This Row],[Gültig ab (Datum)]],"")</f>
        <v/>
      </c>
      <c r="KO173" s="805" t="str">
        <f>Table1[[#This Row],[Gültig bis]]</f>
        <v/>
      </c>
      <c r="KP173" s="818" t="str">
        <f>IF(Table1[[#This Row],[Artikel verpackt? 
(X=Ja)]]="","",Table1[[#This Row],[Artikel verpackt? 
(X=Ja)]])</f>
        <v/>
      </c>
      <c r="KQ173" s="806" t="str">
        <f>IF(Table1[[#This Row],[Verpackung recyclingfähig?
(X=Ja)]]="","",Table1[[#This Row],[Verpackung recyclingfähig?
(X=Ja)]])</f>
        <v/>
      </c>
      <c r="KR173" s="807"/>
      <c r="KS173" s="808"/>
      <c r="KT173" s="809"/>
      <c r="KU173" s="809"/>
      <c r="KV173" s="809"/>
      <c r="KW173" s="809"/>
      <c r="KX173" s="809"/>
      <c r="KY173" s="809"/>
      <c r="KZ173" s="810"/>
      <c r="LA173" s="811" t="str">
        <f>IF(Table1[[#This Row],[Hauptkörper - B1 - Art]]="","",VLOOKUP(Table1[[#This Row],[Hauptkörper - B1 - Art]],'DD FD'!B:C,2,FALSE))</f>
        <v/>
      </c>
      <c r="LB173" s="812" t="str">
        <f>IF(Table1[[#This Row],[Hauptkörper - B1 - Fraktion]]="","",VLOOKUP(Table1[[#This Row],[Hauptkörper - B1 - Fraktion]],'DD FD'!H:J,3,FALSE))</f>
        <v/>
      </c>
      <c r="LC173" s="809" t="str">
        <f>IF(Table1[[#This Row],[Hauptkörper - B1 - Gewicht
(in G)]]="","",Table1[[#This Row],[Hauptkörper - B1 - Gewicht
(in G)]])</f>
        <v/>
      </c>
      <c r="LD173" s="809" t="str">
        <f>IF(Table1[[#This Row],[Hauptkörper - B1 - Lizenzierungs-pflichtig? (X=Ja)]]="","",Table1[[#This Row],[Hauptkörper - B1 - Lizenzierungs-pflichtig? (X=Ja)]])</f>
        <v/>
      </c>
      <c r="LE173" s="812" t="str">
        <f>IF(Table1[[#This Row],[Hauptkörper - B1 - Virgin Material]]="","",VLOOKUP(Table1[[#This Row],[Hauptkörper - B1 - Virgin Material]],'DD FD'!AJ:AK,2,FALSE))</f>
        <v/>
      </c>
      <c r="LF173" s="813" t="str">
        <f>IF(Table1[[#This Row],[Hauptkörper - B1 - Virgin Material Anteil (in %)]]="","",Table1[[#This Row],[Hauptkörper - B1 - Virgin Material Anteil (in %)]])</f>
        <v/>
      </c>
      <c r="LG173" s="812" t="str">
        <f>IF(Table1[[#This Row],[Hauptkörper - B1 - Recyceltes Material]]="","",VLOOKUP(Table1[[#This Row],[Hauptkörper - B1 - Recyceltes Material]],'DD FD'!AL:AM,2,FALSE))</f>
        <v/>
      </c>
      <c r="LH173" s="813" t="str">
        <f>IF(Table1[[#This Row],[Hauptkörper - B1 - Recyceltes Material Anteil (in %)]]="","",Table1[[#This Row],[Hauptkörper - B1 - Recyceltes Material Anteil (in %)]])</f>
        <v/>
      </c>
      <c r="LI173" s="814" t="str">
        <f>IF(Table1[[#This Row],[Hauptkörper - B1 - Beschichtung]]="","",VLOOKUP(Table1[[#This Row],[Hauptkörper - B1 - Beschichtung]],'DD FD'!AE:AF,2,FALSE))</f>
        <v/>
      </c>
      <c r="LJ173" s="815" t="str">
        <f>IF(Table1[[#This Row],[Hauptkörper - B1 - Beschichtung Anteil (in %)]]="","",Table1[[#This Row],[Hauptkörper - B1 - Beschichtung Anteil (in %)]])</f>
        <v/>
      </c>
      <c r="LK173" s="811" t="str">
        <f>IF(Table1[[#This Row],[Hauptkörper - B2 - Art]]="","",VLOOKUP(Table1[[#This Row],[Hauptkörper - B2 - Art]],'DD FD'!B:C,2,FALSE))</f>
        <v/>
      </c>
      <c r="LL173" s="812" t="str">
        <f>IF(Table1[[#This Row],[Hauptkörper - B2 - Fraktion]]="","",VLOOKUP(Table1[[#This Row],[Hauptkörper - B2 - Fraktion]],'DD FD'!H:J,3,FALSE))</f>
        <v/>
      </c>
      <c r="LM173" s="809" t="str">
        <f>IF(Table1[[#This Row],[Hauptkörper - B2 - Gewicht
(in G)]]="","",Table1[[#This Row],[Hauptkörper - B2 - Gewicht
(in G)]])</f>
        <v/>
      </c>
      <c r="LN173" s="809" t="str">
        <f>IF(Table1[[#This Row],[Hauptkörper - B2 - Lizenzierungs-pflichtig? (X=Ja)]]="","",Table1[[#This Row],[Hauptkörper - B2 - Lizenzierungs-pflichtig? (X=Ja)]])</f>
        <v/>
      </c>
      <c r="LO173" s="812" t="str">
        <f>IF(Table1[[#This Row],[Hauptkörper - B2 - Virgin Material]]="","",VLOOKUP(Table1[[#This Row],[Hauptkörper - B2 - Virgin Material]],'DD FD'!AJ:AK,2,FALSE))</f>
        <v/>
      </c>
      <c r="LP173" s="813" t="str">
        <f>IF(Table1[[#This Row],[Hauptkörper - B2 - Virgin Material Anteil (in %)]]="","",Table1[[#This Row],[Hauptkörper - B2 - Virgin Material Anteil (in %)]])</f>
        <v/>
      </c>
      <c r="LQ173" s="812" t="str">
        <f>IF(Table1[[#This Row],[Hauptkörper - B2 - Recyceltes Material]]="","",VLOOKUP(Table1[[#This Row],[Hauptkörper - B2 - Recyceltes Material]],'DD FD'!AL:AM,2,FALSE))</f>
        <v/>
      </c>
      <c r="LR173" s="813" t="str">
        <f>IF(Table1[[#This Row],[Hauptkörper - B2 - Recyceltes Material Anteil (in %)]]="","",Table1[[#This Row],[Hauptkörper - B2 - Recyceltes Material Anteil (in %)]])</f>
        <v/>
      </c>
      <c r="LS173" s="812" t="str">
        <f>IF(Table1[[#This Row],[Hauptkörper - B2 - Beschichtung]]="","",VLOOKUP(Table1[[#This Row],[Hauptkörper - B2 - Beschichtung]],'DD FD'!AE:AF,2,FALSE))</f>
        <v/>
      </c>
      <c r="LT173" s="815" t="str">
        <f>IF(Table1[[#This Row],[Hauptkörper - B2 - Beschichtung Anteil (in %)]]="","",Table1[[#This Row],[Hauptkörper - B2 - Beschichtung Anteil (in %)]])</f>
        <v/>
      </c>
      <c r="LU173" s="811" t="str">
        <f>IF(Table1[[#This Row],[Hauptkörper - B3 - Art]]="","",VLOOKUP(Table1[[#This Row],[Hauptkörper - B3 - Art]],'DD FD'!B:C,2,FALSE))</f>
        <v/>
      </c>
      <c r="LV173" s="812" t="str">
        <f>IF(Table1[[#This Row],[Hauptkörper - B3 - Fraktion]]="","",VLOOKUP(Table1[[#This Row],[Hauptkörper - B3 - Fraktion]],'DD FD'!H:J,3,FALSE))</f>
        <v/>
      </c>
      <c r="LW173" s="809" t="str">
        <f>IF(Table1[[#This Row],[Hauptkörper - B3 - Gewicht
(in G)]]="","",Table1[[#This Row],[Hauptkörper - B3 - Gewicht
(in G)]])</f>
        <v/>
      </c>
      <c r="LX173" s="809" t="str">
        <f>IF(Table1[[#This Row],[Hauptkörper - B3 - Lizenzierungs-pflichtig? (X=Ja)]]="","",Table1[[#This Row],[Hauptkörper - B3 - Lizenzierungs-pflichtig? (X=Ja)]])</f>
        <v/>
      </c>
      <c r="LY173" s="812" t="str">
        <f>IF(Table1[[#This Row],[Hauptkörper - B3 - Virgin Material]]="","",VLOOKUP(Table1[[#This Row],[Hauptkörper - B3 - Virgin Material]],'DD FD'!AJ:AK,2,FALSE))</f>
        <v/>
      </c>
      <c r="LZ173" s="813" t="str">
        <f>IF(Table1[[#This Row],[Hauptkörper - B3 - Virgin Material Anteil (in %)]]="","",Table1[[#This Row],[Hauptkörper - B3 - Virgin Material Anteil (in %)]])</f>
        <v/>
      </c>
      <c r="MA173" s="812" t="str">
        <f>IF(Table1[[#This Row],[Hauptkörper - B3 - Recyceltes Material]]="","",VLOOKUP(Table1[[#This Row],[Hauptkörper - B3 - Recyceltes Material]],'DD FD'!AL:AM,2,FALSE))</f>
        <v/>
      </c>
      <c r="MB173" s="813" t="str">
        <f>IF(Table1[[#This Row],[Hauptkörper - B3 - Recyceltes Material Anteil (in %)]]="","",Table1[[#This Row],[Hauptkörper - B3 - Recyceltes Material Anteil (in %)]])</f>
        <v/>
      </c>
      <c r="MC173" s="812" t="str">
        <f>IF(Table1[[#This Row],[Hauptkörper - B3 - Beschichtung]]="","",VLOOKUP(Table1[[#This Row],[Hauptkörper - B3 - Beschichtung]],'DD FD'!AE:AF,2,FALSE))</f>
        <v/>
      </c>
      <c r="MD173" s="815" t="str">
        <f>IF(Table1[[#This Row],[Hauptkörper - B3 - Beschichtung Anteil (in %)]]="","",Table1[[#This Row],[Hauptkörper - B3 - Beschichtung Anteil (in %)]])</f>
        <v/>
      </c>
      <c r="ME173" s="811" t="str">
        <f>IF(Table1[[#This Row],[Verschluss - B1 - Art]]="","",VLOOKUP(Table1[[#This Row],[Verschluss - B1 - Art]],'DD FD'!D:E,2,FALSE))</f>
        <v/>
      </c>
      <c r="MF173" s="812" t="str">
        <f>IF(Table1[[#This Row],[Verschluss - B1 - Fraktion]]="","",VLOOKUP(Table1[[#This Row],[Verschluss - B1 - Fraktion]],'DD FD'!H:J,3,FALSE))</f>
        <v/>
      </c>
      <c r="MG173" s="809" t="str">
        <f>IF(Table1[[#This Row],[Verschluss - B1 - Gewicht (in G)]]="","",Table1[[#This Row],[Verschluss - B1 - Gewicht (in G)]])</f>
        <v/>
      </c>
      <c r="MH173" s="809" t="str">
        <f>IF(Table1[[#This Row],[Verschluss - B1 - Lizenzierungs-pflichtig? (X=Ja)]]="","",Table1[[#This Row],[Verschluss - B1 - Lizenzierungs-pflichtig? (X=Ja)]])</f>
        <v/>
      </c>
      <c r="MI173" s="809" t="str">
        <f>IF(Table1[[#This Row],[Verschluss - B1 - Trennbar vom Hauptkörper? (X=Ja)]]="","",Table1[[#This Row],[Verschluss - B1 - Trennbar vom Hauptkörper? (X=Ja)]])</f>
        <v/>
      </c>
      <c r="MJ173" s="812" t="str">
        <f>IF(Table1[[#This Row],[Verschluss - B1 - Virgin Material]]="","",VLOOKUP(Table1[[#This Row],[Verschluss - B1 - Virgin Material]],'DD FD'!AJ:AK,2,FALSE))</f>
        <v/>
      </c>
      <c r="MK173" s="813" t="str">
        <f>IF(Table1[[#This Row],[Verschluss - B1 - Virgin Material Anteil (in %)]]="","",Table1[[#This Row],[Verschluss - B1 - Virgin Material Anteil (in %)]])</f>
        <v/>
      </c>
      <c r="ML173" s="812" t="str">
        <f>IF(Table1[[#This Row],[Verschluss - B1 - Recyceltes Material]]="","",VLOOKUP(Table1[[#This Row],[Verschluss - B1 - Recyceltes Material]],'DD FD'!AL:AM,2,FALSE))</f>
        <v/>
      </c>
      <c r="MM173" s="813" t="str">
        <f>IF(Table1[[#This Row],[Verschluss - B1 - Recyceltes Material Anteil (in %)]]="","",Table1[[#This Row],[Verschluss - B1 - Recyceltes Material Anteil (in %)]])</f>
        <v/>
      </c>
      <c r="MN173" s="812" t="str">
        <f>IF(Table1[[#This Row],[Verschluss - B1 - Beschichtung]]="","",VLOOKUP(Table1[[#This Row],[Verschluss - B1 - Beschichtung]],'DD FD'!AE:AF,2,FALSE))</f>
        <v/>
      </c>
      <c r="MO173" s="815" t="str">
        <f>IF(Table1[[#This Row],[Verschluss - B1 - Beschichtung Anteil (in %)]]="","",Table1[[#This Row],[Verschluss - B1 - Beschichtung Anteil (in %)]])</f>
        <v/>
      </c>
      <c r="MP173" s="811" t="str">
        <f>IF(Table1[[#This Row],[Verschluss - B2 - Art]]="","",VLOOKUP(Table1[[#This Row],[Verschluss - B2 - Art]],'DD FD'!D:E,2,FALSE))</f>
        <v/>
      </c>
      <c r="MQ173" s="812" t="str">
        <f>IF(Table1[[#This Row],[Verschluss - B2 - Fraktion]]="","",VLOOKUP(Table1[[#This Row],[Verschluss - B2 - Fraktion]],'DD FD'!H:J,3,FALSE))</f>
        <v/>
      </c>
      <c r="MR173" s="809" t="str">
        <f>IF(Table1[[#This Row],[Verschluss - B2 - Gewicht (in G)]]="","",Table1[[#This Row],[Verschluss - B2 - Gewicht (in G)]])</f>
        <v/>
      </c>
      <c r="MS173" s="809" t="str">
        <f>IF(Table1[[#This Row],[Verschluss - B2 - Lizenzierungs-pflichtig? (X=Ja)]]="","",Table1[[#This Row],[Verschluss - B2 - Lizenzierungs-pflichtig? (X=Ja)]])</f>
        <v/>
      </c>
      <c r="MT173" s="809" t="str">
        <f>IF(Table1[[#This Row],[Verschluss - B2 - Trennbar vom Hauptkörper? (X=Ja)]]="","",Table1[[#This Row],[Verschluss - B2 - Trennbar vom Hauptkörper? (X=Ja)]])</f>
        <v/>
      </c>
      <c r="MU173" s="812" t="str">
        <f>IF(Table1[[#This Row],[Verschluss - B2 - Virgin Material]]="","",VLOOKUP(Table1[[#This Row],[Verschluss - B2 - Virgin Material]],'DD FD'!AJ:AK,2,FALSE))</f>
        <v/>
      </c>
      <c r="MV173" s="813" t="str">
        <f>IF(Table1[[#This Row],[Verschluss - B2 - Virgin Material Anteil (in %)]]="","",Table1[[#This Row],[Verschluss - B2 - Virgin Material Anteil (in %)]])</f>
        <v/>
      </c>
      <c r="MW173" s="812" t="str">
        <f>IF(Table1[[#This Row],[Verschluss - B2 - Recyceltes Material]]="","",VLOOKUP(Table1[[#This Row],[Verschluss - B2 - Recyceltes Material]],'DD FD'!AL:AM,2,FALSE))</f>
        <v/>
      </c>
      <c r="MX173" s="813" t="str">
        <f>IF(Table1[[#This Row],[Verschluss - B2 - Recyceltes Material Anteil (in %)]]="","",Table1[[#This Row],[Verschluss - B2 - Recyceltes Material Anteil (in %)]])</f>
        <v/>
      </c>
      <c r="MY173" s="812" t="str">
        <f>IF(Table1[[#This Row],[Verschluss - B2 - Beschichtung]]="","",VLOOKUP(Table1[[#This Row],[Verschluss - B2 - Beschichtung]],'DD FD'!AE:AF,2,FALSE))</f>
        <v/>
      </c>
      <c r="MZ173" s="815" t="str">
        <f>IF(Table1[[#This Row],[Verschluss - B2 - Beschichtung Anteil (in %)]]="","",Table1[[#This Row],[Verschluss - B2 - Beschichtung Anteil (in %)]])</f>
        <v/>
      </c>
      <c r="NA173" s="811" t="str">
        <f>IF(Table1[[#This Row],[Verschluss - B3 - Art]]="","",VLOOKUP(Table1[[#This Row],[Verschluss - B3 - Art]],'DD FD'!D:E,2,FALSE))</f>
        <v/>
      </c>
      <c r="NB173" s="812" t="str">
        <f>IF(Table1[[#This Row],[Verschluss - B3 - Fraktion]]="","",VLOOKUP(Table1[[#This Row],[Verschluss - B3 - Fraktion]],'DD FD'!H:J,3,FALSE))</f>
        <v/>
      </c>
      <c r="NC173" s="809" t="str">
        <f>IF(Table1[[#This Row],[Verschluss - B3 - Gewicht (in G)]]="","",Table1[[#This Row],[Verschluss - B3 - Gewicht (in G)]])</f>
        <v/>
      </c>
      <c r="ND173" s="809" t="str">
        <f>IF(Table1[[#This Row],[Verschluss - B3 - Lizenzierungs-pflichtig? (X=Ja)]]="","",Table1[[#This Row],[Verschluss - B3 - Lizenzierungs-pflichtig? (X=Ja)]])</f>
        <v/>
      </c>
      <c r="NE173" s="809" t="str">
        <f>IF(Table1[[#This Row],[Verschluss - B3 - Trennbar vom Hauptkörper? (X=Ja)]]="","",Table1[[#This Row],[Verschluss - B3 - Trennbar vom Hauptkörper? (X=Ja)]])</f>
        <v/>
      </c>
      <c r="NF173" s="812" t="str">
        <f>IF(Table1[[#This Row],[Verschluss - B3 - Virgin Material]]="","",VLOOKUP(Table1[[#This Row],[Verschluss - B3 - Virgin Material]],'DD FD'!AJ:AK,2,FALSE))</f>
        <v/>
      </c>
      <c r="NG173" s="813" t="str">
        <f>IF(Table1[[#This Row],[Verschluss - B3 - Virgin Material Anteil (in %)]]="","",Table1[[#This Row],[Verschluss - B3 - Virgin Material Anteil (in %)]])</f>
        <v/>
      </c>
      <c r="NH173" s="812" t="str">
        <f>IF(Table1[[#This Row],[Verschluss - B3 - Recyceltes Material]]="","",VLOOKUP(Table1[[#This Row],[Verschluss - B3 - Recyceltes Material]],'DD FD'!AL:AM,2,FALSE))</f>
        <v/>
      </c>
      <c r="NI173" s="813" t="str">
        <f>IF(Table1[[#This Row],[Verschluss - B3 - Recyceltes Material Anteil (in %)]]="","",Table1[[#This Row],[Verschluss - B3 - Recyceltes Material Anteil (in %)]])</f>
        <v/>
      </c>
      <c r="NJ173" s="812" t="str">
        <f>IF(Table1[[#This Row],[Verschluss - B3 - Beschichtung]]="","",VLOOKUP(Table1[[#This Row],[Verschluss - B3 - Beschichtung]],'DD FD'!AE:AF,2,FALSE))</f>
        <v/>
      </c>
      <c r="NK173" s="815" t="str">
        <f>IF(Table1[[#This Row],[Verschluss - B3 - Beschichtung Anteil (in %)]]="","",Table1[[#This Row],[Verschluss - B3 - Beschichtung Anteil (in %)]])</f>
        <v/>
      </c>
      <c r="NL173" s="811" t="str">
        <f>IF(Table1[[#This Row],[Etikett - B1 - Art]]="","",VLOOKUP(Table1[[#This Row],[Etikett - B1 - Art]],'DD FD'!F:G,2,FALSE))</f>
        <v/>
      </c>
      <c r="NM173" s="812" t="str">
        <f>IF(Table1[[#This Row],[Etikett - B1 - Fraktion]]="","",VLOOKUP(Table1[[#This Row],[Etikett - B1 - Fraktion]],'DD FD'!H:J,3,FALSE))</f>
        <v/>
      </c>
      <c r="NN173" s="809" t="str">
        <f>IF(Table1[[#This Row],[Etikett - B1 - Gewicht (in G)]]="","",Table1[[#This Row],[Etikett - B1 - Gewicht (in G)]])</f>
        <v/>
      </c>
      <c r="NO173" s="809" t="str">
        <f>IF(Table1[[#This Row],[Etikett - B1 - Lizenzierungs-pflichtig? (X=Ja)]]="","",Table1[[#This Row],[Etikett - B1 - Lizenzierungs-pflichtig? (X=Ja)]])</f>
        <v/>
      </c>
      <c r="NP173" s="809" t="str">
        <f>IF(Table1[[#This Row],[Etikett - B1 - Trennbar vom Hauptkörper? (X=Ja)]]="","",Table1[[#This Row],[Etikett - B1 - Trennbar vom Hauptkörper? (X=Ja)]])</f>
        <v/>
      </c>
      <c r="NQ173" s="812" t="str">
        <f>IF(Table1[[#This Row],[Etikett - B1 - Virgin Material]]="","",VLOOKUP(Table1[[#This Row],[Etikett - B1 - Virgin Material]],'DD FD'!AJ:AK,2,FALSE))</f>
        <v/>
      </c>
      <c r="NR173" s="813" t="str">
        <f>IF(Table1[[#This Row],[Etikett - B1 - Virgin Material Anteil (in %)]]="","",Table1[[#This Row],[Etikett - B1 - Virgin Material Anteil (in %)]])</f>
        <v/>
      </c>
      <c r="NS173" s="812" t="str">
        <f>IF(Table1[[#This Row],[Etikett - B1 - Recyceltes Material]]="","",VLOOKUP(Table1[[#This Row],[Etikett - B1 - Recyceltes Material]],'DD FD'!AL:AM,2,FALSE))</f>
        <v/>
      </c>
      <c r="NT173" s="813" t="str">
        <f>IF(Table1[[#This Row],[Etikett - B1 - Recyceltes Material Anteil (in %)]]="","",Table1[[#This Row],[Etikett - B1 - Recyceltes Material Anteil (in %)]])</f>
        <v/>
      </c>
      <c r="NU173" s="812" t="str">
        <f>IF(Table1[[#This Row],[Etikett - B1 - Beschichtung]]="","",VLOOKUP(Table1[[#This Row],[Etikett - B1 - Beschichtung]],'DD FD'!AE:AF,2,FALSE))</f>
        <v/>
      </c>
      <c r="NV173" s="815" t="str">
        <f>IF(Table1[[#This Row],[Etikett - B1 - Beschichtung Anteil (in %)]]="","",Table1[[#This Row],[Etikett - B1 - Beschichtung Anteil (in %)]])</f>
        <v/>
      </c>
      <c r="NW173" s="811" t="str">
        <f>IF(Table1[[#This Row],[Etikett - B2 - Art]]="","",VLOOKUP(Table1[[#This Row],[Etikett - B2 - Art]],'DD FD'!F:G,2,FALSE))</f>
        <v/>
      </c>
      <c r="NX173" s="812" t="str">
        <f>IF(Table1[[#This Row],[Etikett - B2 - Fraktion]]="","",VLOOKUP(Table1[[#This Row],[Etikett - B2 - Fraktion]],'DD FD'!H:J,3,FALSE))</f>
        <v/>
      </c>
      <c r="NY173" s="809" t="str">
        <f>IF(Table1[[#This Row],[Etikett - B2 - Gewicht (in G)]]="","",Table1[[#This Row],[Etikett - B2 - Gewicht (in G)]])</f>
        <v/>
      </c>
      <c r="NZ173" s="809" t="str">
        <f>IF(Table1[[#This Row],[Etikett - B2 - Lizenzierungs-pflichtig? (X=Ja)]]="","",Table1[[#This Row],[Etikett - B2 - Lizenzierungs-pflichtig? (X=Ja)]])</f>
        <v/>
      </c>
      <c r="OA173" s="809" t="str">
        <f>IF(Table1[[#This Row],[Etikett - B2 - Trennbar vom Hauptkörper? (X=Ja)]]="","",Table1[[#This Row],[Etikett - B2 - Trennbar vom Hauptkörper? (X=Ja)]])</f>
        <v/>
      </c>
      <c r="OB173" s="812" t="str">
        <f>IF(Table1[[#This Row],[Etikett - B2 - Virgin Material]]="","",VLOOKUP(Table1[[#This Row],[Etikett - B2 - Virgin Material]],'DD FD'!AJ:AK,2,FALSE))</f>
        <v/>
      </c>
      <c r="OC173" s="813" t="str">
        <f>IF(Table1[[#This Row],[Etikett - B2 - Virgin Material Anteil (in %)]]="","",Table1[[#This Row],[Etikett - B2 - Virgin Material Anteil (in %)]])</f>
        <v/>
      </c>
      <c r="OD173" s="812" t="str">
        <f>IF(Table1[[#This Row],[Etikett - B2 - Recyceltes Material]]="","",VLOOKUP(Table1[[#This Row],[Etikett - B2 - Recyceltes Material]],'DD FD'!AL:AM,2,FALSE))</f>
        <v/>
      </c>
      <c r="OE173" s="813" t="str">
        <f>IF(Table1[[#This Row],[Etikett - B2 - Recyceltes Material Anteil (in %)]]="","",Table1[[#This Row],[Etikett - B2 - Recyceltes Material Anteil (in %)]])</f>
        <v/>
      </c>
      <c r="OF173" s="812" t="str">
        <f>IF(Table1[[#This Row],[Etikett - B2 - Beschichtung]]="","",VLOOKUP(Table1[[#This Row],[Etikett - B2 - Beschichtung]],'DD FD'!AE:AF,2,FALSE))</f>
        <v/>
      </c>
      <c r="OG173" s="815" t="str">
        <f>IF(Table1[[#This Row],[Etikett - B2 - Beschichtung Anteil (in %)]]="","",Table1[[#This Row],[Etikett - B2 - Beschichtung Anteil (in %)]])</f>
        <v/>
      </c>
      <c r="OH173" s="811" t="str">
        <f>IF(Table1[[#This Row],[Etikett - B3 - Art]]="","",VLOOKUP(Table1[[#This Row],[Etikett - B3 - Art]],'DD FD'!F:G,2,FALSE))</f>
        <v/>
      </c>
      <c r="OI173" s="812" t="str">
        <f>IF(Table1[[#This Row],[Etikett - B3 - Fraktion]]="","",VLOOKUP(Table1[[#This Row],[Etikett - B3 - Fraktion]],'DD FD'!H:J,3,FALSE))</f>
        <v/>
      </c>
      <c r="OJ173" s="809" t="str">
        <f>IF(Table1[[#This Row],[Etikett - B3 - Gewicht (in G)]]="","",Table1[[#This Row],[Etikett - B3 - Gewicht (in G)]])</f>
        <v/>
      </c>
      <c r="OK173" s="809" t="str">
        <f>IF(Table1[[#This Row],[Etikett - B3 - Lizenzierungs-pflichtig? (X=Ja)]]="","",Table1[[#This Row],[Etikett - B3 - Lizenzierungs-pflichtig? (X=Ja)]])</f>
        <v/>
      </c>
      <c r="OL173" s="809" t="str">
        <f>IF(Table1[[#This Row],[Etikett - B3 - Trennbar vom Hauptkörper? (X=Ja)]]="","",Table1[[#This Row],[Etikett - B3 - Trennbar vom Hauptkörper? (X=Ja)]])</f>
        <v/>
      </c>
      <c r="OM173" s="812" t="str">
        <f>IF(Table1[[#This Row],[Etikett - B3 - Virgin Material]]="","",VLOOKUP(Table1[[#This Row],[Etikett - B3 - Virgin Material]],'DD FD'!AJ:AK,2,FALSE))</f>
        <v/>
      </c>
      <c r="ON173" s="813" t="str">
        <f>IF(Table1[[#This Row],[Etikett - B3 - Virgin Material Anteil (in %)]]="","",Table1[[#This Row],[Etikett - B3 - Virgin Material Anteil (in %)]])</f>
        <v/>
      </c>
      <c r="OO173" s="812" t="str">
        <f>IF(Table1[[#This Row],[Etikett - B3 - Recyceltes Material]]="","",VLOOKUP(Table1[[#This Row],[Etikett - B3 - Recyceltes Material]],'DD FD'!AL:AM,2,FALSE))</f>
        <v/>
      </c>
      <c r="OP173" s="813" t="str">
        <f>IF(Table1[[#This Row],[Etikett - B3 - Recyceltes Material Anteil (in %)]]="","",Table1[[#This Row],[Etikett - B3 - Recyceltes Material Anteil (in %)]])</f>
        <v/>
      </c>
      <c r="OQ173" s="812" t="str">
        <f>IF(Table1[[#This Row],[Etikett - B3 - Beschichtung]]="","",VLOOKUP(Table1[[#This Row],[Etikett - B3 - Beschichtung]],'DD FD'!AE:AF,2,FALSE))</f>
        <v/>
      </c>
      <c r="OR173" s="861" t="str">
        <f>IF(Table1[[#This Row],[Etikett - B3 - Beschichtung Anteil (in %)]]="","",Table1[[#This Row],[Etikett - B3 - Beschichtung Anteil (in %)]])</f>
        <v/>
      </c>
      <c r="OS173" s="866">
        <f>ROUNDUP(SUM(
IF(AND(LB173='DD FD'!$J$7,LD173='DD FD'!$AI$3),LC173,0),
IF(AND(LL173='DD FD'!$J$7,LN173='DD FD'!$AI$3),LM173,0),
IF(AND(LV173='DD FD'!$J$7,LX173='DD FD'!$AI$3),LW173,0),
IF(AND(MF173='DD FD'!$J$7,MH173='DD FD'!$AI$3),MG173,0),
IF(AND(MQ173='DD FD'!$J$7,MS173='DD FD'!$AI$3),MR173,0),
IF(AND(NB173='DD FD'!$J$7,ND173='DD FD'!$AI$3),NC173,0),
IF(AND(NM173='DD FD'!$J$7,NO173='DD FD'!$AI$3),NN173,0),
IF(AND(NX173='DD FD'!$J$7,NZ173='DD FD'!$AI$3),NY173,0),
IF(AND(OI173='DD FD'!$J$7,OK173='DD FD'!$AI$3),OJ173,0),
),2)</f>
        <v>0</v>
      </c>
      <c r="OT173" s="865">
        <f>ROUNDUP(SUM(
IF(AND(LB173='DD FD'!$J$6,LD173='DD FD'!$AI$3),LC173,0),
IF(AND(LL173='DD FD'!$J$6,LN173='DD FD'!$AI$3),LM173,0),
IF(AND(LV173='DD FD'!$J$6,LX173='DD FD'!$AI$3),LW173,0),
IF(AND(MF173='DD FD'!$J$6,MH173='DD FD'!$AI$3),MG173,0),
IF(AND(MQ173='DD FD'!$J$6,MS173='DD FD'!$AI$3),MR173,0),
IF(AND(NB173='DD FD'!$J$6,ND173='DD FD'!$AI$3),NC173,0),
IF(AND(NM173='DD FD'!$J$6,NO173='DD FD'!$AI$3),NN173,0),
IF(AND(NX173='DD FD'!$J$6,NZ173='DD FD'!$AI$3),NY173,0),
IF(AND(OI173='DD FD'!$J$6,OK173='DD FD'!$AI$3),OJ173,0),
),2)</f>
        <v>0</v>
      </c>
      <c r="OU173" s="865">
        <f>ROUNDUP(SUM(
IF(AND(LB173='DD FD'!$J$10,LD173='DD FD'!$AI$3),LC173,0),
IF(AND(LL173='DD FD'!$J$10,LN173='DD FD'!$AI$3),LM173,0),
IF(AND(LV173='DD FD'!$J$10,LX173='DD FD'!$AI$3),LW173,0),
IF(AND(MF173='DD FD'!$J$10,MH173='DD FD'!$AI$3),MG173,0),
IF(AND(MQ173='DD FD'!$J$10,MS173='DD FD'!$AI$3),MR173,0),
IF(AND(NB173='DD FD'!$J$10,ND173='DD FD'!$AI$3),NC173,0),
IF(AND(NM173='DD FD'!$J$10,NO173='DD FD'!$AI$3),NN173,0),
IF(AND(NX173='DD FD'!$J$10,NZ173='DD FD'!$AI$3),NY173,0),
IF(AND(OI173='DD FD'!$J$10,OK173='DD FD'!$AI$3),OJ173,0),
),2)</f>
        <v>0</v>
      </c>
      <c r="OV173" s="865">
        <f>ROUNDUP(SUM(
IF(AND(LB173='DD FD'!$J$8,LD173='DD FD'!$AI$3),LC173,0),
IF(AND(LL173='DD FD'!$J$8,LN173='DD FD'!$AI$3),LM173,0),
IF(AND(LV173='DD FD'!$J$8,LX173='DD FD'!$AI$3),LW173,0),
IF(AND(MF173='DD FD'!$J$8,MH173='DD FD'!$AI$3),MG173,0),
IF(AND(MQ173='DD FD'!$J$8,MS173='DD FD'!$AI$3),MR173,0),
IF(AND(NB173='DD FD'!$J$8,ND173='DD FD'!$AI$3),NC173,0),
IF(AND(NM173='DD FD'!$J$8,NO173='DD FD'!$AI$3),NN173,0),
IF(AND(NX173='DD FD'!$J$8,NZ173='DD FD'!$AI$3),NY173,0),
IF(AND(OI173='DD FD'!$J$8,OK173='DD FD'!$AI$3),OJ173,0),
),2)</f>
        <v>0</v>
      </c>
      <c r="OW173" s="865">
        <f>ROUNDUP(SUM(
IF(AND(LB173='DD FD'!$J$5,LD173='DD FD'!$AI$3),LC173,0),
IF(AND(LL173='DD FD'!$J$5,LN173='DD FD'!$AI$3),LM173,0),
IF(AND(LV173='DD FD'!$J$5,LX173='DD FD'!$AI$3),LW173,0),
IF(AND(MF173='DD FD'!$J$5,MH173='DD FD'!$AI$3),MG173,0),
IF(AND(MQ173='DD FD'!$J$5,MS173='DD FD'!$AI$3),MR173,0),
IF(AND(NB173='DD FD'!$J$5,ND173='DD FD'!$AI$3),NC173,0),
IF(AND(NM173='DD FD'!$J$5,NO173='DD FD'!$AI$3),NN173,0),
IF(AND(NX173='DD FD'!$J$5,NZ173='DD FD'!$AI$3),NY173,0),
IF(AND(OI173='DD FD'!$J$5,OK173='DD FD'!$AI$3),OJ173,0),
),2)</f>
        <v>0</v>
      </c>
      <c r="OX173" s="865">
        <f>ROUNDUP(SUM(
IF(AND(LB173='DD FD'!$J$9,LD173='DD FD'!$AI$3),LC173,0),
IF(AND(LL173='DD FD'!$J$9,LN173='DD FD'!$AI$3),LM173,0),
IF(AND(LV173='DD FD'!$J$9,LX173='DD FD'!$AI$3),LW173,0),
IF(AND(MF173='DD FD'!$J$9,MH173='DD FD'!$AI$3),MG173,0),
IF(AND(MQ173='DD FD'!$J$9,MS173='DD FD'!$AI$3),MR173,0),
IF(AND(NB173='DD FD'!$J$9,ND173='DD FD'!$AI$3),NC173,0),
IF(AND(NM173='DD FD'!$J$9,NO173='DD FD'!$AI$3),NN173,0),
IF(AND(NX173='DD FD'!$J$9,NZ173='DD FD'!$AI$3),NY173,0),
IF(AND(OI173='DD FD'!$J$9,OK173='DD FD'!$AI$3),OJ173,0),
),2)</f>
        <v>0</v>
      </c>
      <c r="OY173" s="865">
        <f>ROUNDUP(SUM(
IF(AND(LB173='DD FD'!$J$4,LD173='DD FD'!$AI$3),LC173,0),
IF(AND(LL173='DD FD'!$J$4,LN173='DD FD'!$AI$3),LM173,0),
IF(AND(LV173='DD FD'!$J$4,LX173='DD FD'!$AI$3),LW173,0),
IF(AND(MF173='DD FD'!$J$4,MH173='DD FD'!$AI$3),MG173,0),
IF(AND(MQ173='DD FD'!$J$4,MS173='DD FD'!$AI$3),MR173,0),
IF(AND(NB173='DD FD'!$J$4,ND173='DD FD'!$AI$3),NC173,0),
IF(AND(NM173='DD FD'!$J$4,NO173='DD FD'!$AI$3),NN173,0),
IF(AND(NX173='DD FD'!$J$4,NZ173='DD FD'!$AI$3),NY173,0),
IF(AND(OI173='DD FD'!$J$4,OK173='DD FD'!$AI$3),OJ173,0),
),2)</f>
        <v>0</v>
      </c>
      <c r="OZ173" s="867">
        <f>ROUNDUP(SUM(
IF(AND(LB173='DD FD'!$J$11,LD173='DD FD'!$AI$3),LC173,0),
IF(AND(LL173='DD FD'!$J$11,LN173='DD FD'!$AI$3),LM173,0),
IF(AND(LV173='DD FD'!$J$11,LX173='DD FD'!$AI$3),LW173,0),
IF(AND(MF173='DD FD'!$J$11,MH173='DD FD'!$AI$3),MG173,0),
IF(AND(MQ173='DD FD'!$J$11,MS173='DD FD'!$AI$3),MR173,0),
IF(AND(NB173='DD FD'!$J$11,ND173='DD FD'!$AI$3),NC173,0),
IF(AND(NM173='DD FD'!$J$11,NO173='DD FD'!$AI$3),NN173,0),
IF(AND(NX173='DD FD'!$J$11,NZ173='DD FD'!$AI$3),NY173,0),
IF(AND(OI173='DD FD'!$J$11,OK173='DD FD'!$AI$3),OJ173,0),
),2)</f>
        <v>0</v>
      </c>
    </row>
    <row r="174" spans="1:416">
      <c r="A174" s="663"/>
      <c r="B174" s="182"/>
      <c r="C174" s="282"/>
      <c r="D174" s="282"/>
      <c r="E174" s="183"/>
      <c r="F174" s="355"/>
      <c r="G174" s="359"/>
      <c r="H174" s="664"/>
      <c r="I174" s="173"/>
      <c r="J174" s="161" t="str">
        <f t="shared" si="54"/>
        <v/>
      </c>
      <c r="K174" s="633" t="str">
        <f t="shared" si="71"/>
        <v/>
      </c>
      <c r="L174" s="636"/>
      <c r="M174" s="124" t="str">
        <f t="shared" si="72"/>
        <v/>
      </c>
      <c r="N174" s="125" t="str">
        <f t="shared" si="55"/>
        <v/>
      </c>
      <c r="O174" s="175"/>
      <c r="P174" s="175"/>
      <c r="Q174" s="126" t="str">
        <f t="shared" si="73"/>
        <v/>
      </c>
      <c r="R174" s="184"/>
      <c r="S174" s="184"/>
      <c r="T174" s="182"/>
      <c r="U174" s="182"/>
      <c r="V174" s="182"/>
      <c r="W174" s="358"/>
      <c r="X174" s="182"/>
      <c r="Y174" s="183"/>
      <c r="Z174" s="123"/>
      <c r="AA174" s="176"/>
      <c r="AB174" s="176"/>
      <c r="AC174" s="176"/>
      <c r="AD174" s="176"/>
      <c r="AE174" s="176"/>
      <c r="AF174" s="176"/>
      <c r="AG174" s="127" t="str">
        <f t="shared" si="74"/>
        <v/>
      </c>
      <c r="AH174" s="127" t="str">
        <f t="shared" si="75"/>
        <v/>
      </c>
      <c r="AI174" s="370"/>
      <c r="AJ174" s="635"/>
      <c r="AK174" s="619" t="str">
        <f t="shared" si="76"/>
        <v/>
      </c>
      <c r="AL174" s="124" t="str">
        <f t="shared" si="56"/>
        <v/>
      </c>
      <c r="AM174" s="124" t="str">
        <f t="shared" si="57"/>
        <v/>
      </c>
      <c r="AN174" s="124" t="str">
        <f t="shared" si="58"/>
        <v/>
      </c>
      <c r="AO174" s="124" t="str">
        <f t="shared" si="59"/>
        <v/>
      </c>
      <c r="AP174" s="184"/>
      <c r="AQ174" s="182"/>
      <c r="AR174" s="182"/>
      <c r="AS174" s="182"/>
      <c r="AT174" s="182"/>
      <c r="AU174" s="127" t="str">
        <f t="shared" si="60"/>
        <v/>
      </c>
      <c r="AV174" s="354"/>
      <c r="AW174" s="127" t="str">
        <f t="shared" si="61"/>
        <v/>
      </c>
      <c r="AX174" s="144" t="str">
        <f t="shared" si="62"/>
        <v/>
      </c>
      <c r="AY174" s="182"/>
      <c r="AZ174" s="23"/>
      <c r="BA174" s="23"/>
      <c r="BB174" s="183"/>
      <c r="BC174" s="622"/>
      <c r="BD174" s="649" t="str">
        <f t="shared" si="77"/>
        <v/>
      </c>
      <c r="BE174" s="354"/>
      <c r="BF174" s="192" t="str">
        <f t="shared" si="78"/>
        <v/>
      </c>
      <c r="BG174" s="159"/>
      <c r="BH174" s="159"/>
      <c r="BI174" s="182"/>
      <c r="BJ174" s="194"/>
      <c r="BK174" s="194"/>
      <c r="BL174" s="194"/>
      <c r="BM174" s="127" t="str">
        <f t="shared" si="63"/>
        <v/>
      </c>
      <c r="BN174" s="194"/>
      <c r="BO174" s="178" t="str">
        <f t="shared" si="64"/>
        <v/>
      </c>
      <c r="BP174" s="191"/>
      <c r="BQ174" s="182"/>
      <c r="BR174" s="23"/>
      <c r="BS174" s="23"/>
      <c r="BT174" s="23"/>
      <c r="BU174" s="651"/>
      <c r="BV174" s="647"/>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633" t="str">
        <f t="shared" si="79"/>
        <v/>
      </c>
      <c r="DY174" s="736"/>
      <c r="DZ174" s="334"/>
      <c r="EA174" s="736"/>
      <c r="EB174" s="197"/>
      <c r="EC174" s="194"/>
      <c r="ED174" s="197"/>
      <c r="EE174" s="197"/>
      <c r="EF174" s="194"/>
      <c r="EG174" s="194"/>
      <c r="EH174" s="194"/>
      <c r="EI174" s="123" t="str">
        <f t="shared" si="65"/>
        <v/>
      </c>
      <c r="EJ174" s="194"/>
      <c r="EK174" s="620" t="str">
        <f t="shared" si="66"/>
        <v/>
      </c>
      <c r="EL174" s="756"/>
      <c r="EM174" s="620" t="str">
        <f t="shared" si="80"/>
        <v/>
      </c>
      <c r="EN174" s="733"/>
      <c r="EO174" s="163"/>
      <c r="EP174" s="163"/>
      <c r="EQ174" s="163"/>
      <c r="ER174" s="163"/>
      <c r="ES174" s="163"/>
      <c r="ET174" s="163"/>
      <c r="EU174" s="163"/>
      <c r="EV174" s="163"/>
      <c r="EW174" s="163"/>
      <c r="EX174" s="163"/>
      <c r="EY174" s="163"/>
      <c r="EZ174" s="163"/>
      <c r="FA174" s="163"/>
      <c r="FB174" s="163"/>
      <c r="FC174" s="742"/>
      <c r="FD174" s="648" t="str">
        <f t="shared" si="67"/>
        <v/>
      </c>
      <c r="FE174" s="183"/>
      <c r="FF174" s="201"/>
      <c r="FG174" s="201"/>
      <c r="FH174" s="201"/>
      <c r="FI174" s="201"/>
      <c r="FJ174" s="201"/>
      <c r="FK174" s="201"/>
      <c r="FL174" s="182"/>
      <c r="FM174" s="182"/>
      <c r="FN174" s="334"/>
      <c r="FO174" s="123" t="str">
        <f t="shared" si="68"/>
        <v/>
      </c>
      <c r="FP174" s="889" t="str">
        <f>IF(Table1[[#This Row],[Baumwollanteil (in %)]]&lt;&gt;"","05","")</f>
        <v/>
      </c>
      <c r="FQ174" s="999"/>
      <c r="FR174" s="179" t="str">
        <f t="shared" si="69"/>
        <v/>
      </c>
      <c r="FS174" s="175"/>
      <c r="FT174" s="175"/>
      <c r="FU174" s="175"/>
      <c r="FV174" s="745" t="str">
        <f t="shared" si="70"/>
        <v/>
      </c>
      <c r="FZ174" s="24"/>
      <c r="GA174" s="24"/>
      <c r="GC174" s="1010" t="str">
        <f>IF(Table1[[#This Row],[Global Trade Item Number (GTIN)]]="","",Table1[[#This Row],[Global Trade Item Number (GTIN)]])</f>
        <v/>
      </c>
      <c r="GD174" s="790" t="str">
        <f>IF(Table1[[#This Row],[WAWI-Nr./ Kreditoren-Nummer
(ASDV)]]&lt;&gt;"",Table1[[#This Row],[WAWI-Nr./ Kreditoren-Nummer
(ASDV)]],"")</f>
        <v/>
      </c>
      <c r="GE174" s="190"/>
      <c r="GF174" s="790" t="str">
        <f>IF(Table1[[#This Row],[Gültig ab (Datum)]]&lt;&gt;"","31.12.9999","")</f>
        <v/>
      </c>
      <c r="GG174" s="190"/>
      <c r="GH174" s="190"/>
      <c r="GI174" s="616"/>
      <c r="GJ174" s="765"/>
      <c r="GK174" s="763"/>
      <c r="GL174" s="617"/>
      <c r="GM174" s="617"/>
      <c r="GN174" s="617"/>
      <c r="GO174" s="617"/>
      <c r="GP174" s="617"/>
      <c r="GQ174" s="775"/>
      <c r="GR174" s="771"/>
      <c r="GS174" s="159"/>
      <c r="GT174" s="610"/>
      <c r="GU174" s="610"/>
      <c r="GV174" s="610"/>
      <c r="GW174" s="610"/>
      <c r="GX174" s="610"/>
      <c r="GY174" s="610"/>
      <c r="GZ174" s="610"/>
      <c r="HA174" s="610"/>
      <c r="HB174" s="771"/>
      <c r="HC174" s="610"/>
      <c r="HD174" s="610"/>
      <c r="HE174" s="610"/>
      <c r="HF174" s="610"/>
      <c r="HG174" s="610"/>
      <c r="HH174" s="610"/>
      <c r="HI174" s="610"/>
      <c r="HJ174" s="610"/>
      <c r="HK174" s="610"/>
      <c r="HL174" s="771"/>
      <c r="HM174" s="610"/>
      <c r="HN174" s="610"/>
      <c r="HO174" s="610"/>
      <c r="HP174" s="610"/>
      <c r="HQ174" s="610"/>
      <c r="HR174" s="610"/>
      <c r="HS174" s="610"/>
      <c r="HT174" s="610"/>
      <c r="HU174" s="610"/>
      <c r="HV174" s="771"/>
      <c r="HW174" s="610"/>
      <c r="HX174" s="610"/>
      <c r="HY174" s="610"/>
      <c r="HZ174" s="610"/>
      <c r="IA174" s="610"/>
      <c r="IB174" s="610"/>
      <c r="IC174" s="610"/>
      <c r="ID174" s="610"/>
      <c r="IE174" s="610"/>
      <c r="IF174" s="610"/>
      <c r="IG174" s="771"/>
      <c r="IH174" s="610"/>
      <c r="II174" s="610"/>
      <c r="IJ174" s="610"/>
      <c r="IK174" s="610"/>
      <c r="IL174" s="610"/>
      <c r="IM174" s="610"/>
      <c r="IN174" s="610"/>
      <c r="IO174" s="610"/>
      <c r="IP174" s="610"/>
      <c r="IQ174" s="610"/>
      <c r="IR174" s="771"/>
      <c r="IS174" s="610"/>
      <c r="IT174" s="610"/>
      <c r="IU174" s="610"/>
      <c r="IV174" s="610"/>
      <c r="IW174" s="610"/>
      <c r="IX174" s="610"/>
      <c r="IY174" s="610"/>
      <c r="IZ174" s="610"/>
      <c r="JA174" s="610"/>
      <c r="JB174" s="610"/>
      <c r="JC174" s="771"/>
      <c r="JD174" s="610"/>
      <c r="JE174" s="610"/>
      <c r="JF174" s="610"/>
      <c r="JG174" s="610"/>
      <c r="JH174" s="610"/>
      <c r="JI174" s="610"/>
      <c r="JJ174" s="610"/>
      <c r="JK174" s="610"/>
      <c r="JL174" s="610"/>
      <c r="JM174" s="827"/>
      <c r="JN174" s="771"/>
      <c r="JO174" s="610"/>
      <c r="JP174" s="610"/>
      <c r="JQ174" s="610"/>
      <c r="JR174" s="610"/>
      <c r="JS174" s="610"/>
      <c r="JT174" s="610"/>
      <c r="JU174" s="610"/>
      <c r="JV174" s="610"/>
      <c r="JW174" s="610"/>
      <c r="JX174" s="610"/>
      <c r="JY174" s="771"/>
      <c r="JZ174" s="610"/>
      <c r="KA174" s="610"/>
      <c r="KB174" s="610"/>
      <c r="KC174" s="610"/>
      <c r="KD174" s="610"/>
      <c r="KE174" s="610"/>
      <c r="KF174" s="610"/>
      <c r="KG174" s="610"/>
      <c r="KH174" s="610"/>
      <c r="KI174" s="610"/>
      <c r="KL174" s="803" t="str">
        <f>IF(Table1[[#This Row],[GTIN]]&lt;&gt;"",Table1[[#This Row],[GTIN]],"")</f>
        <v/>
      </c>
      <c r="KM174" s="804" t="str">
        <f>Table1[[#This Row],[Kreditor]]</f>
        <v/>
      </c>
      <c r="KN174" s="805" t="str">
        <f>IF(Table1[[#This Row],[Gültig ab (Datum)]]&lt;&gt;"",Table1[[#This Row],[Gültig ab (Datum)]],"")</f>
        <v/>
      </c>
      <c r="KO174" s="805" t="str">
        <f>Table1[[#This Row],[Gültig bis]]</f>
        <v/>
      </c>
      <c r="KP174" s="818" t="str">
        <f>IF(Table1[[#This Row],[Artikel verpackt? 
(X=Ja)]]="","",Table1[[#This Row],[Artikel verpackt? 
(X=Ja)]])</f>
        <v/>
      </c>
      <c r="KQ174" s="806" t="str">
        <f>IF(Table1[[#This Row],[Verpackung recyclingfähig?
(X=Ja)]]="","",Table1[[#This Row],[Verpackung recyclingfähig?
(X=Ja)]])</f>
        <v/>
      </c>
      <c r="KR174" s="807"/>
      <c r="KS174" s="808"/>
      <c r="KT174" s="809"/>
      <c r="KU174" s="809"/>
      <c r="KV174" s="809"/>
      <c r="KW174" s="809"/>
      <c r="KX174" s="809"/>
      <c r="KY174" s="809"/>
      <c r="KZ174" s="810"/>
      <c r="LA174" s="811" t="str">
        <f>IF(Table1[[#This Row],[Hauptkörper - B1 - Art]]="","",VLOOKUP(Table1[[#This Row],[Hauptkörper - B1 - Art]],'DD FD'!B:C,2,FALSE))</f>
        <v/>
      </c>
      <c r="LB174" s="812" t="str">
        <f>IF(Table1[[#This Row],[Hauptkörper - B1 - Fraktion]]="","",VLOOKUP(Table1[[#This Row],[Hauptkörper - B1 - Fraktion]],'DD FD'!H:J,3,FALSE))</f>
        <v/>
      </c>
      <c r="LC174" s="809" t="str">
        <f>IF(Table1[[#This Row],[Hauptkörper - B1 - Gewicht
(in G)]]="","",Table1[[#This Row],[Hauptkörper - B1 - Gewicht
(in G)]])</f>
        <v/>
      </c>
      <c r="LD174" s="809" t="str">
        <f>IF(Table1[[#This Row],[Hauptkörper - B1 - Lizenzierungs-pflichtig? (X=Ja)]]="","",Table1[[#This Row],[Hauptkörper - B1 - Lizenzierungs-pflichtig? (X=Ja)]])</f>
        <v/>
      </c>
      <c r="LE174" s="812" t="str">
        <f>IF(Table1[[#This Row],[Hauptkörper - B1 - Virgin Material]]="","",VLOOKUP(Table1[[#This Row],[Hauptkörper - B1 - Virgin Material]],'DD FD'!AJ:AK,2,FALSE))</f>
        <v/>
      </c>
      <c r="LF174" s="813" t="str">
        <f>IF(Table1[[#This Row],[Hauptkörper - B1 - Virgin Material Anteil (in %)]]="","",Table1[[#This Row],[Hauptkörper - B1 - Virgin Material Anteil (in %)]])</f>
        <v/>
      </c>
      <c r="LG174" s="812" t="str">
        <f>IF(Table1[[#This Row],[Hauptkörper - B1 - Recyceltes Material]]="","",VLOOKUP(Table1[[#This Row],[Hauptkörper - B1 - Recyceltes Material]],'DD FD'!AL:AM,2,FALSE))</f>
        <v/>
      </c>
      <c r="LH174" s="813" t="str">
        <f>IF(Table1[[#This Row],[Hauptkörper - B1 - Recyceltes Material Anteil (in %)]]="","",Table1[[#This Row],[Hauptkörper - B1 - Recyceltes Material Anteil (in %)]])</f>
        <v/>
      </c>
      <c r="LI174" s="814" t="str">
        <f>IF(Table1[[#This Row],[Hauptkörper - B1 - Beschichtung]]="","",VLOOKUP(Table1[[#This Row],[Hauptkörper - B1 - Beschichtung]],'DD FD'!AE:AF,2,FALSE))</f>
        <v/>
      </c>
      <c r="LJ174" s="815" t="str">
        <f>IF(Table1[[#This Row],[Hauptkörper - B1 - Beschichtung Anteil (in %)]]="","",Table1[[#This Row],[Hauptkörper - B1 - Beschichtung Anteil (in %)]])</f>
        <v/>
      </c>
      <c r="LK174" s="811" t="str">
        <f>IF(Table1[[#This Row],[Hauptkörper - B2 - Art]]="","",VLOOKUP(Table1[[#This Row],[Hauptkörper - B2 - Art]],'DD FD'!B:C,2,FALSE))</f>
        <v/>
      </c>
      <c r="LL174" s="812" t="str">
        <f>IF(Table1[[#This Row],[Hauptkörper - B2 - Fraktion]]="","",VLOOKUP(Table1[[#This Row],[Hauptkörper - B2 - Fraktion]],'DD FD'!H:J,3,FALSE))</f>
        <v/>
      </c>
      <c r="LM174" s="809" t="str">
        <f>IF(Table1[[#This Row],[Hauptkörper - B2 - Gewicht
(in G)]]="","",Table1[[#This Row],[Hauptkörper - B2 - Gewicht
(in G)]])</f>
        <v/>
      </c>
      <c r="LN174" s="809" t="str">
        <f>IF(Table1[[#This Row],[Hauptkörper - B2 - Lizenzierungs-pflichtig? (X=Ja)]]="","",Table1[[#This Row],[Hauptkörper - B2 - Lizenzierungs-pflichtig? (X=Ja)]])</f>
        <v/>
      </c>
      <c r="LO174" s="812" t="str">
        <f>IF(Table1[[#This Row],[Hauptkörper - B2 - Virgin Material]]="","",VLOOKUP(Table1[[#This Row],[Hauptkörper - B2 - Virgin Material]],'DD FD'!AJ:AK,2,FALSE))</f>
        <v/>
      </c>
      <c r="LP174" s="813" t="str">
        <f>IF(Table1[[#This Row],[Hauptkörper - B2 - Virgin Material Anteil (in %)]]="","",Table1[[#This Row],[Hauptkörper - B2 - Virgin Material Anteil (in %)]])</f>
        <v/>
      </c>
      <c r="LQ174" s="812" t="str">
        <f>IF(Table1[[#This Row],[Hauptkörper - B2 - Recyceltes Material]]="","",VLOOKUP(Table1[[#This Row],[Hauptkörper - B2 - Recyceltes Material]],'DD FD'!AL:AM,2,FALSE))</f>
        <v/>
      </c>
      <c r="LR174" s="813" t="str">
        <f>IF(Table1[[#This Row],[Hauptkörper - B2 - Recyceltes Material Anteil (in %)]]="","",Table1[[#This Row],[Hauptkörper - B2 - Recyceltes Material Anteil (in %)]])</f>
        <v/>
      </c>
      <c r="LS174" s="812" t="str">
        <f>IF(Table1[[#This Row],[Hauptkörper - B2 - Beschichtung]]="","",VLOOKUP(Table1[[#This Row],[Hauptkörper - B2 - Beschichtung]],'DD FD'!AE:AF,2,FALSE))</f>
        <v/>
      </c>
      <c r="LT174" s="815" t="str">
        <f>IF(Table1[[#This Row],[Hauptkörper - B2 - Beschichtung Anteil (in %)]]="","",Table1[[#This Row],[Hauptkörper - B2 - Beschichtung Anteil (in %)]])</f>
        <v/>
      </c>
      <c r="LU174" s="811" t="str">
        <f>IF(Table1[[#This Row],[Hauptkörper - B3 - Art]]="","",VLOOKUP(Table1[[#This Row],[Hauptkörper - B3 - Art]],'DD FD'!B:C,2,FALSE))</f>
        <v/>
      </c>
      <c r="LV174" s="812" t="str">
        <f>IF(Table1[[#This Row],[Hauptkörper - B3 - Fraktion]]="","",VLOOKUP(Table1[[#This Row],[Hauptkörper - B3 - Fraktion]],'DD FD'!H:J,3,FALSE))</f>
        <v/>
      </c>
      <c r="LW174" s="809" t="str">
        <f>IF(Table1[[#This Row],[Hauptkörper - B3 - Gewicht
(in G)]]="","",Table1[[#This Row],[Hauptkörper - B3 - Gewicht
(in G)]])</f>
        <v/>
      </c>
      <c r="LX174" s="809" t="str">
        <f>IF(Table1[[#This Row],[Hauptkörper - B3 - Lizenzierungs-pflichtig? (X=Ja)]]="","",Table1[[#This Row],[Hauptkörper - B3 - Lizenzierungs-pflichtig? (X=Ja)]])</f>
        <v/>
      </c>
      <c r="LY174" s="812" t="str">
        <f>IF(Table1[[#This Row],[Hauptkörper - B3 - Virgin Material]]="","",VLOOKUP(Table1[[#This Row],[Hauptkörper - B3 - Virgin Material]],'DD FD'!AJ:AK,2,FALSE))</f>
        <v/>
      </c>
      <c r="LZ174" s="813" t="str">
        <f>IF(Table1[[#This Row],[Hauptkörper - B3 - Virgin Material Anteil (in %)]]="","",Table1[[#This Row],[Hauptkörper - B3 - Virgin Material Anteil (in %)]])</f>
        <v/>
      </c>
      <c r="MA174" s="812" t="str">
        <f>IF(Table1[[#This Row],[Hauptkörper - B3 - Recyceltes Material]]="","",VLOOKUP(Table1[[#This Row],[Hauptkörper - B3 - Recyceltes Material]],'DD FD'!AL:AM,2,FALSE))</f>
        <v/>
      </c>
      <c r="MB174" s="813" t="str">
        <f>IF(Table1[[#This Row],[Hauptkörper - B3 - Recyceltes Material Anteil (in %)]]="","",Table1[[#This Row],[Hauptkörper - B3 - Recyceltes Material Anteil (in %)]])</f>
        <v/>
      </c>
      <c r="MC174" s="812" t="str">
        <f>IF(Table1[[#This Row],[Hauptkörper - B3 - Beschichtung]]="","",VLOOKUP(Table1[[#This Row],[Hauptkörper - B3 - Beschichtung]],'DD FD'!AE:AF,2,FALSE))</f>
        <v/>
      </c>
      <c r="MD174" s="815" t="str">
        <f>IF(Table1[[#This Row],[Hauptkörper - B3 - Beschichtung Anteil (in %)]]="","",Table1[[#This Row],[Hauptkörper - B3 - Beschichtung Anteil (in %)]])</f>
        <v/>
      </c>
      <c r="ME174" s="811" t="str">
        <f>IF(Table1[[#This Row],[Verschluss - B1 - Art]]="","",VLOOKUP(Table1[[#This Row],[Verschluss - B1 - Art]],'DD FD'!D:E,2,FALSE))</f>
        <v/>
      </c>
      <c r="MF174" s="812" t="str">
        <f>IF(Table1[[#This Row],[Verschluss - B1 - Fraktion]]="","",VLOOKUP(Table1[[#This Row],[Verschluss - B1 - Fraktion]],'DD FD'!H:J,3,FALSE))</f>
        <v/>
      </c>
      <c r="MG174" s="809" t="str">
        <f>IF(Table1[[#This Row],[Verschluss - B1 - Gewicht (in G)]]="","",Table1[[#This Row],[Verschluss - B1 - Gewicht (in G)]])</f>
        <v/>
      </c>
      <c r="MH174" s="809" t="str">
        <f>IF(Table1[[#This Row],[Verschluss - B1 - Lizenzierungs-pflichtig? (X=Ja)]]="","",Table1[[#This Row],[Verschluss - B1 - Lizenzierungs-pflichtig? (X=Ja)]])</f>
        <v/>
      </c>
      <c r="MI174" s="809" t="str">
        <f>IF(Table1[[#This Row],[Verschluss - B1 - Trennbar vom Hauptkörper? (X=Ja)]]="","",Table1[[#This Row],[Verschluss - B1 - Trennbar vom Hauptkörper? (X=Ja)]])</f>
        <v/>
      </c>
      <c r="MJ174" s="812" t="str">
        <f>IF(Table1[[#This Row],[Verschluss - B1 - Virgin Material]]="","",VLOOKUP(Table1[[#This Row],[Verschluss - B1 - Virgin Material]],'DD FD'!AJ:AK,2,FALSE))</f>
        <v/>
      </c>
      <c r="MK174" s="813" t="str">
        <f>IF(Table1[[#This Row],[Verschluss - B1 - Virgin Material Anteil (in %)]]="","",Table1[[#This Row],[Verschluss - B1 - Virgin Material Anteil (in %)]])</f>
        <v/>
      </c>
      <c r="ML174" s="812" t="str">
        <f>IF(Table1[[#This Row],[Verschluss - B1 - Recyceltes Material]]="","",VLOOKUP(Table1[[#This Row],[Verschluss - B1 - Recyceltes Material]],'DD FD'!AL:AM,2,FALSE))</f>
        <v/>
      </c>
      <c r="MM174" s="813" t="str">
        <f>IF(Table1[[#This Row],[Verschluss - B1 - Recyceltes Material Anteil (in %)]]="","",Table1[[#This Row],[Verschluss - B1 - Recyceltes Material Anteil (in %)]])</f>
        <v/>
      </c>
      <c r="MN174" s="812" t="str">
        <f>IF(Table1[[#This Row],[Verschluss - B1 - Beschichtung]]="","",VLOOKUP(Table1[[#This Row],[Verschluss - B1 - Beschichtung]],'DD FD'!AE:AF,2,FALSE))</f>
        <v/>
      </c>
      <c r="MO174" s="815" t="str">
        <f>IF(Table1[[#This Row],[Verschluss - B1 - Beschichtung Anteil (in %)]]="","",Table1[[#This Row],[Verschluss - B1 - Beschichtung Anteil (in %)]])</f>
        <v/>
      </c>
      <c r="MP174" s="811" t="str">
        <f>IF(Table1[[#This Row],[Verschluss - B2 - Art]]="","",VLOOKUP(Table1[[#This Row],[Verschluss - B2 - Art]],'DD FD'!D:E,2,FALSE))</f>
        <v/>
      </c>
      <c r="MQ174" s="812" t="str">
        <f>IF(Table1[[#This Row],[Verschluss - B2 - Fraktion]]="","",VLOOKUP(Table1[[#This Row],[Verschluss - B2 - Fraktion]],'DD FD'!H:J,3,FALSE))</f>
        <v/>
      </c>
      <c r="MR174" s="809" t="str">
        <f>IF(Table1[[#This Row],[Verschluss - B2 - Gewicht (in G)]]="","",Table1[[#This Row],[Verschluss - B2 - Gewicht (in G)]])</f>
        <v/>
      </c>
      <c r="MS174" s="809" t="str">
        <f>IF(Table1[[#This Row],[Verschluss - B2 - Lizenzierungs-pflichtig? (X=Ja)]]="","",Table1[[#This Row],[Verschluss - B2 - Lizenzierungs-pflichtig? (X=Ja)]])</f>
        <v/>
      </c>
      <c r="MT174" s="809" t="str">
        <f>IF(Table1[[#This Row],[Verschluss - B2 - Trennbar vom Hauptkörper? (X=Ja)]]="","",Table1[[#This Row],[Verschluss - B2 - Trennbar vom Hauptkörper? (X=Ja)]])</f>
        <v/>
      </c>
      <c r="MU174" s="812" t="str">
        <f>IF(Table1[[#This Row],[Verschluss - B2 - Virgin Material]]="","",VLOOKUP(Table1[[#This Row],[Verschluss - B2 - Virgin Material]],'DD FD'!AJ:AK,2,FALSE))</f>
        <v/>
      </c>
      <c r="MV174" s="813" t="str">
        <f>IF(Table1[[#This Row],[Verschluss - B2 - Virgin Material Anteil (in %)]]="","",Table1[[#This Row],[Verschluss - B2 - Virgin Material Anteil (in %)]])</f>
        <v/>
      </c>
      <c r="MW174" s="812" t="str">
        <f>IF(Table1[[#This Row],[Verschluss - B2 - Recyceltes Material]]="","",VLOOKUP(Table1[[#This Row],[Verschluss - B2 - Recyceltes Material]],'DD FD'!AL:AM,2,FALSE))</f>
        <v/>
      </c>
      <c r="MX174" s="813" t="str">
        <f>IF(Table1[[#This Row],[Verschluss - B2 - Recyceltes Material Anteil (in %)]]="","",Table1[[#This Row],[Verschluss - B2 - Recyceltes Material Anteil (in %)]])</f>
        <v/>
      </c>
      <c r="MY174" s="812" t="str">
        <f>IF(Table1[[#This Row],[Verschluss - B2 - Beschichtung]]="","",VLOOKUP(Table1[[#This Row],[Verschluss - B2 - Beschichtung]],'DD FD'!AE:AF,2,FALSE))</f>
        <v/>
      </c>
      <c r="MZ174" s="815" t="str">
        <f>IF(Table1[[#This Row],[Verschluss - B2 - Beschichtung Anteil (in %)]]="","",Table1[[#This Row],[Verschluss - B2 - Beschichtung Anteil (in %)]])</f>
        <v/>
      </c>
      <c r="NA174" s="811" t="str">
        <f>IF(Table1[[#This Row],[Verschluss - B3 - Art]]="","",VLOOKUP(Table1[[#This Row],[Verschluss - B3 - Art]],'DD FD'!D:E,2,FALSE))</f>
        <v/>
      </c>
      <c r="NB174" s="812" t="str">
        <f>IF(Table1[[#This Row],[Verschluss - B3 - Fraktion]]="","",VLOOKUP(Table1[[#This Row],[Verschluss - B3 - Fraktion]],'DD FD'!H:J,3,FALSE))</f>
        <v/>
      </c>
      <c r="NC174" s="809" t="str">
        <f>IF(Table1[[#This Row],[Verschluss - B3 - Gewicht (in G)]]="","",Table1[[#This Row],[Verschluss - B3 - Gewicht (in G)]])</f>
        <v/>
      </c>
      <c r="ND174" s="809" t="str">
        <f>IF(Table1[[#This Row],[Verschluss - B3 - Lizenzierungs-pflichtig? (X=Ja)]]="","",Table1[[#This Row],[Verschluss - B3 - Lizenzierungs-pflichtig? (X=Ja)]])</f>
        <v/>
      </c>
      <c r="NE174" s="809" t="str">
        <f>IF(Table1[[#This Row],[Verschluss - B3 - Trennbar vom Hauptkörper? (X=Ja)]]="","",Table1[[#This Row],[Verschluss - B3 - Trennbar vom Hauptkörper? (X=Ja)]])</f>
        <v/>
      </c>
      <c r="NF174" s="812" t="str">
        <f>IF(Table1[[#This Row],[Verschluss - B3 - Virgin Material]]="","",VLOOKUP(Table1[[#This Row],[Verschluss - B3 - Virgin Material]],'DD FD'!AJ:AK,2,FALSE))</f>
        <v/>
      </c>
      <c r="NG174" s="813" t="str">
        <f>IF(Table1[[#This Row],[Verschluss - B3 - Virgin Material Anteil (in %)]]="","",Table1[[#This Row],[Verschluss - B3 - Virgin Material Anteil (in %)]])</f>
        <v/>
      </c>
      <c r="NH174" s="812" t="str">
        <f>IF(Table1[[#This Row],[Verschluss - B3 - Recyceltes Material]]="","",VLOOKUP(Table1[[#This Row],[Verschluss - B3 - Recyceltes Material]],'DD FD'!AL:AM,2,FALSE))</f>
        <v/>
      </c>
      <c r="NI174" s="813" t="str">
        <f>IF(Table1[[#This Row],[Verschluss - B3 - Recyceltes Material Anteil (in %)]]="","",Table1[[#This Row],[Verschluss - B3 - Recyceltes Material Anteil (in %)]])</f>
        <v/>
      </c>
      <c r="NJ174" s="812" t="str">
        <f>IF(Table1[[#This Row],[Verschluss - B3 - Beschichtung]]="","",VLOOKUP(Table1[[#This Row],[Verschluss - B3 - Beschichtung]],'DD FD'!AE:AF,2,FALSE))</f>
        <v/>
      </c>
      <c r="NK174" s="815" t="str">
        <f>IF(Table1[[#This Row],[Verschluss - B3 - Beschichtung Anteil (in %)]]="","",Table1[[#This Row],[Verschluss - B3 - Beschichtung Anteil (in %)]])</f>
        <v/>
      </c>
      <c r="NL174" s="811" t="str">
        <f>IF(Table1[[#This Row],[Etikett - B1 - Art]]="","",VLOOKUP(Table1[[#This Row],[Etikett - B1 - Art]],'DD FD'!F:G,2,FALSE))</f>
        <v/>
      </c>
      <c r="NM174" s="812" t="str">
        <f>IF(Table1[[#This Row],[Etikett - B1 - Fraktion]]="","",VLOOKUP(Table1[[#This Row],[Etikett - B1 - Fraktion]],'DD FD'!H:J,3,FALSE))</f>
        <v/>
      </c>
      <c r="NN174" s="809" t="str">
        <f>IF(Table1[[#This Row],[Etikett - B1 - Gewicht (in G)]]="","",Table1[[#This Row],[Etikett - B1 - Gewicht (in G)]])</f>
        <v/>
      </c>
      <c r="NO174" s="809" t="str">
        <f>IF(Table1[[#This Row],[Etikett - B1 - Lizenzierungs-pflichtig? (X=Ja)]]="","",Table1[[#This Row],[Etikett - B1 - Lizenzierungs-pflichtig? (X=Ja)]])</f>
        <v/>
      </c>
      <c r="NP174" s="809" t="str">
        <f>IF(Table1[[#This Row],[Etikett - B1 - Trennbar vom Hauptkörper? (X=Ja)]]="","",Table1[[#This Row],[Etikett - B1 - Trennbar vom Hauptkörper? (X=Ja)]])</f>
        <v/>
      </c>
      <c r="NQ174" s="812" t="str">
        <f>IF(Table1[[#This Row],[Etikett - B1 - Virgin Material]]="","",VLOOKUP(Table1[[#This Row],[Etikett - B1 - Virgin Material]],'DD FD'!AJ:AK,2,FALSE))</f>
        <v/>
      </c>
      <c r="NR174" s="813" t="str">
        <f>IF(Table1[[#This Row],[Etikett - B1 - Virgin Material Anteil (in %)]]="","",Table1[[#This Row],[Etikett - B1 - Virgin Material Anteil (in %)]])</f>
        <v/>
      </c>
      <c r="NS174" s="812" t="str">
        <f>IF(Table1[[#This Row],[Etikett - B1 - Recyceltes Material]]="","",VLOOKUP(Table1[[#This Row],[Etikett - B1 - Recyceltes Material]],'DD FD'!AL:AM,2,FALSE))</f>
        <v/>
      </c>
      <c r="NT174" s="813" t="str">
        <f>IF(Table1[[#This Row],[Etikett - B1 - Recyceltes Material Anteil (in %)]]="","",Table1[[#This Row],[Etikett - B1 - Recyceltes Material Anteil (in %)]])</f>
        <v/>
      </c>
      <c r="NU174" s="812" t="str">
        <f>IF(Table1[[#This Row],[Etikett - B1 - Beschichtung]]="","",VLOOKUP(Table1[[#This Row],[Etikett - B1 - Beschichtung]],'DD FD'!AE:AF,2,FALSE))</f>
        <v/>
      </c>
      <c r="NV174" s="815" t="str">
        <f>IF(Table1[[#This Row],[Etikett - B1 - Beschichtung Anteil (in %)]]="","",Table1[[#This Row],[Etikett - B1 - Beschichtung Anteil (in %)]])</f>
        <v/>
      </c>
      <c r="NW174" s="811" t="str">
        <f>IF(Table1[[#This Row],[Etikett - B2 - Art]]="","",VLOOKUP(Table1[[#This Row],[Etikett - B2 - Art]],'DD FD'!F:G,2,FALSE))</f>
        <v/>
      </c>
      <c r="NX174" s="812" t="str">
        <f>IF(Table1[[#This Row],[Etikett - B2 - Fraktion]]="","",VLOOKUP(Table1[[#This Row],[Etikett - B2 - Fraktion]],'DD FD'!H:J,3,FALSE))</f>
        <v/>
      </c>
      <c r="NY174" s="809" t="str">
        <f>IF(Table1[[#This Row],[Etikett - B2 - Gewicht (in G)]]="","",Table1[[#This Row],[Etikett - B2 - Gewicht (in G)]])</f>
        <v/>
      </c>
      <c r="NZ174" s="809" t="str">
        <f>IF(Table1[[#This Row],[Etikett - B2 - Lizenzierungs-pflichtig? (X=Ja)]]="","",Table1[[#This Row],[Etikett - B2 - Lizenzierungs-pflichtig? (X=Ja)]])</f>
        <v/>
      </c>
      <c r="OA174" s="809" t="str">
        <f>IF(Table1[[#This Row],[Etikett - B2 - Trennbar vom Hauptkörper? (X=Ja)]]="","",Table1[[#This Row],[Etikett - B2 - Trennbar vom Hauptkörper? (X=Ja)]])</f>
        <v/>
      </c>
      <c r="OB174" s="812" t="str">
        <f>IF(Table1[[#This Row],[Etikett - B2 - Virgin Material]]="","",VLOOKUP(Table1[[#This Row],[Etikett - B2 - Virgin Material]],'DD FD'!AJ:AK,2,FALSE))</f>
        <v/>
      </c>
      <c r="OC174" s="813" t="str">
        <f>IF(Table1[[#This Row],[Etikett - B2 - Virgin Material Anteil (in %)]]="","",Table1[[#This Row],[Etikett - B2 - Virgin Material Anteil (in %)]])</f>
        <v/>
      </c>
      <c r="OD174" s="812" t="str">
        <f>IF(Table1[[#This Row],[Etikett - B2 - Recyceltes Material]]="","",VLOOKUP(Table1[[#This Row],[Etikett - B2 - Recyceltes Material]],'DD FD'!AL:AM,2,FALSE))</f>
        <v/>
      </c>
      <c r="OE174" s="813" t="str">
        <f>IF(Table1[[#This Row],[Etikett - B2 - Recyceltes Material Anteil (in %)]]="","",Table1[[#This Row],[Etikett - B2 - Recyceltes Material Anteil (in %)]])</f>
        <v/>
      </c>
      <c r="OF174" s="812" t="str">
        <f>IF(Table1[[#This Row],[Etikett - B2 - Beschichtung]]="","",VLOOKUP(Table1[[#This Row],[Etikett - B2 - Beschichtung]],'DD FD'!AE:AF,2,FALSE))</f>
        <v/>
      </c>
      <c r="OG174" s="815" t="str">
        <f>IF(Table1[[#This Row],[Etikett - B2 - Beschichtung Anteil (in %)]]="","",Table1[[#This Row],[Etikett - B2 - Beschichtung Anteil (in %)]])</f>
        <v/>
      </c>
      <c r="OH174" s="811" t="str">
        <f>IF(Table1[[#This Row],[Etikett - B3 - Art]]="","",VLOOKUP(Table1[[#This Row],[Etikett - B3 - Art]],'DD FD'!F:G,2,FALSE))</f>
        <v/>
      </c>
      <c r="OI174" s="812" t="str">
        <f>IF(Table1[[#This Row],[Etikett - B3 - Fraktion]]="","",VLOOKUP(Table1[[#This Row],[Etikett - B3 - Fraktion]],'DD FD'!H:J,3,FALSE))</f>
        <v/>
      </c>
      <c r="OJ174" s="809" t="str">
        <f>IF(Table1[[#This Row],[Etikett - B3 - Gewicht (in G)]]="","",Table1[[#This Row],[Etikett - B3 - Gewicht (in G)]])</f>
        <v/>
      </c>
      <c r="OK174" s="809" t="str">
        <f>IF(Table1[[#This Row],[Etikett - B3 - Lizenzierungs-pflichtig? (X=Ja)]]="","",Table1[[#This Row],[Etikett - B3 - Lizenzierungs-pflichtig? (X=Ja)]])</f>
        <v/>
      </c>
      <c r="OL174" s="809" t="str">
        <f>IF(Table1[[#This Row],[Etikett - B3 - Trennbar vom Hauptkörper? (X=Ja)]]="","",Table1[[#This Row],[Etikett - B3 - Trennbar vom Hauptkörper? (X=Ja)]])</f>
        <v/>
      </c>
      <c r="OM174" s="812" t="str">
        <f>IF(Table1[[#This Row],[Etikett - B3 - Virgin Material]]="","",VLOOKUP(Table1[[#This Row],[Etikett - B3 - Virgin Material]],'DD FD'!AJ:AK,2,FALSE))</f>
        <v/>
      </c>
      <c r="ON174" s="813" t="str">
        <f>IF(Table1[[#This Row],[Etikett - B3 - Virgin Material Anteil (in %)]]="","",Table1[[#This Row],[Etikett - B3 - Virgin Material Anteil (in %)]])</f>
        <v/>
      </c>
      <c r="OO174" s="812" t="str">
        <f>IF(Table1[[#This Row],[Etikett - B3 - Recyceltes Material]]="","",VLOOKUP(Table1[[#This Row],[Etikett - B3 - Recyceltes Material]],'DD FD'!AL:AM,2,FALSE))</f>
        <v/>
      </c>
      <c r="OP174" s="813" t="str">
        <f>IF(Table1[[#This Row],[Etikett - B3 - Recyceltes Material Anteil (in %)]]="","",Table1[[#This Row],[Etikett - B3 - Recyceltes Material Anteil (in %)]])</f>
        <v/>
      </c>
      <c r="OQ174" s="812" t="str">
        <f>IF(Table1[[#This Row],[Etikett - B3 - Beschichtung]]="","",VLOOKUP(Table1[[#This Row],[Etikett - B3 - Beschichtung]],'DD FD'!AE:AF,2,FALSE))</f>
        <v/>
      </c>
      <c r="OR174" s="861" t="str">
        <f>IF(Table1[[#This Row],[Etikett - B3 - Beschichtung Anteil (in %)]]="","",Table1[[#This Row],[Etikett - B3 - Beschichtung Anteil (in %)]])</f>
        <v/>
      </c>
      <c r="OS174" s="866">
        <f>ROUNDUP(SUM(
IF(AND(LB174='DD FD'!$J$7,LD174='DD FD'!$AI$3),LC174,0),
IF(AND(LL174='DD FD'!$J$7,LN174='DD FD'!$AI$3),LM174,0),
IF(AND(LV174='DD FD'!$J$7,LX174='DD FD'!$AI$3),LW174,0),
IF(AND(MF174='DD FD'!$J$7,MH174='DD FD'!$AI$3),MG174,0),
IF(AND(MQ174='DD FD'!$J$7,MS174='DD FD'!$AI$3),MR174,0),
IF(AND(NB174='DD FD'!$J$7,ND174='DD FD'!$AI$3),NC174,0),
IF(AND(NM174='DD FD'!$J$7,NO174='DD FD'!$AI$3),NN174,0),
IF(AND(NX174='DD FD'!$J$7,NZ174='DD FD'!$AI$3),NY174,0),
IF(AND(OI174='DD FD'!$J$7,OK174='DD FD'!$AI$3),OJ174,0),
),2)</f>
        <v>0</v>
      </c>
      <c r="OT174" s="865">
        <f>ROUNDUP(SUM(
IF(AND(LB174='DD FD'!$J$6,LD174='DD FD'!$AI$3),LC174,0),
IF(AND(LL174='DD FD'!$J$6,LN174='DD FD'!$AI$3),LM174,0),
IF(AND(LV174='DD FD'!$J$6,LX174='DD FD'!$AI$3),LW174,0),
IF(AND(MF174='DD FD'!$J$6,MH174='DD FD'!$AI$3),MG174,0),
IF(AND(MQ174='DD FD'!$J$6,MS174='DD FD'!$AI$3),MR174,0),
IF(AND(NB174='DD FD'!$J$6,ND174='DD FD'!$AI$3),NC174,0),
IF(AND(NM174='DD FD'!$J$6,NO174='DD FD'!$AI$3),NN174,0),
IF(AND(NX174='DD FD'!$J$6,NZ174='DD FD'!$AI$3),NY174,0),
IF(AND(OI174='DD FD'!$J$6,OK174='DD FD'!$AI$3),OJ174,0),
),2)</f>
        <v>0</v>
      </c>
      <c r="OU174" s="865">
        <f>ROUNDUP(SUM(
IF(AND(LB174='DD FD'!$J$10,LD174='DD FD'!$AI$3),LC174,0),
IF(AND(LL174='DD FD'!$J$10,LN174='DD FD'!$AI$3),LM174,0),
IF(AND(LV174='DD FD'!$J$10,LX174='DD FD'!$AI$3),LW174,0),
IF(AND(MF174='DD FD'!$J$10,MH174='DD FD'!$AI$3),MG174,0),
IF(AND(MQ174='DD FD'!$J$10,MS174='DD FD'!$AI$3),MR174,0),
IF(AND(NB174='DD FD'!$J$10,ND174='DD FD'!$AI$3),NC174,0),
IF(AND(NM174='DD FD'!$J$10,NO174='DD FD'!$AI$3),NN174,0),
IF(AND(NX174='DD FD'!$J$10,NZ174='DD FD'!$AI$3),NY174,0),
IF(AND(OI174='DD FD'!$J$10,OK174='DD FD'!$AI$3),OJ174,0),
),2)</f>
        <v>0</v>
      </c>
      <c r="OV174" s="865">
        <f>ROUNDUP(SUM(
IF(AND(LB174='DD FD'!$J$8,LD174='DD FD'!$AI$3),LC174,0),
IF(AND(LL174='DD FD'!$J$8,LN174='DD FD'!$AI$3),LM174,0),
IF(AND(LV174='DD FD'!$J$8,LX174='DD FD'!$AI$3),LW174,0),
IF(AND(MF174='DD FD'!$J$8,MH174='DD FD'!$AI$3),MG174,0),
IF(AND(MQ174='DD FD'!$J$8,MS174='DD FD'!$AI$3),MR174,0),
IF(AND(NB174='DD FD'!$J$8,ND174='DD FD'!$AI$3),NC174,0),
IF(AND(NM174='DD FD'!$J$8,NO174='DD FD'!$AI$3),NN174,0),
IF(AND(NX174='DD FD'!$J$8,NZ174='DD FD'!$AI$3),NY174,0),
IF(AND(OI174='DD FD'!$J$8,OK174='DD FD'!$AI$3),OJ174,0),
),2)</f>
        <v>0</v>
      </c>
      <c r="OW174" s="865">
        <f>ROUNDUP(SUM(
IF(AND(LB174='DD FD'!$J$5,LD174='DD FD'!$AI$3),LC174,0),
IF(AND(LL174='DD FD'!$J$5,LN174='DD FD'!$AI$3),LM174,0),
IF(AND(LV174='DD FD'!$J$5,LX174='DD FD'!$AI$3),LW174,0),
IF(AND(MF174='DD FD'!$J$5,MH174='DD FD'!$AI$3),MG174,0),
IF(AND(MQ174='DD FD'!$J$5,MS174='DD FD'!$AI$3),MR174,0),
IF(AND(NB174='DD FD'!$J$5,ND174='DD FD'!$AI$3),NC174,0),
IF(AND(NM174='DD FD'!$J$5,NO174='DD FD'!$AI$3),NN174,0),
IF(AND(NX174='DD FD'!$J$5,NZ174='DD FD'!$AI$3),NY174,0),
IF(AND(OI174='DD FD'!$J$5,OK174='DD FD'!$AI$3),OJ174,0),
),2)</f>
        <v>0</v>
      </c>
      <c r="OX174" s="865">
        <f>ROUNDUP(SUM(
IF(AND(LB174='DD FD'!$J$9,LD174='DD FD'!$AI$3),LC174,0),
IF(AND(LL174='DD FD'!$J$9,LN174='DD FD'!$AI$3),LM174,0),
IF(AND(LV174='DD FD'!$J$9,LX174='DD FD'!$AI$3),LW174,0),
IF(AND(MF174='DD FD'!$J$9,MH174='DD FD'!$AI$3),MG174,0),
IF(AND(MQ174='DD FD'!$J$9,MS174='DD FD'!$AI$3),MR174,0),
IF(AND(NB174='DD FD'!$J$9,ND174='DD FD'!$AI$3),NC174,0),
IF(AND(NM174='DD FD'!$J$9,NO174='DD FD'!$AI$3),NN174,0),
IF(AND(NX174='DD FD'!$J$9,NZ174='DD FD'!$AI$3),NY174,0),
IF(AND(OI174='DD FD'!$J$9,OK174='DD FD'!$AI$3),OJ174,0),
),2)</f>
        <v>0</v>
      </c>
      <c r="OY174" s="865">
        <f>ROUNDUP(SUM(
IF(AND(LB174='DD FD'!$J$4,LD174='DD FD'!$AI$3),LC174,0),
IF(AND(LL174='DD FD'!$J$4,LN174='DD FD'!$AI$3),LM174,0),
IF(AND(LV174='DD FD'!$J$4,LX174='DD FD'!$AI$3),LW174,0),
IF(AND(MF174='DD FD'!$J$4,MH174='DD FD'!$AI$3),MG174,0),
IF(AND(MQ174='DD FD'!$J$4,MS174='DD FD'!$AI$3),MR174,0),
IF(AND(NB174='DD FD'!$J$4,ND174='DD FD'!$AI$3),NC174,0),
IF(AND(NM174='DD FD'!$J$4,NO174='DD FD'!$AI$3),NN174,0),
IF(AND(NX174='DD FD'!$J$4,NZ174='DD FD'!$AI$3),NY174,0),
IF(AND(OI174='DD FD'!$J$4,OK174='DD FD'!$AI$3),OJ174,0),
),2)</f>
        <v>0</v>
      </c>
      <c r="OZ174" s="867">
        <f>ROUNDUP(SUM(
IF(AND(LB174='DD FD'!$J$11,LD174='DD FD'!$AI$3),LC174,0),
IF(AND(LL174='DD FD'!$J$11,LN174='DD FD'!$AI$3),LM174,0),
IF(AND(LV174='DD FD'!$J$11,LX174='DD FD'!$AI$3),LW174,0),
IF(AND(MF174='DD FD'!$J$11,MH174='DD FD'!$AI$3),MG174,0),
IF(AND(MQ174='DD FD'!$J$11,MS174='DD FD'!$AI$3),MR174,0),
IF(AND(NB174='DD FD'!$J$11,ND174='DD FD'!$AI$3),NC174,0),
IF(AND(NM174='DD FD'!$J$11,NO174='DD FD'!$AI$3),NN174,0),
IF(AND(NX174='DD FD'!$J$11,NZ174='DD FD'!$AI$3),NY174,0),
IF(AND(OI174='DD FD'!$J$11,OK174='DD FD'!$AI$3),OJ174,0),
),2)</f>
        <v>0</v>
      </c>
    </row>
    <row r="175" spans="1:416">
      <c r="A175" s="663"/>
      <c r="B175" s="182"/>
      <c r="C175" s="282"/>
      <c r="D175" s="282"/>
      <c r="E175" s="183"/>
      <c r="F175" s="355"/>
      <c r="G175" s="359"/>
      <c r="H175" s="664"/>
      <c r="I175" s="173"/>
      <c r="J175" s="161" t="str">
        <f t="shared" si="54"/>
        <v/>
      </c>
      <c r="K175" s="633" t="str">
        <f t="shared" si="71"/>
        <v/>
      </c>
      <c r="L175" s="636"/>
      <c r="M175" s="124" t="str">
        <f t="shared" si="72"/>
        <v/>
      </c>
      <c r="N175" s="125" t="str">
        <f t="shared" si="55"/>
        <v/>
      </c>
      <c r="O175" s="175"/>
      <c r="P175" s="175"/>
      <c r="Q175" s="126" t="str">
        <f t="shared" si="73"/>
        <v/>
      </c>
      <c r="R175" s="184"/>
      <c r="S175" s="184"/>
      <c r="T175" s="182"/>
      <c r="U175" s="182"/>
      <c r="V175" s="182"/>
      <c r="W175" s="358"/>
      <c r="X175" s="182"/>
      <c r="Y175" s="183"/>
      <c r="Z175" s="123"/>
      <c r="AA175" s="176"/>
      <c r="AB175" s="176"/>
      <c r="AC175" s="176"/>
      <c r="AD175" s="176"/>
      <c r="AE175" s="176"/>
      <c r="AF175" s="176"/>
      <c r="AG175" s="127" t="str">
        <f t="shared" si="74"/>
        <v/>
      </c>
      <c r="AH175" s="127" t="str">
        <f t="shared" si="75"/>
        <v/>
      </c>
      <c r="AI175" s="370"/>
      <c r="AJ175" s="635"/>
      <c r="AK175" s="619" t="str">
        <f t="shared" si="76"/>
        <v/>
      </c>
      <c r="AL175" s="124" t="str">
        <f t="shared" si="56"/>
        <v/>
      </c>
      <c r="AM175" s="124" t="str">
        <f t="shared" si="57"/>
        <v/>
      </c>
      <c r="AN175" s="124" t="str">
        <f t="shared" si="58"/>
        <v/>
      </c>
      <c r="AO175" s="124" t="str">
        <f t="shared" si="59"/>
        <v/>
      </c>
      <c r="AP175" s="184"/>
      <c r="AQ175" s="182"/>
      <c r="AR175" s="182"/>
      <c r="AS175" s="182"/>
      <c r="AT175" s="182"/>
      <c r="AU175" s="127" t="str">
        <f t="shared" si="60"/>
        <v/>
      </c>
      <c r="AV175" s="354"/>
      <c r="AW175" s="127" t="str">
        <f t="shared" si="61"/>
        <v/>
      </c>
      <c r="AX175" s="144" t="str">
        <f t="shared" si="62"/>
        <v/>
      </c>
      <c r="AY175" s="182"/>
      <c r="AZ175" s="23"/>
      <c r="BA175" s="23"/>
      <c r="BB175" s="183"/>
      <c r="BC175" s="622"/>
      <c r="BD175" s="649" t="str">
        <f t="shared" si="77"/>
        <v/>
      </c>
      <c r="BE175" s="354"/>
      <c r="BF175" s="192" t="str">
        <f t="shared" si="78"/>
        <v/>
      </c>
      <c r="BG175" s="159"/>
      <c r="BH175" s="159"/>
      <c r="BI175" s="182"/>
      <c r="BJ175" s="194"/>
      <c r="BK175" s="194"/>
      <c r="BL175" s="194"/>
      <c r="BM175" s="127" t="str">
        <f t="shared" si="63"/>
        <v/>
      </c>
      <c r="BN175" s="194"/>
      <c r="BO175" s="178" t="str">
        <f t="shared" si="64"/>
        <v/>
      </c>
      <c r="BP175" s="191"/>
      <c r="BQ175" s="182"/>
      <c r="BR175" s="23"/>
      <c r="BS175" s="23"/>
      <c r="BT175" s="23"/>
      <c r="BU175" s="651"/>
      <c r="BV175" s="647"/>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633" t="str">
        <f t="shared" si="79"/>
        <v/>
      </c>
      <c r="DY175" s="736"/>
      <c r="DZ175" s="334"/>
      <c r="EA175" s="736"/>
      <c r="EB175" s="197"/>
      <c r="EC175" s="194"/>
      <c r="ED175" s="197"/>
      <c r="EE175" s="197"/>
      <c r="EF175" s="194"/>
      <c r="EG175" s="194"/>
      <c r="EH175" s="194"/>
      <c r="EI175" s="123" t="str">
        <f t="shared" si="65"/>
        <v/>
      </c>
      <c r="EJ175" s="194"/>
      <c r="EK175" s="620" t="str">
        <f t="shared" si="66"/>
        <v/>
      </c>
      <c r="EL175" s="756"/>
      <c r="EM175" s="620" t="str">
        <f t="shared" si="80"/>
        <v/>
      </c>
      <c r="EN175" s="733"/>
      <c r="EO175" s="163"/>
      <c r="EP175" s="163"/>
      <c r="EQ175" s="163"/>
      <c r="ER175" s="163"/>
      <c r="ES175" s="163"/>
      <c r="ET175" s="163"/>
      <c r="EU175" s="163"/>
      <c r="EV175" s="163"/>
      <c r="EW175" s="163"/>
      <c r="EX175" s="163"/>
      <c r="EY175" s="163"/>
      <c r="EZ175" s="163"/>
      <c r="FA175" s="163"/>
      <c r="FB175" s="163"/>
      <c r="FC175" s="742"/>
      <c r="FD175" s="648" t="str">
        <f t="shared" si="67"/>
        <v/>
      </c>
      <c r="FE175" s="183"/>
      <c r="FF175" s="201"/>
      <c r="FG175" s="201"/>
      <c r="FH175" s="201"/>
      <c r="FI175" s="201"/>
      <c r="FJ175" s="201"/>
      <c r="FK175" s="201"/>
      <c r="FL175" s="182"/>
      <c r="FM175" s="182"/>
      <c r="FN175" s="334"/>
      <c r="FO175" s="123" t="str">
        <f t="shared" si="68"/>
        <v/>
      </c>
      <c r="FP175" s="889" t="str">
        <f>IF(Table1[[#This Row],[Baumwollanteil (in %)]]&lt;&gt;"","05","")</f>
        <v/>
      </c>
      <c r="FQ175" s="999"/>
      <c r="FR175" s="179" t="str">
        <f t="shared" si="69"/>
        <v/>
      </c>
      <c r="FS175" s="175"/>
      <c r="FT175" s="175"/>
      <c r="FU175" s="175"/>
      <c r="FV175" s="745" t="str">
        <f t="shared" si="70"/>
        <v/>
      </c>
      <c r="FZ175" s="24"/>
      <c r="GA175" s="24"/>
      <c r="GC175" s="1010" t="str">
        <f>IF(Table1[[#This Row],[Global Trade Item Number (GTIN)]]="","",Table1[[#This Row],[Global Trade Item Number (GTIN)]])</f>
        <v/>
      </c>
      <c r="GD175" s="790" t="str">
        <f>IF(Table1[[#This Row],[WAWI-Nr./ Kreditoren-Nummer
(ASDV)]]&lt;&gt;"",Table1[[#This Row],[WAWI-Nr./ Kreditoren-Nummer
(ASDV)]],"")</f>
        <v/>
      </c>
      <c r="GE175" s="190"/>
      <c r="GF175" s="790" t="str">
        <f>IF(Table1[[#This Row],[Gültig ab (Datum)]]&lt;&gt;"","31.12.9999","")</f>
        <v/>
      </c>
      <c r="GG175" s="190"/>
      <c r="GH175" s="190"/>
      <c r="GI175" s="616"/>
      <c r="GJ175" s="765"/>
      <c r="GK175" s="763"/>
      <c r="GL175" s="617"/>
      <c r="GM175" s="617"/>
      <c r="GN175" s="617"/>
      <c r="GO175" s="617"/>
      <c r="GP175" s="617"/>
      <c r="GQ175" s="775"/>
      <c r="GR175" s="771"/>
      <c r="GS175" s="159"/>
      <c r="GT175" s="610"/>
      <c r="GU175" s="610"/>
      <c r="GV175" s="610"/>
      <c r="GW175" s="610"/>
      <c r="GX175" s="610"/>
      <c r="GY175" s="610"/>
      <c r="GZ175" s="610"/>
      <c r="HA175" s="610"/>
      <c r="HB175" s="771"/>
      <c r="HC175" s="610"/>
      <c r="HD175" s="610"/>
      <c r="HE175" s="610"/>
      <c r="HF175" s="610"/>
      <c r="HG175" s="610"/>
      <c r="HH175" s="610"/>
      <c r="HI175" s="610"/>
      <c r="HJ175" s="610"/>
      <c r="HK175" s="610"/>
      <c r="HL175" s="771"/>
      <c r="HM175" s="610"/>
      <c r="HN175" s="610"/>
      <c r="HO175" s="610"/>
      <c r="HP175" s="610"/>
      <c r="HQ175" s="610"/>
      <c r="HR175" s="610"/>
      <c r="HS175" s="610"/>
      <c r="HT175" s="610"/>
      <c r="HU175" s="610"/>
      <c r="HV175" s="771"/>
      <c r="HW175" s="610"/>
      <c r="HX175" s="610"/>
      <c r="HY175" s="610"/>
      <c r="HZ175" s="610"/>
      <c r="IA175" s="610"/>
      <c r="IB175" s="610"/>
      <c r="IC175" s="610"/>
      <c r="ID175" s="610"/>
      <c r="IE175" s="610"/>
      <c r="IF175" s="610"/>
      <c r="IG175" s="771"/>
      <c r="IH175" s="610"/>
      <c r="II175" s="610"/>
      <c r="IJ175" s="610"/>
      <c r="IK175" s="610"/>
      <c r="IL175" s="610"/>
      <c r="IM175" s="610"/>
      <c r="IN175" s="610"/>
      <c r="IO175" s="610"/>
      <c r="IP175" s="610"/>
      <c r="IQ175" s="610"/>
      <c r="IR175" s="771"/>
      <c r="IS175" s="610"/>
      <c r="IT175" s="610"/>
      <c r="IU175" s="610"/>
      <c r="IV175" s="610"/>
      <c r="IW175" s="610"/>
      <c r="IX175" s="610"/>
      <c r="IY175" s="610"/>
      <c r="IZ175" s="610"/>
      <c r="JA175" s="610"/>
      <c r="JB175" s="610"/>
      <c r="JC175" s="771"/>
      <c r="JD175" s="610"/>
      <c r="JE175" s="610"/>
      <c r="JF175" s="610"/>
      <c r="JG175" s="610"/>
      <c r="JH175" s="610"/>
      <c r="JI175" s="610"/>
      <c r="JJ175" s="610"/>
      <c r="JK175" s="610"/>
      <c r="JL175" s="610"/>
      <c r="JM175" s="827"/>
      <c r="JN175" s="771"/>
      <c r="JO175" s="610"/>
      <c r="JP175" s="610"/>
      <c r="JQ175" s="610"/>
      <c r="JR175" s="610"/>
      <c r="JS175" s="610"/>
      <c r="JT175" s="610"/>
      <c r="JU175" s="610"/>
      <c r="JV175" s="610"/>
      <c r="JW175" s="610"/>
      <c r="JX175" s="610"/>
      <c r="JY175" s="771"/>
      <c r="JZ175" s="610"/>
      <c r="KA175" s="610"/>
      <c r="KB175" s="610"/>
      <c r="KC175" s="610"/>
      <c r="KD175" s="610"/>
      <c r="KE175" s="610"/>
      <c r="KF175" s="610"/>
      <c r="KG175" s="610"/>
      <c r="KH175" s="610"/>
      <c r="KI175" s="610"/>
      <c r="KL175" s="803" t="str">
        <f>IF(Table1[[#This Row],[GTIN]]&lt;&gt;"",Table1[[#This Row],[GTIN]],"")</f>
        <v/>
      </c>
      <c r="KM175" s="804" t="str">
        <f>Table1[[#This Row],[Kreditor]]</f>
        <v/>
      </c>
      <c r="KN175" s="805" t="str">
        <f>IF(Table1[[#This Row],[Gültig ab (Datum)]]&lt;&gt;"",Table1[[#This Row],[Gültig ab (Datum)]],"")</f>
        <v/>
      </c>
      <c r="KO175" s="805" t="str">
        <f>Table1[[#This Row],[Gültig bis]]</f>
        <v/>
      </c>
      <c r="KP175" s="818" t="str">
        <f>IF(Table1[[#This Row],[Artikel verpackt? 
(X=Ja)]]="","",Table1[[#This Row],[Artikel verpackt? 
(X=Ja)]])</f>
        <v/>
      </c>
      <c r="KQ175" s="806" t="str">
        <f>IF(Table1[[#This Row],[Verpackung recyclingfähig?
(X=Ja)]]="","",Table1[[#This Row],[Verpackung recyclingfähig?
(X=Ja)]])</f>
        <v/>
      </c>
      <c r="KR175" s="807"/>
      <c r="KS175" s="808"/>
      <c r="KT175" s="809"/>
      <c r="KU175" s="809"/>
      <c r="KV175" s="809"/>
      <c r="KW175" s="809"/>
      <c r="KX175" s="809"/>
      <c r="KY175" s="809"/>
      <c r="KZ175" s="810"/>
      <c r="LA175" s="811" t="str">
        <f>IF(Table1[[#This Row],[Hauptkörper - B1 - Art]]="","",VLOOKUP(Table1[[#This Row],[Hauptkörper - B1 - Art]],'DD FD'!B:C,2,FALSE))</f>
        <v/>
      </c>
      <c r="LB175" s="812" t="str">
        <f>IF(Table1[[#This Row],[Hauptkörper - B1 - Fraktion]]="","",VLOOKUP(Table1[[#This Row],[Hauptkörper - B1 - Fraktion]],'DD FD'!H:J,3,FALSE))</f>
        <v/>
      </c>
      <c r="LC175" s="809" t="str">
        <f>IF(Table1[[#This Row],[Hauptkörper - B1 - Gewicht
(in G)]]="","",Table1[[#This Row],[Hauptkörper - B1 - Gewicht
(in G)]])</f>
        <v/>
      </c>
      <c r="LD175" s="809" t="str">
        <f>IF(Table1[[#This Row],[Hauptkörper - B1 - Lizenzierungs-pflichtig? (X=Ja)]]="","",Table1[[#This Row],[Hauptkörper - B1 - Lizenzierungs-pflichtig? (X=Ja)]])</f>
        <v/>
      </c>
      <c r="LE175" s="812" t="str">
        <f>IF(Table1[[#This Row],[Hauptkörper - B1 - Virgin Material]]="","",VLOOKUP(Table1[[#This Row],[Hauptkörper - B1 - Virgin Material]],'DD FD'!AJ:AK,2,FALSE))</f>
        <v/>
      </c>
      <c r="LF175" s="813" t="str">
        <f>IF(Table1[[#This Row],[Hauptkörper - B1 - Virgin Material Anteil (in %)]]="","",Table1[[#This Row],[Hauptkörper - B1 - Virgin Material Anteil (in %)]])</f>
        <v/>
      </c>
      <c r="LG175" s="812" t="str">
        <f>IF(Table1[[#This Row],[Hauptkörper - B1 - Recyceltes Material]]="","",VLOOKUP(Table1[[#This Row],[Hauptkörper - B1 - Recyceltes Material]],'DD FD'!AL:AM,2,FALSE))</f>
        <v/>
      </c>
      <c r="LH175" s="813" t="str">
        <f>IF(Table1[[#This Row],[Hauptkörper - B1 - Recyceltes Material Anteil (in %)]]="","",Table1[[#This Row],[Hauptkörper - B1 - Recyceltes Material Anteil (in %)]])</f>
        <v/>
      </c>
      <c r="LI175" s="814" t="str">
        <f>IF(Table1[[#This Row],[Hauptkörper - B1 - Beschichtung]]="","",VLOOKUP(Table1[[#This Row],[Hauptkörper - B1 - Beschichtung]],'DD FD'!AE:AF,2,FALSE))</f>
        <v/>
      </c>
      <c r="LJ175" s="815" t="str">
        <f>IF(Table1[[#This Row],[Hauptkörper - B1 - Beschichtung Anteil (in %)]]="","",Table1[[#This Row],[Hauptkörper - B1 - Beschichtung Anteil (in %)]])</f>
        <v/>
      </c>
      <c r="LK175" s="811" t="str">
        <f>IF(Table1[[#This Row],[Hauptkörper - B2 - Art]]="","",VLOOKUP(Table1[[#This Row],[Hauptkörper - B2 - Art]],'DD FD'!B:C,2,FALSE))</f>
        <v/>
      </c>
      <c r="LL175" s="812" t="str">
        <f>IF(Table1[[#This Row],[Hauptkörper - B2 - Fraktion]]="","",VLOOKUP(Table1[[#This Row],[Hauptkörper - B2 - Fraktion]],'DD FD'!H:J,3,FALSE))</f>
        <v/>
      </c>
      <c r="LM175" s="809" t="str">
        <f>IF(Table1[[#This Row],[Hauptkörper - B2 - Gewicht
(in G)]]="","",Table1[[#This Row],[Hauptkörper - B2 - Gewicht
(in G)]])</f>
        <v/>
      </c>
      <c r="LN175" s="809" t="str">
        <f>IF(Table1[[#This Row],[Hauptkörper - B2 - Lizenzierungs-pflichtig? (X=Ja)]]="","",Table1[[#This Row],[Hauptkörper - B2 - Lizenzierungs-pflichtig? (X=Ja)]])</f>
        <v/>
      </c>
      <c r="LO175" s="812" t="str">
        <f>IF(Table1[[#This Row],[Hauptkörper - B2 - Virgin Material]]="","",VLOOKUP(Table1[[#This Row],[Hauptkörper - B2 - Virgin Material]],'DD FD'!AJ:AK,2,FALSE))</f>
        <v/>
      </c>
      <c r="LP175" s="813" t="str">
        <f>IF(Table1[[#This Row],[Hauptkörper - B2 - Virgin Material Anteil (in %)]]="","",Table1[[#This Row],[Hauptkörper - B2 - Virgin Material Anteil (in %)]])</f>
        <v/>
      </c>
      <c r="LQ175" s="812" t="str">
        <f>IF(Table1[[#This Row],[Hauptkörper - B2 - Recyceltes Material]]="","",VLOOKUP(Table1[[#This Row],[Hauptkörper - B2 - Recyceltes Material]],'DD FD'!AL:AM,2,FALSE))</f>
        <v/>
      </c>
      <c r="LR175" s="813" t="str">
        <f>IF(Table1[[#This Row],[Hauptkörper - B2 - Recyceltes Material Anteil (in %)]]="","",Table1[[#This Row],[Hauptkörper - B2 - Recyceltes Material Anteil (in %)]])</f>
        <v/>
      </c>
      <c r="LS175" s="812" t="str">
        <f>IF(Table1[[#This Row],[Hauptkörper - B2 - Beschichtung]]="","",VLOOKUP(Table1[[#This Row],[Hauptkörper - B2 - Beschichtung]],'DD FD'!AE:AF,2,FALSE))</f>
        <v/>
      </c>
      <c r="LT175" s="815" t="str">
        <f>IF(Table1[[#This Row],[Hauptkörper - B2 - Beschichtung Anteil (in %)]]="","",Table1[[#This Row],[Hauptkörper - B2 - Beschichtung Anteil (in %)]])</f>
        <v/>
      </c>
      <c r="LU175" s="811" t="str">
        <f>IF(Table1[[#This Row],[Hauptkörper - B3 - Art]]="","",VLOOKUP(Table1[[#This Row],[Hauptkörper - B3 - Art]],'DD FD'!B:C,2,FALSE))</f>
        <v/>
      </c>
      <c r="LV175" s="812" t="str">
        <f>IF(Table1[[#This Row],[Hauptkörper - B3 - Fraktion]]="","",VLOOKUP(Table1[[#This Row],[Hauptkörper - B3 - Fraktion]],'DD FD'!H:J,3,FALSE))</f>
        <v/>
      </c>
      <c r="LW175" s="809" t="str">
        <f>IF(Table1[[#This Row],[Hauptkörper - B3 - Gewicht
(in G)]]="","",Table1[[#This Row],[Hauptkörper - B3 - Gewicht
(in G)]])</f>
        <v/>
      </c>
      <c r="LX175" s="809" t="str">
        <f>IF(Table1[[#This Row],[Hauptkörper - B3 - Lizenzierungs-pflichtig? (X=Ja)]]="","",Table1[[#This Row],[Hauptkörper - B3 - Lizenzierungs-pflichtig? (X=Ja)]])</f>
        <v/>
      </c>
      <c r="LY175" s="812" t="str">
        <f>IF(Table1[[#This Row],[Hauptkörper - B3 - Virgin Material]]="","",VLOOKUP(Table1[[#This Row],[Hauptkörper - B3 - Virgin Material]],'DD FD'!AJ:AK,2,FALSE))</f>
        <v/>
      </c>
      <c r="LZ175" s="813" t="str">
        <f>IF(Table1[[#This Row],[Hauptkörper - B3 - Virgin Material Anteil (in %)]]="","",Table1[[#This Row],[Hauptkörper - B3 - Virgin Material Anteil (in %)]])</f>
        <v/>
      </c>
      <c r="MA175" s="812" t="str">
        <f>IF(Table1[[#This Row],[Hauptkörper - B3 - Recyceltes Material]]="","",VLOOKUP(Table1[[#This Row],[Hauptkörper - B3 - Recyceltes Material]],'DD FD'!AL:AM,2,FALSE))</f>
        <v/>
      </c>
      <c r="MB175" s="813" t="str">
        <f>IF(Table1[[#This Row],[Hauptkörper - B3 - Recyceltes Material Anteil (in %)]]="","",Table1[[#This Row],[Hauptkörper - B3 - Recyceltes Material Anteil (in %)]])</f>
        <v/>
      </c>
      <c r="MC175" s="812" t="str">
        <f>IF(Table1[[#This Row],[Hauptkörper - B3 - Beschichtung]]="","",VLOOKUP(Table1[[#This Row],[Hauptkörper - B3 - Beschichtung]],'DD FD'!AE:AF,2,FALSE))</f>
        <v/>
      </c>
      <c r="MD175" s="815" t="str">
        <f>IF(Table1[[#This Row],[Hauptkörper - B3 - Beschichtung Anteil (in %)]]="","",Table1[[#This Row],[Hauptkörper - B3 - Beschichtung Anteil (in %)]])</f>
        <v/>
      </c>
      <c r="ME175" s="811" t="str">
        <f>IF(Table1[[#This Row],[Verschluss - B1 - Art]]="","",VLOOKUP(Table1[[#This Row],[Verschluss - B1 - Art]],'DD FD'!D:E,2,FALSE))</f>
        <v/>
      </c>
      <c r="MF175" s="812" t="str">
        <f>IF(Table1[[#This Row],[Verschluss - B1 - Fraktion]]="","",VLOOKUP(Table1[[#This Row],[Verschluss - B1 - Fraktion]],'DD FD'!H:J,3,FALSE))</f>
        <v/>
      </c>
      <c r="MG175" s="809" t="str">
        <f>IF(Table1[[#This Row],[Verschluss - B1 - Gewicht (in G)]]="","",Table1[[#This Row],[Verschluss - B1 - Gewicht (in G)]])</f>
        <v/>
      </c>
      <c r="MH175" s="809" t="str">
        <f>IF(Table1[[#This Row],[Verschluss - B1 - Lizenzierungs-pflichtig? (X=Ja)]]="","",Table1[[#This Row],[Verschluss - B1 - Lizenzierungs-pflichtig? (X=Ja)]])</f>
        <v/>
      </c>
      <c r="MI175" s="809" t="str">
        <f>IF(Table1[[#This Row],[Verschluss - B1 - Trennbar vom Hauptkörper? (X=Ja)]]="","",Table1[[#This Row],[Verschluss - B1 - Trennbar vom Hauptkörper? (X=Ja)]])</f>
        <v/>
      </c>
      <c r="MJ175" s="812" t="str">
        <f>IF(Table1[[#This Row],[Verschluss - B1 - Virgin Material]]="","",VLOOKUP(Table1[[#This Row],[Verschluss - B1 - Virgin Material]],'DD FD'!AJ:AK,2,FALSE))</f>
        <v/>
      </c>
      <c r="MK175" s="813" t="str">
        <f>IF(Table1[[#This Row],[Verschluss - B1 - Virgin Material Anteil (in %)]]="","",Table1[[#This Row],[Verschluss - B1 - Virgin Material Anteil (in %)]])</f>
        <v/>
      </c>
      <c r="ML175" s="812" t="str">
        <f>IF(Table1[[#This Row],[Verschluss - B1 - Recyceltes Material]]="","",VLOOKUP(Table1[[#This Row],[Verschluss - B1 - Recyceltes Material]],'DD FD'!AL:AM,2,FALSE))</f>
        <v/>
      </c>
      <c r="MM175" s="813" t="str">
        <f>IF(Table1[[#This Row],[Verschluss - B1 - Recyceltes Material Anteil (in %)]]="","",Table1[[#This Row],[Verschluss - B1 - Recyceltes Material Anteil (in %)]])</f>
        <v/>
      </c>
      <c r="MN175" s="812" t="str">
        <f>IF(Table1[[#This Row],[Verschluss - B1 - Beschichtung]]="","",VLOOKUP(Table1[[#This Row],[Verschluss - B1 - Beschichtung]],'DD FD'!AE:AF,2,FALSE))</f>
        <v/>
      </c>
      <c r="MO175" s="815" t="str">
        <f>IF(Table1[[#This Row],[Verschluss - B1 - Beschichtung Anteil (in %)]]="","",Table1[[#This Row],[Verschluss - B1 - Beschichtung Anteil (in %)]])</f>
        <v/>
      </c>
      <c r="MP175" s="811" t="str">
        <f>IF(Table1[[#This Row],[Verschluss - B2 - Art]]="","",VLOOKUP(Table1[[#This Row],[Verschluss - B2 - Art]],'DD FD'!D:E,2,FALSE))</f>
        <v/>
      </c>
      <c r="MQ175" s="812" t="str">
        <f>IF(Table1[[#This Row],[Verschluss - B2 - Fraktion]]="","",VLOOKUP(Table1[[#This Row],[Verschluss - B2 - Fraktion]],'DD FD'!H:J,3,FALSE))</f>
        <v/>
      </c>
      <c r="MR175" s="809" t="str">
        <f>IF(Table1[[#This Row],[Verschluss - B2 - Gewicht (in G)]]="","",Table1[[#This Row],[Verschluss - B2 - Gewicht (in G)]])</f>
        <v/>
      </c>
      <c r="MS175" s="809" t="str">
        <f>IF(Table1[[#This Row],[Verschluss - B2 - Lizenzierungs-pflichtig? (X=Ja)]]="","",Table1[[#This Row],[Verschluss - B2 - Lizenzierungs-pflichtig? (X=Ja)]])</f>
        <v/>
      </c>
      <c r="MT175" s="809" t="str">
        <f>IF(Table1[[#This Row],[Verschluss - B2 - Trennbar vom Hauptkörper? (X=Ja)]]="","",Table1[[#This Row],[Verschluss - B2 - Trennbar vom Hauptkörper? (X=Ja)]])</f>
        <v/>
      </c>
      <c r="MU175" s="812" t="str">
        <f>IF(Table1[[#This Row],[Verschluss - B2 - Virgin Material]]="","",VLOOKUP(Table1[[#This Row],[Verschluss - B2 - Virgin Material]],'DD FD'!AJ:AK,2,FALSE))</f>
        <v/>
      </c>
      <c r="MV175" s="813" t="str">
        <f>IF(Table1[[#This Row],[Verschluss - B2 - Virgin Material Anteil (in %)]]="","",Table1[[#This Row],[Verschluss - B2 - Virgin Material Anteil (in %)]])</f>
        <v/>
      </c>
      <c r="MW175" s="812" t="str">
        <f>IF(Table1[[#This Row],[Verschluss - B2 - Recyceltes Material]]="","",VLOOKUP(Table1[[#This Row],[Verschluss - B2 - Recyceltes Material]],'DD FD'!AL:AM,2,FALSE))</f>
        <v/>
      </c>
      <c r="MX175" s="813" t="str">
        <f>IF(Table1[[#This Row],[Verschluss - B2 - Recyceltes Material Anteil (in %)]]="","",Table1[[#This Row],[Verschluss - B2 - Recyceltes Material Anteil (in %)]])</f>
        <v/>
      </c>
      <c r="MY175" s="812" t="str">
        <f>IF(Table1[[#This Row],[Verschluss - B2 - Beschichtung]]="","",VLOOKUP(Table1[[#This Row],[Verschluss - B2 - Beschichtung]],'DD FD'!AE:AF,2,FALSE))</f>
        <v/>
      </c>
      <c r="MZ175" s="815" t="str">
        <f>IF(Table1[[#This Row],[Verschluss - B2 - Beschichtung Anteil (in %)]]="","",Table1[[#This Row],[Verschluss - B2 - Beschichtung Anteil (in %)]])</f>
        <v/>
      </c>
      <c r="NA175" s="811" t="str">
        <f>IF(Table1[[#This Row],[Verschluss - B3 - Art]]="","",VLOOKUP(Table1[[#This Row],[Verschluss - B3 - Art]],'DD FD'!D:E,2,FALSE))</f>
        <v/>
      </c>
      <c r="NB175" s="812" t="str">
        <f>IF(Table1[[#This Row],[Verschluss - B3 - Fraktion]]="","",VLOOKUP(Table1[[#This Row],[Verschluss - B3 - Fraktion]],'DD FD'!H:J,3,FALSE))</f>
        <v/>
      </c>
      <c r="NC175" s="809" t="str">
        <f>IF(Table1[[#This Row],[Verschluss - B3 - Gewicht (in G)]]="","",Table1[[#This Row],[Verschluss - B3 - Gewicht (in G)]])</f>
        <v/>
      </c>
      <c r="ND175" s="809" t="str">
        <f>IF(Table1[[#This Row],[Verschluss - B3 - Lizenzierungs-pflichtig? (X=Ja)]]="","",Table1[[#This Row],[Verschluss - B3 - Lizenzierungs-pflichtig? (X=Ja)]])</f>
        <v/>
      </c>
      <c r="NE175" s="809" t="str">
        <f>IF(Table1[[#This Row],[Verschluss - B3 - Trennbar vom Hauptkörper? (X=Ja)]]="","",Table1[[#This Row],[Verschluss - B3 - Trennbar vom Hauptkörper? (X=Ja)]])</f>
        <v/>
      </c>
      <c r="NF175" s="812" t="str">
        <f>IF(Table1[[#This Row],[Verschluss - B3 - Virgin Material]]="","",VLOOKUP(Table1[[#This Row],[Verschluss - B3 - Virgin Material]],'DD FD'!AJ:AK,2,FALSE))</f>
        <v/>
      </c>
      <c r="NG175" s="813" t="str">
        <f>IF(Table1[[#This Row],[Verschluss - B3 - Virgin Material Anteil (in %)]]="","",Table1[[#This Row],[Verschluss - B3 - Virgin Material Anteil (in %)]])</f>
        <v/>
      </c>
      <c r="NH175" s="812" t="str">
        <f>IF(Table1[[#This Row],[Verschluss - B3 - Recyceltes Material]]="","",VLOOKUP(Table1[[#This Row],[Verschluss - B3 - Recyceltes Material]],'DD FD'!AL:AM,2,FALSE))</f>
        <v/>
      </c>
      <c r="NI175" s="813" t="str">
        <f>IF(Table1[[#This Row],[Verschluss - B3 - Recyceltes Material Anteil (in %)]]="","",Table1[[#This Row],[Verschluss - B3 - Recyceltes Material Anteil (in %)]])</f>
        <v/>
      </c>
      <c r="NJ175" s="812" t="str">
        <f>IF(Table1[[#This Row],[Verschluss - B3 - Beschichtung]]="","",VLOOKUP(Table1[[#This Row],[Verschluss - B3 - Beschichtung]],'DD FD'!AE:AF,2,FALSE))</f>
        <v/>
      </c>
      <c r="NK175" s="815" t="str">
        <f>IF(Table1[[#This Row],[Verschluss - B3 - Beschichtung Anteil (in %)]]="","",Table1[[#This Row],[Verschluss - B3 - Beschichtung Anteil (in %)]])</f>
        <v/>
      </c>
      <c r="NL175" s="811" t="str">
        <f>IF(Table1[[#This Row],[Etikett - B1 - Art]]="","",VLOOKUP(Table1[[#This Row],[Etikett - B1 - Art]],'DD FD'!F:G,2,FALSE))</f>
        <v/>
      </c>
      <c r="NM175" s="812" t="str">
        <f>IF(Table1[[#This Row],[Etikett - B1 - Fraktion]]="","",VLOOKUP(Table1[[#This Row],[Etikett - B1 - Fraktion]],'DD FD'!H:J,3,FALSE))</f>
        <v/>
      </c>
      <c r="NN175" s="809" t="str">
        <f>IF(Table1[[#This Row],[Etikett - B1 - Gewicht (in G)]]="","",Table1[[#This Row],[Etikett - B1 - Gewicht (in G)]])</f>
        <v/>
      </c>
      <c r="NO175" s="809" t="str">
        <f>IF(Table1[[#This Row],[Etikett - B1 - Lizenzierungs-pflichtig? (X=Ja)]]="","",Table1[[#This Row],[Etikett - B1 - Lizenzierungs-pflichtig? (X=Ja)]])</f>
        <v/>
      </c>
      <c r="NP175" s="809" t="str">
        <f>IF(Table1[[#This Row],[Etikett - B1 - Trennbar vom Hauptkörper? (X=Ja)]]="","",Table1[[#This Row],[Etikett - B1 - Trennbar vom Hauptkörper? (X=Ja)]])</f>
        <v/>
      </c>
      <c r="NQ175" s="812" t="str">
        <f>IF(Table1[[#This Row],[Etikett - B1 - Virgin Material]]="","",VLOOKUP(Table1[[#This Row],[Etikett - B1 - Virgin Material]],'DD FD'!AJ:AK,2,FALSE))</f>
        <v/>
      </c>
      <c r="NR175" s="813" t="str">
        <f>IF(Table1[[#This Row],[Etikett - B1 - Virgin Material Anteil (in %)]]="","",Table1[[#This Row],[Etikett - B1 - Virgin Material Anteil (in %)]])</f>
        <v/>
      </c>
      <c r="NS175" s="812" t="str">
        <f>IF(Table1[[#This Row],[Etikett - B1 - Recyceltes Material]]="","",VLOOKUP(Table1[[#This Row],[Etikett - B1 - Recyceltes Material]],'DD FD'!AL:AM,2,FALSE))</f>
        <v/>
      </c>
      <c r="NT175" s="813" t="str">
        <f>IF(Table1[[#This Row],[Etikett - B1 - Recyceltes Material Anteil (in %)]]="","",Table1[[#This Row],[Etikett - B1 - Recyceltes Material Anteil (in %)]])</f>
        <v/>
      </c>
      <c r="NU175" s="812" t="str">
        <f>IF(Table1[[#This Row],[Etikett - B1 - Beschichtung]]="","",VLOOKUP(Table1[[#This Row],[Etikett - B1 - Beschichtung]],'DD FD'!AE:AF,2,FALSE))</f>
        <v/>
      </c>
      <c r="NV175" s="815" t="str">
        <f>IF(Table1[[#This Row],[Etikett - B1 - Beschichtung Anteil (in %)]]="","",Table1[[#This Row],[Etikett - B1 - Beschichtung Anteil (in %)]])</f>
        <v/>
      </c>
      <c r="NW175" s="811" t="str">
        <f>IF(Table1[[#This Row],[Etikett - B2 - Art]]="","",VLOOKUP(Table1[[#This Row],[Etikett - B2 - Art]],'DD FD'!F:G,2,FALSE))</f>
        <v/>
      </c>
      <c r="NX175" s="812" t="str">
        <f>IF(Table1[[#This Row],[Etikett - B2 - Fraktion]]="","",VLOOKUP(Table1[[#This Row],[Etikett - B2 - Fraktion]],'DD FD'!H:J,3,FALSE))</f>
        <v/>
      </c>
      <c r="NY175" s="809" t="str">
        <f>IF(Table1[[#This Row],[Etikett - B2 - Gewicht (in G)]]="","",Table1[[#This Row],[Etikett - B2 - Gewicht (in G)]])</f>
        <v/>
      </c>
      <c r="NZ175" s="809" t="str">
        <f>IF(Table1[[#This Row],[Etikett - B2 - Lizenzierungs-pflichtig? (X=Ja)]]="","",Table1[[#This Row],[Etikett - B2 - Lizenzierungs-pflichtig? (X=Ja)]])</f>
        <v/>
      </c>
      <c r="OA175" s="809" t="str">
        <f>IF(Table1[[#This Row],[Etikett - B2 - Trennbar vom Hauptkörper? (X=Ja)]]="","",Table1[[#This Row],[Etikett - B2 - Trennbar vom Hauptkörper? (X=Ja)]])</f>
        <v/>
      </c>
      <c r="OB175" s="812" t="str">
        <f>IF(Table1[[#This Row],[Etikett - B2 - Virgin Material]]="","",VLOOKUP(Table1[[#This Row],[Etikett - B2 - Virgin Material]],'DD FD'!AJ:AK,2,FALSE))</f>
        <v/>
      </c>
      <c r="OC175" s="813" t="str">
        <f>IF(Table1[[#This Row],[Etikett - B2 - Virgin Material Anteil (in %)]]="","",Table1[[#This Row],[Etikett - B2 - Virgin Material Anteil (in %)]])</f>
        <v/>
      </c>
      <c r="OD175" s="812" t="str">
        <f>IF(Table1[[#This Row],[Etikett - B2 - Recyceltes Material]]="","",VLOOKUP(Table1[[#This Row],[Etikett - B2 - Recyceltes Material]],'DD FD'!AL:AM,2,FALSE))</f>
        <v/>
      </c>
      <c r="OE175" s="813" t="str">
        <f>IF(Table1[[#This Row],[Etikett - B2 - Recyceltes Material Anteil (in %)]]="","",Table1[[#This Row],[Etikett - B2 - Recyceltes Material Anteil (in %)]])</f>
        <v/>
      </c>
      <c r="OF175" s="812" t="str">
        <f>IF(Table1[[#This Row],[Etikett - B2 - Beschichtung]]="","",VLOOKUP(Table1[[#This Row],[Etikett - B2 - Beschichtung]],'DD FD'!AE:AF,2,FALSE))</f>
        <v/>
      </c>
      <c r="OG175" s="815" t="str">
        <f>IF(Table1[[#This Row],[Etikett - B2 - Beschichtung Anteil (in %)]]="","",Table1[[#This Row],[Etikett - B2 - Beschichtung Anteil (in %)]])</f>
        <v/>
      </c>
      <c r="OH175" s="811" t="str">
        <f>IF(Table1[[#This Row],[Etikett - B3 - Art]]="","",VLOOKUP(Table1[[#This Row],[Etikett - B3 - Art]],'DD FD'!F:G,2,FALSE))</f>
        <v/>
      </c>
      <c r="OI175" s="812" t="str">
        <f>IF(Table1[[#This Row],[Etikett - B3 - Fraktion]]="","",VLOOKUP(Table1[[#This Row],[Etikett - B3 - Fraktion]],'DD FD'!H:J,3,FALSE))</f>
        <v/>
      </c>
      <c r="OJ175" s="809" t="str">
        <f>IF(Table1[[#This Row],[Etikett - B3 - Gewicht (in G)]]="","",Table1[[#This Row],[Etikett - B3 - Gewicht (in G)]])</f>
        <v/>
      </c>
      <c r="OK175" s="809" t="str">
        <f>IF(Table1[[#This Row],[Etikett - B3 - Lizenzierungs-pflichtig? (X=Ja)]]="","",Table1[[#This Row],[Etikett - B3 - Lizenzierungs-pflichtig? (X=Ja)]])</f>
        <v/>
      </c>
      <c r="OL175" s="809" t="str">
        <f>IF(Table1[[#This Row],[Etikett - B3 - Trennbar vom Hauptkörper? (X=Ja)]]="","",Table1[[#This Row],[Etikett - B3 - Trennbar vom Hauptkörper? (X=Ja)]])</f>
        <v/>
      </c>
      <c r="OM175" s="812" t="str">
        <f>IF(Table1[[#This Row],[Etikett - B3 - Virgin Material]]="","",VLOOKUP(Table1[[#This Row],[Etikett - B3 - Virgin Material]],'DD FD'!AJ:AK,2,FALSE))</f>
        <v/>
      </c>
      <c r="ON175" s="813" t="str">
        <f>IF(Table1[[#This Row],[Etikett - B3 - Virgin Material Anteil (in %)]]="","",Table1[[#This Row],[Etikett - B3 - Virgin Material Anteil (in %)]])</f>
        <v/>
      </c>
      <c r="OO175" s="812" t="str">
        <f>IF(Table1[[#This Row],[Etikett - B3 - Recyceltes Material]]="","",VLOOKUP(Table1[[#This Row],[Etikett - B3 - Recyceltes Material]],'DD FD'!AL:AM,2,FALSE))</f>
        <v/>
      </c>
      <c r="OP175" s="813" t="str">
        <f>IF(Table1[[#This Row],[Etikett - B3 - Recyceltes Material Anteil (in %)]]="","",Table1[[#This Row],[Etikett - B3 - Recyceltes Material Anteil (in %)]])</f>
        <v/>
      </c>
      <c r="OQ175" s="812" t="str">
        <f>IF(Table1[[#This Row],[Etikett - B3 - Beschichtung]]="","",VLOOKUP(Table1[[#This Row],[Etikett - B3 - Beschichtung]],'DD FD'!AE:AF,2,FALSE))</f>
        <v/>
      </c>
      <c r="OR175" s="861" t="str">
        <f>IF(Table1[[#This Row],[Etikett - B3 - Beschichtung Anteil (in %)]]="","",Table1[[#This Row],[Etikett - B3 - Beschichtung Anteil (in %)]])</f>
        <v/>
      </c>
      <c r="OS175" s="866">
        <f>ROUNDUP(SUM(
IF(AND(LB175='DD FD'!$J$7,LD175='DD FD'!$AI$3),LC175,0),
IF(AND(LL175='DD FD'!$J$7,LN175='DD FD'!$AI$3),LM175,0),
IF(AND(LV175='DD FD'!$J$7,LX175='DD FD'!$AI$3),LW175,0),
IF(AND(MF175='DD FD'!$J$7,MH175='DD FD'!$AI$3),MG175,0),
IF(AND(MQ175='DD FD'!$J$7,MS175='DD FD'!$AI$3),MR175,0),
IF(AND(NB175='DD FD'!$J$7,ND175='DD FD'!$AI$3),NC175,0),
IF(AND(NM175='DD FD'!$J$7,NO175='DD FD'!$AI$3),NN175,0),
IF(AND(NX175='DD FD'!$J$7,NZ175='DD FD'!$AI$3),NY175,0),
IF(AND(OI175='DD FD'!$J$7,OK175='DD FD'!$AI$3),OJ175,0),
),2)</f>
        <v>0</v>
      </c>
      <c r="OT175" s="865">
        <f>ROUNDUP(SUM(
IF(AND(LB175='DD FD'!$J$6,LD175='DD FD'!$AI$3),LC175,0),
IF(AND(LL175='DD FD'!$J$6,LN175='DD FD'!$AI$3),LM175,0),
IF(AND(LV175='DD FD'!$J$6,LX175='DD FD'!$AI$3),LW175,0),
IF(AND(MF175='DD FD'!$J$6,MH175='DD FD'!$AI$3),MG175,0),
IF(AND(MQ175='DD FD'!$J$6,MS175='DD FD'!$AI$3),MR175,0),
IF(AND(NB175='DD FD'!$J$6,ND175='DD FD'!$AI$3),NC175,0),
IF(AND(NM175='DD FD'!$J$6,NO175='DD FD'!$AI$3),NN175,0),
IF(AND(NX175='DD FD'!$J$6,NZ175='DD FD'!$AI$3),NY175,0),
IF(AND(OI175='DD FD'!$J$6,OK175='DD FD'!$AI$3),OJ175,0),
),2)</f>
        <v>0</v>
      </c>
      <c r="OU175" s="865">
        <f>ROUNDUP(SUM(
IF(AND(LB175='DD FD'!$J$10,LD175='DD FD'!$AI$3),LC175,0),
IF(AND(LL175='DD FD'!$J$10,LN175='DD FD'!$AI$3),LM175,0),
IF(AND(LV175='DD FD'!$J$10,LX175='DD FD'!$AI$3),LW175,0),
IF(AND(MF175='DD FD'!$J$10,MH175='DD FD'!$AI$3),MG175,0),
IF(AND(MQ175='DD FD'!$J$10,MS175='DD FD'!$AI$3),MR175,0),
IF(AND(NB175='DD FD'!$J$10,ND175='DD FD'!$AI$3),NC175,0),
IF(AND(NM175='DD FD'!$J$10,NO175='DD FD'!$AI$3),NN175,0),
IF(AND(NX175='DD FD'!$J$10,NZ175='DD FD'!$AI$3),NY175,0),
IF(AND(OI175='DD FD'!$J$10,OK175='DD FD'!$AI$3),OJ175,0),
),2)</f>
        <v>0</v>
      </c>
      <c r="OV175" s="865">
        <f>ROUNDUP(SUM(
IF(AND(LB175='DD FD'!$J$8,LD175='DD FD'!$AI$3),LC175,0),
IF(AND(LL175='DD FD'!$J$8,LN175='DD FD'!$AI$3),LM175,0),
IF(AND(LV175='DD FD'!$J$8,LX175='DD FD'!$AI$3),LW175,0),
IF(AND(MF175='DD FD'!$J$8,MH175='DD FD'!$AI$3),MG175,0),
IF(AND(MQ175='DD FD'!$J$8,MS175='DD FD'!$AI$3),MR175,0),
IF(AND(NB175='DD FD'!$J$8,ND175='DD FD'!$AI$3),NC175,0),
IF(AND(NM175='DD FD'!$J$8,NO175='DD FD'!$AI$3),NN175,0),
IF(AND(NX175='DD FD'!$J$8,NZ175='DD FD'!$AI$3),NY175,0),
IF(AND(OI175='DD FD'!$J$8,OK175='DD FD'!$AI$3),OJ175,0),
),2)</f>
        <v>0</v>
      </c>
      <c r="OW175" s="865">
        <f>ROUNDUP(SUM(
IF(AND(LB175='DD FD'!$J$5,LD175='DD FD'!$AI$3),LC175,0),
IF(AND(LL175='DD FD'!$J$5,LN175='DD FD'!$AI$3),LM175,0),
IF(AND(LV175='DD FD'!$J$5,LX175='DD FD'!$AI$3),LW175,0),
IF(AND(MF175='DD FD'!$J$5,MH175='DD FD'!$AI$3),MG175,0),
IF(AND(MQ175='DD FD'!$J$5,MS175='DD FD'!$AI$3),MR175,0),
IF(AND(NB175='DD FD'!$J$5,ND175='DD FD'!$AI$3),NC175,0),
IF(AND(NM175='DD FD'!$J$5,NO175='DD FD'!$AI$3),NN175,0),
IF(AND(NX175='DD FD'!$J$5,NZ175='DD FD'!$AI$3),NY175,0),
IF(AND(OI175='DD FD'!$J$5,OK175='DD FD'!$AI$3),OJ175,0),
),2)</f>
        <v>0</v>
      </c>
      <c r="OX175" s="865">
        <f>ROUNDUP(SUM(
IF(AND(LB175='DD FD'!$J$9,LD175='DD FD'!$AI$3),LC175,0),
IF(AND(LL175='DD FD'!$J$9,LN175='DD FD'!$AI$3),LM175,0),
IF(AND(LV175='DD FD'!$J$9,LX175='DD FD'!$AI$3),LW175,0),
IF(AND(MF175='DD FD'!$J$9,MH175='DD FD'!$AI$3),MG175,0),
IF(AND(MQ175='DD FD'!$J$9,MS175='DD FD'!$AI$3),MR175,0),
IF(AND(NB175='DD FD'!$J$9,ND175='DD FD'!$AI$3),NC175,0),
IF(AND(NM175='DD FD'!$J$9,NO175='DD FD'!$AI$3),NN175,0),
IF(AND(NX175='DD FD'!$J$9,NZ175='DD FD'!$AI$3),NY175,0),
IF(AND(OI175='DD FD'!$J$9,OK175='DD FD'!$AI$3),OJ175,0),
),2)</f>
        <v>0</v>
      </c>
      <c r="OY175" s="865">
        <f>ROUNDUP(SUM(
IF(AND(LB175='DD FD'!$J$4,LD175='DD FD'!$AI$3),LC175,0),
IF(AND(LL175='DD FD'!$J$4,LN175='DD FD'!$AI$3),LM175,0),
IF(AND(LV175='DD FD'!$J$4,LX175='DD FD'!$AI$3),LW175,0),
IF(AND(MF175='DD FD'!$J$4,MH175='DD FD'!$AI$3),MG175,0),
IF(AND(MQ175='DD FD'!$J$4,MS175='DD FD'!$AI$3),MR175,0),
IF(AND(NB175='DD FD'!$J$4,ND175='DD FD'!$AI$3),NC175,0),
IF(AND(NM175='DD FD'!$J$4,NO175='DD FD'!$AI$3),NN175,0),
IF(AND(NX175='DD FD'!$J$4,NZ175='DD FD'!$AI$3),NY175,0),
IF(AND(OI175='DD FD'!$J$4,OK175='DD FD'!$AI$3),OJ175,0),
),2)</f>
        <v>0</v>
      </c>
      <c r="OZ175" s="867">
        <f>ROUNDUP(SUM(
IF(AND(LB175='DD FD'!$J$11,LD175='DD FD'!$AI$3),LC175,0),
IF(AND(LL175='DD FD'!$J$11,LN175='DD FD'!$AI$3),LM175,0),
IF(AND(LV175='DD FD'!$J$11,LX175='DD FD'!$AI$3),LW175,0),
IF(AND(MF175='DD FD'!$J$11,MH175='DD FD'!$AI$3),MG175,0),
IF(AND(MQ175='DD FD'!$J$11,MS175='DD FD'!$AI$3),MR175,0),
IF(AND(NB175='DD FD'!$J$11,ND175='DD FD'!$AI$3),NC175,0),
IF(AND(NM175='DD FD'!$J$11,NO175='DD FD'!$AI$3),NN175,0),
IF(AND(NX175='DD FD'!$J$11,NZ175='DD FD'!$AI$3),NY175,0),
IF(AND(OI175='DD FD'!$J$11,OK175='DD FD'!$AI$3),OJ175,0),
),2)</f>
        <v>0</v>
      </c>
    </row>
    <row r="176" spans="1:416">
      <c r="A176" s="663"/>
      <c r="B176" s="182"/>
      <c r="C176" s="282"/>
      <c r="D176" s="282"/>
      <c r="E176" s="183"/>
      <c r="F176" s="355"/>
      <c r="G176" s="359"/>
      <c r="H176" s="664"/>
      <c r="I176" s="173"/>
      <c r="J176" s="161" t="str">
        <f t="shared" si="54"/>
        <v/>
      </c>
      <c r="K176" s="633" t="str">
        <f t="shared" si="71"/>
        <v/>
      </c>
      <c r="L176" s="636"/>
      <c r="M176" s="124" t="str">
        <f t="shared" si="72"/>
        <v/>
      </c>
      <c r="N176" s="125" t="str">
        <f t="shared" si="55"/>
        <v/>
      </c>
      <c r="O176" s="175"/>
      <c r="P176" s="175"/>
      <c r="Q176" s="126" t="str">
        <f t="shared" si="73"/>
        <v/>
      </c>
      <c r="R176" s="184"/>
      <c r="S176" s="184"/>
      <c r="T176" s="182"/>
      <c r="U176" s="182"/>
      <c r="V176" s="182"/>
      <c r="W176" s="358"/>
      <c r="X176" s="182"/>
      <c r="Y176" s="183"/>
      <c r="Z176" s="123"/>
      <c r="AA176" s="176"/>
      <c r="AB176" s="176"/>
      <c r="AC176" s="176"/>
      <c r="AD176" s="176"/>
      <c r="AE176" s="176"/>
      <c r="AF176" s="176"/>
      <c r="AG176" s="127" t="str">
        <f t="shared" si="74"/>
        <v/>
      </c>
      <c r="AH176" s="127" t="str">
        <f t="shared" si="75"/>
        <v/>
      </c>
      <c r="AI176" s="370"/>
      <c r="AJ176" s="635"/>
      <c r="AK176" s="619" t="str">
        <f t="shared" si="76"/>
        <v/>
      </c>
      <c r="AL176" s="124" t="str">
        <f t="shared" si="56"/>
        <v/>
      </c>
      <c r="AM176" s="124" t="str">
        <f t="shared" si="57"/>
        <v/>
      </c>
      <c r="AN176" s="124" t="str">
        <f t="shared" si="58"/>
        <v/>
      </c>
      <c r="AO176" s="124" t="str">
        <f t="shared" si="59"/>
        <v/>
      </c>
      <c r="AP176" s="184"/>
      <c r="AQ176" s="182"/>
      <c r="AR176" s="182"/>
      <c r="AS176" s="182"/>
      <c r="AT176" s="182"/>
      <c r="AU176" s="127" t="str">
        <f t="shared" si="60"/>
        <v/>
      </c>
      <c r="AV176" s="354"/>
      <c r="AW176" s="127" t="str">
        <f t="shared" si="61"/>
        <v/>
      </c>
      <c r="AX176" s="144" t="str">
        <f t="shared" si="62"/>
        <v/>
      </c>
      <c r="AY176" s="182"/>
      <c r="AZ176" s="23"/>
      <c r="BA176" s="23"/>
      <c r="BB176" s="183"/>
      <c r="BC176" s="622"/>
      <c r="BD176" s="649" t="str">
        <f t="shared" si="77"/>
        <v/>
      </c>
      <c r="BE176" s="354"/>
      <c r="BF176" s="192" t="str">
        <f t="shared" si="78"/>
        <v/>
      </c>
      <c r="BG176" s="159"/>
      <c r="BH176" s="159"/>
      <c r="BI176" s="182"/>
      <c r="BJ176" s="194"/>
      <c r="BK176" s="194"/>
      <c r="BL176" s="194"/>
      <c r="BM176" s="127" t="str">
        <f t="shared" si="63"/>
        <v/>
      </c>
      <c r="BN176" s="194"/>
      <c r="BO176" s="178" t="str">
        <f t="shared" si="64"/>
        <v/>
      </c>
      <c r="BP176" s="191"/>
      <c r="BQ176" s="182"/>
      <c r="BR176" s="23"/>
      <c r="BS176" s="23"/>
      <c r="BT176" s="23"/>
      <c r="BU176" s="651"/>
      <c r="BV176" s="647"/>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633" t="str">
        <f t="shared" si="79"/>
        <v/>
      </c>
      <c r="DY176" s="736"/>
      <c r="DZ176" s="334"/>
      <c r="EA176" s="736"/>
      <c r="EB176" s="197"/>
      <c r="EC176" s="194"/>
      <c r="ED176" s="197"/>
      <c r="EE176" s="197"/>
      <c r="EF176" s="194"/>
      <c r="EG176" s="194"/>
      <c r="EH176" s="194"/>
      <c r="EI176" s="123" t="str">
        <f t="shared" si="65"/>
        <v/>
      </c>
      <c r="EJ176" s="194"/>
      <c r="EK176" s="620" t="str">
        <f t="shared" si="66"/>
        <v/>
      </c>
      <c r="EL176" s="756"/>
      <c r="EM176" s="620" t="str">
        <f t="shared" si="80"/>
        <v/>
      </c>
      <c r="EN176" s="733"/>
      <c r="EO176" s="163"/>
      <c r="EP176" s="163"/>
      <c r="EQ176" s="163"/>
      <c r="ER176" s="163"/>
      <c r="ES176" s="163"/>
      <c r="ET176" s="163"/>
      <c r="EU176" s="163"/>
      <c r="EV176" s="163"/>
      <c r="EW176" s="163"/>
      <c r="EX176" s="163"/>
      <c r="EY176" s="163"/>
      <c r="EZ176" s="163"/>
      <c r="FA176" s="163"/>
      <c r="FB176" s="163"/>
      <c r="FC176" s="742"/>
      <c r="FD176" s="648" t="str">
        <f t="shared" si="67"/>
        <v/>
      </c>
      <c r="FE176" s="183"/>
      <c r="FF176" s="201"/>
      <c r="FG176" s="201"/>
      <c r="FH176" s="201"/>
      <c r="FI176" s="201"/>
      <c r="FJ176" s="201"/>
      <c r="FK176" s="201"/>
      <c r="FL176" s="182"/>
      <c r="FM176" s="182"/>
      <c r="FN176" s="334"/>
      <c r="FO176" s="123" t="str">
        <f t="shared" si="68"/>
        <v/>
      </c>
      <c r="FP176" s="889" t="str">
        <f>IF(Table1[[#This Row],[Baumwollanteil (in %)]]&lt;&gt;"","05","")</f>
        <v/>
      </c>
      <c r="FQ176" s="999"/>
      <c r="FR176" s="179" t="str">
        <f t="shared" si="69"/>
        <v/>
      </c>
      <c r="FS176" s="175"/>
      <c r="FT176" s="175"/>
      <c r="FU176" s="175"/>
      <c r="FV176" s="745" t="str">
        <f t="shared" si="70"/>
        <v/>
      </c>
      <c r="FZ176" s="24"/>
      <c r="GA176" s="24"/>
      <c r="GC176" s="1010" t="str">
        <f>IF(Table1[[#This Row],[Global Trade Item Number (GTIN)]]="","",Table1[[#This Row],[Global Trade Item Number (GTIN)]])</f>
        <v/>
      </c>
      <c r="GD176" s="790" t="str">
        <f>IF(Table1[[#This Row],[WAWI-Nr./ Kreditoren-Nummer
(ASDV)]]&lt;&gt;"",Table1[[#This Row],[WAWI-Nr./ Kreditoren-Nummer
(ASDV)]],"")</f>
        <v/>
      </c>
      <c r="GE176" s="190"/>
      <c r="GF176" s="790" t="str">
        <f>IF(Table1[[#This Row],[Gültig ab (Datum)]]&lt;&gt;"","31.12.9999","")</f>
        <v/>
      </c>
      <c r="GG176" s="190"/>
      <c r="GH176" s="190"/>
      <c r="GI176" s="616"/>
      <c r="GJ176" s="765"/>
      <c r="GK176" s="763"/>
      <c r="GL176" s="617"/>
      <c r="GM176" s="617"/>
      <c r="GN176" s="617"/>
      <c r="GO176" s="617"/>
      <c r="GP176" s="617"/>
      <c r="GQ176" s="775"/>
      <c r="GR176" s="771"/>
      <c r="GS176" s="159"/>
      <c r="GT176" s="610"/>
      <c r="GU176" s="610"/>
      <c r="GV176" s="610"/>
      <c r="GW176" s="610"/>
      <c r="GX176" s="610"/>
      <c r="GY176" s="610"/>
      <c r="GZ176" s="610"/>
      <c r="HA176" s="610"/>
      <c r="HB176" s="771"/>
      <c r="HC176" s="610"/>
      <c r="HD176" s="610"/>
      <c r="HE176" s="610"/>
      <c r="HF176" s="610"/>
      <c r="HG176" s="610"/>
      <c r="HH176" s="610"/>
      <c r="HI176" s="610"/>
      <c r="HJ176" s="610"/>
      <c r="HK176" s="610"/>
      <c r="HL176" s="771"/>
      <c r="HM176" s="610"/>
      <c r="HN176" s="610"/>
      <c r="HO176" s="610"/>
      <c r="HP176" s="610"/>
      <c r="HQ176" s="610"/>
      <c r="HR176" s="610"/>
      <c r="HS176" s="610"/>
      <c r="HT176" s="610"/>
      <c r="HU176" s="610"/>
      <c r="HV176" s="771"/>
      <c r="HW176" s="610"/>
      <c r="HX176" s="610"/>
      <c r="HY176" s="610"/>
      <c r="HZ176" s="610"/>
      <c r="IA176" s="610"/>
      <c r="IB176" s="610"/>
      <c r="IC176" s="610"/>
      <c r="ID176" s="610"/>
      <c r="IE176" s="610"/>
      <c r="IF176" s="610"/>
      <c r="IG176" s="771"/>
      <c r="IH176" s="610"/>
      <c r="II176" s="610"/>
      <c r="IJ176" s="610"/>
      <c r="IK176" s="610"/>
      <c r="IL176" s="610"/>
      <c r="IM176" s="610"/>
      <c r="IN176" s="610"/>
      <c r="IO176" s="610"/>
      <c r="IP176" s="610"/>
      <c r="IQ176" s="610"/>
      <c r="IR176" s="771"/>
      <c r="IS176" s="610"/>
      <c r="IT176" s="610"/>
      <c r="IU176" s="610"/>
      <c r="IV176" s="610"/>
      <c r="IW176" s="610"/>
      <c r="IX176" s="610"/>
      <c r="IY176" s="610"/>
      <c r="IZ176" s="610"/>
      <c r="JA176" s="610"/>
      <c r="JB176" s="610"/>
      <c r="JC176" s="771"/>
      <c r="JD176" s="610"/>
      <c r="JE176" s="610"/>
      <c r="JF176" s="610"/>
      <c r="JG176" s="610"/>
      <c r="JH176" s="610"/>
      <c r="JI176" s="610"/>
      <c r="JJ176" s="610"/>
      <c r="JK176" s="610"/>
      <c r="JL176" s="610"/>
      <c r="JM176" s="827"/>
      <c r="JN176" s="771"/>
      <c r="JO176" s="610"/>
      <c r="JP176" s="610"/>
      <c r="JQ176" s="610"/>
      <c r="JR176" s="610"/>
      <c r="JS176" s="610"/>
      <c r="JT176" s="610"/>
      <c r="JU176" s="610"/>
      <c r="JV176" s="610"/>
      <c r="JW176" s="610"/>
      <c r="JX176" s="610"/>
      <c r="JY176" s="771"/>
      <c r="JZ176" s="610"/>
      <c r="KA176" s="610"/>
      <c r="KB176" s="610"/>
      <c r="KC176" s="610"/>
      <c r="KD176" s="610"/>
      <c r="KE176" s="610"/>
      <c r="KF176" s="610"/>
      <c r="KG176" s="610"/>
      <c r="KH176" s="610"/>
      <c r="KI176" s="610"/>
      <c r="KL176" s="803" t="str">
        <f>IF(Table1[[#This Row],[GTIN]]&lt;&gt;"",Table1[[#This Row],[GTIN]],"")</f>
        <v/>
      </c>
      <c r="KM176" s="804" t="str">
        <f>Table1[[#This Row],[Kreditor]]</f>
        <v/>
      </c>
      <c r="KN176" s="805" t="str">
        <f>IF(Table1[[#This Row],[Gültig ab (Datum)]]&lt;&gt;"",Table1[[#This Row],[Gültig ab (Datum)]],"")</f>
        <v/>
      </c>
      <c r="KO176" s="805" t="str">
        <f>Table1[[#This Row],[Gültig bis]]</f>
        <v/>
      </c>
      <c r="KP176" s="818" t="str">
        <f>IF(Table1[[#This Row],[Artikel verpackt? 
(X=Ja)]]="","",Table1[[#This Row],[Artikel verpackt? 
(X=Ja)]])</f>
        <v/>
      </c>
      <c r="KQ176" s="806" t="str">
        <f>IF(Table1[[#This Row],[Verpackung recyclingfähig?
(X=Ja)]]="","",Table1[[#This Row],[Verpackung recyclingfähig?
(X=Ja)]])</f>
        <v/>
      </c>
      <c r="KR176" s="807"/>
      <c r="KS176" s="808"/>
      <c r="KT176" s="809"/>
      <c r="KU176" s="809"/>
      <c r="KV176" s="809"/>
      <c r="KW176" s="809"/>
      <c r="KX176" s="809"/>
      <c r="KY176" s="809"/>
      <c r="KZ176" s="810"/>
      <c r="LA176" s="811" t="str">
        <f>IF(Table1[[#This Row],[Hauptkörper - B1 - Art]]="","",VLOOKUP(Table1[[#This Row],[Hauptkörper - B1 - Art]],'DD FD'!B:C,2,FALSE))</f>
        <v/>
      </c>
      <c r="LB176" s="812" t="str">
        <f>IF(Table1[[#This Row],[Hauptkörper - B1 - Fraktion]]="","",VLOOKUP(Table1[[#This Row],[Hauptkörper - B1 - Fraktion]],'DD FD'!H:J,3,FALSE))</f>
        <v/>
      </c>
      <c r="LC176" s="809" t="str">
        <f>IF(Table1[[#This Row],[Hauptkörper - B1 - Gewicht
(in G)]]="","",Table1[[#This Row],[Hauptkörper - B1 - Gewicht
(in G)]])</f>
        <v/>
      </c>
      <c r="LD176" s="809" t="str">
        <f>IF(Table1[[#This Row],[Hauptkörper - B1 - Lizenzierungs-pflichtig? (X=Ja)]]="","",Table1[[#This Row],[Hauptkörper - B1 - Lizenzierungs-pflichtig? (X=Ja)]])</f>
        <v/>
      </c>
      <c r="LE176" s="812" t="str">
        <f>IF(Table1[[#This Row],[Hauptkörper - B1 - Virgin Material]]="","",VLOOKUP(Table1[[#This Row],[Hauptkörper - B1 - Virgin Material]],'DD FD'!AJ:AK,2,FALSE))</f>
        <v/>
      </c>
      <c r="LF176" s="813" t="str">
        <f>IF(Table1[[#This Row],[Hauptkörper - B1 - Virgin Material Anteil (in %)]]="","",Table1[[#This Row],[Hauptkörper - B1 - Virgin Material Anteil (in %)]])</f>
        <v/>
      </c>
      <c r="LG176" s="812" t="str">
        <f>IF(Table1[[#This Row],[Hauptkörper - B1 - Recyceltes Material]]="","",VLOOKUP(Table1[[#This Row],[Hauptkörper - B1 - Recyceltes Material]],'DD FD'!AL:AM,2,FALSE))</f>
        <v/>
      </c>
      <c r="LH176" s="813" t="str">
        <f>IF(Table1[[#This Row],[Hauptkörper - B1 - Recyceltes Material Anteil (in %)]]="","",Table1[[#This Row],[Hauptkörper - B1 - Recyceltes Material Anteil (in %)]])</f>
        <v/>
      </c>
      <c r="LI176" s="814" t="str">
        <f>IF(Table1[[#This Row],[Hauptkörper - B1 - Beschichtung]]="","",VLOOKUP(Table1[[#This Row],[Hauptkörper - B1 - Beschichtung]],'DD FD'!AE:AF,2,FALSE))</f>
        <v/>
      </c>
      <c r="LJ176" s="815" t="str">
        <f>IF(Table1[[#This Row],[Hauptkörper - B1 - Beschichtung Anteil (in %)]]="","",Table1[[#This Row],[Hauptkörper - B1 - Beschichtung Anteil (in %)]])</f>
        <v/>
      </c>
      <c r="LK176" s="811" t="str">
        <f>IF(Table1[[#This Row],[Hauptkörper - B2 - Art]]="","",VLOOKUP(Table1[[#This Row],[Hauptkörper - B2 - Art]],'DD FD'!B:C,2,FALSE))</f>
        <v/>
      </c>
      <c r="LL176" s="812" t="str">
        <f>IF(Table1[[#This Row],[Hauptkörper - B2 - Fraktion]]="","",VLOOKUP(Table1[[#This Row],[Hauptkörper - B2 - Fraktion]],'DD FD'!H:J,3,FALSE))</f>
        <v/>
      </c>
      <c r="LM176" s="809" t="str">
        <f>IF(Table1[[#This Row],[Hauptkörper - B2 - Gewicht
(in G)]]="","",Table1[[#This Row],[Hauptkörper - B2 - Gewicht
(in G)]])</f>
        <v/>
      </c>
      <c r="LN176" s="809" t="str">
        <f>IF(Table1[[#This Row],[Hauptkörper - B2 - Lizenzierungs-pflichtig? (X=Ja)]]="","",Table1[[#This Row],[Hauptkörper - B2 - Lizenzierungs-pflichtig? (X=Ja)]])</f>
        <v/>
      </c>
      <c r="LO176" s="812" t="str">
        <f>IF(Table1[[#This Row],[Hauptkörper - B2 - Virgin Material]]="","",VLOOKUP(Table1[[#This Row],[Hauptkörper - B2 - Virgin Material]],'DD FD'!AJ:AK,2,FALSE))</f>
        <v/>
      </c>
      <c r="LP176" s="813" t="str">
        <f>IF(Table1[[#This Row],[Hauptkörper - B2 - Virgin Material Anteil (in %)]]="","",Table1[[#This Row],[Hauptkörper - B2 - Virgin Material Anteil (in %)]])</f>
        <v/>
      </c>
      <c r="LQ176" s="812" t="str">
        <f>IF(Table1[[#This Row],[Hauptkörper - B2 - Recyceltes Material]]="","",VLOOKUP(Table1[[#This Row],[Hauptkörper - B2 - Recyceltes Material]],'DD FD'!AL:AM,2,FALSE))</f>
        <v/>
      </c>
      <c r="LR176" s="813" t="str">
        <f>IF(Table1[[#This Row],[Hauptkörper - B2 - Recyceltes Material Anteil (in %)]]="","",Table1[[#This Row],[Hauptkörper - B2 - Recyceltes Material Anteil (in %)]])</f>
        <v/>
      </c>
      <c r="LS176" s="812" t="str">
        <f>IF(Table1[[#This Row],[Hauptkörper - B2 - Beschichtung]]="","",VLOOKUP(Table1[[#This Row],[Hauptkörper - B2 - Beschichtung]],'DD FD'!AE:AF,2,FALSE))</f>
        <v/>
      </c>
      <c r="LT176" s="815" t="str">
        <f>IF(Table1[[#This Row],[Hauptkörper - B2 - Beschichtung Anteil (in %)]]="","",Table1[[#This Row],[Hauptkörper - B2 - Beschichtung Anteil (in %)]])</f>
        <v/>
      </c>
      <c r="LU176" s="811" t="str">
        <f>IF(Table1[[#This Row],[Hauptkörper - B3 - Art]]="","",VLOOKUP(Table1[[#This Row],[Hauptkörper - B3 - Art]],'DD FD'!B:C,2,FALSE))</f>
        <v/>
      </c>
      <c r="LV176" s="812" t="str">
        <f>IF(Table1[[#This Row],[Hauptkörper - B3 - Fraktion]]="","",VLOOKUP(Table1[[#This Row],[Hauptkörper - B3 - Fraktion]],'DD FD'!H:J,3,FALSE))</f>
        <v/>
      </c>
      <c r="LW176" s="809" t="str">
        <f>IF(Table1[[#This Row],[Hauptkörper - B3 - Gewicht
(in G)]]="","",Table1[[#This Row],[Hauptkörper - B3 - Gewicht
(in G)]])</f>
        <v/>
      </c>
      <c r="LX176" s="809" t="str">
        <f>IF(Table1[[#This Row],[Hauptkörper - B3 - Lizenzierungs-pflichtig? (X=Ja)]]="","",Table1[[#This Row],[Hauptkörper - B3 - Lizenzierungs-pflichtig? (X=Ja)]])</f>
        <v/>
      </c>
      <c r="LY176" s="812" t="str">
        <f>IF(Table1[[#This Row],[Hauptkörper - B3 - Virgin Material]]="","",VLOOKUP(Table1[[#This Row],[Hauptkörper - B3 - Virgin Material]],'DD FD'!AJ:AK,2,FALSE))</f>
        <v/>
      </c>
      <c r="LZ176" s="813" t="str">
        <f>IF(Table1[[#This Row],[Hauptkörper - B3 - Virgin Material Anteil (in %)]]="","",Table1[[#This Row],[Hauptkörper - B3 - Virgin Material Anteil (in %)]])</f>
        <v/>
      </c>
      <c r="MA176" s="812" t="str">
        <f>IF(Table1[[#This Row],[Hauptkörper - B3 - Recyceltes Material]]="","",VLOOKUP(Table1[[#This Row],[Hauptkörper - B3 - Recyceltes Material]],'DD FD'!AL:AM,2,FALSE))</f>
        <v/>
      </c>
      <c r="MB176" s="813" t="str">
        <f>IF(Table1[[#This Row],[Hauptkörper - B3 - Recyceltes Material Anteil (in %)]]="","",Table1[[#This Row],[Hauptkörper - B3 - Recyceltes Material Anteil (in %)]])</f>
        <v/>
      </c>
      <c r="MC176" s="812" t="str">
        <f>IF(Table1[[#This Row],[Hauptkörper - B3 - Beschichtung]]="","",VLOOKUP(Table1[[#This Row],[Hauptkörper - B3 - Beschichtung]],'DD FD'!AE:AF,2,FALSE))</f>
        <v/>
      </c>
      <c r="MD176" s="815" t="str">
        <f>IF(Table1[[#This Row],[Hauptkörper - B3 - Beschichtung Anteil (in %)]]="","",Table1[[#This Row],[Hauptkörper - B3 - Beschichtung Anteil (in %)]])</f>
        <v/>
      </c>
      <c r="ME176" s="811" t="str">
        <f>IF(Table1[[#This Row],[Verschluss - B1 - Art]]="","",VLOOKUP(Table1[[#This Row],[Verschluss - B1 - Art]],'DD FD'!D:E,2,FALSE))</f>
        <v/>
      </c>
      <c r="MF176" s="812" t="str">
        <f>IF(Table1[[#This Row],[Verschluss - B1 - Fraktion]]="","",VLOOKUP(Table1[[#This Row],[Verschluss - B1 - Fraktion]],'DD FD'!H:J,3,FALSE))</f>
        <v/>
      </c>
      <c r="MG176" s="809" t="str">
        <f>IF(Table1[[#This Row],[Verschluss - B1 - Gewicht (in G)]]="","",Table1[[#This Row],[Verschluss - B1 - Gewicht (in G)]])</f>
        <v/>
      </c>
      <c r="MH176" s="809" t="str">
        <f>IF(Table1[[#This Row],[Verschluss - B1 - Lizenzierungs-pflichtig? (X=Ja)]]="","",Table1[[#This Row],[Verschluss - B1 - Lizenzierungs-pflichtig? (X=Ja)]])</f>
        <v/>
      </c>
      <c r="MI176" s="809" t="str">
        <f>IF(Table1[[#This Row],[Verschluss - B1 - Trennbar vom Hauptkörper? (X=Ja)]]="","",Table1[[#This Row],[Verschluss - B1 - Trennbar vom Hauptkörper? (X=Ja)]])</f>
        <v/>
      </c>
      <c r="MJ176" s="812" t="str">
        <f>IF(Table1[[#This Row],[Verschluss - B1 - Virgin Material]]="","",VLOOKUP(Table1[[#This Row],[Verschluss - B1 - Virgin Material]],'DD FD'!AJ:AK,2,FALSE))</f>
        <v/>
      </c>
      <c r="MK176" s="813" t="str">
        <f>IF(Table1[[#This Row],[Verschluss - B1 - Virgin Material Anteil (in %)]]="","",Table1[[#This Row],[Verschluss - B1 - Virgin Material Anteil (in %)]])</f>
        <v/>
      </c>
      <c r="ML176" s="812" t="str">
        <f>IF(Table1[[#This Row],[Verschluss - B1 - Recyceltes Material]]="","",VLOOKUP(Table1[[#This Row],[Verschluss - B1 - Recyceltes Material]],'DD FD'!AL:AM,2,FALSE))</f>
        <v/>
      </c>
      <c r="MM176" s="813" t="str">
        <f>IF(Table1[[#This Row],[Verschluss - B1 - Recyceltes Material Anteil (in %)]]="","",Table1[[#This Row],[Verschluss - B1 - Recyceltes Material Anteil (in %)]])</f>
        <v/>
      </c>
      <c r="MN176" s="812" t="str">
        <f>IF(Table1[[#This Row],[Verschluss - B1 - Beschichtung]]="","",VLOOKUP(Table1[[#This Row],[Verschluss - B1 - Beschichtung]],'DD FD'!AE:AF,2,FALSE))</f>
        <v/>
      </c>
      <c r="MO176" s="815" t="str">
        <f>IF(Table1[[#This Row],[Verschluss - B1 - Beschichtung Anteil (in %)]]="","",Table1[[#This Row],[Verschluss - B1 - Beschichtung Anteil (in %)]])</f>
        <v/>
      </c>
      <c r="MP176" s="811" t="str">
        <f>IF(Table1[[#This Row],[Verschluss - B2 - Art]]="","",VLOOKUP(Table1[[#This Row],[Verschluss - B2 - Art]],'DD FD'!D:E,2,FALSE))</f>
        <v/>
      </c>
      <c r="MQ176" s="812" t="str">
        <f>IF(Table1[[#This Row],[Verschluss - B2 - Fraktion]]="","",VLOOKUP(Table1[[#This Row],[Verschluss - B2 - Fraktion]],'DD FD'!H:J,3,FALSE))</f>
        <v/>
      </c>
      <c r="MR176" s="809" t="str">
        <f>IF(Table1[[#This Row],[Verschluss - B2 - Gewicht (in G)]]="","",Table1[[#This Row],[Verschluss - B2 - Gewicht (in G)]])</f>
        <v/>
      </c>
      <c r="MS176" s="809" t="str">
        <f>IF(Table1[[#This Row],[Verschluss - B2 - Lizenzierungs-pflichtig? (X=Ja)]]="","",Table1[[#This Row],[Verschluss - B2 - Lizenzierungs-pflichtig? (X=Ja)]])</f>
        <v/>
      </c>
      <c r="MT176" s="809" t="str">
        <f>IF(Table1[[#This Row],[Verschluss - B2 - Trennbar vom Hauptkörper? (X=Ja)]]="","",Table1[[#This Row],[Verschluss - B2 - Trennbar vom Hauptkörper? (X=Ja)]])</f>
        <v/>
      </c>
      <c r="MU176" s="812" t="str">
        <f>IF(Table1[[#This Row],[Verschluss - B2 - Virgin Material]]="","",VLOOKUP(Table1[[#This Row],[Verschluss - B2 - Virgin Material]],'DD FD'!AJ:AK,2,FALSE))</f>
        <v/>
      </c>
      <c r="MV176" s="813" t="str">
        <f>IF(Table1[[#This Row],[Verschluss - B2 - Virgin Material Anteil (in %)]]="","",Table1[[#This Row],[Verschluss - B2 - Virgin Material Anteil (in %)]])</f>
        <v/>
      </c>
      <c r="MW176" s="812" t="str">
        <f>IF(Table1[[#This Row],[Verschluss - B2 - Recyceltes Material]]="","",VLOOKUP(Table1[[#This Row],[Verschluss - B2 - Recyceltes Material]],'DD FD'!AL:AM,2,FALSE))</f>
        <v/>
      </c>
      <c r="MX176" s="813" t="str">
        <f>IF(Table1[[#This Row],[Verschluss - B2 - Recyceltes Material Anteil (in %)]]="","",Table1[[#This Row],[Verschluss - B2 - Recyceltes Material Anteil (in %)]])</f>
        <v/>
      </c>
      <c r="MY176" s="812" t="str">
        <f>IF(Table1[[#This Row],[Verschluss - B2 - Beschichtung]]="","",VLOOKUP(Table1[[#This Row],[Verschluss - B2 - Beschichtung]],'DD FD'!AE:AF,2,FALSE))</f>
        <v/>
      </c>
      <c r="MZ176" s="815" t="str">
        <f>IF(Table1[[#This Row],[Verschluss - B2 - Beschichtung Anteil (in %)]]="","",Table1[[#This Row],[Verschluss - B2 - Beschichtung Anteil (in %)]])</f>
        <v/>
      </c>
      <c r="NA176" s="811" t="str">
        <f>IF(Table1[[#This Row],[Verschluss - B3 - Art]]="","",VLOOKUP(Table1[[#This Row],[Verschluss - B3 - Art]],'DD FD'!D:E,2,FALSE))</f>
        <v/>
      </c>
      <c r="NB176" s="812" t="str">
        <f>IF(Table1[[#This Row],[Verschluss - B3 - Fraktion]]="","",VLOOKUP(Table1[[#This Row],[Verschluss - B3 - Fraktion]],'DD FD'!H:J,3,FALSE))</f>
        <v/>
      </c>
      <c r="NC176" s="809" t="str">
        <f>IF(Table1[[#This Row],[Verschluss - B3 - Gewicht (in G)]]="","",Table1[[#This Row],[Verschluss - B3 - Gewicht (in G)]])</f>
        <v/>
      </c>
      <c r="ND176" s="809" t="str">
        <f>IF(Table1[[#This Row],[Verschluss - B3 - Lizenzierungs-pflichtig? (X=Ja)]]="","",Table1[[#This Row],[Verschluss - B3 - Lizenzierungs-pflichtig? (X=Ja)]])</f>
        <v/>
      </c>
      <c r="NE176" s="809" t="str">
        <f>IF(Table1[[#This Row],[Verschluss - B3 - Trennbar vom Hauptkörper? (X=Ja)]]="","",Table1[[#This Row],[Verschluss - B3 - Trennbar vom Hauptkörper? (X=Ja)]])</f>
        <v/>
      </c>
      <c r="NF176" s="812" t="str">
        <f>IF(Table1[[#This Row],[Verschluss - B3 - Virgin Material]]="","",VLOOKUP(Table1[[#This Row],[Verschluss - B3 - Virgin Material]],'DD FD'!AJ:AK,2,FALSE))</f>
        <v/>
      </c>
      <c r="NG176" s="813" t="str">
        <f>IF(Table1[[#This Row],[Verschluss - B3 - Virgin Material Anteil (in %)]]="","",Table1[[#This Row],[Verschluss - B3 - Virgin Material Anteil (in %)]])</f>
        <v/>
      </c>
      <c r="NH176" s="812" t="str">
        <f>IF(Table1[[#This Row],[Verschluss - B3 - Recyceltes Material]]="","",VLOOKUP(Table1[[#This Row],[Verschluss - B3 - Recyceltes Material]],'DD FD'!AL:AM,2,FALSE))</f>
        <v/>
      </c>
      <c r="NI176" s="813" t="str">
        <f>IF(Table1[[#This Row],[Verschluss - B3 - Recyceltes Material Anteil (in %)]]="","",Table1[[#This Row],[Verschluss - B3 - Recyceltes Material Anteil (in %)]])</f>
        <v/>
      </c>
      <c r="NJ176" s="812" t="str">
        <f>IF(Table1[[#This Row],[Verschluss - B3 - Beschichtung]]="","",VLOOKUP(Table1[[#This Row],[Verschluss - B3 - Beschichtung]],'DD FD'!AE:AF,2,FALSE))</f>
        <v/>
      </c>
      <c r="NK176" s="815" t="str">
        <f>IF(Table1[[#This Row],[Verschluss - B3 - Beschichtung Anteil (in %)]]="","",Table1[[#This Row],[Verschluss - B3 - Beschichtung Anteil (in %)]])</f>
        <v/>
      </c>
      <c r="NL176" s="811" t="str">
        <f>IF(Table1[[#This Row],[Etikett - B1 - Art]]="","",VLOOKUP(Table1[[#This Row],[Etikett - B1 - Art]],'DD FD'!F:G,2,FALSE))</f>
        <v/>
      </c>
      <c r="NM176" s="812" t="str">
        <f>IF(Table1[[#This Row],[Etikett - B1 - Fraktion]]="","",VLOOKUP(Table1[[#This Row],[Etikett - B1 - Fraktion]],'DD FD'!H:J,3,FALSE))</f>
        <v/>
      </c>
      <c r="NN176" s="809" t="str">
        <f>IF(Table1[[#This Row],[Etikett - B1 - Gewicht (in G)]]="","",Table1[[#This Row],[Etikett - B1 - Gewicht (in G)]])</f>
        <v/>
      </c>
      <c r="NO176" s="809" t="str">
        <f>IF(Table1[[#This Row],[Etikett - B1 - Lizenzierungs-pflichtig? (X=Ja)]]="","",Table1[[#This Row],[Etikett - B1 - Lizenzierungs-pflichtig? (X=Ja)]])</f>
        <v/>
      </c>
      <c r="NP176" s="809" t="str">
        <f>IF(Table1[[#This Row],[Etikett - B1 - Trennbar vom Hauptkörper? (X=Ja)]]="","",Table1[[#This Row],[Etikett - B1 - Trennbar vom Hauptkörper? (X=Ja)]])</f>
        <v/>
      </c>
      <c r="NQ176" s="812" t="str">
        <f>IF(Table1[[#This Row],[Etikett - B1 - Virgin Material]]="","",VLOOKUP(Table1[[#This Row],[Etikett - B1 - Virgin Material]],'DD FD'!AJ:AK,2,FALSE))</f>
        <v/>
      </c>
      <c r="NR176" s="813" t="str">
        <f>IF(Table1[[#This Row],[Etikett - B1 - Virgin Material Anteil (in %)]]="","",Table1[[#This Row],[Etikett - B1 - Virgin Material Anteil (in %)]])</f>
        <v/>
      </c>
      <c r="NS176" s="812" t="str">
        <f>IF(Table1[[#This Row],[Etikett - B1 - Recyceltes Material]]="","",VLOOKUP(Table1[[#This Row],[Etikett - B1 - Recyceltes Material]],'DD FD'!AL:AM,2,FALSE))</f>
        <v/>
      </c>
      <c r="NT176" s="813" t="str">
        <f>IF(Table1[[#This Row],[Etikett - B1 - Recyceltes Material Anteil (in %)]]="","",Table1[[#This Row],[Etikett - B1 - Recyceltes Material Anteil (in %)]])</f>
        <v/>
      </c>
      <c r="NU176" s="812" t="str">
        <f>IF(Table1[[#This Row],[Etikett - B1 - Beschichtung]]="","",VLOOKUP(Table1[[#This Row],[Etikett - B1 - Beschichtung]],'DD FD'!AE:AF,2,FALSE))</f>
        <v/>
      </c>
      <c r="NV176" s="815" t="str">
        <f>IF(Table1[[#This Row],[Etikett - B1 - Beschichtung Anteil (in %)]]="","",Table1[[#This Row],[Etikett - B1 - Beschichtung Anteil (in %)]])</f>
        <v/>
      </c>
      <c r="NW176" s="811" t="str">
        <f>IF(Table1[[#This Row],[Etikett - B2 - Art]]="","",VLOOKUP(Table1[[#This Row],[Etikett - B2 - Art]],'DD FD'!F:G,2,FALSE))</f>
        <v/>
      </c>
      <c r="NX176" s="812" t="str">
        <f>IF(Table1[[#This Row],[Etikett - B2 - Fraktion]]="","",VLOOKUP(Table1[[#This Row],[Etikett - B2 - Fraktion]],'DD FD'!H:J,3,FALSE))</f>
        <v/>
      </c>
      <c r="NY176" s="809" t="str">
        <f>IF(Table1[[#This Row],[Etikett - B2 - Gewicht (in G)]]="","",Table1[[#This Row],[Etikett - B2 - Gewicht (in G)]])</f>
        <v/>
      </c>
      <c r="NZ176" s="809" t="str">
        <f>IF(Table1[[#This Row],[Etikett - B2 - Lizenzierungs-pflichtig? (X=Ja)]]="","",Table1[[#This Row],[Etikett - B2 - Lizenzierungs-pflichtig? (X=Ja)]])</f>
        <v/>
      </c>
      <c r="OA176" s="809" t="str">
        <f>IF(Table1[[#This Row],[Etikett - B2 - Trennbar vom Hauptkörper? (X=Ja)]]="","",Table1[[#This Row],[Etikett - B2 - Trennbar vom Hauptkörper? (X=Ja)]])</f>
        <v/>
      </c>
      <c r="OB176" s="812" t="str">
        <f>IF(Table1[[#This Row],[Etikett - B2 - Virgin Material]]="","",VLOOKUP(Table1[[#This Row],[Etikett - B2 - Virgin Material]],'DD FD'!AJ:AK,2,FALSE))</f>
        <v/>
      </c>
      <c r="OC176" s="813" t="str">
        <f>IF(Table1[[#This Row],[Etikett - B2 - Virgin Material Anteil (in %)]]="","",Table1[[#This Row],[Etikett - B2 - Virgin Material Anteil (in %)]])</f>
        <v/>
      </c>
      <c r="OD176" s="812" t="str">
        <f>IF(Table1[[#This Row],[Etikett - B2 - Recyceltes Material]]="","",VLOOKUP(Table1[[#This Row],[Etikett - B2 - Recyceltes Material]],'DD FD'!AL:AM,2,FALSE))</f>
        <v/>
      </c>
      <c r="OE176" s="813" t="str">
        <f>IF(Table1[[#This Row],[Etikett - B2 - Recyceltes Material Anteil (in %)]]="","",Table1[[#This Row],[Etikett - B2 - Recyceltes Material Anteil (in %)]])</f>
        <v/>
      </c>
      <c r="OF176" s="812" t="str">
        <f>IF(Table1[[#This Row],[Etikett - B2 - Beschichtung]]="","",VLOOKUP(Table1[[#This Row],[Etikett - B2 - Beschichtung]],'DD FD'!AE:AF,2,FALSE))</f>
        <v/>
      </c>
      <c r="OG176" s="815" t="str">
        <f>IF(Table1[[#This Row],[Etikett - B2 - Beschichtung Anteil (in %)]]="","",Table1[[#This Row],[Etikett - B2 - Beschichtung Anteil (in %)]])</f>
        <v/>
      </c>
      <c r="OH176" s="811" t="str">
        <f>IF(Table1[[#This Row],[Etikett - B3 - Art]]="","",VLOOKUP(Table1[[#This Row],[Etikett - B3 - Art]],'DD FD'!F:G,2,FALSE))</f>
        <v/>
      </c>
      <c r="OI176" s="812" t="str">
        <f>IF(Table1[[#This Row],[Etikett - B3 - Fraktion]]="","",VLOOKUP(Table1[[#This Row],[Etikett - B3 - Fraktion]],'DD FD'!H:J,3,FALSE))</f>
        <v/>
      </c>
      <c r="OJ176" s="809" t="str">
        <f>IF(Table1[[#This Row],[Etikett - B3 - Gewicht (in G)]]="","",Table1[[#This Row],[Etikett - B3 - Gewicht (in G)]])</f>
        <v/>
      </c>
      <c r="OK176" s="809" t="str">
        <f>IF(Table1[[#This Row],[Etikett - B3 - Lizenzierungs-pflichtig? (X=Ja)]]="","",Table1[[#This Row],[Etikett - B3 - Lizenzierungs-pflichtig? (X=Ja)]])</f>
        <v/>
      </c>
      <c r="OL176" s="809" t="str">
        <f>IF(Table1[[#This Row],[Etikett - B3 - Trennbar vom Hauptkörper? (X=Ja)]]="","",Table1[[#This Row],[Etikett - B3 - Trennbar vom Hauptkörper? (X=Ja)]])</f>
        <v/>
      </c>
      <c r="OM176" s="812" t="str">
        <f>IF(Table1[[#This Row],[Etikett - B3 - Virgin Material]]="","",VLOOKUP(Table1[[#This Row],[Etikett - B3 - Virgin Material]],'DD FD'!AJ:AK,2,FALSE))</f>
        <v/>
      </c>
      <c r="ON176" s="813" t="str">
        <f>IF(Table1[[#This Row],[Etikett - B3 - Virgin Material Anteil (in %)]]="","",Table1[[#This Row],[Etikett - B3 - Virgin Material Anteil (in %)]])</f>
        <v/>
      </c>
      <c r="OO176" s="812" t="str">
        <f>IF(Table1[[#This Row],[Etikett - B3 - Recyceltes Material]]="","",VLOOKUP(Table1[[#This Row],[Etikett - B3 - Recyceltes Material]],'DD FD'!AL:AM,2,FALSE))</f>
        <v/>
      </c>
      <c r="OP176" s="813" t="str">
        <f>IF(Table1[[#This Row],[Etikett - B3 - Recyceltes Material Anteil (in %)]]="","",Table1[[#This Row],[Etikett - B3 - Recyceltes Material Anteil (in %)]])</f>
        <v/>
      </c>
      <c r="OQ176" s="812" t="str">
        <f>IF(Table1[[#This Row],[Etikett - B3 - Beschichtung]]="","",VLOOKUP(Table1[[#This Row],[Etikett - B3 - Beschichtung]],'DD FD'!AE:AF,2,FALSE))</f>
        <v/>
      </c>
      <c r="OR176" s="861" t="str">
        <f>IF(Table1[[#This Row],[Etikett - B3 - Beschichtung Anteil (in %)]]="","",Table1[[#This Row],[Etikett - B3 - Beschichtung Anteil (in %)]])</f>
        <v/>
      </c>
      <c r="OS176" s="866">
        <f>ROUNDUP(SUM(
IF(AND(LB176='DD FD'!$J$7,LD176='DD FD'!$AI$3),LC176,0),
IF(AND(LL176='DD FD'!$J$7,LN176='DD FD'!$AI$3),LM176,0),
IF(AND(LV176='DD FD'!$J$7,LX176='DD FD'!$AI$3),LW176,0),
IF(AND(MF176='DD FD'!$J$7,MH176='DD FD'!$AI$3),MG176,0),
IF(AND(MQ176='DD FD'!$J$7,MS176='DD FD'!$AI$3),MR176,0),
IF(AND(NB176='DD FD'!$J$7,ND176='DD FD'!$AI$3),NC176,0),
IF(AND(NM176='DD FD'!$J$7,NO176='DD FD'!$AI$3),NN176,0),
IF(AND(NX176='DD FD'!$J$7,NZ176='DD FD'!$AI$3),NY176,0),
IF(AND(OI176='DD FD'!$J$7,OK176='DD FD'!$AI$3),OJ176,0),
),2)</f>
        <v>0</v>
      </c>
      <c r="OT176" s="865">
        <f>ROUNDUP(SUM(
IF(AND(LB176='DD FD'!$J$6,LD176='DD FD'!$AI$3),LC176,0),
IF(AND(LL176='DD FD'!$J$6,LN176='DD FD'!$AI$3),LM176,0),
IF(AND(LV176='DD FD'!$J$6,LX176='DD FD'!$AI$3),LW176,0),
IF(AND(MF176='DD FD'!$J$6,MH176='DD FD'!$AI$3),MG176,0),
IF(AND(MQ176='DD FD'!$J$6,MS176='DD FD'!$AI$3),MR176,0),
IF(AND(NB176='DD FD'!$J$6,ND176='DD FD'!$AI$3),NC176,0),
IF(AND(NM176='DD FD'!$J$6,NO176='DD FD'!$AI$3),NN176,0),
IF(AND(NX176='DD FD'!$J$6,NZ176='DD FD'!$AI$3),NY176,0),
IF(AND(OI176='DD FD'!$J$6,OK176='DD FD'!$AI$3),OJ176,0),
),2)</f>
        <v>0</v>
      </c>
      <c r="OU176" s="865">
        <f>ROUNDUP(SUM(
IF(AND(LB176='DD FD'!$J$10,LD176='DD FD'!$AI$3),LC176,0),
IF(AND(LL176='DD FD'!$J$10,LN176='DD FD'!$AI$3),LM176,0),
IF(AND(LV176='DD FD'!$J$10,LX176='DD FD'!$AI$3),LW176,0),
IF(AND(MF176='DD FD'!$J$10,MH176='DD FD'!$AI$3),MG176,0),
IF(AND(MQ176='DD FD'!$J$10,MS176='DD FD'!$AI$3),MR176,0),
IF(AND(NB176='DD FD'!$J$10,ND176='DD FD'!$AI$3),NC176,0),
IF(AND(NM176='DD FD'!$J$10,NO176='DD FD'!$AI$3),NN176,0),
IF(AND(NX176='DD FD'!$J$10,NZ176='DD FD'!$AI$3),NY176,0),
IF(AND(OI176='DD FD'!$J$10,OK176='DD FD'!$AI$3),OJ176,0),
),2)</f>
        <v>0</v>
      </c>
      <c r="OV176" s="865">
        <f>ROUNDUP(SUM(
IF(AND(LB176='DD FD'!$J$8,LD176='DD FD'!$AI$3),LC176,0),
IF(AND(LL176='DD FD'!$J$8,LN176='DD FD'!$AI$3),LM176,0),
IF(AND(LV176='DD FD'!$J$8,LX176='DD FD'!$AI$3),LW176,0),
IF(AND(MF176='DD FD'!$J$8,MH176='DD FD'!$AI$3),MG176,0),
IF(AND(MQ176='DD FD'!$J$8,MS176='DD FD'!$AI$3),MR176,0),
IF(AND(NB176='DD FD'!$J$8,ND176='DD FD'!$AI$3),NC176,0),
IF(AND(NM176='DD FD'!$J$8,NO176='DD FD'!$AI$3),NN176,0),
IF(AND(NX176='DD FD'!$J$8,NZ176='DD FD'!$AI$3),NY176,0),
IF(AND(OI176='DD FD'!$J$8,OK176='DD FD'!$AI$3),OJ176,0),
),2)</f>
        <v>0</v>
      </c>
      <c r="OW176" s="865">
        <f>ROUNDUP(SUM(
IF(AND(LB176='DD FD'!$J$5,LD176='DD FD'!$AI$3),LC176,0),
IF(AND(LL176='DD FD'!$J$5,LN176='DD FD'!$AI$3),LM176,0),
IF(AND(LV176='DD FD'!$J$5,LX176='DD FD'!$AI$3),LW176,0),
IF(AND(MF176='DD FD'!$J$5,MH176='DD FD'!$AI$3),MG176,0),
IF(AND(MQ176='DD FD'!$J$5,MS176='DD FD'!$AI$3),MR176,0),
IF(AND(NB176='DD FD'!$J$5,ND176='DD FD'!$AI$3),NC176,0),
IF(AND(NM176='DD FD'!$J$5,NO176='DD FD'!$AI$3),NN176,0),
IF(AND(NX176='DD FD'!$J$5,NZ176='DD FD'!$AI$3),NY176,0),
IF(AND(OI176='DD FD'!$J$5,OK176='DD FD'!$AI$3),OJ176,0),
),2)</f>
        <v>0</v>
      </c>
      <c r="OX176" s="865">
        <f>ROUNDUP(SUM(
IF(AND(LB176='DD FD'!$J$9,LD176='DD FD'!$AI$3),LC176,0),
IF(AND(LL176='DD FD'!$J$9,LN176='DD FD'!$AI$3),LM176,0),
IF(AND(LV176='DD FD'!$J$9,LX176='DD FD'!$AI$3),LW176,0),
IF(AND(MF176='DD FD'!$J$9,MH176='DD FD'!$AI$3),MG176,0),
IF(AND(MQ176='DD FD'!$J$9,MS176='DD FD'!$AI$3),MR176,0),
IF(AND(NB176='DD FD'!$J$9,ND176='DD FD'!$AI$3),NC176,0),
IF(AND(NM176='DD FD'!$J$9,NO176='DD FD'!$AI$3),NN176,0),
IF(AND(NX176='DD FD'!$J$9,NZ176='DD FD'!$AI$3),NY176,0),
IF(AND(OI176='DD FD'!$J$9,OK176='DD FD'!$AI$3),OJ176,0),
),2)</f>
        <v>0</v>
      </c>
      <c r="OY176" s="865">
        <f>ROUNDUP(SUM(
IF(AND(LB176='DD FD'!$J$4,LD176='DD FD'!$AI$3),LC176,0),
IF(AND(LL176='DD FD'!$J$4,LN176='DD FD'!$AI$3),LM176,0),
IF(AND(LV176='DD FD'!$J$4,LX176='DD FD'!$AI$3),LW176,0),
IF(AND(MF176='DD FD'!$J$4,MH176='DD FD'!$AI$3),MG176,0),
IF(AND(MQ176='DD FD'!$J$4,MS176='DD FD'!$AI$3),MR176,0),
IF(AND(NB176='DD FD'!$J$4,ND176='DD FD'!$AI$3),NC176,0),
IF(AND(NM176='DD FD'!$J$4,NO176='DD FD'!$AI$3),NN176,0),
IF(AND(NX176='DD FD'!$J$4,NZ176='DD FD'!$AI$3),NY176,0),
IF(AND(OI176='DD FD'!$J$4,OK176='DD FD'!$AI$3),OJ176,0),
),2)</f>
        <v>0</v>
      </c>
      <c r="OZ176" s="867">
        <f>ROUNDUP(SUM(
IF(AND(LB176='DD FD'!$J$11,LD176='DD FD'!$AI$3),LC176,0),
IF(AND(LL176='DD FD'!$J$11,LN176='DD FD'!$AI$3),LM176,0),
IF(AND(LV176='DD FD'!$J$11,LX176='DD FD'!$AI$3),LW176,0),
IF(AND(MF176='DD FD'!$J$11,MH176='DD FD'!$AI$3),MG176,0),
IF(AND(MQ176='DD FD'!$J$11,MS176='DD FD'!$AI$3),MR176,0),
IF(AND(NB176='DD FD'!$J$11,ND176='DD FD'!$AI$3),NC176,0),
IF(AND(NM176='DD FD'!$J$11,NO176='DD FD'!$AI$3),NN176,0),
IF(AND(NX176='DD FD'!$J$11,NZ176='DD FD'!$AI$3),NY176,0),
IF(AND(OI176='DD FD'!$J$11,OK176='DD FD'!$AI$3),OJ176,0),
),2)</f>
        <v>0</v>
      </c>
    </row>
    <row r="177" spans="1:416">
      <c r="A177" s="663"/>
      <c r="B177" s="182"/>
      <c r="C177" s="282"/>
      <c r="D177" s="282"/>
      <c r="E177" s="183"/>
      <c r="F177" s="355"/>
      <c r="G177" s="359"/>
      <c r="H177" s="664"/>
      <c r="I177" s="173"/>
      <c r="J177" s="161" t="str">
        <f t="shared" si="54"/>
        <v/>
      </c>
      <c r="K177" s="633" t="str">
        <f t="shared" si="71"/>
        <v/>
      </c>
      <c r="L177" s="636"/>
      <c r="M177" s="124" t="str">
        <f t="shared" si="72"/>
        <v/>
      </c>
      <c r="N177" s="125" t="str">
        <f t="shared" si="55"/>
        <v/>
      </c>
      <c r="O177" s="175"/>
      <c r="P177" s="175"/>
      <c r="Q177" s="126" t="str">
        <f t="shared" si="73"/>
        <v/>
      </c>
      <c r="R177" s="184"/>
      <c r="S177" s="184"/>
      <c r="T177" s="182"/>
      <c r="U177" s="182"/>
      <c r="V177" s="182"/>
      <c r="W177" s="358"/>
      <c r="X177" s="182"/>
      <c r="Y177" s="183"/>
      <c r="Z177" s="123"/>
      <c r="AA177" s="176"/>
      <c r="AB177" s="176"/>
      <c r="AC177" s="176"/>
      <c r="AD177" s="176"/>
      <c r="AE177" s="176"/>
      <c r="AF177" s="176"/>
      <c r="AG177" s="127" t="str">
        <f t="shared" si="74"/>
        <v/>
      </c>
      <c r="AH177" s="127" t="str">
        <f t="shared" si="75"/>
        <v/>
      </c>
      <c r="AI177" s="370"/>
      <c r="AJ177" s="635"/>
      <c r="AK177" s="619" t="str">
        <f t="shared" si="76"/>
        <v/>
      </c>
      <c r="AL177" s="124" t="str">
        <f t="shared" si="56"/>
        <v/>
      </c>
      <c r="AM177" s="124" t="str">
        <f t="shared" si="57"/>
        <v/>
      </c>
      <c r="AN177" s="124" t="str">
        <f t="shared" si="58"/>
        <v/>
      </c>
      <c r="AO177" s="124" t="str">
        <f t="shared" si="59"/>
        <v/>
      </c>
      <c r="AP177" s="184"/>
      <c r="AQ177" s="182"/>
      <c r="AR177" s="182"/>
      <c r="AS177" s="182"/>
      <c r="AT177" s="182"/>
      <c r="AU177" s="127" t="str">
        <f t="shared" si="60"/>
        <v/>
      </c>
      <c r="AV177" s="354"/>
      <c r="AW177" s="127" t="str">
        <f t="shared" si="61"/>
        <v/>
      </c>
      <c r="AX177" s="144" t="str">
        <f t="shared" si="62"/>
        <v/>
      </c>
      <c r="AY177" s="182"/>
      <c r="AZ177" s="23"/>
      <c r="BA177" s="23"/>
      <c r="BB177" s="183"/>
      <c r="BC177" s="622"/>
      <c r="BD177" s="649" t="str">
        <f t="shared" si="77"/>
        <v/>
      </c>
      <c r="BE177" s="354"/>
      <c r="BF177" s="192" t="str">
        <f t="shared" si="78"/>
        <v/>
      </c>
      <c r="BG177" s="159"/>
      <c r="BH177" s="159"/>
      <c r="BI177" s="182"/>
      <c r="BJ177" s="194"/>
      <c r="BK177" s="194"/>
      <c r="BL177" s="194"/>
      <c r="BM177" s="127" t="str">
        <f t="shared" si="63"/>
        <v/>
      </c>
      <c r="BN177" s="194"/>
      <c r="BO177" s="178" t="str">
        <f t="shared" si="64"/>
        <v/>
      </c>
      <c r="BP177" s="191"/>
      <c r="BQ177" s="182"/>
      <c r="BR177" s="23"/>
      <c r="BS177" s="23"/>
      <c r="BT177" s="23"/>
      <c r="BU177" s="651"/>
      <c r="BV177" s="647"/>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633" t="str">
        <f t="shared" si="79"/>
        <v/>
      </c>
      <c r="DY177" s="736"/>
      <c r="DZ177" s="334"/>
      <c r="EA177" s="736"/>
      <c r="EB177" s="197"/>
      <c r="EC177" s="194"/>
      <c r="ED177" s="197"/>
      <c r="EE177" s="197"/>
      <c r="EF177" s="194"/>
      <c r="EG177" s="194"/>
      <c r="EH177" s="194"/>
      <c r="EI177" s="123" t="str">
        <f t="shared" si="65"/>
        <v/>
      </c>
      <c r="EJ177" s="194"/>
      <c r="EK177" s="620" t="str">
        <f t="shared" si="66"/>
        <v/>
      </c>
      <c r="EL177" s="756"/>
      <c r="EM177" s="620" t="str">
        <f t="shared" si="80"/>
        <v/>
      </c>
      <c r="EN177" s="733"/>
      <c r="EO177" s="163"/>
      <c r="EP177" s="163"/>
      <c r="EQ177" s="163"/>
      <c r="ER177" s="163"/>
      <c r="ES177" s="163"/>
      <c r="ET177" s="163"/>
      <c r="EU177" s="163"/>
      <c r="EV177" s="163"/>
      <c r="EW177" s="163"/>
      <c r="EX177" s="163"/>
      <c r="EY177" s="163"/>
      <c r="EZ177" s="163"/>
      <c r="FA177" s="163"/>
      <c r="FB177" s="163"/>
      <c r="FC177" s="742"/>
      <c r="FD177" s="648" t="str">
        <f t="shared" si="67"/>
        <v/>
      </c>
      <c r="FE177" s="183"/>
      <c r="FF177" s="201"/>
      <c r="FG177" s="201"/>
      <c r="FH177" s="201"/>
      <c r="FI177" s="201"/>
      <c r="FJ177" s="201"/>
      <c r="FK177" s="201"/>
      <c r="FL177" s="182"/>
      <c r="FM177" s="182"/>
      <c r="FN177" s="334"/>
      <c r="FO177" s="123" t="str">
        <f t="shared" si="68"/>
        <v/>
      </c>
      <c r="FP177" s="889" t="str">
        <f>IF(Table1[[#This Row],[Baumwollanteil (in %)]]&lt;&gt;"","05","")</f>
        <v/>
      </c>
      <c r="FQ177" s="999"/>
      <c r="FR177" s="179" t="str">
        <f t="shared" si="69"/>
        <v/>
      </c>
      <c r="FS177" s="175"/>
      <c r="FT177" s="175"/>
      <c r="FU177" s="175"/>
      <c r="FV177" s="745" t="str">
        <f t="shared" si="70"/>
        <v/>
      </c>
      <c r="FZ177" s="24"/>
      <c r="GA177" s="24"/>
      <c r="GC177" s="1010" t="str">
        <f>IF(Table1[[#This Row],[Global Trade Item Number (GTIN)]]="","",Table1[[#This Row],[Global Trade Item Number (GTIN)]])</f>
        <v/>
      </c>
      <c r="GD177" s="790" t="str">
        <f>IF(Table1[[#This Row],[WAWI-Nr./ Kreditoren-Nummer
(ASDV)]]&lt;&gt;"",Table1[[#This Row],[WAWI-Nr./ Kreditoren-Nummer
(ASDV)]],"")</f>
        <v/>
      </c>
      <c r="GE177" s="190"/>
      <c r="GF177" s="790" t="str">
        <f>IF(Table1[[#This Row],[Gültig ab (Datum)]]&lt;&gt;"","31.12.9999","")</f>
        <v/>
      </c>
      <c r="GG177" s="190"/>
      <c r="GH177" s="190"/>
      <c r="GI177" s="616"/>
      <c r="GJ177" s="765"/>
      <c r="GK177" s="763"/>
      <c r="GL177" s="617"/>
      <c r="GM177" s="617"/>
      <c r="GN177" s="617"/>
      <c r="GO177" s="617"/>
      <c r="GP177" s="617"/>
      <c r="GQ177" s="775"/>
      <c r="GR177" s="771"/>
      <c r="GS177" s="159"/>
      <c r="GT177" s="610"/>
      <c r="GU177" s="610"/>
      <c r="GV177" s="610"/>
      <c r="GW177" s="610"/>
      <c r="GX177" s="610"/>
      <c r="GY177" s="610"/>
      <c r="GZ177" s="610"/>
      <c r="HA177" s="610"/>
      <c r="HB177" s="771"/>
      <c r="HC177" s="610"/>
      <c r="HD177" s="610"/>
      <c r="HE177" s="610"/>
      <c r="HF177" s="610"/>
      <c r="HG177" s="610"/>
      <c r="HH177" s="610"/>
      <c r="HI177" s="610"/>
      <c r="HJ177" s="610"/>
      <c r="HK177" s="610"/>
      <c r="HL177" s="771"/>
      <c r="HM177" s="610"/>
      <c r="HN177" s="610"/>
      <c r="HO177" s="610"/>
      <c r="HP177" s="610"/>
      <c r="HQ177" s="610"/>
      <c r="HR177" s="610"/>
      <c r="HS177" s="610"/>
      <c r="HT177" s="610"/>
      <c r="HU177" s="610"/>
      <c r="HV177" s="771"/>
      <c r="HW177" s="610"/>
      <c r="HX177" s="610"/>
      <c r="HY177" s="610"/>
      <c r="HZ177" s="610"/>
      <c r="IA177" s="610"/>
      <c r="IB177" s="610"/>
      <c r="IC177" s="610"/>
      <c r="ID177" s="610"/>
      <c r="IE177" s="610"/>
      <c r="IF177" s="610"/>
      <c r="IG177" s="771"/>
      <c r="IH177" s="610"/>
      <c r="II177" s="610"/>
      <c r="IJ177" s="610"/>
      <c r="IK177" s="610"/>
      <c r="IL177" s="610"/>
      <c r="IM177" s="610"/>
      <c r="IN177" s="610"/>
      <c r="IO177" s="610"/>
      <c r="IP177" s="610"/>
      <c r="IQ177" s="610"/>
      <c r="IR177" s="771"/>
      <c r="IS177" s="610"/>
      <c r="IT177" s="610"/>
      <c r="IU177" s="610"/>
      <c r="IV177" s="610"/>
      <c r="IW177" s="610"/>
      <c r="IX177" s="610"/>
      <c r="IY177" s="610"/>
      <c r="IZ177" s="610"/>
      <c r="JA177" s="610"/>
      <c r="JB177" s="610"/>
      <c r="JC177" s="771"/>
      <c r="JD177" s="610"/>
      <c r="JE177" s="610"/>
      <c r="JF177" s="610"/>
      <c r="JG177" s="610"/>
      <c r="JH177" s="610"/>
      <c r="JI177" s="610"/>
      <c r="JJ177" s="610"/>
      <c r="JK177" s="610"/>
      <c r="JL177" s="610"/>
      <c r="JM177" s="827"/>
      <c r="JN177" s="771"/>
      <c r="JO177" s="610"/>
      <c r="JP177" s="610"/>
      <c r="JQ177" s="610"/>
      <c r="JR177" s="610"/>
      <c r="JS177" s="610"/>
      <c r="JT177" s="610"/>
      <c r="JU177" s="610"/>
      <c r="JV177" s="610"/>
      <c r="JW177" s="610"/>
      <c r="JX177" s="610"/>
      <c r="JY177" s="771"/>
      <c r="JZ177" s="610"/>
      <c r="KA177" s="610"/>
      <c r="KB177" s="610"/>
      <c r="KC177" s="610"/>
      <c r="KD177" s="610"/>
      <c r="KE177" s="610"/>
      <c r="KF177" s="610"/>
      <c r="KG177" s="610"/>
      <c r="KH177" s="610"/>
      <c r="KI177" s="610"/>
      <c r="KL177" s="803" t="str">
        <f>IF(Table1[[#This Row],[GTIN]]&lt;&gt;"",Table1[[#This Row],[GTIN]],"")</f>
        <v/>
      </c>
      <c r="KM177" s="804" t="str">
        <f>Table1[[#This Row],[Kreditor]]</f>
        <v/>
      </c>
      <c r="KN177" s="805" t="str">
        <f>IF(Table1[[#This Row],[Gültig ab (Datum)]]&lt;&gt;"",Table1[[#This Row],[Gültig ab (Datum)]],"")</f>
        <v/>
      </c>
      <c r="KO177" s="805" t="str">
        <f>Table1[[#This Row],[Gültig bis]]</f>
        <v/>
      </c>
      <c r="KP177" s="818" t="str">
        <f>IF(Table1[[#This Row],[Artikel verpackt? 
(X=Ja)]]="","",Table1[[#This Row],[Artikel verpackt? 
(X=Ja)]])</f>
        <v/>
      </c>
      <c r="KQ177" s="806" t="str">
        <f>IF(Table1[[#This Row],[Verpackung recyclingfähig?
(X=Ja)]]="","",Table1[[#This Row],[Verpackung recyclingfähig?
(X=Ja)]])</f>
        <v/>
      </c>
      <c r="KR177" s="807"/>
      <c r="KS177" s="808"/>
      <c r="KT177" s="809"/>
      <c r="KU177" s="809"/>
      <c r="KV177" s="809"/>
      <c r="KW177" s="809"/>
      <c r="KX177" s="809"/>
      <c r="KY177" s="809"/>
      <c r="KZ177" s="810"/>
      <c r="LA177" s="811" t="str">
        <f>IF(Table1[[#This Row],[Hauptkörper - B1 - Art]]="","",VLOOKUP(Table1[[#This Row],[Hauptkörper - B1 - Art]],'DD FD'!B:C,2,FALSE))</f>
        <v/>
      </c>
      <c r="LB177" s="812" t="str">
        <f>IF(Table1[[#This Row],[Hauptkörper - B1 - Fraktion]]="","",VLOOKUP(Table1[[#This Row],[Hauptkörper - B1 - Fraktion]],'DD FD'!H:J,3,FALSE))</f>
        <v/>
      </c>
      <c r="LC177" s="809" t="str">
        <f>IF(Table1[[#This Row],[Hauptkörper - B1 - Gewicht
(in G)]]="","",Table1[[#This Row],[Hauptkörper - B1 - Gewicht
(in G)]])</f>
        <v/>
      </c>
      <c r="LD177" s="809" t="str">
        <f>IF(Table1[[#This Row],[Hauptkörper - B1 - Lizenzierungs-pflichtig? (X=Ja)]]="","",Table1[[#This Row],[Hauptkörper - B1 - Lizenzierungs-pflichtig? (X=Ja)]])</f>
        <v/>
      </c>
      <c r="LE177" s="812" t="str">
        <f>IF(Table1[[#This Row],[Hauptkörper - B1 - Virgin Material]]="","",VLOOKUP(Table1[[#This Row],[Hauptkörper - B1 - Virgin Material]],'DD FD'!AJ:AK,2,FALSE))</f>
        <v/>
      </c>
      <c r="LF177" s="813" t="str">
        <f>IF(Table1[[#This Row],[Hauptkörper - B1 - Virgin Material Anteil (in %)]]="","",Table1[[#This Row],[Hauptkörper - B1 - Virgin Material Anteil (in %)]])</f>
        <v/>
      </c>
      <c r="LG177" s="812" t="str">
        <f>IF(Table1[[#This Row],[Hauptkörper - B1 - Recyceltes Material]]="","",VLOOKUP(Table1[[#This Row],[Hauptkörper - B1 - Recyceltes Material]],'DD FD'!AL:AM,2,FALSE))</f>
        <v/>
      </c>
      <c r="LH177" s="813" t="str">
        <f>IF(Table1[[#This Row],[Hauptkörper - B1 - Recyceltes Material Anteil (in %)]]="","",Table1[[#This Row],[Hauptkörper - B1 - Recyceltes Material Anteil (in %)]])</f>
        <v/>
      </c>
      <c r="LI177" s="814" t="str">
        <f>IF(Table1[[#This Row],[Hauptkörper - B1 - Beschichtung]]="","",VLOOKUP(Table1[[#This Row],[Hauptkörper - B1 - Beschichtung]],'DD FD'!AE:AF,2,FALSE))</f>
        <v/>
      </c>
      <c r="LJ177" s="815" t="str">
        <f>IF(Table1[[#This Row],[Hauptkörper - B1 - Beschichtung Anteil (in %)]]="","",Table1[[#This Row],[Hauptkörper - B1 - Beschichtung Anteil (in %)]])</f>
        <v/>
      </c>
      <c r="LK177" s="811" t="str">
        <f>IF(Table1[[#This Row],[Hauptkörper - B2 - Art]]="","",VLOOKUP(Table1[[#This Row],[Hauptkörper - B2 - Art]],'DD FD'!B:C,2,FALSE))</f>
        <v/>
      </c>
      <c r="LL177" s="812" t="str">
        <f>IF(Table1[[#This Row],[Hauptkörper - B2 - Fraktion]]="","",VLOOKUP(Table1[[#This Row],[Hauptkörper - B2 - Fraktion]],'DD FD'!H:J,3,FALSE))</f>
        <v/>
      </c>
      <c r="LM177" s="809" t="str">
        <f>IF(Table1[[#This Row],[Hauptkörper - B2 - Gewicht
(in G)]]="","",Table1[[#This Row],[Hauptkörper - B2 - Gewicht
(in G)]])</f>
        <v/>
      </c>
      <c r="LN177" s="809" t="str">
        <f>IF(Table1[[#This Row],[Hauptkörper - B2 - Lizenzierungs-pflichtig? (X=Ja)]]="","",Table1[[#This Row],[Hauptkörper - B2 - Lizenzierungs-pflichtig? (X=Ja)]])</f>
        <v/>
      </c>
      <c r="LO177" s="812" t="str">
        <f>IF(Table1[[#This Row],[Hauptkörper - B2 - Virgin Material]]="","",VLOOKUP(Table1[[#This Row],[Hauptkörper - B2 - Virgin Material]],'DD FD'!AJ:AK,2,FALSE))</f>
        <v/>
      </c>
      <c r="LP177" s="813" t="str">
        <f>IF(Table1[[#This Row],[Hauptkörper - B2 - Virgin Material Anteil (in %)]]="","",Table1[[#This Row],[Hauptkörper - B2 - Virgin Material Anteil (in %)]])</f>
        <v/>
      </c>
      <c r="LQ177" s="812" t="str">
        <f>IF(Table1[[#This Row],[Hauptkörper - B2 - Recyceltes Material]]="","",VLOOKUP(Table1[[#This Row],[Hauptkörper - B2 - Recyceltes Material]],'DD FD'!AL:AM,2,FALSE))</f>
        <v/>
      </c>
      <c r="LR177" s="813" t="str">
        <f>IF(Table1[[#This Row],[Hauptkörper - B2 - Recyceltes Material Anteil (in %)]]="","",Table1[[#This Row],[Hauptkörper - B2 - Recyceltes Material Anteil (in %)]])</f>
        <v/>
      </c>
      <c r="LS177" s="812" t="str">
        <f>IF(Table1[[#This Row],[Hauptkörper - B2 - Beschichtung]]="","",VLOOKUP(Table1[[#This Row],[Hauptkörper - B2 - Beschichtung]],'DD FD'!AE:AF,2,FALSE))</f>
        <v/>
      </c>
      <c r="LT177" s="815" t="str">
        <f>IF(Table1[[#This Row],[Hauptkörper - B2 - Beschichtung Anteil (in %)]]="","",Table1[[#This Row],[Hauptkörper - B2 - Beschichtung Anteil (in %)]])</f>
        <v/>
      </c>
      <c r="LU177" s="811" t="str">
        <f>IF(Table1[[#This Row],[Hauptkörper - B3 - Art]]="","",VLOOKUP(Table1[[#This Row],[Hauptkörper - B3 - Art]],'DD FD'!B:C,2,FALSE))</f>
        <v/>
      </c>
      <c r="LV177" s="812" t="str">
        <f>IF(Table1[[#This Row],[Hauptkörper - B3 - Fraktion]]="","",VLOOKUP(Table1[[#This Row],[Hauptkörper - B3 - Fraktion]],'DD FD'!H:J,3,FALSE))</f>
        <v/>
      </c>
      <c r="LW177" s="809" t="str">
        <f>IF(Table1[[#This Row],[Hauptkörper - B3 - Gewicht
(in G)]]="","",Table1[[#This Row],[Hauptkörper - B3 - Gewicht
(in G)]])</f>
        <v/>
      </c>
      <c r="LX177" s="809" t="str">
        <f>IF(Table1[[#This Row],[Hauptkörper - B3 - Lizenzierungs-pflichtig? (X=Ja)]]="","",Table1[[#This Row],[Hauptkörper - B3 - Lizenzierungs-pflichtig? (X=Ja)]])</f>
        <v/>
      </c>
      <c r="LY177" s="812" t="str">
        <f>IF(Table1[[#This Row],[Hauptkörper - B3 - Virgin Material]]="","",VLOOKUP(Table1[[#This Row],[Hauptkörper - B3 - Virgin Material]],'DD FD'!AJ:AK,2,FALSE))</f>
        <v/>
      </c>
      <c r="LZ177" s="813" t="str">
        <f>IF(Table1[[#This Row],[Hauptkörper - B3 - Virgin Material Anteil (in %)]]="","",Table1[[#This Row],[Hauptkörper - B3 - Virgin Material Anteil (in %)]])</f>
        <v/>
      </c>
      <c r="MA177" s="812" t="str">
        <f>IF(Table1[[#This Row],[Hauptkörper - B3 - Recyceltes Material]]="","",VLOOKUP(Table1[[#This Row],[Hauptkörper - B3 - Recyceltes Material]],'DD FD'!AL:AM,2,FALSE))</f>
        <v/>
      </c>
      <c r="MB177" s="813" t="str">
        <f>IF(Table1[[#This Row],[Hauptkörper - B3 - Recyceltes Material Anteil (in %)]]="","",Table1[[#This Row],[Hauptkörper - B3 - Recyceltes Material Anteil (in %)]])</f>
        <v/>
      </c>
      <c r="MC177" s="812" t="str">
        <f>IF(Table1[[#This Row],[Hauptkörper - B3 - Beschichtung]]="","",VLOOKUP(Table1[[#This Row],[Hauptkörper - B3 - Beschichtung]],'DD FD'!AE:AF,2,FALSE))</f>
        <v/>
      </c>
      <c r="MD177" s="815" t="str">
        <f>IF(Table1[[#This Row],[Hauptkörper - B3 - Beschichtung Anteil (in %)]]="","",Table1[[#This Row],[Hauptkörper - B3 - Beschichtung Anteil (in %)]])</f>
        <v/>
      </c>
      <c r="ME177" s="811" t="str">
        <f>IF(Table1[[#This Row],[Verschluss - B1 - Art]]="","",VLOOKUP(Table1[[#This Row],[Verschluss - B1 - Art]],'DD FD'!D:E,2,FALSE))</f>
        <v/>
      </c>
      <c r="MF177" s="812" t="str">
        <f>IF(Table1[[#This Row],[Verschluss - B1 - Fraktion]]="","",VLOOKUP(Table1[[#This Row],[Verschluss - B1 - Fraktion]],'DD FD'!H:J,3,FALSE))</f>
        <v/>
      </c>
      <c r="MG177" s="809" t="str">
        <f>IF(Table1[[#This Row],[Verschluss - B1 - Gewicht (in G)]]="","",Table1[[#This Row],[Verschluss - B1 - Gewicht (in G)]])</f>
        <v/>
      </c>
      <c r="MH177" s="809" t="str">
        <f>IF(Table1[[#This Row],[Verschluss - B1 - Lizenzierungs-pflichtig? (X=Ja)]]="","",Table1[[#This Row],[Verschluss - B1 - Lizenzierungs-pflichtig? (X=Ja)]])</f>
        <v/>
      </c>
      <c r="MI177" s="809" t="str">
        <f>IF(Table1[[#This Row],[Verschluss - B1 - Trennbar vom Hauptkörper? (X=Ja)]]="","",Table1[[#This Row],[Verschluss - B1 - Trennbar vom Hauptkörper? (X=Ja)]])</f>
        <v/>
      </c>
      <c r="MJ177" s="812" t="str">
        <f>IF(Table1[[#This Row],[Verschluss - B1 - Virgin Material]]="","",VLOOKUP(Table1[[#This Row],[Verschluss - B1 - Virgin Material]],'DD FD'!AJ:AK,2,FALSE))</f>
        <v/>
      </c>
      <c r="MK177" s="813" t="str">
        <f>IF(Table1[[#This Row],[Verschluss - B1 - Virgin Material Anteil (in %)]]="","",Table1[[#This Row],[Verschluss - B1 - Virgin Material Anteil (in %)]])</f>
        <v/>
      </c>
      <c r="ML177" s="812" t="str">
        <f>IF(Table1[[#This Row],[Verschluss - B1 - Recyceltes Material]]="","",VLOOKUP(Table1[[#This Row],[Verschluss - B1 - Recyceltes Material]],'DD FD'!AL:AM,2,FALSE))</f>
        <v/>
      </c>
      <c r="MM177" s="813" t="str">
        <f>IF(Table1[[#This Row],[Verschluss - B1 - Recyceltes Material Anteil (in %)]]="","",Table1[[#This Row],[Verschluss - B1 - Recyceltes Material Anteil (in %)]])</f>
        <v/>
      </c>
      <c r="MN177" s="812" t="str">
        <f>IF(Table1[[#This Row],[Verschluss - B1 - Beschichtung]]="","",VLOOKUP(Table1[[#This Row],[Verschluss - B1 - Beschichtung]],'DD FD'!AE:AF,2,FALSE))</f>
        <v/>
      </c>
      <c r="MO177" s="815" t="str">
        <f>IF(Table1[[#This Row],[Verschluss - B1 - Beschichtung Anteil (in %)]]="","",Table1[[#This Row],[Verschluss - B1 - Beschichtung Anteil (in %)]])</f>
        <v/>
      </c>
      <c r="MP177" s="811" t="str">
        <f>IF(Table1[[#This Row],[Verschluss - B2 - Art]]="","",VLOOKUP(Table1[[#This Row],[Verschluss - B2 - Art]],'DD FD'!D:E,2,FALSE))</f>
        <v/>
      </c>
      <c r="MQ177" s="812" t="str">
        <f>IF(Table1[[#This Row],[Verschluss - B2 - Fraktion]]="","",VLOOKUP(Table1[[#This Row],[Verschluss - B2 - Fraktion]],'DD FD'!H:J,3,FALSE))</f>
        <v/>
      </c>
      <c r="MR177" s="809" t="str">
        <f>IF(Table1[[#This Row],[Verschluss - B2 - Gewicht (in G)]]="","",Table1[[#This Row],[Verschluss - B2 - Gewicht (in G)]])</f>
        <v/>
      </c>
      <c r="MS177" s="809" t="str">
        <f>IF(Table1[[#This Row],[Verschluss - B2 - Lizenzierungs-pflichtig? (X=Ja)]]="","",Table1[[#This Row],[Verschluss - B2 - Lizenzierungs-pflichtig? (X=Ja)]])</f>
        <v/>
      </c>
      <c r="MT177" s="809" t="str">
        <f>IF(Table1[[#This Row],[Verschluss - B2 - Trennbar vom Hauptkörper? (X=Ja)]]="","",Table1[[#This Row],[Verschluss - B2 - Trennbar vom Hauptkörper? (X=Ja)]])</f>
        <v/>
      </c>
      <c r="MU177" s="812" t="str">
        <f>IF(Table1[[#This Row],[Verschluss - B2 - Virgin Material]]="","",VLOOKUP(Table1[[#This Row],[Verschluss - B2 - Virgin Material]],'DD FD'!AJ:AK,2,FALSE))</f>
        <v/>
      </c>
      <c r="MV177" s="813" t="str">
        <f>IF(Table1[[#This Row],[Verschluss - B2 - Virgin Material Anteil (in %)]]="","",Table1[[#This Row],[Verschluss - B2 - Virgin Material Anteil (in %)]])</f>
        <v/>
      </c>
      <c r="MW177" s="812" t="str">
        <f>IF(Table1[[#This Row],[Verschluss - B2 - Recyceltes Material]]="","",VLOOKUP(Table1[[#This Row],[Verschluss - B2 - Recyceltes Material]],'DD FD'!AL:AM,2,FALSE))</f>
        <v/>
      </c>
      <c r="MX177" s="813" t="str">
        <f>IF(Table1[[#This Row],[Verschluss - B2 - Recyceltes Material Anteil (in %)]]="","",Table1[[#This Row],[Verschluss - B2 - Recyceltes Material Anteil (in %)]])</f>
        <v/>
      </c>
      <c r="MY177" s="812" t="str">
        <f>IF(Table1[[#This Row],[Verschluss - B2 - Beschichtung]]="","",VLOOKUP(Table1[[#This Row],[Verschluss - B2 - Beschichtung]],'DD FD'!AE:AF,2,FALSE))</f>
        <v/>
      </c>
      <c r="MZ177" s="815" t="str">
        <f>IF(Table1[[#This Row],[Verschluss - B2 - Beschichtung Anteil (in %)]]="","",Table1[[#This Row],[Verschluss - B2 - Beschichtung Anteil (in %)]])</f>
        <v/>
      </c>
      <c r="NA177" s="811" t="str">
        <f>IF(Table1[[#This Row],[Verschluss - B3 - Art]]="","",VLOOKUP(Table1[[#This Row],[Verschluss - B3 - Art]],'DD FD'!D:E,2,FALSE))</f>
        <v/>
      </c>
      <c r="NB177" s="812" t="str">
        <f>IF(Table1[[#This Row],[Verschluss - B3 - Fraktion]]="","",VLOOKUP(Table1[[#This Row],[Verschluss - B3 - Fraktion]],'DD FD'!H:J,3,FALSE))</f>
        <v/>
      </c>
      <c r="NC177" s="809" t="str">
        <f>IF(Table1[[#This Row],[Verschluss - B3 - Gewicht (in G)]]="","",Table1[[#This Row],[Verschluss - B3 - Gewicht (in G)]])</f>
        <v/>
      </c>
      <c r="ND177" s="809" t="str">
        <f>IF(Table1[[#This Row],[Verschluss - B3 - Lizenzierungs-pflichtig? (X=Ja)]]="","",Table1[[#This Row],[Verschluss - B3 - Lizenzierungs-pflichtig? (X=Ja)]])</f>
        <v/>
      </c>
      <c r="NE177" s="809" t="str">
        <f>IF(Table1[[#This Row],[Verschluss - B3 - Trennbar vom Hauptkörper? (X=Ja)]]="","",Table1[[#This Row],[Verschluss - B3 - Trennbar vom Hauptkörper? (X=Ja)]])</f>
        <v/>
      </c>
      <c r="NF177" s="812" t="str">
        <f>IF(Table1[[#This Row],[Verschluss - B3 - Virgin Material]]="","",VLOOKUP(Table1[[#This Row],[Verschluss - B3 - Virgin Material]],'DD FD'!AJ:AK,2,FALSE))</f>
        <v/>
      </c>
      <c r="NG177" s="813" t="str">
        <f>IF(Table1[[#This Row],[Verschluss - B3 - Virgin Material Anteil (in %)]]="","",Table1[[#This Row],[Verschluss - B3 - Virgin Material Anteil (in %)]])</f>
        <v/>
      </c>
      <c r="NH177" s="812" t="str">
        <f>IF(Table1[[#This Row],[Verschluss - B3 - Recyceltes Material]]="","",VLOOKUP(Table1[[#This Row],[Verschluss - B3 - Recyceltes Material]],'DD FD'!AL:AM,2,FALSE))</f>
        <v/>
      </c>
      <c r="NI177" s="813" t="str">
        <f>IF(Table1[[#This Row],[Verschluss - B3 - Recyceltes Material Anteil (in %)]]="","",Table1[[#This Row],[Verschluss - B3 - Recyceltes Material Anteil (in %)]])</f>
        <v/>
      </c>
      <c r="NJ177" s="812" t="str">
        <f>IF(Table1[[#This Row],[Verschluss - B3 - Beschichtung]]="","",VLOOKUP(Table1[[#This Row],[Verschluss - B3 - Beschichtung]],'DD FD'!AE:AF,2,FALSE))</f>
        <v/>
      </c>
      <c r="NK177" s="815" t="str">
        <f>IF(Table1[[#This Row],[Verschluss - B3 - Beschichtung Anteil (in %)]]="","",Table1[[#This Row],[Verschluss - B3 - Beschichtung Anteil (in %)]])</f>
        <v/>
      </c>
      <c r="NL177" s="811" t="str">
        <f>IF(Table1[[#This Row],[Etikett - B1 - Art]]="","",VLOOKUP(Table1[[#This Row],[Etikett - B1 - Art]],'DD FD'!F:G,2,FALSE))</f>
        <v/>
      </c>
      <c r="NM177" s="812" t="str">
        <f>IF(Table1[[#This Row],[Etikett - B1 - Fraktion]]="","",VLOOKUP(Table1[[#This Row],[Etikett - B1 - Fraktion]],'DD FD'!H:J,3,FALSE))</f>
        <v/>
      </c>
      <c r="NN177" s="809" t="str">
        <f>IF(Table1[[#This Row],[Etikett - B1 - Gewicht (in G)]]="","",Table1[[#This Row],[Etikett - B1 - Gewicht (in G)]])</f>
        <v/>
      </c>
      <c r="NO177" s="809" t="str">
        <f>IF(Table1[[#This Row],[Etikett - B1 - Lizenzierungs-pflichtig? (X=Ja)]]="","",Table1[[#This Row],[Etikett - B1 - Lizenzierungs-pflichtig? (X=Ja)]])</f>
        <v/>
      </c>
      <c r="NP177" s="809" t="str">
        <f>IF(Table1[[#This Row],[Etikett - B1 - Trennbar vom Hauptkörper? (X=Ja)]]="","",Table1[[#This Row],[Etikett - B1 - Trennbar vom Hauptkörper? (X=Ja)]])</f>
        <v/>
      </c>
      <c r="NQ177" s="812" t="str">
        <f>IF(Table1[[#This Row],[Etikett - B1 - Virgin Material]]="","",VLOOKUP(Table1[[#This Row],[Etikett - B1 - Virgin Material]],'DD FD'!AJ:AK,2,FALSE))</f>
        <v/>
      </c>
      <c r="NR177" s="813" t="str">
        <f>IF(Table1[[#This Row],[Etikett - B1 - Virgin Material Anteil (in %)]]="","",Table1[[#This Row],[Etikett - B1 - Virgin Material Anteil (in %)]])</f>
        <v/>
      </c>
      <c r="NS177" s="812" t="str">
        <f>IF(Table1[[#This Row],[Etikett - B1 - Recyceltes Material]]="","",VLOOKUP(Table1[[#This Row],[Etikett - B1 - Recyceltes Material]],'DD FD'!AL:AM,2,FALSE))</f>
        <v/>
      </c>
      <c r="NT177" s="813" t="str">
        <f>IF(Table1[[#This Row],[Etikett - B1 - Recyceltes Material Anteil (in %)]]="","",Table1[[#This Row],[Etikett - B1 - Recyceltes Material Anteil (in %)]])</f>
        <v/>
      </c>
      <c r="NU177" s="812" t="str">
        <f>IF(Table1[[#This Row],[Etikett - B1 - Beschichtung]]="","",VLOOKUP(Table1[[#This Row],[Etikett - B1 - Beschichtung]],'DD FD'!AE:AF,2,FALSE))</f>
        <v/>
      </c>
      <c r="NV177" s="815" t="str">
        <f>IF(Table1[[#This Row],[Etikett - B1 - Beschichtung Anteil (in %)]]="","",Table1[[#This Row],[Etikett - B1 - Beschichtung Anteil (in %)]])</f>
        <v/>
      </c>
      <c r="NW177" s="811" t="str">
        <f>IF(Table1[[#This Row],[Etikett - B2 - Art]]="","",VLOOKUP(Table1[[#This Row],[Etikett - B2 - Art]],'DD FD'!F:G,2,FALSE))</f>
        <v/>
      </c>
      <c r="NX177" s="812" t="str">
        <f>IF(Table1[[#This Row],[Etikett - B2 - Fraktion]]="","",VLOOKUP(Table1[[#This Row],[Etikett - B2 - Fraktion]],'DD FD'!H:J,3,FALSE))</f>
        <v/>
      </c>
      <c r="NY177" s="809" t="str">
        <f>IF(Table1[[#This Row],[Etikett - B2 - Gewicht (in G)]]="","",Table1[[#This Row],[Etikett - B2 - Gewicht (in G)]])</f>
        <v/>
      </c>
      <c r="NZ177" s="809" t="str">
        <f>IF(Table1[[#This Row],[Etikett - B2 - Lizenzierungs-pflichtig? (X=Ja)]]="","",Table1[[#This Row],[Etikett - B2 - Lizenzierungs-pflichtig? (X=Ja)]])</f>
        <v/>
      </c>
      <c r="OA177" s="809" t="str">
        <f>IF(Table1[[#This Row],[Etikett - B2 - Trennbar vom Hauptkörper? (X=Ja)]]="","",Table1[[#This Row],[Etikett - B2 - Trennbar vom Hauptkörper? (X=Ja)]])</f>
        <v/>
      </c>
      <c r="OB177" s="812" t="str">
        <f>IF(Table1[[#This Row],[Etikett - B2 - Virgin Material]]="","",VLOOKUP(Table1[[#This Row],[Etikett - B2 - Virgin Material]],'DD FD'!AJ:AK,2,FALSE))</f>
        <v/>
      </c>
      <c r="OC177" s="813" t="str">
        <f>IF(Table1[[#This Row],[Etikett - B2 - Virgin Material Anteil (in %)]]="","",Table1[[#This Row],[Etikett - B2 - Virgin Material Anteil (in %)]])</f>
        <v/>
      </c>
      <c r="OD177" s="812" t="str">
        <f>IF(Table1[[#This Row],[Etikett - B2 - Recyceltes Material]]="","",VLOOKUP(Table1[[#This Row],[Etikett - B2 - Recyceltes Material]],'DD FD'!AL:AM,2,FALSE))</f>
        <v/>
      </c>
      <c r="OE177" s="813" t="str">
        <f>IF(Table1[[#This Row],[Etikett - B2 - Recyceltes Material Anteil (in %)]]="","",Table1[[#This Row],[Etikett - B2 - Recyceltes Material Anteil (in %)]])</f>
        <v/>
      </c>
      <c r="OF177" s="812" t="str">
        <f>IF(Table1[[#This Row],[Etikett - B2 - Beschichtung]]="","",VLOOKUP(Table1[[#This Row],[Etikett - B2 - Beschichtung]],'DD FD'!AE:AF,2,FALSE))</f>
        <v/>
      </c>
      <c r="OG177" s="815" t="str">
        <f>IF(Table1[[#This Row],[Etikett - B2 - Beschichtung Anteil (in %)]]="","",Table1[[#This Row],[Etikett - B2 - Beschichtung Anteil (in %)]])</f>
        <v/>
      </c>
      <c r="OH177" s="811" t="str">
        <f>IF(Table1[[#This Row],[Etikett - B3 - Art]]="","",VLOOKUP(Table1[[#This Row],[Etikett - B3 - Art]],'DD FD'!F:G,2,FALSE))</f>
        <v/>
      </c>
      <c r="OI177" s="812" t="str">
        <f>IF(Table1[[#This Row],[Etikett - B3 - Fraktion]]="","",VLOOKUP(Table1[[#This Row],[Etikett - B3 - Fraktion]],'DD FD'!H:J,3,FALSE))</f>
        <v/>
      </c>
      <c r="OJ177" s="809" t="str">
        <f>IF(Table1[[#This Row],[Etikett - B3 - Gewicht (in G)]]="","",Table1[[#This Row],[Etikett - B3 - Gewicht (in G)]])</f>
        <v/>
      </c>
      <c r="OK177" s="809" t="str">
        <f>IF(Table1[[#This Row],[Etikett - B3 - Lizenzierungs-pflichtig? (X=Ja)]]="","",Table1[[#This Row],[Etikett - B3 - Lizenzierungs-pflichtig? (X=Ja)]])</f>
        <v/>
      </c>
      <c r="OL177" s="809" t="str">
        <f>IF(Table1[[#This Row],[Etikett - B3 - Trennbar vom Hauptkörper? (X=Ja)]]="","",Table1[[#This Row],[Etikett - B3 - Trennbar vom Hauptkörper? (X=Ja)]])</f>
        <v/>
      </c>
      <c r="OM177" s="812" t="str">
        <f>IF(Table1[[#This Row],[Etikett - B3 - Virgin Material]]="","",VLOOKUP(Table1[[#This Row],[Etikett - B3 - Virgin Material]],'DD FD'!AJ:AK,2,FALSE))</f>
        <v/>
      </c>
      <c r="ON177" s="813" t="str">
        <f>IF(Table1[[#This Row],[Etikett - B3 - Virgin Material Anteil (in %)]]="","",Table1[[#This Row],[Etikett - B3 - Virgin Material Anteil (in %)]])</f>
        <v/>
      </c>
      <c r="OO177" s="812" t="str">
        <f>IF(Table1[[#This Row],[Etikett - B3 - Recyceltes Material]]="","",VLOOKUP(Table1[[#This Row],[Etikett - B3 - Recyceltes Material]],'DD FD'!AL:AM,2,FALSE))</f>
        <v/>
      </c>
      <c r="OP177" s="813" t="str">
        <f>IF(Table1[[#This Row],[Etikett - B3 - Recyceltes Material Anteil (in %)]]="","",Table1[[#This Row],[Etikett - B3 - Recyceltes Material Anteil (in %)]])</f>
        <v/>
      </c>
      <c r="OQ177" s="812" t="str">
        <f>IF(Table1[[#This Row],[Etikett - B3 - Beschichtung]]="","",VLOOKUP(Table1[[#This Row],[Etikett - B3 - Beschichtung]],'DD FD'!AE:AF,2,FALSE))</f>
        <v/>
      </c>
      <c r="OR177" s="861" t="str">
        <f>IF(Table1[[#This Row],[Etikett - B3 - Beschichtung Anteil (in %)]]="","",Table1[[#This Row],[Etikett - B3 - Beschichtung Anteil (in %)]])</f>
        <v/>
      </c>
      <c r="OS177" s="866">
        <f>ROUNDUP(SUM(
IF(AND(LB177='DD FD'!$J$7,LD177='DD FD'!$AI$3),LC177,0),
IF(AND(LL177='DD FD'!$J$7,LN177='DD FD'!$AI$3),LM177,0),
IF(AND(LV177='DD FD'!$J$7,LX177='DD FD'!$AI$3),LW177,0),
IF(AND(MF177='DD FD'!$J$7,MH177='DD FD'!$AI$3),MG177,0),
IF(AND(MQ177='DD FD'!$J$7,MS177='DD FD'!$AI$3),MR177,0),
IF(AND(NB177='DD FD'!$J$7,ND177='DD FD'!$AI$3),NC177,0),
IF(AND(NM177='DD FD'!$J$7,NO177='DD FD'!$AI$3),NN177,0),
IF(AND(NX177='DD FD'!$J$7,NZ177='DD FD'!$AI$3),NY177,0),
IF(AND(OI177='DD FD'!$J$7,OK177='DD FD'!$AI$3),OJ177,0),
),2)</f>
        <v>0</v>
      </c>
      <c r="OT177" s="865">
        <f>ROUNDUP(SUM(
IF(AND(LB177='DD FD'!$J$6,LD177='DD FD'!$AI$3),LC177,0),
IF(AND(LL177='DD FD'!$J$6,LN177='DD FD'!$AI$3),LM177,0),
IF(AND(LV177='DD FD'!$J$6,LX177='DD FD'!$AI$3),LW177,0),
IF(AND(MF177='DD FD'!$J$6,MH177='DD FD'!$AI$3),MG177,0),
IF(AND(MQ177='DD FD'!$J$6,MS177='DD FD'!$AI$3),MR177,0),
IF(AND(NB177='DD FD'!$J$6,ND177='DD FD'!$AI$3),NC177,0),
IF(AND(NM177='DD FD'!$J$6,NO177='DD FD'!$AI$3),NN177,0),
IF(AND(NX177='DD FD'!$J$6,NZ177='DD FD'!$AI$3),NY177,0),
IF(AND(OI177='DD FD'!$J$6,OK177='DD FD'!$AI$3),OJ177,0),
),2)</f>
        <v>0</v>
      </c>
      <c r="OU177" s="865">
        <f>ROUNDUP(SUM(
IF(AND(LB177='DD FD'!$J$10,LD177='DD FD'!$AI$3),LC177,0),
IF(AND(LL177='DD FD'!$J$10,LN177='DD FD'!$AI$3),LM177,0),
IF(AND(LV177='DD FD'!$J$10,LX177='DD FD'!$AI$3),LW177,0),
IF(AND(MF177='DD FD'!$J$10,MH177='DD FD'!$AI$3),MG177,0),
IF(AND(MQ177='DD FD'!$J$10,MS177='DD FD'!$AI$3),MR177,0),
IF(AND(NB177='DD FD'!$J$10,ND177='DD FD'!$AI$3),NC177,0),
IF(AND(NM177='DD FD'!$J$10,NO177='DD FD'!$AI$3),NN177,0),
IF(AND(NX177='DD FD'!$J$10,NZ177='DD FD'!$AI$3),NY177,0),
IF(AND(OI177='DD FD'!$J$10,OK177='DD FD'!$AI$3),OJ177,0),
),2)</f>
        <v>0</v>
      </c>
      <c r="OV177" s="865">
        <f>ROUNDUP(SUM(
IF(AND(LB177='DD FD'!$J$8,LD177='DD FD'!$AI$3),LC177,0),
IF(AND(LL177='DD FD'!$J$8,LN177='DD FD'!$AI$3),LM177,0),
IF(AND(LV177='DD FD'!$J$8,LX177='DD FD'!$AI$3),LW177,0),
IF(AND(MF177='DD FD'!$J$8,MH177='DD FD'!$AI$3),MG177,0),
IF(AND(MQ177='DD FD'!$J$8,MS177='DD FD'!$AI$3),MR177,0),
IF(AND(NB177='DD FD'!$J$8,ND177='DD FD'!$AI$3),NC177,0),
IF(AND(NM177='DD FD'!$J$8,NO177='DD FD'!$AI$3),NN177,0),
IF(AND(NX177='DD FD'!$J$8,NZ177='DD FD'!$AI$3),NY177,0),
IF(AND(OI177='DD FD'!$J$8,OK177='DD FD'!$AI$3),OJ177,0),
),2)</f>
        <v>0</v>
      </c>
      <c r="OW177" s="865">
        <f>ROUNDUP(SUM(
IF(AND(LB177='DD FD'!$J$5,LD177='DD FD'!$AI$3),LC177,0),
IF(AND(LL177='DD FD'!$J$5,LN177='DD FD'!$AI$3),LM177,0),
IF(AND(LV177='DD FD'!$J$5,LX177='DD FD'!$AI$3),LW177,0),
IF(AND(MF177='DD FD'!$J$5,MH177='DD FD'!$AI$3),MG177,0),
IF(AND(MQ177='DD FD'!$J$5,MS177='DD FD'!$AI$3),MR177,0),
IF(AND(NB177='DD FD'!$J$5,ND177='DD FD'!$AI$3),NC177,0),
IF(AND(NM177='DD FD'!$J$5,NO177='DD FD'!$AI$3),NN177,0),
IF(AND(NX177='DD FD'!$J$5,NZ177='DD FD'!$AI$3),NY177,0),
IF(AND(OI177='DD FD'!$J$5,OK177='DD FD'!$AI$3),OJ177,0),
),2)</f>
        <v>0</v>
      </c>
      <c r="OX177" s="865">
        <f>ROUNDUP(SUM(
IF(AND(LB177='DD FD'!$J$9,LD177='DD FD'!$AI$3),LC177,0),
IF(AND(LL177='DD FD'!$J$9,LN177='DD FD'!$AI$3),LM177,0),
IF(AND(LV177='DD FD'!$J$9,LX177='DD FD'!$AI$3),LW177,0),
IF(AND(MF177='DD FD'!$J$9,MH177='DD FD'!$AI$3),MG177,0),
IF(AND(MQ177='DD FD'!$J$9,MS177='DD FD'!$AI$3),MR177,0),
IF(AND(NB177='DD FD'!$J$9,ND177='DD FD'!$AI$3),NC177,0),
IF(AND(NM177='DD FD'!$J$9,NO177='DD FD'!$AI$3),NN177,0),
IF(AND(NX177='DD FD'!$J$9,NZ177='DD FD'!$AI$3),NY177,0),
IF(AND(OI177='DD FD'!$J$9,OK177='DD FD'!$AI$3),OJ177,0),
),2)</f>
        <v>0</v>
      </c>
      <c r="OY177" s="865">
        <f>ROUNDUP(SUM(
IF(AND(LB177='DD FD'!$J$4,LD177='DD FD'!$AI$3),LC177,0),
IF(AND(LL177='DD FD'!$J$4,LN177='DD FD'!$AI$3),LM177,0),
IF(AND(LV177='DD FD'!$J$4,LX177='DD FD'!$AI$3),LW177,0),
IF(AND(MF177='DD FD'!$J$4,MH177='DD FD'!$AI$3),MG177,0),
IF(AND(MQ177='DD FD'!$J$4,MS177='DD FD'!$AI$3),MR177,0),
IF(AND(NB177='DD FD'!$J$4,ND177='DD FD'!$AI$3),NC177,0),
IF(AND(NM177='DD FD'!$J$4,NO177='DD FD'!$AI$3),NN177,0),
IF(AND(NX177='DD FD'!$J$4,NZ177='DD FD'!$AI$3),NY177,0),
IF(AND(OI177='DD FD'!$J$4,OK177='DD FD'!$AI$3),OJ177,0),
),2)</f>
        <v>0</v>
      </c>
      <c r="OZ177" s="867">
        <f>ROUNDUP(SUM(
IF(AND(LB177='DD FD'!$J$11,LD177='DD FD'!$AI$3),LC177,0),
IF(AND(LL177='DD FD'!$J$11,LN177='DD FD'!$AI$3),LM177,0),
IF(AND(LV177='DD FD'!$J$11,LX177='DD FD'!$AI$3),LW177,0),
IF(AND(MF177='DD FD'!$J$11,MH177='DD FD'!$AI$3),MG177,0),
IF(AND(MQ177='DD FD'!$J$11,MS177='DD FD'!$AI$3),MR177,0),
IF(AND(NB177='DD FD'!$J$11,ND177='DD FD'!$AI$3),NC177,0),
IF(AND(NM177='DD FD'!$J$11,NO177='DD FD'!$AI$3),NN177,0),
IF(AND(NX177='DD FD'!$J$11,NZ177='DD FD'!$AI$3),NY177,0),
IF(AND(OI177='DD FD'!$J$11,OK177='DD FD'!$AI$3),OJ177,0),
),2)</f>
        <v>0</v>
      </c>
    </row>
    <row r="178" spans="1:416">
      <c r="A178" s="663"/>
      <c r="B178" s="182"/>
      <c r="C178" s="282"/>
      <c r="D178" s="282"/>
      <c r="E178" s="183"/>
      <c r="F178" s="355"/>
      <c r="G178" s="359"/>
      <c r="H178" s="664"/>
      <c r="I178" s="173"/>
      <c r="J178" s="161" t="str">
        <f t="shared" si="54"/>
        <v/>
      </c>
      <c r="K178" s="633" t="str">
        <f t="shared" si="71"/>
        <v/>
      </c>
      <c r="L178" s="636"/>
      <c r="M178" s="124" t="str">
        <f t="shared" si="72"/>
        <v/>
      </c>
      <c r="N178" s="125" t="str">
        <f t="shared" si="55"/>
        <v/>
      </c>
      <c r="O178" s="175"/>
      <c r="P178" s="175"/>
      <c r="Q178" s="126" t="str">
        <f t="shared" si="73"/>
        <v/>
      </c>
      <c r="R178" s="184"/>
      <c r="S178" s="184"/>
      <c r="T178" s="182"/>
      <c r="U178" s="182"/>
      <c r="V178" s="182"/>
      <c r="W178" s="358"/>
      <c r="X178" s="182"/>
      <c r="Y178" s="183"/>
      <c r="Z178" s="123"/>
      <c r="AA178" s="176"/>
      <c r="AB178" s="176"/>
      <c r="AC178" s="176"/>
      <c r="AD178" s="176"/>
      <c r="AE178" s="176"/>
      <c r="AF178" s="176"/>
      <c r="AG178" s="127" t="str">
        <f t="shared" si="74"/>
        <v/>
      </c>
      <c r="AH178" s="127" t="str">
        <f t="shared" si="75"/>
        <v/>
      </c>
      <c r="AI178" s="370"/>
      <c r="AJ178" s="635"/>
      <c r="AK178" s="619" t="str">
        <f t="shared" si="76"/>
        <v/>
      </c>
      <c r="AL178" s="124" t="str">
        <f t="shared" si="56"/>
        <v/>
      </c>
      <c r="AM178" s="124" t="str">
        <f t="shared" si="57"/>
        <v/>
      </c>
      <c r="AN178" s="124" t="str">
        <f t="shared" si="58"/>
        <v/>
      </c>
      <c r="AO178" s="124" t="str">
        <f t="shared" si="59"/>
        <v/>
      </c>
      <c r="AP178" s="184"/>
      <c r="AQ178" s="182"/>
      <c r="AR178" s="182"/>
      <c r="AS178" s="182"/>
      <c r="AT178" s="182"/>
      <c r="AU178" s="127" t="str">
        <f t="shared" si="60"/>
        <v/>
      </c>
      <c r="AV178" s="354"/>
      <c r="AW178" s="127" t="str">
        <f t="shared" si="61"/>
        <v/>
      </c>
      <c r="AX178" s="144" t="str">
        <f t="shared" si="62"/>
        <v/>
      </c>
      <c r="AY178" s="182"/>
      <c r="AZ178" s="23"/>
      <c r="BA178" s="23"/>
      <c r="BB178" s="183"/>
      <c r="BC178" s="622"/>
      <c r="BD178" s="649" t="str">
        <f t="shared" si="77"/>
        <v/>
      </c>
      <c r="BE178" s="354"/>
      <c r="BF178" s="192" t="str">
        <f t="shared" si="78"/>
        <v/>
      </c>
      <c r="BG178" s="159"/>
      <c r="BH178" s="159"/>
      <c r="BI178" s="182"/>
      <c r="BJ178" s="194"/>
      <c r="BK178" s="194"/>
      <c r="BL178" s="194"/>
      <c r="BM178" s="127" t="str">
        <f t="shared" si="63"/>
        <v/>
      </c>
      <c r="BN178" s="194"/>
      <c r="BO178" s="178" t="str">
        <f t="shared" si="64"/>
        <v/>
      </c>
      <c r="BP178" s="191"/>
      <c r="BQ178" s="182"/>
      <c r="BR178" s="23"/>
      <c r="BS178" s="23"/>
      <c r="BT178" s="23"/>
      <c r="BU178" s="651"/>
      <c r="BV178" s="647"/>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633" t="str">
        <f t="shared" si="79"/>
        <v/>
      </c>
      <c r="DY178" s="736"/>
      <c r="DZ178" s="334"/>
      <c r="EA178" s="736"/>
      <c r="EB178" s="197"/>
      <c r="EC178" s="194"/>
      <c r="ED178" s="197"/>
      <c r="EE178" s="197"/>
      <c r="EF178" s="194"/>
      <c r="EG178" s="194"/>
      <c r="EH178" s="194"/>
      <c r="EI178" s="123" t="str">
        <f t="shared" si="65"/>
        <v/>
      </c>
      <c r="EJ178" s="194"/>
      <c r="EK178" s="620" t="str">
        <f t="shared" si="66"/>
        <v/>
      </c>
      <c r="EL178" s="756"/>
      <c r="EM178" s="620" t="str">
        <f t="shared" si="80"/>
        <v/>
      </c>
      <c r="EN178" s="733"/>
      <c r="EO178" s="163"/>
      <c r="EP178" s="163"/>
      <c r="EQ178" s="163"/>
      <c r="ER178" s="163"/>
      <c r="ES178" s="163"/>
      <c r="ET178" s="163"/>
      <c r="EU178" s="163"/>
      <c r="EV178" s="163"/>
      <c r="EW178" s="163"/>
      <c r="EX178" s="163"/>
      <c r="EY178" s="163"/>
      <c r="EZ178" s="163"/>
      <c r="FA178" s="163"/>
      <c r="FB178" s="163"/>
      <c r="FC178" s="742"/>
      <c r="FD178" s="648" t="str">
        <f t="shared" si="67"/>
        <v/>
      </c>
      <c r="FE178" s="183"/>
      <c r="FF178" s="201"/>
      <c r="FG178" s="201"/>
      <c r="FH178" s="201"/>
      <c r="FI178" s="201"/>
      <c r="FJ178" s="201"/>
      <c r="FK178" s="201"/>
      <c r="FL178" s="182"/>
      <c r="FM178" s="182"/>
      <c r="FN178" s="334"/>
      <c r="FO178" s="123" t="str">
        <f t="shared" si="68"/>
        <v/>
      </c>
      <c r="FP178" s="889" t="str">
        <f>IF(Table1[[#This Row],[Baumwollanteil (in %)]]&lt;&gt;"","05","")</f>
        <v/>
      </c>
      <c r="FQ178" s="999"/>
      <c r="FR178" s="179" t="str">
        <f t="shared" si="69"/>
        <v/>
      </c>
      <c r="FS178" s="175"/>
      <c r="FT178" s="175"/>
      <c r="FU178" s="175"/>
      <c r="FV178" s="745" t="str">
        <f t="shared" si="70"/>
        <v/>
      </c>
      <c r="FZ178" s="24"/>
      <c r="GA178" s="24"/>
      <c r="GC178" s="1010" t="str">
        <f>IF(Table1[[#This Row],[Global Trade Item Number (GTIN)]]="","",Table1[[#This Row],[Global Trade Item Number (GTIN)]])</f>
        <v/>
      </c>
      <c r="GD178" s="790" t="str">
        <f>IF(Table1[[#This Row],[WAWI-Nr./ Kreditoren-Nummer
(ASDV)]]&lt;&gt;"",Table1[[#This Row],[WAWI-Nr./ Kreditoren-Nummer
(ASDV)]],"")</f>
        <v/>
      </c>
      <c r="GE178" s="190"/>
      <c r="GF178" s="790" t="str">
        <f>IF(Table1[[#This Row],[Gültig ab (Datum)]]&lt;&gt;"","31.12.9999","")</f>
        <v/>
      </c>
      <c r="GG178" s="190"/>
      <c r="GH178" s="190"/>
      <c r="GI178" s="616"/>
      <c r="GJ178" s="765"/>
      <c r="GK178" s="763"/>
      <c r="GL178" s="617"/>
      <c r="GM178" s="617"/>
      <c r="GN178" s="617"/>
      <c r="GO178" s="617"/>
      <c r="GP178" s="617"/>
      <c r="GQ178" s="775"/>
      <c r="GR178" s="771"/>
      <c r="GS178" s="159"/>
      <c r="GT178" s="610"/>
      <c r="GU178" s="610"/>
      <c r="GV178" s="610"/>
      <c r="GW178" s="610"/>
      <c r="GX178" s="610"/>
      <c r="GY178" s="610"/>
      <c r="GZ178" s="610"/>
      <c r="HA178" s="610"/>
      <c r="HB178" s="771"/>
      <c r="HC178" s="610"/>
      <c r="HD178" s="610"/>
      <c r="HE178" s="610"/>
      <c r="HF178" s="610"/>
      <c r="HG178" s="610"/>
      <c r="HH178" s="610"/>
      <c r="HI178" s="610"/>
      <c r="HJ178" s="610"/>
      <c r="HK178" s="610"/>
      <c r="HL178" s="771"/>
      <c r="HM178" s="610"/>
      <c r="HN178" s="610"/>
      <c r="HO178" s="610"/>
      <c r="HP178" s="610"/>
      <c r="HQ178" s="610"/>
      <c r="HR178" s="610"/>
      <c r="HS178" s="610"/>
      <c r="HT178" s="610"/>
      <c r="HU178" s="610"/>
      <c r="HV178" s="771"/>
      <c r="HW178" s="610"/>
      <c r="HX178" s="610"/>
      <c r="HY178" s="610"/>
      <c r="HZ178" s="610"/>
      <c r="IA178" s="610"/>
      <c r="IB178" s="610"/>
      <c r="IC178" s="610"/>
      <c r="ID178" s="610"/>
      <c r="IE178" s="610"/>
      <c r="IF178" s="610"/>
      <c r="IG178" s="771"/>
      <c r="IH178" s="610"/>
      <c r="II178" s="610"/>
      <c r="IJ178" s="610"/>
      <c r="IK178" s="610"/>
      <c r="IL178" s="610"/>
      <c r="IM178" s="610"/>
      <c r="IN178" s="610"/>
      <c r="IO178" s="610"/>
      <c r="IP178" s="610"/>
      <c r="IQ178" s="610"/>
      <c r="IR178" s="771"/>
      <c r="IS178" s="610"/>
      <c r="IT178" s="610"/>
      <c r="IU178" s="610"/>
      <c r="IV178" s="610"/>
      <c r="IW178" s="610"/>
      <c r="IX178" s="610"/>
      <c r="IY178" s="610"/>
      <c r="IZ178" s="610"/>
      <c r="JA178" s="610"/>
      <c r="JB178" s="610"/>
      <c r="JC178" s="771"/>
      <c r="JD178" s="610"/>
      <c r="JE178" s="610"/>
      <c r="JF178" s="610"/>
      <c r="JG178" s="610"/>
      <c r="JH178" s="610"/>
      <c r="JI178" s="610"/>
      <c r="JJ178" s="610"/>
      <c r="JK178" s="610"/>
      <c r="JL178" s="610"/>
      <c r="JM178" s="827"/>
      <c r="JN178" s="771"/>
      <c r="JO178" s="610"/>
      <c r="JP178" s="610"/>
      <c r="JQ178" s="610"/>
      <c r="JR178" s="610"/>
      <c r="JS178" s="610"/>
      <c r="JT178" s="610"/>
      <c r="JU178" s="610"/>
      <c r="JV178" s="610"/>
      <c r="JW178" s="610"/>
      <c r="JX178" s="610"/>
      <c r="JY178" s="771"/>
      <c r="JZ178" s="610"/>
      <c r="KA178" s="610"/>
      <c r="KB178" s="610"/>
      <c r="KC178" s="610"/>
      <c r="KD178" s="610"/>
      <c r="KE178" s="610"/>
      <c r="KF178" s="610"/>
      <c r="KG178" s="610"/>
      <c r="KH178" s="610"/>
      <c r="KI178" s="610"/>
      <c r="KL178" s="803" t="str">
        <f>IF(Table1[[#This Row],[GTIN]]&lt;&gt;"",Table1[[#This Row],[GTIN]],"")</f>
        <v/>
      </c>
      <c r="KM178" s="804" t="str">
        <f>Table1[[#This Row],[Kreditor]]</f>
        <v/>
      </c>
      <c r="KN178" s="805" t="str">
        <f>IF(Table1[[#This Row],[Gültig ab (Datum)]]&lt;&gt;"",Table1[[#This Row],[Gültig ab (Datum)]],"")</f>
        <v/>
      </c>
      <c r="KO178" s="805" t="str">
        <f>Table1[[#This Row],[Gültig bis]]</f>
        <v/>
      </c>
      <c r="KP178" s="818" t="str">
        <f>IF(Table1[[#This Row],[Artikel verpackt? 
(X=Ja)]]="","",Table1[[#This Row],[Artikel verpackt? 
(X=Ja)]])</f>
        <v/>
      </c>
      <c r="KQ178" s="806" t="str">
        <f>IF(Table1[[#This Row],[Verpackung recyclingfähig?
(X=Ja)]]="","",Table1[[#This Row],[Verpackung recyclingfähig?
(X=Ja)]])</f>
        <v/>
      </c>
      <c r="KR178" s="807"/>
      <c r="KS178" s="808"/>
      <c r="KT178" s="809"/>
      <c r="KU178" s="809"/>
      <c r="KV178" s="809"/>
      <c r="KW178" s="809"/>
      <c r="KX178" s="809"/>
      <c r="KY178" s="809"/>
      <c r="KZ178" s="810"/>
      <c r="LA178" s="811" t="str">
        <f>IF(Table1[[#This Row],[Hauptkörper - B1 - Art]]="","",VLOOKUP(Table1[[#This Row],[Hauptkörper - B1 - Art]],'DD FD'!B:C,2,FALSE))</f>
        <v/>
      </c>
      <c r="LB178" s="812" t="str">
        <f>IF(Table1[[#This Row],[Hauptkörper - B1 - Fraktion]]="","",VLOOKUP(Table1[[#This Row],[Hauptkörper - B1 - Fraktion]],'DD FD'!H:J,3,FALSE))</f>
        <v/>
      </c>
      <c r="LC178" s="809" t="str">
        <f>IF(Table1[[#This Row],[Hauptkörper - B1 - Gewicht
(in G)]]="","",Table1[[#This Row],[Hauptkörper - B1 - Gewicht
(in G)]])</f>
        <v/>
      </c>
      <c r="LD178" s="809" t="str">
        <f>IF(Table1[[#This Row],[Hauptkörper - B1 - Lizenzierungs-pflichtig? (X=Ja)]]="","",Table1[[#This Row],[Hauptkörper - B1 - Lizenzierungs-pflichtig? (X=Ja)]])</f>
        <v/>
      </c>
      <c r="LE178" s="812" t="str">
        <f>IF(Table1[[#This Row],[Hauptkörper - B1 - Virgin Material]]="","",VLOOKUP(Table1[[#This Row],[Hauptkörper - B1 - Virgin Material]],'DD FD'!AJ:AK,2,FALSE))</f>
        <v/>
      </c>
      <c r="LF178" s="813" t="str">
        <f>IF(Table1[[#This Row],[Hauptkörper - B1 - Virgin Material Anteil (in %)]]="","",Table1[[#This Row],[Hauptkörper - B1 - Virgin Material Anteil (in %)]])</f>
        <v/>
      </c>
      <c r="LG178" s="812" t="str">
        <f>IF(Table1[[#This Row],[Hauptkörper - B1 - Recyceltes Material]]="","",VLOOKUP(Table1[[#This Row],[Hauptkörper - B1 - Recyceltes Material]],'DD FD'!AL:AM,2,FALSE))</f>
        <v/>
      </c>
      <c r="LH178" s="813" t="str">
        <f>IF(Table1[[#This Row],[Hauptkörper - B1 - Recyceltes Material Anteil (in %)]]="","",Table1[[#This Row],[Hauptkörper - B1 - Recyceltes Material Anteil (in %)]])</f>
        <v/>
      </c>
      <c r="LI178" s="814" t="str">
        <f>IF(Table1[[#This Row],[Hauptkörper - B1 - Beschichtung]]="","",VLOOKUP(Table1[[#This Row],[Hauptkörper - B1 - Beschichtung]],'DD FD'!AE:AF,2,FALSE))</f>
        <v/>
      </c>
      <c r="LJ178" s="815" t="str">
        <f>IF(Table1[[#This Row],[Hauptkörper - B1 - Beschichtung Anteil (in %)]]="","",Table1[[#This Row],[Hauptkörper - B1 - Beschichtung Anteil (in %)]])</f>
        <v/>
      </c>
      <c r="LK178" s="811" t="str">
        <f>IF(Table1[[#This Row],[Hauptkörper - B2 - Art]]="","",VLOOKUP(Table1[[#This Row],[Hauptkörper - B2 - Art]],'DD FD'!B:C,2,FALSE))</f>
        <v/>
      </c>
      <c r="LL178" s="812" t="str">
        <f>IF(Table1[[#This Row],[Hauptkörper - B2 - Fraktion]]="","",VLOOKUP(Table1[[#This Row],[Hauptkörper - B2 - Fraktion]],'DD FD'!H:J,3,FALSE))</f>
        <v/>
      </c>
      <c r="LM178" s="809" t="str">
        <f>IF(Table1[[#This Row],[Hauptkörper - B2 - Gewicht
(in G)]]="","",Table1[[#This Row],[Hauptkörper - B2 - Gewicht
(in G)]])</f>
        <v/>
      </c>
      <c r="LN178" s="809" t="str">
        <f>IF(Table1[[#This Row],[Hauptkörper - B2 - Lizenzierungs-pflichtig? (X=Ja)]]="","",Table1[[#This Row],[Hauptkörper - B2 - Lizenzierungs-pflichtig? (X=Ja)]])</f>
        <v/>
      </c>
      <c r="LO178" s="812" t="str">
        <f>IF(Table1[[#This Row],[Hauptkörper - B2 - Virgin Material]]="","",VLOOKUP(Table1[[#This Row],[Hauptkörper - B2 - Virgin Material]],'DD FD'!AJ:AK,2,FALSE))</f>
        <v/>
      </c>
      <c r="LP178" s="813" t="str">
        <f>IF(Table1[[#This Row],[Hauptkörper - B2 - Virgin Material Anteil (in %)]]="","",Table1[[#This Row],[Hauptkörper - B2 - Virgin Material Anteil (in %)]])</f>
        <v/>
      </c>
      <c r="LQ178" s="812" t="str">
        <f>IF(Table1[[#This Row],[Hauptkörper - B2 - Recyceltes Material]]="","",VLOOKUP(Table1[[#This Row],[Hauptkörper - B2 - Recyceltes Material]],'DD FD'!AL:AM,2,FALSE))</f>
        <v/>
      </c>
      <c r="LR178" s="813" t="str">
        <f>IF(Table1[[#This Row],[Hauptkörper - B2 - Recyceltes Material Anteil (in %)]]="","",Table1[[#This Row],[Hauptkörper - B2 - Recyceltes Material Anteil (in %)]])</f>
        <v/>
      </c>
      <c r="LS178" s="812" t="str">
        <f>IF(Table1[[#This Row],[Hauptkörper - B2 - Beschichtung]]="","",VLOOKUP(Table1[[#This Row],[Hauptkörper - B2 - Beschichtung]],'DD FD'!AE:AF,2,FALSE))</f>
        <v/>
      </c>
      <c r="LT178" s="815" t="str">
        <f>IF(Table1[[#This Row],[Hauptkörper - B2 - Beschichtung Anteil (in %)]]="","",Table1[[#This Row],[Hauptkörper - B2 - Beschichtung Anteil (in %)]])</f>
        <v/>
      </c>
      <c r="LU178" s="811" t="str">
        <f>IF(Table1[[#This Row],[Hauptkörper - B3 - Art]]="","",VLOOKUP(Table1[[#This Row],[Hauptkörper - B3 - Art]],'DD FD'!B:C,2,FALSE))</f>
        <v/>
      </c>
      <c r="LV178" s="812" t="str">
        <f>IF(Table1[[#This Row],[Hauptkörper - B3 - Fraktion]]="","",VLOOKUP(Table1[[#This Row],[Hauptkörper - B3 - Fraktion]],'DD FD'!H:J,3,FALSE))</f>
        <v/>
      </c>
      <c r="LW178" s="809" t="str">
        <f>IF(Table1[[#This Row],[Hauptkörper - B3 - Gewicht
(in G)]]="","",Table1[[#This Row],[Hauptkörper - B3 - Gewicht
(in G)]])</f>
        <v/>
      </c>
      <c r="LX178" s="809" t="str">
        <f>IF(Table1[[#This Row],[Hauptkörper - B3 - Lizenzierungs-pflichtig? (X=Ja)]]="","",Table1[[#This Row],[Hauptkörper - B3 - Lizenzierungs-pflichtig? (X=Ja)]])</f>
        <v/>
      </c>
      <c r="LY178" s="812" t="str">
        <f>IF(Table1[[#This Row],[Hauptkörper - B3 - Virgin Material]]="","",VLOOKUP(Table1[[#This Row],[Hauptkörper - B3 - Virgin Material]],'DD FD'!AJ:AK,2,FALSE))</f>
        <v/>
      </c>
      <c r="LZ178" s="813" t="str">
        <f>IF(Table1[[#This Row],[Hauptkörper - B3 - Virgin Material Anteil (in %)]]="","",Table1[[#This Row],[Hauptkörper - B3 - Virgin Material Anteil (in %)]])</f>
        <v/>
      </c>
      <c r="MA178" s="812" t="str">
        <f>IF(Table1[[#This Row],[Hauptkörper - B3 - Recyceltes Material]]="","",VLOOKUP(Table1[[#This Row],[Hauptkörper - B3 - Recyceltes Material]],'DD FD'!AL:AM,2,FALSE))</f>
        <v/>
      </c>
      <c r="MB178" s="813" t="str">
        <f>IF(Table1[[#This Row],[Hauptkörper - B3 - Recyceltes Material Anteil (in %)]]="","",Table1[[#This Row],[Hauptkörper - B3 - Recyceltes Material Anteil (in %)]])</f>
        <v/>
      </c>
      <c r="MC178" s="812" t="str">
        <f>IF(Table1[[#This Row],[Hauptkörper - B3 - Beschichtung]]="","",VLOOKUP(Table1[[#This Row],[Hauptkörper - B3 - Beschichtung]],'DD FD'!AE:AF,2,FALSE))</f>
        <v/>
      </c>
      <c r="MD178" s="815" t="str">
        <f>IF(Table1[[#This Row],[Hauptkörper - B3 - Beschichtung Anteil (in %)]]="","",Table1[[#This Row],[Hauptkörper - B3 - Beschichtung Anteil (in %)]])</f>
        <v/>
      </c>
      <c r="ME178" s="811" t="str">
        <f>IF(Table1[[#This Row],[Verschluss - B1 - Art]]="","",VLOOKUP(Table1[[#This Row],[Verschluss - B1 - Art]],'DD FD'!D:E,2,FALSE))</f>
        <v/>
      </c>
      <c r="MF178" s="812" t="str">
        <f>IF(Table1[[#This Row],[Verschluss - B1 - Fraktion]]="","",VLOOKUP(Table1[[#This Row],[Verschluss - B1 - Fraktion]],'DD FD'!H:J,3,FALSE))</f>
        <v/>
      </c>
      <c r="MG178" s="809" t="str">
        <f>IF(Table1[[#This Row],[Verschluss - B1 - Gewicht (in G)]]="","",Table1[[#This Row],[Verschluss - B1 - Gewicht (in G)]])</f>
        <v/>
      </c>
      <c r="MH178" s="809" t="str">
        <f>IF(Table1[[#This Row],[Verschluss - B1 - Lizenzierungs-pflichtig? (X=Ja)]]="","",Table1[[#This Row],[Verschluss - B1 - Lizenzierungs-pflichtig? (X=Ja)]])</f>
        <v/>
      </c>
      <c r="MI178" s="809" t="str">
        <f>IF(Table1[[#This Row],[Verschluss - B1 - Trennbar vom Hauptkörper? (X=Ja)]]="","",Table1[[#This Row],[Verschluss - B1 - Trennbar vom Hauptkörper? (X=Ja)]])</f>
        <v/>
      </c>
      <c r="MJ178" s="812" t="str">
        <f>IF(Table1[[#This Row],[Verschluss - B1 - Virgin Material]]="","",VLOOKUP(Table1[[#This Row],[Verschluss - B1 - Virgin Material]],'DD FD'!AJ:AK,2,FALSE))</f>
        <v/>
      </c>
      <c r="MK178" s="813" t="str">
        <f>IF(Table1[[#This Row],[Verschluss - B1 - Virgin Material Anteil (in %)]]="","",Table1[[#This Row],[Verschluss - B1 - Virgin Material Anteil (in %)]])</f>
        <v/>
      </c>
      <c r="ML178" s="812" t="str">
        <f>IF(Table1[[#This Row],[Verschluss - B1 - Recyceltes Material]]="","",VLOOKUP(Table1[[#This Row],[Verschluss - B1 - Recyceltes Material]],'DD FD'!AL:AM,2,FALSE))</f>
        <v/>
      </c>
      <c r="MM178" s="813" t="str">
        <f>IF(Table1[[#This Row],[Verschluss - B1 - Recyceltes Material Anteil (in %)]]="","",Table1[[#This Row],[Verschluss - B1 - Recyceltes Material Anteil (in %)]])</f>
        <v/>
      </c>
      <c r="MN178" s="812" t="str">
        <f>IF(Table1[[#This Row],[Verschluss - B1 - Beschichtung]]="","",VLOOKUP(Table1[[#This Row],[Verschluss - B1 - Beschichtung]],'DD FD'!AE:AF,2,FALSE))</f>
        <v/>
      </c>
      <c r="MO178" s="815" t="str">
        <f>IF(Table1[[#This Row],[Verschluss - B1 - Beschichtung Anteil (in %)]]="","",Table1[[#This Row],[Verschluss - B1 - Beschichtung Anteil (in %)]])</f>
        <v/>
      </c>
      <c r="MP178" s="811" t="str">
        <f>IF(Table1[[#This Row],[Verschluss - B2 - Art]]="","",VLOOKUP(Table1[[#This Row],[Verschluss - B2 - Art]],'DD FD'!D:E,2,FALSE))</f>
        <v/>
      </c>
      <c r="MQ178" s="812" t="str">
        <f>IF(Table1[[#This Row],[Verschluss - B2 - Fraktion]]="","",VLOOKUP(Table1[[#This Row],[Verschluss - B2 - Fraktion]],'DD FD'!H:J,3,FALSE))</f>
        <v/>
      </c>
      <c r="MR178" s="809" t="str">
        <f>IF(Table1[[#This Row],[Verschluss - B2 - Gewicht (in G)]]="","",Table1[[#This Row],[Verschluss - B2 - Gewicht (in G)]])</f>
        <v/>
      </c>
      <c r="MS178" s="809" t="str">
        <f>IF(Table1[[#This Row],[Verschluss - B2 - Lizenzierungs-pflichtig? (X=Ja)]]="","",Table1[[#This Row],[Verschluss - B2 - Lizenzierungs-pflichtig? (X=Ja)]])</f>
        <v/>
      </c>
      <c r="MT178" s="809" t="str">
        <f>IF(Table1[[#This Row],[Verschluss - B2 - Trennbar vom Hauptkörper? (X=Ja)]]="","",Table1[[#This Row],[Verschluss - B2 - Trennbar vom Hauptkörper? (X=Ja)]])</f>
        <v/>
      </c>
      <c r="MU178" s="812" t="str">
        <f>IF(Table1[[#This Row],[Verschluss - B2 - Virgin Material]]="","",VLOOKUP(Table1[[#This Row],[Verschluss - B2 - Virgin Material]],'DD FD'!AJ:AK,2,FALSE))</f>
        <v/>
      </c>
      <c r="MV178" s="813" t="str">
        <f>IF(Table1[[#This Row],[Verschluss - B2 - Virgin Material Anteil (in %)]]="","",Table1[[#This Row],[Verschluss - B2 - Virgin Material Anteil (in %)]])</f>
        <v/>
      </c>
      <c r="MW178" s="812" t="str">
        <f>IF(Table1[[#This Row],[Verschluss - B2 - Recyceltes Material]]="","",VLOOKUP(Table1[[#This Row],[Verschluss - B2 - Recyceltes Material]],'DD FD'!AL:AM,2,FALSE))</f>
        <v/>
      </c>
      <c r="MX178" s="813" t="str">
        <f>IF(Table1[[#This Row],[Verschluss - B2 - Recyceltes Material Anteil (in %)]]="","",Table1[[#This Row],[Verschluss - B2 - Recyceltes Material Anteil (in %)]])</f>
        <v/>
      </c>
      <c r="MY178" s="812" t="str">
        <f>IF(Table1[[#This Row],[Verschluss - B2 - Beschichtung]]="","",VLOOKUP(Table1[[#This Row],[Verschluss - B2 - Beschichtung]],'DD FD'!AE:AF,2,FALSE))</f>
        <v/>
      </c>
      <c r="MZ178" s="815" t="str">
        <f>IF(Table1[[#This Row],[Verschluss - B2 - Beschichtung Anteil (in %)]]="","",Table1[[#This Row],[Verschluss - B2 - Beschichtung Anteil (in %)]])</f>
        <v/>
      </c>
      <c r="NA178" s="811" t="str">
        <f>IF(Table1[[#This Row],[Verschluss - B3 - Art]]="","",VLOOKUP(Table1[[#This Row],[Verschluss - B3 - Art]],'DD FD'!D:E,2,FALSE))</f>
        <v/>
      </c>
      <c r="NB178" s="812" t="str">
        <f>IF(Table1[[#This Row],[Verschluss - B3 - Fraktion]]="","",VLOOKUP(Table1[[#This Row],[Verschluss - B3 - Fraktion]],'DD FD'!H:J,3,FALSE))</f>
        <v/>
      </c>
      <c r="NC178" s="809" t="str">
        <f>IF(Table1[[#This Row],[Verschluss - B3 - Gewicht (in G)]]="","",Table1[[#This Row],[Verschluss - B3 - Gewicht (in G)]])</f>
        <v/>
      </c>
      <c r="ND178" s="809" t="str">
        <f>IF(Table1[[#This Row],[Verschluss - B3 - Lizenzierungs-pflichtig? (X=Ja)]]="","",Table1[[#This Row],[Verschluss - B3 - Lizenzierungs-pflichtig? (X=Ja)]])</f>
        <v/>
      </c>
      <c r="NE178" s="809" t="str">
        <f>IF(Table1[[#This Row],[Verschluss - B3 - Trennbar vom Hauptkörper? (X=Ja)]]="","",Table1[[#This Row],[Verschluss - B3 - Trennbar vom Hauptkörper? (X=Ja)]])</f>
        <v/>
      </c>
      <c r="NF178" s="812" t="str">
        <f>IF(Table1[[#This Row],[Verschluss - B3 - Virgin Material]]="","",VLOOKUP(Table1[[#This Row],[Verschluss - B3 - Virgin Material]],'DD FD'!AJ:AK,2,FALSE))</f>
        <v/>
      </c>
      <c r="NG178" s="813" t="str">
        <f>IF(Table1[[#This Row],[Verschluss - B3 - Virgin Material Anteil (in %)]]="","",Table1[[#This Row],[Verschluss - B3 - Virgin Material Anteil (in %)]])</f>
        <v/>
      </c>
      <c r="NH178" s="812" t="str">
        <f>IF(Table1[[#This Row],[Verschluss - B3 - Recyceltes Material]]="","",VLOOKUP(Table1[[#This Row],[Verschluss - B3 - Recyceltes Material]],'DD FD'!AL:AM,2,FALSE))</f>
        <v/>
      </c>
      <c r="NI178" s="813" t="str">
        <f>IF(Table1[[#This Row],[Verschluss - B3 - Recyceltes Material Anteil (in %)]]="","",Table1[[#This Row],[Verschluss - B3 - Recyceltes Material Anteil (in %)]])</f>
        <v/>
      </c>
      <c r="NJ178" s="812" t="str">
        <f>IF(Table1[[#This Row],[Verschluss - B3 - Beschichtung]]="","",VLOOKUP(Table1[[#This Row],[Verschluss - B3 - Beschichtung]],'DD FD'!AE:AF,2,FALSE))</f>
        <v/>
      </c>
      <c r="NK178" s="815" t="str">
        <f>IF(Table1[[#This Row],[Verschluss - B3 - Beschichtung Anteil (in %)]]="","",Table1[[#This Row],[Verschluss - B3 - Beschichtung Anteil (in %)]])</f>
        <v/>
      </c>
      <c r="NL178" s="811" t="str">
        <f>IF(Table1[[#This Row],[Etikett - B1 - Art]]="","",VLOOKUP(Table1[[#This Row],[Etikett - B1 - Art]],'DD FD'!F:G,2,FALSE))</f>
        <v/>
      </c>
      <c r="NM178" s="812" t="str">
        <f>IF(Table1[[#This Row],[Etikett - B1 - Fraktion]]="","",VLOOKUP(Table1[[#This Row],[Etikett - B1 - Fraktion]],'DD FD'!H:J,3,FALSE))</f>
        <v/>
      </c>
      <c r="NN178" s="809" t="str">
        <f>IF(Table1[[#This Row],[Etikett - B1 - Gewicht (in G)]]="","",Table1[[#This Row],[Etikett - B1 - Gewicht (in G)]])</f>
        <v/>
      </c>
      <c r="NO178" s="809" t="str">
        <f>IF(Table1[[#This Row],[Etikett - B1 - Lizenzierungs-pflichtig? (X=Ja)]]="","",Table1[[#This Row],[Etikett - B1 - Lizenzierungs-pflichtig? (X=Ja)]])</f>
        <v/>
      </c>
      <c r="NP178" s="809" t="str">
        <f>IF(Table1[[#This Row],[Etikett - B1 - Trennbar vom Hauptkörper? (X=Ja)]]="","",Table1[[#This Row],[Etikett - B1 - Trennbar vom Hauptkörper? (X=Ja)]])</f>
        <v/>
      </c>
      <c r="NQ178" s="812" t="str">
        <f>IF(Table1[[#This Row],[Etikett - B1 - Virgin Material]]="","",VLOOKUP(Table1[[#This Row],[Etikett - B1 - Virgin Material]],'DD FD'!AJ:AK,2,FALSE))</f>
        <v/>
      </c>
      <c r="NR178" s="813" t="str">
        <f>IF(Table1[[#This Row],[Etikett - B1 - Virgin Material Anteil (in %)]]="","",Table1[[#This Row],[Etikett - B1 - Virgin Material Anteil (in %)]])</f>
        <v/>
      </c>
      <c r="NS178" s="812" t="str">
        <f>IF(Table1[[#This Row],[Etikett - B1 - Recyceltes Material]]="","",VLOOKUP(Table1[[#This Row],[Etikett - B1 - Recyceltes Material]],'DD FD'!AL:AM,2,FALSE))</f>
        <v/>
      </c>
      <c r="NT178" s="813" t="str">
        <f>IF(Table1[[#This Row],[Etikett - B1 - Recyceltes Material Anteil (in %)]]="","",Table1[[#This Row],[Etikett - B1 - Recyceltes Material Anteil (in %)]])</f>
        <v/>
      </c>
      <c r="NU178" s="812" t="str">
        <f>IF(Table1[[#This Row],[Etikett - B1 - Beschichtung]]="","",VLOOKUP(Table1[[#This Row],[Etikett - B1 - Beschichtung]],'DD FD'!AE:AF,2,FALSE))</f>
        <v/>
      </c>
      <c r="NV178" s="815" t="str">
        <f>IF(Table1[[#This Row],[Etikett - B1 - Beschichtung Anteil (in %)]]="","",Table1[[#This Row],[Etikett - B1 - Beschichtung Anteil (in %)]])</f>
        <v/>
      </c>
      <c r="NW178" s="811" t="str">
        <f>IF(Table1[[#This Row],[Etikett - B2 - Art]]="","",VLOOKUP(Table1[[#This Row],[Etikett - B2 - Art]],'DD FD'!F:G,2,FALSE))</f>
        <v/>
      </c>
      <c r="NX178" s="812" t="str">
        <f>IF(Table1[[#This Row],[Etikett - B2 - Fraktion]]="","",VLOOKUP(Table1[[#This Row],[Etikett - B2 - Fraktion]],'DD FD'!H:J,3,FALSE))</f>
        <v/>
      </c>
      <c r="NY178" s="809" t="str">
        <f>IF(Table1[[#This Row],[Etikett - B2 - Gewicht (in G)]]="","",Table1[[#This Row],[Etikett - B2 - Gewicht (in G)]])</f>
        <v/>
      </c>
      <c r="NZ178" s="809" t="str">
        <f>IF(Table1[[#This Row],[Etikett - B2 - Lizenzierungs-pflichtig? (X=Ja)]]="","",Table1[[#This Row],[Etikett - B2 - Lizenzierungs-pflichtig? (X=Ja)]])</f>
        <v/>
      </c>
      <c r="OA178" s="809" t="str">
        <f>IF(Table1[[#This Row],[Etikett - B2 - Trennbar vom Hauptkörper? (X=Ja)]]="","",Table1[[#This Row],[Etikett - B2 - Trennbar vom Hauptkörper? (X=Ja)]])</f>
        <v/>
      </c>
      <c r="OB178" s="812" t="str">
        <f>IF(Table1[[#This Row],[Etikett - B2 - Virgin Material]]="","",VLOOKUP(Table1[[#This Row],[Etikett - B2 - Virgin Material]],'DD FD'!AJ:AK,2,FALSE))</f>
        <v/>
      </c>
      <c r="OC178" s="813" t="str">
        <f>IF(Table1[[#This Row],[Etikett - B2 - Virgin Material Anteil (in %)]]="","",Table1[[#This Row],[Etikett - B2 - Virgin Material Anteil (in %)]])</f>
        <v/>
      </c>
      <c r="OD178" s="812" t="str">
        <f>IF(Table1[[#This Row],[Etikett - B2 - Recyceltes Material]]="","",VLOOKUP(Table1[[#This Row],[Etikett - B2 - Recyceltes Material]],'DD FD'!AL:AM,2,FALSE))</f>
        <v/>
      </c>
      <c r="OE178" s="813" t="str">
        <f>IF(Table1[[#This Row],[Etikett - B2 - Recyceltes Material Anteil (in %)]]="","",Table1[[#This Row],[Etikett - B2 - Recyceltes Material Anteil (in %)]])</f>
        <v/>
      </c>
      <c r="OF178" s="812" t="str">
        <f>IF(Table1[[#This Row],[Etikett - B2 - Beschichtung]]="","",VLOOKUP(Table1[[#This Row],[Etikett - B2 - Beschichtung]],'DD FD'!AE:AF,2,FALSE))</f>
        <v/>
      </c>
      <c r="OG178" s="815" t="str">
        <f>IF(Table1[[#This Row],[Etikett - B2 - Beschichtung Anteil (in %)]]="","",Table1[[#This Row],[Etikett - B2 - Beschichtung Anteil (in %)]])</f>
        <v/>
      </c>
      <c r="OH178" s="811" t="str">
        <f>IF(Table1[[#This Row],[Etikett - B3 - Art]]="","",VLOOKUP(Table1[[#This Row],[Etikett - B3 - Art]],'DD FD'!F:G,2,FALSE))</f>
        <v/>
      </c>
      <c r="OI178" s="812" t="str">
        <f>IF(Table1[[#This Row],[Etikett - B3 - Fraktion]]="","",VLOOKUP(Table1[[#This Row],[Etikett - B3 - Fraktion]],'DD FD'!H:J,3,FALSE))</f>
        <v/>
      </c>
      <c r="OJ178" s="809" t="str">
        <f>IF(Table1[[#This Row],[Etikett - B3 - Gewicht (in G)]]="","",Table1[[#This Row],[Etikett - B3 - Gewicht (in G)]])</f>
        <v/>
      </c>
      <c r="OK178" s="809" t="str">
        <f>IF(Table1[[#This Row],[Etikett - B3 - Lizenzierungs-pflichtig? (X=Ja)]]="","",Table1[[#This Row],[Etikett - B3 - Lizenzierungs-pflichtig? (X=Ja)]])</f>
        <v/>
      </c>
      <c r="OL178" s="809" t="str">
        <f>IF(Table1[[#This Row],[Etikett - B3 - Trennbar vom Hauptkörper? (X=Ja)]]="","",Table1[[#This Row],[Etikett - B3 - Trennbar vom Hauptkörper? (X=Ja)]])</f>
        <v/>
      </c>
      <c r="OM178" s="812" t="str">
        <f>IF(Table1[[#This Row],[Etikett - B3 - Virgin Material]]="","",VLOOKUP(Table1[[#This Row],[Etikett - B3 - Virgin Material]],'DD FD'!AJ:AK,2,FALSE))</f>
        <v/>
      </c>
      <c r="ON178" s="813" t="str">
        <f>IF(Table1[[#This Row],[Etikett - B3 - Virgin Material Anteil (in %)]]="","",Table1[[#This Row],[Etikett - B3 - Virgin Material Anteil (in %)]])</f>
        <v/>
      </c>
      <c r="OO178" s="812" t="str">
        <f>IF(Table1[[#This Row],[Etikett - B3 - Recyceltes Material]]="","",VLOOKUP(Table1[[#This Row],[Etikett - B3 - Recyceltes Material]],'DD FD'!AL:AM,2,FALSE))</f>
        <v/>
      </c>
      <c r="OP178" s="813" t="str">
        <f>IF(Table1[[#This Row],[Etikett - B3 - Recyceltes Material Anteil (in %)]]="","",Table1[[#This Row],[Etikett - B3 - Recyceltes Material Anteil (in %)]])</f>
        <v/>
      </c>
      <c r="OQ178" s="812" t="str">
        <f>IF(Table1[[#This Row],[Etikett - B3 - Beschichtung]]="","",VLOOKUP(Table1[[#This Row],[Etikett - B3 - Beschichtung]],'DD FD'!AE:AF,2,FALSE))</f>
        <v/>
      </c>
      <c r="OR178" s="861" t="str">
        <f>IF(Table1[[#This Row],[Etikett - B3 - Beschichtung Anteil (in %)]]="","",Table1[[#This Row],[Etikett - B3 - Beschichtung Anteil (in %)]])</f>
        <v/>
      </c>
      <c r="OS178" s="866">
        <f>ROUNDUP(SUM(
IF(AND(LB178='DD FD'!$J$7,LD178='DD FD'!$AI$3),LC178,0),
IF(AND(LL178='DD FD'!$J$7,LN178='DD FD'!$AI$3),LM178,0),
IF(AND(LV178='DD FD'!$J$7,LX178='DD FD'!$AI$3),LW178,0),
IF(AND(MF178='DD FD'!$J$7,MH178='DD FD'!$AI$3),MG178,0),
IF(AND(MQ178='DD FD'!$J$7,MS178='DD FD'!$AI$3),MR178,0),
IF(AND(NB178='DD FD'!$J$7,ND178='DD FD'!$AI$3),NC178,0),
IF(AND(NM178='DD FD'!$J$7,NO178='DD FD'!$AI$3),NN178,0),
IF(AND(NX178='DD FD'!$J$7,NZ178='DD FD'!$AI$3),NY178,0),
IF(AND(OI178='DD FD'!$J$7,OK178='DD FD'!$AI$3),OJ178,0),
),2)</f>
        <v>0</v>
      </c>
      <c r="OT178" s="865">
        <f>ROUNDUP(SUM(
IF(AND(LB178='DD FD'!$J$6,LD178='DD FD'!$AI$3),LC178,0),
IF(AND(LL178='DD FD'!$J$6,LN178='DD FD'!$AI$3),LM178,0),
IF(AND(LV178='DD FD'!$J$6,LX178='DD FD'!$AI$3),LW178,0),
IF(AND(MF178='DD FD'!$J$6,MH178='DD FD'!$AI$3),MG178,0),
IF(AND(MQ178='DD FD'!$J$6,MS178='DD FD'!$AI$3),MR178,0),
IF(AND(NB178='DD FD'!$J$6,ND178='DD FD'!$AI$3),NC178,0),
IF(AND(NM178='DD FD'!$J$6,NO178='DD FD'!$AI$3),NN178,0),
IF(AND(NX178='DD FD'!$J$6,NZ178='DD FD'!$AI$3),NY178,0),
IF(AND(OI178='DD FD'!$J$6,OK178='DD FD'!$AI$3),OJ178,0),
),2)</f>
        <v>0</v>
      </c>
      <c r="OU178" s="865">
        <f>ROUNDUP(SUM(
IF(AND(LB178='DD FD'!$J$10,LD178='DD FD'!$AI$3),LC178,0),
IF(AND(LL178='DD FD'!$J$10,LN178='DD FD'!$AI$3),LM178,0),
IF(AND(LV178='DD FD'!$J$10,LX178='DD FD'!$AI$3),LW178,0),
IF(AND(MF178='DD FD'!$J$10,MH178='DD FD'!$AI$3),MG178,0),
IF(AND(MQ178='DD FD'!$J$10,MS178='DD FD'!$AI$3),MR178,0),
IF(AND(NB178='DD FD'!$J$10,ND178='DD FD'!$AI$3),NC178,0),
IF(AND(NM178='DD FD'!$J$10,NO178='DD FD'!$AI$3),NN178,0),
IF(AND(NX178='DD FD'!$J$10,NZ178='DD FD'!$AI$3),NY178,0),
IF(AND(OI178='DD FD'!$J$10,OK178='DD FD'!$AI$3),OJ178,0),
),2)</f>
        <v>0</v>
      </c>
      <c r="OV178" s="865">
        <f>ROUNDUP(SUM(
IF(AND(LB178='DD FD'!$J$8,LD178='DD FD'!$AI$3),LC178,0),
IF(AND(LL178='DD FD'!$J$8,LN178='DD FD'!$AI$3),LM178,0),
IF(AND(LV178='DD FD'!$J$8,LX178='DD FD'!$AI$3),LW178,0),
IF(AND(MF178='DD FD'!$J$8,MH178='DD FD'!$AI$3),MG178,0),
IF(AND(MQ178='DD FD'!$J$8,MS178='DD FD'!$AI$3),MR178,0),
IF(AND(NB178='DD FD'!$J$8,ND178='DD FD'!$AI$3),NC178,0),
IF(AND(NM178='DD FD'!$J$8,NO178='DD FD'!$AI$3),NN178,0),
IF(AND(NX178='DD FD'!$J$8,NZ178='DD FD'!$AI$3),NY178,0),
IF(AND(OI178='DD FD'!$J$8,OK178='DD FD'!$AI$3),OJ178,0),
),2)</f>
        <v>0</v>
      </c>
      <c r="OW178" s="865">
        <f>ROUNDUP(SUM(
IF(AND(LB178='DD FD'!$J$5,LD178='DD FD'!$AI$3),LC178,0),
IF(AND(LL178='DD FD'!$J$5,LN178='DD FD'!$AI$3),LM178,0),
IF(AND(LV178='DD FD'!$J$5,LX178='DD FD'!$AI$3),LW178,0),
IF(AND(MF178='DD FD'!$J$5,MH178='DD FD'!$AI$3),MG178,0),
IF(AND(MQ178='DD FD'!$J$5,MS178='DD FD'!$AI$3),MR178,0),
IF(AND(NB178='DD FD'!$J$5,ND178='DD FD'!$AI$3),NC178,0),
IF(AND(NM178='DD FD'!$J$5,NO178='DD FD'!$AI$3),NN178,0),
IF(AND(NX178='DD FD'!$J$5,NZ178='DD FD'!$AI$3),NY178,0),
IF(AND(OI178='DD FD'!$J$5,OK178='DD FD'!$AI$3),OJ178,0),
),2)</f>
        <v>0</v>
      </c>
      <c r="OX178" s="865">
        <f>ROUNDUP(SUM(
IF(AND(LB178='DD FD'!$J$9,LD178='DD FD'!$AI$3),LC178,0),
IF(AND(LL178='DD FD'!$J$9,LN178='DD FD'!$AI$3),LM178,0),
IF(AND(LV178='DD FD'!$J$9,LX178='DD FD'!$AI$3),LW178,0),
IF(AND(MF178='DD FD'!$J$9,MH178='DD FD'!$AI$3),MG178,0),
IF(AND(MQ178='DD FD'!$J$9,MS178='DD FD'!$AI$3),MR178,0),
IF(AND(NB178='DD FD'!$J$9,ND178='DD FD'!$AI$3),NC178,0),
IF(AND(NM178='DD FD'!$J$9,NO178='DD FD'!$AI$3),NN178,0),
IF(AND(NX178='DD FD'!$J$9,NZ178='DD FD'!$AI$3),NY178,0),
IF(AND(OI178='DD FD'!$J$9,OK178='DD FD'!$AI$3),OJ178,0),
),2)</f>
        <v>0</v>
      </c>
      <c r="OY178" s="865">
        <f>ROUNDUP(SUM(
IF(AND(LB178='DD FD'!$J$4,LD178='DD FD'!$AI$3),LC178,0),
IF(AND(LL178='DD FD'!$J$4,LN178='DD FD'!$AI$3),LM178,0),
IF(AND(LV178='DD FD'!$J$4,LX178='DD FD'!$AI$3),LW178,0),
IF(AND(MF178='DD FD'!$J$4,MH178='DD FD'!$AI$3),MG178,0),
IF(AND(MQ178='DD FD'!$J$4,MS178='DD FD'!$AI$3),MR178,0),
IF(AND(NB178='DD FD'!$J$4,ND178='DD FD'!$AI$3),NC178,0),
IF(AND(NM178='DD FD'!$J$4,NO178='DD FD'!$AI$3),NN178,0),
IF(AND(NX178='DD FD'!$J$4,NZ178='DD FD'!$AI$3),NY178,0),
IF(AND(OI178='DD FD'!$J$4,OK178='DD FD'!$AI$3),OJ178,0),
),2)</f>
        <v>0</v>
      </c>
      <c r="OZ178" s="867">
        <f>ROUNDUP(SUM(
IF(AND(LB178='DD FD'!$J$11,LD178='DD FD'!$AI$3),LC178,0),
IF(AND(LL178='DD FD'!$J$11,LN178='DD FD'!$AI$3),LM178,0),
IF(AND(LV178='DD FD'!$J$11,LX178='DD FD'!$AI$3),LW178,0),
IF(AND(MF178='DD FD'!$J$11,MH178='DD FD'!$AI$3),MG178,0),
IF(AND(MQ178='DD FD'!$J$11,MS178='DD FD'!$AI$3),MR178,0),
IF(AND(NB178='DD FD'!$J$11,ND178='DD FD'!$AI$3),NC178,0),
IF(AND(NM178='DD FD'!$J$11,NO178='DD FD'!$AI$3),NN178,0),
IF(AND(NX178='DD FD'!$J$11,NZ178='DD FD'!$AI$3),NY178,0),
IF(AND(OI178='DD FD'!$J$11,OK178='DD FD'!$AI$3),OJ178,0),
),2)</f>
        <v>0</v>
      </c>
    </row>
    <row r="179" spans="1:416">
      <c r="A179" s="663"/>
      <c r="B179" s="182"/>
      <c r="C179" s="282"/>
      <c r="D179" s="282"/>
      <c r="E179" s="183"/>
      <c r="F179" s="355"/>
      <c r="G179" s="359"/>
      <c r="H179" s="664"/>
      <c r="I179" s="173"/>
      <c r="J179" s="161" t="str">
        <f t="shared" si="54"/>
        <v/>
      </c>
      <c r="K179" s="633" t="str">
        <f t="shared" si="71"/>
        <v/>
      </c>
      <c r="L179" s="636"/>
      <c r="M179" s="124" t="str">
        <f t="shared" si="72"/>
        <v/>
      </c>
      <c r="N179" s="125" t="str">
        <f t="shared" si="55"/>
        <v/>
      </c>
      <c r="O179" s="175"/>
      <c r="P179" s="175"/>
      <c r="Q179" s="126" t="str">
        <f t="shared" si="73"/>
        <v/>
      </c>
      <c r="R179" s="184"/>
      <c r="S179" s="184"/>
      <c r="T179" s="182"/>
      <c r="U179" s="182"/>
      <c r="V179" s="182"/>
      <c r="W179" s="358"/>
      <c r="X179" s="182"/>
      <c r="Y179" s="183"/>
      <c r="Z179" s="123"/>
      <c r="AA179" s="176"/>
      <c r="AB179" s="176"/>
      <c r="AC179" s="176"/>
      <c r="AD179" s="176"/>
      <c r="AE179" s="176"/>
      <c r="AF179" s="176"/>
      <c r="AG179" s="127" t="str">
        <f t="shared" si="74"/>
        <v/>
      </c>
      <c r="AH179" s="127" t="str">
        <f t="shared" si="75"/>
        <v/>
      </c>
      <c r="AI179" s="370"/>
      <c r="AJ179" s="635"/>
      <c r="AK179" s="619" t="str">
        <f t="shared" si="76"/>
        <v/>
      </c>
      <c r="AL179" s="124" t="str">
        <f t="shared" si="56"/>
        <v/>
      </c>
      <c r="AM179" s="124" t="str">
        <f t="shared" si="57"/>
        <v/>
      </c>
      <c r="AN179" s="124" t="str">
        <f t="shared" si="58"/>
        <v/>
      </c>
      <c r="AO179" s="124" t="str">
        <f t="shared" si="59"/>
        <v/>
      </c>
      <c r="AP179" s="184"/>
      <c r="AQ179" s="182"/>
      <c r="AR179" s="182"/>
      <c r="AS179" s="182"/>
      <c r="AT179" s="182"/>
      <c r="AU179" s="127" t="str">
        <f t="shared" si="60"/>
        <v/>
      </c>
      <c r="AV179" s="354"/>
      <c r="AW179" s="127" t="str">
        <f t="shared" si="61"/>
        <v/>
      </c>
      <c r="AX179" s="144" t="str">
        <f t="shared" si="62"/>
        <v/>
      </c>
      <c r="AY179" s="182"/>
      <c r="AZ179" s="23"/>
      <c r="BA179" s="23"/>
      <c r="BB179" s="183"/>
      <c r="BC179" s="622"/>
      <c r="BD179" s="649" t="str">
        <f t="shared" si="77"/>
        <v/>
      </c>
      <c r="BE179" s="354"/>
      <c r="BF179" s="192" t="str">
        <f t="shared" si="78"/>
        <v/>
      </c>
      <c r="BG179" s="159"/>
      <c r="BH179" s="159"/>
      <c r="BI179" s="182"/>
      <c r="BJ179" s="194"/>
      <c r="BK179" s="194"/>
      <c r="BL179" s="194"/>
      <c r="BM179" s="127" t="str">
        <f t="shared" si="63"/>
        <v/>
      </c>
      <c r="BN179" s="194"/>
      <c r="BO179" s="178" t="str">
        <f t="shared" si="64"/>
        <v/>
      </c>
      <c r="BP179" s="191"/>
      <c r="BQ179" s="182"/>
      <c r="BR179" s="23"/>
      <c r="BS179" s="23"/>
      <c r="BT179" s="23"/>
      <c r="BU179" s="651"/>
      <c r="BV179" s="647"/>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633" t="str">
        <f t="shared" si="79"/>
        <v/>
      </c>
      <c r="DY179" s="736"/>
      <c r="DZ179" s="334"/>
      <c r="EA179" s="736"/>
      <c r="EB179" s="197"/>
      <c r="EC179" s="194"/>
      <c r="ED179" s="197"/>
      <c r="EE179" s="197"/>
      <c r="EF179" s="194"/>
      <c r="EG179" s="194"/>
      <c r="EH179" s="194"/>
      <c r="EI179" s="123" t="str">
        <f t="shared" si="65"/>
        <v/>
      </c>
      <c r="EJ179" s="194"/>
      <c r="EK179" s="620" t="str">
        <f t="shared" si="66"/>
        <v/>
      </c>
      <c r="EL179" s="756"/>
      <c r="EM179" s="620" t="str">
        <f t="shared" si="80"/>
        <v/>
      </c>
      <c r="EN179" s="733"/>
      <c r="EO179" s="163"/>
      <c r="EP179" s="163"/>
      <c r="EQ179" s="163"/>
      <c r="ER179" s="163"/>
      <c r="ES179" s="163"/>
      <c r="ET179" s="163"/>
      <c r="EU179" s="163"/>
      <c r="EV179" s="163"/>
      <c r="EW179" s="163"/>
      <c r="EX179" s="163"/>
      <c r="EY179" s="163"/>
      <c r="EZ179" s="163"/>
      <c r="FA179" s="163"/>
      <c r="FB179" s="163"/>
      <c r="FC179" s="742"/>
      <c r="FD179" s="648" t="str">
        <f t="shared" si="67"/>
        <v/>
      </c>
      <c r="FE179" s="183"/>
      <c r="FF179" s="201"/>
      <c r="FG179" s="201"/>
      <c r="FH179" s="201"/>
      <c r="FI179" s="201"/>
      <c r="FJ179" s="201"/>
      <c r="FK179" s="201"/>
      <c r="FL179" s="182"/>
      <c r="FM179" s="182"/>
      <c r="FN179" s="334"/>
      <c r="FO179" s="123" t="str">
        <f t="shared" si="68"/>
        <v/>
      </c>
      <c r="FP179" s="889" t="str">
        <f>IF(Table1[[#This Row],[Baumwollanteil (in %)]]&lt;&gt;"","05","")</f>
        <v/>
      </c>
      <c r="FQ179" s="999"/>
      <c r="FR179" s="179" t="str">
        <f t="shared" si="69"/>
        <v/>
      </c>
      <c r="FS179" s="175"/>
      <c r="FT179" s="175"/>
      <c r="FU179" s="175"/>
      <c r="FV179" s="745" t="str">
        <f t="shared" si="70"/>
        <v/>
      </c>
      <c r="FZ179" s="24"/>
      <c r="GA179" s="24"/>
      <c r="GC179" s="1010" t="str">
        <f>IF(Table1[[#This Row],[Global Trade Item Number (GTIN)]]="","",Table1[[#This Row],[Global Trade Item Number (GTIN)]])</f>
        <v/>
      </c>
      <c r="GD179" s="790" t="str">
        <f>IF(Table1[[#This Row],[WAWI-Nr./ Kreditoren-Nummer
(ASDV)]]&lt;&gt;"",Table1[[#This Row],[WAWI-Nr./ Kreditoren-Nummer
(ASDV)]],"")</f>
        <v/>
      </c>
      <c r="GE179" s="190"/>
      <c r="GF179" s="790" t="str">
        <f>IF(Table1[[#This Row],[Gültig ab (Datum)]]&lt;&gt;"","31.12.9999","")</f>
        <v/>
      </c>
      <c r="GG179" s="190"/>
      <c r="GH179" s="190"/>
      <c r="GI179" s="616"/>
      <c r="GJ179" s="765"/>
      <c r="GK179" s="763"/>
      <c r="GL179" s="617"/>
      <c r="GM179" s="617"/>
      <c r="GN179" s="617"/>
      <c r="GO179" s="617"/>
      <c r="GP179" s="617"/>
      <c r="GQ179" s="775"/>
      <c r="GR179" s="771"/>
      <c r="GS179" s="159"/>
      <c r="GT179" s="610"/>
      <c r="GU179" s="610"/>
      <c r="GV179" s="610"/>
      <c r="GW179" s="610"/>
      <c r="GX179" s="610"/>
      <c r="GY179" s="610"/>
      <c r="GZ179" s="610"/>
      <c r="HA179" s="610"/>
      <c r="HB179" s="771"/>
      <c r="HC179" s="610"/>
      <c r="HD179" s="610"/>
      <c r="HE179" s="610"/>
      <c r="HF179" s="610"/>
      <c r="HG179" s="610"/>
      <c r="HH179" s="610"/>
      <c r="HI179" s="610"/>
      <c r="HJ179" s="610"/>
      <c r="HK179" s="610"/>
      <c r="HL179" s="771"/>
      <c r="HM179" s="610"/>
      <c r="HN179" s="610"/>
      <c r="HO179" s="610"/>
      <c r="HP179" s="610"/>
      <c r="HQ179" s="610"/>
      <c r="HR179" s="610"/>
      <c r="HS179" s="610"/>
      <c r="HT179" s="610"/>
      <c r="HU179" s="610"/>
      <c r="HV179" s="771"/>
      <c r="HW179" s="610"/>
      <c r="HX179" s="610"/>
      <c r="HY179" s="610"/>
      <c r="HZ179" s="610"/>
      <c r="IA179" s="610"/>
      <c r="IB179" s="610"/>
      <c r="IC179" s="610"/>
      <c r="ID179" s="610"/>
      <c r="IE179" s="610"/>
      <c r="IF179" s="610"/>
      <c r="IG179" s="771"/>
      <c r="IH179" s="610"/>
      <c r="II179" s="610"/>
      <c r="IJ179" s="610"/>
      <c r="IK179" s="610"/>
      <c r="IL179" s="610"/>
      <c r="IM179" s="610"/>
      <c r="IN179" s="610"/>
      <c r="IO179" s="610"/>
      <c r="IP179" s="610"/>
      <c r="IQ179" s="610"/>
      <c r="IR179" s="771"/>
      <c r="IS179" s="610"/>
      <c r="IT179" s="610"/>
      <c r="IU179" s="610"/>
      <c r="IV179" s="610"/>
      <c r="IW179" s="610"/>
      <c r="IX179" s="610"/>
      <c r="IY179" s="610"/>
      <c r="IZ179" s="610"/>
      <c r="JA179" s="610"/>
      <c r="JB179" s="610"/>
      <c r="JC179" s="771"/>
      <c r="JD179" s="610"/>
      <c r="JE179" s="610"/>
      <c r="JF179" s="610"/>
      <c r="JG179" s="610"/>
      <c r="JH179" s="610"/>
      <c r="JI179" s="610"/>
      <c r="JJ179" s="610"/>
      <c r="JK179" s="610"/>
      <c r="JL179" s="610"/>
      <c r="JM179" s="827"/>
      <c r="JN179" s="771"/>
      <c r="JO179" s="610"/>
      <c r="JP179" s="610"/>
      <c r="JQ179" s="610"/>
      <c r="JR179" s="610"/>
      <c r="JS179" s="610"/>
      <c r="JT179" s="610"/>
      <c r="JU179" s="610"/>
      <c r="JV179" s="610"/>
      <c r="JW179" s="610"/>
      <c r="JX179" s="610"/>
      <c r="JY179" s="771"/>
      <c r="JZ179" s="610"/>
      <c r="KA179" s="610"/>
      <c r="KB179" s="610"/>
      <c r="KC179" s="610"/>
      <c r="KD179" s="610"/>
      <c r="KE179" s="610"/>
      <c r="KF179" s="610"/>
      <c r="KG179" s="610"/>
      <c r="KH179" s="610"/>
      <c r="KI179" s="610"/>
      <c r="KL179" s="803" t="str">
        <f>IF(Table1[[#This Row],[GTIN]]&lt;&gt;"",Table1[[#This Row],[GTIN]],"")</f>
        <v/>
      </c>
      <c r="KM179" s="804" t="str">
        <f>Table1[[#This Row],[Kreditor]]</f>
        <v/>
      </c>
      <c r="KN179" s="805" t="str">
        <f>IF(Table1[[#This Row],[Gültig ab (Datum)]]&lt;&gt;"",Table1[[#This Row],[Gültig ab (Datum)]],"")</f>
        <v/>
      </c>
      <c r="KO179" s="805" t="str">
        <f>Table1[[#This Row],[Gültig bis]]</f>
        <v/>
      </c>
      <c r="KP179" s="818" t="str">
        <f>IF(Table1[[#This Row],[Artikel verpackt? 
(X=Ja)]]="","",Table1[[#This Row],[Artikel verpackt? 
(X=Ja)]])</f>
        <v/>
      </c>
      <c r="KQ179" s="806" t="str">
        <f>IF(Table1[[#This Row],[Verpackung recyclingfähig?
(X=Ja)]]="","",Table1[[#This Row],[Verpackung recyclingfähig?
(X=Ja)]])</f>
        <v/>
      </c>
      <c r="KR179" s="807"/>
      <c r="KS179" s="808"/>
      <c r="KT179" s="809"/>
      <c r="KU179" s="809"/>
      <c r="KV179" s="809"/>
      <c r="KW179" s="809"/>
      <c r="KX179" s="809"/>
      <c r="KY179" s="809"/>
      <c r="KZ179" s="810"/>
      <c r="LA179" s="811" t="str">
        <f>IF(Table1[[#This Row],[Hauptkörper - B1 - Art]]="","",VLOOKUP(Table1[[#This Row],[Hauptkörper - B1 - Art]],'DD FD'!B:C,2,FALSE))</f>
        <v/>
      </c>
      <c r="LB179" s="812" t="str">
        <f>IF(Table1[[#This Row],[Hauptkörper - B1 - Fraktion]]="","",VLOOKUP(Table1[[#This Row],[Hauptkörper - B1 - Fraktion]],'DD FD'!H:J,3,FALSE))</f>
        <v/>
      </c>
      <c r="LC179" s="809" t="str">
        <f>IF(Table1[[#This Row],[Hauptkörper - B1 - Gewicht
(in G)]]="","",Table1[[#This Row],[Hauptkörper - B1 - Gewicht
(in G)]])</f>
        <v/>
      </c>
      <c r="LD179" s="809" t="str">
        <f>IF(Table1[[#This Row],[Hauptkörper - B1 - Lizenzierungs-pflichtig? (X=Ja)]]="","",Table1[[#This Row],[Hauptkörper - B1 - Lizenzierungs-pflichtig? (X=Ja)]])</f>
        <v/>
      </c>
      <c r="LE179" s="812" t="str">
        <f>IF(Table1[[#This Row],[Hauptkörper - B1 - Virgin Material]]="","",VLOOKUP(Table1[[#This Row],[Hauptkörper - B1 - Virgin Material]],'DD FD'!AJ:AK,2,FALSE))</f>
        <v/>
      </c>
      <c r="LF179" s="813" t="str">
        <f>IF(Table1[[#This Row],[Hauptkörper - B1 - Virgin Material Anteil (in %)]]="","",Table1[[#This Row],[Hauptkörper - B1 - Virgin Material Anteil (in %)]])</f>
        <v/>
      </c>
      <c r="LG179" s="812" t="str">
        <f>IF(Table1[[#This Row],[Hauptkörper - B1 - Recyceltes Material]]="","",VLOOKUP(Table1[[#This Row],[Hauptkörper - B1 - Recyceltes Material]],'DD FD'!AL:AM,2,FALSE))</f>
        <v/>
      </c>
      <c r="LH179" s="813" t="str">
        <f>IF(Table1[[#This Row],[Hauptkörper - B1 - Recyceltes Material Anteil (in %)]]="","",Table1[[#This Row],[Hauptkörper - B1 - Recyceltes Material Anteil (in %)]])</f>
        <v/>
      </c>
      <c r="LI179" s="814" t="str">
        <f>IF(Table1[[#This Row],[Hauptkörper - B1 - Beschichtung]]="","",VLOOKUP(Table1[[#This Row],[Hauptkörper - B1 - Beschichtung]],'DD FD'!AE:AF,2,FALSE))</f>
        <v/>
      </c>
      <c r="LJ179" s="815" t="str">
        <f>IF(Table1[[#This Row],[Hauptkörper - B1 - Beschichtung Anteil (in %)]]="","",Table1[[#This Row],[Hauptkörper - B1 - Beschichtung Anteil (in %)]])</f>
        <v/>
      </c>
      <c r="LK179" s="811" t="str">
        <f>IF(Table1[[#This Row],[Hauptkörper - B2 - Art]]="","",VLOOKUP(Table1[[#This Row],[Hauptkörper - B2 - Art]],'DD FD'!B:C,2,FALSE))</f>
        <v/>
      </c>
      <c r="LL179" s="812" t="str">
        <f>IF(Table1[[#This Row],[Hauptkörper - B2 - Fraktion]]="","",VLOOKUP(Table1[[#This Row],[Hauptkörper - B2 - Fraktion]],'DD FD'!H:J,3,FALSE))</f>
        <v/>
      </c>
      <c r="LM179" s="809" t="str">
        <f>IF(Table1[[#This Row],[Hauptkörper - B2 - Gewicht
(in G)]]="","",Table1[[#This Row],[Hauptkörper - B2 - Gewicht
(in G)]])</f>
        <v/>
      </c>
      <c r="LN179" s="809" t="str">
        <f>IF(Table1[[#This Row],[Hauptkörper - B2 - Lizenzierungs-pflichtig? (X=Ja)]]="","",Table1[[#This Row],[Hauptkörper - B2 - Lizenzierungs-pflichtig? (X=Ja)]])</f>
        <v/>
      </c>
      <c r="LO179" s="812" t="str">
        <f>IF(Table1[[#This Row],[Hauptkörper - B2 - Virgin Material]]="","",VLOOKUP(Table1[[#This Row],[Hauptkörper - B2 - Virgin Material]],'DD FD'!AJ:AK,2,FALSE))</f>
        <v/>
      </c>
      <c r="LP179" s="813" t="str">
        <f>IF(Table1[[#This Row],[Hauptkörper - B2 - Virgin Material Anteil (in %)]]="","",Table1[[#This Row],[Hauptkörper - B2 - Virgin Material Anteil (in %)]])</f>
        <v/>
      </c>
      <c r="LQ179" s="812" t="str">
        <f>IF(Table1[[#This Row],[Hauptkörper - B2 - Recyceltes Material]]="","",VLOOKUP(Table1[[#This Row],[Hauptkörper - B2 - Recyceltes Material]],'DD FD'!AL:AM,2,FALSE))</f>
        <v/>
      </c>
      <c r="LR179" s="813" t="str">
        <f>IF(Table1[[#This Row],[Hauptkörper - B2 - Recyceltes Material Anteil (in %)]]="","",Table1[[#This Row],[Hauptkörper - B2 - Recyceltes Material Anteil (in %)]])</f>
        <v/>
      </c>
      <c r="LS179" s="812" t="str">
        <f>IF(Table1[[#This Row],[Hauptkörper - B2 - Beschichtung]]="","",VLOOKUP(Table1[[#This Row],[Hauptkörper - B2 - Beschichtung]],'DD FD'!AE:AF,2,FALSE))</f>
        <v/>
      </c>
      <c r="LT179" s="815" t="str">
        <f>IF(Table1[[#This Row],[Hauptkörper - B2 - Beschichtung Anteil (in %)]]="","",Table1[[#This Row],[Hauptkörper - B2 - Beschichtung Anteil (in %)]])</f>
        <v/>
      </c>
      <c r="LU179" s="811" t="str">
        <f>IF(Table1[[#This Row],[Hauptkörper - B3 - Art]]="","",VLOOKUP(Table1[[#This Row],[Hauptkörper - B3 - Art]],'DD FD'!B:C,2,FALSE))</f>
        <v/>
      </c>
      <c r="LV179" s="812" t="str">
        <f>IF(Table1[[#This Row],[Hauptkörper - B3 - Fraktion]]="","",VLOOKUP(Table1[[#This Row],[Hauptkörper - B3 - Fraktion]],'DD FD'!H:J,3,FALSE))</f>
        <v/>
      </c>
      <c r="LW179" s="809" t="str">
        <f>IF(Table1[[#This Row],[Hauptkörper - B3 - Gewicht
(in G)]]="","",Table1[[#This Row],[Hauptkörper - B3 - Gewicht
(in G)]])</f>
        <v/>
      </c>
      <c r="LX179" s="809" t="str">
        <f>IF(Table1[[#This Row],[Hauptkörper - B3 - Lizenzierungs-pflichtig? (X=Ja)]]="","",Table1[[#This Row],[Hauptkörper - B3 - Lizenzierungs-pflichtig? (X=Ja)]])</f>
        <v/>
      </c>
      <c r="LY179" s="812" t="str">
        <f>IF(Table1[[#This Row],[Hauptkörper - B3 - Virgin Material]]="","",VLOOKUP(Table1[[#This Row],[Hauptkörper - B3 - Virgin Material]],'DD FD'!AJ:AK,2,FALSE))</f>
        <v/>
      </c>
      <c r="LZ179" s="813" t="str">
        <f>IF(Table1[[#This Row],[Hauptkörper - B3 - Virgin Material Anteil (in %)]]="","",Table1[[#This Row],[Hauptkörper - B3 - Virgin Material Anteil (in %)]])</f>
        <v/>
      </c>
      <c r="MA179" s="812" t="str">
        <f>IF(Table1[[#This Row],[Hauptkörper - B3 - Recyceltes Material]]="","",VLOOKUP(Table1[[#This Row],[Hauptkörper - B3 - Recyceltes Material]],'DD FD'!AL:AM,2,FALSE))</f>
        <v/>
      </c>
      <c r="MB179" s="813" t="str">
        <f>IF(Table1[[#This Row],[Hauptkörper - B3 - Recyceltes Material Anteil (in %)]]="","",Table1[[#This Row],[Hauptkörper - B3 - Recyceltes Material Anteil (in %)]])</f>
        <v/>
      </c>
      <c r="MC179" s="812" t="str">
        <f>IF(Table1[[#This Row],[Hauptkörper - B3 - Beschichtung]]="","",VLOOKUP(Table1[[#This Row],[Hauptkörper - B3 - Beschichtung]],'DD FD'!AE:AF,2,FALSE))</f>
        <v/>
      </c>
      <c r="MD179" s="815" t="str">
        <f>IF(Table1[[#This Row],[Hauptkörper - B3 - Beschichtung Anteil (in %)]]="","",Table1[[#This Row],[Hauptkörper - B3 - Beschichtung Anteil (in %)]])</f>
        <v/>
      </c>
      <c r="ME179" s="811" t="str">
        <f>IF(Table1[[#This Row],[Verschluss - B1 - Art]]="","",VLOOKUP(Table1[[#This Row],[Verschluss - B1 - Art]],'DD FD'!D:E,2,FALSE))</f>
        <v/>
      </c>
      <c r="MF179" s="812" t="str">
        <f>IF(Table1[[#This Row],[Verschluss - B1 - Fraktion]]="","",VLOOKUP(Table1[[#This Row],[Verschluss - B1 - Fraktion]],'DD FD'!H:J,3,FALSE))</f>
        <v/>
      </c>
      <c r="MG179" s="809" t="str">
        <f>IF(Table1[[#This Row],[Verschluss - B1 - Gewicht (in G)]]="","",Table1[[#This Row],[Verschluss - B1 - Gewicht (in G)]])</f>
        <v/>
      </c>
      <c r="MH179" s="809" t="str">
        <f>IF(Table1[[#This Row],[Verschluss - B1 - Lizenzierungs-pflichtig? (X=Ja)]]="","",Table1[[#This Row],[Verschluss - B1 - Lizenzierungs-pflichtig? (X=Ja)]])</f>
        <v/>
      </c>
      <c r="MI179" s="809" t="str">
        <f>IF(Table1[[#This Row],[Verschluss - B1 - Trennbar vom Hauptkörper? (X=Ja)]]="","",Table1[[#This Row],[Verschluss - B1 - Trennbar vom Hauptkörper? (X=Ja)]])</f>
        <v/>
      </c>
      <c r="MJ179" s="812" t="str">
        <f>IF(Table1[[#This Row],[Verschluss - B1 - Virgin Material]]="","",VLOOKUP(Table1[[#This Row],[Verschluss - B1 - Virgin Material]],'DD FD'!AJ:AK,2,FALSE))</f>
        <v/>
      </c>
      <c r="MK179" s="813" t="str">
        <f>IF(Table1[[#This Row],[Verschluss - B1 - Virgin Material Anteil (in %)]]="","",Table1[[#This Row],[Verschluss - B1 - Virgin Material Anteil (in %)]])</f>
        <v/>
      </c>
      <c r="ML179" s="812" t="str">
        <f>IF(Table1[[#This Row],[Verschluss - B1 - Recyceltes Material]]="","",VLOOKUP(Table1[[#This Row],[Verschluss - B1 - Recyceltes Material]],'DD FD'!AL:AM,2,FALSE))</f>
        <v/>
      </c>
      <c r="MM179" s="813" t="str">
        <f>IF(Table1[[#This Row],[Verschluss - B1 - Recyceltes Material Anteil (in %)]]="","",Table1[[#This Row],[Verschluss - B1 - Recyceltes Material Anteil (in %)]])</f>
        <v/>
      </c>
      <c r="MN179" s="812" t="str">
        <f>IF(Table1[[#This Row],[Verschluss - B1 - Beschichtung]]="","",VLOOKUP(Table1[[#This Row],[Verschluss - B1 - Beschichtung]],'DD FD'!AE:AF,2,FALSE))</f>
        <v/>
      </c>
      <c r="MO179" s="815" t="str">
        <f>IF(Table1[[#This Row],[Verschluss - B1 - Beschichtung Anteil (in %)]]="","",Table1[[#This Row],[Verschluss - B1 - Beschichtung Anteil (in %)]])</f>
        <v/>
      </c>
      <c r="MP179" s="811" t="str">
        <f>IF(Table1[[#This Row],[Verschluss - B2 - Art]]="","",VLOOKUP(Table1[[#This Row],[Verschluss - B2 - Art]],'DD FD'!D:E,2,FALSE))</f>
        <v/>
      </c>
      <c r="MQ179" s="812" t="str">
        <f>IF(Table1[[#This Row],[Verschluss - B2 - Fraktion]]="","",VLOOKUP(Table1[[#This Row],[Verschluss - B2 - Fraktion]],'DD FD'!H:J,3,FALSE))</f>
        <v/>
      </c>
      <c r="MR179" s="809" t="str">
        <f>IF(Table1[[#This Row],[Verschluss - B2 - Gewicht (in G)]]="","",Table1[[#This Row],[Verschluss - B2 - Gewicht (in G)]])</f>
        <v/>
      </c>
      <c r="MS179" s="809" t="str">
        <f>IF(Table1[[#This Row],[Verschluss - B2 - Lizenzierungs-pflichtig? (X=Ja)]]="","",Table1[[#This Row],[Verschluss - B2 - Lizenzierungs-pflichtig? (X=Ja)]])</f>
        <v/>
      </c>
      <c r="MT179" s="809" t="str">
        <f>IF(Table1[[#This Row],[Verschluss - B2 - Trennbar vom Hauptkörper? (X=Ja)]]="","",Table1[[#This Row],[Verschluss - B2 - Trennbar vom Hauptkörper? (X=Ja)]])</f>
        <v/>
      </c>
      <c r="MU179" s="812" t="str">
        <f>IF(Table1[[#This Row],[Verschluss - B2 - Virgin Material]]="","",VLOOKUP(Table1[[#This Row],[Verschluss - B2 - Virgin Material]],'DD FD'!AJ:AK,2,FALSE))</f>
        <v/>
      </c>
      <c r="MV179" s="813" t="str">
        <f>IF(Table1[[#This Row],[Verschluss - B2 - Virgin Material Anteil (in %)]]="","",Table1[[#This Row],[Verschluss - B2 - Virgin Material Anteil (in %)]])</f>
        <v/>
      </c>
      <c r="MW179" s="812" t="str">
        <f>IF(Table1[[#This Row],[Verschluss - B2 - Recyceltes Material]]="","",VLOOKUP(Table1[[#This Row],[Verschluss - B2 - Recyceltes Material]],'DD FD'!AL:AM,2,FALSE))</f>
        <v/>
      </c>
      <c r="MX179" s="813" t="str">
        <f>IF(Table1[[#This Row],[Verschluss - B2 - Recyceltes Material Anteil (in %)]]="","",Table1[[#This Row],[Verschluss - B2 - Recyceltes Material Anteil (in %)]])</f>
        <v/>
      </c>
      <c r="MY179" s="812" t="str">
        <f>IF(Table1[[#This Row],[Verschluss - B2 - Beschichtung]]="","",VLOOKUP(Table1[[#This Row],[Verschluss - B2 - Beschichtung]],'DD FD'!AE:AF,2,FALSE))</f>
        <v/>
      </c>
      <c r="MZ179" s="815" t="str">
        <f>IF(Table1[[#This Row],[Verschluss - B2 - Beschichtung Anteil (in %)]]="","",Table1[[#This Row],[Verschluss - B2 - Beschichtung Anteil (in %)]])</f>
        <v/>
      </c>
      <c r="NA179" s="811" t="str">
        <f>IF(Table1[[#This Row],[Verschluss - B3 - Art]]="","",VLOOKUP(Table1[[#This Row],[Verschluss - B3 - Art]],'DD FD'!D:E,2,FALSE))</f>
        <v/>
      </c>
      <c r="NB179" s="812" t="str">
        <f>IF(Table1[[#This Row],[Verschluss - B3 - Fraktion]]="","",VLOOKUP(Table1[[#This Row],[Verschluss - B3 - Fraktion]],'DD FD'!H:J,3,FALSE))</f>
        <v/>
      </c>
      <c r="NC179" s="809" t="str">
        <f>IF(Table1[[#This Row],[Verschluss - B3 - Gewicht (in G)]]="","",Table1[[#This Row],[Verschluss - B3 - Gewicht (in G)]])</f>
        <v/>
      </c>
      <c r="ND179" s="809" t="str">
        <f>IF(Table1[[#This Row],[Verschluss - B3 - Lizenzierungs-pflichtig? (X=Ja)]]="","",Table1[[#This Row],[Verschluss - B3 - Lizenzierungs-pflichtig? (X=Ja)]])</f>
        <v/>
      </c>
      <c r="NE179" s="809" t="str">
        <f>IF(Table1[[#This Row],[Verschluss - B3 - Trennbar vom Hauptkörper? (X=Ja)]]="","",Table1[[#This Row],[Verschluss - B3 - Trennbar vom Hauptkörper? (X=Ja)]])</f>
        <v/>
      </c>
      <c r="NF179" s="812" t="str">
        <f>IF(Table1[[#This Row],[Verschluss - B3 - Virgin Material]]="","",VLOOKUP(Table1[[#This Row],[Verschluss - B3 - Virgin Material]],'DD FD'!AJ:AK,2,FALSE))</f>
        <v/>
      </c>
      <c r="NG179" s="813" t="str">
        <f>IF(Table1[[#This Row],[Verschluss - B3 - Virgin Material Anteil (in %)]]="","",Table1[[#This Row],[Verschluss - B3 - Virgin Material Anteil (in %)]])</f>
        <v/>
      </c>
      <c r="NH179" s="812" t="str">
        <f>IF(Table1[[#This Row],[Verschluss - B3 - Recyceltes Material]]="","",VLOOKUP(Table1[[#This Row],[Verschluss - B3 - Recyceltes Material]],'DD FD'!AL:AM,2,FALSE))</f>
        <v/>
      </c>
      <c r="NI179" s="813" t="str">
        <f>IF(Table1[[#This Row],[Verschluss - B3 - Recyceltes Material Anteil (in %)]]="","",Table1[[#This Row],[Verschluss - B3 - Recyceltes Material Anteil (in %)]])</f>
        <v/>
      </c>
      <c r="NJ179" s="812" t="str">
        <f>IF(Table1[[#This Row],[Verschluss - B3 - Beschichtung]]="","",VLOOKUP(Table1[[#This Row],[Verschluss - B3 - Beschichtung]],'DD FD'!AE:AF,2,FALSE))</f>
        <v/>
      </c>
      <c r="NK179" s="815" t="str">
        <f>IF(Table1[[#This Row],[Verschluss - B3 - Beschichtung Anteil (in %)]]="","",Table1[[#This Row],[Verschluss - B3 - Beschichtung Anteil (in %)]])</f>
        <v/>
      </c>
      <c r="NL179" s="811" t="str">
        <f>IF(Table1[[#This Row],[Etikett - B1 - Art]]="","",VLOOKUP(Table1[[#This Row],[Etikett - B1 - Art]],'DD FD'!F:G,2,FALSE))</f>
        <v/>
      </c>
      <c r="NM179" s="812" t="str">
        <f>IF(Table1[[#This Row],[Etikett - B1 - Fraktion]]="","",VLOOKUP(Table1[[#This Row],[Etikett - B1 - Fraktion]],'DD FD'!H:J,3,FALSE))</f>
        <v/>
      </c>
      <c r="NN179" s="809" t="str">
        <f>IF(Table1[[#This Row],[Etikett - B1 - Gewicht (in G)]]="","",Table1[[#This Row],[Etikett - B1 - Gewicht (in G)]])</f>
        <v/>
      </c>
      <c r="NO179" s="809" t="str">
        <f>IF(Table1[[#This Row],[Etikett - B1 - Lizenzierungs-pflichtig? (X=Ja)]]="","",Table1[[#This Row],[Etikett - B1 - Lizenzierungs-pflichtig? (X=Ja)]])</f>
        <v/>
      </c>
      <c r="NP179" s="809" t="str">
        <f>IF(Table1[[#This Row],[Etikett - B1 - Trennbar vom Hauptkörper? (X=Ja)]]="","",Table1[[#This Row],[Etikett - B1 - Trennbar vom Hauptkörper? (X=Ja)]])</f>
        <v/>
      </c>
      <c r="NQ179" s="812" t="str">
        <f>IF(Table1[[#This Row],[Etikett - B1 - Virgin Material]]="","",VLOOKUP(Table1[[#This Row],[Etikett - B1 - Virgin Material]],'DD FD'!AJ:AK,2,FALSE))</f>
        <v/>
      </c>
      <c r="NR179" s="813" t="str">
        <f>IF(Table1[[#This Row],[Etikett - B1 - Virgin Material Anteil (in %)]]="","",Table1[[#This Row],[Etikett - B1 - Virgin Material Anteil (in %)]])</f>
        <v/>
      </c>
      <c r="NS179" s="812" t="str">
        <f>IF(Table1[[#This Row],[Etikett - B1 - Recyceltes Material]]="","",VLOOKUP(Table1[[#This Row],[Etikett - B1 - Recyceltes Material]],'DD FD'!AL:AM,2,FALSE))</f>
        <v/>
      </c>
      <c r="NT179" s="813" t="str">
        <f>IF(Table1[[#This Row],[Etikett - B1 - Recyceltes Material Anteil (in %)]]="","",Table1[[#This Row],[Etikett - B1 - Recyceltes Material Anteil (in %)]])</f>
        <v/>
      </c>
      <c r="NU179" s="812" t="str">
        <f>IF(Table1[[#This Row],[Etikett - B1 - Beschichtung]]="","",VLOOKUP(Table1[[#This Row],[Etikett - B1 - Beschichtung]],'DD FD'!AE:AF,2,FALSE))</f>
        <v/>
      </c>
      <c r="NV179" s="815" t="str">
        <f>IF(Table1[[#This Row],[Etikett - B1 - Beschichtung Anteil (in %)]]="","",Table1[[#This Row],[Etikett - B1 - Beschichtung Anteil (in %)]])</f>
        <v/>
      </c>
      <c r="NW179" s="811" t="str">
        <f>IF(Table1[[#This Row],[Etikett - B2 - Art]]="","",VLOOKUP(Table1[[#This Row],[Etikett - B2 - Art]],'DD FD'!F:G,2,FALSE))</f>
        <v/>
      </c>
      <c r="NX179" s="812" t="str">
        <f>IF(Table1[[#This Row],[Etikett - B2 - Fraktion]]="","",VLOOKUP(Table1[[#This Row],[Etikett - B2 - Fraktion]],'DD FD'!H:J,3,FALSE))</f>
        <v/>
      </c>
      <c r="NY179" s="809" t="str">
        <f>IF(Table1[[#This Row],[Etikett - B2 - Gewicht (in G)]]="","",Table1[[#This Row],[Etikett - B2 - Gewicht (in G)]])</f>
        <v/>
      </c>
      <c r="NZ179" s="809" t="str">
        <f>IF(Table1[[#This Row],[Etikett - B2 - Lizenzierungs-pflichtig? (X=Ja)]]="","",Table1[[#This Row],[Etikett - B2 - Lizenzierungs-pflichtig? (X=Ja)]])</f>
        <v/>
      </c>
      <c r="OA179" s="809" t="str">
        <f>IF(Table1[[#This Row],[Etikett - B2 - Trennbar vom Hauptkörper? (X=Ja)]]="","",Table1[[#This Row],[Etikett - B2 - Trennbar vom Hauptkörper? (X=Ja)]])</f>
        <v/>
      </c>
      <c r="OB179" s="812" t="str">
        <f>IF(Table1[[#This Row],[Etikett - B2 - Virgin Material]]="","",VLOOKUP(Table1[[#This Row],[Etikett - B2 - Virgin Material]],'DD FD'!AJ:AK,2,FALSE))</f>
        <v/>
      </c>
      <c r="OC179" s="813" t="str">
        <f>IF(Table1[[#This Row],[Etikett - B2 - Virgin Material Anteil (in %)]]="","",Table1[[#This Row],[Etikett - B2 - Virgin Material Anteil (in %)]])</f>
        <v/>
      </c>
      <c r="OD179" s="812" t="str">
        <f>IF(Table1[[#This Row],[Etikett - B2 - Recyceltes Material]]="","",VLOOKUP(Table1[[#This Row],[Etikett - B2 - Recyceltes Material]],'DD FD'!AL:AM,2,FALSE))</f>
        <v/>
      </c>
      <c r="OE179" s="813" t="str">
        <f>IF(Table1[[#This Row],[Etikett - B2 - Recyceltes Material Anteil (in %)]]="","",Table1[[#This Row],[Etikett - B2 - Recyceltes Material Anteil (in %)]])</f>
        <v/>
      </c>
      <c r="OF179" s="812" t="str">
        <f>IF(Table1[[#This Row],[Etikett - B2 - Beschichtung]]="","",VLOOKUP(Table1[[#This Row],[Etikett - B2 - Beschichtung]],'DD FD'!AE:AF,2,FALSE))</f>
        <v/>
      </c>
      <c r="OG179" s="815" t="str">
        <f>IF(Table1[[#This Row],[Etikett - B2 - Beschichtung Anteil (in %)]]="","",Table1[[#This Row],[Etikett - B2 - Beschichtung Anteil (in %)]])</f>
        <v/>
      </c>
      <c r="OH179" s="811" t="str">
        <f>IF(Table1[[#This Row],[Etikett - B3 - Art]]="","",VLOOKUP(Table1[[#This Row],[Etikett - B3 - Art]],'DD FD'!F:G,2,FALSE))</f>
        <v/>
      </c>
      <c r="OI179" s="812" t="str">
        <f>IF(Table1[[#This Row],[Etikett - B3 - Fraktion]]="","",VLOOKUP(Table1[[#This Row],[Etikett - B3 - Fraktion]],'DD FD'!H:J,3,FALSE))</f>
        <v/>
      </c>
      <c r="OJ179" s="809" t="str">
        <f>IF(Table1[[#This Row],[Etikett - B3 - Gewicht (in G)]]="","",Table1[[#This Row],[Etikett - B3 - Gewicht (in G)]])</f>
        <v/>
      </c>
      <c r="OK179" s="809" t="str">
        <f>IF(Table1[[#This Row],[Etikett - B3 - Lizenzierungs-pflichtig? (X=Ja)]]="","",Table1[[#This Row],[Etikett - B3 - Lizenzierungs-pflichtig? (X=Ja)]])</f>
        <v/>
      </c>
      <c r="OL179" s="809" t="str">
        <f>IF(Table1[[#This Row],[Etikett - B3 - Trennbar vom Hauptkörper? (X=Ja)]]="","",Table1[[#This Row],[Etikett - B3 - Trennbar vom Hauptkörper? (X=Ja)]])</f>
        <v/>
      </c>
      <c r="OM179" s="812" t="str">
        <f>IF(Table1[[#This Row],[Etikett - B3 - Virgin Material]]="","",VLOOKUP(Table1[[#This Row],[Etikett - B3 - Virgin Material]],'DD FD'!AJ:AK,2,FALSE))</f>
        <v/>
      </c>
      <c r="ON179" s="813" t="str">
        <f>IF(Table1[[#This Row],[Etikett - B3 - Virgin Material Anteil (in %)]]="","",Table1[[#This Row],[Etikett - B3 - Virgin Material Anteil (in %)]])</f>
        <v/>
      </c>
      <c r="OO179" s="812" t="str">
        <f>IF(Table1[[#This Row],[Etikett - B3 - Recyceltes Material]]="","",VLOOKUP(Table1[[#This Row],[Etikett - B3 - Recyceltes Material]],'DD FD'!AL:AM,2,FALSE))</f>
        <v/>
      </c>
      <c r="OP179" s="813" t="str">
        <f>IF(Table1[[#This Row],[Etikett - B3 - Recyceltes Material Anteil (in %)]]="","",Table1[[#This Row],[Etikett - B3 - Recyceltes Material Anteil (in %)]])</f>
        <v/>
      </c>
      <c r="OQ179" s="812" t="str">
        <f>IF(Table1[[#This Row],[Etikett - B3 - Beschichtung]]="","",VLOOKUP(Table1[[#This Row],[Etikett - B3 - Beschichtung]],'DD FD'!AE:AF,2,FALSE))</f>
        <v/>
      </c>
      <c r="OR179" s="861" t="str">
        <f>IF(Table1[[#This Row],[Etikett - B3 - Beschichtung Anteil (in %)]]="","",Table1[[#This Row],[Etikett - B3 - Beschichtung Anteil (in %)]])</f>
        <v/>
      </c>
      <c r="OS179" s="866">
        <f>ROUNDUP(SUM(
IF(AND(LB179='DD FD'!$J$7,LD179='DD FD'!$AI$3),LC179,0),
IF(AND(LL179='DD FD'!$J$7,LN179='DD FD'!$AI$3),LM179,0),
IF(AND(LV179='DD FD'!$J$7,LX179='DD FD'!$AI$3),LW179,0),
IF(AND(MF179='DD FD'!$J$7,MH179='DD FD'!$AI$3),MG179,0),
IF(AND(MQ179='DD FD'!$J$7,MS179='DD FD'!$AI$3),MR179,0),
IF(AND(NB179='DD FD'!$J$7,ND179='DD FD'!$AI$3),NC179,0),
IF(AND(NM179='DD FD'!$J$7,NO179='DD FD'!$AI$3),NN179,0),
IF(AND(NX179='DD FD'!$J$7,NZ179='DD FD'!$AI$3),NY179,0),
IF(AND(OI179='DD FD'!$J$7,OK179='DD FD'!$AI$3),OJ179,0),
),2)</f>
        <v>0</v>
      </c>
      <c r="OT179" s="865">
        <f>ROUNDUP(SUM(
IF(AND(LB179='DD FD'!$J$6,LD179='DD FD'!$AI$3),LC179,0),
IF(AND(LL179='DD FD'!$J$6,LN179='DD FD'!$AI$3),LM179,0),
IF(AND(LV179='DD FD'!$J$6,LX179='DD FD'!$AI$3),LW179,0),
IF(AND(MF179='DD FD'!$J$6,MH179='DD FD'!$AI$3),MG179,0),
IF(AND(MQ179='DD FD'!$J$6,MS179='DD FD'!$AI$3),MR179,0),
IF(AND(NB179='DD FD'!$J$6,ND179='DD FD'!$AI$3),NC179,0),
IF(AND(NM179='DD FD'!$J$6,NO179='DD FD'!$AI$3),NN179,0),
IF(AND(NX179='DD FD'!$J$6,NZ179='DD FD'!$AI$3),NY179,0),
IF(AND(OI179='DD FD'!$J$6,OK179='DD FD'!$AI$3),OJ179,0),
),2)</f>
        <v>0</v>
      </c>
      <c r="OU179" s="865">
        <f>ROUNDUP(SUM(
IF(AND(LB179='DD FD'!$J$10,LD179='DD FD'!$AI$3),LC179,0),
IF(AND(LL179='DD FD'!$J$10,LN179='DD FD'!$AI$3),LM179,0),
IF(AND(LV179='DD FD'!$J$10,LX179='DD FD'!$AI$3),LW179,0),
IF(AND(MF179='DD FD'!$J$10,MH179='DD FD'!$AI$3),MG179,0),
IF(AND(MQ179='DD FD'!$J$10,MS179='DD FD'!$AI$3),MR179,0),
IF(AND(NB179='DD FD'!$J$10,ND179='DD FD'!$AI$3),NC179,0),
IF(AND(NM179='DD FD'!$J$10,NO179='DD FD'!$AI$3),NN179,0),
IF(AND(NX179='DD FD'!$J$10,NZ179='DD FD'!$AI$3),NY179,0),
IF(AND(OI179='DD FD'!$J$10,OK179='DD FD'!$AI$3),OJ179,0),
),2)</f>
        <v>0</v>
      </c>
      <c r="OV179" s="865">
        <f>ROUNDUP(SUM(
IF(AND(LB179='DD FD'!$J$8,LD179='DD FD'!$AI$3),LC179,0),
IF(AND(LL179='DD FD'!$J$8,LN179='DD FD'!$AI$3),LM179,0),
IF(AND(LV179='DD FD'!$J$8,LX179='DD FD'!$AI$3),LW179,0),
IF(AND(MF179='DD FD'!$J$8,MH179='DD FD'!$AI$3),MG179,0),
IF(AND(MQ179='DD FD'!$J$8,MS179='DD FD'!$AI$3),MR179,0),
IF(AND(NB179='DD FD'!$J$8,ND179='DD FD'!$AI$3),NC179,0),
IF(AND(NM179='DD FD'!$J$8,NO179='DD FD'!$AI$3),NN179,0),
IF(AND(NX179='DD FD'!$J$8,NZ179='DD FD'!$AI$3),NY179,0),
IF(AND(OI179='DD FD'!$J$8,OK179='DD FD'!$AI$3),OJ179,0),
),2)</f>
        <v>0</v>
      </c>
      <c r="OW179" s="865">
        <f>ROUNDUP(SUM(
IF(AND(LB179='DD FD'!$J$5,LD179='DD FD'!$AI$3),LC179,0),
IF(AND(LL179='DD FD'!$J$5,LN179='DD FD'!$AI$3),LM179,0),
IF(AND(LV179='DD FD'!$J$5,LX179='DD FD'!$AI$3),LW179,0),
IF(AND(MF179='DD FD'!$J$5,MH179='DD FD'!$AI$3),MG179,0),
IF(AND(MQ179='DD FD'!$J$5,MS179='DD FD'!$AI$3),MR179,0),
IF(AND(NB179='DD FD'!$J$5,ND179='DD FD'!$AI$3),NC179,0),
IF(AND(NM179='DD FD'!$J$5,NO179='DD FD'!$AI$3),NN179,0),
IF(AND(NX179='DD FD'!$J$5,NZ179='DD FD'!$AI$3),NY179,0),
IF(AND(OI179='DD FD'!$J$5,OK179='DD FD'!$AI$3),OJ179,0),
),2)</f>
        <v>0</v>
      </c>
      <c r="OX179" s="865">
        <f>ROUNDUP(SUM(
IF(AND(LB179='DD FD'!$J$9,LD179='DD FD'!$AI$3),LC179,0),
IF(AND(LL179='DD FD'!$J$9,LN179='DD FD'!$AI$3),LM179,0),
IF(AND(LV179='DD FD'!$J$9,LX179='DD FD'!$AI$3),LW179,0),
IF(AND(MF179='DD FD'!$J$9,MH179='DD FD'!$AI$3),MG179,0),
IF(AND(MQ179='DD FD'!$J$9,MS179='DD FD'!$AI$3),MR179,0),
IF(AND(NB179='DD FD'!$J$9,ND179='DD FD'!$AI$3),NC179,0),
IF(AND(NM179='DD FD'!$J$9,NO179='DD FD'!$AI$3),NN179,0),
IF(AND(NX179='DD FD'!$J$9,NZ179='DD FD'!$AI$3),NY179,0),
IF(AND(OI179='DD FD'!$J$9,OK179='DD FD'!$AI$3),OJ179,0),
),2)</f>
        <v>0</v>
      </c>
      <c r="OY179" s="865">
        <f>ROUNDUP(SUM(
IF(AND(LB179='DD FD'!$J$4,LD179='DD FD'!$AI$3),LC179,0),
IF(AND(LL179='DD FD'!$J$4,LN179='DD FD'!$AI$3),LM179,0),
IF(AND(LV179='DD FD'!$J$4,LX179='DD FD'!$AI$3),LW179,0),
IF(AND(MF179='DD FD'!$J$4,MH179='DD FD'!$AI$3),MG179,0),
IF(AND(MQ179='DD FD'!$J$4,MS179='DD FD'!$AI$3),MR179,0),
IF(AND(NB179='DD FD'!$J$4,ND179='DD FD'!$AI$3),NC179,0),
IF(AND(NM179='DD FD'!$J$4,NO179='DD FD'!$AI$3),NN179,0),
IF(AND(NX179='DD FD'!$J$4,NZ179='DD FD'!$AI$3),NY179,0),
IF(AND(OI179='DD FD'!$J$4,OK179='DD FD'!$AI$3),OJ179,0),
),2)</f>
        <v>0</v>
      </c>
      <c r="OZ179" s="867">
        <f>ROUNDUP(SUM(
IF(AND(LB179='DD FD'!$J$11,LD179='DD FD'!$AI$3),LC179,0),
IF(AND(LL179='DD FD'!$J$11,LN179='DD FD'!$AI$3),LM179,0),
IF(AND(LV179='DD FD'!$J$11,LX179='DD FD'!$AI$3),LW179,0),
IF(AND(MF179='DD FD'!$J$11,MH179='DD FD'!$AI$3),MG179,0),
IF(AND(MQ179='DD FD'!$J$11,MS179='DD FD'!$AI$3),MR179,0),
IF(AND(NB179='DD FD'!$J$11,ND179='DD FD'!$AI$3),NC179,0),
IF(AND(NM179='DD FD'!$J$11,NO179='DD FD'!$AI$3),NN179,0),
IF(AND(NX179='DD FD'!$J$11,NZ179='DD FD'!$AI$3),NY179,0),
IF(AND(OI179='DD FD'!$J$11,OK179='DD FD'!$AI$3),OJ179,0),
),2)</f>
        <v>0</v>
      </c>
    </row>
    <row r="180" spans="1:416">
      <c r="A180" s="663"/>
      <c r="B180" s="182"/>
      <c r="C180" s="282"/>
      <c r="D180" s="282"/>
      <c r="E180" s="183"/>
      <c r="F180" s="355"/>
      <c r="G180" s="359"/>
      <c r="H180" s="664"/>
      <c r="I180" s="173"/>
      <c r="J180" s="161" t="str">
        <f t="shared" si="54"/>
        <v/>
      </c>
      <c r="K180" s="633" t="str">
        <f t="shared" si="71"/>
        <v/>
      </c>
      <c r="L180" s="636"/>
      <c r="M180" s="124" t="str">
        <f t="shared" si="72"/>
        <v/>
      </c>
      <c r="N180" s="125" t="str">
        <f t="shared" si="55"/>
        <v/>
      </c>
      <c r="O180" s="175"/>
      <c r="P180" s="175"/>
      <c r="Q180" s="126" t="str">
        <f t="shared" si="73"/>
        <v/>
      </c>
      <c r="R180" s="184"/>
      <c r="S180" s="184"/>
      <c r="T180" s="182"/>
      <c r="U180" s="182"/>
      <c r="V180" s="182"/>
      <c r="W180" s="358"/>
      <c r="X180" s="182"/>
      <c r="Y180" s="183"/>
      <c r="Z180" s="123"/>
      <c r="AA180" s="176"/>
      <c r="AB180" s="176"/>
      <c r="AC180" s="176"/>
      <c r="AD180" s="176"/>
      <c r="AE180" s="176"/>
      <c r="AF180" s="176"/>
      <c r="AG180" s="127" t="str">
        <f t="shared" si="74"/>
        <v/>
      </c>
      <c r="AH180" s="127" t="str">
        <f t="shared" si="75"/>
        <v/>
      </c>
      <c r="AI180" s="370"/>
      <c r="AJ180" s="635"/>
      <c r="AK180" s="619" t="str">
        <f t="shared" si="76"/>
        <v/>
      </c>
      <c r="AL180" s="124" t="str">
        <f t="shared" si="56"/>
        <v/>
      </c>
      <c r="AM180" s="124" t="str">
        <f t="shared" si="57"/>
        <v/>
      </c>
      <c r="AN180" s="124" t="str">
        <f t="shared" si="58"/>
        <v/>
      </c>
      <c r="AO180" s="124" t="str">
        <f t="shared" si="59"/>
        <v/>
      </c>
      <c r="AP180" s="184"/>
      <c r="AQ180" s="182"/>
      <c r="AR180" s="182"/>
      <c r="AS180" s="182"/>
      <c r="AT180" s="182"/>
      <c r="AU180" s="127" t="str">
        <f t="shared" si="60"/>
        <v/>
      </c>
      <c r="AV180" s="354"/>
      <c r="AW180" s="127" t="str">
        <f t="shared" si="61"/>
        <v/>
      </c>
      <c r="AX180" s="144" t="str">
        <f t="shared" si="62"/>
        <v/>
      </c>
      <c r="AY180" s="182"/>
      <c r="AZ180" s="23"/>
      <c r="BA180" s="23"/>
      <c r="BB180" s="183"/>
      <c r="BC180" s="622"/>
      <c r="BD180" s="649" t="str">
        <f t="shared" si="77"/>
        <v/>
      </c>
      <c r="BE180" s="354"/>
      <c r="BF180" s="192" t="str">
        <f t="shared" si="78"/>
        <v/>
      </c>
      <c r="BG180" s="159"/>
      <c r="BH180" s="159"/>
      <c r="BI180" s="182"/>
      <c r="BJ180" s="194"/>
      <c r="BK180" s="194"/>
      <c r="BL180" s="194"/>
      <c r="BM180" s="127" t="str">
        <f t="shared" si="63"/>
        <v/>
      </c>
      <c r="BN180" s="194"/>
      <c r="BO180" s="178" t="str">
        <f t="shared" si="64"/>
        <v/>
      </c>
      <c r="BP180" s="191"/>
      <c r="BQ180" s="182"/>
      <c r="BR180" s="23"/>
      <c r="BS180" s="23"/>
      <c r="BT180" s="23"/>
      <c r="BU180" s="651"/>
      <c r="BV180" s="647"/>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633" t="str">
        <f t="shared" si="79"/>
        <v/>
      </c>
      <c r="DY180" s="736"/>
      <c r="DZ180" s="334"/>
      <c r="EA180" s="736"/>
      <c r="EB180" s="197"/>
      <c r="EC180" s="194"/>
      <c r="ED180" s="197"/>
      <c r="EE180" s="197"/>
      <c r="EF180" s="194"/>
      <c r="EG180" s="194"/>
      <c r="EH180" s="194"/>
      <c r="EI180" s="123" t="str">
        <f t="shared" si="65"/>
        <v/>
      </c>
      <c r="EJ180" s="194"/>
      <c r="EK180" s="620" t="str">
        <f t="shared" si="66"/>
        <v/>
      </c>
      <c r="EL180" s="756"/>
      <c r="EM180" s="620" t="str">
        <f t="shared" si="80"/>
        <v/>
      </c>
      <c r="EN180" s="733"/>
      <c r="EO180" s="163"/>
      <c r="EP180" s="163"/>
      <c r="EQ180" s="163"/>
      <c r="ER180" s="163"/>
      <c r="ES180" s="163"/>
      <c r="ET180" s="163"/>
      <c r="EU180" s="163"/>
      <c r="EV180" s="163"/>
      <c r="EW180" s="163"/>
      <c r="EX180" s="163"/>
      <c r="EY180" s="163"/>
      <c r="EZ180" s="163"/>
      <c r="FA180" s="163"/>
      <c r="FB180" s="163"/>
      <c r="FC180" s="742"/>
      <c r="FD180" s="648" t="str">
        <f t="shared" si="67"/>
        <v/>
      </c>
      <c r="FE180" s="183"/>
      <c r="FF180" s="201"/>
      <c r="FG180" s="201"/>
      <c r="FH180" s="201"/>
      <c r="FI180" s="201"/>
      <c r="FJ180" s="201"/>
      <c r="FK180" s="201"/>
      <c r="FL180" s="182"/>
      <c r="FM180" s="182"/>
      <c r="FN180" s="334"/>
      <c r="FO180" s="123" t="str">
        <f t="shared" si="68"/>
        <v/>
      </c>
      <c r="FP180" s="889" t="str">
        <f>IF(Table1[[#This Row],[Baumwollanteil (in %)]]&lt;&gt;"","05","")</f>
        <v/>
      </c>
      <c r="FQ180" s="999"/>
      <c r="FR180" s="179" t="str">
        <f t="shared" si="69"/>
        <v/>
      </c>
      <c r="FS180" s="175"/>
      <c r="FT180" s="175"/>
      <c r="FU180" s="175"/>
      <c r="FV180" s="745" t="str">
        <f t="shared" si="70"/>
        <v/>
      </c>
      <c r="FZ180" s="24"/>
      <c r="GA180" s="24"/>
      <c r="GC180" s="1010" t="str">
        <f>IF(Table1[[#This Row],[Global Trade Item Number (GTIN)]]="","",Table1[[#This Row],[Global Trade Item Number (GTIN)]])</f>
        <v/>
      </c>
      <c r="GD180" s="790" t="str">
        <f>IF(Table1[[#This Row],[WAWI-Nr./ Kreditoren-Nummer
(ASDV)]]&lt;&gt;"",Table1[[#This Row],[WAWI-Nr./ Kreditoren-Nummer
(ASDV)]],"")</f>
        <v/>
      </c>
      <c r="GE180" s="190"/>
      <c r="GF180" s="790" t="str">
        <f>IF(Table1[[#This Row],[Gültig ab (Datum)]]&lt;&gt;"","31.12.9999","")</f>
        <v/>
      </c>
      <c r="GG180" s="190"/>
      <c r="GH180" s="190"/>
      <c r="GI180" s="616"/>
      <c r="GJ180" s="765"/>
      <c r="GK180" s="763"/>
      <c r="GL180" s="617"/>
      <c r="GM180" s="617"/>
      <c r="GN180" s="617"/>
      <c r="GO180" s="617"/>
      <c r="GP180" s="617"/>
      <c r="GQ180" s="775"/>
      <c r="GR180" s="771"/>
      <c r="GS180" s="159"/>
      <c r="GT180" s="610"/>
      <c r="GU180" s="610"/>
      <c r="GV180" s="610"/>
      <c r="GW180" s="610"/>
      <c r="GX180" s="610"/>
      <c r="GY180" s="610"/>
      <c r="GZ180" s="610"/>
      <c r="HA180" s="610"/>
      <c r="HB180" s="771"/>
      <c r="HC180" s="610"/>
      <c r="HD180" s="610"/>
      <c r="HE180" s="610"/>
      <c r="HF180" s="610"/>
      <c r="HG180" s="610"/>
      <c r="HH180" s="610"/>
      <c r="HI180" s="610"/>
      <c r="HJ180" s="610"/>
      <c r="HK180" s="610"/>
      <c r="HL180" s="771"/>
      <c r="HM180" s="610"/>
      <c r="HN180" s="610"/>
      <c r="HO180" s="610"/>
      <c r="HP180" s="610"/>
      <c r="HQ180" s="610"/>
      <c r="HR180" s="610"/>
      <c r="HS180" s="610"/>
      <c r="HT180" s="610"/>
      <c r="HU180" s="610"/>
      <c r="HV180" s="771"/>
      <c r="HW180" s="610"/>
      <c r="HX180" s="610"/>
      <c r="HY180" s="610"/>
      <c r="HZ180" s="610"/>
      <c r="IA180" s="610"/>
      <c r="IB180" s="610"/>
      <c r="IC180" s="610"/>
      <c r="ID180" s="610"/>
      <c r="IE180" s="610"/>
      <c r="IF180" s="610"/>
      <c r="IG180" s="771"/>
      <c r="IH180" s="610"/>
      <c r="II180" s="610"/>
      <c r="IJ180" s="610"/>
      <c r="IK180" s="610"/>
      <c r="IL180" s="610"/>
      <c r="IM180" s="610"/>
      <c r="IN180" s="610"/>
      <c r="IO180" s="610"/>
      <c r="IP180" s="610"/>
      <c r="IQ180" s="610"/>
      <c r="IR180" s="771"/>
      <c r="IS180" s="610"/>
      <c r="IT180" s="610"/>
      <c r="IU180" s="610"/>
      <c r="IV180" s="610"/>
      <c r="IW180" s="610"/>
      <c r="IX180" s="610"/>
      <c r="IY180" s="610"/>
      <c r="IZ180" s="610"/>
      <c r="JA180" s="610"/>
      <c r="JB180" s="610"/>
      <c r="JC180" s="771"/>
      <c r="JD180" s="610"/>
      <c r="JE180" s="610"/>
      <c r="JF180" s="610"/>
      <c r="JG180" s="610"/>
      <c r="JH180" s="610"/>
      <c r="JI180" s="610"/>
      <c r="JJ180" s="610"/>
      <c r="JK180" s="610"/>
      <c r="JL180" s="610"/>
      <c r="JM180" s="827"/>
      <c r="JN180" s="771"/>
      <c r="JO180" s="610"/>
      <c r="JP180" s="610"/>
      <c r="JQ180" s="610"/>
      <c r="JR180" s="610"/>
      <c r="JS180" s="610"/>
      <c r="JT180" s="610"/>
      <c r="JU180" s="610"/>
      <c r="JV180" s="610"/>
      <c r="JW180" s="610"/>
      <c r="JX180" s="610"/>
      <c r="JY180" s="771"/>
      <c r="JZ180" s="610"/>
      <c r="KA180" s="610"/>
      <c r="KB180" s="610"/>
      <c r="KC180" s="610"/>
      <c r="KD180" s="610"/>
      <c r="KE180" s="610"/>
      <c r="KF180" s="610"/>
      <c r="KG180" s="610"/>
      <c r="KH180" s="610"/>
      <c r="KI180" s="610"/>
      <c r="KL180" s="803" t="str">
        <f>IF(Table1[[#This Row],[GTIN]]&lt;&gt;"",Table1[[#This Row],[GTIN]],"")</f>
        <v/>
      </c>
      <c r="KM180" s="804" t="str">
        <f>Table1[[#This Row],[Kreditor]]</f>
        <v/>
      </c>
      <c r="KN180" s="805" t="str">
        <f>IF(Table1[[#This Row],[Gültig ab (Datum)]]&lt;&gt;"",Table1[[#This Row],[Gültig ab (Datum)]],"")</f>
        <v/>
      </c>
      <c r="KO180" s="805" t="str">
        <f>Table1[[#This Row],[Gültig bis]]</f>
        <v/>
      </c>
      <c r="KP180" s="818" t="str">
        <f>IF(Table1[[#This Row],[Artikel verpackt? 
(X=Ja)]]="","",Table1[[#This Row],[Artikel verpackt? 
(X=Ja)]])</f>
        <v/>
      </c>
      <c r="KQ180" s="806" t="str">
        <f>IF(Table1[[#This Row],[Verpackung recyclingfähig?
(X=Ja)]]="","",Table1[[#This Row],[Verpackung recyclingfähig?
(X=Ja)]])</f>
        <v/>
      </c>
      <c r="KR180" s="807"/>
      <c r="KS180" s="808"/>
      <c r="KT180" s="809"/>
      <c r="KU180" s="809"/>
      <c r="KV180" s="809"/>
      <c r="KW180" s="809"/>
      <c r="KX180" s="809"/>
      <c r="KY180" s="809"/>
      <c r="KZ180" s="810"/>
      <c r="LA180" s="811" t="str">
        <f>IF(Table1[[#This Row],[Hauptkörper - B1 - Art]]="","",VLOOKUP(Table1[[#This Row],[Hauptkörper - B1 - Art]],'DD FD'!B:C,2,FALSE))</f>
        <v/>
      </c>
      <c r="LB180" s="812" t="str">
        <f>IF(Table1[[#This Row],[Hauptkörper - B1 - Fraktion]]="","",VLOOKUP(Table1[[#This Row],[Hauptkörper - B1 - Fraktion]],'DD FD'!H:J,3,FALSE))</f>
        <v/>
      </c>
      <c r="LC180" s="809" t="str">
        <f>IF(Table1[[#This Row],[Hauptkörper - B1 - Gewicht
(in G)]]="","",Table1[[#This Row],[Hauptkörper - B1 - Gewicht
(in G)]])</f>
        <v/>
      </c>
      <c r="LD180" s="809" t="str">
        <f>IF(Table1[[#This Row],[Hauptkörper - B1 - Lizenzierungs-pflichtig? (X=Ja)]]="","",Table1[[#This Row],[Hauptkörper - B1 - Lizenzierungs-pflichtig? (X=Ja)]])</f>
        <v/>
      </c>
      <c r="LE180" s="812" t="str">
        <f>IF(Table1[[#This Row],[Hauptkörper - B1 - Virgin Material]]="","",VLOOKUP(Table1[[#This Row],[Hauptkörper - B1 - Virgin Material]],'DD FD'!AJ:AK,2,FALSE))</f>
        <v/>
      </c>
      <c r="LF180" s="813" t="str">
        <f>IF(Table1[[#This Row],[Hauptkörper - B1 - Virgin Material Anteil (in %)]]="","",Table1[[#This Row],[Hauptkörper - B1 - Virgin Material Anteil (in %)]])</f>
        <v/>
      </c>
      <c r="LG180" s="812" t="str">
        <f>IF(Table1[[#This Row],[Hauptkörper - B1 - Recyceltes Material]]="","",VLOOKUP(Table1[[#This Row],[Hauptkörper - B1 - Recyceltes Material]],'DD FD'!AL:AM,2,FALSE))</f>
        <v/>
      </c>
      <c r="LH180" s="813" t="str">
        <f>IF(Table1[[#This Row],[Hauptkörper - B1 - Recyceltes Material Anteil (in %)]]="","",Table1[[#This Row],[Hauptkörper - B1 - Recyceltes Material Anteil (in %)]])</f>
        <v/>
      </c>
      <c r="LI180" s="814" t="str">
        <f>IF(Table1[[#This Row],[Hauptkörper - B1 - Beschichtung]]="","",VLOOKUP(Table1[[#This Row],[Hauptkörper - B1 - Beschichtung]],'DD FD'!AE:AF,2,FALSE))</f>
        <v/>
      </c>
      <c r="LJ180" s="815" t="str">
        <f>IF(Table1[[#This Row],[Hauptkörper - B1 - Beschichtung Anteil (in %)]]="","",Table1[[#This Row],[Hauptkörper - B1 - Beschichtung Anteil (in %)]])</f>
        <v/>
      </c>
      <c r="LK180" s="811" t="str">
        <f>IF(Table1[[#This Row],[Hauptkörper - B2 - Art]]="","",VLOOKUP(Table1[[#This Row],[Hauptkörper - B2 - Art]],'DD FD'!B:C,2,FALSE))</f>
        <v/>
      </c>
      <c r="LL180" s="812" t="str">
        <f>IF(Table1[[#This Row],[Hauptkörper - B2 - Fraktion]]="","",VLOOKUP(Table1[[#This Row],[Hauptkörper - B2 - Fraktion]],'DD FD'!H:J,3,FALSE))</f>
        <v/>
      </c>
      <c r="LM180" s="809" t="str">
        <f>IF(Table1[[#This Row],[Hauptkörper - B2 - Gewicht
(in G)]]="","",Table1[[#This Row],[Hauptkörper - B2 - Gewicht
(in G)]])</f>
        <v/>
      </c>
      <c r="LN180" s="809" t="str">
        <f>IF(Table1[[#This Row],[Hauptkörper - B2 - Lizenzierungs-pflichtig? (X=Ja)]]="","",Table1[[#This Row],[Hauptkörper - B2 - Lizenzierungs-pflichtig? (X=Ja)]])</f>
        <v/>
      </c>
      <c r="LO180" s="812" t="str">
        <f>IF(Table1[[#This Row],[Hauptkörper - B2 - Virgin Material]]="","",VLOOKUP(Table1[[#This Row],[Hauptkörper - B2 - Virgin Material]],'DD FD'!AJ:AK,2,FALSE))</f>
        <v/>
      </c>
      <c r="LP180" s="813" t="str">
        <f>IF(Table1[[#This Row],[Hauptkörper - B2 - Virgin Material Anteil (in %)]]="","",Table1[[#This Row],[Hauptkörper - B2 - Virgin Material Anteil (in %)]])</f>
        <v/>
      </c>
      <c r="LQ180" s="812" t="str">
        <f>IF(Table1[[#This Row],[Hauptkörper - B2 - Recyceltes Material]]="","",VLOOKUP(Table1[[#This Row],[Hauptkörper - B2 - Recyceltes Material]],'DD FD'!AL:AM,2,FALSE))</f>
        <v/>
      </c>
      <c r="LR180" s="813" t="str">
        <f>IF(Table1[[#This Row],[Hauptkörper - B2 - Recyceltes Material Anteil (in %)]]="","",Table1[[#This Row],[Hauptkörper - B2 - Recyceltes Material Anteil (in %)]])</f>
        <v/>
      </c>
      <c r="LS180" s="812" t="str">
        <f>IF(Table1[[#This Row],[Hauptkörper - B2 - Beschichtung]]="","",VLOOKUP(Table1[[#This Row],[Hauptkörper - B2 - Beschichtung]],'DD FD'!AE:AF,2,FALSE))</f>
        <v/>
      </c>
      <c r="LT180" s="815" t="str">
        <f>IF(Table1[[#This Row],[Hauptkörper - B2 - Beschichtung Anteil (in %)]]="","",Table1[[#This Row],[Hauptkörper - B2 - Beschichtung Anteil (in %)]])</f>
        <v/>
      </c>
      <c r="LU180" s="811" t="str">
        <f>IF(Table1[[#This Row],[Hauptkörper - B3 - Art]]="","",VLOOKUP(Table1[[#This Row],[Hauptkörper - B3 - Art]],'DD FD'!B:C,2,FALSE))</f>
        <v/>
      </c>
      <c r="LV180" s="812" t="str">
        <f>IF(Table1[[#This Row],[Hauptkörper - B3 - Fraktion]]="","",VLOOKUP(Table1[[#This Row],[Hauptkörper - B3 - Fraktion]],'DD FD'!H:J,3,FALSE))</f>
        <v/>
      </c>
      <c r="LW180" s="809" t="str">
        <f>IF(Table1[[#This Row],[Hauptkörper - B3 - Gewicht
(in G)]]="","",Table1[[#This Row],[Hauptkörper - B3 - Gewicht
(in G)]])</f>
        <v/>
      </c>
      <c r="LX180" s="809" t="str">
        <f>IF(Table1[[#This Row],[Hauptkörper - B3 - Lizenzierungs-pflichtig? (X=Ja)]]="","",Table1[[#This Row],[Hauptkörper - B3 - Lizenzierungs-pflichtig? (X=Ja)]])</f>
        <v/>
      </c>
      <c r="LY180" s="812" t="str">
        <f>IF(Table1[[#This Row],[Hauptkörper - B3 - Virgin Material]]="","",VLOOKUP(Table1[[#This Row],[Hauptkörper - B3 - Virgin Material]],'DD FD'!AJ:AK,2,FALSE))</f>
        <v/>
      </c>
      <c r="LZ180" s="813" t="str">
        <f>IF(Table1[[#This Row],[Hauptkörper - B3 - Virgin Material Anteil (in %)]]="","",Table1[[#This Row],[Hauptkörper - B3 - Virgin Material Anteil (in %)]])</f>
        <v/>
      </c>
      <c r="MA180" s="812" t="str">
        <f>IF(Table1[[#This Row],[Hauptkörper - B3 - Recyceltes Material]]="","",VLOOKUP(Table1[[#This Row],[Hauptkörper - B3 - Recyceltes Material]],'DD FD'!AL:AM,2,FALSE))</f>
        <v/>
      </c>
      <c r="MB180" s="813" t="str">
        <f>IF(Table1[[#This Row],[Hauptkörper - B3 - Recyceltes Material Anteil (in %)]]="","",Table1[[#This Row],[Hauptkörper - B3 - Recyceltes Material Anteil (in %)]])</f>
        <v/>
      </c>
      <c r="MC180" s="812" t="str">
        <f>IF(Table1[[#This Row],[Hauptkörper - B3 - Beschichtung]]="","",VLOOKUP(Table1[[#This Row],[Hauptkörper - B3 - Beschichtung]],'DD FD'!AE:AF,2,FALSE))</f>
        <v/>
      </c>
      <c r="MD180" s="815" t="str">
        <f>IF(Table1[[#This Row],[Hauptkörper - B3 - Beschichtung Anteil (in %)]]="","",Table1[[#This Row],[Hauptkörper - B3 - Beschichtung Anteil (in %)]])</f>
        <v/>
      </c>
      <c r="ME180" s="811" t="str">
        <f>IF(Table1[[#This Row],[Verschluss - B1 - Art]]="","",VLOOKUP(Table1[[#This Row],[Verschluss - B1 - Art]],'DD FD'!D:E,2,FALSE))</f>
        <v/>
      </c>
      <c r="MF180" s="812" t="str">
        <f>IF(Table1[[#This Row],[Verschluss - B1 - Fraktion]]="","",VLOOKUP(Table1[[#This Row],[Verschluss - B1 - Fraktion]],'DD FD'!H:J,3,FALSE))</f>
        <v/>
      </c>
      <c r="MG180" s="809" t="str">
        <f>IF(Table1[[#This Row],[Verschluss - B1 - Gewicht (in G)]]="","",Table1[[#This Row],[Verschluss - B1 - Gewicht (in G)]])</f>
        <v/>
      </c>
      <c r="MH180" s="809" t="str">
        <f>IF(Table1[[#This Row],[Verschluss - B1 - Lizenzierungs-pflichtig? (X=Ja)]]="","",Table1[[#This Row],[Verschluss - B1 - Lizenzierungs-pflichtig? (X=Ja)]])</f>
        <v/>
      </c>
      <c r="MI180" s="809" t="str">
        <f>IF(Table1[[#This Row],[Verschluss - B1 - Trennbar vom Hauptkörper? (X=Ja)]]="","",Table1[[#This Row],[Verschluss - B1 - Trennbar vom Hauptkörper? (X=Ja)]])</f>
        <v/>
      </c>
      <c r="MJ180" s="812" t="str">
        <f>IF(Table1[[#This Row],[Verschluss - B1 - Virgin Material]]="","",VLOOKUP(Table1[[#This Row],[Verschluss - B1 - Virgin Material]],'DD FD'!AJ:AK,2,FALSE))</f>
        <v/>
      </c>
      <c r="MK180" s="813" t="str">
        <f>IF(Table1[[#This Row],[Verschluss - B1 - Virgin Material Anteil (in %)]]="","",Table1[[#This Row],[Verschluss - B1 - Virgin Material Anteil (in %)]])</f>
        <v/>
      </c>
      <c r="ML180" s="812" t="str">
        <f>IF(Table1[[#This Row],[Verschluss - B1 - Recyceltes Material]]="","",VLOOKUP(Table1[[#This Row],[Verschluss - B1 - Recyceltes Material]],'DD FD'!AL:AM,2,FALSE))</f>
        <v/>
      </c>
      <c r="MM180" s="813" t="str">
        <f>IF(Table1[[#This Row],[Verschluss - B1 - Recyceltes Material Anteil (in %)]]="","",Table1[[#This Row],[Verschluss - B1 - Recyceltes Material Anteil (in %)]])</f>
        <v/>
      </c>
      <c r="MN180" s="812" t="str">
        <f>IF(Table1[[#This Row],[Verschluss - B1 - Beschichtung]]="","",VLOOKUP(Table1[[#This Row],[Verschluss - B1 - Beschichtung]],'DD FD'!AE:AF,2,FALSE))</f>
        <v/>
      </c>
      <c r="MO180" s="815" t="str">
        <f>IF(Table1[[#This Row],[Verschluss - B1 - Beschichtung Anteil (in %)]]="","",Table1[[#This Row],[Verschluss - B1 - Beschichtung Anteil (in %)]])</f>
        <v/>
      </c>
      <c r="MP180" s="811" t="str">
        <f>IF(Table1[[#This Row],[Verschluss - B2 - Art]]="","",VLOOKUP(Table1[[#This Row],[Verschluss - B2 - Art]],'DD FD'!D:E,2,FALSE))</f>
        <v/>
      </c>
      <c r="MQ180" s="812" t="str">
        <f>IF(Table1[[#This Row],[Verschluss - B2 - Fraktion]]="","",VLOOKUP(Table1[[#This Row],[Verschluss - B2 - Fraktion]],'DD FD'!H:J,3,FALSE))</f>
        <v/>
      </c>
      <c r="MR180" s="809" t="str">
        <f>IF(Table1[[#This Row],[Verschluss - B2 - Gewicht (in G)]]="","",Table1[[#This Row],[Verschluss - B2 - Gewicht (in G)]])</f>
        <v/>
      </c>
      <c r="MS180" s="809" t="str">
        <f>IF(Table1[[#This Row],[Verschluss - B2 - Lizenzierungs-pflichtig? (X=Ja)]]="","",Table1[[#This Row],[Verschluss - B2 - Lizenzierungs-pflichtig? (X=Ja)]])</f>
        <v/>
      </c>
      <c r="MT180" s="809" t="str">
        <f>IF(Table1[[#This Row],[Verschluss - B2 - Trennbar vom Hauptkörper? (X=Ja)]]="","",Table1[[#This Row],[Verschluss - B2 - Trennbar vom Hauptkörper? (X=Ja)]])</f>
        <v/>
      </c>
      <c r="MU180" s="812" t="str">
        <f>IF(Table1[[#This Row],[Verschluss - B2 - Virgin Material]]="","",VLOOKUP(Table1[[#This Row],[Verschluss - B2 - Virgin Material]],'DD FD'!AJ:AK,2,FALSE))</f>
        <v/>
      </c>
      <c r="MV180" s="813" t="str">
        <f>IF(Table1[[#This Row],[Verschluss - B2 - Virgin Material Anteil (in %)]]="","",Table1[[#This Row],[Verschluss - B2 - Virgin Material Anteil (in %)]])</f>
        <v/>
      </c>
      <c r="MW180" s="812" t="str">
        <f>IF(Table1[[#This Row],[Verschluss - B2 - Recyceltes Material]]="","",VLOOKUP(Table1[[#This Row],[Verschluss - B2 - Recyceltes Material]],'DD FD'!AL:AM,2,FALSE))</f>
        <v/>
      </c>
      <c r="MX180" s="813" t="str">
        <f>IF(Table1[[#This Row],[Verschluss - B2 - Recyceltes Material Anteil (in %)]]="","",Table1[[#This Row],[Verschluss - B2 - Recyceltes Material Anteil (in %)]])</f>
        <v/>
      </c>
      <c r="MY180" s="812" t="str">
        <f>IF(Table1[[#This Row],[Verschluss - B2 - Beschichtung]]="","",VLOOKUP(Table1[[#This Row],[Verschluss - B2 - Beschichtung]],'DD FD'!AE:AF,2,FALSE))</f>
        <v/>
      </c>
      <c r="MZ180" s="815" t="str">
        <f>IF(Table1[[#This Row],[Verschluss - B2 - Beschichtung Anteil (in %)]]="","",Table1[[#This Row],[Verschluss - B2 - Beschichtung Anteil (in %)]])</f>
        <v/>
      </c>
      <c r="NA180" s="811" t="str">
        <f>IF(Table1[[#This Row],[Verschluss - B3 - Art]]="","",VLOOKUP(Table1[[#This Row],[Verschluss - B3 - Art]],'DD FD'!D:E,2,FALSE))</f>
        <v/>
      </c>
      <c r="NB180" s="812" t="str">
        <f>IF(Table1[[#This Row],[Verschluss - B3 - Fraktion]]="","",VLOOKUP(Table1[[#This Row],[Verschluss - B3 - Fraktion]],'DD FD'!H:J,3,FALSE))</f>
        <v/>
      </c>
      <c r="NC180" s="809" t="str">
        <f>IF(Table1[[#This Row],[Verschluss - B3 - Gewicht (in G)]]="","",Table1[[#This Row],[Verschluss - B3 - Gewicht (in G)]])</f>
        <v/>
      </c>
      <c r="ND180" s="809" t="str">
        <f>IF(Table1[[#This Row],[Verschluss - B3 - Lizenzierungs-pflichtig? (X=Ja)]]="","",Table1[[#This Row],[Verschluss - B3 - Lizenzierungs-pflichtig? (X=Ja)]])</f>
        <v/>
      </c>
      <c r="NE180" s="809" t="str">
        <f>IF(Table1[[#This Row],[Verschluss - B3 - Trennbar vom Hauptkörper? (X=Ja)]]="","",Table1[[#This Row],[Verschluss - B3 - Trennbar vom Hauptkörper? (X=Ja)]])</f>
        <v/>
      </c>
      <c r="NF180" s="812" t="str">
        <f>IF(Table1[[#This Row],[Verschluss - B3 - Virgin Material]]="","",VLOOKUP(Table1[[#This Row],[Verschluss - B3 - Virgin Material]],'DD FD'!AJ:AK,2,FALSE))</f>
        <v/>
      </c>
      <c r="NG180" s="813" t="str">
        <f>IF(Table1[[#This Row],[Verschluss - B3 - Virgin Material Anteil (in %)]]="","",Table1[[#This Row],[Verschluss - B3 - Virgin Material Anteil (in %)]])</f>
        <v/>
      </c>
      <c r="NH180" s="812" t="str">
        <f>IF(Table1[[#This Row],[Verschluss - B3 - Recyceltes Material]]="","",VLOOKUP(Table1[[#This Row],[Verschluss - B3 - Recyceltes Material]],'DD FD'!AL:AM,2,FALSE))</f>
        <v/>
      </c>
      <c r="NI180" s="813" t="str">
        <f>IF(Table1[[#This Row],[Verschluss - B3 - Recyceltes Material Anteil (in %)]]="","",Table1[[#This Row],[Verschluss - B3 - Recyceltes Material Anteil (in %)]])</f>
        <v/>
      </c>
      <c r="NJ180" s="812" t="str">
        <f>IF(Table1[[#This Row],[Verschluss - B3 - Beschichtung]]="","",VLOOKUP(Table1[[#This Row],[Verschluss - B3 - Beschichtung]],'DD FD'!AE:AF,2,FALSE))</f>
        <v/>
      </c>
      <c r="NK180" s="815" t="str">
        <f>IF(Table1[[#This Row],[Verschluss - B3 - Beschichtung Anteil (in %)]]="","",Table1[[#This Row],[Verschluss - B3 - Beschichtung Anteil (in %)]])</f>
        <v/>
      </c>
      <c r="NL180" s="811" t="str">
        <f>IF(Table1[[#This Row],[Etikett - B1 - Art]]="","",VLOOKUP(Table1[[#This Row],[Etikett - B1 - Art]],'DD FD'!F:G,2,FALSE))</f>
        <v/>
      </c>
      <c r="NM180" s="812" t="str">
        <f>IF(Table1[[#This Row],[Etikett - B1 - Fraktion]]="","",VLOOKUP(Table1[[#This Row],[Etikett - B1 - Fraktion]],'DD FD'!H:J,3,FALSE))</f>
        <v/>
      </c>
      <c r="NN180" s="809" t="str">
        <f>IF(Table1[[#This Row],[Etikett - B1 - Gewicht (in G)]]="","",Table1[[#This Row],[Etikett - B1 - Gewicht (in G)]])</f>
        <v/>
      </c>
      <c r="NO180" s="809" t="str">
        <f>IF(Table1[[#This Row],[Etikett - B1 - Lizenzierungs-pflichtig? (X=Ja)]]="","",Table1[[#This Row],[Etikett - B1 - Lizenzierungs-pflichtig? (X=Ja)]])</f>
        <v/>
      </c>
      <c r="NP180" s="809" t="str">
        <f>IF(Table1[[#This Row],[Etikett - B1 - Trennbar vom Hauptkörper? (X=Ja)]]="","",Table1[[#This Row],[Etikett - B1 - Trennbar vom Hauptkörper? (X=Ja)]])</f>
        <v/>
      </c>
      <c r="NQ180" s="812" t="str">
        <f>IF(Table1[[#This Row],[Etikett - B1 - Virgin Material]]="","",VLOOKUP(Table1[[#This Row],[Etikett - B1 - Virgin Material]],'DD FD'!AJ:AK,2,FALSE))</f>
        <v/>
      </c>
      <c r="NR180" s="813" t="str">
        <f>IF(Table1[[#This Row],[Etikett - B1 - Virgin Material Anteil (in %)]]="","",Table1[[#This Row],[Etikett - B1 - Virgin Material Anteil (in %)]])</f>
        <v/>
      </c>
      <c r="NS180" s="812" t="str">
        <f>IF(Table1[[#This Row],[Etikett - B1 - Recyceltes Material]]="","",VLOOKUP(Table1[[#This Row],[Etikett - B1 - Recyceltes Material]],'DD FD'!AL:AM,2,FALSE))</f>
        <v/>
      </c>
      <c r="NT180" s="813" t="str">
        <f>IF(Table1[[#This Row],[Etikett - B1 - Recyceltes Material Anteil (in %)]]="","",Table1[[#This Row],[Etikett - B1 - Recyceltes Material Anteil (in %)]])</f>
        <v/>
      </c>
      <c r="NU180" s="812" t="str">
        <f>IF(Table1[[#This Row],[Etikett - B1 - Beschichtung]]="","",VLOOKUP(Table1[[#This Row],[Etikett - B1 - Beschichtung]],'DD FD'!AE:AF,2,FALSE))</f>
        <v/>
      </c>
      <c r="NV180" s="815" t="str">
        <f>IF(Table1[[#This Row],[Etikett - B1 - Beschichtung Anteil (in %)]]="","",Table1[[#This Row],[Etikett - B1 - Beschichtung Anteil (in %)]])</f>
        <v/>
      </c>
      <c r="NW180" s="811" t="str">
        <f>IF(Table1[[#This Row],[Etikett - B2 - Art]]="","",VLOOKUP(Table1[[#This Row],[Etikett - B2 - Art]],'DD FD'!F:G,2,FALSE))</f>
        <v/>
      </c>
      <c r="NX180" s="812" t="str">
        <f>IF(Table1[[#This Row],[Etikett - B2 - Fraktion]]="","",VLOOKUP(Table1[[#This Row],[Etikett - B2 - Fraktion]],'DD FD'!H:J,3,FALSE))</f>
        <v/>
      </c>
      <c r="NY180" s="809" t="str">
        <f>IF(Table1[[#This Row],[Etikett - B2 - Gewicht (in G)]]="","",Table1[[#This Row],[Etikett - B2 - Gewicht (in G)]])</f>
        <v/>
      </c>
      <c r="NZ180" s="809" t="str">
        <f>IF(Table1[[#This Row],[Etikett - B2 - Lizenzierungs-pflichtig? (X=Ja)]]="","",Table1[[#This Row],[Etikett - B2 - Lizenzierungs-pflichtig? (X=Ja)]])</f>
        <v/>
      </c>
      <c r="OA180" s="809" t="str">
        <f>IF(Table1[[#This Row],[Etikett - B2 - Trennbar vom Hauptkörper? (X=Ja)]]="","",Table1[[#This Row],[Etikett - B2 - Trennbar vom Hauptkörper? (X=Ja)]])</f>
        <v/>
      </c>
      <c r="OB180" s="812" t="str">
        <f>IF(Table1[[#This Row],[Etikett - B2 - Virgin Material]]="","",VLOOKUP(Table1[[#This Row],[Etikett - B2 - Virgin Material]],'DD FD'!AJ:AK,2,FALSE))</f>
        <v/>
      </c>
      <c r="OC180" s="813" t="str">
        <f>IF(Table1[[#This Row],[Etikett - B2 - Virgin Material Anteil (in %)]]="","",Table1[[#This Row],[Etikett - B2 - Virgin Material Anteil (in %)]])</f>
        <v/>
      </c>
      <c r="OD180" s="812" t="str">
        <f>IF(Table1[[#This Row],[Etikett - B2 - Recyceltes Material]]="","",VLOOKUP(Table1[[#This Row],[Etikett - B2 - Recyceltes Material]],'DD FD'!AL:AM,2,FALSE))</f>
        <v/>
      </c>
      <c r="OE180" s="813" t="str">
        <f>IF(Table1[[#This Row],[Etikett - B2 - Recyceltes Material Anteil (in %)]]="","",Table1[[#This Row],[Etikett - B2 - Recyceltes Material Anteil (in %)]])</f>
        <v/>
      </c>
      <c r="OF180" s="812" t="str">
        <f>IF(Table1[[#This Row],[Etikett - B2 - Beschichtung]]="","",VLOOKUP(Table1[[#This Row],[Etikett - B2 - Beschichtung]],'DD FD'!AE:AF,2,FALSE))</f>
        <v/>
      </c>
      <c r="OG180" s="815" t="str">
        <f>IF(Table1[[#This Row],[Etikett - B2 - Beschichtung Anteil (in %)]]="","",Table1[[#This Row],[Etikett - B2 - Beschichtung Anteil (in %)]])</f>
        <v/>
      </c>
      <c r="OH180" s="811" t="str">
        <f>IF(Table1[[#This Row],[Etikett - B3 - Art]]="","",VLOOKUP(Table1[[#This Row],[Etikett - B3 - Art]],'DD FD'!F:G,2,FALSE))</f>
        <v/>
      </c>
      <c r="OI180" s="812" t="str">
        <f>IF(Table1[[#This Row],[Etikett - B3 - Fraktion]]="","",VLOOKUP(Table1[[#This Row],[Etikett - B3 - Fraktion]],'DD FD'!H:J,3,FALSE))</f>
        <v/>
      </c>
      <c r="OJ180" s="809" t="str">
        <f>IF(Table1[[#This Row],[Etikett - B3 - Gewicht (in G)]]="","",Table1[[#This Row],[Etikett - B3 - Gewicht (in G)]])</f>
        <v/>
      </c>
      <c r="OK180" s="809" t="str">
        <f>IF(Table1[[#This Row],[Etikett - B3 - Lizenzierungs-pflichtig? (X=Ja)]]="","",Table1[[#This Row],[Etikett - B3 - Lizenzierungs-pflichtig? (X=Ja)]])</f>
        <v/>
      </c>
      <c r="OL180" s="809" t="str">
        <f>IF(Table1[[#This Row],[Etikett - B3 - Trennbar vom Hauptkörper? (X=Ja)]]="","",Table1[[#This Row],[Etikett - B3 - Trennbar vom Hauptkörper? (X=Ja)]])</f>
        <v/>
      </c>
      <c r="OM180" s="812" t="str">
        <f>IF(Table1[[#This Row],[Etikett - B3 - Virgin Material]]="","",VLOOKUP(Table1[[#This Row],[Etikett - B3 - Virgin Material]],'DD FD'!AJ:AK,2,FALSE))</f>
        <v/>
      </c>
      <c r="ON180" s="813" t="str">
        <f>IF(Table1[[#This Row],[Etikett - B3 - Virgin Material Anteil (in %)]]="","",Table1[[#This Row],[Etikett - B3 - Virgin Material Anteil (in %)]])</f>
        <v/>
      </c>
      <c r="OO180" s="812" t="str">
        <f>IF(Table1[[#This Row],[Etikett - B3 - Recyceltes Material]]="","",VLOOKUP(Table1[[#This Row],[Etikett - B3 - Recyceltes Material]],'DD FD'!AL:AM,2,FALSE))</f>
        <v/>
      </c>
      <c r="OP180" s="813" t="str">
        <f>IF(Table1[[#This Row],[Etikett - B3 - Recyceltes Material Anteil (in %)]]="","",Table1[[#This Row],[Etikett - B3 - Recyceltes Material Anteil (in %)]])</f>
        <v/>
      </c>
      <c r="OQ180" s="812" t="str">
        <f>IF(Table1[[#This Row],[Etikett - B3 - Beschichtung]]="","",VLOOKUP(Table1[[#This Row],[Etikett - B3 - Beschichtung]],'DD FD'!AE:AF,2,FALSE))</f>
        <v/>
      </c>
      <c r="OR180" s="861" t="str">
        <f>IF(Table1[[#This Row],[Etikett - B3 - Beschichtung Anteil (in %)]]="","",Table1[[#This Row],[Etikett - B3 - Beschichtung Anteil (in %)]])</f>
        <v/>
      </c>
      <c r="OS180" s="866">
        <f>ROUNDUP(SUM(
IF(AND(LB180='DD FD'!$J$7,LD180='DD FD'!$AI$3),LC180,0),
IF(AND(LL180='DD FD'!$J$7,LN180='DD FD'!$AI$3),LM180,0),
IF(AND(LV180='DD FD'!$J$7,LX180='DD FD'!$AI$3),LW180,0),
IF(AND(MF180='DD FD'!$J$7,MH180='DD FD'!$AI$3),MG180,0),
IF(AND(MQ180='DD FD'!$J$7,MS180='DD FD'!$AI$3),MR180,0),
IF(AND(NB180='DD FD'!$J$7,ND180='DD FD'!$AI$3),NC180,0),
IF(AND(NM180='DD FD'!$J$7,NO180='DD FD'!$AI$3),NN180,0),
IF(AND(NX180='DD FD'!$J$7,NZ180='DD FD'!$AI$3),NY180,0),
IF(AND(OI180='DD FD'!$J$7,OK180='DD FD'!$AI$3),OJ180,0),
),2)</f>
        <v>0</v>
      </c>
      <c r="OT180" s="865">
        <f>ROUNDUP(SUM(
IF(AND(LB180='DD FD'!$J$6,LD180='DD FD'!$AI$3),LC180,0),
IF(AND(LL180='DD FD'!$J$6,LN180='DD FD'!$AI$3),LM180,0),
IF(AND(LV180='DD FD'!$J$6,LX180='DD FD'!$AI$3),LW180,0),
IF(AND(MF180='DD FD'!$J$6,MH180='DD FD'!$AI$3),MG180,0),
IF(AND(MQ180='DD FD'!$J$6,MS180='DD FD'!$AI$3),MR180,0),
IF(AND(NB180='DD FD'!$J$6,ND180='DD FD'!$AI$3),NC180,0),
IF(AND(NM180='DD FD'!$J$6,NO180='DD FD'!$AI$3),NN180,0),
IF(AND(NX180='DD FD'!$J$6,NZ180='DD FD'!$AI$3),NY180,0),
IF(AND(OI180='DD FD'!$J$6,OK180='DD FD'!$AI$3),OJ180,0),
),2)</f>
        <v>0</v>
      </c>
      <c r="OU180" s="865">
        <f>ROUNDUP(SUM(
IF(AND(LB180='DD FD'!$J$10,LD180='DD FD'!$AI$3),LC180,0),
IF(AND(LL180='DD FD'!$J$10,LN180='DD FD'!$AI$3),LM180,0),
IF(AND(LV180='DD FD'!$J$10,LX180='DD FD'!$AI$3),LW180,0),
IF(AND(MF180='DD FD'!$J$10,MH180='DD FD'!$AI$3),MG180,0),
IF(AND(MQ180='DD FD'!$J$10,MS180='DD FD'!$AI$3),MR180,0),
IF(AND(NB180='DD FD'!$J$10,ND180='DD FD'!$AI$3),NC180,0),
IF(AND(NM180='DD FD'!$J$10,NO180='DD FD'!$AI$3),NN180,0),
IF(AND(NX180='DD FD'!$J$10,NZ180='DD FD'!$AI$3),NY180,0),
IF(AND(OI180='DD FD'!$J$10,OK180='DD FD'!$AI$3),OJ180,0),
),2)</f>
        <v>0</v>
      </c>
      <c r="OV180" s="865">
        <f>ROUNDUP(SUM(
IF(AND(LB180='DD FD'!$J$8,LD180='DD FD'!$AI$3),LC180,0),
IF(AND(LL180='DD FD'!$J$8,LN180='DD FD'!$AI$3),LM180,0),
IF(AND(LV180='DD FD'!$J$8,LX180='DD FD'!$AI$3),LW180,0),
IF(AND(MF180='DD FD'!$J$8,MH180='DD FD'!$AI$3),MG180,0),
IF(AND(MQ180='DD FD'!$J$8,MS180='DD FD'!$AI$3),MR180,0),
IF(AND(NB180='DD FD'!$J$8,ND180='DD FD'!$AI$3),NC180,0),
IF(AND(NM180='DD FD'!$J$8,NO180='DD FD'!$AI$3),NN180,0),
IF(AND(NX180='DD FD'!$J$8,NZ180='DD FD'!$AI$3),NY180,0),
IF(AND(OI180='DD FD'!$J$8,OK180='DD FD'!$AI$3),OJ180,0),
),2)</f>
        <v>0</v>
      </c>
      <c r="OW180" s="865">
        <f>ROUNDUP(SUM(
IF(AND(LB180='DD FD'!$J$5,LD180='DD FD'!$AI$3),LC180,0),
IF(AND(LL180='DD FD'!$J$5,LN180='DD FD'!$AI$3),LM180,0),
IF(AND(LV180='DD FD'!$J$5,LX180='DD FD'!$AI$3),LW180,0),
IF(AND(MF180='DD FD'!$J$5,MH180='DD FD'!$AI$3),MG180,0),
IF(AND(MQ180='DD FD'!$J$5,MS180='DD FD'!$AI$3),MR180,0),
IF(AND(NB180='DD FD'!$J$5,ND180='DD FD'!$AI$3),NC180,0),
IF(AND(NM180='DD FD'!$J$5,NO180='DD FD'!$AI$3),NN180,0),
IF(AND(NX180='DD FD'!$J$5,NZ180='DD FD'!$AI$3),NY180,0),
IF(AND(OI180='DD FD'!$J$5,OK180='DD FD'!$AI$3),OJ180,0),
),2)</f>
        <v>0</v>
      </c>
      <c r="OX180" s="865">
        <f>ROUNDUP(SUM(
IF(AND(LB180='DD FD'!$J$9,LD180='DD FD'!$AI$3),LC180,0),
IF(AND(LL180='DD FD'!$J$9,LN180='DD FD'!$AI$3),LM180,0),
IF(AND(LV180='DD FD'!$J$9,LX180='DD FD'!$AI$3),LW180,0),
IF(AND(MF180='DD FD'!$J$9,MH180='DD FD'!$AI$3),MG180,0),
IF(AND(MQ180='DD FD'!$J$9,MS180='DD FD'!$AI$3),MR180,0),
IF(AND(NB180='DD FD'!$J$9,ND180='DD FD'!$AI$3),NC180,0),
IF(AND(NM180='DD FD'!$J$9,NO180='DD FD'!$AI$3),NN180,0),
IF(AND(NX180='DD FD'!$J$9,NZ180='DD FD'!$AI$3),NY180,0),
IF(AND(OI180='DD FD'!$J$9,OK180='DD FD'!$AI$3),OJ180,0),
),2)</f>
        <v>0</v>
      </c>
      <c r="OY180" s="865">
        <f>ROUNDUP(SUM(
IF(AND(LB180='DD FD'!$J$4,LD180='DD FD'!$AI$3),LC180,0),
IF(AND(LL180='DD FD'!$J$4,LN180='DD FD'!$AI$3),LM180,0),
IF(AND(LV180='DD FD'!$J$4,LX180='DD FD'!$AI$3),LW180,0),
IF(AND(MF180='DD FD'!$J$4,MH180='DD FD'!$AI$3),MG180,0),
IF(AND(MQ180='DD FD'!$J$4,MS180='DD FD'!$AI$3),MR180,0),
IF(AND(NB180='DD FD'!$J$4,ND180='DD FD'!$AI$3),NC180,0),
IF(AND(NM180='DD FD'!$J$4,NO180='DD FD'!$AI$3),NN180,0),
IF(AND(NX180='DD FD'!$J$4,NZ180='DD FD'!$AI$3),NY180,0),
IF(AND(OI180='DD FD'!$J$4,OK180='DD FD'!$AI$3),OJ180,0),
),2)</f>
        <v>0</v>
      </c>
      <c r="OZ180" s="867">
        <f>ROUNDUP(SUM(
IF(AND(LB180='DD FD'!$J$11,LD180='DD FD'!$AI$3),LC180,0),
IF(AND(LL180='DD FD'!$J$11,LN180='DD FD'!$AI$3),LM180,0),
IF(AND(LV180='DD FD'!$J$11,LX180='DD FD'!$AI$3),LW180,0),
IF(AND(MF180='DD FD'!$J$11,MH180='DD FD'!$AI$3),MG180,0),
IF(AND(MQ180='DD FD'!$J$11,MS180='DD FD'!$AI$3),MR180,0),
IF(AND(NB180='DD FD'!$J$11,ND180='DD FD'!$AI$3),NC180,0),
IF(AND(NM180='DD FD'!$J$11,NO180='DD FD'!$AI$3),NN180,0),
IF(AND(NX180='DD FD'!$J$11,NZ180='DD FD'!$AI$3),NY180,0),
IF(AND(OI180='DD FD'!$J$11,OK180='DD FD'!$AI$3),OJ180,0),
),2)</f>
        <v>0</v>
      </c>
    </row>
    <row r="181" spans="1:416">
      <c r="A181" s="663"/>
      <c r="B181" s="182"/>
      <c r="C181" s="282"/>
      <c r="D181" s="282"/>
      <c r="E181" s="183"/>
      <c r="F181" s="355"/>
      <c r="G181" s="359"/>
      <c r="H181" s="664"/>
      <c r="I181" s="173"/>
      <c r="J181" s="161" t="str">
        <f t="shared" si="54"/>
        <v/>
      </c>
      <c r="K181" s="633" t="str">
        <f t="shared" si="71"/>
        <v/>
      </c>
      <c r="L181" s="636"/>
      <c r="M181" s="124" t="str">
        <f t="shared" si="72"/>
        <v/>
      </c>
      <c r="N181" s="125" t="str">
        <f t="shared" si="55"/>
        <v/>
      </c>
      <c r="O181" s="175"/>
      <c r="P181" s="175"/>
      <c r="Q181" s="126" t="str">
        <f t="shared" si="73"/>
        <v/>
      </c>
      <c r="R181" s="184"/>
      <c r="S181" s="184"/>
      <c r="T181" s="182"/>
      <c r="U181" s="182"/>
      <c r="V181" s="182"/>
      <c r="W181" s="358"/>
      <c r="X181" s="182"/>
      <c r="Y181" s="183"/>
      <c r="Z181" s="123"/>
      <c r="AA181" s="176"/>
      <c r="AB181" s="176"/>
      <c r="AC181" s="176"/>
      <c r="AD181" s="176"/>
      <c r="AE181" s="176"/>
      <c r="AF181" s="176"/>
      <c r="AG181" s="127" t="str">
        <f t="shared" si="74"/>
        <v/>
      </c>
      <c r="AH181" s="127" t="str">
        <f t="shared" si="75"/>
        <v/>
      </c>
      <c r="AI181" s="370"/>
      <c r="AJ181" s="635"/>
      <c r="AK181" s="619" t="str">
        <f t="shared" si="76"/>
        <v/>
      </c>
      <c r="AL181" s="124" t="str">
        <f t="shared" si="56"/>
        <v/>
      </c>
      <c r="AM181" s="124" t="str">
        <f t="shared" si="57"/>
        <v/>
      </c>
      <c r="AN181" s="124" t="str">
        <f t="shared" si="58"/>
        <v/>
      </c>
      <c r="AO181" s="124" t="str">
        <f t="shared" si="59"/>
        <v/>
      </c>
      <c r="AP181" s="184"/>
      <c r="AQ181" s="182"/>
      <c r="AR181" s="182"/>
      <c r="AS181" s="182"/>
      <c r="AT181" s="182"/>
      <c r="AU181" s="127" t="str">
        <f t="shared" si="60"/>
        <v/>
      </c>
      <c r="AV181" s="354"/>
      <c r="AW181" s="127" t="str">
        <f t="shared" si="61"/>
        <v/>
      </c>
      <c r="AX181" s="144" t="str">
        <f t="shared" si="62"/>
        <v/>
      </c>
      <c r="AY181" s="182"/>
      <c r="AZ181" s="23"/>
      <c r="BA181" s="23"/>
      <c r="BB181" s="183"/>
      <c r="BC181" s="622"/>
      <c r="BD181" s="649" t="str">
        <f t="shared" si="77"/>
        <v/>
      </c>
      <c r="BE181" s="354"/>
      <c r="BF181" s="192" t="str">
        <f t="shared" si="78"/>
        <v/>
      </c>
      <c r="BG181" s="159"/>
      <c r="BH181" s="159"/>
      <c r="BI181" s="182"/>
      <c r="BJ181" s="194"/>
      <c r="BK181" s="194"/>
      <c r="BL181" s="194"/>
      <c r="BM181" s="127" t="str">
        <f t="shared" si="63"/>
        <v/>
      </c>
      <c r="BN181" s="194"/>
      <c r="BO181" s="178" t="str">
        <f t="shared" si="64"/>
        <v/>
      </c>
      <c r="BP181" s="191"/>
      <c r="BQ181" s="182"/>
      <c r="BR181" s="23"/>
      <c r="BS181" s="23"/>
      <c r="BT181" s="23"/>
      <c r="BU181" s="651"/>
      <c r="BV181" s="647"/>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633" t="str">
        <f t="shared" si="79"/>
        <v/>
      </c>
      <c r="DY181" s="736"/>
      <c r="DZ181" s="334"/>
      <c r="EA181" s="736"/>
      <c r="EB181" s="197"/>
      <c r="EC181" s="194"/>
      <c r="ED181" s="197"/>
      <c r="EE181" s="197"/>
      <c r="EF181" s="194"/>
      <c r="EG181" s="194"/>
      <c r="EH181" s="194"/>
      <c r="EI181" s="123" t="str">
        <f t="shared" si="65"/>
        <v/>
      </c>
      <c r="EJ181" s="194"/>
      <c r="EK181" s="620" t="str">
        <f t="shared" si="66"/>
        <v/>
      </c>
      <c r="EL181" s="756"/>
      <c r="EM181" s="620" t="str">
        <f t="shared" si="80"/>
        <v/>
      </c>
      <c r="EN181" s="733"/>
      <c r="EO181" s="163"/>
      <c r="EP181" s="163"/>
      <c r="EQ181" s="163"/>
      <c r="ER181" s="163"/>
      <c r="ES181" s="163"/>
      <c r="ET181" s="163"/>
      <c r="EU181" s="163"/>
      <c r="EV181" s="163"/>
      <c r="EW181" s="163"/>
      <c r="EX181" s="163"/>
      <c r="EY181" s="163"/>
      <c r="EZ181" s="163"/>
      <c r="FA181" s="163"/>
      <c r="FB181" s="163"/>
      <c r="FC181" s="742"/>
      <c r="FD181" s="648" t="str">
        <f t="shared" si="67"/>
        <v/>
      </c>
      <c r="FE181" s="183"/>
      <c r="FF181" s="201"/>
      <c r="FG181" s="201"/>
      <c r="FH181" s="201"/>
      <c r="FI181" s="201"/>
      <c r="FJ181" s="201"/>
      <c r="FK181" s="201"/>
      <c r="FL181" s="182"/>
      <c r="FM181" s="182"/>
      <c r="FN181" s="334"/>
      <c r="FO181" s="123" t="str">
        <f t="shared" si="68"/>
        <v/>
      </c>
      <c r="FP181" s="889" t="str">
        <f>IF(Table1[[#This Row],[Baumwollanteil (in %)]]&lt;&gt;"","05","")</f>
        <v/>
      </c>
      <c r="FQ181" s="999"/>
      <c r="FR181" s="179" t="str">
        <f t="shared" si="69"/>
        <v/>
      </c>
      <c r="FS181" s="175"/>
      <c r="FT181" s="175"/>
      <c r="FU181" s="175"/>
      <c r="FV181" s="745" t="str">
        <f t="shared" si="70"/>
        <v/>
      </c>
      <c r="FZ181" s="24"/>
      <c r="GA181" s="24"/>
      <c r="GC181" s="1010" t="str">
        <f>IF(Table1[[#This Row],[Global Trade Item Number (GTIN)]]="","",Table1[[#This Row],[Global Trade Item Number (GTIN)]])</f>
        <v/>
      </c>
      <c r="GD181" s="790" t="str">
        <f>IF(Table1[[#This Row],[WAWI-Nr./ Kreditoren-Nummer
(ASDV)]]&lt;&gt;"",Table1[[#This Row],[WAWI-Nr./ Kreditoren-Nummer
(ASDV)]],"")</f>
        <v/>
      </c>
      <c r="GE181" s="190"/>
      <c r="GF181" s="790" t="str">
        <f>IF(Table1[[#This Row],[Gültig ab (Datum)]]&lt;&gt;"","31.12.9999","")</f>
        <v/>
      </c>
      <c r="GG181" s="190"/>
      <c r="GH181" s="190"/>
      <c r="GI181" s="616"/>
      <c r="GJ181" s="765"/>
      <c r="GK181" s="763"/>
      <c r="GL181" s="617"/>
      <c r="GM181" s="617"/>
      <c r="GN181" s="617"/>
      <c r="GO181" s="617"/>
      <c r="GP181" s="617"/>
      <c r="GQ181" s="775"/>
      <c r="GR181" s="771"/>
      <c r="GS181" s="159"/>
      <c r="GT181" s="610"/>
      <c r="GU181" s="610"/>
      <c r="GV181" s="610"/>
      <c r="GW181" s="610"/>
      <c r="GX181" s="610"/>
      <c r="GY181" s="610"/>
      <c r="GZ181" s="610"/>
      <c r="HA181" s="610"/>
      <c r="HB181" s="771"/>
      <c r="HC181" s="610"/>
      <c r="HD181" s="610"/>
      <c r="HE181" s="610"/>
      <c r="HF181" s="610"/>
      <c r="HG181" s="610"/>
      <c r="HH181" s="610"/>
      <c r="HI181" s="610"/>
      <c r="HJ181" s="610"/>
      <c r="HK181" s="610"/>
      <c r="HL181" s="771"/>
      <c r="HM181" s="610"/>
      <c r="HN181" s="610"/>
      <c r="HO181" s="610"/>
      <c r="HP181" s="610"/>
      <c r="HQ181" s="610"/>
      <c r="HR181" s="610"/>
      <c r="HS181" s="610"/>
      <c r="HT181" s="610"/>
      <c r="HU181" s="610"/>
      <c r="HV181" s="771"/>
      <c r="HW181" s="610"/>
      <c r="HX181" s="610"/>
      <c r="HY181" s="610"/>
      <c r="HZ181" s="610"/>
      <c r="IA181" s="610"/>
      <c r="IB181" s="610"/>
      <c r="IC181" s="610"/>
      <c r="ID181" s="610"/>
      <c r="IE181" s="610"/>
      <c r="IF181" s="610"/>
      <c r="IG181" s="771"/>
      <c r="IH181" s="610"/>
      <c r="II181" s="610"/>
      <c r="IJ181" s="610"/>
      <c r="IK181" s="610"/>
      <c r="IL181" s="610"/>
      <c r="IM181" s="610"/>
      <c r="IN181" s="610"/>
      <c r="IO181" s="610"/>
      <c r="IP181" s="610"/>
      <c r="IQ181" s="610"/>
      <c r="IR181" s="771"/>
      <c r="IS181" s="610"/>
      <c r="IT181" s="610"/>
      <c r="IU181" s="610"/>
      <c r="IV181" s="610"/>
      <c r="IW181" s="610"/>
      <c r="IX181" s="610"/>
      <c r="IY181" s="610"/>
      <c r="IZ181" s="610"/>
      <c r="JA181" s="610"/>
      <c r="JB181" s="610"/>
      <c r="JC181" s="771"/>
      <c r="JD181" s="610"/>
      <c r="JE181" s="610"/>
      <c r="JF181" s="610"/>
      <c r="JG181" s="610"/>
      <c r="JH181" s="610"/>
      <c r="JI181" s="610"/>
      <c r="JJ181" s="610"/>
      <c r="JK181" s="610"/>
      <c r="JL181" s="610"/>
      <c r="JM181" s="827"/>
      <c r="JN181" s="771"/>
      <c r="JO181" s="610"/>
      <c r="JP181" s="610"/>
      <c r="JQ181" s="610"/>
      <c r="JR181" s="610"/>
      <c r="JS181" s="610"/>
      <c r="JT181" s="610"/>
      <c r="JU181" s="610"/>
      <c r="JV181" s="610"/>
      <c r="JW181" s="610"/>
      <c r="JX181" s="610"/>
      <c r="JY181" s="771"/>
      <c r="JZ181" s="610"/>
      <c r="KA181" s="610"/>
      <c r="KB181" s="610"/>
      <c r="KC181" s="610"/>
      <c r="KD181" s="610"/>
      <c r="KE181" s="610"/>
      <c r="KF181" s="610"/>
      <c r="KG181" s="610"/>
      <c r="KH181" s="610"/>
      <c r="KI181" s="610"/>
      <c r="KL181" s="803" t="str">
        <f>IF(Table1[[#This Row],[GTIN]]&lt;&gt;"",Table1[[#This Row],[GTIN]],"")</f>
        <v/>
      </c>
      <c r="KM181" s="804" t="str">
        <f>Table1[[#This Row],[Kreditor]]</f>
        <v/>
      </c>
      <c r="KN181" s="805" t="str">
        <f>IF(Table1[[#This Row],[Gültig ab (Datum)]]&lt;&gt;"",Table1[[#This Row],[Gültig ab (Datum)]],"")</f>
        <v/>
      </c>
      <c r="KO181" s="805" t="str">
        <f>Table1[[#This Row],[Gültig bis]]</f>
        <v/>
      </c>
      <c r="KP181" s="818" t="str">
        <f>IF(Table1[[#This Row],[Artikel verpackt? 
(X=Ja)]]="","",Table1[[#This Row],[Artikel verpackt? 
(X=Ja)]])</f>
        <v/>
      </c>
      <c r="KQ181" s="806" t="str">
        <f>IF(Table1[[#This Row],[Verpackung recyclingfähig?
(X=Ja)]]="","",Table1[[#This Row],[Verpackung recyclingfähig?
(X=Ja)]])</f>
        <v/>
      </c>
      <c r="KR181" s="807"/>
      <c r="KS181" s="808"/>
      <c r="KT181" s="809"/>
      <c r="KU181" s="809"/>
      <c r="KV181" s="809"/>
      <c r="KW181" s="809"/>
      <c r="KX181" s="809"/>
      <c r="KY181" s="809"/>
      <c r="KZ181" s="810"/>
      <c r="LA181" s="811" t="str">
        <f>IF(Table1[[#This Row],[Hauptkörper - B1 - Art]]="","",VLOOKUP(Table1[[#This Row],[Hauptkörper - B1 - Art]],'DD FD'!B:C,2,FALSE))</f>
        <v/>
      </c>
      <c r="LB181" s="812" t="str">
        <f>IF(Table1[[#This Row],[Hauptkörper - B1 - Fraktion]]="","",VLOOKUP(Table1[[#This Row],[Hauptkörper - B1 - Fraktion]],'DD FD'!H:J,3,FALSE))</f>
        <v/>
      </c>
      <c r="LC181" s="809" t="str">
        <f>IF(Table1[[#This Row],[Hauptkörper - B1 - Gewicht
(in G)]]="","",Table1[[#This Row],[Hauptkörper - B1 - Gewicht
(in G)]])</f>
        <v/>
      </c>
      <c r="LD181" s="809" t="str">
        <f>IF(Table1[[#This Row],[Hauptkörper - B1 - Lizenzierungs-pflichtig? (X=Ja)]]="","",Table1[[#This Row],[Hauptkörper - B1 - Lizenzierungs-pflichtig? (X=Ja)]])</f>
        <v/>
      </c>
      <c r="LE181" s="812" t="str">
        <f>IF(Table1[[#This Row],[Hauptkörper - B1 - Virgin Material]]="","",VLOOKUP(Table1[[#This Row],[Hauptkörper - B1 - Virgin Material]],'DD FD'!AJ:AK,2,FALSE))</f>
        <v/>
      </c>
      <c r="LF181" s="813" t="str">
        <f>IF(Table1[[#This Row],[Hauptkörper - B1 - Virgin Material Anteil (in %)]]="","",Table1[[#This Row],[Hauptkörper - B1 - Virgin Material Anteil (in %)]])</f>
        <v/>
      </c>
      <c r="LG181" s="812" t="str">
        <f>IF(Table1[[#This Row],[Hauptkörper - B1 - Recyceltes Material]]="","",VLOOKUP(Table1[[#This Row],[Hauptkörper - B1 - Recyceltes Material]],'DD FD'!AL:AM,2,FALSE))</f>
        <v/>
      </c>
      <c r="LH181" s="813" t="str">
        <f>IF(Table1[[#This Row],[Hauptkörper - B1 - Recyceltes Material Anteil (in %)]]="","",Table1[[#This Row],[Hauptkörper - B1 - Recyceltes Material Anteil (in %)]])</f>
        <v/>
      </c>
      <c r="LI181" s="814" t="str">
        <f>IF(Table1[[#This Row],[Hauptkörper - B1 - Beschichtung]]="","",VLOOKUP(Table1[[#This Row],[Hauptkörper - B1 - Beschichtung]],'DD FD'!AE:AF,2,FALSE))</f>
        <v/>
      </c>
      <c r="LJ181" s="815" t="str">
        <f>IF(Table1[[#This Row],[Hauptkörper - B1 - Beschichtung Anteil (in %)]]="","",Table1[[#This Row],[Hauptkörper - B1 - Beschichtung Anteil (in %)]])</f>
        <v/>
      </c>
      <c r="LK181" s="811" t="str">
        <f>IF(Table1[[#This Row],[Hauptkörper - B2 - Art]]="","",VLOOKUP(Table1[[#This Row],[Hauptkörper - B2 - Art]],'DD FD'!B:C,2,FALSE))</f>
        <v/>
      </c>
      <c r="LL181" s="812" t="str">
        <f>IF(Table1[[#This Row],[Hauptkörper - B2 - Fraktion]]="","",VLOOKUP(Table1[[#This Row],[Hauptkörper - B2 - Fraktion]],'DD FD'!H:J,3,FALSE))</f>
        <v/>
      </c>
      <c r="LM181" s="809" t="str">
        <f>IF(Table1[[#This Row],[Hauptkörper - B2 - Gewicht
(in G)]]="","",Table1[[#This Row],[Hauptkörper - B2 - Gewicht
(in G)]])</f>
        <v/>
      </c>
      <c r="LN181" s="809" t="str">
        <f>IF(Table1[[#This Row],[Hauptkörper - B2 - Lizenzierungs-pflichtig? (X=Ja)]]="","",Table1[[#This Row],[Hauptkörper - B2 - Lizenzierungs-pflichtig? (X=Ja)]])</f>
        <v/>
      </c>
      <c r="LO181" s="812" t="str">
        <f>IF(Table1[[#This Row],[Hauptkörper - B2 - Virgin Material]]="","",VLOOKUP(Table1[[#This Row],[Hauptkörper - B2 - Virgin Material]],'DD FD'!AJ:AK,2,FALSE))</f>
        <v/>
      </c>
      <c r="LP181" s="813" t="str">
        <f>IF(Table1[[#This Row],[Hauptkörper - B2 - Virgin Material Anteil (in %)]]="","",Table1[[#This Row],[Hauptkörper - B2 - Virgin Material Anteil (in %)]])</f>
        <v/>
      </c>
      <c r="LQ181" s="812" t="str">
        <f>IF(Table1[[#This Row],[Hauptkörper - B2 - Recyceltes Material]]="","",VLOOKUP(Table1[[#This Row],[Hauptkörper - B2 - Recyceltes Material]],'DD FD'!AL:AM,2,FALSE))</f>
        <v/>
      </c>
      <c r="LR181" s="813" t="str">
        <f>IF(Table1[[#This Row],[Hauptkörper - B2 - Recyceltes Material Anteil (in %)]]="","",Table1[[#This Row],[Hauptkörper - B2 - Recyceltes Material Anteil (in %)]])</f>
        <v/>
      </c>
      <c r="LS181" s="812" t="str">
        <f>IF(Table1[[#This Row],[Hauptkörper - B2 - Beschichtung]]="","",VLOOKUP(Table1[[#This Row],[Hauptkörper - B2 - Beschichtung]],'DD FD'!AE:AF,2,FALSE))</f>
        <v/>
      </c>
      <c r="LT181" s="815" t="str">
        <f>IF(Table1[[#This Row],[Hauptkörper - B2 - Beschichtung Anteil (in %)]]="","",Table1[[#This Row],[Hauptkörper - B2 - Beschichtung Anteil (in %)]])</f>
        <v/>
      </c>
      <c r="LU181" s="811" t="str">
        <f>IF(Table1[[#This Row],[Hauptkörper - B3 - Art]]="","",VLOOKUP(Table1[[#This Row],[Hauptkörper - B3 - Art]],'DD FD'!B:C,2,FALSE))</f>
        <v/>
      </c>
      <c r="LV181" s="812" t="str">
        <f>IF(Table1[[#This Row],[Hauptkörper - B3 - Fraktion]]="","",VLOOKUP(Table1[[#This Row],[Hauptkörper - B3 - Fraktion]],'DD FD'!H:J,3,FALSE))</f>
        <v/>
      </c>
      <c r="LW181" s="809" t="str">
        <f>IF(Table1[[#This Row],[Hauptkörper - B3 - Gewicht
(in G)]]="","",Table1[[#This Row],[Hauptkörper - B3 - Gewicht
(in G)]])</f>
        <v/>
      </c>
      <c r="LX181" s="809" t="str">
        <f>IF(Table1[[#This Row],[Hauptkörper - B3 - Lizenzierungs-pflichtig? (X=Ja)]]="","",Table1[[#This Row],[Hauptkörper - B3 - Lizenzierungs-pflichtig? (X=Ja)]])</f>
        <v/>
      </c>
      <c r="LY181" s="812" t="str">
        <f>IF(Table1[[#This Row],[Hauptkörper - B3 - Virgin Material]]="","",VLOOKUP(Table1[[#This Row],[Hauptkörper - B3 - Virgin Material]],'DD FD'!AJ:AK,2,FALSE))</f>
        <v/>
      </c>
      <c r="LZ181" s="813" t="str">
        <f>IF(Table1[[#This Row],[Hauptkörper - B3 - Virgin Material Anteil (in %)]]="","",Table1[[#This Row],[Hauptkörper - B3 - Virgin Material Anteil (in %)]])</f>
        <v/>
      </c>
      <c r="MA181" s="812" t="str">
        <f>IF(Table1[[#This Row],[Hauptkörper - B3 - Recyceltes Material]]="","",VLOOKUP(Table1[[#This Row],[Hauptkörper - B3 - Recyceltes Material]],'DD FD'!AL:AM,2,FALSE))</f>
        <v/>
      </c>
      <c r="MB181" s="813" t="str">
        <f>IF(Table1[[#This Row],[Hauptkörper - B3 - Recyceltes Material Anteil (in %)]]="","",Table1[[#This Row],[Hauptkörper - B3 - Recyceltes Material Anteil (in %)]])</f>
        <v/>
      </c>
      <c r="MC181" s="812" t="str">
        <f>IF(Table1[[#This Row],[Hauptkörper - B3 - Beschichtung]]="","",VLOOKUP(Table1[[#This Row],[Hauptkörper - B3 - Beschichtung]],'DD FD'!AE:AF,2,FALSE))</f>
        <v/>
      </c>
      <c r="MD181" s="815" t="str">
        <f>IF(Table1[[#This Row],[Hauptkörper - B3 - Beschichtung Anteil (in %)]]="","",Table1[[#This Row],[Hauptkörper - B3 - Beschichtung Anteil (in %)]])</f>
        <v/>
      </c>
      <c r="ME181" s="811" t="str">
        <f>IF(Table1[[#This Row],[Verschluss - B1 - Art]]="","",VLOOKUP(Table1[[#This Row],[Verschluss - B1 - Art]],'DD FD'!D:E,2,FALSE))</f>
        <v/>
      </c>
      <c r="MF181" s="812" t="str">
        <f>IF(Table1[[#This Row],[Verschluss - B1 - Fraktion]]="","",VLOOKUP(Table1[[#This Row],[Verschluss - B1 - Fraktion]],'DD FD'!H:J,3,FALSE))</f>
        <v/>
      </c>
      <c r="MG181" s="809" t="str">
        <f>IF(Table1[[#This Row],[Verschluss - B1 - Gewicht (in G)]]="","",Table1[[#This Row],[Verschluss - B1 - Gewicht (in G)]])</f>
        <v/>
      </c>
      <c r="MH181" s="809" t="str">
        <f>IF(Table1[[#This Row],[Verschluss - B1 - Lizenzierungs-pflichtig? (X=Ja)]]="","",Table1[[#This Row],[Verschluss - B1 - Lizenzierungs-pflichtig? (X=Ja)]])</f>
        <v/>
      </c>
      <c r="MI181" s="809" t="str">
        <f>IF(Table1[[#This Row],[Verschluss - B1 - Trennbar vom Hauptkörper? (X=Ja)]]="","",Table1[[#This Row],[Verschluss - B1 - Trennbar vom Hauptkörper? (X=Ja)]])</f>
        <v/>
      </c>
      <c r="MJ181" s="812" t="str">
        <f>IF(Table1[[#This Row],[Verschluss - B1 - Virgin Material]]="","",VLOOKUP(Table1[[#This Row],[Verschluss - B1 - Virgin Material]],'DD FD'!AJ:AK,2,FALSE))</f>
        <v/>
      </c>
      <c r="MK181" s="813" t="str">
        <f>IF(Table1[[#This Row],[Verschluss - B1 - Virgin Material Anteil (in %)]]="","",Table1[[#This Row],[Verschluss - B1 - Virgin Material Anteil (in %)]])</f>
        <v/>
      </c>
      <c r="ML181" s="812" t="str">
        <f>IF(Table1[[#This Row],[Verschluss - B1 - Recyceltes Material]]="","",VLOOKUP(Table1[[#This Row],[Verschluss - B1 - Recyceltes Material]],'DD FD'!AL:AM,2,FALSE))</f>
        <v/>
      </c>
      <c r="MM181" s="813" t="str">
        <f>IF(Table1[[#This Row],[Verschluss - B1 - Recyceltes Material Anteil (in %)]]="","",Table1[[#This Row],[Verschluss - B1 - Recyceltes Material Anteil (in %)]])</f>
        <v/>
      </c>
      <c r="MN181" s="812" t="str">
        <f>IF(Table1[[#This Row],[Verschluss - B1 - Beschichtung]]="","",VLOOKUP(Table1[[#This Row],[Verschluss - B1 - Beschichtung]],'DD FD'!AE:AF,2,FALSE))</f>
        <v/>
      </c>
      <c r="MO181" s="815" t="str">
        <f>IF(Table1[[#This Row],[Verschluss - B1 - Beschichtung Anteil (in %)]]="","",Table1[[#This Row],[Verschluss - B1 - Beschichtung Anteil (in %)]])</f>
        <v/>
      </c>
      <c r="MP181" s="811" t="str">
        <f>IF(Table1[[#This Row],[Verschluss - B2 - Art]]="","",VLOOKUP(Table1[[#This Row],[Verschluss - B2 - Art]],'DD FD'!D:E,2,FALSE))</f>
        <v/>
      </c>
      <c r="MQ181" s="812" t="str">
        <f>IF(Table1[[#This Row],[Verschluss - B2 - Fraktion]]="","",VLOOKUP(Table1[[#This Row],[Verschluss - B2 - Fraktion]],'DD FD'!H:J,3,FALSE))</f>
        <v/>
      </c>
      <c r="MR181" s="809" t="str">
        <f>IF(Table1[[#This Row],[Verschluss - B2 - Gewicht (in G)]]="","",Table1[[#This Row],[Verschluss - B2 - Gewicht (in G)]])</f>
        <v/>
      </c>
      <c r="MS181" s="809" t="str">
        <f>IF(Table1[[#This Row],[Verschluss - B2 - Lizenzierungs-pflichtig? (X=Ja)]]="","",Table1[[#This Row],[Verschluss - B2 - Lizenzierungs-pflichtig? (X=Ja)]])</f>
        <v/>
      </c>
      <c r="MT181" s="809" t="str">
        <f>IF(Table1[[#This Row],[Verschluss - B2 - Trennbar vom Hauptkörper? (X=Ja)]]="","",Table1[[#This Row],[Verschluss - B2 - Trennbar vom Hauptkörper? (X=Ja)]])</f>
        <v/>
      </c>
      <c r="MU181" s="812" t="str">
        <f>IF(Table1[[#This Row],[Verschluss - B2 - Virgin Material]]="","",VLOOKUP(Table1[[#This Row],[Verschluss - B2 - Virgin Material]],'DD FD'!AJ:AK,2,FALSE))</f>
        <v/>
      </c>
      <c r="MV181" s="813" t="str">
        <f>IF(Table1[[#This Row],[Verschluss - B2 - Virgin Material Anteil (in %)]]="","",Table1[[#This Row],[Verschluss - B2 - Virgin Material Anteil (in %)]])</f>
        <v/>
      </c>
      <c r="MW181" s="812" t="str">
        <f>IF(Table1[[#This Row],[Verschluss - B2 - Recyceltes Material]]="","",VLOOKUP(Table1[[#This Row],[Verschluss - B2 - Recyceltes Material]],'DD FD'!AL:AM,2,FALSE))</f>
        <v/>
      </c>
      <c r="MX181" s="813" t="str">
        <f>IF(Table1[[#This Row],[Verschluss - B2 - Recyceltes Material Anteil (in %)]]="","",Table1[[#This Row],[Verschluss - B2 - Recyceltes Material Anteil (in %)]])</f>
        <v/>
      </c>
      <c r="MY181" s="812" t="str">
        <f>IF(Table1[[#This Row],[Verschluss - B2 - Beschichtung]]="","",VLOOKUP(Table1[[#This Row],[Verschluss - B2 - Beschichtung]],'DD FD'!AE:AF,2,FALSE))</f>
        <v/>
      </c>
      <c r="MZ181" s="815" t="str">
        <f>IF(Table1[[#This Row],[Verschluss - B2 - Beschichtung Anteil (in %)]]="","",Table1[[#This Row],[Verschluss - B2 - Beschichtung Anteil (in %)]])</f>
        <v/>
      </c>
      <c r="NA181" s="811" t="str">
        <f>IF(Table1[[#This Row],[Verschluss - B3 - Art]]="","",VLOOKUP(Table1[[#This Row],[Verschluss - B3 - Art]],'DD FD'!D:E,2,FALSE))</f>
        <v/>
      </c>
      <c r="NB181" s="812" t="str">
        <f>IF(Table1[[#This Row],[Verschluss - B3 - Fraktion]]="","",VLOOKUP(Table1[[#This Row],[Verschluss - B3 - Fraktion]],'DD FD'!H:J,3,FALSE))</f>
        <v/>
      </c>
      <c r="NC181" s="809" t="str">
        <f>IF(Table1[[#This Row],[Verschluss - B3 - Gewicht (in G)]]="","",Table1[[#This Row],[Verschluss - B3 - Gewicht (in G)]])</f>
        <v/>
      </c>
      <c r="ND181" s="809" t="str">
        <f>IF(Table1[[#This Row],[Verschluss - B3 - Lizenzierungs-pflichtig? (X=Ja)]]="","",Table1[[#This Row],[Verschluss - B3 - Lizenzierungs-pflichtig? (X=Ja)]])</f>
        <v/>
      </c>
      <c r="NE181" s="809" t="str">
        <f>IF(Table1[[#This Row],[Verschluss - B3 - Trennbar vom Hauptkörper? (X=Ja)]]="","",Table1[[#This Row],[Verschluss - B3 - Trennbar vom Hauptkörper? (X=Ja)]])</f>
        <v/>
      </c>
      <c r="NF181" s="812" t="str">
        <f>IF(Table1[[#This Row],[Verschluss - B3 - Virgin Material]]="","",VLOOKUP(Table1[[#This Row],[Verschluss - B3 - Virgin Material]],'DD FD'!AJ:AK,2,FALSE))</f>
        <v/>
      </c>
      <c r="NG181" s="813" t="str">
        <f>IF(Table1[[#This Row],[Verschluss - B3 - Virgin Material Anteil (in %)]]="","",Table1[[#This Row],[Verschluss - B3 - Virgin Material Anteil (in %)]])</f>
        <v/>
      </c>
      <c r="NH181" s="812" t="str">
        <f>IF(Table1[[#This Row],[Verschluss - B3 - Recyceltes Material]]="","",VLOOKUP(Table1[[#This Row],[Verschluss - B3 - Recyceltes Material]],'DD FD'!AL:AM,2,FALSE))</f>
        <v/>
      </c>
      <c r="NI181" s="813" t="str">
        <f>IF(Table1[[#This Row],[Verschluss - B3 - Recyceltes Material Anteil (in %)]]="","",Table1[[#This Row],[Verschluss - B3 - Recyceltes Material Anteil (in %)]])</f>
        <v/>
      </c>
      <c r="NJ181" s="812" t="str">
        <f>IF(Table1[[#This Row],[Verschluss - B3 - Beschichtung]]="","",VLOOKUP(Table1[[#This Row],[Verschluss - B3 - Beschichtung]],'DD FD'!AE:AF,2,FALSE))</f>
        <v/>
      </c>
      <c r="NK181" s="815" t="str">
        <f>IF(Table1[[#This Row],[Verschluss - B3 - Beschichtung Anteil (in %)]]="","",Table1[[#This Row],[Verschluss - B3 - Beschichtung Anteil (in %)]])</f>
        <v/>
      </c>
      <c r="NL181" s="811" t="str">
        <f>IF(Table1[[#This Row],[Etikett - B1 - Art]]="","",VLOOKUP(Table1[[#This Row],[Etikett - B1 - Art]],'DD FD'!F:G,2,FALSE))</f>
        <v/>
      </c>
      <c r="NM181" s="812" t="str">
        <f>IF(Table1[[#This Row],[Etikett - B1 - Fraktion]]="","",VLOOKUP(Table1[[#This Row],[Etikett - B1 - Fraktion]],'DD FD'!H:J,3,FALSE))</f>
        <v/>
      </c>
      <c r="NN181" s="809" t="str">
        <f>IF(Table1[[#This Row],[Etikett - B1 - Gewicht (in G)]]="","",Table1[[#This Row],[Etikett - B1 - Gewicht (in G)]])</f>
        <v/>
      </c>
      <c r="NO181" s="809" t="str">
        <f>IF(Table1[[#This Row],[Etikett - B1 - Lizenzierungs-pflichtig? (X=Ja)]]="","",Table1[[#This Row],[Etikett - B1 - Lizenzierungs-pflichtig? (X=Ja)]])</f>
        <v/>
      </c>
      <c r="NP181" s="809" t="str">
        <f>IF(Table1[[#This Row],[Etikett - B1 - Trennbar vom Hauptkörper? (X=Ja)]]="","",Table1[[#This Row],[Etikett - B1 - Trennbar vom Hauptkörper? (X=Ja)]])</f>
        <v/>
      </c>
      <c r="NQ181" s="812" t="str">
        <f>IF(Table1[[#This Row],[Etikett - B1 - Virgin Material]]="","",VLOOKUP(Table1[[#This Row],[Etikett - B1 - Virgin Material]],'DD FD'!AJ:AK,2,FALSE))</f>
        <v/>
      </c>
      <c r="NR181" s="813" t="str">
        <f>IF(Table1[[#This Row],[Etikett - B1 - Virgin Material Anteil (in %)]]="","",Table1[[#This Row],[Etikett - B1 - Virgin Material Anteil (in %)]])</f>
        <v/>
      </c>
      <c r="NS181" s="812" t="str">
        <f>IF(Table1[[#This Row],[Etikett - B1 - Recyceltes Material]]="","",VLOOKUP(Table1[[#This Row],[Etikett - B1 - Recyceltes Material]],'DD FD'!AL:AM,2,FALSE))</f>
        <v/>
      </c>
      <c r="NT181" s="813" t="str">
        <f>IF(Table1[[#This Row],[Etikett - B1 - Recyceltes Material Anteil (in %)]]="","",Table1[[#This Row],[Etikett - B1 - Recyceltes Material Anteil (in %)]])</f>
        <v/>
      </c>
      <c r="NU181" s="812" t="str">
        <f>IF(Table1[[#This Row],[Etikett - B1 - Beschichtung]]="","",VLOOKUP(Table1[[#This Row],[Etikett - B1 - Beschichtung]],'DD FD'!AE:AF,2,FALSE))</f>
        <v/>
      </c>
      <c r="NV181" s="815" t="str">
        <f>IF(Table1[[#This Row],[Etikett - B1 - Beschichtung Anteil (in %)]]="","",Table1[[#This Row],[Etikett - B1 - Beschichtung Anteil (in %)]])</f>
        <v/>
      </c>
      <c r="NW181" s="811" t="str">
        <f>IF(Table1[[#This Row],[Etikett - B2 - Art]]="","",VLOOKUP(Table1[[#This Row],[Etikett - B2 - Art]],'DD FD'!F:G,2,FALSE))</f>
        <v/>
      </c>
      <c r="NX181" s="812" t="str">
        <f>IF(Table1[[#This Row],[Etikett - B2 - Fraktion]]="","",VLOOKUP(Table1[[#This Row],[Etikett - B2 - Fraktion]],'DD FD'!H:J,3,FALSE))</f>
        <v/>
      </c>
      <c r="NY181" s="809" t="str">
        <f>IF(Table1[[#This Row],[Etikett - B2 - Gewicht (in G)]]="","",Table1[[#This Row],[Etikett - B2 - Gewicht (in G)]])</f>
        <v/>
      </c>
      <c r="NZ181" s="809" t="str">
        <f>IF(Table1[[#This Row],[Etikett - B2 - Lizenzierungs-pflichtig? (X=Ja)]]="","",Table1[[#This Row],[Etikett - B2 - Lizenzierungs-pflichtig? (X=Ja)]])</f>
        <v/>
      </c>
      <c r="OA181" s="809" t="str">
        <f>IF(Table1[[#This Row],[Etikett - B2 - Trennbar vom Hauptkörper? (X=Ja)]]="","",Table1[[#This Row],[Etikett - B2 - Trennbar vom Hauptkörper? (X=Ja)]])</f>
        <v/>
      </c>
      <c r="OB181" s="812" t="str">
        <f>IF(Table1[[#This Row],[Etikett - B2 - Virgin Material]]="","",VLOOKUP(Table1[[#This Row],[Etikett - B2 - Virgin Material]],'DD FD'!AJ:AK,2,FALSE))</f>
        <v/>
      </c>
      <c r="OC181" s="813" t="str">
        <f>IF(Table1[[#This Row],[Etikett - B2 - Virgin Material Anteil (in %)]]="","",Table1[[#This Row],[Etikett - B2 - Virgin Material Anteil (in %)]])</f>
        <v/>
      </c>
      <c r="OD181" s="812" t="str">
        <f>IF(Table1[[#This Row],[Etikett - B2 - Recyceltes Material]]="","",VLOOKUP(Table1[[#This Row],[Etikett - B2 - Recyceltes Material]],'DD FD'!AL:AM,2,FALSE))</f>
        <v/>
      </c>
      <c r="OE181" s="813" t="str">
        <f>IF(Table1[[#This Row],[Etikett - B2 - Recyceltes Material Anteil (in %)]]="","",Table1[[#This Row],[Etikett - B2 - Recyceltes Material Anteil (in %)]])</f>
        <v/>
      </c>
      <c r="OF181" s="812" t="str">
        <f>IF(Table1[[#This Row],[Etikett - B2 - Beschichtung]]="","",VLOOKUP(Table1[[#This Row],[Etikett - B2 - Beschichtung]],'DD FD'!AE:AF,2,FALSE))</f>
        <v/>
      </c>
      <c r="OG181" s="815" t="str">
        <f>IF(Table1[[#This Row],[Etikett - B2 - Beschichtung Anteil (in %)]]="","",Table1[[#This Row],[Etikett - B2 - Beschichtung Anteil (in %)]])</f>
        <v/>
      </c>
      <c r="OH181" s="811" t="str">
        <f>IF(Table1[[#This Row],[Etikett - B3 - Art]]="","",VLOOKUP(Table1[[#This Row],[Etikett - B3 - Art]],'DD FD'!F:G,2,FALSE))</f>
        <v/>
      </c>
      <c r="OI181" s="812" t="str">
        <f>IF(Table1[[#This Row],[Etikett - B3 - Fraktion]]="","",VLOOKUP(Table1[[#This Row],[Etikett - B3 - Fraktion]],'DD FD'!H:J,3,FALSE))</f>
        <v/>
      </c>
      <c r="OJ181" s="809" t="str">
        <f>IF(Table1[[#This Row],[Etikett - B3 - Gewicht (in G)]]="","",Table1[[#This Row],[Etikett - B3 - Gewicht (in G)]])</f>
        <v/>
      </c>
      <c r="OK181" s="809" t="str">
        <f>IF(Table1[[#This Row],[Etikett - B3 - Lizenzierungs-pflichtig? (X=Ja)]]="","",Table1[[#This Row],[Etikett - B3 - Lizenzierungs-pflichtig? (X=Ja)]])</f>
        <v/>
      </c>
      <c r="OL181" s="809" t="str">
        <f>IF(Table1[[#This Row],[Etikett - B3 - Trennbar vom Hauptkörper? (X=Ja)]]="","",Table1[[#This Row],[Etikett - B3 - Trennbar vom Hauptkörper? (X=Ja)]])</f>
        <v/>
      </c>
      <c r="OM181" s="812" t="str">
        <f>IF(Table1[[#This Row],[Etikett - B3 - Virgin Material]]="","",VLOOKUP(Table1[[#This Row],[Etikett - B3 - Virgin Material]],'DD FD'!AJ:AK,2,FALSE))</f>
        <v/>
      </c>
      <c r="ON181" s="813" t="str">
        <f>IF(Table1[[#This Row],[Etikett - B3 - Virgin Material Anteil (in %)]]="","",Table1[[#This Row],[Etikett - B3 - Virgin Material Anteil (in %)]])</f>
        <v/>
      </c>
      <c r="OO181" s="812" t="str">
        <f>IF(Table1[[#This Row],[Etikett - B3 - Recyceltes Material]]="","",VLOOKUP(Table1[[#This Row],[Etikett - B3 - Recyceltes Material]],'DD FD'!AL:AM,2,FALSE))</f>
        <v/>
      </c>
      <c r="OP181" s="813" t="str">
        <f>IF(Table1[[#This Row],[Etikett - B3 - Recyceltes Material Anteil (in %)]]="","",Table1[[#This Row],[Etikett - B3 - Recyceltes Material Anteil (in %)]])</f>
        <v/>
      </c>
      <c r="OQ181" s="812" t="str">
        <f>IF(Table1[[#This Row],[Etikett - B3 - Beschichtung]]="","",VLOOKUP(Table1[[#This Row],[Etikett - B3 - Beschichtung]],'DD FD'!AE:AF,2,FALSE))</f>
        <v/>
      </c>
      <c r="OR181" s="861" t="str">
        <f>IF(Table1[[#This Row],[Etikett - B3 - Beschichtung Anteil (in %)]]="","",Table1[[#This Row],[Etikett - B3 - Beschichtung Anteil (in %)]])</f>
        <v/>
      </c>
      <c r="OS181" s="866">
        <f>ROUNDUP(SUM(
IF(AND(LB181='DD FD'!$J$7,LD181='DD FD'!$AI$3),LC181,0),
IF(AND(LL181='DD FD'!$J$7,LN181='DD FD'!$AI$3),LM181,0),
IF(AND(LV181='DD FD'!$J$7,LX181='DD FD'!$AI$3),LW181,0),
IF(AND(MF181='DD FD'!$J$7,MH181='DD FD'!$AI$3),MG181,0),
IF(AND(MQ181='DD FD'!$J$7,MS181='DD FD'!$AI$3),MR181,0),
IF(AND(NB181='DD FD'!$J$7,ND181='DD FD'!$AI$3),NC181,0),
IF(AND(NM181='DD FD'!$J$7,NO181='DD FD'!$AI$3),NN181,0),
IF(AND(NX181='DD FD'!$J$7,NZ181='DD FD'!$AI$3),NY181,0),
IF(AND(OI181='DD FD'!$J$7,OK181='DD FD'!$AI$3),OJ181,0),
),2)</f>
        <v>0</v>
      </c>
      <c r="OT181" s="865">
        <f>ROUNDUP(SUM(
IF(AND(LB181='DD FD'!$J$6,LD181='DD FD'!$AI$3),LC181,0),
IF(AND(LL181='DD FD'!$J$6,LN181='DD FD'!$AI$3),LM181,0),
IF(AND(LV181='DD FD'!$J$6,LX181='DD FD'!$AI$3),LW181,0),
IF(AND(MF181='DD FD'!$J$6,MH181='DD FD'!$AI$3),MG181,0),
IF(AND(MQ181='DD FD'!$J$6,MS181='DD FD'!$AI$3),MR181,0),
IF(AND(NB181='DD FD'!$J$6,ND181='DD FD'!$AI$3),NC181,0),
IF(AND(NM181='DD FD'!$J$6,NO181='DD FD'!$AI$3),NN181,0),
IF(AND(NX181='DD FD'!$J$6,NZ181='DD FD'!$AI$3),NY181,0),
IF(AND(OI181='DD FD'!$J$6,OK181='DD FD'!$AI$3),OJ181,0),
),2)</f>
        <v>0</v>
      </c>
      <c r="OU181" s="865">
        <f>ROUNDUP(SUM(
IF(AND(LB181='DD FD'!$J$10,LD181='DD FD'!$AI$3),LC181,0),
IF(AND(LL181='DD FD'!$J$10,LN181='DD FD'!$AI$3),LM181,0),
IF(AND(LV181='DD FD'!$J$10,LX181='DD FD'!$AI$3),LW181,0),
IF(AND(MF181='DD FD'!$J$10,MH181='DD FD'!$AI$3),MG181,0),
IF(AND(MQ181='DD FD'!$J$10,MS181='DD FD'!$AI$3),MR181,0),
IF(AND(NB181='DD FD'!$J$10,ND181='DD FD'!$AI$3),NC181,0),
IF(AND(NM181='DD FD'!$J$10,NO181='DD FD'!$AI$3),NN181,0),
IF(AND(NX181='DD FD'!$J$10,NZ181='DD FD'!$AI$3),NY181,0),
IF(AND(OI181='DD FD'!$J$10,OK181='DD FD'!$AI$3),OJ181,0),
),2)</f>
        <v>0</v>
      </c>
      <c r="OV181" s="865">
        <f>ROUNDUP(SUM(
IF(AND(LB181='DD FD'!$J$8,LD181='DD FD'!$AI$3),LC181,0),
IF(AND(LL181='DD FD'!$J$8,LN181='DD FD'!$AI$3),LM181,0),
IF(AND(LV181='DD FD'!$J$8,LX181='DD FD'!$AI$3),LW181,0),
IF(AND(MF181='DD FD'!$J$8,MH181='DD FD'!$AI$3),MG181,0),
IF(AND(MQ181='DD FD'!$J$8,MS181='DD FD'!$AI$3),MR181,0),
IF(AND(NB181='DD FD'!$J$8,ND181='DD FD'!$AI$3),NC181,0),
IF(AND(NM181='DD FD'!$J$8,NO181='DD FD'!$AI$3),NN181,0),
IF(AND(NX181='DD FD'!$J$8,NZ181='DD FD'!$AI$3),NY181,0),
IF(AND(OI181='DD FD'!$J$8,OK181='DD FD'!$AI$3),OJ181,0),
),2)</f>
        <v>0</v>
      </c>
      <c r="OW181" s="865">
        <f>ROUNDUP(SUM(
IF(AND(LB181='DD FD'!$J$5,LD181='DD FD'!$AI$3),LC181,0),
IF(AND(LL181='DD FD'!$J$5,LN181='DD FD'!$AI$3),LM181,0),
IF(AND(LV181='DD FD'!$J$5,LX181='DD FD'!$AI$3),LW181,0),
IF(AND(MF181='DD FD'!$J$5,MH181='DD FD'!$AI$3),MG181,0),
IF(AND(MQ181='DD FD'!$J$5,MS181='DD FD'!$AI$3),MR181,0),
IF(AND(NB181='DD FD'!$J$5,ND181='DD FD'!$AI$3),NC181,0),
IF(AND(NM181='DD FD'!$J$5,NO181='DD FD'!$AI$3),NN181,0),
IF(AND(NX181='DD FD'!$J$5,NZ181='DD FD'!$AI$3),NY181,0),
IF(AND(OI181='DD FD'!$J$5,OK181='DD FD'!$AI$3),OJ181,0),
),2)</f>
        <v>0</v>
      </c>
      <c r="OX181" s="865">
        <f>ROUNDUP(SUM(
IF(AND(LB181='DD FD'!$J$9,LD181='DD FD'!$AI$3),LC181,0),
IF(AND(LL181='DD FD'!$J$9,LN181='DD FD'!$AI$3),LM181,0),
IF(AND(LV181='DD FD'!$J$9,LX181='DD FD'!$AI$3),LW181,0),
IF(AND(MF181='DD FD'!$J$9,MH181='DD FD'!$AI$3),MG181,0),
IF(AND(MQ181='DD FD'!$J$9,MS181='DD FD'!$AI$3),MR181,0),
IF(AND(NB181='DD FD'!$J$9,ND181='DD FD'!$AI$3),NC181,0),
IF(AND(NM181='DD FD'!$J$9,NO181='DD FD'!$AI$3),NN181,0),
IF(AND(NX181='DD FD'!$J$9,NZ181='DD FD'!$AI$3),NY181,0),
IF(AND(OI181='DD FD'!$J$9,OK181='DD FD'!$AI$3),OJ181,0),
),2)</f>
        <v>0</v>
      </c>
      <c r="OY181" s="865">
        <f>ROUNDUP(SUM(
IF(AND(LB181='DD FD'!$J$4,LD181='DD FD'!$AI$3),LC181,0),
IF(AND(LL181='DD FD'!$J$4,LN181='DD FD'!$AI$3),LM181,0),
IF(AND(LV181='DD FD'!$J$4,LX181='DD FD'!$AI$3),LW181,0),
IF(AND(MF181='DD FD'!$J$4,MH181='DD FD'!$AI$3),MG181,0),
IF(AND(MQ181='DD FD'!$J$4,MS181='DD FD'!$AI$3),MR181,0),
IF(AND(NB181='DD FD'!$J$4,ND181='DD FD'!$AI$3),NC181,0),
IF(AND(NM181='DD FD'!$J$4,NO181='DD FD'!$AI$3),NN181,0),
IF(AND(NX181='DD FD'!$J$4,NZ181='DD FD'!$AI$3),NY181,0),
IF(AND(OI181='DD FD'!$J$4,OK181='DD FD'!$AI$3),OJ181,0),
),2)</f>
        <v>0</v>
      </c>
      <c r="OZ181" s="867">
        <f>ROUNDUP(SUM(
IF(AND(LB181='DD FD'!$J$11,LD181='DD FD'!$AI$3),LC181,0),
IF(AND(LL181='DD FD'!$J$11,LN181='DD FD'!$AI$3),LM181,0),
IF(AND(LV181='DD FD'!$J$11,LX181='DD FD'!$AI$3),LW181,0),
IF(AND(MF181='DD FD'!$J$11,MH181='DD FD'!$AI$3),MG181,0),
IF(AND(MQ181='DD FD'!$J$11,MS181='DD FD'!$AI$3),MR181,0),
IF(AND(NB181='DD FD'!$J$11,ND181='DD FD'!$AI$3),NC181,0),
IF(AND(NM181='DD FD'!$J$11,NO181='DD FD'!$AI$3),NN181,0),
IF(AND(NX181='DD FD'!$J$11,NZ181='DD FD'!$AI$3),NY181,0),
IF(AND(OI181='DD FD'!$J$11,OK181='DD FD'!$AI$3),OJ181,0),
),2)</f>
        <v>0</v>
      </c>
    </row>
    <row r="182" spans="1:416">
      <c r="A182" s="663"/>
      <c r="B182" s="182"/>
      <c r="C182" s="282"/>
      <c r="D182" s="282"/>
      <c r="E182" s="183"/>
      <c r="F182" s="355"/>
      <c r="G182" s="359"/>
      <c r="H182" s="664"/>
      <c r="I182" s="173"/>
      <c r="J182" s="161" t="str">
        <f t="shared" si="54"/>
        <v/>
      </c>
      <c r="K182" s="633" t="str">
        <f t="shared" si="71"/>
        <v/>
      </c>
      <c r="L182" s="636"/>
      <c r="M182" s="124" t="str">
        <f t="shared" si="72"/>
        <v/>
      </c>
      <c r="N182" s="125" t="str">
        <f t="shared" si="55"/>
        <v/>
      </c>
      <c r="O182" s="175"/>
      <c r="P182" s="175"/>
      <c r="Q182" s="126" t="str">
        <f t="shared" si="73"/>
        <v/>
      </c>
      <c r="R182" s="184"/>
      <c r="S182" s="184"/>
      <c r="T182" s="182"/>
      <c r="U182" s="182"/>
      <c r="V182" s="182"/>
      <c r="W182" s="358"/>
      <c r="X182" s="182"/>
      <c r="Y182" s="183"/>
      <c r="Z182" s="123"/>
      <c r="AA182" s="176"/>
      <c r="AB182" s="176"/>
      <c r="AC182" s="176"/>
      <c r="AD182" s="176"/>
      <c r="AE182" s="176"/>
      <c r="AF182" s="176"/>
      <c r="AG182" s="127" t="str">
        <f t="shared" si="74"/>
        <v/>
      </c>
      <c r="AH182" s="127" t="str">
        <f t="shared" si="75"/>
        <v/>
      </c>
      <c r="AI182" s="370"/>
      <c r="AJ182" s="635"/>
      <c r="AK182" s="619" t="str">
        <f t="shared" si="76"/>
        <v/>
      </c>
      <c r="AL182" s="124" t="str">
        <f t="shared" si="56"/>
        <v/>
      </c>
      <c r="AM182" s="124" t="str">
        <f t="shared" si="57"/>
        <v/>
      </c>
      <c r="AN182" s="124" t="str">
        <f t="shared" si="58"/>
        <v/>
      </c>
      <c r="AO182" s="124" t="str">
        <f t="shared" si="59"/>
        <v/>
      </c>
      <c r="AP182" s="184"/>
      <c r="AQ182" s="182"/>
      <c r="AR182" s="182"/>
      <c r="AS182" s="182"/>
      <c r="AT182" s="182"/>
      <c r="AU182" s="127" t="str">
        <f t="shared" si="60"/>
        <v/>
      </c>
      <c r="AV182" s="354"/>
      <c r="AW182" s="127" t="str">
        <f t="shared" si="61"/>
        <v/>
      </c>
      <c r="AX182" s="144" t="str">
        <f t="shared" si="62"/>
        <v/>
      </c>
      <c r="AY182" s="182"/>
      <c r="AZ182" s="23"/>
      <c r="BA182" s="23"/>
      <c r="BB182" s="183"/>
      <c r="BC182" s="622"/>
      <c r="BD182" s="649" t="str">
        <f t="shared" si="77"/>
        <v/>
      </c>
      <c r="BE182" s="354"/>
      <c r="BF182" s="192" t="str">
        <f t="shared" si="78"/>
        <v/>
      </c>
      <c r="BG182" s="159"/>
      <c r="BH182" s="159"/>
      <c r="BI182" s="182"/>
      <c r="BJ182" s="194"/>
      <c r="BK182" s="194"/>
      <c r="BL182" s="194"/>
      <c r="BM182" s="127" t="str">
        <f t="shared" si="63"/>
        <v/>
      </c>
      <c r="BN182" s="194"/>
      <c r="BO182" s="178" t="str">
        <f t="shared" si="64"/>
        <v/>
      </c>
      <c r="BP182" s="191"/>
      <c r="BQ182" s="182"/>
      <c r="BR182" s="23"/>
      <c r="BS182" s="23"/>
      <c r="BT182" s="23"/>
      <c r="BU182" s="651"/>
      <c r="BV182" s="647"/>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633" t="str">
        <f t="shared" si="79"/>
        <v/>
      </c>
      <c r="DY182" s="736"/>
      <c r="DZ182" s="334"/>
      <c r="EA182" s="736"/>
      <c r="EB182" s="197"/>
      <c r="EC182" s="194"/>
      <c r="ED182" s="197"/>
      <c r="EE182" s="197"/>
      <c r="EF182" s="194"/>
      <c r="EG182" s="194"/>
      <c r="EH182" s="194"/>
      <c r="EI182" s="123" t="str">
        <f t="shared" si="65"/>
        <v/>
      </c>
      <c r="EJ182" s="194"/>
      <c r="EK182" s="620" t="str">
        <f t="shared" si="66"/>
        <v/>
      </c>
      <c r="EL182" s="756"/>
      <c r="EM182" s="620" t="str">
        <f t="shared" si="80"/>
        <v/>
      </c>
      <c r="EN182" s="733"/>
      <c r="EO182" s="163"/>
      <c r="EP182" s="163"/>
      <c r="EQ182" s="163"/>
      <c r="ER182" s="163"/>
      <c r="ES182" s="163"/>
      <c r="ET182" s="163"/>
      <c r="EU182" s="163"/>
      <c r="EV182" s="163"/>
      <c r="EW182" s="163"/>
      <c r="EX182" s="163"/>
      <c r="EY182" s="163"/>
      <c r="EZ182" s="163"/>
      <c r="FA182" s="163"/>
      <c r="FB182" s="163"/>
      <c r="FC182" s="742"/>
      <c r="FD182" s="648" t="str">
        <f t="shared" si="67"/>
        <v/>
      </c>
      <c r="FE182" s="183"/>
      <c r="FF182" s="201"/>
      <c r="FG182" s="201"/>
      <c r="FH182" s="201"/>
      <c r="FI182" s="201"/>
      <c r="FJ182" s="201"/>
      <c r="FK182" s="201"/>
      <c r="FL182" s="182"/>
      <c r="FM182" s="182"/>
      <c r="FN182" s="334"/>
      <c r="FO182" s="123" t="str">
        <f t="shared" si="68"/>
        <v/>
      </c>
      <c r="FP182" s="889" t="str">
        <f>IF(Table1[[#This Row],[Baumwollanteil (in %)]]&lt;&gt;"","05","")</f>
        <v/>
      </c>
      <c r="FQ182" s="999"/>
      <c r="FR182" s="179" t="str">
        <f t="shared" si="69"/>
        <v/>
      </c>
      <c r="FS182" s="175"/>
      <c r="FT182" s="175"/>
      <c r="FU182" s="175"/>
      <c r="FV182" s="745" t="str">
        <f t="shared" si="70"/>
        <v/>
      </c>
      <c r="FZ182" s="24"/>
      <c r="GA182" s="24"/>
      <c r="GC182" s="1010" t="str">
        <f>IF(Table1[[#This Row],[Global Trade Item Number (GTIN)]]="","",Table1[[#This Row],[Global Trade Item Number (GTIN)]])</f>
        <v/>
      </c>
      <c r="GD182" s="790" t="str">
        <f>IF(Table1[[#This Row],[WAWI-Nr./ Kreditoren-Nummer
(ASDV)]]&lt;&gt;"",Table1[[#This Row],[WAWI-Nr./ Kreditoren-Nummer
(ASDV)]],"")</f>
        <v/>
      </c>
      <c r="GE182" s="190"/>
      <c r="GF182" s="790" t="str">
        <f>IF(Table1[[#This Row],[Gültig ab (Datum)]]&lt;&gt;"","31.12.9999","")</f>
        <v/>
      </c>
      <c r="GG182" s="190"/>
      <c r="GH182" s="190"/>
      <c r="GI182" s="616"/>
      <c r="GJ182" s="765"/>
      <c r="GK182" s="763"/>
      <c r="GL182" s="617"/>
      <c r="GM182" s="617"/>
      <c r="GN182" s="617"/>
      <c r="GO182" s="617"/>
      <c r="GP182" s="617"/>
      <c r="GQ182" s="775"/>
      <c r="GR182" s="771"/>
      <c r="GS182" s="159"/>
      <c r="GT182" s="610"/>
      <c r="GU182" s="610"/>
      <c r="GV182" s="610"/>
      <c r="GW182" s="610"/>
      <c r="GX182" s="610"/>
      <c r="GY182" s="610"/>
      <c r="GZ182" s="610"/>
      <c r="HA182" s="610"/>
      <c r="HB182" s="771"/>
      <c r="HC182" s="610"/>
      <c r="HD182" s="610"/>
      <c r="HE182" s="610"/>
      <c r="HF182" s="610"/>
      <c r="HG182" s="610"/>
      <c r="HH182" s="610"/>
      <c r="HI182" s="610"/>
      <c r="HJ182" s="610"/>
      <c r="HK182" s="610"/>
      <c r="HL182" s="771"/>
      <c r="HM182" s="610"/>
      <c r="HN182" s="610"/>
      <c r="HO182" s="610"/>
      <c r="HP182" s="610"/>
      <c r="HQ182" s="610"/>
      <c r="HR182" s="610"/>
      <c r="HS182" s="610"/>
      <c r="HT182" s="610"/>
      <c r="HU182" s="610"/>
      <c r="HV182" s="771"/>
      <c r="HW182" s="610"/>
      <c r="HX182" s="610"/>
      <c r="HY182" s="610"/>
      <c r="HZ182" s="610"/>
      <c r="IA182" s="610"/>
      <c r="IB182" s="610"/>
      <c r="IC182" s="610"/>
      <c r="ID182" s="610"/>
      <c r="IE182" s="610"/>
      <c r="IF182" s="610"/>
      <c r="IG182" s="771"/>
      <c r="IH182" s="610"/>
      <c r="II182" s="610"/>
      <c r="IJ182" s="610"/>
      <c r="IK182" s="610"/>
      <c r="IL182" s="610"/>
      <c r="IM182" s="610"/>
      <c r="IN182" s="610"/>
      <c r="IO182" s="610"/>
      <c r="IP182" s="610"/>
      <c r="IQ182" s="610"/>
      <c r="IR182" s="771"/>
      <c r="IS182" s="610"/>
      <c r="IT182" s="610"/>
      <c r="IU182" s="610"/>
      <c r="IV182" s="610"/>
      <c r="IW182" s="610"/>
      <c r="IX182" s="610"/>
      <c r="IY182" s="610"/>
      <c r="IZ182" s="610"/>
      <c r="JA182" s="610"/>
      <c r="JB182" s="610"/>
      <c r="JC182" s="771"/>
      <c r="JD182" s="610"/>
      <c r="JE182" s="610"/>
      <c r="JF182" s="610"/>
      <c r="JG182" s="610"/>
      <c r="JH182" s="610"/>
      <c r="JI182" s="610"/>
      <c r="JJ182" s="610"/>
      <c r="JK182" s="610"/>
      <c r="JL182" s="610"/>
      <c r="JM182" s="827"/>
      <c r="JN182" s="771"/>
      <c r="JO182" s="610"/>
      <c r="JP182" s="610"/>
      <c r="JQ182" s="610"/>
      <c r="JR182" s="610"/>
      <c r="JS182" s="610"/>
      <c r="JT182" s="610"/>
      <c r="JU182" s="610"/>
      <c r="JV182" s="610"/>
      <c r="JW182" s="610"/>
      <c r="JX182" s="610"/>
      <c r="JY182" s="771"/>
      <c r="JZ182" s="610"/>
      <c r="KA182" s="610"/>
      <c r="KB182" s="610"/>
      <c r="KC182" s="610"/>
      <c r="KD182" s="610"/>
      <c r="KE182" s="610"/>
      <c r="KF182" s="610"/>
      <c r="KG182" s="610"/>
      <c r="KH182" s="610"/>
      <c r="KI182" s="610"/>
      <c r="KL182" s="803" t="str">
        <f>IF(Table1[[#This Row],[GTIN]]&lt;&gt;"",Table1[[#This Row],[GTIN]],"")</f>
        <v/>
      </c>
      <c r="KM182" s="804" t="str">
        <f>Table1[[#This Row],[Kreditor]]</f>
        <v/>
      </c>
      <c r="KN182" s="805" t="str">
        <f>IF(Table1[[#This Row],[Gültig ab (Datum)]]&lt;&gt;"",Table1[[#This Row],[Gültig ab (Datum)]],"")</f>
        <v/>
      </c>
      <c r="KO182" s="805" t="str">
        <f>Table1[[#This Row],[Gültig bis]]</f>
        <v/>
      </c>
      <c r="KP182" s="818" t="str">
        <f>IF(Table1[[#This Row],[Artikel verpackt? 
(X=Ja)]]="","",Table1[[#This Row],[Artikel verpackt? 
(X=Ja)]])</f>
        <v/>
      </c>
      <c r="KQ182" s="806" t="str">
        <f>IF(Table1[[#This Row],[Verpackung recyclingfähig?
(X=Ja)]]="","",Table1[[#This Row],[Verpackung recyclingfähig?
(X=Ja)]])</f>
        <v/>
      </c>
      <c r="KR182" s="807"/>
      <c r="KS182" s="808"/>
      <c r="KT182" s="809"/>
      <c r="KU182" s="809"/>
      <c r="KV182" s="809"/>
      <c r="KW182" s="809"/>
      <c r="KX182" s="809"/>
      <c r="KY182" s="809"/>
      <c r="KZ182" s="810"/>
      <c r="LA182" s="811" t="str">
        <f>IF(Table1[[#This Row],[Hauptkörper - B1 - Art]]="","",VLOOKUP(Table1[[#This Row],[Hauptkörper - B1 - Art]],'DD FD'!B:C,2,FALSE))</f>
        <v/>
      </c>
      <c r="LB182" s="812" t="str">
        <f>IF(Table1[[#This Row],[Hauptkörper - B1 - Fraktion]]="","",VLOOKUP(Table1[[#This Row],[Hauptkörper - B1 - Fraktion]],'DD FD'!H:J,3,FALSE))</f>
        <v/>
      </c>
      <c r="LC182" s="809" t="str">
        <f>IF(Table1[[#This Row],[Hauptkörper - B1 - Gewicht
(in G)]]="","",Table1[[#This Row],[Hauptkörper - B1 - Gewicht
(in G)]])</f>
        <v/>
      </c>
      <c r="LD182" s="809" t="str">
        <f>IF(Table1[[#This Row],[Hauptkörper - B1 - Lizenzierungs-pflichtig? (X=Ja)]]="","",Table1[[#This Row],[Hauptkörper - B1 - Lizenzierungs-pflichtig? (X=Ja)]])</f>
        <v/>
      </c>
      <c r="LE182" s="812" t="str">
        <f>IF(Table1[[#This Row],[Hauptkörper - B1 - Virgin Material]]="","",VLOOKUP(Table1[[#This Row],[Hauptkörper - B1 - Virgin Material]],'DD FD'!AJ:AK,2,FALSE))</f>
        <v/>
      </c>
      <c r="LF182" s="813" t="str">
        <f>IF(Table1[[#This Row],[Hauptkörper - B1 - Virgin Material Anteil (in %)]]="","",Table1[[#This Row],[Hauptkörper - B1 - Virgin Material Anteil (in %)]])</f>
        <v/>
      </c>
      <c r="LG182" s="812" t="str">
        <f>IF(Table1[[#This Row],[Hauptkörper - B1 - Recyceltes Material]]="","",VLOOKUP(Table1[[#This Row],[Hauptkörper - B1 - Recyceltes Material]],'DD FD'!AL:AM,2,FALSE))</f>
        <v/>
      </c>
      <c r="LH182" s="813" t="str">
        <f>IF(Table1[[#This Row],[Hauptkörper - B1 - Recyceltes Material Anteil (in %)]]="","",Table1[[#This Row],[Hauptkörper - B1 - Recyceltes Material Anteil (in %)]])</f>
        <v/>
      </c>
      <c r="LI182" s="814" t="str">
        <f>IF(Table1[[#This Row],[Hauptkörper - B1 - Beschichtung]]="","",VLOOKUP(Table1[[#This Row],[Hauptkörper - B1 - Beschichtung]],'DD FD'!AE:AF,2,FALSE))</f>
        <v/>
      </c>
      <c r="LJ182" s="815" t="str">
        <f>IF(Table1[[#This Row],[Hauptkörper - B1 - Beschichtung Anteil (in %)]]="","",Table1[[#This Row],[Hauptkörper - B1 - Beschichtung Anteil (in %)]])</f>
        <v/>
      </c>
      <c r="LK182" s="811" t="str">
        <f>IF(Table1[[#This Row],[Hauptkörper - B2 - Art]]="","",VLOOKUP(Table1[[#This Row],[Hauptkörper - B2 - Art]],'DD FD'!B:C,2,FALSE))</f>
        <v/>
      </c>
      <c r="LL182" s="812" t="str">
        <f>IF(Table1[[#This Row],[Hauptkörper - B2 - Fraktion]]="","",VLOOKUP(Table1[[#This Row],[Hauptkörper - B2 - Fraktion]],'DD FD'!H:J,3,FALSE))</f>
        <v/>
      </c>
      <c r="LM182" s="809" t="str">
        <f>IF(Table1[[#This Row],[Hauptkörper - B2 - Gewicht
(in G)]]="","",Table1[[#This Row],[Hauptkörper - B2 - Gewicht
(in G)]])</f>
        <v/>
      </c>
      <c r="LN182" s="809" t="str">
        <f>IF(Table1[[#This Row],[Hauptkörper - B2 - Lizenzierungs-pflichtig? (X=Ja)]]="","",Table1[[#This Row],[Hauptkörper - B2 - Lizenzierungs-pflichtig? (X=Ja)]])</f>
        <v/>
      </c>
      <c r="LO182" s="812" t="str">
        <f>IF(Table1[[#This Row],[Hauptkörper - B2 - Virgin Material]]="","",VLOOKUP(Table1[[#This Row],[Hauptkörper - B2 - Virgin Material]],'DD FD'!AJ:AK,2,FALSE))</f>
        <v/>
      </c>
      <c r="LP182" s="813" t="str">
        <f>IF(Table1[[#This Row],[Hauptkörper - B2 - Virgin Material Anteil (in %)]]="","",Table1[[#This Row],[Hauptkörper - B2 - Virgin Material Anteil (in %)]])</f>
        <v/>
      </c>
      <c r="LQ182" s="812" t="str">
        <f>IF(Table1[[#This Row],[Hauptkörper - B2 - Recyceltes Material]]="","",VLOOKUP(Table1[[#This Row],[Hauptkörper - B2 - Recyceltes Material]],'DD FD'!AL:AM,2,FALSE))</f>
        <v/>
      </c>
      <c r="LR182" s="813" t="str">
        <f>IF(Table1[[#This Row],[Hauptkörper - B2 - Recyceltes Material Anteil (in %)]]="","",Table1[[#This Row],[Hauptkörper - B2 - Recyceltes Material Anteil (in %)]])</f>
        <v/>
      </c>
      <c r="LS182" s="812" t="str">
        <f>IF(Table1[[#This Row],[Hauptkörper - B2 - Beschichtung]]="","",VLOOKUP(Table1[[#This Row],[Hauptkörper - B2 - Beschichtung]],'DD FD'!AE:AF,2,FALSE))</f>
        <v/>
      </c>
      <c r="LT182" s="815" t="str">
        <f>IF(Table1[[#This Row],[Hauptkörper - B2 - Beschichtung Anteil (in %)]]="","",Table1[[#This Row],[Hauptkörper - B2 - Beschichtung Anteil (in %)]])</f>
        <v/>
      </c>
      <c r="LU182" s="811" t="str">
        <f>IF(Table1[[#This Row],[Hauptkörper - B3 - Art]]="","",VLOOKUP(Table1[[#This Row],[Hauptkörper - B3 - Art]],'DD FD'!B:C,2,FALSE))</f>
        <v/>
      </c>
      <c r="LV182" s="812" t="str">
        <f>IF(Table1[[#This Row],[Hauptkörper - B3 - Fraktion]]="","",VLOOKUP(Table1[[#This Row],[Hauptkörper - B3 - Fraktion]],'DD FD'!H:J,3,FALSE))</f>
        <v/>
      </c>
      <c r="LW182" s="809" t="str">
        <f>IF(Table1[[#This Row],[Hauptkörper - B3 - Gewicht
(in G)]]="","",Table1[[#This Row],[Hauptkörper - B3 - Gewicht
(in G)]])</f>
        <v/>
      </c>
      <c r="LX182" s="809" t="str">
        <f>IF(Table1[[#This Row],[Hauptkörper - B3 - Lizenzierungs-pflichtig? (X=Ja)]]="","",Table1[[#This Row],[Hauptkörper - B3 - Lizenzierungs-pflichtig? (X=Ja)]])</f>
        <v/>
      </c>
      <c r="LY182" s="812" t="str">
        <f>IF(Table1[[#This Row],[Hauptkörper - B3 - Virgin Material]]="","",VLOOKUP(Table1[[#This Row],[Hauptkörper - B3 - Virgin Material]],'DD FD'!AJ:AK,2,FALSE))</f>
        <v/>
      </c>
      <c r="LZ182" s="813" t="str">
        <f>IF(Table1[[#This Row],[Hauptkörper - B3 - Virgin Material Anteil (in %)]]="","",Table1[[#This Row],[Hauptkörper - B3 - Virgin Material Anteil (in %)]])</f>
        <v/>
      </c>
      <c r="MA182" s="812" t="str">
        <f>IF(Table1[[#This Row],[Hauptkörper - B3 - Recyceltes Material]]="","",VLOOKUP(Table1[[#This Row],[Hauptkörper - B3 - Recyceltes Material]],'DD FD'!AL:AM,2,FALSE))</f>
        <v/>
      </c>
      <c r="MB182" s="813" t="str">
        <f>IF(Table1[[#This Row],[Hauptkörper - B3 - Recyceltes Material Anteil (in %)]]="","",Table1[[#This Row],[Hauptkörper - B3 - Recyceltes Material Anteil (in %)]])</f>
        <v/>
      </c>
      <c r="MC182" s="812" t="str">
        <f>IF(Table1[[#This Row],[Hauptkörper - B3 - Beschichtung]]="","",VLOOKUP(Table1[[#This Row],[Hauptkörper - B3 - Beschichtung]],'DD FD'!AE:AF,2,FALSE))</f>
        <v/>
      </c>
      <c r="MD182" s="815" t="str">
        <f>IF(Table1[[#This Row],[Hauptkörper - B3 - Beschichtung Anteil (in %)]]="","",Table1[[#This Row],[Hauptkörper - B3 - Beschichtung Anteil (in %)]])</f>
        <v/>
      </c>
      <c r="ME182" s="811" t="str">
        <f>IF(Table1[[#This Row],[Verschluss - B1 - Art]]="","",VLOOKUP(Table1[[#This Row],[Verschluss - B1 - Art]],'DD FD'!D:E,2,FALSE))</f>
        <v/>
      </c>
      <c r="MF182" s="812" t="str">
        <f>IF(Table1[[#This Row],[Verschluss - B1 - Fraktion]]="","",VLOOKUP(Table1[[#This Row],[Verschluss - B1 - Fraktion]],'DD FD'!H:J,3,FALSE))</f>
        <v/>
      </c>
      <c r="MG182" s="809" t="str">
        <f>IF(Table1[[#This Row],[Verschluss - B1 - Gewicht (in G)]]="","",Table1[[#This Row],[Verschluss - B1 - Gewicht (in G)]])</f>
        <v/>
      </c>
      <c r="MH182" s="809" t="str">
        <f>IF(Table1[[#This Row],[Verschluss - B1 - Lizenzierungs-pflichtig? (X=Ja)]]="","",Table1[[#This Row],[Verschluss - B1 - Lizenzierungs-pflichtig? (X=Ja)]])</f>
        <v/>
      </c>
      <c r="MI182" s="809" t="str">
        <f>IF(Table1[[#This Row],[Verschluss - B1 - Trennbar vom Hauptkörper? (X=Ja)]]="","",Table1[[#This Row],[Verschluss - B1 - Trennbar vom Hauptkörper? (X=Ja)]])</f>
        <v/>
      </c>
      <c r="MJ182" s="812" t="str">
        <f>IF(Table1[[#This Row],[Verschluss - B1 - Virgin Material]]="","",VLOOKUP(Table1[[#This Row],[Verschluss - B1 - Virgin Material]],'DD FD'!AJ:AK,2,FALSE))</f>
        <v/>
      </c>
      <c r="MK182" s="813" t="str">
        <f>IF(Table1[[#This Row],[Verschluss - B1 - Virgin Material Anteil (in %)]]="","",Table1[[#This Row],[Verschluss - B1 - Virgin Material Anteil (in %)]])</f>
        <v/>
      </c>
      <c r="ML182" s="812" t="str">
        <f>IF(Table1[[#This Row],[Verschluss - B1 - Recyceltes Material]]="","",VLOOKUP(Table1[[#This Row],[Verschluss - B1 - Recyceltes Material]],'DD FD'!AL:AM,2,FALSE))</f>
        <v/>
      </c>
      <c r="MM182" s="813" t="str">
        <f>IF(Table1[[#This Row],[Verschluss - B1 - Recyceltes Material Anteil (in %)]]="","",Table1[[#This Row],[Verschluss - B1 - Recyceltes Material Anteil (in %)]])</f>
        <v/>
      </c>
      <c r="MN182" s="812" t="str">
        <f>IF(Table1[[#This Row],[Verschluss - B1 - Beschichtung]]="","",VLOOKUP(Table1[[#This Row],[Verschluss - B1 - Beschichtung]],'DD FD'!AE:AF,2,FALSE))</f>
        <v/>
      </c>
      <c r="MO182" s="815" t="str">
        <f>IF(Table1[[#This Row],[Verschluss - B1 - Beschichtung Anteil (in %)]]="","",Table1[[#This Row],[Verschluss - B1 - Beschichtung Anteil (in %)]])</f>
        <v/>
      </c>
      <c r="MP182" s="811" t="str">
        <f>IF(Table1[[#This Row],[Verschluss - B2 - Art]]="","",VLOOKUP(Table1[[#This Row],[Verschluss - B2 - Art]],'DD FD'!D:E,2,FALSE))</f>
        <v/>
      </c>
      <c r="MQ182" s="812" t="str">
        <f>IF(Table1[[#This Row],[Verschluss - B2 - Fraktion]]="","",VLOOKUP(Table1[[#This Row],[Verschluss - B2 - Fraktion]],'DD FD'!H:J,3,FALSE))</f>
        <v/>
      </c>
      <c r="MR182" s="809" t="str">
        <f>IF(Table1[[#This Row],[Verschluss - B2 - Gewicht (in G)]]="","",Table1[[#This Row],[Verschluss - B2 - Gewicht (in G)]])</f>
        <v/>
      </c>
      <c r="MS182" s="809" t="str">
        <f>IF(Table1[[#This Row],[Verschluss - B2 - Lizenzierungs-pflichtig? (X=Ja)]]="","",Table1[[#This Row],[Verschluss - B2 - Lizenzierungs-pflichtig? (X=Ja)]])</f>
        <v/>
      </c>
      <c r="MT182" s="809" t="str">
        <f>IF(Table1[[#This Row],[Verschluss - B2 - Trennbar vom Hauptkörper? (X=Ja)]]="","",Table1[[#This Row],[Verschluss - B2 - Trennbar vom Hauptkörper? (X=Ja)]])</f>
        <v/>
      </c>
      <c r="MU182" s="812" t="str">
        <f>IF(Table1[[#This Row],[Verschluss - B2 - Virgin Material]]="","",VLOOKUP(Table1[[#This Row],[Verschluss - B2 - Virgin Material]],'DD FD'!AJ:AK,2,FALSE))</f>
        <v/>
      </c>
      <c r="MV182" s="813" t="str">
        <f>IF(Table1[[#This Row],[Verschluss - B2 - Virgin Material Anteil (in %)]]="","",Table1[[#This Row],[Verschluss - B2 - Virgin Material Anteil (in %)]])</f>
        <v/>
      </c>
      <c r="MW182" s="812" t="str">
        <f>IF(Table1[[#This Row],[Verschluss - B2 - Recyceltes Material]]="","",VLOOKUP(Table1[[#This Row],[Verschluss - B2 - Recyceltes Material]],'DD FD'!AL:AM,2,FALSE))</f>
        <v/>
      </c>
      <c r="MX182" s="813" t="str">
        <f>IF(Table1[[#This Row],[Verschluss - B2 - Recyceltes Material Anteil (in %)]]="","",Table1[[#This Row],[Verschluss - B2 - Recyceltes Material Anteil (in %)]])</f>
        <v/>
      </c>
      <c r="MY182" s="812" t="str">
        <f>IF(Table1[[#This Row],[Verschluss - B2 - Beschichtung]]="","",VLOOKUP(Table1[[#This Row],[Verschluss - B2 - Beschichtung]],'DD FD'!AE:AF,2,FALSE))</f>
        <v/>
      </c>
      <c r="MZ182" s="815" t="str">
        <f>IF(Table1[[#This Row],[Verschluss - B2 - Beschichtung Anteil (in %)]]="","",Table1[[#This Row],[Verschluss - B2 - Beschichtung Anteil (in %)]])</f>
        <v/>
      </c>
      <c r="NA182" s="811" t="str">
        <f>IF(Table1[[#This Row],[Verschluss - B3 - Art]]="","",VLOOKUP(Table1[[#This Row],[Verschluss - B3 - Art]],'DD FD'!D:E,2,FALSE))</f>
        <v/>
      </c>
      <c r="NB182" s="812" t="str">
        <f>IF(Table1[[#This Row],[Verschluss - B3 - Fraktion]]="","",VLOOKUP(Table1[[#This Row],[Verschluss - B3 - Fraktion]],'DD FD'!H:J,3,FALSE))</f>
        <v/>
      </c>
      <c r="NC182" s="809" t="str">
        <f>IF(Table1[[#This Row],[Verschluss - B3 - Gewicht (in G)]]="","",Table1[[#This Row],[Verschluss - B3 - Gewicht (in G)]])</f>
        <v/>
      </c>
      <c r="ND182" s="809" t="str">
        <f>IF(Table1[[#This Row],[Verschluss - B3 - Lizenzierungs-pflichtig? (X=Ja)]]="","",Table1[[#This Row],[Verschluss - B3 - Lizenzierungs-pflichtig? (X=Ja)]])</f>
        <v/>
      </c>
      <c r="NE182" s="809" t="str">
        <f>IF(Table1[[#This Row],[Verschluss - B3 - Trennbar vom Hauptkörper? (X=Ja)]]="","",Table1[[#This Row],[Verschluss - B3 - Trennbar vom Hauptkörper? (X=Ja)]])</f>
        <v/>
      </c>
      <c r="NF182" s="812" t="str">
        <f>IF(Table1[[#This Row],[Verschluss - B3 - Virgin Material]]="","",VLOOKUP(Table1[[#This Row],[Verschluss - B3 - Virgin Material]],'DD FD'!AJ:AK,2,FALSE))</f>
        <v/>
      </c>
      <c r="NG182" s="813" t="str">
        <f>IF(Table1[[#This Row],[Verschluss - B3 - Virgin Material Anteil (in %)]]="","",Table1[[#This Row],[Verschluss - B3 - Virgin Material Anteil (in %)]])</f>
        <v/>
      </c>
      <c r="NH182" s="812" t="str">
        <f>IF(Table1[[#This Row],[Verschluss - B3 - Recyceltes Material]]="","",VLOOKUP(Table1[[#This Row],[Verschluss - B3 - Recyceltes Material]],'DD FD'!AL:AM,2,FALSE))</f>
        <v/>
      </c>
      <c r="NI182" s="813" t="str">
        <f>IF(Table1[[#This Row],[Verschluss - B3 - Recyceltes Material Anteil (in %)]]="","",Table1[[#This Row],[Verschluss - B3 - Recyceltes Material Anteil (in %)]])</f>
        <v/>
      </c>
      <c r="NJ182" s="812" t="str">
        <f>IF(Table1[[#This Row],[Verschluss - B3 - Beschichtung]]="","",VLOOKUP(Table1[[#This Row],[Verschluss - B3 - Beschichtung]],'DD FD'!AE:AF,2,FALSE))</f>
        <v/>
      </c>
      <c r="NK182" s="815" t="str">
        <f>IF(Table1[[#This Row],[Verschluss - B3 - Beschichtung Anteil (in %)]]="","",Table1[[#This Row],[Verschluss - B3 - Beschichtung Anteil (in %)]])</f>
        <v/>
      </c>
      <c r="NL182" s="811" t="str">
        <f>IF(Table1[[#This Row],[Etikett - B1 - Art]]="","",VLOOKUP(Table1[[#This Row],[Etikett - B1 - Art]],'DD FD'!F:G,2,FALSE))</f>
        <v/>
      </c>
      <c r="NM182" s="812" t="str">
        <f>IF(Table1[[#This Row],[Etikett - B1 - Fraktion]]="","",VLOOKUP(Table1[[#This Row],[Etikett - B1 - Fraktion]],'DD FD'!H:J,3,FALSE))</f>
        <v/>
      </c>
      <c r="NN182" s="809" t="str">
        <f>IF(Table1[[#This Row],[Etikett - B1 - Gewicht (in G)]]="","",Table1[[#This Row],[Etikett - B1 - Gewicht (in G)]])</f>
        <v/>
      </c>
      <c r="NO182" s="809" t="str">
        <f>IF(Table1[[#This Row],[Etikett - B1 - Lizenzierungs-pflichtig? (X=Ja)]]="","",Table1[[#This Row],[Etikett - B1 - Lizenzierungs-pflichtig? (X=Ja)]])</f>
        <v/>
      </c>
      <c r="NP182" s="809" t="str">
        <f>IF(Table1[[#This Row],[Etikett - B1 - Trennbar vom Hauptkörper? (X=Ja)]]="","",Table1[[#This Row],[Etikett - B1 - Trennbar vom Hauptkörper? (X=Ja)]])</f>
        <v/>
      </c>
      <c r="NQ182" s="812" t="str">
        <f>IF(Table1[[#This Row],[Etikett - B1 - Virgin Material]]="","",VLOOKUP(Table1[[#This Row],[Etikett - B1 - Virgin Material]],'DD FD'!AJ:AK,2,FALSE))</f>
        <v/>
      </c>
      <c r="NR182" s="813" t="str">
        <f>IF(Table1[[#This Row],[Etikett - B1 - Virgin Material Anteil (in %)]]="","",Table1[[#This Row],[Etikett - B1 - Virgin Material Anteil (in %)]])</f>
        <v/>
      </c>
      <c r="NS182" s="812" t="str">
        <f>IF(Table1[[#This Row],[Etikett - B1 - Recyceltes Material]]="","",VLOOKUP(Table1[[#This Row],[Etikett - B1 - Recyceltes Material]],'DD FD'!AL:AM,2,FALSE))</f>
        <v/>
      </c>
      <c r="NT182" s="813" t="str">
        <f>IF(Table1[[#This Row],[Etikett - B1 - Recyceltes Material Anteil (in %)]]="","",Table1[[#This Row],[Etikett - B1 - Recyceltes Material Anteil (in %)]])</f>
        <v/>
      </c>
      <c r="NU182" s="812" t="str">
        <f>IF(Table1[[#This Row],[Etikett - B1 - Beschichtung]]="","",VLOOKUP(Table1[[#This Row],[Etikett - B1 - Beschichtung]],'DD FD'!AE:AF,2,FALSE))</f>
        <v/>
      </c>
      <c r="NV182" s="815" t="str">
        <f>IF(Table1[[#This Row],[Etikett - B1 - Beschichtung Anteil (in %)]]="","",Table1[[#This Row],[Etikett - B1 - Beschichtung Anteil (in %)]])</f>
        <v/>
      </c>
      <c r="NW182" s="811" t="str">
        <f>IF(Table1[[#This Row],[Etikett - B2 - Art]]="","",VLOOKUP(Table1[[#This Row],[Etikett - B2 - Art]],'DD FD'!F:G,2,FALSE))</f>
        <v/>
      </c>
      <c r="NX182" s="812" t="str">
        <f>IF(Table1[[#This Row],[Etikett - B2 - Fraktion]]="","",VLOOKUP(Table1[[#This Row],[Etikett - B2 - Fraktion]],'DD FD'!H:J,3,FALSE))</f>
        <v/>
      </c>
      <c r="NY182" s="809" t="str">
        <f>IF(Table1[[#This Row],[Etikett - B2 - Gewicht (in G)]]="","",Table1[[#This Row],[Etikett - B2 - Gewicht (in G)]])</f>
        <v/>
      </c>
      <c r="NZ182" s="809" t="str">
        <f>IF(Table1[[#This Row],[Etikett - B2 - Lizenzierungs-pflichtig? (X=Ja)]]="","",Table1[[#This Row],[Etikett - B2 - Lizenzierungs-pflichtig? (X=Ja)]])</f>
        <v/>
      </c>
      <c r="OA182" s="809" t="str">
        <f>IF(Table1[[#This Row],[Etikett - B2 - Trennbar vom Hauptkörper? (X=Ja)]]="","",Table1[[#This Row],[Etikett - B2 - Trennbar vom Hauptkörper? (X=Ja)]])</f>
        <v/>
      </c>
      <c r="OB182" s="812" t="str">
        <f>IF(Table1[[#This Row],[Etikett - B2 - Virgin Material]]="","",VLOOKUP(Table1[[#This Row],[Etikett - B2 - Virgin Material]],'DD FD'!AJ:AK,2,FALSE))</f>
        <v/>
      </c>
      <c r="OC182" s="813" t="str">
        <f>IF(Table1[[#This Row],[Etikett - B2 - Virgin Material Anteil (in %)]]="","",Table1[[#This Row],[Etikett - B2 - Virgin Material Anteil (in %)]])</f>
        <v/>
      </c>
      <c r="OD182" s="812" t="str">
        <f>IF(Table1[[#This Row],[Etikett - B2 - Recyceltes Material]]="","",VLOOKUP(Table1[[#This Row],[Etikett - B2 - Recyceltes Material]],'DD FD'!AL:AM,2,FALSE))</f>
        <v/>
      </c>
      <c r="OE182" s="813" t="str">
        <f>IF(Table1[[#This Row],[Etikett - B2 - Recyceltes Material Anteil (in %)]]="","",Table1[[#This Row],[Etikett - B2 - Recyceltes Material Anteil (in %)]])</f>
        <v/>
      </c>
      <c r="OF182" s="812" t="str">
        <f>IF(Table1[[#This Row],[Etikett - B2 - Beschichtung]]="","",VLOOKUP(Table1[[#This Row],[Etikett - B2 - Beschichtung]],'DD FD'!AE:AF,2,FALSE))</f>
        <v/>
      </c>
      <c r="OG182" s="815" t="str">
        <f>IF(Table1[[#This Row],[Etikett - B2 - Beschichtung Anteil (in %)]]="","",Table1[[#This Row],[Etikett - B2 - Beschichtung Anteil (in %)]])</f>
        <v/>
      </c>
      <c r="OH182" s="811" t="str">
        <f>IF(Table1[[#This Row],[Etikett - B3 - Art]]="","",VLOOKUP(Table1[[#This Row],[Etikett - B3 - Art]],'DD FD'!F:G,2,FALSE))</f>
        <v/>
      </c>
      <c r="OI182" s="812" t="str">
        <f>IF(Table1[[#This Row],[Etikett - B3 - Fraktion]]="","",VLOOKUP(Table1[[#This Row],[Etikett - B3 - Fraktion]],'DD FD'!H:J,3,FALSE))</f>
        <v/>
      </c>
      <c r="OJ182" s="809" t="str">
        <f>IF(Table1[[#This Row],[Etikett - B3 - Gewicht (in G)]]="","",Table1[[#This Row],[Etikett - B3 - Gewicht (in G)]])</f>
        <v/>
      </c>
      <c r="OK182" s="809" t="str">
        <f>IF(Table1[[#This Row],[Etikett - B3 - Lizenzierungs-pflichtig? (X=Ja)]]="","",Table1[[#This Row],[Etikett - B3 - Lizenzierungs-pflichtig? (X=Ja)]])</f>
        <v/>
      </c>
      <c r="OL182" s="809" t="str">
        <f>IF(Table1[[#This Row],[Etikett - B3 - Trennbar vom Hauptkörper? (X=Ja)]]="","",Table1[[#This Row],[Etikett - B3 - Trennbar vom Hauptkörper? (X=Ja)]])</f>
        <v/>
      </c>
      <c r="OM182" s="812" t="str">
        <f>IF(Table1[[#This Row],[Etikett - B3 - Virgin Material]]="","",VLOOKUP(Table1[[#This Row],[Etikett - B3 - Virgin Material]],'DD FD'!AJ:AK,2,FALSE))</f>
        <v/>
      </c>
      <c r="ON182" s="813" t="str">
        <f>IF(Table1[[#This Row],[Etikett - B3 - Virgin Material Anteil (in %)]]="","",Table1[[#This Row],[Etikett - B3 - Virgin Material Anteil (in %)]])</f>
        <v/>
      </c>
      <c r="OO182" s="812" t="str">
        <f>IF(Table1[[#This Row],[Etikett - B3 - Recyceltes Material]]="","",VLOOKUP(Table1[[#This Row],[Etikett - B3 - Recyceltes Material]],'DD FD'!AL:AM,2,FALSE))</f>
        <v/>
      </c>
      <c r="OP182" s="813" t="str">
        <f>IF(Table1[[#This Row],[Etikett - B3 - Recyceltes Material Anteil (in %)]]="","",Table1[[#This Row],[Etikett - B3 - Recyceltes Material Anteil (in %)]])</f>
        <v/>
      </c>
      <c r="OQ182" s="812" t="str">
        <f>IF(Table1[[#This Row],[Etikett - B3 - Beschichtung]]="","",VLOOKUP(Table1[[#This Row],[Etikett - B3 - Beschichtung]],'DD FD'!AE:AF,2,FALSE))</f>
        <v/>
      </c>
      <c r="OR182" s="861" t="str">
        <f>IF(Table1[[#This Row],[Etikett - B3 - Beschichtung Anteil (in %)]]="","",Table1[[#This Row],[Etikett - B3 - Beschichtung Anteil (in %)]])</f>
        <v/>
      </c>
      <c r="OS182" s="866">
        <f>ROUNDUP(SUM(
IF(AND(LB182='DD FD'!$J$7,LD182='DD FD'!$AI$3),LC182,0),
IF(AND(LL182='DD FD'!$J$7,LN182='DD FD'!$AI$3),LM182,0),
IF(AND(LV182='DD FD'!$J$7,LX182='DD FD'!$AI$3),LW182,0),
IF(AND(MF182='DD FD'!$J$7,MH182='DD FD'!$AI$3),MG182,0),
IF(AND(MQ182='DD FD'!$J$7,MS182='DD FD'!$AI$3),MR182,0),
IF(AND(NB182='DD FD'!$J$7,ND182='DD FD'!$AI$3),NC182,0),
IF(AND(NM182='DD FD'!$J$7,NO182='DD FD'!$AI$3),NN182,0),
IF(AND(NX182='DD FD'!$J$7,NZ182='DD FD'!$AI$3),NY182,0),
IF(AND(OI182='DD FD'!$J$7,OK182='DD FD'!$AI$3),OJ182,0),
),2)</f>
        <v>0</v>
      </c>
      <c r="OT182" s="865">
        <f>ROUNDUP(SUM(
IF(AND(LB182='DD FD'!$J$6,LD182='DD FD'!$AI$3),LC182,0),
IF(AND(LL182='DD FD'!$J$6,LN182='DD FD'!$AI$3),LM182,0),
IF(AND(LV182='DD FD'!$J$6,LX182='DD FD'!$AI$3),LW182,0),
IF(AND(MF182='DD FD'!$J$6,MH182='DD FD'!$AI$3),MG182,0),
IF(AND(MQ182='DD FD'!$J$6,MS182='DD FD'!$AI$3),MR182,0),
IF(AND(NB182='DD FD'!$J$6,ND182='DD FD'!$AI$3),NC182,0),
IF(AND(NM182='DD FD'!$J$6,NO182='DD FD'!$AI$3),NN182,0),
IF(AND(NX182='DD FD'!$J$6,NZ182='DD FD'!$AI$3),NY182,0),
IF(AND(OI182='DD FD'!$J$6,OK182='DD FD'!$AI$3),OJ182,0),
),2)</f>
        <v>0</v>
      </c>
      <c r="OU182" s="865">
        <f>ROUNDUP(SUM(
IF(AND(LB182='DD FD'!$J$10,LD182='DD FD'!$AI$3),LC182,0),
IF(AND(LL182='DD FD'!$J$10,LN182='DD FD'!$AI$3),LM182,0),
IF(AND(LV182='DD FD'!$J$10,LX182='DD FD'!$AI$3),LW182,0),
IF(AND(MF182='DD FD'!$J$10,MH182='DD FD'!$AI$3),MG182,0),
IF(AND(MQ182='DD FD'!$J$10,MS182='DD FD'!$AI$3),MR182,0),
IF(AND(NB182='DD FD'!$J$10,ND182='DD FD'!$AI$3),NC182,0),
IF(AND(NM182='DD FD'!$J$10,NO182='DD FD'!$AI$3),NN182,0),
IF(AND(NX182='DD FD'!$J$10,NZ182='DD FD'!$AI$3),NY182,0),
IF(AND(OI182='DD FD'!$J$10,OK182='DD FD'!$AI$3),OJ182,0),
),2)</f>
        <v>0</v>
      </c>
      <c r="OV182" s="865">
        <f>ROUNDUP(SUM(
IF(AND(LB182='DD FD'!$J$8,LD182='DD FD'!$AI$3),LC182,0),
IF(AND(LL182='DD FD'!$J$8,LN182='DD FD'!$AI$3),LM182,0),
IF(AND(LV182='DD FD'!$J$8,LX182='DD FD'!$AI$3),LW182,0),
IF(AND(MF182='DD FD'!$J$8,MH182='DD FD'!$AI$3),MG182,0),
IF(AND(MQ182='DD FD'!$J$8,MS182='DD FD'!$AI$3),MR182,0),
IF(AND(NB182='DD FD'!$J$8,ND182='DD FD'!$AI$3),NC182,0),
IF(AND(NM182='DD FD'!$J$8,NO182='DD FD'!$AI$3),NN182,0),
IF(AND(NX182='DD FD'!$J$8,NZ182='DD FD'!$AI$3),NY182,0),
IF(AND(OI182='DD FD'!$J$8,OK182='DD FD'!$AI$3),OJ182,0),
),2)</f>
        <v>0</v>
      </c>
      <c r="OW182" s="865">
        <f>ROUNDUP(SUM(
IF(AND(LB182='DD FD'!$J$5,LD182='DD FD'!$AI$3),LC182,0),
IF(AND(LL182='DD FD'!$J$5,LN182='DD FD'!$AI$3),LM182,0),
IF(AND(LV182='DD FD'!$J$5,LX182='DD FD'!$AI$3),LW182,0),
IF(AND(MF182='DD FD'!$J$5,MH182='DD FD'!$AI$3),MG182,0),
IF(AND(MQ182='DD FD'!$J$5,MS182='DD FD'!$AI$3),MR182,0),
IF(AND(NB182='DD FD'!$J$5,ND182='DD FD'!$AI$3),NC182,0),
IF(AND(NM182='DD FD'!$J$5,NO182='DD FD'!$AI$3),NN182,0),
IF(AND(NX182='DD FD'!$J$5,NZ182='DD FD'!$AI$3),NY182,0),
IF(AND(OI182='DD FD'!$J$5,OK182='DD FD'!$AI$3),OJ182,0),
),2)</f>
        <v>0</v>
      </c>
      <c r="OX182" s="865">
        <f>ROUNDUP(SUM(
IF(AND(LB182='DD FD'!$J$9,LD182='DD FD'!$AI$3),LC182,0),
IF(AND(LL182='DD FD'!$J$9,LN182='DD FD'!$AI$3),LM182,0),
IF(AND(LV182='DD FD'!$J$9,LX182='DD FD'!$AI$3),LW182,0),
IF(AND(MF182='DD FD'!$J$9,MH182='DD FD'!$AI$3),MG182,0),
IF(AND(MQ182='DD FD'!$J$9,MS182='DD FD'!$AI$3),MR182,0),
IF(AND(NB182='DD FD'!$J$9,ND182='DD FD'!$AI$3),NC182,0),
IF(AND(NM182='DD FD'!$J$9,NO182='DD FD'!$AI$3),NN182,0),
IF(AND(NX182='DD FD'!$J$9,NZ182='DD FD'!$AI$3),NY182,0),
IF(AND(OI182='DD FD'!$J$9,OK182='DD FD'!$AI$3),OJ182,0),
),2)</f>
        <v>0</v>
      </c>
      <c r="OY182" s="865">
        <f>ROUNDUP(SUM(
IF(AND(LB182='DD FD'!$J$4,LD182='DD FD'!$AI$3),LC182,0),
IF(AND(LL182='DD FD'!$J$4,LN182='DD FD'!$AI$3),LM182,0),
IF(AND(LV182='DD FD'!$J$4,LX182='DD FD'!$AI$3),LW182,0),
IF(AND(MF182='DD FD'!$J$4,MH182='DD FD'!$AI$3),MG182,0),
IF(AND(MQ182='DD FD'!$J$4,MS182='DD FD'!$AI$3),MR182,0),
IF(AND(NB182='DD FD'!$J$4,ND182='DD FD'!$AI$3),NC182,0),
IF(AND(NM182='DD FD'!$J$4,NO182='DD FD'!$AI$3),NN182,0),
IF(AND(NX182='DD FD'!$J$4,NZ182='DD FD'!$AI$3),NY182,0),
IF(AND(OI182='DD FD'!$J$4,OK182='DD FD'!$AI$3),OJ182,0),
),2)</f>
        <v>0</v>
      </c>
      <c r="OZ182" s="867">
        <f>ROUNDUP(SUM(
IF(AND(LB182='DD FD'!$J$11,LD182='DD FD'!$AI$3),LC182,0),
IF(AND(LL182='DD FD'!$J$11,LN182='DD FD'!$AI$3),LM182,0),
IF(AND(LV182='DD FD'!$J$11,LX182='DD FD'!$AI$3),LW182,0),
IF(AND(MF182='DD FD'!$J$11,MH182='DD FD'!$AI$3),MG182,0),
IF(AND(MQ182='DD FD'!$J$11,MS182='DD FD'!$AI$3),MR182,0),
IF(AND(NB182='DD FD'!$J$11,ND182='DD FD'!$AI$3),NC182,0),
IF(AND(NM182='DD FD'!$J$11,NO182='DD FD'!$AI$3),NN182,0),
IF(AND(NX182='DD FD'!$J$11,NZ182='DD FD'!$AI$3),NY182,0),
IF(AND(OI182='DD FD'!$J$11,OK182='DD FD'!$AI$3),OJ182,0),
),2)</f>
        <v>0</v>
      </c>
    </row>
    <row r="183" spans="1:416">
      <c r="A183" s="663"/>
      <c r="B183" s="182"/>
      <c r="C183" s="282"/>
      <c r="D183" s="282"/>
      <c r="E183" s="183"/>
      <c r="F183" s="355"/>
      <c r="G183" s="359"/>
      <c r="H183" s="664"/>
      <c r="I183" s="173"/>
      <c r="J183" s="161" t="str">
        <f t="shared" si="54"/>
        <v/>
      </c>
      <c r="K183" s="633" t="str">
        <f t="shared" si="71"/>
        <v/>
      </c>
      <c r="L183" s="636"/>
      <c r="M183" s="124" t="str">
        <f t="shared" si="72"/>
        <v/>
      </c>
      <c r="N183" s="125" t="str">
        <f t="shared" si="55"/>
        <v/>
      </c>
      <c r="O183" s="175"/>
      <c r="P183" s="175"/>
      <c r="Q183" s="126" t="str">
        <f t="shared" si="73"/>
        <v/>
      </c>
      <c r="R183" s="184"/>
      <c r="S183" s="184"/>
      <c r="T183" s="182"/>
      <c r="U183" s="182"/>
      <c r="V183" s="182"/>
      <c r="W183" s="358"/>
      <c r="X183" s="182"/>
      <c r="Y183" s="183"/>
      <c r="Z183" s="123"/>
      <c r="AA183" s="176"/>
      <c r="AB183" s="176"/>
      <c r="AC183" s="176"/>
      <c r="AD183" s="176"/>
      <c r="AE183" s="176"/>
      <c r="AF183" s="176"/>
      <c r="AG183" s="127" t="str">
        <f t="shared" si="74"/>
        <v/>
      </c>
      <c r="AH183" s="127" t="str">
        <f t="shared" si="75"/>
        <v/>
      </c>
      <c r="AI183" s="370"/>
      <c r="AJ183" s="635"/>
      <c r="AK183" s="619" t="str">
        <f t="shared" si="76"/>
        <v/>
      </c>
      <c r="AL183" s="124" t="str">
        <f t="shared" si="56"/>
        <v/>
      </c>
      <c r="AM183" s="124" t="str">
        <f t="shared" si="57"/>
        <v/>
      </c>
      <c r="AN183" s="124" t="str">
        <f t="shared" si="58"/>
        <v/>
      </c>
      <c r="AO183" s="124" t="str">
        <f t="shared" si="59"/>
        <v/>
      </c>
      <c r="AP183" s="184"/>
      <c r="AQ183" s="182"/>
      <c r="AR183" s="182"/>
      <c r="AS183" s="182"/>
      <c r="AT183" s="182"/>
      <c r="AU183" s="127" t="str">
        <f t="shared" si="60"/>
        <v/>
      </c>
      <c r="AV183" s="354"/>
      <c r="AW183" s="127" t="str">
        <f t="shared" si="61"/>
        <v/>
      </c>
      <c r="AX183" s="144" t="str">
        <f t="shared" si="62"/>
        <v/>
      </c>
      <c r="AY183" s="182"/>
      <c r="AZ183" s="23"/>
      <c r="BA183" s="23"/>
      <c r="BB183" s="183"/>
      <c r="BC183" s="622"/>
      <c r="BD183" s="649" t="str">
        <f t="shared" si="77"/>
        <v/>
      </c>
      <c r="BE183" s="354"/>
      <c r="BF183" s="192" t="str">
        <f t="shared" si="78"/>
        <v/>
      </c>
      <c r="BG183" s="159"/>
      <c r="BH183" s="159"/>
      <c r="BI183" s="182"/>
      <c r="BJ183" s="194"/>
      <c r="BK183" s="194"/>
      <c r="BL183" s="194"/>
      <c r="BM183" s="127" t="str">
        <f t="shared" si="63"/>
        <v/>
      </c>
      <c r="BN183" s="194"/>
      <c r="BO183" s="178" t="str">
        <f t="shared" si="64"/>
        <v/>
      </c>
      <c r="BP183" s="191"/>
      <c r="BQ183" s="182"/>
      <c r="BR183" s="23"/>
      <c r="BS183" s="23"/>
      <c r="BT183" s="23"/>
      <c r="BU183" s="651"/>
      <c r="BV183" s="647"/>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633" t="str">
        <f t="shared" si="79"/>
        <v/>
      </c>
      <c r="DY183" s="736"/>
      <c r="DZ183" s="334"/>
      <c r="EA183" s="736"/>
      <c r="EB183" s="197"/>
      <c r="EC183" s="194"/>
      <c r="ED183" s="197"/>
      <c r="EE183" s="197"/>
      <c r="EF183" s="194"/>
      <c r="EG183" s="194"/>
      <c r="EH183" s="194"/>
      <c r="EI183" s="123" t="str">
        <f t="shared" si="65"/>
        <v/>
      </c>
      <c r="EJ183" s="194"/>
      <c r="EK183" s="620" t="str">
        <f t="shared" si="66"/>
        <v/>
      </c>
      <c r="EL183" s="756"/>
      <c r="EM183" s="620" t="str">
        <f t="shared" si="80"/>
        <v/>
      </c>
      <c r="EN183" s="733"/>
      <c r="EO183" s="163"/>
      <c r="EP183" s="163"/>
      <c r="EQ183" s="163"/>
      <c r="ER183" s="163"/>
      <c r="ES183" s="163"/>
      <c r="ET183" s="163"/>
      <c r="EU183" s="163"/>
      <c r="EV183" s="163"/>
      <c r="EW183" s="163"/>
      <c r="EX183" s="163"/>
      <c r="EY183" s="163"/>
      <c r="EZ183" s="163"/>
      <c r="FA183" s="163"/>
      <c r="FB183" s="163"/>
      <c r="FC183" s="742"/>
      <c r="FD183" s="648" t="str">
        <f t="shared" si="67"/>
        <v/>
      </c>
      <c r="FE183" s="183"/>
      <c r="FF183" s="201"/>
      <c r="FG183" s="201"/>
      <c r="FH183" s="201"/>
      <c r="FI183" s="201"/>
      <c r="FJ183" s="201"/>
      <c r="FK183" s="201"/>
      <c r="FL183" s="182"/>
      <c r="FM183" s="182"/>
      <c r="FN183" s="334"/>
      <c r="FO183" s="123" t="str">
        <f t="shared" si="68"/>
        <v/>
      </c>
      <c r="FP183" s="889" t="str">
        <f>IF(Table1[[#This Row],[Baumwollanteil (in %)]]&lt;&gt;"","05","")</f>
        <v/>
      </c>
      <c r="FQ183" s="999"/>
      <c r="FR183" s="179" t="str">
        <f t="shared" si="69"/>
        <v/>
      </c>
      <c r="FS183" s="175"/>
      <c r="FT183" s="175"/>
      <c r="FU183" s="175"/>
      <c r="FV183" s="745" t="str">
        <f t="shared" si="70"/>
        <v/>
      </c>
      <c r="FZ183" s="24"/>
      <c r="GA183" s="24"/>
      <c r="GC183" s="1010" t="str">
        <f>IF(Table1[[#This Row],[Global Trade Item Number (GTIN)]]="","",Table1[[#This Row],[Global Trade Item Number (GTIN)]])</f>
        <v/>
      </c>
      <c r="GD183" s="790" t="str">
        <f>IF(Table1[[#This Row],[WAWI-Nr./ Kreditoren-Nummer
(ASDV)]]&lt;&gt;"",Table1[[#This Row],[WAWI-Nr./ Kreditoren-Nummer
(ASDV)]],"")</f>
        <v/>
      </c>
      <c r="GE183" s="190"/>
      <c r="GF183" s="790" t="str">
        <f>IF(Table1[[#This Row],[Gültig ab (Datum)]]&lt;&gt;"","31.12.9999","")</f>
        <v/>
      </c>
      <c r="GG183" s="190"/>
      <c r="GH183" s="190"/>
      <c r="GI183" s="616"/>
      <c r="GJ183" s="765"/>
      <c r="GK183" s="763"/>
      <c r="GL183" s="617"/>
      <c r="GM183" s="617"/>
      <c r="GN183" s="617"/>
      <c r="GO183" s="617"/>
      <c r="GP183" s="617"/>
      <c r="GQ183" s="775"/>
      <c r="GR183" s="771"/>
      <c r="GS183" s="159"/>
      <c r="GT183" s="610"/>
      <c r="GU183" s="610"/>
      <c r="GV183" s="610"/>
      <c r="GW183" s="610"/>
      <c r="GX183" s="610"/>
      <c r="GY183" s="610"/>
      <c r="GZ183" s="610"/>
      <c r="HA183" s="610"/>
      <c r="HB183" s="771"/>
      <c r="HC183" s="610"/>
      <c r="HD183" s="610"/>
      <c r="HE183" s="610"/>
      <c r="HF183" s="610"/>
      <c r="HG183" s="610"/>
      <c r="HH183" s="610"/>
      <c r="HI183" s="610"/>
      <c r="HJ183" s="610"/>
      <c r="HK183" s="610"/>
      <c r="HL183" s="771"/>
      <c r="HM183" s="610"/>
      <c r="HN183" s="610"/>
      <c r="HO183" s="610"/>
      <c r="HP183" s="610"/>
      <c r="HQ183" s="610"/>
      <c r="HR183" s="610"/>
      <c r="HS183" s="610"/>
      <c r="HT183" s="610"/>
      <c r="HU183" s="610"/>
      <c r="HV183" s="771"/>
      <c r="HW183" s="610"/>
      <c r="HX183" s="610"/>
      <c r="HY183" s="610"/>
      <c r="HZ183" s="610"/>
      <c r="IA183" s="610"/>
      <c r="IB183" s="610"/>
      <c r="IC183" s="610"/>
      <c r="ID183" s="610"/>
      <c r="IE183" s="610"/>
      <c r="IF183" s="610"/>
      <c r="IG183" s="771"/>
      <c r="IH183" s="610"/>
      <c r="II183" s="610"/>
      <c r="IJ183" s="610"/>
      <c r="IK183" s="610"/>
      <c r="IL183" s="610"/>
      <c r="IM183" s="610"/>
      <c r="IN183" s="610"/>
      <c r="IO183" s="610"/>
      <c r="IP183" s="610"/>
      <c r="IQ183" s="610"/>
      <c r="IR183" s="771"/>
      <c r="IS183" s="610"/>
      <c r="IT183" s="610"/>
      <c r="IU183" s="610"/>
      <c r="IV183" s="610"/>
      <c r="IW183" s="610"/>
      <c r="IX183" s="610"/>
      <c r="IY183" s="610"/>
      <c r="IZ183" s="610"/>
      <c r="JA183" s="610"/>
      <c r="JB183" s="610"/>
      <c r="JC183" s="771"/>
      <c r="JD183" s="610"/>
      <c r="JE183" s="610"/>
      <c r="JF183" s="610"/>
      <c r="JG183" s="610"/>
      <c r="JH183" s="610"/>
      <c r="JI183" s="610"/>
      <c r="JJ183" s="610"/>
      <c r="JK183" s="610"/>
      <c r="JL183" s="610"/>
      <c r="JM183" s="827"/>
      <c r="JN183" s="771"/>
      <c r="JO183" s="610"/>
      <c r="JP183" s="610"/>
      <c r="JQ183" s="610"/>
      <c r="JR183" s="610"/>
      <c r="JS183" s="610"/>
      <c r="JT183" s="610"/>
      <c r="JU183" s="610"/>
      <c r="JV183" s="610"/>
      <c r="JW183" s="610"/>
      <c r="JX183" s="610"/>
      <c r="JY183" s="771"/>
      <c r="JZ183" s="610"/>
      <c r="KA183" s="610"/>
      <c r="KB183" s="610"/>
      <c r="KC183" s="610"/>
      <c r="KD183" s="610"/>
      <c r="KE183" s="610"/>
      <c r="KF183" s="610"/>
      <c r="KG183" s="610"/>
      <c r="KH183" s="610"/>
      <c r="KI183" s="610"/>
      <c r="KL183" s="803" t="str">
        <f>IF(Table1[[#This Row],[GTIN]]&lt;&gt;"",Table1[[#This Row],[GTIN]],"")</f>
        <v/>
      </c>
      <c r="KM183" s="804" t="str">
        <f>Table1[[#This Row],[Kreditor]]</f>
        <v/>
      </c>
      <c r="KN183" s="805" t="str">
        <f>IF(Table1[[#This Row],[Gültig ab (Datum)]]&lt;&gt;"",Table1[[#This Row],[Gültig ab (Datum)]],"")</f>
        <v/>
      </c>
      <c r="KO183" s="805" t="str">
        <f>Table1[[#This Row],[Gültig bis]]</f>
        <v/>
      </c>
      <c r="KP183" s="818" t="str">
        <f>IF(Table1[[#This Row],[Artikel verpackt? 
(X=Ja)]]="","",Table1[[#This Row],[Artikel verpackt? 
(X=Ja)]])</f>
        <v/>
      </c>
      <c r="KQ183" s="806" t="str">
        <f>IF(Table1[[#This Row],[Verpackung recyclingfähig?
(X=Ja)]]="","",Table1[[#This Row],[Verpackung recyclingfähig?
(X=Ja)]])</f>
        <v/>
      </c>
      <c r="KR183" s="807"/>
      <c r="KS183" s="808"/>
      <c r="KT183" s="809"/>
      <c r="KU183" s="809"/>
      <c r="KV183" s="809"/>
      <c r="KW183" s="809"/>
      <c r="KX183" s="809"/>
      <c r="KY183" s="809"/>
      <c r="KZ183" s="810"/>
      <c r="LA183" s="811" t="str">
        <f>IF(Table1[[#This Row],[Hauptkörper - B1 - Art]]="","",VLOOKUP(Table1[[#This Row],[Hauptkörper - B1 - Art]],'DD FD'!B:C,2,FALSE))</f>
        <v/>
      </c>
      <c r="LB183" s="812" t="str">
        <f>IF(Table1[[#This Row],[Hauptkörper - B1 - Fraktion]]="","",VLOOKUP(Table1[[#This Row],[Hauptkörper - B1 - Fraktion]],'DD FD'!H:J,3,FALSE))</f>
        <v/>
      </c>
      <c r="LC183" s="809" t="str">
        <f>IF(Table1[[#This Row],[Hauptkörper - B1 - Gewicht
(in G)]]="","",Table1[[#This Row],[Hauptkörper - B1 - Gewicht
(in G)]])</f>
        <v/>
      </c>
      <c r="LD183" s="809" t="str">
        <f>IF(Table1[[#This Row],[Hauptkörper - B1 - Lizenzierungs-pflichtig? (X=Ja)]]="","",Table1[[#This Row],[Hauptkörper - B1 - Lizenzierungs-pflichtig? (X=Ja)]])</f>
        <v/>
      </c>
      <c r="LE183" s="812" t="str">
        <f>IF(Table1[[#This Row],[Hauptkörper - B1 - Virgin Material]]="","",VLOOKUP(Table1[[#This Row],[Hauptkörper - B1 - Virgin Material]],'DD FD'!AJ:AK,2,FALSE))</f>
        <v/>
      </c>
      <c r="LF183" s="813" t="str">
        <f>IF(Table1[[#This Row],[Hauptkörper - B1 - Virgin Material Anteil (in %)]]="","",Table1[[#This Row],[Hauptkörper - B1 - Virgin Material Anteil (in %)]])</f>
        <v/>
      </c>
      <c r="LG183" s="812" t="str">
        <f>IF(Table1[[#This Row],[Hauptkörper - B1 - Recyceltes Material]]="","",VLOOKUP(Table1[[#This Row],[Hauptkörper - B1 - Recyceltes Material]],'DD FD'!AL:AM,2,FALSE))</f>
        <v/>
      </c>
      <c r="LH183" s="813" t="str">
        <f>IF(Table1[[#This Row],[Hauptkörper - B1 - Recyceltes Material Anteil (in %)]]="","",Table1[[#This Row],[Hauptkörper - B1 - Recyceltes Material Anteil (in %)]])</f>
        <v/>
      </c>
      <c r="LI183" s="814" t="str">
        <f>IF(Table1[[#This Row],[Hauptkörper - B1 - Beschichtung]]="","",VLOOKUP(Table1[[#This Row],[Hauptkörper - B1 - Beschichtung]],'DD FD'!AE:AF,2,FALSE))</f>
        <v/>
      </c>
      <c r="LJ183" s="815" t="str">
        <f>IF(Table1[[#This Row],[Hauptkörper - B1 - Beschichtung Anteil (in %)]]="","",Table1[[#This Row],[Hauptkörper - B1 - Beschichtung Anteil (in %)]])</f>
        <v/>
      </c>
      <c r="LK183" s="811" t="str">
        <f>IF(Table1[[#This Row],[Hauptkörper - B2 - Art]]="","",VLOOKUP(Table1[[#This Row],[Hauptkörper - B2 - Art]],'DD FD'!B:C,2,FALSE))</f>
        <v/>
      </c>
      <c r="LL183" s="812" t="str">
        <f>IF(Table1[[#This Row],[Hauptkörper - B2 - Fraktion]]="","",VLOOKUP(Table1[[#This Row],[Hauptkörper - B2 - Fraktion]],'DD FD'!H:J,3,FALSE))</f>
        <v/>
      </c>
      <c r="LM183" s="809" t="str">
        <f>IF(Table1[[#This Row],[Hauptkörper - B2 - Gewicht
(in G)]]="","",Table1[[#This Row],[Hauptkörper - B2 - Gewicht
(in G)]])</f>
        <v/>
      </c>
      <c r="LN183" s="809" t="str">
        <f>IF(Table1[[#This Row],[Hauptkörper - B2 - Lizenzierungs-pflichtig? (X=Ja)]]="","",Table1[[#This Row],[Hauptkörper - B2 - Lizenzierungs-pflichtig? (X=Ja)]])</f>
        <v/>
      </c>
      <c r="LO183" s="812" t="str">
        <f>IF(Table1[[#This Row],[Hauptkörper - B2 - Virgin Material]]="","",VLOOKUP(Table1[[#This Row],[Hauptkörper - B2 - Virgin Material]],'DD FD'!AJ:AK,2,FALSE))</f>
        <v/>
      </c>
      <c r="LP183" s="813" t="str">
        <f>IF(Table1[[#This Row],[Hauptkörper - B2 - Virgin Material Anteil (in %)]]="","",Table1[[#This Row],[Hauptkörper - B2 - Virgin Material Anteil (in %)]])</f>
        <v/>
      </c>
      <c r="LQ183" s="812" t="str">
        <f>IF(Table1[[#This Row],[Hauptkörper - B2 - Recyceltes Material]]="","",VLOOKUP(Table1[[#This Row],[Hauptkörper - B2 - Recyceltes Material]],'DD FD'!AL:AM,2,FALSE))</f>
        <v/>
      </c>
      <c r="LR183" s="813" t="str">
        <f>IF(Table1[[#This Row],[Hauptkörper - B2 - Recyceltes Material Anteil (in %)]]="","",Table1[[#This Row],[Hauptkörper - B2 - Recyceltes Material Anteil (in %)]])</f>
        <v/>
      </c>
      <c r="LS183" s="812" t="str">
        <f>IF(Table1[[#This Row],[Hauptkörper - B2 - Beschichtung]]="","",VLOOKUP(Table1[[#This Row],[Hauptkörper - B2 - Beschichtung]],'DD FD'!AE:AF,2,FALSE))</f>
        <v/>
      </c>
      <c r="LT183" s="815" t="str">
        <f>IF(Table1[[#This Row],[Hauptkörper - B2 - Beschichtung Anteil (in %)]]="","",Table1[[#This Row],[Hauptkörper - B2 - Beschichtung Anteil (in %)]])</f>
        <v/>
      </c>
      <c r="LU183" s="811" t="str">
        <f>IF(Table1[[#This Row],[Hauptkörper - B3 - Art]]="","",VLOOKUP(Table1[[#This Row],[Hauptkörper - B3 - Art]],'DD FD'!B:C,2,FALSE))</f>
        <v/>
      </c>
      <c r="LV183" s="812" t="str">
        <f>IF(Table1[[#This Row],[Hauptkörper - B3 - Fraktion]]="","",VLOOKUP(Table1[[#This Row],[Hauptkörper - B3 - Fraktion]],'DD FD'!H:J,3,FALSE))</f>
        <v/>
      </c>
      <c r="LW183" s="809" t="str">
        <f>IF(Table1[[#This Row],[Hauptkörper - B3 - Gewicht
(in G)]]="","",Table1[[#This Row],[Hauptkörper - B3 - Gewicht
(in G)]])</f>
        <v/>
      </c>
      <c r="LX183" s="809" t="str">
        <f>IF(Table1[[#This Row],[Hauptkörper - B3 - Lizenzierungs-pflichtig? (X=Ja)]]="","",Table1[[#This Row],[Hauptkörper - B3 - Lizenzierungs-pflichtig? (X=Ja)]])</f>
        <v/>
      </c>
      <c r="LY183" s="812" t="str">
        <f>IF(Table1[[#This Row],[Hauptkörper - B3 - Virgin Material]]="","",VLOOKUP(Table1[[#This Row],[Hauptkörper - B3 - Virgin Material]],'DD FD'!AJ:AK,2,FALSE))</f>
        <v/>
      </c>
      <c r="LZ183" s="813" t="str">
        <f>IF(Table1[[#This Row],[Hauptkörper - B3 - Virgin Material Anteil (in %)]]="","",Table1[[#This Row],[Hauptkörper - B3 - Virgin Material Anteil (in %)]])</f>
        <v/>
      </c>
      <c r="MA183" s="812" t="str">
        <f>IF(Table1[[#This Row],[Hauptkörper - B3 - Recyceltes Material]]="","",VLOOKUP(Table1[[#This Row],[Hauptkörper - B3 - Recyceltes Material]],'DD FD'!AL:AM,2,FALSE))</f>
        <v/>
      </c>
      <c r="MB183" s="813" t="str">
        <f>IF(Table1[[#This Row],[Hauptkörper - B3 - Recyceltes Material Anteil (in %)]]="","",Table1[[#This Row],[Hauptkörper - B3 - Recyceltes Material Anteil (in %)]])</f>
        <v/>
      </c>
      <c r="MC183" s="812" t="str">
        <f>IF(Table1[[#This Row],[Hauptkörper - B3 - Beschichtung]]="","",VLOOKUP(Table1[[#This Row],[Hauptkörper - B3 - Beschichtung]],'DD FD'!AE:AF,2,FALSE))</f>
        <v/>
      </c>
      <c r="MD183" s="815" t="str">
        <f>IF(Table1[[#This Row],[Hauptkörper - B3 - Beschichtung Anteil (in %)]]="","",Table1[[#This Row],[Hauptkörper - B3 - Beschichtung Anteil (in %)]])</f>
        <v/>
      </c>
      <c r="ME183" s="811" t="str">
        <f>IF(Table1[[#This Row],[Verschluss - B1 - Art]]="","",VLOOKUP(Table1[[#This Row],[Verschluss - B1 - Art]],'DD FD'!D:E,2,FALSE))</f>
        <v/>
      </c>
      <c r="MF183" s="812" t="str">
        <f>IF(Table1[[#This Row],[Verschluss - B1 - Fraktion]]="","",VLOOKUP(Table1[[#This Row],[Verschluss - B1 - Fraktion]],'DD FD'!H:J,3,FALSE))</f>
        <v/>
      </c>
      <c r="MG183" s="809" t="str">
        <f>IF(Table1[[#This Row],[Verschluss - B1 - Gewicht (in G)]]="","",Table1[[#This Row],[Verschluss - B1 - Gewicht (in G)]])</f>
        <v/>
      </c>
      <c r="MH183" s="809" t="str">
        <f>IF(Table1[[#This Row],[Verschluss - B1 - Lizenzierungs-pflichtig? (X=Ja)]]="","",Table1[[#This Row],[Verschluss - B1 - Lizenzierungs-pflichtig? (X=Ja)]])</f>
        <v/>
      </c>
      <c r="MI183" s="809" t="str">
        <f>IF(Table1[[#This Row],[Verschluss - B1 - Trennbar vom Hauptkörper? (X=Ja)]]="","",Table1[[#This Row],[Verschluss - B1 - Trennbar vom Hauptkörper? (X=Ja)]])</f>
        <v/>
      </c>
      <c r="MJ183" s="812" t="str">
        <f>IF(Table1[[#This Row],[Verschluss - B1 - Virgin Material]]="","",VLOOKUP(Table1[[#This Row],[Verschluss - B1 - Virgin Material]],'DD FD'!AJ:AK,2,FALSE))</f>
        <v/>
      </c>
      <c r="MK183" s="813" t="str">
        <f>IF(Table1[[#This Row],[Verschluss - B1 - Virgin Material Anteil (in %)]]="","",Table1[[#This Row],[Verschluss - B1 - Virgin Material Anteil (in %)]])</f>
        <v/>
      </c>
      <c r="ML183" s="812" t="str">
        <f>IF(Table1[[#This Row],[Verschluss - B1 - Recyceltes Material]]="","",VLOOKUP(Table1[[#This Row],[Verschluss - B1 - Recyceltes Material]],'DD FD'!AL:AM,2,FALSE))</f>
        <v/>
      </c>
      <c r="MM183" s="813" t="str">
        <f>IF(Table1[[#This Row],[Verschluss - B1 - Recyceltes Material Anteil (in %)]]="","",Table1[[#This Row],[Verschluss - B1 - Recyceltes Material Anteil (in %)]])</f>
        <v/>
      </c>
      <c r="MN183" s="812" t="str">
        <f>IF(Table1[[#This Row],[Verschluss - B1 - Beschichtung]]="","",VLOOKUP(Table1[[#This Row],[Verschluss - B1 - Beschichtung]],'DD FD'!AE:AF,2,FALSE))</f>
        <v/>
      </c>
      <c r="MO183" s="815" t="str">
        <f>IF(Table1[[#This Row],[Verschluss - B1 - Beschichtung Anteil (in %)]]="","",Table1[[#This Row],[Verschluss - B1 - Beschichtung Anteil (in %)]])</f>
        <v/>
      </c>
      <c r="MP183" s="811" t="str">
        <f>IF(Table1[[#This Row],[Verschluss - B2 - Art]]="","",VLOOKUP(Table1[[#This Row],[Verschluss - B2 - Art]],'DD FD'!D:E,2,FALSE))</f>
        <v/>
      </c>
      <c r="MQ183" s="812" t="str">
        <f>IF(Table1[[#This Row],[Verschluss - B2 - Fraktion]]="","",VLOOKUP(Table1[[#This Row],[Verschluss - B2 - Fraktion]],'DD FD'!H:J,3,FALSE))</f>
        <v/>
      </c>
      <c r="MR183" s="809" t="str">
        <f>IF(Table1[[#This Row],[Verschluss - B2 - Gewicht (in G)]]="","",Table1[[#This Row],[Verschluss - B2 - Gewicht (in G)]])</f>
        <v/>
      </c>
      <c r="MS183" s="809" t="str">
        <f>IF(Table1[[#This Row],[Verschluss - B2 - Lizenzierungs-pflichtig? (X=Ja)]]="","",Table1[[#This Row],[Verschluss - B2 - Lizenzierungs-pflichtig? (X=Ja)]])</f>
        <v/>
      </c>
      <c r="MT183" s="809" t="str">
        <f>IF(Table1[[#This Row],[Verschluss - B2 - Trennbar vom Hauptkörper? (X=Ja)]]="","",Table1[[#This Row],[Verschluss - B2 - Trennbar vom Hauptkörper? (X=Ja)]])</f>
        <v/>
      </c>
      <c r="MU183" s="812" t="str">
        <f>IF(Table1[[#This Row],[Verschluss - B2 - Virgin Material]]="","",VLOOKUP(Table1[[#This Row],[Verschluss - B2 - Virgin Material]],'DD FD'!AJ:AK,2,FALSE))</f>
        <v/>
      </c>
      <c r="MV183" s="813" t="str">
        <f>IF(Table1[[#This Row],[Verschluss - B2 - Virgin Material Anteil (in %)]]="","",Table1[[#This Row],[Verschluss - B2 - Virgin Material Anteil (in %)]])</f>
        <v/>
      </c>
      <c r="MW183" s="812" t="str">
        <f>IF(Table1[[#This Row],[Verschluss - B2 - Recyceltes Material]]="","",VLOOKUP(Table1[[#This Row],[Verschluss - B2 - Recyceltes Material]],'DD FD'!AL:AM,2,FALSE))</f>
        <v/>
      </c>
      <c r="MX183" s="813" t="str">
        <f>IF(Table1[[#This Row],[Verschluss - B2 - Recyceltes Material Anteil (in %)]]="","",Table1[[#This Row],[Verschluss - B2 - Recyceltes Material Anteil (in %)]])</f>
        <v/>
      </c>
      <c r="MY183" s="812" t="str">
        <f>IF(Table1[[#This Row],[Verschluss - B2 - Beschichtung]]="","",VLOOKUP(Table1[[#This Row],[Verschluss - B2 - Beschichtung]],'DD FD'!AE:AF,2,FALSE))</f>
        <v/>
      </c>
      <c r="MZ183" s="815" t="str">
        <f>IF(Table1[[#This Row],[Verschluss - B2 - Beschichtung Anteil (in %)]]="","",Table1[[#This Row],[Verschluss - B2 - Beschichtung Anteil (in %)]])</f>
        <v/>
      </c>
      <c r="NA183" s="811" t="str">
        <f>IF(Table1[[#This Row],[Verschluss - B3 - Art]]="","",VLOOKUP(Table1[[#This Row],[Verschluss - B3 - Art]],'DD FD'!D:E,2,FALSE))</f>
        <v/>
      </c>
      <c r="NB183" s="812" t="str">
        <f>IF(Table1[[#This Row],[Verschluss - B3 - Fraktion]]="","",VLOOKUP(Table1[[#This Row],[Verschluss - B3 - Fraktion]],'DD FD'!H:J,3,FALSE))</f>
        <v/>
      </c>
      <c r="NC183" s="809" t="str">
        <f>IF(Table1[[#This Row],[Verschluss - B3 - Gewicht (in G)]]="","",Table1[[#This Row],[Verschluss - B3 - Gewicht (in G)]])</f>
        <v/>
      </c>
      <c r="ND183" s="809" t="str">
        <f>IF(Table1[[#This Row],[Verschluss - B3 - Lizenzierungs-pflichtig? (X=Ja)]]="","",Table1[[#This Row],[Verschluss - B3 - Lizenzierungs-pflichtig? (X=Ja)]])</f>
        <v/>
      </c>
      <c r="NE183" s="809" t="str">
        <f>IF(Table1[[#This Row],[Verschluss - B3 - Trennbar vom Hauptkörper? (X=Ja)]]="","",Table1[[#This Row],[Verschluss - B3 - Trennbar vom Hauptkörper? (X=Ja)]])</f>
        <v/>
      </c>
      <c r="NF183" s="812" t="str">
        <f>IF(Table1[[#This Row],[Verschluss - B3 - Virgin Material]]="","",VLOOKUP(Table1[[#This Row],[Verschluss - B3 - Virgin Material]],'DD FD'!AJ:AK,2,FALSE))</f>
        <v/>
      </c>
      <c r="NG183" s="813" t="str">
        <f>IF(Table1[[#This Row],[Verschluss - B3 - Virgin Material Anteil (in %)]]="","",Table1[[#This Row],[Verschluss - B3 - Virgin Material Anteil (in %)]])</f>
        <v/>
      </c>
      <c r="NH183" s="812" t="str">
        <f>IF(Table1[[#This Row],[Verschluss - B3 - Recyceltes Material]]="","",VLOOKUP(Table1[[#This Row],[Verschluss - B3 - Recyceltes Material]],'DD FD'!AL:AM,2,FALSE))</f>
        <v/>
      </c>
      <c r="NI183" s="813" t="str">
        <f>IF(Table1[[#This Row],[Verschluss - B3 - Recyceltes Material Anteil (in %)]]="","",Table1[[#This Row],[Verschluss - B3 - Recyceltes Material Anteil (in %)]])</f>
        <v/>
      </c>
      <c r="NJ183" s="812" t="str">
        <f>IF(Table1[[#This Row],[Verschluss - B3 - Beschichtung]]="","",VLOOKUP(Table1[[#This Row],[Verschluss - B3 - Beschichtung]],'DD FD'!AE:AF,2,FALSE))</f>
        <v/>
      </c>
      <c r="NK183" s="815" t="str">
        <f>IF(Table1[[#This Row],[Verschluss - B3 - Beschichtung Anteil (in %)]]="","",Table1[[#This Row],[Verschluss - B3 - Beschichtung Anteil (in %)]])</f>
        <v/>
      </c>
      <c r="NL183" s="811" t="str">
        <f>IF(Table1[[#This Row],[Etikett - B1 - Art]]="","",VLOOKUP(Table1[[#This Row],[Etikett - B1 - Art]],'DD FD'!F:G,2,FALSE))</f>
        <v/>
      </c>
      <c r="NM183" s="812" t="str">
        <f>IF(Table1[[#This Row],[Etikett - B1 - Fraktion]]="","",VLOOKUP(Table1[[#This Row],[Etikett - B1 - Fraktion]],'DD FD'!H:J,3,FALSE))</f>
        <v/>
      </c>
      <c r="NN183" s="809" t="str">
        <f>IF(Table1[[#This Row],[Etikett - B1 - Gewicht (in G)]]="","",Table1[[#This Row],[Etikett - B1 - Gewicht (in G)]])</f>
        <v/>
      </c>
      <c r="NO183" s="809" t="str">
        <f>IF(Table1[[#This Row],[Etikett - B1 - Lizenzierungs-pflichtig? (X=Ja)]]="","",Table1[[#This Row],[Etikett - B1 - Lizenzierungs-pflichtig? (X=Ja)]])</f>
        <v/>
      </c>
      <c r="NP183" s="809" t="str">
        <f>IF(Table1[[#This Row],[Etikett - B1 - Trennbar vom Hauptkörper? (X=Ja)]]="","",Table1[[#This Row],[Etikett - B1 - Trennbar vom Hauptkörper? (X=Ja)]])</f>
        <v/>
      </c>
      <c r="NQ183" s="812" t="str">
        <f>IF(Table1[[#This Row],[Etikett - B1 - Virgin Material]]="","",VLOOKUP(Table1[[#This Row],[Etikett - B1 - Virgin Material]],'DD FD'!AJ:AK,2,FALSE))</f>
        <v/>
      </c>
      <c r="NR183" s="813" t="str">
        <f>IF(Table1[[#This Row],[Etikett - B1 - Virgin Material Anteil (in %)]]="","",Table1[[#This Row],[Etikett - B1 - Virgin Material Anteil (in %)]])</f>
        <v/>
      </c>
      <c r="NS183" s="812" t="str">
        <f>IF(Table1[[#This Row],[Etikett - B1 - Recyceltes Material]]="","",VLOOKUP(Table1[[#This Row],[Etikett - B1 - Recyceltes Material]],'DD FD'!AL:AM,2,FALSE))</f>
        <v/>
      </c>
      <c r="NT183" s="813" t="str">
        <f>IF(Table1[[#This Row],[Etikett - B1 - Recyceltes Material Anteil (in %)]]="","",Table1[[#This Row],[Etikett - B1 - Recyceltes Material Anteil (in %)]])</f>
        <v/>
      </c>
      <c r="NU183" s="812" t="str">
        <f>IF(Table1[[#This Row],[Etikett - B1 - Beschichtung]]="","",VLOOKUP(Table1[[#This Row],[Etikett - B1 - Beschichtung]],'DD FD'!AE:AF,2,FALSE))</f>
        <v/>
      </c>
      <c r="NV183" s="815" t="str">
        <f>IF(Table1[[#This Row],[Etikett - B1 - Beschichtung Anteil (in %)]]="","",Table1[[#This Row],[Etikett - B1 - Beschichtung Anteil (in %)]])</f>
        <v/>
      </c>
      <c r="NW183" s="811" t="str">
        <f>IF(Table1[[#This Row],[Etikett - B2 - Art]]="","",VLOOKUP(Table1[[#This Row],[Etikett - B2 - Art]],'DD FD'!F:G,2,FALSE))</f>
        <v/>
      </c>
      <c r="NX183" s="812" t="str">
        <f>IF(Table1[[#This Row],[Etikett - B2 - Fraktion]]="","",VLOOKUP(Table1[[#This Row],[Etikett - B2 - Fraktion]],'DD FD'!H:J,3,FALSE))</f>
        <v/>
      </c>
      <c r="NY183" s="809" t="str">
        <f>IF(Table1[[#This Row],[Etikett - B2 - Gewicht (in G)]]="","",Table1[[#This Row],[Etikett - B2 - Gewicht (in G)]])</f>
        <v/>
      </c>
      <c r="NZ183" s="809" t="str">
        <f>IF(Table1[[#This Row],[Etikett - B2 - Lizenzierungs-pflichtig? (X=Ja)]]="","",Table1[[#This Row],[Etikett - B2 - Lizenzierungs-pflichtig? (X=Ja)]])</f>
        <v/>
      </c>
      <c r="OA183" s="809" t="str">
        <f>IF(Table1[[#This Row],[Etikett - B2 - Trennbar vom Hauptkörper? (X=Ja)]]="","",Table1[[#This Row],[Etikett - B2 - Trennbar vom Hauptkörper? (X=Ja)]])</f>
        <v/>
      </c>
      <c r="OB183" s="812" t="str">
        <f>IF(Table1[[#This Row],[Etikett - B2 - Virgin Material]]="","",VLOOKUP(Table1[[#This Row],[Etikett - B2 - Virgin Material]],'DD FD'!AJ:AK,2,FALSE))</f>
        <v/>
      </c>
      <c r="OC183" s="813" t="str">
        <f>IF(Table1[[#This Row],[Etikett - B2 - Virgin Material Anteil (in %)]]="","",Table1[[#This Row],[Etikett - B2 - Virgin Material Anteil (in %)]])</f>
        <v/>
      </c>
      <c r="OD183" s="812" t="str">
        <f>IF(Table1[[#This Row],[Etikett - B2 - Recyceltes Material]]="","",VLOOKUP(Table1[[#This Row],[Etikett - B2 - Recyceltes Material]],'DD FD'!AL:AM,2,FALSE))</f>
        <v/>
      </c>
      <c r="OE183" s="813" t="str">
        <f>IF(Table1[[#This Row],[Etikett - B2 - Recyceltes Material Anteil (in %)]]="","",Table1[[#This Row],[Etikett - B2 - Recyceltes Material Anteil (in %)]])</f>
        <v/>
      </c>
      <c r="OF183" s="812" t="str">
        <f>IF(Table1[[#This Row],[Etikett - B2 - Beschichtung]]="","",VLOOKUP(Table1[[#This Row],[Etikett - B2 - Beschichtung]],'DD FD'!AE:AF,2,FALSE))</f>
        <v/>
      </c>
      <c r="OG183" s="815" t="str">
        <f>IF(Table1[[#This Row],[Etikett - B2 - Beschichtung Anteil (in %)]]="","",Table1[[#This Row],[Etikett - B2 - Beschichtung Anteil (in %)]])</f>
        <v/>
      </c>
      <c r="OH183" s="811" t="str">
        <f>IF(Table1[[#This Row],[Etikett - B3 - Art]]="","",VLOOKUP(Table1[[#This Row],[Etikett - B3 - Art]],'DD FD'!F:G,2,FALSE))</f>
        <v/>
      </c>
      <c r="OI183" s="812" t="str">
        <f>IF(Table1[[#This Row],[Etikett - B3 - Fraktion]]="","",VLOOKUP(Table1[[#This Row],[Etikett - B3 - Fraktion]],'DD FD'!H:J,3,FALSE))</f>
        <v/>
      </c>
      <c r="OJ183" s="809" t="str">
        <f>IF(Table1[[#This Row],[Etikett - B3 - Gewicht (in G)]]="","",Table1[[#This Row],[Etikett - B3 - Gewicht (in G)]])</f>
        <v/>
      </c>
      <c r="OK183" s="809" t="str">
        <f>IF(Table1[[#This Row],[Etikett - B3 - Lizenzierungs-pflichtig? (X=Ja)]]="","",Table1[[#This Row],[Etikett - B3 - Lizenzierungs-pflichtig? (X=Ja)]])</f>
        <v/>
      </c>
      <c r="OL183" s="809" t="str">
        <f>IF(Table1[[#This Row],[Etikett - B3 - Trennbar vom Hauptkörper? (X=Ja)]]="","",Table1[[#This Row],[Etikett - B3 - Trennbar vom Hauptkörper? (X=Ja)]])</f>
        <v/>
      </c>
      <c r="OM183" s="812" t="str">
        <f>IF(Table1[[#This Row],[Etikett - B3 - Virgin Material]]="","",VLOOKUP(Table1[[#This Row],[Etikett - B3 - Virgin Material]],'DD FD'!AJ:AK,2,FALSE))</f>
        <v/>
      </c>
      <c r="ON183" s="813" t="str">
        <f>IF(Table1[[#This Row],[Etikett - B3 - Virgin Material Anteil (in %)]]="","",Table1[[#This Row],[Etikett - B3 - Virgin Material Anteil (in %)]])</f>
        <v/>
      </c>
      <c r="OO183" s="812" t="str">
        <f>IF(Table1[[#This Row],[Etikett - B3 - Recyceltes Material]]="","",VLOOKUP(Table1[[#This Row],[Etikett - B3 - Recyceltes Material]],'DD FD'!AL:AM,2,FALSE))</f>
        <v/>
      </c>
      <c r="OP183" s="813" t="str">
        <f>IF(Table1[[#This Row],[Etikett - B3 - Recyceltes Material Anteil (in %)]]="","",Table1[[#This Row],[Etikett - B3 - Recyceltes Material Anteil (in %)]])</f>
        <v/>
      </c>
      <c r="OQ183" s="812" t="str">
        <f>IF(Table1[[#This Row],[Etikett - B3 - Beschichtung]]="","",VLOOKUP(Table1[[#This Row],[Etikett - B3 - Beschichtung]],'DD FD'!AE:AF,2,FALSE))</f>
        <v/>
      </c>
      <c r="OR183" s="861" t="str">
        <f>IF(Table1[[#This Row],[Etikett - B3 - Beschichtung Anteil (in %)]]="","",Table1[[#This Row],[Etikett - B3 - Beschichtung Anteil (in %)]])</f>
        <v/>
      </c>
      <c r="OS183" s="866">
        <f>ROUNDUP(SUM(
IF(AND(LB183='DD FD'!$J$7,LD183='DD FD'!$AI$3),LC183,0),
IF(AND(LL183='DD FD'!$J$7,LN183='DD FD'!$AI$3),LM183,0),
IF(AND(LV183='DD FD'!$J$7,LX183='DD FD'!$AI$3),LW183,0),
IF(AND(MF183='DD FD'!$J$7,MH183='DD FD'!$AI$3),MG183,0),
IF(AND(MQ183='DD FD'!$J$7,MS183='DD FD'!$AI$3),MR183,0),
IF(AND(NB183='DD FD'!$J$7,ND183='DD FD'!$AI$3),NC183,0),
IF(AND(NM183='DD FD'!$J$7,NO183='DD FD'!$AI$3),NN183,0),
IF(AND(NX183='DD FD'!$J$7,NZ183='DD FD'!$AI$3),NY183,0),
IF(AND(OI183='DD FD'!$J$7,OK183='DD FD'!$AI$3),OJ183,0),
),2)</f>
        <v>0</v>
      </c>
      <c r="OT183" s="865">
        <f>ROUNDUP(SUM(
IF(AND(LB183='DD FD'!$J$6,LD183='DD FD'!$AI$3),LC183,0),
IF(AND(LL183='DD FD'!$J$6,LN183='DD FD'!$AI$3),LM183,0),
IF(AND(LV183='DD FD'!$J$6,LX183='DD FD'!$AI$3),LW183,0),
IF(AND(MF183='DD FD'!$J$6,MH183='DD FD'!$AI$3),MG183,0),
IF(AND(MQ183='DD FD'!$J$6,MS183='DD FD'!$AI$3),MR183,0),
IF(AND(NB183='DD FD'!$J$6,ND183='DD FD'!$AI$3),NC183,0),
IF(AND(NM183='DD FD'!$J$6,NO183='DD FD'!$AI$3),NN183,0),
IF(AND(NX183='DD FD'!$J$6,NZ183='DD FD'!$AI$3),NY183,0),
IF(AND(OI183='DD FD'!$J$6,OK183='DD FD'!$AI$3),OJ183,0),
),2)</f>
        <v>0</v>
      </c>
      <c r="OU183" s="865">
        <f>ROUNDUP(SUM(
IF(AND(LB183='DD FD'!$J$10,LD183='DD FD'!$AI$3),LC183,0),
IF(AND(LL183='DD FD'!$J$10,LN183='DD FD'!$AI$3),LM183,0),
IF(AND(LV183='DD FD'!$J$10,LX183='DD FD'!$AI$3),LW183,0),
IF(AND(MF183='DD FD'!$J$10,MH183='DD FD'!$AI$3),MG183,0),
IF(AND(MQ183='DD FD'!$J$10,MS183='DD FD'!$AI$3),MR183,0),
IF(AND(NB183='DD FD'!$J$10,ND183='DD FD'!$AI$3),NC183,0),
IF(AND(NM183='DD FD'!$J$10,NO183='DD FD'!$AI$3),NN183,0),
IF(AND(NX183='DD FD'!$J$10,NZ183='DD FD'!$AI$3),NY183,0),
IF(AND(OI183='DD FD'!$J$10,OK183='DD FD'!$AI$3),OJ183,0),
),2)</f>
        <v>0</v>
      </c>
      <c r="OV183" s="865">
        <f>ROUNDUP(SUM(
IF(AND(LB183='DD FD'!$J$8,LD183='DD FD'!$AI$3),LC183,0),
IF(AND(LL183='DD FD'!$J$8,LN183='DD FD'!$AI$3),LM183,0),
IF(AND(LV183='DD FD'!$J$8,LX183='DD FD'!$AI$3),LW183,0),
IF(AND(MF183='DD FD'!$J$8,MH183='DD FD'!$AI$3),MG183,0),
IF(AND(MQ183='DD FD'!$J$8,MS183='DD FD'!$AI$3),MR183,0),
IF(AND(NB183='DD FD'!$J$8,ND183='DD FD'!$AI$3),NC183,0),
IF(AND(NM183='DD FD'!$J$8,NO183='DD FD'!$AI$3),NN183,0),
IF(AND(NX183='DD FD'!$J$8,NZ183='DD FD'!$AI$3),NY183,0),
IF(AND(OI183='DD FD'!$J$8,OK183='DD FD'!$AI$3),OJ183,0),
),2)</f>
        <v>0</v>
      </c>
      <c r="OW183" s="865">
        <f>ROUNDUP(SUM(
IF(AND(LB183='DD FD'!$J$5,LD183='DD FD'!$AI$3),LC183,0),
IF(AND(LL183='DD FD'!$J$5,LN183='DD FD'!$AI$3),LM183,0),
IF(AND(LV183='DD FD'!$J$5,LX183='DD FD'!$AI$3),LW183,0),
IF(AND(MF183='DD FD'!$J$5,MH183='DD FD'!$AI$3),MG183,0),
IF(AND(MQ183='DD FD'!$J$5,MS183='DD FD'!$AI$3),MR183,0),
IF(AND(NB183='DD FD'!$J$5,ND183='DD FD'!$AI$3),NC183,0),
IF(AND(NM183='DD FD'!$J$5,NO183='DD FD'!$AI$3),NN183,0),
IF(AND(NX183='DD FD'!$J$5,NZ183='DD FD'!$AI$3),NY183,0),
IF(AND(OI183='DD FD'!$J$5,OK183='DD FD'!$AI$3),OJ183,0),
),2)</f>
        <v>0</v>
      </c>
      <c r="OX183" s="865">
        <f>ROUNDUP(SUM(
IF(AND(LB183='DD FD'!$J$9,LD183='DD FD'!$AI$3),LC183,0),
IF(AND(LL183='DD FD'!$J$9,LN183='DD FD'!$AI$3),LM183,0),
IF(AND(LV183='DD FD'!$J$9,LX183='DD FD'!$AI$3),LW183,0),
IF(AND(MF183='DD FD'!$J$9,MH183='DD FD'!$AI$3),MG183,0),
IF(AND(MQ183='DD FD'!$J$9,MS183='DD FD'!$AI$3),MR183,0),
IF(AND(NB183='DD FD'!$J$9,ND183='DD FD'!$AI$3),NC183,0),
IF(AND(NM183='DD FD'!$J$9,NO183='DD FD'!$AI$3),NN183,0),
IF(AND(NX183='DD FD'!$J$9,NZ183='DD FD'!$AI$3),NY183,0),
IF(AND(OI183='DD FD'!$J$9,OK183='DD FD'!$AI$3),OJ183,0),
),2)</f>
        <v>0</v>
      </c>
      <c r="OY183" s="865">
        <f>ROUNDUP(SUM(
IF(AND(LB183='DD FD'!$J$4,LD183='DD FD'!$AI$3),LC183,0),
IF(AND(LL183='DD FD'!$J$4,LN183='DD FD'!$AI$3),LM183,0),
IF(AND(LV183='DD FD'!$J$4,LX183='DD FD'!$AI$3),LW183,0),
IF(AND(MF183='DD FD'!$J$4,MH183='DD FD'!$AI$3),MG183,0),
IF(AND(MQ183='DD FD'!$J$4,MS183='DD FD'!$AI$3),MR183,0),
IF(AND(NB183='DD FD'!$J$4,ND183='DD FD'!$AI$3),NC183,0),
IF(AND(NM183='DD FD'!$J$4,NO183='DD FD'!$AI$3),NN183,0),
IF(AND(NX183='DD FD'!$J$4,NZ183='DD FD'!$AI$3),NY183,0),
IF(AND(OI183='DD FD'!$J$4,OK183='DD FD'!$AI$3),OJ183,0),
),2)</f>
        <v>0</v>
      </c>
      <c r="OZ183" s="867">
        <f>ROUNDUP(SUM(
IF(AND(LB183='DD FD'!$J$11,LD183='DD FD'!$AI$3),LC183,0),
IF(AND(LL183='DD FD'!$J$11,LN183='DD FD'!$AI$3),LM183,0),
IF(AND(LV183='DD FD'!$J$11,LX183='DD FD'!$AI$3),LW183,0),
IF(AND(MF183='DD FD'!$J$11,MH183='DD FD'!$AI$3),MG183,0),
IF(AND(MQ183='DD FD'!$J$11,MS183='DD FD'!$AI$3),MR183,0),
IF(AND(NB183='DD FD'!$J$11,ND183='DD FD'!$AI$3),NC183,0),
IF(AND(NM183='DD FD'!$J$11,NO183='DD FD'!$AI$3),NN183,0),
IF(AND(NX183='DD FD'!$J$11,NZ183='DD FD'!$AI$3),NY183,0),
IF(AND(OI183='DD FD'!$J$11,OK183='DD FD'!$AI$3),OJ183,0),
),2)</f>
        <v>0</v>
      </c>
    </row>
    <row r="184" spans="1:416">
      <c r="A184" s="663"/>
      <c r="B184" s="182"/>
      <c r="C184" s="282"/>
      <c r="D184" s="282"/>
      <c r="E184" s="183"/>
      <c r="F184" s="355"/>
      <c r="G184" s="359"/>
      <c r="H184" s="664"/>
      <c r="I184" s="173"/>
      <c r="J184" s="161" t="str">
        <f t="shared" si="54"/>
        <v/>
      </c>
      <c r="K184" s="633" t="str">
        <f t="shared" si="71"/>
        <v/>
      </c>
      <c r="L184" s="636"/>
      <c r="M184" s="124" t="str">
        <f t="shared" si="72"/>
        <v/>
      </c>
      <c r="N184" s="125" t="str">
        <f t="shared" si="55"/>
        <v/>
      </c>
      <c r="O184" s="175"/>
      <c r="P184" s="175"/>
      <c r="Q184" s="126" t="str">
        <f t="shared" si="73"/>
        <v/>
      </c>
      <c r="R184" s="184"/>
      <c r="S184" s="184"/>
      <c r="T184" s="182"/>
      <c r="U184" s="182"/>
      <c r="V184" s="182"/>
      <c r="W184" s="358"/>
      <c r="X184" s="182"/>
      <c r="Y184" s="183"/>
      <c r="Z184" s="123"/>
      <c r="AA184" s="176"/>
      <c r="AB184" s="176"/>
      <c r="AC184" s="176"/>
      <c r="AD184" s="176"/>
      <c r="AE184" s="176"/>
      <c r="AF184" s="176"/>
      <c r="AG184" s="127" t="str">
        <f t="shared" si="74"/>
        <v/>
      </c>
      <c r="AH184" s="127" t="str">
        <f t="shared" si="75"/>
        <v/>
      </c>
      <c r="AI184" s="370"/>
      <c r="AJ184" s="635"/>
      <c r="AK184" s="619" t="str">
        <f t="shared" si="76"/>
        <v/>
      </c>
      <c r="AL184" s="124" t="str">
        <f t="shared" si="56"/>
        <v/>
      </c>
      <c r="AM184" s="124" t="str">
        <f t="shared" si="57"/>
        <v/>
      </c>
      <c r="AN184" s="124" t="str">
        <f t="shared" si="58"/>
        <v/>
      </c>
      <c r="AO184" s="124" t="str">
        <f t="shared" si="59"/>
        <v/>
      </c>
      <c r="AP184" s="184"/>
      <c r="AQ184" s="182"/>
      <c r="AR184" s="182"/>
      <c r="AS184" s="182"/>
      <c r="AT184" s="182"/>
      <c r="AU184" s="127" t="str">
        <f t="shared" si="60"/>
        <v/>
      </c>
      <c r="AV184" s="354"/>
      <c r="AW184" s="127" t="str">
        <f t="shared" si="61"/>
        <v/>
      </c>
      <c r="AX184" s="144" t="str">
        <f t="shared" si="62"/>
        <v/>
      </c>
      <c r="AY184" s="182"/>
      <c r="AZ184" s="23"/>
      <c r="BA184" s="23"/>
      <c r="BB184" s="183"/>
      <c r="BC184" s="622"/>
      <c r="BD184" s="649" t="str">
        <f t="shared" si="77"/>
        <v/>
      </c>
      <c r="BE184" s="354"/>
      <c r="BF184" s="192" t="str">
        <f t="shared" si="78"/>
        <v/>
      </c>
      <c r="BG184" s="159"/>
      <c r="BH184" s="159"/>
      <c r="BI184" s="182"/>
      <c r="BJ184" s="194"/>
      <c r="BK184" s="194"/>
      <c r="BL184" s="194"/>
      <c r="BM184" s="127" t="str">
        <f t="shared" si="63"/>
        <v/>
      </c>
      <c r="BN184" s="194"/>
      <c r="BO184" s="178" t="str">
        <f t="shared" si="64"/>
        <v/>
      </c>
      <c r="BP184" s="191"/>
      <c r="BQ184" s="182"/>
      <c r="BR184" s="23"/>
      <c r="BS184" s="23"/>
      <c r="BT184" s="23"/>
      <c r="BU184" s="651"/>
      <c r="BV184" s="647"/>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633" t="str">
        <f t="shared" si="79"/>
        <v/>
      </c>
      <c r="DY184" s="736"/>
      <c r="DZ184" s="334"/>
      <c r="EA184" s="736"/>
      <c r="EB184" s="197"/>
      <c r="EC184" s="194"/>
      <c r="ED184" s="197"/>
      <c r="EE184" s="197"/>
      <c r="EF184" s="194"/>
      <c r="EG184" s="194"/>
      <c r="EH184" s="194"/>
      <c r="EI184" s="123" t="str">
        <f t="shared" si="65"/>
        <v/>
      </c>
      <c r="EJ184" s="194"/>
      <c r="EK184" s="620" t="str">
        <f t="shared" si="66"/>
        <v/>
      </c>
      <c r="EL184" s="756"/>
      <c r="EM184" s="620" t="str">
        <f t="shared" si="80"/>
        <v/>
      </c>
      <c r="EN184" s="733"/>
      <c r="EO184" s="163"/>
      <c r="EP184" s="163"/>
      <c r="EQ184" s="163"/>
      <c r="ER184" s="163"/>
      <c r="ES184" s="163"/>
      <c r="ET184" s="163"/>
      <c r="EU184" s="163"/>
      <c r="EV184" s="163"/>
      <c r="EW184" s="163"/>
      <c r="EX184" s="163"/>
      <c r="EY184" s="163"/>
      <c r="EZ184" s="163"/>
      <c r="FA184" s="163"/>
      <c r="FB184" s="163"/>
      <c r="FC184" s="742"/>
      <c r="FD184" s="648" t="str">
        <f t="shared" si="67"/>
        <v/>
      </c>
      <c r="FE184" s="183"/>
      <c r="FF184" s="201"/>
      <c r="FG184" s="201"/>
      <c r="FH184" s="201"/>
      <c r="FI184" s="201"/>
      <c r="FJ184" s="201"/>
      <c r="FK184" s="201"/>
      <c r="FL184" s="182"/>
      <c r="FM184" s="182"/>
      <c r="FN184" s="334"/>
      <c r="FO184" s="123" t="str">
        <f t="shared" si="68"/>
        <v/>
      </c>
      <c r="FP184" s="889" t="str">
        <f>IF(Table1[[#This Row],[Baumwollanteil (in %)]]&lt;&gt;"","05","")</f>
        <v/>
      </c>
      <c r="FQ184" s="999"/>
      <c r="FR184" s="179" t="str">
        <f t="shared" si="69"/>
        <v/>
      </c>
      <c r="FS184" s="175"/>
      <c r="FT184" s="175"/>
      <c r="FU184" s="175"/>
      <c r="FV184" s="745" t="str">
        <f t="shared" si="70"/>
        <v/>
      </c>
      <c r="FZ184" s="24"/>
      <c r="GA184" s="24"/>
      <c r="GC184" s="1010" t="str">
        <f>IF(Table1[[#This Row],[Global Trade Item Number (GTIN)]]="","",Table1[[#This Row],[Global Trade Item Number (GTIN)]])</f>
        <v/>
      </c>
      <c r="GD184" s="790" t="str">
        <f>IF(Table1[[#This Row],[WAWI-Nr./ Kreditoren-Nummer
(ASDV)]]&lt;&gt;"",Table1[[#This Row],[WAWI-Nr./ Kreditoren-Nummer
(ASDV)]],"")</f>
        <v/>
      </c>
      <c r="GE184" s="190"/>
      <c r="GF184" s="790" t="str">
        <f>IF(Table1[[#This Row],[Gültig ab (Datum)]]&lt;&gt;"","31.12.9999","")</f>
        <v/>
      </c>
      <c r="GG184" s="190"/>
      <c r="GH184" s="190"/>
      <c r="GI184" s="616"/>
      <c r="GJ184" s="765"/>
      <c r="GK184" s="763"/>
      <c r="GL184" s="617"/>
      <c r="GM184" s="617"/>
      <c r="GN184" s="617"/>
      <c r="GO184" s="617"/>
      <c r="GP184" s="617"/>
      <c r="GQ184" s="775"/>
      <c r="GR184" s="771"/>
      <c r="GS184" s="159"/>
      <c r="GT184" s="610"/>
      <c r="GU184" s="610"/>
      <c r="GV184" s="610"/>
      <c r="GW184" s="610"/>
      <c r="GX184" s="610"/>
      <c r="GY184" s="610"/>
      <c r="GZ184" s="610"/>
      <c r="HA184" s="610"/>
      <c r="HB184" s="771"/>
      <c r="HC184" s="610"/>
      <c r="HD184" s="610"/>
      <c r="HE184" s="610"/>
      <c r="HF184" s="610"/>
      <c r="HG184" s="610"/>
      <c r="HH184" s="610"/>
      <c r="HI184" s="610"/>
      <c r="HJ184" s="610"/>
      <c r="HK184" s="610"/>
      <c r="HL184" s="771"/>
      <c r="HM184" s="610"/>
      <c r="HN184" s="610"/>
      <c r="HO184" s="610"/>
      <c r="HP184" s="610"/>
      <c r="HQ184" s="610"/>
      <c r="HR184" s="610"/>
      <c r="HS184" s="610"/>
      <c r="HT184" s="610"/>
      <c r="HU184" s="610"/>
      <c r="HV184" s="771"/>
      <c r="HW184" s="610"/>
      <c r="HX184" s="610"/>
      <c r="HY184" s="610"/>
      <c r="HZ184" s="610"/>
      <c r="IA184" s="610"/>
      <c r="IB184" s="610"/>
      <c r="IC184" s="610"/>
      <c r="ID184" s="610"/>
      <c r="IE184" s="610"/>
      <c r="IF184" s="610"/>
      <c r="IG184" s="771"/>
      <c r="IH184" s="610"/>
      <c r="II184" s="610"/>
      <c r="IJ184" s="610"/>
      <c r="IK184" s="610"/>
      <c r="IL184" s="610"/>
      <c r="IM184" s="610"/>
      <c r="IN184" s="610"/>
      <c r="IO184" s="610"/>
      <c r="IP184" s="610"/>
      <c r="IQ184" s="610"/>
      <c r="IR184" s="771"/>
      <c r="IS184" s="610"/>
      <c r="IT184" s="610"/>
      <c r="IU184" s="610"/>
      <c r="IV184" s="610"/>
      <c r="IW184" s="610"/>
      <c r="IX184" s="610"/>
      <c r="IY184" s="610"/>
      <c r="IZ184" s="610"/>
      <c r="JA184" s="610"/>
      <c r="JB184" s="610"/>
      <c r="JC184" s="771"/>
      <c r="JD184" s="610"/>
      <c r="JE184" s="610"/>
      <c r="JF184" s="610"/>
      <c r="JG184" s="610"/>
      <c r="JH184" s="610"/>
      <c r="JI184" s="610"/>
      <c r="JJ184" s="610"/>
      <c r="JK184" s="610"/>
      <c r="JL184" s="610"/>
      <c r="JM184" s="827"/>
      <c r="JN184" s="771"/>
      <c r="JO184" s="610"/>
      <c r="JP184" s="610"/>
      <c r="JQ184" s="610"/>
      <c r="JR184" s="610"/>
      <c r="JS184" s="610"/>
      <c r="JT184" s="610"/>
      <c r="JU184" s="610"/>
      <c r="JV184" s="610"/>
      <c r="JW184" s="610"/>
      <c r="JX184" s="610"/>
      <c r="JY184" s="771"/>
      <c r="JZ184" s="610"/>
      <c r="KA184" s="610"/>
      <c r="KB184" s="610"/>
      <c r="KC184" s="610"/>
      <c r="KD184" s="610"/>
      <c r="KE184" s="610"/>
      <c r="KF184" s="610"/>
      <c r="KG184" s="610"/>
      <c r="KH184" s="610"/>
      <c r="KI184" s="610"/>
      <c r="KL184" s="803" t="str">
        <f>IF(Table1[[#This Row],[GTIN]]&lt;&gt;"",Table1[[#This Row],[GTIN]],"")</f>
        <v/>
      </c>
      <c r="KM184" s="804" t="str">
        <f>Table1[[#This Row],[Kreditor]]</f>
        <v/>
      </c>
      <c r="KN184" s="805" t="str">
        <f>IF(Table1[[#This Row],[Gültig ab (Datum)]]&lt;&gt;"",Table1[[#This Row],[Gültig ab (Datum)]],"")</f>
        <v/>
      </c>
      <c r="KO184" s="805" t="str">
        <f>Table1[[#This Row],[Gültig bis]]</f>
        <v/>
      </c>
      <c r="KP184" s="818" t="str">
        <f>IF(Table1[[#This Row],[Artikel verpackt? 
(X=Ja)]]="","",Table1[[#This Row],[Artikel verpackt? 
(X=Ja)]])</f>
        <v/>
      </c>
      <c r="KQ184" s="806" t="str">
        <f>IF(Table1[[#This Row],[Verpackung recyclingfähig?
(X=Ja)]]="","",Table1[[#This Row],[Verpackung recyclingfähig?
(X=Ja)]])</f>
        <v/>
      </c>
      <c r="KR184" s="807"/>
      <c r="KS184" s="808"/>
      <c r="KT184" s="809"/>
      <c r="KU184" s="809"/>
      <c r="KV184" s="809"/>
      <c r="KW184" s="809"/>
      <c r="KX184" s="809"/>
      <c r="KY184" s="809"/>
      <c r="KZ184" s="810"/>
      <c r="LA184" s="811" t="str">
        <f>IF(Table1[[#This Row],[Hauptkörper - B1 - Art]]="","",VLOOKUP(Table1[[#This Row],[Hauptkörper - B1 - Art]],'DD FD'!B:C,2,FALSE))</f>
        <v/>
      </c>
      <c r="LB184" s="812" t="str">
        <f>IF(Table1[[#This Row],[Hauptkörper - B1 - Fraktion]]="","",VLOOKUP(Table1[[#This Row],[Hauptkörper - B1 - Fraktion]],'DD FD'!H:J,3,FALSE))</f>
        <v/>
      </c>
      <c r="LC184" s="809" t="str">
        <f>IF(Table1[[#This Row],[Hauptkörper - B1 - Gewicht
(in G)]]="","",Table1[[#This Row],[Hauptkörper - B1 - Gewicht
(in G)]])</f>
        <v/>
      </c>
      <c r="LD184" s="809" t="str">
        <f>IF(Table1[[#This Row],[Hauptkörper - B1 - Lizenzierungs-pflichtig? (X=Ja)]]="","",Table1[[#This Row],[Hauptkörper - B1 - Lizenzierungs-pflichtig? (X=Ja)]])</f>
        <v/>
      </c>
      <c r="LE184" s="812" t="str">
        <f>IF(Table1[[#This Row],[Hauptkörper - B1 - Virgin Material]]="","",VLOOKUP(Table1[[#This Row],[Hauptkörper - B1 - Virgin Material]],'DD FD'!AJ:AK,2,FALSE))</f>
        <v/>
      </c>
      <c r="LF184" s="813" t="str">
        <f>IF(Table1[[#This Row],[Hauptkörper - B1 - Virgin Material Anteil (in %)]]="","",Table1[[#This Row],[Hauptkörper - B1 - Virgin Material Anteil (in %)]])</f>
        <v/>
      </c>
      <c r="LG184" s="812" t="str">
        <f>IF(Table1[[#This Row],[Hauptkörper - B1 - Recyceltes Material]]="","",VLOOKUP(Table1[[#This Row],[Hauptkörper - B1 - Recyceltes Material]],'DD FD'!AL:AM,2,FALSE))</f>
        <v/>
      </c>
      <c r="LH184" s="813" t="str">
        <f>IF(Table1[[#This Row],[Hauptkörper - B1 - Recyceltes Material Anteil (in %)]]="","",Table1[[#This Row],[Hauptkörper - B1 - Recyceltes Material Anteil (in %)]])</f>
        <v/>
      </c>
      <c r="LI184" s="814" t="str">
        <f>IF(Table1[[#This Row],[Hauptkörper - B1 - Beschichtung]]="","",VLOOKUP(Table1[[#This Row],[Hauptkörper - B1 - Beschichtung]],'DD FD'!AE:AF,2,FALSE))</f>
        <v/>
      </c>
      <c r="LJ184" s="815" t="str">
        <f>IF(Table1[[#This Row],[Hauptkörper - B1 - Beschichtung Anteil (in %)]]="","",Table1[[#This Row],[Hauptkörper - B1 - Beschichtung Anteil (in %)]])</f>
        <v/>
      </c>
      <c r="LK184" s="811" t="str">
        <f>IF(Table1[[#This Row],[Hauptkörper - B2 - Art]]="","",VLOOKUP(Table1[[#This Row],[Hauptkörper - B2 - Art]],'DD FD'!B:C,2,FALSE))</f>
        <v/>
      </c>
      <c r="LL184" s="812" t="str">
        <f>IF(Table1[[#This Row],[Hauptkörper - B2 - Fraktion]]="","",VLOOKUP(Table1[[#This Row],[Hauptkörper - B2 - Fraktion]],'DD FD'!H:J,3,FALSE))</f>
        <v/>
      </c>
      <c r="LM184" s="809" t="str">
        <f>IF(Table1[[#This Row],[Hauptkörper - B2 - Gewicht
(in G)]]="","",Table1[[#This Row],[Hauptkörper - B2 - Gewicht
(in G)]])</f>
        <v/>
      </c>
      <c r="LN184" s="809" t="str">
        <f>IF(Table1[[#This Row],[Hauptkörper - B2 - Lizenzierungs-pflichtig? (X=Ja)]]="","",Table1[[#This Row],[Hauptkörper - B2 - Lizenzierungs-pflichtig? (X=Ja)]])</f>
        <v/>
      </c>
      <c r="LO184" s="812" t="str">
        <f>IF(Table1[[#This Row],[Hauptkörper - B2 - Virgin Material]]="","",VLOOKUP(Table1[[#This Row],[Hauptkörper - B2 - Virgin Material]],'DD FD'!AJ:AK,2,FALSE))</f>
        <v/>
      </c>
      <c r="LP184" s="813" t="str">
        <f>IF(Table1[[#This Row],[Hauptkörper - B2 - Virgin Material Anteil (in %)]]="","",Table1[[#This Row],[Hauptkörper - B2 - Virgin Material Anteil (in %)]])</f>
        <v/>
      </c>
      <c r="LQ184" s="812" t="str">
        <f>IF(Table1[[#This Row],[Hauptkörper - B2 - Recyceltes Material]]="","",VLOOKUP(Table1[[#This Row],[Hauptkörper - B2 - Recyceltes Material]],'DD FD'!AL:AM,2,FALSE))</f>
        <v/>
      </c>
      <c r="LR184" s="813" t="str">
        <f>IF(Table1[[#This Row],[Hauptkörper - B2 - Recyceltes Material Anteil (in %)]]="","",Table1[[#This Row],[Hauptkörper - B2 - Recyceltes Material Anteil (in %)]])</f>
        <v/>
      </c>
      <c r="LS184" s="812" t="str">
        <f>IF(Table1[[#This Row],[Hauptkörper - B2 - Beschichtung]]="","",VLOOKUP(Table1[[#This Row],[Hauptkörper - B2 - Beschichtung]],'DD FD'!AE:AF,2,FALSE))</f>
        <v/>
      </c>
      <c r="LT184" s="815" t="str">
        <f>IF(Table1[[#This Row],[Hauptkörper - B2 - Beschichtung Anteil (in %)]]="","",Table1[[#This Row],[Hauptkörper - B2 - Beschichtung Anteil (in %)]])</f>
        <v/>
      </c>
      <c r="LU184" s="811" t="str">
        <f>IF(Table1[[#This Row],[Hauptkörper - B3 - Art]]="","",VLOOKUP(Table1[[#This Row],[Hauptkörper - B3 - Art]],'DD FD'!B:C,2,FALSE))</f>
        <v/>
      </c>
      <c r="LV184" s="812" t="str">
        <f>IF(Table1[[#This Row],[Hauptkörper - B3 - Fraktion]]="","",VLOOKUP(Table1[[#This Row],[Hauptkörper - B3 - Fraktion]],'DD FD'!H:J,3,FALSE))</f>
        <v/>
      </c>
      <c r="LW184" s="809" t="str">
        <f>IF(Table1[[#This Row],[Hauptkörper - B3 - Gewicht
(in G)]]="","",Table1[[#This Row],[Hauptkörper - B3 - Gewicht
(in G)]])</f>
        <v/>
      </c>
      <c r="LX184" s="809" t="str">
        <f>IF(Table1[[#This Row],[Hauptkörper - B3 - Lizenzierungs-pflichtig? (X=Ja)]]="","",Table1[[#This Row],[Hauptkörper - B3 - Lizenzierungs-pflichtig? (X=Ja)]])</f>
        <v/>
      </c>
      <c r="LY184" s="812" t="str">
        <f>IF(Table1[[#This Row],[Hauptkörper - B3 - Virgin Material]]="","",VLOOKUP(Table1[[#This Row],[Hauptkörper - B3 - Virgin Material]],'DD FD'!AJ:AK,2,FALSE))</f>
        <v/>
      </c>
      <c r="LZ184" s="813" t="str">
        <f>IF(Table1[[#This Row],[Hauptkörper - B3 - Virgin Material Anteil (in %)]]="","",Table1[[#This Row],[Hauptkörper - B3 - Virgin Material Anteil (in %)]])</f>
        <v/>
      </c>
      <c r="MA184" s="812" t="str">
        <f>IF(Table1[[#This Row],[Hauptkörper - B3 - Recyceltes Material]]="","",VLOOKUP(Table1[[#This Row],[Hauptkörper - B3 - Recyceltes Material]],'DD FD'!AL:AM,2,FALSE))</f>
        <v/>
      </c>
      <c r="MB184" s="813" t="str">
        <f>IF(Table1[[#This Row],[Hauptkörper - B3 - Recyceltes Material Anteil (in %)]]="","",Table1[[#This Row],[Hauptkörper - B3 - Recyceltes Material Anteil (in %)]])</f>
        <v/>
      </c>
      <c r="MC184" s="812" t="str">
        <f>IF(Table1[[#This Row],[Hauptkörper - B3 - Beschichtung]]="","",VLOOKUP(Table1[[#This Row],[Hauptkörper - B3 - Beschichtung]],'DD FD'!AE:AF,2,FALSE))</f>
        <v/>
      </c>
      <c r="MD184" s="815" t="str">
        <f>IF(Table1[[#This Row],[Hauptkörper - B3 - Beschichtung Anteil (in %)]]="","",Table1[[#This Row],[Hauptkörper - B3 - Beschichtung Anteil (in %)]])</f>
        <v/>
      </c>
      <c r="ME184" s="811" t="str">
        <f>IF(Table1[[#This Row],[Verschluss - B1 - Art]]="","",VLOOKUP(Table1[[#This Row],[Verschluss - B1 - Art]],'DD FD'!D:E,2,FALSE))</f>
        <v/>
      </c>
      <c r="MF184" s="812" t="str">
        <f>IF(Table1[[#This Row],[Verschluss - B1 - Fraktion]]="","",VLOOKUP(Table1[[#This Row],[Verschluss - B1 - Fraktion]],'DD FD'!H:J,3,FALSE))</f>
        <v/>
      </c>
      <c r="MG184" s="809" t="str">
        <f>IF(Table1[[#This Row],[Verschluss - B1 - Gewicht (in G)]]="","",Table1[[#This Row],[Verschluss - B1 - Gewicht (in G)]])</f>
        <v/>
      </c>
      <c r="MH184" s="809" t="str">
        <f>IF(Table1[[#This Row],[Verschluss - B1 - Lizenzierungs-pflichtig? (X=Ja)]]="","",Table1[[#This Row],[Verschluss - B1 - Lizenzierungs-pflichtig? (X=Ja)]])</f>
        <v/>
      </c>
      <c r="MI184" s="809" t="str">
        <f>IF(Table1[[#This Row],[Verschluss - B1 - Trennbar vom Hauptkörper? (X=Ja)]]="","",Table1[[#This Row],[Verschluss - B1 - Trennbar vom Hauptkörper? (X=Ja)]])</f>
        <v/>
      </c>
      <c r="MJ184" s="812" t="str">
        <f>IF(Table1[[#This Row],[Verschluss - B1 - Virgin Material]]="","",VLOOKUP(Table1[[#This Row],[Verschluss - B1 - Virgin Material]],'DD FD'!AJ:AK,2,FALSE))</f>
        <v/>
      </c>
      <c r="MK184" s="813" t="str">
        <f>IF(Table1[[#This Row],[Verschluss - B1 - Virgin Material Anteil (in %)]]="","",Table1[[#This Row],[Verschluss - B1 - Virgin Material Anteil (in %)]])</f>
        <v/>
      </c>
      <c r="ML184" s="812" t="str">
        <f>IF(Table1[[#This Row],[Verschluss - B1 - Recyceltes Material]]="","",VLOOKUP(Table1[[#This Row],[Verschluss - B1 - Recyceltes Material]],'DD FD'!AL:AM,2,FALSE))</f>
        <v/>
      </c>
      <c r="MM184" s="813" t="str">
        <f>IF(Table1[[#This Row],[Verschluss - B1 - Recyceltes Material Anteil (in %)]]="","",Table1[[#This Row],[Verschluss - B1 - Recyceltes Material Anteil (in %)]])</f>
        <v/>
      </c>
      <c r="MN184" s="812" t="str">
        <f>IF(Table1[[#This Row],[Verschluss - B1 - Beschichtung]]="","",VLOOKUP(Table1[[#This Row],[Verschluss - B1 - Beschichtung]],'DD FD'!AE:AF,2,FALSE))</f>
        <v/>
      </c>
      <c r="MO184" s="815" t="str">
        <f>IF(Table1[[#This Row],[Verschluss - B1 - Beschichtung Anteil (in %)]]="","",Table1[[#This Row],[Verschluss - B1 - Beschichtung Anteil (in %)]])</f>
        <v/>
      </c>
      <c r="MP184" s="811" t="str">
        <f>IF(Table1[[#This Row],[Verschluss - B2 - Art]]="","",VLOOKUP(Table1[[#This Row],[Verschluss - B2 - Art]],'DD FD'!D:E,2,FALSE))</f>
        <v/>
      </c>
      <c r="MQ184" s="812" t="str">
        <f>IF(Table1[[#This Row],[Verschluss - B2 - Fraktion]]="","",VLOOKUP(Table1[[#This Row],[Verschluss - B2 - Fraktion]],'DD FD'!H:J,3,FALSE))</f>
        <v/>
      </c>
      <c r="MR184" s="809" t="str">
        <f>IF(Table1[[#This Row],[Verschluss - B2 - Gewicht (in G)]]="","",Table1[[#This Row],[Verschluss - B2 - Gewicht (in G)]])</f>
        <v/>
      </c>
      <c r="MS184" s="809" t="str">
        <f>IF(Table1[[#This Row],[Verschluss - B2 - Lizenzierungs-pflichtig? (X=Ja)]]="","",Table1[[#This Row],[Verschluss - B2 - Lizenzierungs-pflichtig? (X=Ja)]])</f>
        <v/>
      </c>
      <c r="MT184" s="809" t="str">
        <f>IF(Table1[[#This Row],[Verschluss - B2 - Trennbar vom Hauptkörper? (X=Ja)]]="","",Table1[[#This Row],[Verschluss - B2 - Trennbar vom Hauptkörper? (X=Ja)]])</f>
        <v/>
      </c>
      <c r="MU184" s="812" t="str">
        <f>IF(Table1[[#This Row],[Verschluss - B2 - Virgin Material]]="","",VLOOKUP(Table1[[#This Row],[Verschluss - B2 - Virgin Material]],'DD FD'!AJ:AK,2,FALSE))</f>
        <v/>
      </c>
      <c r="MV184" s="813" t="str">
        <f>IF(Table1[[#This Row],[Verschluss - B2 - Virgin Material Anteil (in %)]]="","",Table1[[#This Row],[Verschluss - B2 - Virgin Material Anteil (in %)]])</f>
        <v/>
      </c>
      <c r="MW184" s="812" t="str">
        <f>IF(Table1[[#This Row],[Verschluss - B2 - Recyceltes Material]]="","",VLOOKUP(Table1[[#This Row],[Verschluss - B2 - Recyceltes Material]],'DD FD'!AL:AM,2,FALSE))</f>
        <v/>
      </c>
      <c r="MX184" s="813" t="str">
        <f>IF(Table1[[#This Row],[Verschluss - B2 - Recyceltes Material Anteil (in %)]]="","",Table1[[#This Row],[Verschluss - B2 - Recyceltes Material Anteil (in %)]])</f>
        <v/>
      </c>
      <c r="MY184" s="812" t="str">
        <f>IF(Table1[[#This Row],[Verschluss - B2 - Beschichtung]]="","",VLOOKUP(Table1[[#This Row],[Verschluss - B2 - Beschichtung]],'DD FD'!AE:AF,2,FALSE))</f>
        <v/>
      </c>
      <c r="MZ184" s="815" t="str">
        <f>IF(Table1[[#This Row],[Verschluss - B2 - Beschichtung Anteil (in %)]]="","",Table1[[#This Row],[Verschluss - B2 - Beschichtung Anteil (in %)]])</f>
        <v/>
      </c>
      <c r="NA184" s="811" t="str">
        <f>IF(Table1[[#This Row],[Verschluss - B3 - Art]]="","",VLOOKUP(Table1[[#This Row],[Verschluss - B3 - Art]],'DD FD'!D:E,2,FALSE))</f>
        <v/>
      </c>
      <c r="NB184" s="812" t="str">
        <f>IF(Table1[[#This Row],[Verschluss - B3 - Fraktion]]="","",VLOOKUP(Table1[[#This Row],[Verschluss - B3 - Fraktion]],'DD FD'!H:J,3,FALSE))</f>
        <v/>
      </c>
      <c r="NC184" s="809" t="str">
        <f>IF(Table1[[#This Row],[Verschluss - B3 - Gewicht (in G)]]="","",Table1[[#This Row],[Verschluss - B3 - Gewicht (in G)]])</f>
        <v/>
      </c>
      <c r="ND184" s="809" t="str">
        <f>IF(Table1[[#This Row],[Verschluss - B3 - Lizenzierungs-pflichtig? (X=Ja)]]="","",Table1[[#This Row],[Verschluss - B3 - Lizenzierungs-pflichtig? (X=Ja)]])</f>
        <v/>
      </c>
      <c r="NE184" s="809" t="str">
        <f>IF(Table1[[#This Row],[Verschluss - B3 - Trennbar vom Hauptkörper? (X=Ja)]]="","",Table1[[#This Row],[Verschluss - B3 - Trennbar vom Hauptkörper? (X=Ja)]])</f>
        <v/>
      </c>
      <c r="NF184" s="812" t="str">
        <f>IF(Table1[[#This Row],[Verschluss - B3 - Virgin Material]]="","",VLOOKUP(Table1[[#This Row],[Verschluss - B3 - Virgin Material]],'DD FD'!AJ:AK,2,FALSE))</f>
        <v/>
      </c>
      <c r="NG184" s="813" t="str">
        <f>IF(Table1[[#This Row],[Verschluss - B3 - Virgin Material Anteil (in %)]]="","",Table1[[#This Row],[Verschluss - B3 - Virgin Material Anteil (in %)]])</f>
        <v/>
      </c>
      <c r="NH184" s="812" t="str">
        <f>IF(Table1[[#This Row],[Verschluss - B3 - Recyceltes Material]]="","",VLOOKUP(Table1[[#This Row],[Verschluss - B3 - Recyceltes Material]],'DD FD'!AL:AM,2,FALSE))</f>
        <v/>
      </c>
      <c r="NI184" s="813" t="str">
        <f>IF(Table1[[#This Row],[Verschluss - B3 - Recyceltes Material Anteil (in %)]]="","",Table1[[#This Row],[Verschluss - B3 - Recyceltes Material Anteil (in %)]])</f>
        <v/>
      </c>
      <c r="NJ184" s="812" t="str">
        <f>IF(Table1[[#This Row],[Verschluss - B3 - Beschichtung]]="","",VLOOKUP(Table1[[#This Row],[Verschluss - B3 - Beschichtung]],'DD FD'!AE:AF,2,FALSE))</f>
        <v/>
      </c>
      <c r="NK184" s="815" t="str">
        <f>IF(Table1[[#This Row],[Verschluss - B3 - Beschichtung Anteil (in %)]]="","",Table1[[#This Row],[Verschluss - B3 - Beschichtung Anteil (in %)]])</f>
        <v/>
      </c>
      <c r="NL184" s="811" t="str">
        <f>IF(Table1[[#This Row],[Etikett - B1 - Art]]="","",VLOOKUP(Table1[[#This Row],[Etikett - B1 - Art]],'DD FD'!F:G,2,FALSE))</f>
        <v/>
      </c>
      <c r="NM184" s="812" t="str">
        <f>IF(Table1[[#This Row],[Etikett - B1 - Fraktion]]="","",VLOOKUP(Table1[[#This Row],[Etikett - B1 - Fraktion]],'DD FD'!H:J,3,FALSE))</f>
        <v/>
      </c>
      <c r="NN184" s="809" t="str">
        <f>IF(Table1[[#This Row],[Etikett - B1 - Gewicht (in G)]]="","",Table1[[#This Row],[Etikett - B1 - Gewicht (in G)]])</f>
        <v/>
      </c>
      <c r="NO184" s="809" t="str">
        <f>IF(Table1[[#This Row],[Etikett - B1 - Lizenzierungs-pflichtig? (X=Ja)]]="","",Table1[[#This Row],[Etikett - B1 - Lizenzierungs-pflichtig? (X=Ja)]])</f>
        <v/>
      </c>
      <c r="NP184" s="809" t="str">
        <f>IF(Table1[[#This Row],[Etikett - B1 - Trennbar vom Hauptkörper? (X=Ja)]]="","",Table1[[#This Row],[Etikett - B1 - Trennbar vom Hauptkörper? (X=Ja)]])</f>
        <v/>
      </c>
      <c r="NQ184" s="812" t="str">
        <f>IF(Table1[[#This Row],[Etikett - B1 - Virgin Material]]="","",VLOOKUP(Table1[[#This Row],[Etikett - B1 - Virgin Material]],'DD FD'!AJ:AK,2,FALSE))</f>
        <v/>
      </c>
      <c r="NR184" s="813" t="str">
        <f>IF(Table1[[#This Row],[Etikett - B1 - Virgin Material Anteil (in %)]]="","",Table1[[#This Row],[Etikett - B1 - Virgin Material Anteil (in %)]])</f>
        <v/>
      </c>
      <c r="NS184" s="812" t="str">
        <f>IF(Table1[[#This Row],[Etikett - B1 - Recyceltes Material]]="","",VLOOKUP(Table1[[#This Row],[Etikett - B1 - Recyceltes Material]],'DD FD'!AL:AM,2,FALSE))</f>
        <v/>
      </c>
      <c r="NT184" s="813" t="str">
        <f>IF(Table1[[#This Row],[Etikett - B1 - Recyceltes Material Anteil (in %)]]="","",Table1[[#This Row],[Etikett - B1 - Recyceltes Material Anteil (in %)]])</f>
        <v/>
      </c>
      <c r="NU184" s="812" t="str">
        <f>IF(Table1[[#This Row],[Etikett - B1 - Beschichtung]]="","",VLOOKUP(Table1[[#This Row],[Etikett - B1 - Beschichtung]],'DD FD'!AE:AF,2,FALSE))</f>
        <v/>
      </c>
      <c r="NV184" s="815" t="str">
        <f>IF(Table1[[#This Row],[Etikett - B1 - Beschichtung Anteil (in %)]]="","",Table1[[#This Row],[Etikett - B1 - Beschichtung Anteil (in %)]])</f>
        <v/>
      </c>
      <c r="NW184" s="811" t="str">
        <f>IF(Table1[[#This Row],[Etikett - B2 - Art]]="","",VLOOKUP(Table1[[#This Row],[Etikett - B2 - Art]],'DD FD'!F:G,2,FALSE))</f>
        <v/>
      </c>
      <c r="NX184" s="812" t="str">
        <f>IF(Table1[[#This Row],[Etikett - B2 - Fraktion]]="","",VLOOKUP(Table1[[#This Row],[Etikett - B2 - Fraktion]],'DD FD'!H:J,3,FALSE))</f>
        <v/>
      </c>
      <c r="NY184" s="809" t="str">
        <f>IF(Table1[[#This Row],[Etikett - B2 - Gewicht (in G)]]="","",Table1[[#This Row],[Etikett - B2 - Gewicht (in G)]])</f>
        <v/>
      </c>
      <c r="NZ184" s="809" t="str">
        <f>IF(Table1[[#This Row],[Etikett - B2 - Lizenzierungs-pflichtig? (X=Ja)]]="","",Table1[[#This Row],[Etikett - B2 - Lizenzierungs-pflichtig? (X=Ja)]])</f>
        <v/>
      </c>
      <c r="OA184" s="809" t="str">
        <f>IF(Table1[[#This Row],[Etikett - B2 - Trennbar vom Hauptkörper? (X=Ja)]]="","",Table1[[#This Row],[Etikett - B2 - Trennbar vom Hauptkörper? (X=Ja)]])</f>
        <v/>
      </c>
      <c r="OB184" s="812" t="str">
        <f>IF(Table1[[#This Row],[Etikett - B2 - Virgin Material]]="","",VLOOKUP(Table1[[#This Row],[Etikett - B2 - Virgin Material]],'DD FD'!AJ:AK,2,FALSE))</f>
        <v/>
      </c>
      <c r="OC184" s="813" t="str">
        <f>IF(Table1[[#This Row],[Etikett - B2 - Virgin Material Anteil (in %)]]="","",Table1[[#This Row],[Etikett - B2 - Virgin Material Anteil (in %)]])</f>
        <v/>
      </c>
      <c r="OD184" s="812" t="str">
        <f>IF(Table1[[#This Row],[Etikett - B2 - Recyceltes Material]]="","",VLOOKUP(Table1[[#This Row],[Etikett - B2 - Recyceltes Material]],'DD FD'!AL:AM,2,FALSE))</f>
        <v/>
      </c>
      <c r="OE184" s="813" t="str">
        <f>IF(Table1[[#This Row],[Etikett - B2 - Recyceltes Material Anteil (in %)]]="","",Table1[[#This Row],[Etikett - B2 - Recyceltes Material Anteil (in %)]])</f>
        <v/>
      </c>
      <c r="OF184" s="812" t="str">
        <f>IF(Table1[[#This Row],[Etikett - B2 - Beschichtung]]="","",VLOOKUP(Table1[[#This Row],[Etikett - B2 - Beschichtung]],'DD FD'!AE:AF,2,FALSE))</f>
        <v/>
      </c>
      <c r="OG184" s="815" t="str">
        <f>IF(Table1[[#This Row],[Etikett - B2 - Beschichtung Anteil (in %)]]="","",Table1[[#This Row],[Etikett - B2 - Beschichtung Anteil (in %)]])</f>
        <v/>
      </c>
      <c r="OH184" s="811" t="str">
        <f>IF(Table1[[#This Row],[Etikett - B3 - Art]]="","",VLOOKUP(Table1[[#This Row],[Etikett - B3 - Art]],'DD FD'!F:G,2,FALSE))</f>
        <v/>
      </c>
      <c r="OI184" s="812" t="str">
        <f>IF(Table1[[#This Row],[Etikett - B3 - Fraktion]]="","",VLOOKUP(Table1[[#This Row],[Etikett - B3 - Fraktion]],'DD FD'!H:J,3,FALSE))</f>
        <v/>
      </c>
      <c r="OJ184" s="809" t="str">
        <f>IF(Table1[[#This Row],[Etikett - B3 - Gewicht (in G)]]="","",Table1[[#This Row],[Etikett - B3 - Gewicht (in G)]])</f>
        <v/>
      </c>
      <c r="OK184" s="809" t="str">
        <f>IF(Table1[[#This Row],[Etikett - B3 - Lizenzierungs-pflichtig? (X=Ja)]]="","",Table1[[#This Row],[Etikett - B3 - Lizenzierungs-pflichtig? (X=Ja)]])</f>
        <v/>
      </c>
      <c r="OL184" s="809" t="str">
        <f>IF(Table1[[#This Row],[Etikett - B3 - Trennbar vom Hauptkörper? (X=Ja)]]="","",Table1[[#This Row],[Etikett - B3 - Trennbar vom Hauptkörper? (X=Ja)]])</f>
        <v/>
      </c>
      <c r="OM184" s="812" t="str">
        <f>IF(Table1[[#This Row],[Etikett - B3 - Virgin Material]]="","",VLOOKUP(Table1[[#This Row],[Etikett - B3 - Virgin Material]],'DD FD'!AJ:AK,2,FALSE))</f>
        <v/>
      </c>
      <c r="ON184" s="813" t="str">
        <f>IF(Table1[[#This Row],[Etikett - B3 - Virgin Material Anteil (in %)]]="","",Table1[[#This Row],[Etikett - B3 - Virgin Material Anteil (in %)]])</f>
        <v/>
      </c>
      <c r="OO184" s="812" t="str">
        <f>IF(Table1[[#This Row],[Etikett - B3 - Recyceltes Material]]="","",VLOOKUP(Table1[[#This Row],[Etikett - B3 - Recyceltes Material]],'DD FD'!AL:AM,2,FALSE))</f>
        <v/>
      </c>
      <c r="OP184" s="813" t="str">
        <f>IF(Table1[[#This Row],[Etikett - B3 - Recyceltes Material Anteil (in %)]]="","",Table1[[#This Row],[Etikett - B3 - Recyceltes Material Anteil (in %)]])</f>
        <v/>
      </c>
      <c r="OQ184" s="812" t="str">
        <f>IF(Table1[[#This Row],[Etikett - B3 - Beschichtung]]="","",VLOOKUP(Table1[[#This Row],[Etikett - B3 - Beschichtung]],'DD FD'!AE:AF,2,FALSE))</f>
        <v/>
      </c>
      <c r="OR184" s="861" t="str">
        <f>IF(Table1[[#This Row],[Etikett - B3 - Beschichtung Anteil (in %)]]="","",Table1[[#This Row],[Etikett - B3 - Beschichtung Anteil (in %)]])</f>
        <v/>
      </c>
      <c r="OS184" s="866">
        <f>ROUNDUP(SUM(
IF(AND(LB184='DD FD'!$J$7,LD184='DD FD'!$AI$3),LC184,0),
IF(AND(LL184='DD FD'!$J$7,LN184='DD FD'!$AI$3),LM184,0),
IF(AND(LV184='DD FD'!$J$7,LX184='DD FD'!$AI$3),LW184,0),
IF(AND(MF184='DD FD'!$J$7,MH184='DD FD'!$AI$3),MG184,0),
IF(AND(MQ184='DD FD'!$J$7,MS184='DD FD'!$AI$3),MR184,0),
IF(AND(NB184='DD FD'!$J$7,ND184='DD FD'!$AI$3),NC184,0),
IF(AND(NM184='DD FD'!$J$7,NO184='DD FD'!$AI$3),NN184,0),
IF(AND(NX184='DD FD'!$J$7,NZ184='DD FD'!$AI$3),NY184,0),
IF(AND(OI184='DD FD'!$J$7,OK184='DD FD'!$AI$3),OJ184,0),
),2)</f>
        <v>0</v>
      </c>
      <c r="OT184" s="865">
        <f>ROUNDUP(SUM(
IF(AND(LB184='DD FD'!$J$6,LD184='DD FD'!$AI$3),LC184,0),
IF(AND(LL184='DD FD'!$J$6,LN184='DD FD'!$AI$3),LM184,0),
IF(AND(LV184='DD FD'!$J$6,LX184='DD FD'!$AI$3),LW184,0),
IF(AND(MF184='DD FD'!$J$6,MH184='DD FD'!$AI$3),MG184,0),
IF(AND(MQ184='DD FD'!$J$6,MS184='DD FD'!$AI$3),MR184,0),
IF(AND(NB184='DD FD'!$J$6,ND184='DD FD'!$AI$3),NC184,0),
IF(AND(NM184='DD FD'!$J$6,NO184='DD FD'!$AI$3),NN184,0),
IF(AND(NX184='DD FD'!$J$6,NZ184='DD FD'!$AI$3),NY184,0),
IF(AND(OI184='DD FD'!$J$6,OK184='DD FD'!$AI$3),OJ184,0),
),2)</f>
        <v>0</v>
      </c>
      <c r="OU184" s="865">
        <f>ROUNDUP(SUM(
IF(AND(LB184='DD FD'!$J$10,LD184='DD FD'!$AI$3),LC184,0),
IF(AND(LL184='DD FD'!$J$10,LN184='DD FD'!$AI$3),LM184,0),
IF(AND(LV184='DD FD'!$J$10,LX184='DD FD'!$AI$3),LW184,0),
IF(AND(MF184='DD FD'!$J$10,MH184='DD FD'!$AI$3),MG184,0),
IF(AND(MQ184='DD FD'!$J$10,MS184='DD FD'!$AI$3),MR184,0),
IF(AND(NB184='DD FD'!$J$10,ND184='DD FD'!$AI$3),NC184,0),
IF(AND(NM184='DD FD'!$J$10,NO184='DD FD'!$AI$3),NN184,0),
IF(AND(NX184='DD FD'!$J$10,NZ184='DD FD'!$AI$3),NY184,0),
IF(AND(OI184='DD FD'!$J$10,OK184='DD FD'!$AI$3),OJ184,0),
),2)</f>
        <v>0</v>
      </c>
      <c r="OV184" s="865">
        <f>ROUNDUP(SUM(
IF(AND(LB184='DD FD'!$J$8,LD184='DD FD'!$AI$3),LC184,0),
IF(AND(LL184='DD FD'!$J$8,LN184='DD FD'!$AI$3),LM184,0),
IF(AND(LV184='DD FD'!$J$8,LX184='DD FD'!$AI$3),LW184,0),
IF(AND(MF184='DD FD'!$J$8,MH184='DD FD'!$AI$3),MG184,0),
IF(AND(MQ184='DD FD'!$J$8,MS184='DD FD'!$AI$3),MR184,0),
IF(AND(NB184='DD FD'!$J$8,ND184='DD FD'!$AI$3),NC184,0),
IF(AND(NM184='DD FD'!$J$8,NO184='DD FD'!$AI$3),NN184,0),
IF(AND(NX184='DD FD'!$J$8,NZ184='DD FD'!$AI$3),NY184,0),
IF(AND(OI184='DD FD'!$J$8,OK184='DD FD'!$AI$3),OJ184,0),
),2)</f>
        <v>0</v>
      </c>
      <c r="OW184" s="865">
        <f>ROUNDUP(SUM(
IF(AND(LB184='DD FD'!$J$5,LD184='DD FD'!$AI$3),LC184,0),
IF(AND(LL184='DD FD'!$J$5,LN184='DD FD'!$AI$3),LM184,0),
IF(AND(LV184='DD FD'!$J$5,LX184='DD FD'!$AI$3),LW184,0),
IF(AND(MF184='DD FD'!$J$5,MH184='DD FD'!$AI$3),MG184,0),
IF(AND(MQ184='DD FD'!$J$5,MS184='DD FD'!$AI$3),MR184,0),
IF(AND(NB184='DD FD'!$J$5,ND184='DD FD'!$AI$3),NC184,0),
IF(AND(NM184='DD FD'!$J$5,NO184='DD FD'!$AI$3),NN184,0),
IF(AND(NX184='DD FD'!$J$5,NZ184='DD FD'!$AI$3),NY184,0),
IF(AND(OI184='DD FD'!$J$5,OK184='DD FD'!$AI$3),OJ184,0),
),2)</f>
        <v>0</v>
      </c>
      <c r="OX184" s="865">
        <f>ROUNDUP(SUM(
IF(AND(LB184='DD FD'!$J$9,LD184='DD FD'!$AI$3),LC184,0),
IF(AND(LL184='DD FD'!$J$9,LN184='DD FD'!$AI$3),LM184,0),
IF(AND(LV184='DD FD'!$J$9,LX184='DD FD'!$AI$3),LW184,0),
IF(AND(MF184='DD FD'!$J$9,MH184='DD FD'!$AI$3),MG184,0),
IF(AND(MQ184='DD FD'!$J$9,MS184='DD FD'!$AI$3),MR184,0),
IF(AND(NB184='DD FD'!$J$9,ND184='DD FD'!$AI$3),NC184,0),
IF(AND(NM184='DD FD'!$J$9,NO184='DD FD'!$AI$3),NN184,0),
IF(AND(NX184='DD FD'!$J$9,NZ184='DD FD'!$AI$3),NY184,0),
IF(AND(OI184='DD FD'!$J$9,OK184='DD FD'!$AI$3),OJ184,0),
),2)</f>
        <v>0</v>
      </c>
      <c r="OY184" s="865">
        <f>ROUNDUP(SUM(
IF(AND(LB184='DD FD'!$J$4,LD184='DD FD'!$AI$3),LC184,0),
IF(AND(LL184='DD FD'!$J$4,LN184='DD FD'!$AI$3),LM184,0),
IF(AND(LV184='DD FD'!$J$4,LX184='DD FD'!$AI$3),LW184,0),
IF(AND(MF184='DD FD'!$J$4,MH184='DD FD'!$AI$3),MG184,0),
IF(AND(MQ184='DD FD'!$J$4,MS184='DD FD'!$AI$3),MR184,0),
IF(AND(NB184='DD FD'!$J$4,ND184='DD FD'!$AI$3),NC184,0),
IF(AND(NM184='DD FD'!$J$4,NO184='DD FD'!$AI$3),NN184,0),
IF(AND(NX184='DD FD'!$J$4,NZ184='DD FD'!$AI$3),NY184,0),
IF(AND(OI184='DD FD'!$J$4,OK184='DD FD'!$AI$3),OJ184,0),
),2)</f>
        <v>0</v>
      </c>
      <c r="OZ184" s="867">
        <f>ROUNDUP(SUM(
IF(AND(LB184='DD FD'!$J$11,LD184='DD FD'!$AI$3),LC184,0),
IF(AND(LL184='DD FD'!$J$11,LN184='DD FD'!$AI$3),LM184,0),
IF(AND(LV184='DD FD'!$J$11,LX184='DD FD'!$AI$3),LW184,0),
IF(AND(MF184='DD FD'!$J$11,MH184='DD FD'!$AI$3),MG184,0),
IF(AND(MQ184='DD FD'!$J$11,MS184='DD FD'!$AI$3),MR184,0),
IF(AND(NB184='DD FD'!$J$11,ND184='DD FD'!$AI$3),NC184,0),
IF(AND(NM184='DD FD'!$J$11,NO184='DD FD'!$AI$3),NN184,0),
IF(AND(NX184='DD FD'!$J$11,NZ184='DD FD'!$AI$3),NY184,0),
IF(AND(OI184='DD FD'!$J$11,OK184='DD FD'!$AI$3),OJ184,0),
),2)</f>
        <v>0</v>
      </c>
    </row>
    <row r="185" spans="1:416">
      <c r="A185" s="663"/>
      <c r="B185" s="182"/>
      <c r="C185" s="282"/>
      <c r="D185" s="282"/>
      <c r="E185" s="183"/>
      <c r="F185" s="355"/>
      <c r="G185" s="359"/>
      <c r="H185" s="664"/>
      <c r="I185" s="173"/>
      <c r="J185" s="161" t="str">
        <f t="shared" si="54"/>
        <v/>
      </c>
      <c r="K185" s="633" t="str">
        <f t="shared" si="71"/>
        <v/>
      </c>
      <c r="L185" s="636"/>
      <c r="M185" s="124" t="str">
        <f t="shared" si="72"/>
        <v/>
      </c>
      <c r="N185" s="125" t="str">
        <f t="shared" si="55"/>
        <v/>
      </c>
      <c r="O185" s="175"/>
      <c r="P185" s="175"/>
      <c r="Q185" s="126" t="str">
        <f t="shared" si="73"/>
        <v/>
      </c>
      <c r="R185" s="184"/>
      <c r="S185" s="184"/>
      <c r="T185" s="182"/>
      <c r="U185" s="182"/>
      <c r="V185" s="182"/>
      <c r="W185" s="358"/>
      <c r="X185" s="182"/>
      <c r="Y185" s="183"/>
      <c r="Z185" s="123"/>
      <c r="AA185" s="176"/>
      <c r="AB185" s="176"/>
      <c r="AC185" s="176"/>
      <c r="AD185" s="176"/>
      <c r="AE185" s="176"/>
      <c r="AF185" s="176"/>
      <c r="AG185" s="127" t="str">
        <f t="shared" si="74"/>
        <v/>
      </c>
      <c r="AH185" s="127" t="str">
        <f t="shared" si="75"/>
        <v/>
      </c>
      <c r="AI185" s="370"/>
      <c r="AJ185" s="635"/>
      <c r="AK185" s="619" t="str">
        <f t="shared" si="76"/>
        <v/>
      </c>
      <c r="AL185" s="124" t="str">
        <f t="shared" si="56"/>
        <v/>
      </c>
      <c r="AM185" s="124" t="str">
        <f t="shared" si="57"/>
        <v/>
      </c>
      <c r="AN185" s="124" t="str">
        <f t="shared" si="58"/>
        <v/>
      </c>
      <c r="AO185" s="124" t="str">
        <f t="shared" si="59"/>
        <v/>
      </c>
      <c r="AP185" s="184"/>
      <c r="AQ185" s="182"/>
      <c r="AR185" s="182"/>
      <c r="AS185" s="182"/>
      <c r="AT185" s="182"/>
      <c r="AU185" s="127" t="str">
        <f t="shared" si="60"/>
        <v/>
      </c>
      <c r="AV185" s="354"/>
      <c r="AW185" s="127" t="str">
        <f t="shared" si="61"/>
        <v/>
      </c>
      <c r="AX185" s="144" t="str">
        <f t="shared" si="62"/>
        <v/>
      </c>
      <c r="AY185" s="182"/>
      <c r="AZ185" s="23"/>
      <c r="BA185" s="23"/>
      <c r="BB185" s="183"/>
      <c r="BC185" s="622"/>
      <c r="BD185" s="649" t="str">
        <f t="shared" si="77"/>
        <v/>
      </c>
      <c r="BE185" s="354"/>
      <c r="BF185" s="192" t="str">
        <f t="shared" si="78"/>
        <v/>
      </c>
      <c r="BG185" s="159"/>
      <c r="BH185" s="159"/>
      <c r="BI185" s="182"/>
      <c r="BJ185" s="194"/>
      <c r="BK185" s="194"/>
      <c r="BL185" s="194"/>
      <c r="BM185" s="127" t="str">
        <f t="shared" si="63"/>
        <v/>
      </c>
      <c r="BN185" s="194"/>
      <c r="BO185" s="178" t="str">
        <f t="shared" si="64"/>
        <v/>
      </c>
      <c r="BP185" s="191"/>
      <c r="BQ185" s="182"/>
      <c r="BR185" s="23"/>
      <c r="BS185" s="23"/>
      <c r="BT185" s="23"/>
      <c r="BU185" s="651"/>
      <c r="BV185" s="647"/>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633" t="str">
        <f t="shared" si="79"/>
        <v/>
      </c>
      <c r="DY185" s="736"/>
      <c r="DZ185" s="334"/>
      <c r="EA185" s="736"/>
      <c r="EB185" s="197"/>
      <c r="EC185" s="194"/>
      <c r="ED185" s="197"/>
      <c r="EE185" s="197"/>
      <c r="EF185" s="194"/>
      <c r="EG185" s="194"/>
      <c r="EH185" s="194"/>
      <c r="EI185" s="123" t="str">
        <f t="shared" si="65"/>
        <v/>
      </c>
      <c r="EJ185" s="194"/>
      <c r="EK185" s="620" t="str">
        <f t="shared" si="66"/>
        <v/>
      </c>
      <c r="EL185" s="756"/>
      <c r="EM185" s="620" t="str">
        <f t="shared" si="80"/>
        <v/>
      </c>
      <c r="EN185" s="733"/>
      <c r="EO185" s="163"/>
      <c r="EP185" s="163"/>
      <c r="EQ185" s="163"/>
      <c r="ER185" s="163"/>
      <c r="ES185" s="163"/>
      <c r="ET185" s="163"/>
      <c r="EU185" s="163"/>
      <c r="EV185" s="163"/>
      <c r="EW185" s="163"/>
      <c r="EX185" s="163"/>
      <c r="EY185" s="163"/>
      <c r="EZ185" s="163"/>
      <c r="FA185" s="163"/>
      <c r="FB185" s="163"/>
      <c r="FC185" s="742"/>
      <c r="FD185" s="648" t="str">
        <f t="shared" si="67"/>
        <v/>
      </c>
      <c r="FE185" s="183"/>
      <c r="FF185" s="201"/>
      <c r="FG185" s="201"/>
      <c r="FH185" s="201"/>
      <c r="FI185" s="201"/>
      <c r="FJ185" s="201"/>
      <c r="FK185" s="201"/>
      <c r="FL185" s="182"/>
      <c r="FM185" s="182"/>
      <c r="FN185" s="334"/>
      <c r="FO185" s="123" t="str">
        <f t="shared" si="68"/>
        <v/>
      </c>
      <c r="FP185" s="889" t="str">
        <f>IF(Table1[[#This Row],[Baumwollanteil (in %)]]&lt;&gt;"","05","")</f>
        <v/>
      </c>
      <c r="FQ185" s="999"/>
      <c r="FR185" s="179" t="str">
        <f t="shared" si="69"/>
        <v/>
      </c>
      <c r="FS185" s="175"/>
      <c r="FT185" s="175"/>
      <c r="FU185" s="175"/>
      <c r="FV185" s="745" t="str">
        <f t="shared" si="70"/>
        <v/>
      </c>
      <c r="FZ185" s="24"/>
      <c r="GA185" s="24"/>
      <c r="GC185" s="1010" t="str">
        <f>IF(Table1[[#This Row],[Global Trade Item Number (GTIN)]]="","",Table1[[#This Row],[Global Trade Item Number (GTIN)]])</f>
        <v/>
      </c>
      <c r="GD185" s="790" t="str">
        <f>IF(Table1[[#This Row],[WAWI-Nr./ Kreditoren-Nummer
(ASDV)]]&lt;&gt;"",Table1[[#This Row],[WAWI-Nr./ Kreditoren-Nummer
(ASDV)]],"")</f>
        <v/>
      </c>
      <c r="GE185" s="190"/>
      <c r="GF185" s="790" t="str">
        <f>IF(Table1[[#This Row],[Gültig ab (Datum)]]&lt;&gt;"","31.12.9999","")</f>
        <v/>
      </c>
      <c r="GG185" s="190"/>
      <c r="GH185" s="190"/>
      <c r="GI185" s="616"/>
      <c r="GJ185" s="765"/>
      <c r="GK185" s="763"/>
      <c r="GL185" s="617"/>
      <c r="GM185" s="617"/>
      <c r="GN185" s="617"/>
      <c r="GO185" s="617"/>
      <c r="GP185" s="617"/>
      <c r="GQ185" s="775"/>
      <c r="GR185" s="771"/>
      <c r="GS185" s="159"/>
      <c r="GT185" s="610"/>
      <c r="GU185" s="610"/>
      <c r="GV185" s="610"/>
      <c r="GW185" s="610"/>
      <c r="GX185" s="610"/>
      <c r="GY185" s="610"/>
      <c r="GZ185" s="610"/>
      <c r="HA185" s="610"/>
      <c r="HB185" s="771"/>
      <c r="HC185" s="610"/>
      <c r="HD185" s="610"/>
      <c r="HE185" s="610"/>
      <c r="HF185" s="610"/>
      <c r="HG185" s="610"/>
      <c r="HH185" s="610"/>
      <c r="HI185" s="610"/>
      <c r="HJ185" s="610"/>
      <c r="HK185" s="610"/>
      <c r="HL185" s="771"/>
      <c r="HM185" s="610"/>
      <c r="HN185" s="610"/>
      <c r="HO185" s="610"/>
      <c r="HP185" s="610"/>
      <c r="HQ185" s="610"/>
      <c r="HR185" s="610"/>
      <c r="HS185" s="610"/>
      <c r="HT185" s="610"/>
      <c r="HU185" s="610"/>
      <c r="HV185" s="771"/>
      <c r="HW185" s="610"/>
      <c r="HX185" s="610"/>
      <c r="HY185" s="610"/>
      <c r="HZ185" s="610"/>
      <c r="IA185" s="610"/>
      <c r="IB185" s="610"/>
      <c r="IC185" s="610"/>
      <c r="ID185" s="610"/>
      <c r="IE185" s="610"/>
      <c r="IF185" s="610"/>
      <c r="IG185" s="771"/>
      <c r="IH185" s="610"/>
      <c r="II185" s="610"/>
      <c r="IJ185" s="610"/>
      <c r="IK185" s="610"/>
      <c r="IL185" s="610"/>
      <c r="IM185" s="610"/>
      <c r="IN185" s="610"/>
      <c r="IO185" s="610"/>
      <c r="IP185" s="610"/>
      <c r="IQ185" s="610"/>
      <c r="IR185" s="771"/>
      <c r="IS185" s="610"/>
      <c r="IT185" s="610"/>
      <c r="IU185" s="610"/>
      <c r="IV185" s="610"/>
      <c r="IW185" s="610"/>
      <c r="IX185" s="610"/>
      <c r="IY185" s="610"/>
      <c r="IZ185" s="610"/>
      <c r="JA185" s="610"/>
      <c r="JB185" s="610"/>
      <c r="JC185" s="771"/>
      <c r="JD185" s="610"/>
      <c r="JE185" s="610"/>
      <c r="JF185" s="610"/>
      <c r="JG185" s="610"/>
      <c r="JH185" s="610"/>
      <c r="JI185" s="610"/>
      <c r="JJ185" s="610"/>
      <c r="JK185" s="610"/>
      <c r="JL185" s="610"/>
      <c r="JM185" s="827"/>
      <c r="JN185" s="771"/>
      <c r="JO185" s="610"/>
      <c r="JP185" s="610"/>
      <c r="JQ185" s="610"/>
      <c r="JR185" s="610"/>
      <c r="JS185" s="610"/>
      <c r="JT185" s="610"/>
      <c r="JU185" s="610"/>
      <c r="JV185" s="610"/>
      <c r="JW185" s="610"/>
      <c r="JX185" s="610"/>
      <c r="JY185" s="771"/>
      <c r="JZ185" s="610"/>
      <c r="KA185" s="610"/>
      <c r="KB185" s="610"/>
      <c r="KC185" s="610"/>
      <c r="KD185" s="610"/>
      <c r="KE185" s="610"/>
      <c r="KF185" s="610"/>
      <c r="KG185" s="610"/>
      <c r="KH185" s="610"/>
      <c r="KI185" s="610"/>
      <c r="KL185" s="803" t="str">
        <f>IF(Table1[[#This Row],[GTIN]]&lt;&gt;"",Table1[[#This Row],[GTIN]],"")</f>
        <v/>
      </c>
      <c r="KM185" s="804" t="str">
        <f>Table1[[#This Row],[Kreditor]]</f>
        <v/>
      </c>
      <c r="KN185" s="805" t="str">
        <f>IF(Table1[[#This Row],[Gültig ab (Datum)]]&lt;&gt;"",Table1[[#This Row],[Gültig ab (Datum)]],"")</f>
        <v/>
      </c>
      <c r="KO185" s="805" t="str">
        <f>Table1[[#This Row],[Gültig bis]]</f>
        <v/>
      </c>
      <c r="KP185" s="818" t="str">
        <f>IF(Table1[[#This Row],[Artikel verpackt? 
(X=Ja)]]="","",Table1[[#This Row],[Artikel verpackt? 
(X=Ja)]])</f>
        <v/>
      </c>
      <c r="KQ185" s="806" t="str">
        <f>IF(Table1[[#This Row],[Verpackung recyclingfähig?
(X=Ja)]]="","",Table1[[#This Row],[Verpackung recyclingfähig?
(X=Ja)]])</f>
        <v/>
      </c>
      <c r="KR185" s="807"/>
      <c r="KS185" s="808"/>
      <c r="KT185" s="809"/>
      <c r="KU185" s="809"/>
      <c r="KV185" s="809"/>
      <c r="KW185" s="809"/>
      <c r="KX185" s="809"/>
      <c r="KY185" s="809"/>
      <c r="KZ185" s="810"/>
      <c r="LA185" s="811" t="str">
        <f>IF(Table1[[#This Row],[Hauptkörper - B1 - Art]]="","",VLOOKUP(Table1[[#This Row],[Hauptkörper - B1 - Art]],'DD FD'!B:C,2,FALSE))</f>
        <v/>
      </c>
      <c r="LB185" s="812" t="str">
        <f>IF(Table1[[#This Row],[Hauptkörper - B1 - Fraktion]]="","",VLOOKUP(Table1[[#This Row],[Hauptkörper - B1 - Fraktion]],'DD FD'!H:J,3,FALSE))</f>
        <v/>
      </c>
      <c r="LC185" s="809" t="str">
        <f>IF(Table1[[#This Row],[Hauptkörper - B1 - Gewicht
(in G)]]="","",Table1[[#This Row],[Hauptkörper - B1 - Gewicht
(in G)]])</f>
        <v/>
      </c>
      <c r="LD185" s="809" t="str">
        <f>IF(Table1[[#This Row],[Hauptkörper - B1 - Lizenzierungs-pflichtig? (X=Ja)]]="","",Table1[[#This Row],[Hauptkörper - B1 - Lizenzierungs-pflichtig? (X=Ja)]])</f>
        <v/>
      </c>
      <c r="LE185" s="812" t="str">
        <f>IF(Table1[[#This Row],[Hauptkörper - B1 - Virgin Material]]="","",VLOOKUP(Table1[[#This Row],[Hauptkörper - B1 - Virgin Material]],'DD FD'!AJ:AK,2,FALSE))</f>
        <v/>
      </c>
      <c r="LF185" s="813" t="str">
        <f>IF(Table1[[#This Row],[Hauptkörper - B1 - Virgin Material Anteil (in %)]]="","",Table1[[#This Row],[Hauptkörper - B1 - Virgin Material Anteil (in %)]])</f>
        <v/>
      </c>
      <c r="LG185" s="812" t="str">
        <f>IF(Table1[[#This Row],[Hauptkörper - B1 - Recyceltes Material]]="","",VLOOKUP(Table1[[#This Row],[Hauptkörper - B1 - Recyceltes Material]],'DD FD'!AL:AM,2,FALSE))</f>
        <v/>
      </c>
      <c r="LH185" s="813" t="str">
        <f>IF(Table1[[#This Row],[Hauptkörper - B1 - Recyceltes Material Anteil (in %)]]="","",Table1[[#This Row],[Hauptkörper - B1 - Recyceltes Material Anteil (in %)]])</f>
        <v/>
      </c>
      <c r="LI185" s="814" t="str">
        <f>IF(Table1[[#This Row],[Hauptkörper - B1 - Beschichtung]]="","",VLOOKUP(Table1[[#This Row],[Hauptkörper - B1 - Beschichtung]],'DD FD'!AE:AF,2,FALSE))</f>
        <v/>
      </c>
      <c r="LJ185" s="815" t="str">
        <f>IF(Table1[[#This Row],[Hauptkörper - B1 - Beschichtung Anteil (in %)]]="","",Table1[[#This Row],[Hauptkörper - B1 - Beschichtung Anteil (in %)]])</f>
        <v/>
      </c>
      <c r="LK185" s="811" t="str">
        <f>IF(Table1[[#This Row],[Hauptkörper - B2 - Art]]="","",VLOOKUP(Table1[[#This Row],[Hauptkörper - B2 - Art]],'DD FD'!B:C,2,FALSE))</f>
        <v/>
      </c>
      <c r="LL185" s="812" t="str">
        <f>IF(Table1[[#This Row],[Hauptkörper - B2 - Fraktion]]="","",VLOOKUP(Table1[[#This Row],[Hauptkörper - B2 - Fraktion]],'DD FD'!H:J,3,FALSE))</f>
        <v/>
      </c>
      <c r="LM185" s="809" t="str">
        <f>IF(Table1[[#This Row],[Hauptkörper - B2 - Gewicht
(in G)]]="","",Table1[[#This Row],[Hauptkörper - B2 - Gewicht
(in G)]])</f>
        <v/>
      </c>
      <c r="LN185" s="809" t="str">
        <f>IF(Table1[[#This Row],[Hauptkörper - B2 - Lizenzierungs-pflichtig? (X=Ja)]]="","",Table1[[#This Row],[Hauptkörper - B2 - Lizenzierungs-pflichtig? (X=Ja)]])</f>
        <v/>
      </c>
      <c r="LO185" s="812" t="str">
        <f>IF(Table1[[#This Row],[Hauptkörper - B2 - Virgin Material]]="","",VLOOKUP(Table1[[#This Row],[Hauptkörper - B2 - Virgin Material]],'DD FD'!AJ:AK,2,FALSE))</f>
        <v/>
      </c>
      <c r="LP185" s="813" t="str">
        <f>IF(Table1[[#This Row],[Hauptkörper - B2 - Virgin Material Anteil (in %)]]="","",Table1[[#This Row],[Hauptkörper - B2 - Virgin Material Anteil (in %)]])</f>
        <v/>
      </c>
      <c r="LQ185" s="812" t="str">
        <f>IF(Table1[[#This Row],[Hauptkörper - B2 - Recyceltes Material]]="","",VLOOKUP(Table1[[#This Row],[Hauptkörper - B2 - Recyceltes Material]],'DD FD'!AL:AM,2,FALSE))</f>
        <v/>
      </c>
      <c r="LR185" s="813" t="str">
        <f>IF(Table1[[#This Row],[Hauptkörper - B2 - Recyceltes Material Anteil (in %)]]="","",Table1[[#This Row],[Hauptkörper - B2 - Recyceltes Material Anteil (in %)]])</f>
        <v/>
      </c>
      <c r="LS185" s="812" t="str">
        <f>IF(Table1[[#This Row],[Hauptkörper - B2 - Beschichtung]]="","",VLOOKUP(Table1[[#This Row],[Hauptkörper - B2 - Beschichtung]],'DD FD'!AE:AF,2,FALSE))</f>
        <v/>
      </c>
      <c r="LT185" s="815" t="str">
        <f>IF(Table1[[#This Row],[Hauptkörper - B2 - Beschichtung Anteil (in %)]]="","",Table1[[#This Row],[Hauptkörper - B2 - Beschichtung Anteil (in %)]])</f>
        <v/>
      </c>
      <c r="LU185" s="811" t="str">
        <f>IF(Table1[[#This Row],[Hauptkörper - B3 - Art]]="","",VLOOKUP(Table1[[#This Row],[Hauptkörper - B3 - Art]],'DD FD'!B:C,2,FALSE))</f>
        <v/>
      </c>
      <c r="LV185" s="812" t="str">
        <f>IF(Table1[[#This Row],[Hauptkörper - B3 - Fraktion]]="","",VLOOKUP(Table1[[#This Row],[Hauptkörper - B3 - Fraktion]],'DD FD'!H:J,3,FALSE))</f>
        <v/>
      </c>
      <c r="LW185" s="809" t="str">
        <f>IF(Table1[[#This Row],[Hauptkörper - B3 - Gewicht
(in G)]]="","",Table1[[#This Row],[Hauptkörper - B3 - Gewicht
(in G)]])</f>
        <v/>
      </c>
      <c r="LX185" s="809" t="str">
        <f>IF(Table1[[#This Row],[Hauptkörper - B3 - Lizenzierungs-pflichtig? (X=Ja)]]="","",Table1[[#This Row],[Hauptkörper - B3 - Lizenzierungs-pflichtig? (X=Ja)]])</f>
        <v/>
      </c>
      <c r="LY185" s="812" t="str">
        <f>IF(Table1[[#This Row],[Hauptkörper - B3 - Virgin Material]]="","",VLOOKUP(Table1[[#This Row],[Hauptkörper - B3 - Virgin Material]],'DD FD'!AJ:AK,2,FALSE))</f>
        <v/>
      </c>
      <c r="LZ185" s="813" t="str">
        <f>IF(Table1[[#This Row],[Hauptkörper - B3 - Virgin Material Anteil (in %)]]="","",Table1[[#This Row],[Hauptkörper - B3 - Virgin Material Anteil (in %)]])</f>
        <v/>
      </c>
      <c r="MA185" s="812" t="str">
        <f>IF(Table1[[#This Row],[Hauptkörper - B3 - Recyceltes Material]]="","",VLOOKUP(Table1[[#This Row],[Hauptkörper - B3 - Recyceltes Material]],'DD FD'!AL:AM,2,FALSE))</f>
        <v/>
      </c>
      <c r="MB185" s="813" t="str">
        <f>IF(Table1[[#This Row],[Hauptkörper - B3 - Recyceltes Material Anteil (in %)]]="","",Table1[[#This Row],[Hauptkörper - B3 - Recyceltes Material Anteil (in %)]])</f>
        <v/>
      </c>
      <c r="MC185" s="812" t="str">
        <f>IF(Table1[[#This Row],[Hauptkörper - B3 - Beschichtung]]="","",VLOOKUP(Table1[[#This Row],[Hauptkörper - B3 - Beschichtung]],'DD FD'!AE:AF,2,FALSE))</f>
        <v/>
      </c>
      <c r="MD185" s="815" t="str">
        <f>IF(Table1[[#This Row],[Hauptkörper - B3 - Beschichtung Anteil (in %)]]="","",Table1[[#This Row],[Hauptkörper - B3 - Beschichtung Anteil (in %)]])</f>
        <v/>
      </c>
      <c r="ME185" s="811" t="str">
        <f>IF(Table1[[#This Row],[Verschluss - B1 - Art]]="","",VLOOKUP(Table1[[#This Row],[Verschluss - B1 - Art]],'DD FD'!D:E,2,FALSE))</f>
        <v/>
      </c>
      <c r="MF185" s="812" t="str">
        <f>IF(Table1[[#This Row],[Verschluss - B1 - Fraktion]]="","",VLOOKUP(Table1[[#This Row],[Verschluss - B1 - Fraktion]],'DD FD'!H:J,3,FALSE))</f>
        <v/>
      </c>
      <c r="MG185" s="809" t="str">
        <f>IF(Table1[[#This Row],[Verschluss - B1 - Gewicht (in G)]]="","",Table1[[#This Row],[Verschluss - B1 - Gewicht (in G)]])</f>
        <v/>
      </c>
      <c r="MH185" s="809" t="str">
        <f>IF(Table1[[#This Row],[Verschluss - B1 - Lizenzierungs-pflichtig? (X=Ja)]]="","",Table1[[#This Row],[Verschluss - B1 - Lizenzierungs-pflichtig? (X=Ja)]])</f>
        <v/>
      </c>
      <c r="MI185" s="809" t="str">
        <f>IF(Table1[[#This Row],[Verschluss - B1 - Trennbar vom Hauptkörper? (X=Ja)]]="","",Table1[[#This Row],[Verschluss - B1 - Trennbar vom Hauptkörper? (X=Ja)]])</f>
        <v/>
      </c>
      <c r="MJ185" s="812" t="str">
        <f>IF(Table1[[#This Row],[Verschluss - B1 - Virgin Material]]="","",VLOOKUP(Table1[[#This Row],[Verschluss - B1 - Virgin Material]],'DD FD'!AJ:AK,2,FALSE))</f>
        <v/>
      </c>
      <c r="MK185" s="813" t="str">
        <f>IF(Table1[[#This Row],[Verschluss - B1 - Virgin Material Anteil (in %)]]="","",Table1[[#This Row],[Verschluss - B1 - Virgin Material Anteil (in %)]])</f>
        <v/>
      </c>
      <c r="ML185" s="812" t="str">
        <f>IF(Table1[[#This Row],[Verschluss - B1 - Recyceltes Material]]="","",VLOOKUP(Table1[[#This Row],[Verschluss - B1 - Recyceltes Material]],'DD FD'!AL:AM,2,FALSE))</f>
        <v/>
      </c>
      <c r="MM185" s="813" t="str">
        <f>IF(Table1[[#This Row],[Verschluss - B1 - Recyceltes Material Anteil (in %)]]="","",Table1[[#This Row],[Verschluss - B1 - Recyceltes Material Anteil (in %)]])</f>
        <v/>
      </c>
      <c r="MN185" s="812" t="str">
        <f>IF(Table1[[#This Row],[Verschluss - B1 - Beschichtung]]="","",VLOOKUP(Table1[[#This Row],[Verschluss - B1 - Beschichtung]],'DD FD'!AE:AF,2,FALSE))</f>
        <v/>
      </c>
      <c r="MO185" s="815" t="str">
        <f>IF(Table1[[#This Row],[Verschluss - B1 - Beschichtung Anteil (in %)]]="","",Table1[[#This Row],[Verschluss - B1 - Beschichtung Anteil (in %)]])</f>
        <v/>
      </c>
      <c r="MP185" s="811" t="str">
        <f>IF(Table1[[#This Row],[Verschluss - B2 - Art]]="","",VLOOKUP(Table1[[#This Row],[Verschluss - B2 - Art]],'DD FD'!D:E,2,FALSE))</f>
        <v/>
      </c>
      <c r="MQ185" s="812" t="str">
        <f>IF(Table1[[#This Row],[Verschluss - B2 - Fraktion]]="","",VLOOKUP(Table1[[#This Row],[Verschluss - B2 - Fraktion]],'DD FD'!H:J,3,FALSE))</f>
        <v/>
      </c>
      <c r="MR185" s="809" t="str">
        <f>IF(Table1[[#This Row],[Verschluss - B2 - Gewicht (in G)]]="","",Table1[[#This Row],[Verschluss - B2 - Gewicht (in G)]])</f>
        <v/>
      </c>
      <c r="MS185" s="809" t="str">
        <f>IF(Table1[[#This Row],[Verschluss - B2 - Lizenzierungs-pflichtig? (X=Ja)]]="","",Table1[[#This Row],[Verschluss - B2 - Lizenzierungs-pflichtig? (X=Ja)]])</f>
        <v/>
      </c>
      <c r="MT185" s="809" t="str">
        <f>IF(Table1[[#This Row],[Verschluss - B2 - Trennbar vom Hauptkörper? (X=Ja)]]="","",Table1[[#This Row],[Verschluss - B2 - Trennbar vom Hauptkörper? (X=Ja)]])</f>
        <v/>
      </c>
      <c r="MU185" s="812" t="str">
        <f>IF(Table1[[#This Row],[Verschluss - B2 - Virgin Material]]="","",VLOOKUP(Table1[[#This Row],[Verschluss - B2 - Virgin Material]],'DD FD'!AJ:AK,2,FALSE))</f>
        <v/>
      </c>
      <c r="MV185" s="813" t="str">
        <f>IF(Table1[[#This Row],[Verschluss - B2 - Virgin Material Anteil (in %)]]="","",Table1[[#This Row],[Verschluss - B2 - Virgin Material Anteil (in %)]])</f>
        <v/>
      </c>
      <c r="MW185" s="812" t="str">
        <f>IF(Table1[[#This Row],[Verschluss - B2 - Recyceltes Material]]="","",VLOOKUP(Table1[[#This Row],[Verschluss - B2 - Recyceltes Material]],'DD FD'!AL:AM,2,FALSE))</f>
        <v/>
      </c>
      <c r="MX185" s="813" t="str">
        <f>IF(Table1[[#This Row],[Verschluss - B2 - Recyceltes Material Anteil (in %)]]="","",Table1[[#This Row],[Verschluss - B2 - Recyceltes Material Anteil (in %)]])</f>
        <v/>
      </c>
      <c r="MY185" s="812" t="str">
        <f>IF(Table1[[#This Row],[Verschluss - B2 - Beschichtung]]="","",VLOOKUP(Table1[[#This Row],[Verschluss - B2 - Beschichtung]],'DD FD'!AE:AF,2,FALSE))</f>
        <v/>
      </c>
      <c r="MZ185" s="815" t="str">
        <f>IF(Table1[[#This Row],[Verschluss - B2 - Beschichtung Anteil (in %)]]="","",Table1[[#This Row],[Verschluss - B2 - Beschichtung Anteil (in %)]])</f>
        <v/>
      </c>
      <c r="NA185" s="811" t="str">
        <f>IF(Table1[[#This Row],[Verschluss - B3 - Art]]="","",VLOOKUP(Table1[[#This Row],[Verschluss - B3 - Art]],'DD FD'!D:E,2,FALSE))</f>
        <v/>
      </c>
      <c r="NB185" s="812" t="str">
        <f>IF(Table1[[#This Row],[Verschluss - B3 - Fraktion]]="","",VLOOKUP(Table1[[#This Row],[Verschluss - B3 - Fraktion]],'DD FD'!H:J,3,FALSE))</f>
        <v/>
      </c>
      <c r="NC185" s="809" t="str">
        <f>IF(Table1[[#This Row],[Verschluss - B3 - Gewicht (in G)]]="","",Table1[[#This Row],[Verschluss - B3 - Gewicht (in G)]])</f>
        <v/>
      </c>
      <c r="ND185" s="809" t="str">
        <f>IF(Table1[[#This Row],[Verschluss - B3 - Lizenzierungs-pflichtig? (X=Ja)]]="","",Table1[[#This Row],[Verschluss - B3 - Lizenzierungs-pflichtig? (X=Ja)]])</f>
        <v/>
      </c>
      <c r="NE185" s="809" t="str">
        <f>IF(Table1[[#This Row],[Verschluss - B3 - Trennbar vom Hauptkörper? (X=Ja)]]="","",Table1[[#This Row],[Verschluss - B3 - Trennbar vom Hauptkörper? (X=Ja)]])</f>
        <v/>
      </c>
      <c r="NF185" s="812" t="str">
        <f>IF(Table1[[#This Row],[Verschluss - B3 - Virgin Material]]="","",VLOOKUP(Table1[[#This Row],[Verschluss - B3 - Virgin Material]],'DD FD'!AJ:AK,2,FALSE))</f>
        <v/>
      </c>
      <c r="NG185" s="813" t="str">
        <f>IF(Table1[[#This Row],[Verschluss - B3 - Virgin Material Anteil (in %)]]="","",Table1[[#This Row],[Verschluss - B3 - Virgin Material Anteil (in %)]])</f>
        <v/>
      </c>
      <c r="NH185" s="812" t="str">
        <f>IF(Table1[[#This Row],[Verschluss - B3 - Recyceltes Material]]="","",VLOOKUP(Table1[[#This Row],[Verschluss - B3 - Recyceltes Material]],'DD FD'!AL:AM,2,FALSE))</f>
        <v/>
      </c>
      <c r="NI185" s="813" t="str">
        <f>IF(Table1[[#This Row],[Verschluss - B3 - Recyceltes Material Anteil (in %)]]="","",Table1[[#This Row],[Verschluss - B3 - Recyceltes Material Anteil (in %)]])</f>
        <v/>
      </c>
      <c r="NJ185" s="812" t="str">
        <f>IF(Table1[[#This Row],[Verschluss - B3 - Beschichtung]]="","",VLOOKUP(Table1[[#This Row],[Verschluss - B3 - Beschichtung]],'DD FD'!AE:AF,2,FALSE))</f>
        <v/>
      </c>
      <c r="NK185" s="815" t="str">
        <f>IF(Table1[[#This Row],[Verschluss - B3 - Beschichtung Anteil (in %)]]="","",Table1[[#This Row],[Verschluss - B3 - Beschichtung Anteil (in %)]])</f>
        <v/>
      </c>
      <c r="NL185" s="811" t="str">
        <f>IF(Table1[[#This Row],[Etikett - B1 - Art]]="","",VLOOKUP(Table1[[#This Row],[Etikett - B1 - Art]],'DD FD'!F:G,2,FALSE))</f>
        <v/>
      </c>
      <c r="NM185" s="812" t="str">
        <f>IF(Table1[[#This Row],[Etikett - B1 - Fraktion]]="","",VLOOKUP(Table1[[#This Row],[Etikett - B1 - Fraktion]],'DD FD'!H:J,3,FALSE))</f>
        <v/>
      </c>
      <c r="NN185" s="809" t="str">
        <f>IF(Table1[[#This Row],[Etikett - B1 - Gewicht (in G)]]="","",Table1[[#This Row],[Etikett - B1 - Gewicht (in G)]])</f>
        <v/>
      </c>
      <c r="NO185" s="809" t="str">
        <f>IF(Table1[[#This Row],[Etikett - B1 - Lizenzierungs-pflichtig? (X=Ja)]]="","",Table1[[#This Row],[Etikett - B1 - Lizenzierungs-pflichtig? (X=Ja)]])</f>
        <v/>
      </c>
      <c r="NP185" s="809" t="str">
        <f>IF(Table1[[#This Row],[Etikett - B1 - Trennbar vom Hauptkörper? (X=Ja)]]="","",Table1[[#This Row],[Etikett - B1 - Trennbar vom Hauptkörper? (X=Ja)]])</f>
        <v/>
      </c>
      <c r="NQ185" s="812" t="str">
        <f>IF(Table1[[#This Row],[Etikett - B1 - Virgin Material]]="","",VLOOKUP(Table1[[#This Row],[Etikett - B1 - Virgin Material]],'DD FD'!AJ:AK,2,FALSE))</f>
        <v/>
      </c>
      <c r="NR185" s="813" t="str">
        <f>IF(Table1[[#This Row],[Etikett - B1 - Virgin Material Anteil (in %)]]="","",Table1[[#This Row],[Etikett - B1 - Virgin Material Anteil (in %)]])</f>
        <v/>
      </c>
      <c r="NS185" s="812" t="str">
        <f>IF(Table1[[#This Row],[Etikett - B1 - Recyceltes Material]]="","",VLOOKUP(Table1[[#This Row],[Etikett - B1 - Recyceltes Material]],'DD FD'!AL:AM,2,FALSE))</f>
        <v/>
      </c>
      <c r="NT185" s="813" t="str">
        <f>IF(Table1[[#This Row],[Etikett - B1 - Recyceltes Material Anteil (in %)]]="","",Table1[[#This Row],[Etikett - B1 - Recyceltes Material Anteil (in %)]])</f>
        <v/>
      </c>
      <c r="NU185" s="812" t="str">
        <f>IF(Table1[[#This Row],[Etikett - B1 - Beschichtung]]="","",VLOOKUP(Table1[[#This Row],[Etikett - B1 - Beschichtung]],'DD FD'!AE:AF,2,FALSE))</f>
        <v/>
      </c>
      <c r="NV185" s="815" t="str">
        <f>IF(Table1[[#This Row],[Etikett - B1 - Beschichtung Anteil (in %)]]="","",Table1[[#This Row],[Etikett - B1 - Beschichtung Anteil (in %)]])</f>
        <v/>
      </c>
      <c r="NW185" s="811" t="str">
        <f>IF(Table1[[#This Row],[Etikett - B2 - Art]]="","",VLOOKUP(Table1[[#This Row],[Etikett - B2 - Art]],'DD FD'!F:G,2,FALSE))</f>
        <v/>
      </c>
      <c r="NX185" s="812" t="str">
        <f>IF(Table1[[#This Row],[Etikett - B2 - Fraktion]]="","",VLOOKUP(Table1[[#This Row],[Etikett - B2 - Fraktion]],'DD FD'!H:J,3,FALSE))</f>
        <v/>
      </c>
      <c r="NY185" s="809" t="str">
        <f>IF(Table1[[#This Row],[Etikett - B2 - Gewicht (in G)]]="","",Table1[[#This Row],[Etikett - B2 - Gewicht (in G)]])</f>
        <v/>
      </c>
      <c r="NZ185" s="809" t="str">
        <f>IF(Table1[[#This Row],[Etikett - B2 - Lizenzierungs-pflichtig? (X=Ja)]]="","",Table1[[#This Row],[Etikett - B2 - Lizenzierungs-pflichtig? (X=Ja)]])</f>
        <v/>
      </c>
      <c r="OA185" s="809" t="str">
        <f>IF(Table1[[#This Row],[Etikett - B2 - Trennbar vom Hauptkörper? (X=Ja)]]="","",Table1[[#This Row],[Etikett - B2 - Trennbar vom Hauptkörper? (X=Ja)]])</f>
        <v/>
      </c>
      <c r="OB185" s="812" t="str">
        <f>IF(Table1[[#This Row],[Etikett - B2 - Virgin Material]]="","",VLOOKUP(Table1[[#This Row],[Etikett - B2 - Virgin Material]],'DD FD'!AJ:AK,2,FALSE))</f>
        <v/>
      </c>
      <c r="OC185" s="813" t="str">
        <f>IF(Table1[[#This Row],[Etikett - B2 - Virgin Material Anteil (in %)]]="","",Table1[[#This Row],[Etikett - B2 - Virgin Material Anteil (in %)]])</f>
        <v/>
      </c>
      <c r="OD185" s="812" t="str">
        <f>IF(Table1[[#This Row],[Etikett - B2 - Recyceltes Material]]="","",VLOOKUP(Table1[[#This Row],[Etikett - B2 - Recyceltes Material]],'DD FD'!AL:AM,2,FALSE))</f>
        <v/>
      </c>
      <c r="OE185" s="813" t="str">
        <f>IF(Table1[[#This Row],[Etikett - B2 - Recyceltes Material Anteil (in %)]]="","",Table1[[#This Row],[Etikett - B2 - Recyceltes Material Anteil (in %)]])</f>
        <v/>
      </c>
      <c r="OF185" s="812" t="str">
        <f>IF(Table1[[#This Row],[Etikett - B2 - Beschichtung]]="","",VLOOKUP(Table1[[#This Row],[Etikett - B2 - Beschichtung]],'DD FD'!AE:AF,2,FALSE))</f>
        <v/>
      </c>
      <c r="OG185" s="815" t="str">
        <f>IF(Table1[[#This Row],[Etikett - B2 - Beschichtung Anteil (in %)]]="","",Table1[[#This Row],[Etikett - B2 - Beschichtung Anteil (in %)]])</f>
        <v/>
      </c>
      <c r="OH185" s="811" t="str">
        <f>IF(Table1[[#This Row],[Etikett - B3 - Art]]="","",VLOOKUP(Table1[[#This Row],[Etikett - B3 - Art]],'DD FD'!F:G,2,FALSE))</f>
        <v/>
      </c>
      <c r="OI185" s="812" t="str">
        <f>IF(Table1[[#This Row],[Etikett - B3 - Fraktion]]="","",VLOOKUP(Table1[[#This Row],[Etikett - B3 - Fraktion]],'DD FD'!H:J,3,FALSE))</f>
        <v/>
      </c>
      <c r="OJ185" s="809" t="str">
        <f>IF(Table1[[#This Row],[Etikett - B3 - Gewicht (in G)]]="","",Table1[[#This Row],[Etikett - B3 - Gewicht (in G)]])</f>
        <v/>
      </c>
      <c r="OK185" s="809" t="str">
        <f>IF(Table1[[#This Row],[Etikett - B3 - Lizenzierungs-pflichtig? (X=Ja)]]="","",Table1[[#This Row],[Etikett - B3 - Lizenzierungs-pflichtig? (X=Ja)]])</f>
        <v/>
      </c>
      <c r="OL185" s="809" t="str">
        <f>IF(Table1[[#This Row],[Etikett - B3 - Trennbar vom Hauptkörper? (X=Ja)]]="","",Table1[[#This Row],[Etikett - B3 - Trennbar vom Hauptkörper? (X=Ja)]])</f>
        <v/>
      </c>
      <c r="OM185" s="812" t="str">
        <f>IF(Table1[[#This Row],[Etikett - B3 - Virgin Material]]="","",VLOOKUP(Table1[[#This Row],[Etikett - B3 - Virgin Material]],'DD FD'!AJ:AK,2,FALSE))</f>
        <v/>
      </c>
      <c r="ON185" s="813" t="str">
        <f>IF(Table1[[#This Row],[Etikett - B3 - Virgin Material Anteil (in %)]]="","",Table1[[#This Row],[Etikett - B3 - Virgin Material Anteil (in %)]])</f>
        <v/>
      </c>
      <c r="OO185" s="812" t="str">
        <f>IF(Table1[[#This Row],[Etikett - B3 - Recyceltes Material]]="","",VLOOKUP(Table1[[#This Row],[Etikett - B3 - Recyceltes Material]],'DD FD'!AL:AM,2,FALSE))</f>
        <v/>
      </c>
      <c r="OP185" s="813" t="str">
        <f>IF(Table1[[#This Row],[Etikett - B3 - Recyceltes Material Anteil (in %)]]="","",Table1[[#This Row],[Etikett - B3 - Recyceltes Material Anteil (in %)]])</f>
        <v/>
      </c>
      <c r="OQ185" s="812" t="str">
        <f>IF(Table1[[#This Row],[Etikett - B3 - Beschichtung]]="","",VLOOKUP(Table1[[#This Row],[Etikett - B3 - Beschichtung]],'DD FD'!AE:AF,2,FALSE))</f>
        <v/>
      </c>
      <c r="OR185" s="861" t="str">
        <f>IF(Table1[[#This Row],[Etikett - B3 - Beschichtung Anteil (in %)]]="","",Table1[[#This Row],[Etikett - B3 - Beschichtung Anteil (in %)]])</f>
        <v/>
      </c>
      <c r="OS185" s="866">
        <f>ROUNDUP(SUM(
IF(AND(LB185='DD FD'!$J$7,LD185='DD FD'!$AI$3),LC185,0),
IF(AND(LL185='DD FD'!$J$7,LN185='DD FD'!$AI$3),LM185,0),
IF(AND(LV185='DD FD'!$J$7,LX185='DD FD'!$AI$3),LW185,0),
IF(AND(MF185='DD FD'!$J$7,MH185='DD FD'!$AI$3),MG185,0),
IF(AND(MQ185='DD FD'!$J$7,MS185='DD FD'!$AI$3),MR185,0),
IF(AND(NB185='DD FD'!$J$7,ND185='DD FD'!$AI$3),NC185,0),
IF(AND(NM185='DD FD'!$J$7,NO185='DD FD'!$AI$3),NN185,0),
IF(AND(NX185='DD FD'!$J$7,NZ185='DD FD'!$AI$3),NY185,0),
IF(AND(OI185='DD FD'!$J$7,OK185='DD FD'!$AI$3),OJ185,0),
),2)</f>
        <v>0</v>
      </c>
      <c r="OT185" s="865">
        <f>ROUNDUP(SUM(
IF(AND(LB185='DD FD'!$J$6,LD185='DD FD'!$AI$3),LC185,0),
IF(AND(LL185='DD FD'!$J$6,LN185='DD FD'!$AI$3),LM185,0),
IF(AND(LV185='DD FD'!$J$6,LX185='DD FD'!$AI$3),LW185,0),
IF(AND(MF185='DD FD'!$J$6,MH185='DD FD'!$AI$3),MG185,0),
IF(AND(MQ185='DD FD'!$J$6,MS185='DD FD'!$AI$3),MR185,0),
IF(AND(NB185='DD FD'!$J$6,ND185='DD FD'!$AI$3),NC185,0),
IF(AND(NM185='DD FD'!$J$6,NO185='DD FD'!$AI$3),NN185,0),
IF(AND(NX185='DD FD'!$J$6,NZ185='DD FD'!$AI$3),NY185,0),
IF(AND(OI185='DD FD'!$J$6,OK185='DD FD'!$AI$3),OJ185,0),
),2)</f>
        <v>0</v>
      </c>
      <c r="OU185" s="865">
        <f>ROUNDUP(SUM(
IF(AND(LB185='DD FD'!$J$10,LD185='DD FD'!$AI$3),LC185,0),
IF(AND(LL185='DD FD'!$J$10,LN185='DD FD'!$AI$3),LM185,0),
IF(AND(LV185='DD FD'!$J$10,LX185='DD FD'!$AI$3),LW185,0),
IF(AND(MF185='DD FD'!$J$10,MH185='DD FD'!$AI$3),MG185,0),
IF(AND(MQ185='DD FD'!$J$10,MS185='DD FD'!$AI$3),MR185,0),
IF(AND(NB185='DD FD'!$J$10,ND185='DD FD'!$AI$3),NC185,0),
IF(AND(NM185='DD FD'!$J$10,NO185='DD FD'!$AI$3),NN185,0),
IF(AND(NX185='DD FD'!$J$10,NZ185='DD FD'!$AI$3),NY185,0),
IF(AND(OI185='DD FD'!$J$10,OK185='DD FD'!$AI$3),OJ185,0),
),2)</f>
        <v>0</v>
      </c>
      <c r="OV185" s="865">
        <f>ROUNDUP(SUM(
IF(AND(LB185='DD FD'!$J$8,LD185='DD FD'!$AI$3),LC185,0),
IF(AND(LL185='DD FD'!$J$8,LN185='DD FD'!$AI$3),LM185,0),
IF(AND(LV185='DD FD'!$J$8,LX185='DD FD'!$AI$3),LW185,0),
IF(AND(MF185='DD FD'!$J$8,MH185='DD FD'!$AI$3),MG185,0),
IF(AND(MQ185='DD FD'!$J$8,MS185='DD FD'!$AI$3),MR185,0),
IF(AND(NB185='DD FD'!$J$8,ND185='DD FD'!$AI$3),NC185,0),
IF(AND(NM185='DD FD'!$J$8,NO185='DD FD'!$AI$3),NN185,0),
IF(AND(NX185='DD FD'!$J$8,NZ185='DD FD'!$AI$3),NY185,0),
IF(AND(OI185='DD FD'!$J$8,OK185='DD FD'!$AI$3),OJ185,0),
),2)</f>
        <v>0</v>
      </c>
      <c r="OW185" s="865">
        <f>ROUNDUP(SUM(
IF(AND(LB185='DD FD'!$J$5,LD185='DD FD'!$AI$3),LC185,0),
IF(AND(LL185='DD FD'!$J$5,LN185='DD FD'!$AI$3),LM185,0),
IF(AND(LV185='DD FD'!$J$5,LX185='DD FD'!$AI$3),LW185,0),
IF(AND(MF185='DD FD'!$J$5,MH185='DD FD'!$AI$3),MG185,0),
IF(AND(MQ185='DD FD'!$J$5,MS185='DD FD'!$AI$3),MR185,0),
IF(AND(NB185='DD FD'!$J$5,ND185='DD FD'!$AI$3),NC185,0),
IF(AND(NM185='DD FD'!$J$5,NO185='DD FD'!$AI$3),NN185,0),
IF(AND(NX185='DD FD'!$J$5,NZ185='DD FD'!$AI$3),NY185,0),
IF(AND(OI185='DD FD'!$J$5,OK185='DD FD'!$AI$3),OJ185,0),
),2)</f>
        <v>0</v>
      </c>
      <c r="OX185" s="865">
        <f>ROUNDUP(SUM(
IF(AND(LB185='DD FD'!$J$9,LD185='DD FD'!$AI$3),LC185,0),
IF(AND(LL185='DD FD'!$J$9,LN185='DD FD'!$AI$3),LM185,0),
IF(AND(LV185='DD FD'!$J$9,LX185='DD FD'!$AI$3),LW185,0),
IF(AND(MF185='DD FD'!$J$9,MH185='DD FD'!$AI$3),MG185,0),
IF(AND(MQ185='DD FD'!$J$9,MS185='DD FD'!$AI$3),MR185,0),
IF(AND(NB185='DD FD'!$J$9,ND185='DD FD'!$AI$3),NC185,0),
IF(AND(NM185='DD FD'!$J$9,NO185='DD FD'!$AI$3),NN185,0),
IF(AND(NX185='DD FD'!$J$9,NZ185='DD FD'!$AI$3),NY185,0),
IF(AND(OI185='DD FD'!$J$9,OK185='DD FD'!$AI$3),OJ185,0),
),2)</f>
        <v>0</v>
      </c>
      <c r="OY185" s="865">
        <f>ROUNDUP(SUM(
IF(AND(LB185='DD FD'!$J$4,LD185='DD FD'!$AI$3),LC185,0),
IF(AND(LL185='DD FD'!$J$4,LN185='DD FD'!$AI$3),LM185,0),
IF(AND(LV185='DD FD'!$J$4,LX185='DD FD'!$AI$3),LW185,0),
IF(AND(MF185='DD FD'!$J$4,MH185='DD FD'!$AI$3),MG185,0),
IF(AND(MQ185='DD FD'!$J$4,MS185='DD FD'!$AI$3),MR185,0),
IF(AND(NB185='DD FD'!$J$4,ND185='DD FD'!$AI$3),NC185,0),
IF(AND(NM185='DD FD'!$J$4,NO185='DD FD'!$AI$3),NN185,0),
IF(AND(NX185='DD FD'!$J$4,NZ185='DD FD'!$AI$3),NY185,0),
IF(AND(OI185='DD FD'!$J$4,OK185='DD FD'!$AI$3),OJ185,0),
),2)</f>
        <v>0</v>
      </c>
      <c r="OZ185" s="867">
        <f>ROUNDUP(SUM(
IF(AND(LB185='DD FD'!$J$11,LD185='DD FD'!$AI$3),LC185,0),
IF(AND(LL185='DD FD'!$J$11,LN185='DD FD'!$AI$3),LM185,0),
IF(AND(LV185='DD FD'!$J$11,LX185='DD FD'!$AI$3),LW185,0),
IF(AND(MF185='DD FD'!$J$11,MH185='DD FD'!$AI$3),MG185,0),
IF(AND(MQ185='DD FD'!$J$11,MS185='DD FD'!$AI$3),MR185,0),
IF(AND(NB185='DD FD'!$J$11,ND185='DD FD'!$AI$3),NC185,0),
IF(AND(NM185='DD FD'!$J$11,NO185='DD FD'!$AI$3),NN185,0),
IF(AND(NX185='DD FD'!$J$11,NZ185='DD FD'!$AI$3),NY185,0),
IF(AND(OI185='DD FD'!$J$11,OK185='DD FD'!$AI$3),OJ185,0),
),2)</f>
        <v>0</v>
      </c>
    </row>
    <row r="186" spans="1:416">
      <c r="A186" s="663"/>
      <c r="B186" s="182"/>
      <c r="C186" s="282"/>
      <c r="D186" s="282"/>
      <c r="E186" s="183"/>
      <c r="F186" s="355"/>
      <c r="G186" s="359"/>
      <c r="H186" s="664"/>
      <c r="I186" s="173"/>
      <c r="J186" s="161" t="str">
        <f t="shared" si="54"/>
        <v/>
      </c>
      <c r="K186" s="633" t="str">
        <f t="shared" si="71"/>
        <v/>
      </c>
      <c r="L186" s="636"/>
      <c r="M186" s="124" t="str">
        <f t="shared" si="72"/>
        <v/>
      </c>
      <c r="N186" s="125" t="str">
        <f t="shared" si="55"/>
        <v/>
      </c>
      <c r="O186" s="175"/>
      <c r="P186" s="175"/>
      <c r="Q186" s="126" t="str">
        <f t="shared" si="73"/>
        <v/>
      </c>
      <c r="R186" s="184"/>
      <c r="S186" s="184"/>
      <c r="T186" s="182"/>
      <c r="U186" s="182"/>
      <c r="V186" s="182"/>
      <c r="W186" s="358"/>
      <c r="X186" s="182"/>
      <c r="Y186" s="183"/>
      <c r="Z186" s="123"/>
      <c r="AA186" s="176"/>
      <c r="AB186" s="176"/>
      <c r="AC186" s="176"/>
      <c r="AD186" s="176"/>
      <c r="AE186" s="176"/>
      <c r="AF186" s="176"/>
      <c r="AG186" s="127" t="str">
        <f t="shared" si="74"/>
        <v/>
      </c>
      <c r="AH186" s="127" t="str">
        <f t="shared" si="75"/>
        <v/>
      </c>
      <c r="AI186" s="370"/>
      <c r="AJ186" s="635"/>
      <c r="AK186" s="619" t="str">
        <f t="shared" si="76"/>
        <v/>
      </c>
      <c r="AL186" s="124" t="str">
        <f t="shared" si="56"/>
        <v/>
      </c>
      <c r="AM186" s="124" t="str">
        <f t="shared" si="57"/>
        <v/>
      </c>
      <c r="AN186" s="124" t="str">
        <f t="shared" si="58"/>
        <v/>
      </c>
      <c r="AO186" s="124" t="str">
        <f t="shared" si="59"/>
        <v/>
      </c>
      <c r="AP186" s="184"/>
      <c r="AQ186" s="182"/>
      <c r="AR186" s="182"/>
      <c r="AS186" s="182"/>
      <c r="AT186" s="182"/>
      <c r="AU186" s="127" t="str">
        <f t="shared" si="60"/>
        <v/>
      </c>
      <c r="AV186" s="354"/>
      <c r="AW186" s="127" t="str">
        <f t="shared" si="61"/>
        <v/>
      </c>
      <c r="AX186" s="144" t="str">
        <f t="shared" si="62"/>
        <v/>
      </c>
      <c r="AY186" s="182"/>
      <c r="AZ186" s="23"/>
      <c r="BA186" s="23"/>
      <c r="BB186" s="183"/>
      <c r="BC186" s="622"/>
      <c r="BD186" s="649" t="str">
        <f t="shared" si="77"/>
        <v/>
      </c>
      <c r="BE186" s="354"/>
      <c r="BF186" s="192" t="str">
        <f t="shared" si="78"/>
        <v/>
      </c>
      <c r="BG186" s="159"/>
      <c r="BH186" s="159"/>
      <c r="BI186" s="182"/>
      <c r="BJ186" s="194"/>
      <c r="BK186" s="194"/>
      <c r="BL186" s="194"/>
      <c r="BM186" s="127" t="str">
        <f t="shared" si="63"/>
        <v/>
      </c>
      <c r="BN186" s="194"/>
      <c r="BO186" s="178" t="str">
        <f t="shared" si="64"/>
        <v/>
      </c>
      <c r="BP186" s="191"/>
      <c r="BQ186" s="182"/>
      <c r="BR186" s="23"/>
      <c r="BS186" s="23"/>
      <c r="BT186" s="23"/>
      <c r="BU186" s="651"/>
      <c r="BV186" s="647"/>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633" t="str">
        <f t="shared" si="79"/>
        <v/>
      </c>
      <c r="DY186" s="736"/>
      <c r="DZ186" s="334"/>
      <c r="EA186" s="736"/>
      <c r="EB186" s="197"/>
      <c r="EC186" s="194"/>
      <c r="ED186" s="197"/>
      <c r="EE186" s="197"/>
      <c r="EF186" s="194"/>
      <c r="EG186" s="194"/>
      <c r="EH186" s="194"/>
      <c r="EI186" s="123" t="str">
        <f t="shared" si="65"/>
        <v/>
      </c>
      <c r="EJ186" s="194"/>
      <c r="EK186" s="620" t="str">
        <f t="shared" si="66"/>
        <v/>
      </c>
      <c r="EL186" s="756"/>
      <c r="EM186" s="620" t="str">
        <f t="shared" si="80"/>
        <v/>
      </c>
      <c r="EN186" s="733"/>
      <c r="EO186" s="163"/>
      <c r="EP186" s="163"/>
      <c r="EQ186" s="163"/>
      <c r="ER186" s="163"/>
      <c r="ES186" s="163"/>
      <c r="ET186" s="163"/>
      <c r="EU186" s="163"/>
      <c r="EV186" s="163"/>
      <c r="EW186" s="163"/>
      <c r="EX186" s="163"/>
      <c r="EY186" s="163"/>
      <c r="EZ186" s="163"/>
      <c r="FA186" s="163"/>
      <c r="FB186" s="163"/>
      <c r="FC186" s="742"/>
      <c r="FD186" s="648" t="str">
        <f t="shared" si="67"/>
        <v/>
      </c>
      <c r="FE186" s="183"/>
      <c r="FF186" s="201"/>
      <c r="FG186" s="201"/>
      <c r="FH186" s="201"/>
      <c r="FI186" s="201"/>
      <c r="FJ186" s="201"/>
      <c r="FK186" s="201"/>
      <c r="FL186" s="182"/>
      <c r="FM186" s="182"/>
      <c r="FN186" s="334"/>
      <c r="FO186" s="123" t="str">
        <f t="shared" si="68"/>
        <v/>
      </c>
      <c r="FP186" s="889" t="str">
        <f>IF(Table1[[#This Row],[Baumwollanteil (in %)]]&lt;&gt;"","05","")</f>
        <v/>
      </c>
      <c r="FQ186" s="999"/>
      <c r="FR186" s="179" t="str">
        <f t="shared" si="69"/>
        <v/>
      </c>
      <c r="FS186" s="175"/>
      <c r="FT186" s="175"/>
      <c r="FU186" s="175"/>
      <c r="FV186" s="745" t="str">
        <f t="shared" si="70"/>
        <v/>
      </c>
      <c r="FZ186" s="24"/>
      <c r="GA186" s="24"/>
      <c r="GC186" s="1010" t="str">
        <f>IF(Table1[[#This Row],[Global Trade Item Number (GTIN)]]="","",Table1[[#This Row],[Global Trade Item Number (GTIN)]])</f>
        <v/>
      </c>
      <c r="GD186" s="790" t="str">
        <f>IF(Table1[[#This Row],[WAWI-Nr./ Kreditoren-Nummer
(ASDV)]]&lt;&gt;"",Table1[[#This Row],[WAWI-Nr./ Kreditoren-Nummer
(ASDV)]],"")</f>
        <v/>
      </c>
      <c r="GE186" s="190"/>
      <c r="GF186" s="790" t="str">
        <f>IF(Table1[[#This Row],[Gültig ab (Datum)]]&lt;&gt;"","31.12.9999","")</f>
        <v/>
      </c>
      <c r="GG186" s="190"/>
      <c r="GH186" s="190"/>
      <c r="GI186" s="616"/>
      <c r="GJ186" s="765"/>
      <c r="GK186" s="763"/>
      <c r="GL186" s="617"/>
      <c r="GM186" s="617"/>
      <c r="GN186" s="617"/>
      <c r="GO186" s="617"/>
      <c r="GP186" s="617"/>
      <c r="GQ186" s="775"/>
      <c r="GR186" s="771"/>
      <c r="GS186" s="159"/>
      <c r="GT186" s="610"/>
      <c r="GU186" s="610"/>
      <c r="GV186" s="610"/>
      <c r="GW186" s="610"/>
      <c r="GX186" s="610"/>
      <c r="GY186" s="610"/>
      <c r="GZ186" s="610"/>
      <c r="HA186" s="610"/>
      <c r="HB186" s="771"/>
      <c r="HC186" s="610"/>
      <c r="HD186" s="610"/>
      <c r="HE186" s="610"/>
      <c r="HF186" s="610"/>
      <c r="HG186" s="610"/>
      <c r="HH186" s="610"/>
      <c r="HI186" s="610"/>
      <c r="HJ186" s="610"/>
      <c r="HK186" s="610"/>
      <c r="HL186" s="771"/>
      <c r="HM186" s="610"/>
      <c r="HN186" s="610"/>
      <c r="HO186" s="610"/>
      <c r="HP186" s="610"/>
      <c r="HQ186" s="610"/>
      <c r="HR186" s="610"/>
      <c r="HS186" s="610"/>
      <c r="HT186" s="610"/>
      <c r="HU186" s="610"/>
      <c r="HV186" s="771"/>
      <c r="HW186" s="610"/>
      <c r="HX186" s="610"/>
      <c r="HY186" s="610"/>
      <c r="HZ186" s="610"/>
      <c r="IA186" s="610"/>
      <c r="IB186" s="610"/>
      <c r="IC186" s="610"/>
      <c r="ID186" s="610"/>
      <c r="IE186" s="610"/>
      <c r="IF186" s="610"/>
      <c r="IG186" s="771"/>
      <c r="IH186" s="610"/>
      <c r="II186" s="610"/>
      <c r="IJ186" s="610"/>
      <c r="IK186" s="610"/>
      <c r="IL186" s="610"/>
      <c r="IM186" s="610"/>
      <c r="IN186" s="610"/>
      <c r="IO186" s="610"/>
      <c r="IP186" s="610"/>
      <c r="IQ186" s="610"/>
      <c r="IR186" s="771"/>
      <c r="IS186" s="610"/>
      <c r="IT186" s="610"/>
      <c r="IU186" s="610"/>
      <c r="IV186" s="610"/>
      <c r="IW186" s="610"/>
      <c r="IX186" s="610"/>
      <c r="IY186" s="610"/>
      <c r="IZ186" s="610"/>
      <c r="JA186" s="610"/>
      <c r="JB186" s="610"/>
      <c r="JC186" s="771"/>
      <c r="JD186" s="610"/>
      <c r="JE186" s="610"/>
      <c r="JF186" s="610"/>
      <c r="JG186" s="610"/>
      <c r="JH186" s="610"/>
      <c r="JI186" s="610"/>
      <c r="JJ186" s="610"/>
      <c r="JK186" s="610"/>
      <c r="JL186" s="610"/>
      <c r="JM186" s="827"/>
      <c r="JN186" s="771"/>
      <c r="JO186" s="610"/>
      <c r="JP186" s="610"/>
      <c r="JQ186" s="610"/>
      <c r="JR186" s="610"/>
      <c r="JS186" s="610"/>
      <c r="JT186" s="610"/>
      <c r="JU186" s="610"/>
      <c r="JV186" s="610"/>
      <c r="JW186" s="610"/>
      <c r="JX186" s="610"/>
      <c r="JY186" s="771"/>
      <c r="JZ186" s="610"/>
      <c r="KA186" s="610"/>
      <c r="KB186" s="610"/>
      <c r="KC186" s="610"/>
      <c r="KD186" s="610"/>
      <c r="KE186" s="610"/>
      <c r="KF186" s="610"/>
      <c r="KG186" s="610"/>
      <c r="KH186" s="610"/>
      <c r="KI186" s="610"/>
      <c r="KL186" s="803" t="str">
        <f>IF(Table1[[#This Row],[GTIN]]&lt;&gt;"",Table1[[#This Row],[GTIN]],"")</f>
        <v/>
      </c>
      <c r="KM186" s="804" t="str">
        <f>Table1[[#This Row],[Kreditor]]</f>
        <v/>
      </c>
      <c r="KN186" s="805" t="str">
        <f>IF(Table1[[#This Row],[Gültig ab (Datum)]]&lt;&gt;"",Table1[[#This Row],[Gültig ab (Datum)]],"")</f>
        <v/>
      </c>
      <c r="KO186" s="805" t="str">
        <f>Table1[[#This Row],[Gültig bis]]</f>
        <v/>
      </c>
      <c r="KP186" s="818" t="str">
        <f>IF(Table1[[#This Row],[Artikel verpackt? 
(X=Ja)]]="","",Table1[[#This Row],[Artikel verpackt? 
(X=Ja)]])</f>
        <v/>
      </c>
      <c r="KQ186" s="806" t="str">
        <f>IF(Table1[[#This Row],[Verpackung recyclingfähig?
(X=Ja)]]="","",Table1[[#This Row],[Verpackung recyclingfähig?
(X=Ja)]])</f>
        <v/>
      </c>
      <c r="KR186" s="807"/>
      <c r="KS186" s="808"/>
      <c r="KT186" s="809"/>
      <c r="KU186" s="809"/>
      <c r="KV186" s="809"/>
      <c r="KW186" s="809"/>
      <c r="KX186" s="809"/>
      <c r="KY186" s="809"/>
      <c r="KZ186" s="810"/>
      <c r="LA186" s="811" t="str">
        <f>IF(Table1[[#This Row],[Hauptkörper - B1 - Art]]="","",VLOOKUP(Table1[[#This Row],[Hauptkörper - B1 - Art]],'DD FD'!B:C,2,FALSE))</f>
        <v/>
      </c>
      <c r="LB186" s="812" t="str">
        <f>IF(Table1[[#This Row],[Hauptkörper - B1 - Fraktion]]="","",VLOOKUP(Table1[[#This Row],[Hauptkörper - B1 - Fraktion]],'DD FD'!H:J,3,FALSE))</f>
        <v/>
      </c>
      <c r="LC186" s="809" t="str">
        <f>IF(Table1[[#This Row],[Hauptkörper - B1 - Gewicht
(in G)]]="","",Table1[[#This Row],[Hauptkörper - B1 - Gewicht
(in G)]])</f>
        <v/>
      </c>
      <c r="LD186" s="809" t="str">
        <f>IF(Table1[[#This Row],[Hauptkörper - B1 - Lizenzierungs-pflichtig? (X=Ja)]]="","",Table1[[#This Row],[Hauptkörper - B1 - Lizenzierungs-pflichtig? (X=Ja)]])</f>
        <v/>
      </c>
      <c r="LE186" s="812" t="str">
        <f>IF(Table1[[#This Row],[Hauptkörper - B1 - Virgin Material]]="","",VLOOKUP(Table1[[#This Row],[Hauptkörper - B1 - Virgin Material]],'DD FD'!AJ:AK,2,FALSE))</f>
        <v/>
      </c>
      <c r="LF186" s="813" t="str">
        <f>IF(Table1[[#This Row],[Hauptkörper - B1 - Virgin Material Anteil (in %)]]="","",Table1[[#This Row],[Hauptkörper - B1 - Virgin Material Anteil (in %)]])</f>
        <v/>
      </c>
      <c r="LG186" s="812" t="str">
        <f>IF(Table1[[#This Row],[Hauptkörper - B1 - Recyceltes Material]]="","",VLOOKUP(Table1[[#This Row],[Hauptkörper - B1 - Recyceltes Material]],'DD FD'!AL:AM,2,FALSE))</f>
        <v/>
      </c>
      <c r="LH186" s="813" t="str">
        <f>IF(Table1[[#This Row],[Hauptkörper - B1 - Recyceltes Material Anteil (in %)]]="","",Table1[[#This Row],[Hauptkörper - B1 - Recyceltes Material Anteil (in %)]])</f>
        <v/>
      </c>
      <c r="LI186" s="814" t="str">
        <f>IF(Table1[[#This Row],[Hauptkörper - B1 - Beschichtung]]="","",VLOOKUP(Table1[[#This Row],[Hauptkörper - B1 - Beschichtung]],'DD FD'!AE:AF,2,FALSE))</f>
        <v/>
      </c>
      <c r="LJ186" s="815" t="str">
        <f>IF(Table1[[#This Row],[Hauptkörper - B1 - Beschichtung Anteil (in %)]]="","",Table1[[#This Row],[Hauptkörper - B1 - Beschichtung Anteil (in %)]])</f>
        <v/>
      </c>
      <c r="LK186" s="811" t="str">
        <f>IF(Table1[[#This Row],[Hauptkörper - B2 - Art]]="","",VLOOKUP(Table1[[#This Row],[Hauptkörper - B2 - Art]],'DD FD'!B:C,2,FALSE))</f>
        <v/>
      </c>
      <c r="LL186" s="812" t="str">
        <f>IF(Table1[[#This Row],[Hauptkörper - B2 - Fraktion]]="","",VLOOKUP(Table1[[#This Row],[Hauptkörper - B2 - Fraktion]],'DD FD'!H:J,3,FALSE))</f>
        <v/>
      </c>
      <c r="LM186" s="809" t="str">
        <f>IF(Table1[[#This Row],[Hauptkörper - B2 - Gewicht
(in G)]]="","",Table1[[#This Row],[Hauptkörper - B2 - Gewicht
(in G)]])</f>
        <v/>
      </c>
      <c r="LN186" s="809" t="str">
        <f>IF(Table1[[#This Row],[Hauptkörper - B2 - Lizenzierungs-pflichtig? (X=Ja)]]="","",Table1[[#This Row],[Hauptkörper - B2 - Lizenzierungs-pflichtig? (X=Ja)]])</f>
        <v/>
      </c>
      <c r="LO186" s="812" t="str">
        <f>IF(Table1[[#This Row],[Hauptkörper - B2 - Virgin Material]]="","",VLOOKUP(Table1[[#This Row],[Hauptkörper - B2 - Virgin Material]],'DD FD'!AJ:AK,2,FALSE))</f>
        <v/>
      </c>
      <c r="LP186" s="813" t="str">
        <f>IF(Table1[[#This Row],[Hauptkörper - B2 - Virgin Material Anteil (in %)]]="","",Table1[[#This Row],[Hauptkörper - B2 - Virgin Material Anteil (in %)]])</f>
        <v/>
      </c>
      <c r="LQ186" s="812" t="str">
        <f>IF(Table1[[#This Row],[Hauptkörper - B2 - Recyceltes Material]]="","",VLOOKUP(Table1[[#This Row],[Hauptkörper - B2 - Recyceltes Material]],'DD FD'!AL:AM,2,FALSE))</f>
        <v/>
      </c>
      <c r="LR186" s="813" t="str">
        <f>IF(Table1[[#This Row],[Hauptkörper - B2 - Recyceltes Material Anteil (in %)]]="","",Table1[[#This Row],[Hauptkörper - B2 - Recyceltes Material Anteil (in %)]])</f>
        <v/>
      </c>
      <c r="LS186" s="812" t="str">
        <f>IF(Table1[[#This Row],[Hauptkörper - B2 - Beschichtung]]="","",VLOOKUP(Table1[[#This Row],[Hauptkörper - B2 - Beschichtung]],'DD FD'!AE:AF,2,FALSE))</f>
        <v/>
      </c>
      <c r="LT186" s="815" t="str">
        <f>IF(Table1[[#This Row],[Hauptkörper - B2 - Beschichtung Anteil (in %)]]="","",Table1[[#This Row],[Hauptkörper - B2 - Beschichtung Anteil (in %)]])</f>
        <v/>
      </c>
      <c r="LU186" s="811" t="str">
        <f>IF(Table1[[#This Row],[Hauptkörper - B3 - Art]]="","",VLOOKUP(Table1[[#This Row],[Hauptkörper - B3 - Art]],'DD FD'!B:C,2,FALSE))</f>
        <v/>
      </c>
      <c r="LV186" s="812" t="str">
        <f>IF(Table1[[#This Row],[Hauptkörper - B3 - Fraktion]]="","",VLOOKUP(Table1[[#This Row],[Hauptkörper - B3 - Fraktion]],'DD FD'!H:J,3,FALSE))</f>
        <v/>
      </c>
      <c r="LW186" s="809" t="str">
        <f>IF(Table1[[#This Row],[Hauptkörper - B3 - Gewicht
(in G)]]="","",Table1[[#This Row],[Hauptkörper - B3 - Gewicht
(in G)]])</f>
        <v/>
      </c>
      <c r="LX186" s="809" t="str">
        <f>IF(Table1[[#This Row],[Hauptkörper - B3 - Lizenzierungs-pflichtig? (X=Ja)]]="","",Table1[[#This Row],[Hauptkörper - B3 - Lizenzierungs-pflichtig? (X=Ja)]])</f>
        <v/>
      </c>
      <c r="LY186" s="812" t="str">
        <f>IF(Table1[[#This Row],[Hauptkörper - B3 - Virgin Material]]="","",VLOOKUP(Table1[[#This Row],[Hauptkörper - B3 - Virgin Material]],'DD FD'!AJ:AK,2,FALSE))</f>
        <v/>
      </c>
      <c r="LZ186" s="813" t="str">
        <f>IF(Table1[[#This Row],[Hauptkörper - B3 - Virgin Material Anteil (in %)]]="","",Table1[[#This Row],[Hauptkörper - B3 - Virgin Material Anteil (in %)]])</f>
        <v/>
      </c>
      <c r="MA186" s="812" t="str">
        <f>IF(Table1[[#This Row],[Hauptkörper - B3 - Recyceltes Material]]="","",VLOOKUP(Table1[[#This Row],[Hauptkörper - B3 - Recyceltes Material]],'DD FD'!AL:AM,2,FALSE))</f>
        <v/>
      </c>
      <c r="MB186" s="813" t="str">
        <f>IF(Table1[[#This Row],[Hauptkörper - B3 - Recyceltes Material Anteil (in %)]]="","",Table1[[#This Row],[Hauptkörper - B3 - Recyceltes Material Anteil (in %)]])</f>
        <v/>
      </c>
      <c r="MC186" s="812" t="str">
        <f>IF(Table1[[#This Row],[Hauptkörper - B3 - Beschichtung]]="","",VLOOKUP(Table1[[#This Row],[Hauptkörper - B3 - Beschichtung]],'DD FD'!AE:AF,2,FALSE))</f>
        <v/>
      </c>
      <c r="MD186" s="815" t="str">
        <f>IF(Table1[[#This Row],[Hauptkörper - B3 - Beschichtung Anteil (in %)]]="","",Table1[[#This Row],[Hauptkörper - B3 - Beschichtung Anteil (in %)]])</f>
        <v/>
      </c>
      <c r="ME186" s="811" t="str">
        <f>IF(Table1[[#This Row],[Verschluss - B1 - Art]]="","",VLOOKUP(Table1[[#This Row],[Verschluss - B1 - Art]],'DD FD'!D:E,2,FALSE))</f>
        <v/>
      </c>
      <c r="MF186" s="812" t="str">
        <f>IF(Table1[[#This Row],[Verschluss - B1 - Fraktion]]="","",VLOOKUP(Table1[[#This Row],[Verschluss - B1 - Fraktion]],'DD FD'!H:J,3,FALSE))</f>
        <v/>
      </c>
      <c r="MG186" s="809" t="str">
        <f>IF(Table1[[#This Row],[Verschluss - B1 - Gewicht (in G)]]="","",Table1[[#This Row],[Verschluss - B1 - Gewicht (in G)]])</f>
        <v/>
      </c>
      <c r="MH186" s="809" t="str">
        <f>IF(Table1[[#This Row],[Verschluss - B1 - Lizenzierungs-pflichtig? (X=Ja)]]="","",Table1[[#This Row],[Verschluss - B1 - Lizenzierungs-pflichtig? (X=Ja)]])</f>
        <v/>
      </c>
      <c r="MI186" s="809" t="str">
        <f>IF(Table1[[#This Row],[Verschluss - B1 - Trennbar vom Hauptkörper? (X=Ja)]]="","",Table1[[#This Row],[Verschluss - B1 - Trennbar vom Hauptkörper? (X=Ja)]])</f>
        <v/>
      </c>
      <c r="MJ186" s="812" t="str">
        <f>IF(Table1[[#This Row],[Verschluss - B1 - Virgin Material]]="","",VLOOKUP(Table1[[#This Row],[Verschluss - B1 - Virgin Material]],'DD FD'!AJ:AK,2,FALSE))</f>
        <v/>
      </c>
      <c r="MK186" s="813" t="str">
        <f>IF(Table1[[#This Row],[Verschluss - B1 - Virgin Material Anteil (in %)]]="","",Table1[[#This Row],[Verschluss - B1 - Virgin Material Anteil (in %)]])</f>
        <v/>
      </c>
      <c r="ML186" s="812" t="str">
        <f>IF(Table1[[#This Row],[Verschluss - B1 - Recyceltes Material]]="","",VLOOKUP(Table1[[#This Row],[Verschluss - B1 - Recyceltes Material]],'DD FD'!AL:AM,2,FALSE))</f>
        <v/>
      </c>
      <c r="MM186" s="813" t="str">
        <f>IF(Table1[[#This Row],[Verschluss - B1 - Recyceltes Material Anteil (in %)]]="","",Table1[[#This Row],[Verschluss - B1 - Recyceltes Material Anteil (in %)]])</f>
        <v/>
      </c>
      <c r="MN186" s="812" t="str">
        <f>IF(Table1[[#This Row],[Verschluss - B1 - Beschichtung]]="","",VLOOKUP(Table1[[#This Row],[Verschluss - B1 - Beschichtung]],'DD FD'!AE:AF,2,FALSE))</f>
        <v/>
      </c>
      <c r="MO186" s="815" t="str">
        <f>IF(Table1[[#This Row],[Verschluss - B1 - Beschichtung Anteil (in %)]]="","",Table1[[#This Row],[Verschluss - B1 - Beschichtung Anteil (in %)]])</f>
        <v/>
      </c>
      <c r="MP186" s="811" t="str">
        <f>IF(Table1[[#This Row],[Verschluss - B2 - Art]]="","",VLOOKUP(Table1[[#This Row],[Verschluss - B2 - Art]],'DD FD'!D:E,2,FALSE))</f>
        <v/>
      </c>
      <c r="MQ186" s="812" t="str">
        <f>IF(Table1[[#This Row],[Verschluss - B2 - Fraktion]]="","",VLOOKUP(Table1[[#This Row],[Verschluss - B2 - Fraktion]],'DD FD'!H:J,3,FALSE))</f>
        <v/>
      </c>
      <c r="MR186" s="809" t="str">
        <f>IF(Table1[[#This Row],[Verschluss - B2 - Gewicht (in G)]]="","",Table1[[#This Row],[Verschluss - B2 - Gewicht (in G)]])</f>
        <v/>
      </c>
      <c r="MS186" s="809" t="str">
        <f>IF(Table1[[#This Row],[Verschluss - B2 - Lizenzierungs-pflichtig? (X=Ja)]]="","",Table1[[#This Row],[Verschluss - B2 - Lizenzierungs-pflichtig? (X=Ja)]])</f>
        <v/>
      </c>
      <c r="MT186" s="809" t="str">
        <f>IF(Table1[[#This Row],[Verschluss - B2 - Trennbar vom Hauptkörper? (X=Ja)]]="","",Table1[[#This Row],[Verschluss - B2 - Trennbar vom Hauptkörper? (X=Ja)]])</f>
        <v/>
      </c>
      <c r="MU186" s="812" t="str">
        <f>IF(Table1[[#This Row],[Verschluss - B2 - Virgin Material]]="","",VLOOKUP(Table1[[#This Row],[Verschluss - B2 - Virgin Material]],'DD FD'!AJ:AK,2,FALSE))</f>
        <v/>
      </c>
      <c r="MV186" s="813" t="str">
        <f>IF(Table1[[#This Row],[Verschluss - B2 - Virgin Material Anteil (in %)]]="","",Table1[[#This Row],[Verschluss - B2 - Virgin Material Anteil (in %)]])</f>
        <v/>
      </c>
      <c r="MW186" s="812" t="str">
        <f>IF(Table1[[#This Row],[Verschluss - B2 - Recyceltes Material]]="","",VLOOKUP(Table1[[#This Row],[Verschluss - B2 - Recyceltes Material]],'DD FD'!AL:AM,2,FALSE))</f>
        <v/>
      </c>
      <c r="MX186" s="813" t="str">
        <f>IF(Table1[[#This Row],[Verschluss - B2 - Recyceltes Material Anteil (in %)]]="","",Table1[[#This Row],[Verschluss - B2 - Recyceltes Material Anteil (in %)]])</f>
        <v/>
      </c>
      <c r="MY186" s="812" t="str">
        <f>IF(Table1[[#This Row],[Verschluss - B2 - Beschichtung]]="","",VLOOKUP(Table1[[#This Row],[Verschluss - B2 - Beschichtung]],'DD FD'!AE:AF,2,FALSE))</f>
        <v/>
      </c>
      <c r="MZ186" s="815" t="str">
        <f>IF(Table1[[#This Row],[Verschluss - B2 - Beschichtung Anteil (in %)]]="","",Table1[[#This Row],[Verschluss - B2 - Beschichtung Anteil (in %)]])</f>
        <v/>
      </c>
      <c r="NA186" s="811" t="str">
        <f>IF(Table1[[#This Row],[Verschluss - B3 - Art]]="","",VLOOKUP(Table1[[#This Row],[Verschluss - B3 - Art]],'DD FD'!D:E,2,FALSE))</f>
        <v/>
      </c>
      <c r="NB186" s="812" t="str">
        <f>IF(Table1[[#This Row],[Verschluss - B3 - Fraktion]]="","",VLOOKUP(Table1[[#This Row],[Verschluss - B3 - Fraktion]],'DD FD'!H:J,3,FALSE))</f>
        <v/>
      </c>
      <c r="NC186" s="809" t="str">
        <f>IF(Table1[[#This Row],[Verschluss - B3 - Gewicht (in G)]]="","",Table1[[#This Row],[Verschluss - B3 - Gewicht (in G)]])</f>
        <v/>
      </c>
      <c r="ND186" s="809" t="str">
        <f>IF(Table1[[#This Row],[Verschluss - B3 - Lizenzierungs-pflichtig? (X=Ja)]]="","",Table1[[#This Row],[Verschluss - B3 - Lizenzierungs-pflichtig? (X=Ja)]])</f>
        <v/>
      </c>
      <c r="NE186" s="809" t="str">
        <f>IF(Table1[[#This Row],[Verschluss - B3 - Trennbar vom Hauptkörper? (X=Ja)]]="","",Table1[[#This Row],[Verschluss - B3 - Trennbar vom Hauptkörper? (X=Ja)]])</f>
        <v/>
      </c>
      <c r="NF186" s="812" t="str">
        <f>IF(Table1[[#This Row],[Verschluss - B3 - Virgin Material]]="","",VLOOKUP(Table1[[#This Row],[Verschluss - B3 - Virgin Material]],'DD FD'!AJ:AK,2,FALSE))</f>
        <v/>
      </c>
      <c r="NG186" s="813" t="str">
        <f>IF(Table1[[#This Row],[Verschluss - B3 - Virgin Material Anteil (in %)]]="","",Table1[[#This Row],[Verschluss - B3 - Virgin Material Anteil (in %)]])</f>
        <v/>
      </c>
      <c r="NH186" s="812" t="str">
        <f>IF(Table1[[#This Row],[Verschluss - B3 - Recyceltes Material]]="","",VLOOKUP(Table1[[#This Row],[Verschluss - B3 - Recyceltes Material]],'DD FD'!AL:AM,2,FALSE))</f>
        <v/>
      </c>
      <c r="NI186" s="813" t="str">
        <f>IF(Table1[[#This Row],[Verschluss - B3 - Recyceltes Material Anteil (in %)]]="","",Table1[[#This Row],[Verschluss - B3 - Recyceltes Material Anteil (in %)]])</f>
        <v/>
      </c>
      <c r="NJ186" s="812" t="str">
        <f>IF(Table1[[#This Row],[Verschluss - B3 - Beschichtung]]="","",VLOOKUP(Table1[[#This Row],[Verschluss - B3 - Beschichtung]],'DD FD'!AE:AF,2,FALSE))</f>
        <v/>
      </c>
      <c r="NK186" s="815" t="str">
        <f>IF(Table1[[#This Row],[Verschluss - B3 - Beschichtung Anteil (in %)]]="","",Table1[[#This Row],[Verschluss - B3 - Beschichtung Anteil (in %)]])</f>
        <v/>
      </c>
      <c r="NL186" s="811" t="str">
        <f>IF(Table1[[#This Row],[Etikett - B1 - Art]]="","",VLOOKUP(Table1[[#This Row],[Etikett - B1 - Art]],'DD FD'!F:G,2,FALSE))</f>
        <v/>
      </c>
      <c r="NM186" s="812" t="str">
        <f>IF(Table1[[#This Row],[Etikett - B1 - Fraktion]]="","",VLOOKUP(Table1[[#This Row],[Etikett - B1 - Fraktion]],'DD FD'!H:J,3,FALSE))</f>
        <v/>
      </c>
      <c r="NN186" s="809" t="str">
        <f>IF(Table1[[#This Row],[Etikett - B1 - Gewicht (in G)]]="","",Table1[[#This Row],[Etikett - B1 - Gewicht (in G)]])</f>
        <v/>
      </c>
      <c r="NO186" s="809" t="str">
        <f>IF(Table1[[#This Row],[Etikett - B1 - Lizenzierungs-pflichtig? (X=Ja)]]="","",Table1[[#This Row],[Etikett - B1 - Lizenzierungs-pflichtig? (X=Ja)]])</f>
        <v/>
      </c>
      <c r="NP186" s="809" t="str">
        <f>IF(Table1[[#This Row],[Etikett - B1 - Trennbar vom Hauptkörper? (X=Ja)]]="","",Table1[[#This Row],[Etikett - B1 - Trennbar vom Hauptkörper? (X=Ja)]])</f>
        <v/>
      </c>
      <c r="NQ186" s="812" t="str">
        <f>IF(Table1[[#This Row],[Etikett - B1 - Virgin Material]]="","",VLOOKUP(Table1[[#This Row],[Etikett - B1 - Virgin Material]],'DD FD'!AJ:AK,2,FALSE))</f>
        <v/>
      </c>
      <c r="NR186" s="813" t="str">
        <f>IF(Table1[[#This Row],[Etikett - B1 - Virgin Material Anteil (in %)]]="","",Table1[[#This Row],[Etikett - B1 - Virgin Material Anteil (in %)]])</f>
        <v/>
      </c>
      <c r="NS186" s="812" t="str">
        <f>IF(Table1[[#This Row],[Etikett - B1 - Recyceltes Material]]="","",VLOOKUP(Table1[[#This Row],[Etikett - B1 - Recyceltes Material]],'DD FD'!AL:AM,2,FALSE))</f>
        <v/>
      </c>
      <c r="NT186" s="813" t="str">
        <f>IF(Table1[[#This Row],[Etikett - B1 - Recyceltes Material Anteil (in %)]]="","",Table1[[#This Row],[Etikett - B1 - Recyceltes Material Anteil (in %)]])</f>
        <v/>
      </c>
      <c r="NU186" s="812" t="str">
        <f>IF(Table1[[#This Row],[Etikett - B1 - Beschichtung]]="","",VLOOKUP(Table1[[#This Row],[Etikett - B1 - Beschichtung]],'DD FD'!AE:AF,2,FALSE))</f>
        <v/>
      </c>
      <c r="NV186" s="815" t="str">
        <f>IF(Table1[[#This Row],[Etikett - B1 - Beschichtung Anteil (in %)]]="","",Table1[[#This Row],[Etikett - B1 - Beschichtung Anteil (in %)]])</f>
        <v/>
      </c>
      <c r="NW186" s="811" t="str">
        <f>IF(Table1[[#This Row],[Etikett - B2 - Art]]="","",VLOOKUP(Table1[[#This Row],[Etikett - B2 - Art]],'DD FD'!F:G,2,FALSE))</f>
        <v/>
      </c>
      <c r="NX186" s="812" t="str">
        <f>IF(Table1[[#This Row],[Etikett - B2 - Fraktion]]="","",VLOOKUP(Table1[[#This Row],[Etikett - B2 - Fraktion]],'DD FD'!H:J,3,FALSE))</f>
        <v/>
      </c>
      <c r="NY186" s="809" t="str">
        <f>IF(Table1[[#This Row],[Etikett - B2 - Gewicht (in G)]]="","",Table1[[#This Row],[Etikett - B2 - Gewicht (in G)]])</f>
        <v/>
      </c>
      <c r="NZ186" s="809" t="str">
        <f>IF(Table1[[#This Row],[Etikett - B2 - Lizenzierungs-pflichtig? (X=Ja)]]="","",Table1[[#This Row],[Etikett - B2 - Lizenzierungs-pflichtig? (X=Ja)]])</f>
        <v/>
      </c>
      <c r="OA186" s="809" t="str">
        <f>IF(Table1[[#This Row],[Etikett - B2 - Trennbar vom Hauptkörper? (X=Ja)]]="","",Table1[[#This Row],[Etikett - B2 - Trennbar vom Hauptkörper? (X=Ja)]])</f>
        <v/>
      </c>
      <c r="OB186" s="812" t="str">
        <f>IF(Table1[[#This Row],[Etikett - B2 - Virgin Material]]="","",VLOOKUP(Table1[[#This Row],[Etikett - B2 - Virgin Material]],'DD FD'!AJ:AK,2,FALSE))</f>
        <v/>
      </c>
      <c r="OC186" s="813" t="str">
        <f>IF(Table1[[#This Row],[Etikett - B2 - Virgin Material Anteil (in %)]]="","",Table1[[#This Row],[Etikett - B2 - Virgin Material Anteil (in %)]])</f>
        <v/>
      </c>
      <c r="OD186" s="812" t="str">
        <f>IF(Table1[[#This Row],[Etikett - B2 - Recyceltes Material]]="","",VLOOKUP(Table1[[#This Row],[Etikett - B2 - Recyceltes Material]],'DD FD'!AL:AM,2,FALSE))</f>
        <v/>
      </c>
      <c r="OE186" s="813" t="str">
        <f>IF(Table1[[#This Row],[Etikett - B2 - Recyceltes Material Anteil (in %)]]="","",Table1[[#This Row],[Etikett - B2 - Recyceltes Material Anteil (in %)]])</f>
        <v/>
      </c>
      <c r="OF186" s="812" t="str">
        <f>IF(Table1[[#This Row],[Etikett - B2 - Beschichtung]]="","",VLOOKUP(Table1[[#This Row],[Etikett - B2 - Beschichtung]],'DD FD'!AE:AF,2,FALSE))</f>
        <v/>
      </c>
      <c r="OG186" s="815" t="str">
        <f>IF(Table1[[#This Row],[Etikett - B2 - Beschichtung Anteil (in %)]]="","",Table1[[#This Row],[Etikett - B2 - Beschichtung Anteil (in %)]])</f>
        <v/>
      </c>
      <c r="OH186" s="811" t="str">
        <f>IF(Table1[[#This Row],[Etikett - B3 - Art]]="","",VLOOKUP(Table1[[#This Row],[Etikett - B3 - Art]],'DD FD'!F:G,2,FALSE))</f>
        <v/>
      </c>
      <c r="OI186" s="812" t="str">
        <f>IF(Table1[[#This Row],[Etikett - B3 - Fraktion]]="","",VLOOKUP(Table1[[#This Row],[Etikett - B3 - Fraktion]],'DD FD'!H:J,3,FALSE))</f>
        <v/>
      </c>
      <c r="OJ186" s="809" t="str">
        <f>IF(Table1[[#This Row],[Etikett - B3 - Gewicht (in G)]]="","",Table1[[#This Row],[Etikett - B3 - Gewicht (in G)]])</f>
        <v/>
      </c>
      <c r="OK186" s="809" t="str">
        <f>IF(Table1[[#This Row],[Etikett - B3 - Lizenzierungs-pflichtig? (X=Ja)]]="","",Table1[[#This Row],[Etikett - B3 - Lizenzierungs-pflichtig? (X=Ja)]])</f>
        <v/>
      </c>
      <c r="OL186" s="809" t="str">
        <f>IF(Table1[[#This Row],[Etikett - B3 - Trennbar vom Hauptkörper? (X=Ja)]]="","",Table1[[#This Row],[Etikett - B3 - Trennbar vom Hauptkörper? (X=Ja)]])</f>
        <v/>
      </c>
      <c r="OM186" s="812" t="str">
        <f>IF(Table1[[#This Row],[Etikett - B3 - Virgin Material]]="","",VLOOKUP(Table1[[#This Row],[Etikett - B3 - Virgin Material]],'DD FD'!AJ:AK,2,FALSE))</f>
        <v/>
      </c>
      <c r="ON186" s="813" t="str">
        <f>IF(Table1[[#This Row],[Etikett - B3 - Virgin Material Anteil (in %)]]="","",Table1[[#This Row],[Etikett - B3 - Virgin Material Anteil (in %)]])</f>
        <v/>
      </c>
      <c r="OO186" s="812" t="str">
        <f>IF(Table1[[#This Row],[Etikett - B3 - Recyceltes Material]]="","",VLOOKUP(Table1[[#This Row],[Etikett - B3 - Recyceltes Material]],'DD FD'!AL:AM,2,FALSE))</f>
        <v/>
      </c>
      <c r="OP186" s="813" t="str">
        <f>IF(Table1[[#This Row],[Etikett - B3 - Recyceltes Material Anteil (in %)]]="","",Table1[[#This Row],[Etikett - B3 - Recyceltes Material Anteil (in %)]])</f>
        <v/>
      </c>
      <c r="OQ186" s="812" t="str">
        <f>IF(Table1[[#This Row],[Etikett - B3 - Beschichtung]]="","",VLOOKUP(Table1[[#This Row],[Etikett - B3 - Beschichtung]],'DD FD'!AE:AF,2,FALSE))</f>
        <v/>
      </c>
      <c r="OR186" s="861" t="str">
        <f>IF(Table1[[#This Row],[Etikett - B3 - Beschichtung Anteil (in %)]]="","",Table1[[#This Row],[Etikett - B3 - Beschichtung Anteil (in %)]])</f>
        <v/>
      </c>
      <c r="OS186" s="866">
        <f>ROUNDUP(SUM(
IF(AND(LB186='DD FD'!$J$7,LD186='DD FD'!$AI$3),LC186,0),
IF(AND(LL186='DD FD'!$J$7,LN186='DD FD'!$AI$3),LM186,0),
IF(AND(LV186='DD FD'!$J$7,LX186='DD FD'!$AI$3),LW186,0),
IF(AND(MF186='DD FD'!$J$7,MH186='DD FD'!$AI$3),MG186,0),
IF(AND(MQ186='DD FD'!$J$7,MS186='DD FD'!$AI$3),MR186,0),
IF(AND(NB186='DD FD'!$J$7,ND186='DD FD'!$AI$3),NC186,0),
IF(AND(NM186='DD FD'!$J$7,NO186='DD FD'!$AI$3),NN186,0),
IF(AND(NX186='DD FD'!$J$7,NZ186='DD FD'!$AI$3),NY186,0),
IF(AND(OI186='DD FD'!$J$7,OK186='DD FD'!$AI$3),OJ186,0),
),2)</f>
        <v>0</v>
      </c>
      <c r="OT186" s="865">
        <f>ROUNDUP(SUM(
IF(AND(LB186='DD FD'!$J$6,LD186='DD FD'!$AI$3),LC186,0),
IF(AND(LL186='DD FD'!$J$6,LN186='DD FD'!$AI$3),LM186,0),
IF(AND(LV186='DD FD'!$J$6,LX186='DD FD'!$AI$3),LW186,0),
IF(AND(MF186='DD FD'!$J$6,MH186='DD FD'!$AI$3),MG186,0),
IF(AND(MQ186='DD FD'!$J$6,MS186='DD FD'!$AI$3),MR186,0),
IF(AND(NB186='DD FD'!$J$6,ND186='DD FD'!$AI$3),NC186,0),
IF(AND(NM186='DD FD'!$J$6,NO186='DD FD'!$AI$3),NN186,0),
IF(AND(NX186='DD FD'!$J$6,NZ186='DD FD'!$AI$3),NY186,0),
IF(AND(OI186='DD FD'!$J$6,OK186='DD FD'!$AI$3),OJ186,0),
),2)</f>
        <v>0</v>
      </c>
      <c r="OU186" s="865">
        <f>ROUNDUP(SUM(
IF(AND(LB186='DD FD'!$J$10,LD186='DD FD'!$AI$3),LC186,0),
IF(AND(LL186='DD FD'!$J$10,LN186='DD FD'!$AI$3),LM186,0),
IF(AND(LV186='DD FD'!$J$10,LX186='DD FD'!$AI$3),LW186,0),
IF(AND(MF186='DD FD'!$J$10,MH186='DD FD'!$AI$3),MG186,0),
IF(AND(MQ186='DD FD'!$J$10,MS186='DD FD'!$AI$3),MR186,0),
IF(AND(NB186='DD FD'!$J$10,ND186='DD FD'!$AI$3),NC186,0),
IF(AND(NM186='DD FD'!$J$10,NO186='DD FD'!$AI$3),NN186,0),
IF(AND(NX186='DD FD'!$J$10,NZ186='DD FD'!$AI$3),NY186,0),
IF(AND(OI186='DD FD'!$J$10,OK186='DD FD'!$AI$3),OJ186,0),
),2)</f>
        <v>0</v>
      </c>
      <c r="OV186" s="865">
        <f>ROUNDUP(SUM(
IF(AND(LB186='DD FD'!$J$8,LD186='DD FD'!$AI$3),LC186,0),
IF(AND(LL186='DD FD'!$J$8,LN186='DD FD'!$AI$3),LM186,0),
IF(AND(LV186='DD FD'!$J$8,LX186='DD FD'!$AI$3),LW186,0),
IF(AND(MF186='DD FD'!$J$8,MH186='DD FD'!$AI$3),MG186,0),
IF(AND(MQ186='DD FD'!$J$8,MS186='DD FD'!$AI$3),MR186,0),
IF(AND(NB186='DD FD'!$J$8,ND186='DD FD'!$AI$3),NC186,0),
IF(AND(NM186='DD FD'!$J$8,NO186='DD FD'!$AI$3),NN186,0),
IF(AND(NX186='DD FD'!$J$8,NZ186='DD FD'!$AI$3),NY186,0),
IF(AND(OI186='DD FD'!$J$8,OK186='DD FD'!$AI$3),OJ186,0),
),2)</f>
        <v>0</v>
      </c>
      <c r="OW186" s="865">
        <f>ROUNDUP(SUM(
IF(AND(LB186='DD FD'!$J$5,LD186='DD FD'!$AI$3),LC186,0),
IF(AND(LL186='DD FD'!$J$5,LN186='DD FD'!$AI$3),LM186,0),
IF(AND(LV186='DD FD'!$J$5,LX186='DD FD'!$AI$3),LW186,0),
IF(AND(MF186='DD FD'!$J$5,MH186='DD FD'!$AI$3),MG186,0),
IF(AND(MQ186='DD FD'!$J$5,MS186='DD FD'!$AI$3),MR186,0),
IF(AND(NB186='DD FD'!$J$5,ND186='DD FD'!$AI$3),NC186,0),
IF(AND(NM186='DD FD'!$J$5,NO186='DD FD'!$AI$3),NN186,0),
IF(AND(NX186='DD FD'!$J$5,NZ186='DD FD'!$AI$3),NY186,0),
IF(AND(OI186='DD FD'!$J$5,OK186='DD FD'!$AI$3),OJ186,0),
),2)</f>
        <v>0</v>
      </c>
      <c r="OX186" s="865">
        <f>ROUNDUP(SUM(
IF(AND(LB186='DD FD'!$J$9,LD186='DD FD'!$AI$3),LC186,0),
IF(AND(LL186='DD FD'!$J$9,LN186='DD FD'!$AI$3),LM186,0),
IF(AND(LV186='DD FD'!$J$9,LX186='DD FD'!$AI$3),LW186,0),
IF(AND(MF186='DD FD'!$J$9,MH186='DD FD'!$AI$3),MG186,0),
IF(AND(MQ186='DD FD'!$J$9,MS186='DD FD'!$AI$3),MR186,0),
IF(AND(NB186='DD FD'!$J$9,ND186='DD FD'!$AI$3),NC186,0),
IF(AND(NM186='DD FD'!$J$9,NO186='DD FD'!$AI$3),NN186,0),
IF(AND(NX186='DD FD'!$J$9,NZ186='DD FD'!$AI$3),NY186,0),
IF(AND(OI186='DD FD'!$J$9,OK186='DD FD'!$AI$3),OJ186,0),
),2)</f>
        <v>0</v>
      </c>
      <c r="OY186" s="865">
        <f>ROUNDUP(SUM(
IF(AND(LB186='DD FD'!$J$4,LD186='DD FD'!$AI$3),LC186,0),
IF(AND(LL186='DD FD'!$J$4,LN186='DD FD'!$AI$3),LM186,0),
IF(AND(LV186='DD FD'!$J$4,LX186='DD FD'!$AI$3),LW186,0),
IF(AND(MF186='DD FD'!$J$4,MH186='DD FD'!$AI$3),MG186,0),
IF(AND(MQ186='DD FD'!$J$4,MS186='DD FD'!$AI$3),MR186,0),
IF(AND(NB186='DD FD'!$J$4,ND186='DD FD'!$AI$3),NC186,0),
IF(AND(NM186='DD FD'!$J$4,NO186='DD FD'!$AI$3),NN186,0),
IF(AND(NX186='DD FD'!$J$4,NZ186='DD FD'!$AI$3),NY186,0),
IF(AND(OI186='DD FD'!$J$4,OK186='DD FD'!$AI$3),OJ186,0),
),2)</f>
        <v>0</v>
      </c>
      <c r="OZ186" s="867">
        <f>ROUNDUP(SUM(
IF(AND(LB186='DD FD'!$J$11,LD186='DD FD'!$AI$3),LC186,0),
IF(AND(LL186='DD FD'!$J$11,LN186='DD FD'!$AI$3),LM186,0),
IF(AND(LV186='DD FD'!$J$11,LX186='DD FD'!$AI$3),LW186,0),
IF(AND(MF186='DD FD'!$J$11,MH186='DD FD'!$AI$3),MG186,0),
IF(AND(MQ186='DD FD'!$J$11,MS186='DD FD'!$AI$3),MR186,0),
IF(AND(NB186='DD FD'!$J$11,ND186='DD FD'!$AI$3),NC186,0),
IF(AND(NM186='DD FD'!$J$11,NO186='DD FD'!$AI$3),NN186,0),
IF(AND(NX186='DD FD'!$J$11,NZ186='DD FD'!$AI$3),NY186,0),
IF(AND(OI186='DD FD'!$J$11,OK186='DD FD'!$AI$3),OJ186,0),
),2)</f>
        <v>0</v>
      </c>
    </row>
    <row r="187" spans="1:416">
      <c r="A187" s="663"/>
      <c r="B187" s="182"/>
      <c r="C187" s="282"/>
      <c r="D187" s="282"/>
      <c r="E187" s="183"/>
      <c r="F187" s="355"/>
      <c r="G187" s="359"/>
      <c r="H187" s="664"/>
      <c r="I187" s="173"/>
      <c r="J187" s="161" t="str">
        <f t="shared" si="54"/>
        <v/>
      </c>
      <c r="K187" s="633" t="str">
        <f t="shared" si="71"/>
        <v/>
      </c>
      <c r="L187" s="636"/>
      <c r="M187" s="124" t="str">
        <f t="shared" si="72"/>
        <v/>
      </c>
      <c r="N187" s="125" t="str">
        <f t="shared" si="55"/>
        <v/>
      </c>
      <c r="O187" s="175"/>
      <c r="P187" s="175"/>
      <c r="Q187" s="126" t="str">
        <f t="shared" si="73"/>
        <v/>
      </c>
      <c r="R187" s="184"/>
      <c r="S187" s="184"/>
      <c r="T187" s="182"/>
      <c r="U187" s="182"/>
      <c r="V187" s="182"/>
      <c r="W187" s="358"/>
      <c r="X187" s="182"/>
      <c r="Y187" s="183"/>
      <c r="Z187" s="123"/>
      <c r="AA187" s="176"/>
      <c r="AB187" s="176"/>
      <c r="AC187" s="176"/>
      <c r="AD187" s="176"/>
      <c r="AE187" s="176"/>
      <c r="AF187" s="176"/>
      <c r="AG187" s="127" t="str">
        <f t="shared" si="74"/>
        <v/>
      </c>
      <c r="AH187" s="127" t="str">
        <f t="shared" si="75"/>
        <v/>
      </c>
      <c r="AI187" s="370"/>
      <c r="AJ187" s="635"/>
      <c r="AK187" s="619" t="str">
        <f t="shared" si="76"/>
        <v/>
      </c>
      <c r="AL187" s="124" t="str">
        <f t="shared" si="56"/>
        <v/>
      </c>
      <c r="AM187" s="124" t="str">
        <f t="shared" si="57"/>
        <v/>
      </c>
      <c r="AN187" s="124" t="str">
        <f t="shared" si="58"/>
        <v/>
      </c>
      <c r="AO187" s="124" t="str">
        <f t="shared" si="59"/>
        <v/>
      </c>
      <c r="AP187" s="184"/>
      <c r="AQ187" s="182"/>
      <c r="AR187" s="182"/>
      <c r="AS187" s="182"/>
      <c r="AT187" s="182"/>
      <c r="AU187" s="127" t="str">
        <f t="shared" si="60"/>
        <v/>
      </c>
      <c r="AV187" s="354"/>
      <c r="AW187" s="127" t="str">
        <f t="shared" si="61"/>
        <v/>
      </c>
      <c r="AX187" s="144" t="str">
        <f t="shared" si="62"/>
        <v/>
      </c>
      <c r="AY187" s="182"/>
      <c r="AZ187" s="23"/>
      <c r="BA187" s="23"/>
      <c r="BB187" s="183"/>
      <c r="BC187" s="622"/>
      <c r="BD187" s="649" t="str">
        <f t="shared" si="77"/>
        <v/>
      </c>
      <c r="BE187" s="354"/>
      <c r="BF187" s="192" t="str">
        <f t="shared" si="78"/>
        <v/>
      </c>
      <c r="BG187" s="159"/>
      <c r="BH187" s="159"/>
      <c r="BI187" s="182"/>
      <c r="BJ187" s="194"/>
      <c r="BK187" s="194"/>
      <c r="BL187" s="194"/>
      <c r="BM187" s="127" t="str">
        <f t="shared" si="63"/>
        <v/>
      </c>
      <c r="BN187" s="194"/>
      <c r="BO187" s="178" t="str">
        <f t="shared" si="64"/>
        <v/>
      </c>
      <c r="BP187" s="191"/>
      <c r="BQ187" s="182"/>
      <c r="BR187" s="23"/>
      <c r="BS187" s="23"/>
      <c r="BT187" s="23"/>
      <c r="BU187" s="651"/>
      <c r="BV187" s="647"/>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633" t="str">
        <f t="shared" si="79"/>
        <v/>
      </c>
      <c r="DY187" s="736"/>
      <c r="DZ187" s="334"/>
      <c r="EA187" s="736"/>
      <c r="EB187" s="197"/>
      <c r="EC187" s="194"/>
      <c r="ED187" s="197"/>
      <c r="EE187" s="197"/>
      <c r="EF187" s="194"/>
      <c r="EG187" s="194"/>
      <c r="EH187" s="194"/>
      <c r="EI187" s="123" t="str">
        <f t="shared" si="65"/>
        <v/>
      </c>
      <c r="EJ187" s="194"/>
      <c r="EK187" s="620" t="str">
        <f t="shared" si="66"/>
        <v/>
      </c>
      <c r="EL187" s="756"/>
      <c r="EM187" s="620" t="str">
        <f t="shared" si="80"/>
        <v/>
      </c>
      <c r="EN187" s="733"/>
      <c r="EO187" s="163"/>
      <c r="EP187" s="163"/>
      <c r="EQ187" s="163"/>
      <c r="ER187" s="163"/>
      <c r="ES187" s="163"/>
      <c r="ET187" s="163"/>
      <c r="EU187" s="163"/>
      <c r="EV187" s="163"/>
      <c r="EW187" s="163"/>
      <c r="EX187" s="163"/>
      <c r="EY187" s="163"/>
      <c r="EZ187" s="163"/>
      <c r="FA187" s="163"/>
      <c r="FB187" s="163"/>
      <c r="FC187" s="742"/>
      <c r="FD187" s="648" t="str">
        <f t="shared" si="67"/>
        <v/>
      </c>
      <c r="FE187" s="183"/>
      <c r="FF187" s="201"/>
      <c r="FG187" s="201"/>
      <c r="FH187" s="201"/>
      <c r="FI187" s="201"/>
      <c r="FJ187" s="201"/>
      <c r="FK187" s="201"/>
      <c r="FL187" s="182"/>
      <c r="FM187" s="182"/>
      <c r="FN187" s="334"/>
      <c r="FO187" s="123" t="str">
        <f t="shared" si="68"/>
        <v/>
      </c>
      <c r="FP187" s="889" t="str">
        <f>IF(Table1[[#This Row],[Baumwollanteil (in %)]]&lt;&gt;"","05","")</f>
        <v/>
      </c>
      <c r="FQ187" s="999"/>
      <c r="FR187" s="179" t="str">
        <f t="shared" si="69"/>
        <v/>
      </c>
      <c r="FS187" s="175"/>
      <c r="FT187" s="175"/>
      <c r="FU187" s="175"/>
      <c r="FV187" s="745" t="str">
        <f t="shared" si="70"/>
        <v/>
      </c>
      <c r="FZ187" s="24"/>
      <c r="GA187" s="24"/>
      <c r="GC187" s="1010" t="str">
        <f>IF(Table1[[#This Row],[Global Trade Item Number (GTIN)]]="","",Table1[[#This Row],[Global Trade Item Number (GTIN)]])</f>
        <v/>
      </c>
      <c r="GD187" s="790" t="str">
        <f>IF(Table1[[#This Row],[WAWI-Nr./ Kreditoren-Nummer
(ASDV)]]&lt;&gt;"",Table1[[#This Row],[WAWI-Nr./ Kreditoren-Nummer
(ASDV)]],"")</f>
        <v/>
      </c>
      <c r="GE187" s="190"/>
      <c r="GF187" s="790" t="str">
        <f>IF(Table1[[#This Row],[Gültig ab (Datum)]]&lt;&gt;"","31.12.9999","")</f>
        <v/>
      </c>
      <c r="GG187" s="190"/>
      <c r="GH187" s="190"/>
      <c r="GI187" s="616"/>
      <c r="GJ187" s="765"/>
      <c r="GK187" s="763"/>
      <c r="GL187" s="617"/>
      <c r="GM187" s="617"/>
      <c r="GN187" s="617"/>
      <c r="GO187" s="617"/>
      <c r="GP187" s="617"/>
      <c r="GQ187" s="775"/>
      <c r="GR187" s="771"/>
      <c r="GS187" s="159"/>
      <c r="GT187" s="610"/>
      <c r="GU187" s="610"/>
      <c r="GV187" s="610"/>
      <c r="GW187" s="610"/>
      <c r="GX187" s="610"/>
      <c r="GY187" s="610"/>
      <c r="GZ187" s="610"/>
      <c r="HA187" s="610"/>
      <c r="HB187" s="771"/>
      <c r="HC187" s="610"/>
      <c r="HD187" s="610"/>
      <c r="HE187" s="610"/>
      <c r="HF187" s="610"/>
      <c r="HG187" s="610"/>
      <c r="HH187" s="610"/>
      <c r="HI187" s="610"/>
      <c r="HJ187" s="610"/>
      <c r="HK187" s="610"/>
      <c r="HL187" s="771"/>
      <c r="HM187" s="610"/>
      <c r="HN187" s="610"/>
      <c r="HO187" s="610"/>
      <c r="HP187" s="610"/>
      <c r="HQ187" s="610"/>
      <c r="HR187" s="610"/>
      <c r="HS187" s="610"/>
      <c r="HT187" s="610"/>
      <c r="HU187" s="610"/>
      <c r="HV187" s="771"/>
      <c r="HW187" s="610"/>
      <c r="HX187" s="610"/>
      <c r="HY187" s="610"/>
      <c r="HZ187" s="610"/>
      <c r="IA187" s="610"/>
      <c r="IB187" s="610"/>
      <c r="IC187" s="610"/>
      <c r="ID187" s="610"/>
      <c r="IE187" s="610"/>
      <c r="IF187" s="610"/>
      <c r="IG187" s="771"/>
      <c r="IH187" s="610"/>
      <c r="II187" s="610"/>
      <c r="IJ187" s="610"/>
      <c r="IK187" s="610"/>
      <c r="IL187" s="610"/>
      <c r="IM187" s="610"/>
      <c r="IN187" s="610"/>
      <c r="IO187" s="610"/>
      <c r="IP187" s="610"/>
      <c r="IQ187" s="610"/>
      <c r="IR187" s="771"/>
      <c r="IS187" s="610"/>
      <c r="IT187" s="610"/>
      <c r="IU187" s="610"/>
      <c r="IV187" s="610"/>
      <c r="IW187" s="610"/>
      <c r="IX187" s="610"/>
      <c r="IY187" s="610"/>
      <c r="IZ187" s="610"/>
      <c r="JA187" s="610"/>
      <c r="JB187" s="610"/>
      <c r="JC187" s="771"/>
      <c r="JD187" s="610"/>
      <c r="JE187" s="610"/>
      <c r="JF187" s="610"/>
      <c r="JG187" s="610"/>
      <c r="JH187" s="610"/>
      <c r="JI187" s="610"/>
      <c r="JJ187" s="610"/>
      <c r="JK187" s="610"/>
      <c r="JL187" s="610"/>
      <c r="JM187" s="827"/>
      <c r="JN187" s="771"/>
      <c r="JO187" s="610"/>
      <c r="JP187" s="610"/>
      <c r="JQ187" s="610"/>
      <c r="JR187" s="610"/>
      <c r="JS187" s="610"/>
      <c r="JT187" s="610"/>
      <c r="JU187" s="610"/>
      <c r="JV187" s="610"/>
      <c r="JW187" s="610"/>
      <c r="JX187" s="610"/>
      <c r="JY187" s="771"/>
      <c r="JZ187" s="610"/>
      <c r="KA187" s="610"/>
      <c r="KB187" s="610"/>
      <c r="KC187" s="610"/>
      <c r="KD187" s="610"/>
      <c r="KE187" s="610"/>
      <c r="KF187" s="610"/>
      <c r="KG187" s="610"/>
      <c r="KH187" s="610"/>
      <c r="KI187" s="610"/>
      <c r="KL187" s="803" t="str">
        <f>IF(Table1[[#This Row],[GTIN]]&lt;&gt;"",Table1[[#This Row],[GTIN]],"")</f>
        <v/>
      </c>
      <c r="KM187" s="804" t="str">
        <f>Table1[[#This Row],[Kreditor]]</f>
        <v/>
      </c>
      <c r="KN187" s="805" t="str">
        <f>IF(Table1[[#This Row],[Gültig ab (Datum)]]&lt;&gt;"",Table1[[#This Row],[Gültig ab (Datum)]],"")</f>
        <v/>
      </c>
      <c r="KO187" s="805" t="str">
        <f>Table1[[#This Row],[Gültig bis]]</f>
        <v/>
      </c>
      <c r="KP187" s="818" t="str">
        <f>IF(Table1[[#This Row],[Artikel verpackt? 
(X=Ja)]]="","",Table1[[#This Row],[Artikel verpackt? 
(X=Ja)]])</f>
        <v/>
      </c>
      <c r="KQ187" s="806" t="str">
        <f>IF(Table1[[#This Row],[Verpackung recyclingfähig?
(X=Ja)]]="","",Table1[[#This Row],[Verpackung recyclingfähig?
(X=Ja)]])</f>
        <v/>
      </c>
      <c r="KR187" s="807"/>
      <c r="KS187" s="808"/>
      <c r="KT187" s="809"/>
      <c r="KU187" s="809"/>
      <c r="KV187" s="809"/>
      <c r="KW187" s="809"/>
      <c r="KX187" s="809"/>
      <c r="KY187" s="809"/>
      <c r="KZ187" s="810"/>
      <c r="LA187" s="811" t="str">
        <f>IF(Table1[[#This Row],[Hauptkörper - B1 - Art]]="","",VLOOKUP(Table1[[#This Row],[Hauptkörper - B1 - Art]],'DD FD'!B:C,2,FALSE))</f>
        <v/>
      </c>
      <c r="LB187" s="812" t="str">
        <f>IF(Table1[[#This Row],[Hauptkörper - B1 - Fraktion]]="","",VLOOKUP(Table1[[#This Row],[Hauptkörper - B1 - Fraktion]],'DD FD'!H:J,3,FALSE))</f>
        <v/>
      </c>
      <c r="LC187" s="809" t="str">
        <f>IF(Table1[[#This Row],[Hauptkörper - B1 - Gewicht
(in G)]]="","",Table1[[#This Row],[Hauptkörper - B1 - Gewicht
(in G)]])</f>
        <v/>
      </c>
      <c r="LD187" s="809" t="str">
        <f>IF(Table1[[#This Row],[Hauptkörper - B1 - Lizenzierungs-pflichtig? (X=Ja)]]="","",Table1[[#This Row],[Hauptkörper - B1 - Lizenzierungs-pflichtig? (X=Ja)]])</f>
        <v/>
      </c>
      <c r="LE187" s="812" t="str">
        <f>IF(Table1[[#This Row],[Hauptkörper - B1 - Virgin Material]]="","",VLOOKUP(Table1[[#This Row],[Hauptkörper - B1 - Virgin Material]],'DD FD'!AJ:AK,2,FALSE))</f>
        <v/>
      </c>
      <c r="LF187" s="813" t="str">
        <f>IF(Table1[[#This Row],[Hauptkörper - B1 - Virgin Material Anteil (in %)]]="","",Table1[[#This Row],[Hauptkörper - B1 - Virgin Material Anteil (in %)]])</f>
        <v/>
      </c>
      <c r="LG187" s="812" t="str">
        <f>IF(Table1[[#This Row],[Hauptkörper - B1 - Recyceltes Material]]="","",VLOOKUP(Table1[[#This Row],[Hauptkörper - B1 - Recyceltes Material]],'DD FD'!AL:AM,2,FALSE))</f>
        <v/>
      </c>
      <c r="LH187" s="813" t="str">
        <f>IF(Table1[[#This Row],[Hauptkörper - B1 - Recyceltes Material Anteil (in %)]]="","",Table1[[#This Row],[Hauptkörper - B1 - Recyceltes Material Anteil (in %)]])</f>
        <v/>
      </c>
      <c r="LI187" s="814" t="str">
        <f>IF(Table1[[#This Row],[Hauptkörper - B1 - Beschichtung]]="","",VLOOKUP(Table1[[#This Row],[Hauptkörper - B1 - Beschichtung]],'DD FD'!AE:AF,2,FALSE))</f>
        <v/>
      </c>
      <c r="LJ187" s="815" t="str">
        <f>IF(Table1[[#This Row],[Hauptkörper - B1 - Beschichtung Anteil (in %)]]="","",Table1[[#This Row],[Hauptkörper - B1 - Beschichtung Anteil (in %)]])</f>
        <v/>
      </c>
      <c r="LK187" s="811" t="str">
        <f>IF(Table1[[#This Row],[Hauptkörper - B2 - Art]]="","",VLOOKUP(Table1[[#This Row],[Hauptkörper - B2 - Art]],'DD FD'!B:C,2,FALSE))</f>
        <v/>
      </c>
      <c r="LL187" s="812" t="str">
        <f>IF(Table1[[#This Row],[Hauptkörper - B2 - Fraktion]]="","",VLOOKUP(Table1[[#This Row],[Hauptkörper - B2 - Fraktion]],'DD FD'!H:J,3,FALSE))</f>
        <v/>
      </c>
      <c r="LM187" s="809" t="str">
        <f>IF(Table1[[#This Row],[Hauptkörper - B2 - Gewicht
(in G)]]="","",Table1[[#This Row],[Hauptkörper - B2 - Gewicht
(in G)]])</f>
        <v/>
      </c>
      <c r="LN187" s="809" t="str">
        <f>IF(Table1[[#This Row],[Hauptkörper - B2 - Lizenzierungs-pflichtig? (X=Ja)]]="","",Table1[[#This Row],[Hauptkörper - B2 - Lizenzierungs-pflichtig? (X=Ja)]])</f>
        <v/>
      </c>
      <c r="LO187" s="812" t="str">
        <f>IF(Table1[[#This Row],[Hauptkörper - B2 - Virgin Material]]="","",VLOOKUP(Table1[[#This Row],[Hauptkörper - B2 - Virgin Material]],'DD FD'!AJ:AK,2,FALSE))</f>
        <v/>
      </c>
      <c r="LP187" s="813" t="str">
        <f>IF(Table1[[#This Row],[Hauptkörper - B2 - Virgin Material Anteil (in %)]]="","",Table1[[#This Row],[Hauptkörper - B2 - Virgin Material Anteil (in %)]])</f>
        <v/>
      </c>
      <c r="LQ187" s="812" t="str">
        <f>IF(Table1[[#This Row],[Hauptkörper - B2 - Recyceltes Material]]="","",VLOOKUP(Table1[[#This Row],[Hauptkörper - B2 - Recyceltes Material]],'DD FD'!AL:AM,2,FALSE))</f>
        <v/>
      </c>
      <c r="LR187" s="813" t="str">
        <f>IF(Table1[[#This Row],[Hauptkörper - B2 - Recyceltes Material Anteil (in %)]]="","",Table1[[#This Row],[Hauptkörper - B2 - Recyceltes Material Anteil (in %)]])</f>
        <v/>
      </c>
      <c r="LS187" s="812" t="str">
        <f>IF(Table1[[#This Row],[Hauptkörper - B2 - Beschichtung]]="","",VLOOKUP(Table1[[#This Row],[Hauptkörper - B2 - Beschichtung]],'DD FD'!AE:AF,2,FALSE))</f>
        <v/>
      </c>
      <c r="LT187" s="815" t="str">
        <f>IF(Table1[[#This Row],[Hauptkörper - B2 - Beschichtung Anteil (in %)]]="","",Table1[[#This Row],[Hauptkörper - B2 - Beschichtung Anteil (in %)]])</f>
        <v/>
      </c>
      <c r="LU187" s="811" t="str">
        <f>IF(Table1[[#This Row],[Hauptkörper - B3 - Art]]="","",VLOOKUP(Table1[[#This Row],[Hauptkörper - B3 - Art]],'DD FD'!B:C,2,FALSE))</f>
        <v/>
      </c>
      <c r="LV187" s="812" t="str">
        <f>IF(Table1[[#This Row],[Hauptkörper - B3 - Fraktion]]="","",VLOOKUP(Table1[[#This Row],[Hauptkörper - B3 - Fraktion]],'DD FD'!H:J,3,FALSE))</f>
        <v/>
      </c>
      <c r="LW187" s="809" t="str">
        <f>IF(Table1[[#This Row],[Hauptkörper - B3 - Gewicht
(in G)]]="","",Table1[[#This Row],[Hauptkörper - B3 - Gewicht
(in G)]])</f>
        <v/>
      </c>
      <c r="LX187" s="809" t="str">
        <f>IF(Table1[[#This Row],[Hauptkörper - B3 - Lizenzierungs-pflichtig? (X=Ja)]]="","",Table1[[#This Row],[Hauptkörper - B3 - Lizenzierungs-pflichtig? (X=Ja)]])</f>
        <v/>
      </c>
      <c r="LY187" s="812" t="str">
        <f>IF(Table1[[#This Row],[Hauptkörper - B3 - Virgin Material]]="","",VLOOKUP(Table1[[#This Row],[Hauptkörper - B3 - Virgin Material]],'DD FD'!AJ:AK,2,FALSE))</f>
        <v/>
      </c>
      <c r="LZ187" s="813" t="str">
        <f>IF(Table1[[#This Row],[Hauptkörper - B3 - Virgin Material Anteil (in %)]]="","",Table1[[#This Row],[Hauptkörper - B3 - Virgin Material Anteil (in %)]])</f>
        <v/>
      </c>
      <c r="MA187" s="812" t="str">
        <f>IF(Table1[[#This Row],[Hauptkörper - B3 - Recyceltes Material]]="","",VLOOKUP(Table1[[#This Row],[Hauptkörper - B3 - Recyceltes Material]],'DD FD'!AL:AM,2,FALSE))</f>
        <v/>
      </c>
      <c r="MB187" s="813" t="str">
        <f>IF(Table1[[#This Row],[Hauptkörper - B3 - Recyceltes Material Anteil (in %)]]="","",Table1[[#This Row],[Hauptkörper - B3 - Recyceltes Material Anteil (in %)]])</f>
        <v/>
      </c>
      <c r="MC187" s="812" t="str">
        <f>IF(Table1[[#This Row],[Hauptkörper - B3 - Beschichtung]]="","",VLOOKUP(Table1[[#This Row],[Hauptkörper - B3 - Beschichtung]],'DD FD'!AE:AF,2,FALSE))</f>
        <v/>
      </c>
      <c r="MD187" s="815" t="str">
        <f>IF(Table1[[#This Row],[Hauptkörper - B3 - Beschichtung Anteil (in %)]]="","",Table1[[#This Row],[Hauptkörper - B3 - Beschichtung Anteil (in %)]])</f>
        <v/>
      </c>
      <c r="ME187" s="811" t="str">
        <f>IF(Table1[[#This Row],[Verschluss - B1 - Art]]="","",VLOOKUP(Table1[[#This Row],[Verschluss - B1 - Art]],'DD FD'!D:E,2,FALSE))</f>
        <v/>
      </c>
      <c r="MF187" s="812" t="str">
        <f>IF(Table1[[#This Row],[Verschluss - B1 - Fraktion]]="","",VLOOKUP(Table1[[#This Row],[Verschluss - B1 - Fraktion]],'DD FD'!H:J,3,FALSE))</f>
        <v/>
      </c>
      <c r="MG187" s="809" t="str">
        <f>IF(Table1[[#This Row],[Verschluss - B1 - Gewicht (in G)]]="","",Table1[[#This Row],[Verschluss - B1 - Gewicht (in G)]])</f>
        <v/>
      </c>
      <c r="MH187" s="809" t="str">
        <f>IF(Table1[[#This Row],[Verschluss - B1 - Lizenzierungs-pflichtig? (X=Ja)]]="","",Table1[[#This Row],[Verschluss - B1 - Lizenzierungs-pflichtig? (X=Ja)]])</f>
        <v/>
      </c>
      <c r="MI187" s="809" t="str">
        <f>IF(Table1[[#This Row],[Verschluss - B1 - Trennbar vom Hauptkörper? (X=Ja)]]="","",Table1[[#This Row],[Verschluss - B1 - Trennbar vom Hauptkörper? (X=Ja)]])</f>
        <v/>
      </c>
      <c r="MJ187" s="812" t="str">
        <f>IF(Table1[[#This Row],[Verschluss - B1 - Virgin Material]]="","",VLOOKUP(Table1[[#This Row],[Verschluss - B1 - Virgin Material]],'DD FD'!AJ:AK,2,FALSE))</f>
        <v/>
      </c>
      <c r="MK187" s="813" t="str">
        <f>IF(Table1[[#This Row],[Verschluss - B1 - Virgin Material Anteil (in %)]]="","",Table1[[#This Row],[Verschluss - B1 - Virgin Material Anteil (in %)]])</f>
        <v/>
      </c>
      <c r="ML187" s="812" t="str">
        <f>IF(Table1[[#This Row],[Verschluss - B1 - Recyceltes Material]]="","",VLOOKUP(Table1[[#This Row],[Verschluss - B1 - Recyceltes Material]],'DD FD'!AL:AM,2,FALSE))</f>
        <v/>
      </c>
      <c r="MM187" s="813" t="str">
        <f>IF(Table1[[#This Row],[Verschluss - B1 - Recyceltes Material Anteil (in %)]]="","",Table1[[#This Row],[Verschluss - B1 - Recyceltes Material Anteil (in %)]])</f>
        <v/>
      </c>
      <c r="MN187" s="812" t="str">
        <f>IF(Table1[[#This Row],[Verschluss - B1 - Beschichtung]]="","",VLOOKUP(Table1[[#This Row],[Verschluss - B1 - Beschichtung]],'DD FD'!AE:AF,2,FALSE))</f>
        <v/>
      </c>
      <c r="MO187" s="815" t="str">
        <f>IF(Table1[[#This Row],[Verschluss - B1 - Beschichtung Anteil (in %)]]="","",Table1[[#This Row],[Verschluss - B1 - Beschichtung Anteil (in %)]])</f>
        <v/>
      </c>
      <c r="MP187" s="811" t="str">
        <f>IF(Table1[[#This Row],[Verschluss - B2 - Art]]="","",VLOOKUP(Table1[[#This Row],[Verschluss - B2 - Art]],'DD FD'!D:E,2,FALSE))</f>
        <v/>
      </c>
      <c r="MQ187" s="812" t="str">
        <f>IF(Table1[[#This Row],[Verschluss - B2 - Fraktion]]="","",VLOOKUP(Table1[[#This Row],[Verschluss - B2 - Fraktion]],'DD FD'!H:J,3,FALSE))</f>
        <v/>
      </c>
      <c r="MR187" s="809" t="str">
        <f>IF(Table1[[#This Row],[Verschluss - B2 - Gewicht (in G)]]="","",Table1[[#This Row],[Verschluss - B2 - Gewicht (in G)]])</f>
        <v/>
      </c>
      <c r="MS187" s="809" t="str">
        <f>IF(Table1[[#This Row],[Verschluss - B2 - Lizenzierungs-pflichtig? (X=Ja)]]="","",Table1[[#This Row],[Verschluss - B2 - Lizenzierungs-pflichtig? (X=Ja)]])</f>
        <v/>
      </c>
      <c r="MT187" s="809" t="str">
        <f>IF(Table1[[#This Row],[Verschluss - B2 - Trennbar vom Hauptkörper? (X=Ja)]]="","",Table1[[#This Row],[Verschluss - B2 - Trennbar vom Hauptkörper? (X=Ja)]])</f>
        <v/>
      </c>
      <c r="MU187" s="812" t="str">
        <f>IF(Table1[[#This Row],[Verschluss - B2 - Virgin Material]]="","",VLOOKUP(Table1[[#This Row],[Verschluss - B2 - Virgin Material]],'DD FD'!AJ:AK,2,FALSE))</f>
        <v/>
      </c>
      <c r="MV187" s="813" t="str">
        <f>IF(Table1[[#This Row],[Verschluss - B2 - Virgin Material Anteil (in %)]]="","",Table1[[#This Row],[Verschluss - B2 - Virgin Material Anteil (in %)]])</f>
        <v/>
      </c>
      <c r="MW187" s="812" t="str">
        <f>IF(Table1[[#This Row],[Verschluss - B2 - Recyceltes Material]]="","",VLOOKUP(Table1[[#This Row],[Verschluss - B2 - Recyceltes Material]],'DD FD'!AL:AM,2,FALSE))</f>
        <v/>
      </c>
      <c r="MX187" s="813" t="str">
        <f>IF(Table1[[#This Row],[Verschluss - B2 - Recyceltes Material Anteil (in %)]]="","",Table1[[#This Row],[Verschluss - B2 - Recyceltes Material Anteil (in %)]])</f>
        <v/>
      </c>
      <c r="MY187" s="812" t="str">
        <f>IF(Table1[[#This Row],[Verschluss - B2 - Beschichtung]]="","",VLOOKUP(Table1[[#This Row],[Verschluss - B2 - Beschichtung]],'DD FD'!AE:AF,2,FALSE))</f>
        <v/>
      </c>
      <c r="MZ187" s="815" t="str">
        <f>IF(Table1[[#This Row],[Verschluss - B2 - Beschichtung Anteil (in %)]]="","",Table1[[#This Row],[Verschluss - B2 - Beschichtung Anteil (in %)]])</f>
        <v/>
      </c>
      <c r="NA187" s="811" t="str">
        <f>IF(Table1[[#This Row],[Verschluss - B3 - Art]]="","",VLOOKUP(Table1[[#This Row],[Verschluss - B3 - Art]],'DD FD'!D:E,2,FALSE))</f>
        <v/>
      </c>
      <c r="NB187" s="812" t="str">
        <f>IF(Table1[[#This Row],[Verschluss - B3 - Fraktion]]="","",VLOOKUP(Table1[[#This Row],[Verschluss - B3 - Fraktion]],'DD FD'!H:J,3,FALSE))</f>
        <v/>
      </c>
      <c r="NC187" s="809" t="str">
        <f>IF(Table1[[#This Row],[Verschluss - B3 - Gewicht (in G)]]="","",Table1[[#This Row],[Verschluss - B3 - Gewicht (in G)]])</f>
        <v/>
      </c>
      <c r="ND187" s="809" t="str">
        <f>IF(Table1[[#This Row],[Verschluss - B3 - Lizenzierungs-pflichtig? (X=Ja)]]="","",Table1[[#This Row],[Verschluss - B3 - Lizenzierungs-pflichtig? (X=Ja)]])</f>
        <v/>
      </c>
      <c r="NE187" s="809" t="str">
        <f>IF(Table1[[#This Row],[Verschluss - B3 - Trennbar vom Hauptkörper? (X=Ja)]]="","",Table1[[#This Row],[Verschluss - B3 - Trennbar vom Hauptkörper? (X=Ja)]])</f>
        <v/>
      </c>
      <c r="NF187" s="812" t="str">
        <f>IF(Table1[[#This Row],[Verschluss - B3 - Virgin Material]]="","",VLOOKUP(Table1[[#This Row],[Verschluss - B3 - Virgin Material]],'DD FD'!AJ:AK,2,FALSE))</f>
        <v/>
      </c>
      <c r="NG187" s="813" t="str">
        <f>IF(Table1[[#This Row],[Verschluss - B3 - Virgin Material Anteil (in %)]]="","",Table1[[#This Row],[Verschluss - B3 - Virgin Material Anteil (in %)]])</f>
        <v/>
      </c>
      <c r="NH187" s="812" t="str">
        <f>IF(Table1[[#This Row],[Verschluss - B3 - Recyceltes Material]]="","",VLOOKUP(Table1[[#This Row],[Verschluss - B3 - Recyceltes Material]],'DD FD'!AL:AM,2,FALSE))</f>
        <v/>
      </c>
      <c r="NI187" s="813" t="str">
        <f>IF(Table1[[#This Row],[Verschluss - B3 - Recyceltes Material Anteil (in %)]]="","",Table1[[#This Row],[Verschluss - B3 - Recyceltes Material Anteil (in %)]])</f>
        <v/>
      </c>
      <c r="NJ187" s="812" t="str">
        <f>IF(Table1[[#This Row],[Verschluss - B3 - Beschichtung]]="","",VLOOKUP(Table1[[#This Row],[Verschluss - B3 - Beschichtung]],'DD FD'!AE:AF,2,FALSE))</f>
        <v/>
      </c>
      <c r="NK187" s="815" t="str">
        <f>IF(Table1[[#This Row],[Verschluss - B3 - Beschichtung Anteil (in %)]]="","",Table1[[#This Row],[Verschluss - B3 - Beschichtung Anteil (in %)]])</f>
        <v/>
      </c>
      <c r="NL187" s="811" t="str">
        <f>IF(Table1[[#This Row],[Etikett - B1 - Art]]="","",VLOOKUP(Table1[[#This Row],[Etikett - B1 - Art]],'DD FD'!F:G,2,FALSE))</f>
        <v/>
      </c>
      <c r="NM187" s="812" t="str">
        <f>IF(Table1[[#This Row],[Etikett - B1 - Fraktion]]="","",VLOOKUP(Table1[[#This Row],[Etikett - B1 - Fraktion]],'DD FD'!H:J,3,FALSE))</f>
        <v/>
      </c>
      <c r="NN187" s="809" t="str">
        <f>IF(Table1[[#This Row],[Etikett - B1 - Gewicht (in G)]]="","",Table1[[#This Row],[Etikett - B1 - Gewicht (in G)]])</f>
        <v/>
      </c>
      <c r="NO187" s="809" t="str">
        <f>IF(Table1[[#This Row],[Etikett - B1 - Lizenzierungs-pflichtig? (X=Ja)]]="","",Table1[[#This Row],[Etikett - B1 - Lizenzierungs-pflichtig? (X=Ja)]])</f>
        <v/>
      </c>
      <c r="NP187" s="809" t="str">
        <f>IF(Table1[[#This Row],[Etikett - B1 - Trennbar vom Hauptkörper? (X=Ja)]]="","",Table1[[#This Row],[Etikett - B1 - Trennbar vom Hauptkörper? (X=Ja)]])</f>
        <v/>
      </c>
      <c r="NQ187" s="812" t="str">
        <f>IF(Table1[[#This Row],[Etikett - B1 - Virgin Material]]="","",VLOOKUP(Table1[[#This Row],[Etikett - B1 - Virgin Material]],'DD FD'!AJ:AK,2,FALSE))</f>
        <v/>
      </c>
      <c r="NR187" s="813" t="str">
        <f>IF(Table1[[#This Row],[Etikett - B1 - Virgin Material Anteil (in %)]]="","",Table1[[#This Row],[Etikett - B1 - Virgin Material Anteil (in %)]])</f>
        <v/>
      </c>
      <c r="NS187" s="812" t="str">
        <f>IF(Table1[[#This Row],[Etikett - B1 - Recyceltes Material]]="","",VLOOKUP(Table1[[#This Row],[Etikett - B1 - Recyceltes Material]],'DD FD'!AL:AM,2,FALSE))</f>
        <v/>
      </c>
      <c r="NT187" s="813" t="str">
        <f>IF(Table1[[#This Row],[Etikett - B1 - Recyceltes Material Anteil (in %)]]="","",Table1[[#This Row],[Etikett - B1 - Recyceltes Material Anteil (in %)]])</f>
        <v/>
      </c>
      <c r="NU187" s="812" t="str">
        <f>IF(Table1[[#This Row],[Etikett - B1 - Beschichtung]]="","",VLOOKUP(Table1[[#This Row],[Etikett - B1 - Beschichtung]],'DD FD'!AE:AF,2,FALSE))</f>
        <v/>
      </c>
      <c r="NV187" s="815" t="str">
        <f>IF(Table1[[#This Row],[Etikett - B1 - Beschichtung Anteil (in %)]]="","",Table1[[#This Row],[Etikett - B1 - Beschichtung Anteil (in %)]])</f>
        <v/>
      </c>
      <c r="NW187" s="811" t="str">
        <f>IF(Table1[[#This Row],[Etikett - B2 - Art]]="","",VLOOKUP(Table1[[#This Row],[Etikett - B2 - Art]],'DD FD'!F:G,2,FALSE))</f>
        <v/>
      </c>
      <c r="NX187" s="812" t="str">
        <f>IF(Table1[[#This Row],[Etikett - B2 - Fraktion]]="","",VLOOKUP(Table1[[#This Row],[Etikett - B2 - Fraktion]],'DD FD'!H:J,3,FALSE))</f>
        <v/>
      </c>
      <c r="NY187" s="809" t="str">
        <f>IF(Table1[[#This Row],[Etikett - B2 - Gewicht (in G)]]="","",Table1[[#This Row],[Etikett - B2 - Gewicht (in G)]])</f>
        <v/>
      </c>
      <c r="NZ187" s="809" t="str">
        <f>IF(Table1[[#This Row],[Etikett - B2 - Lizenzierungs-pflichtig? (X=Ja)]]="","",Table1[[#This Row],[Etikett - B2 - Lizenzierungs-pflichtig? (X=Ja)]])</f>
        <v/>
      </c>
      <c r="OA187" s="809" t="str">
        <f>IF(Table1[[#This Row],[Etikett - B2 - Trennbar vom Hauptkörper? (X=Ja)]]="","",Table1[[#This Row],[Etikett - B2 - Trennbar vom Hauptkörper? (X=Ja)]])</f>
        <v/>
      </c>
      <c r="OB187" s="812" t="str">
        <f>IF(Table1[[#This Row],[Etikett - B2 - Virgin Material]]="","",VLOOKUP(Table1[[#This Row],[Etikett - B2 - Virgin Material]],'DD FD'!AJ:AK,2,FALSE))</f>
        <v/>
      </c>
      <c r="OC187" s="813" t="str">
        <f>IF(Table1[[#This Row],[Etikett - B2 - Virgin Material Anteil (in %)]]="","",Table1[[#This Row],[Etikett - B2 - Virgin Material Anteil (in %)]])</f>
        <v/>
      </c>
      <c r="OD187" s="812" t="str">
        <f>IF(Table1[[#This Row],[Etikett - B2 - Recyceltes Material]]="","",VLOOKUP(Table1[[#This Row],[Etikett - B2 - Recyceltes Material]],'DD FD'!AL:AM,2,FALSE))</f>
        <v/>
      </c>
      <c r="OE187" s="813" t="str">
        <f>IF(Table1[[#This Row],[Etikett - B2 - Recyceltes Material Anteil (in %)]]="","",Table1[[#This Row],[Etikett - B2 - Recyceltes Material Anteil (in %)]])</f>
        <v/>
      </c>
      <c r="OF187" s="812" t="str">
        <f>IF(Table1[[#This Row],[Etikett - B2 - Beschichtung]]="","",VLOOKUP(Table1[[#This Row],[Etikett - B2 - Beschichtung]],'DD FD'!AE:AF,2,FALSE))</f>
        <v/>
      </c>
      <c r="OG187" s="815" t="str">
        <f>IF(Table1[[#This Row],[Etikett - B2 - Beschichtung Anteil (in %)]]="","",Table1[[#This Row],[Etikett - B2 - Beschichtung Anteil (in %)]])</f>
        <v/>
      </c>
      <c r="OH187" s="811" t="str">
        <f>IF(Table1[[#This Row],[Etikett - B3 - Art]]="","",VLOOKUP(Table1[[#This Row],[Etikett - B3 - Art]],'DD FD'!F:G,2,FALSE))</f>
        <v/>
      </c>
      <c r="OI187" s="812" t="str">
        <f>IF(Table1[[#This Row],[Etikett - B3 - Fraktion]]="","",VLOOKUP(Table1[[#This Row],[Etikett - B3 - Fraktion]],'DD FD'!H:J,3,FALSE))</f>
        <v/>
      </c>
      <c r="OJ187" s="809" t="str">
        <f>IF(Table1[[#This Row],[Etikett - B3 - Gewicht (in G)]]="","",Table1[[#This Row],[Etikett - B3 - Gewicht (in G)]])</f>
        <v/>
      </c>
      <c r="OK187" s="809" t="str">
        <f>IF(Table1[[#This Row],[Etikett - B3 - Lizenzierungs-pflichtig? (X=Ja)]]="","",Table1[[#This Row],[Etikett - B3 - Lizenzierungs-pflichtig? (X=Ja)]])</f>
        <v/>
      </c>
      <c r="OL187" s="809" t="str">
        <f>IF(Table1[[#This Row],[Etikett - B3 - Trennbar vom Hauptkörper? (X=Ja)]]="","",Table1[[#This Row],[Etikett - B3 - Trennbar vom Hauptkörper? (X=Ja)]])</f>
        <v/>
      </c>
      <c r="OM187" s="812" t="str">
        <f>IF(Table1[[#This Row],[Etikett - B3 - Virgin Material]]="","",VLOOKUP(Table1[[#This Row],[Etikett - B3 - Virgin Material]],'DD FD'!AJ:AK,2,FALSE))</f>
        <v/>
      </c>
      <c r="ON187" s="813" t="str">
        <f>IF(Table1[[#This Row],[Etikett - B3 - Virgin Material Anteil (in %)]]="","",Table1[[#This Row],[Etikett - B3 - Virgin Material Anteil (in %)]])</f>
        <v/>
      </c>
      <c r="OO187" s="812" t="str">
        <f>IF(Table1[[#This Row],[Etikett - B3 - Recyceltes Material]]="","",VLOOKUP(Table1[[#This Row],[Etikett - B3 - Recyceltes Material]],'DD FD'!AL:AM,2,FALSE))</f>
        <v/>
      </c>
      <c r="OP187" s="813" t="str">
        <f>IF(Table1[[#This Row],[Etikett - B3 - Recyceltes Material Anteil (in %)]]="","",Table1[[#This Row],[Etikett - B3 - Recyceltes Material Anteil (in %)]])</f>
        <v/>
      </c>
      <c r="OQ187" s="812" t="str">
        <f>IF(Table1[[#This Row],[Etikett - B3 - Beschichtung]]="","",VLOOKUP(Table1[[#This Row],[Etikett - B3 - Beschichtung]],'DD FD'!AE:AF,2,FALSE))</f>
        <v/>
      </c>
      <c r="OR187" s="861" t="str">
        <f>IF(Table1[[#This Row],[Etikett - B3 - Beschichtung Anteil (in %)]]="","",Table1[[#This Row],[Etikett - B3 - Beschichtung Anteil (in %)]])</f>
        <v/>
      </c>
      <c r="OS187" s="866">
        <f>ROUNDUP(SUM(
IF(AND(LB187='DD FD'!$J$7,LD187='DD FD'!$AI$3),LC187,0),
IF(AND(LL187='DD FD'!$J$7,LN187='DD FD'!$AI$3),LM187,0),
IF(AND(LV187='DD FD'!$J$7,LX187='DD FD'!$AI$3),LW187,0),
IF(AND(MF187='DD FD'!$J$7,MH187='DD FD'!$AI$3),MG187,0),
IF(AND(MQ187='DD FD'!$J$7,MS187='DD FD'!$AI$3),MR187,0),
IF(AND(NB187='DD FD'!$J$7,ND187='DD FD'!$AI$3),NC187,0),
IF(AND(NM187='DD FD'!$J$7,NO187='DD FD'!$AI$3),NN187,0),
IF(AND(NX187='DD FD'!$J$7,NZ187='DD FD'!$AI$3),NY187,0),
IF(AND(OI187='DD FD'!$J$7,OK187='DD FD'!$AI$3),OJ187,0),
),2)</f>
        <v>0</v>
      </c>
      <c r="OT187" s="865">
        <f>ROUNDUP(SUM(
IF(AND(LB187='DD FD'!$J$6,LD187='DD FD'!$AI$3),LC187,0),
IF(AND(LL187='DD FD'!$J$6,LN187='DD FD'!$AI$3),LM187,0),
IF(AND(LV187='DD FD'!$J$6,LX187='DD FD'!$AI$3),LW187,0),
IF(AND(MF187='DD FD'!$J$6,MH187='DD FD'!$AI$3),MG187,0),
IF(AND(MQ187='DD FD'!$J$6,MS187='DD FD'!$AI$3),MR187,0),
IF(AND(NB187='DD FD'!$J$6,ND187='DD FD'!$AI$3),NC187,0),
IF(AND(NM187='DD FD'!$J$6,NO187='DD FD'!$AI$3),NN187,0),
IF(AND(NX187='DD FD'!$J$6,NZ187='DD FD'!$AI$3),NY187,0),
IF(AND(OI187='DD FD'!$J$6,OK187='DD FD'!$AI$3),OJ187,0),
),2)</f>
        <v>0</v>
      </c>
      <c r="OU187" s="865">
        <f>ROUNDUP(SUM(
IF(AND(LB187='DD FD'!$J$10,LD187='DD FD'!$AI$3),LC187,0),
IF(AND(LL187='DD FD'!$J$10,LN187='DD FD'!$AI$3),LM187,0),
IF(AND(LV187='DD FD'!$J$10,LX187='DD FD'!$AI$3),LW187,0),
IF(AND(MF187='DD FD'!$J$10,MH187='DD FD'!$AI$3),MG187,0),
IF(AND(MQ187='DD FD'!$J$10,MS187='DD FD'!$AI$3),MR187,0),
IF(AND(NB187='DD FD'!$J$10,ND187='DD FD'!$AI$3),NC187,0),
IF(AND(NM187='DD FD'!$J$10,NO187='DD FD'!$AI$3),NN187,0),
IF(AND(NX187='DD FD'!$J$10,NZ187='DD FD'!$AI$3),NY187,0),
IF(AND(OI187='DD FD'!$J$10,OK187='DD FD'!$AI$3),OJ187,0),
),2)</f>
        <v>0</v>
      </c>
      <c r="OV187" s="865">
        <f>ROUNDUP(SUM(
IF(AND(LB187='DD FD'!$J$8,LD187='DD FD'!$AI$3),LC187,0),
IF(AND(LL187='DD FD'!$J$8,LN187='DD FD'!$AI$3),LM187,0),
IF(AND(LV187='DD FD'!$J$8,LX187='DD FD'!$AI$3),LW187,0),
IF(AND(MF187='DD FD'!$J$8,MH187='DD FD'!$AI$3),MG187,0),
IF(AND(MQ187='DD FD'!$J$8,MS187='DD FD'!$AI$3),MR187,0),
IF(AND(NB187='DD FD'!$J$8,ND187='DD FD'!$AI$3),NC187,0),
IF(AND(NM187='DD FD'!$J$8,NO187='DD FD'!$AI$3),NN187,0),
IF(AND(NX187='DD FD'!$J$8,NZ187='DD FD'!$AI$3),NY187,0),
IF(AND(OI187='DD FD'!$J$8,OK187='DD FD'!$AI$3),OJ187,0),
),2)</f>
        <v>0</v>
      </c>
      <c r="OW187" s="865">
        <f>ROUNDUP(SUM(
IF(AND(LB187='DD FD'!$J$5,LD187='DD FD'!$AI$3),LC187,0),
IF(AND(LL187='DD FD'!$J$5,LN187='DD FD'!$AI$3),LM187,0),
IF(AND(LV187='DD FD'!$J$5,LX187='DD FD'!$AI$3),LW187,0),
IF(AND(MF187='DD FD'!$J$5,MH187='DD FD'!$AI$3),MG187,0),
IF(AND(MQ187='DD FD'!$J$5,MS187='DD FD'!$AI$3),MR187,0),
IF(AND(NB187='DD FD'!$J$5,ND187='DD FD'!$AI$3),NC187,0),
IF(AND(NM187='DD FD'!$J$5,NO187='DD FD'!$AI$3),NN187,0),
IF(AND(NX187='DD FD'!$J$5,NZ187='DD FD'!$AI$3),NY187,0),
IF(AND(OI187='DD FD'!$J$5,OK187='DD FD'!$AI$3),OJ187,0),
),2)</f>
        <v>0</v>
      </c>
      <c r="OX187" s="865">
        <f>ROUNDUP(SUM(
IF(AND(LB187='DD FD'!$J$9,LD187='DD FD'!$AI$3),LC187,0),
IF(AND(LL187='DD FD'!$J$9,LN187='DD FD'!$AI$3),LM187,0),
IF(AND(LV187='DD FD'!$J$9,LX187='DD FD'!$AI$3),LW187,0),
IF(AND(MF187='DD FD'!$J$9,MH187='DD FD'!$AI$3),MG187,0),
IF(AND(MQ187='DD FD'!$J$9,MS187='DD FD'!$AI$3),MR187,0),
IF(AND(NB187='DD FD'!$J$9,ND187='DD FD'!$AI$3),NC187,0),
IF(AND(NM187='DD FD'!$J$9,NO187='DD FD'!$AI$3),NN187,0),
IF(AND(NX187='DD FD'!$J$9,NZ187='DD FD'!$AI$3),NY187,0),
IF(AND(OI187='DD FD'!$J$9,OK187='DD FD'!$AI$3),OJ187,0),
),2)</f>
        <v>0</v>
      </c>
      <c r="OY187" s="865">
        <f>ROUNDUP(SUM(
IF(AND(LB187='DD FD'!$J$4,LD187='DD FD'!$AI$3),LC187,0),
IF(AND(LL187='DD FD'!$J$4,LN187='DD FD'!$AI$3),LM187,0),
IF(AND(LV187='DD FD'!$J$4,LX187='DD FD'!$AI$3),LW187,0),
IF(AND(MF187='DD FD'!$J$4,MH187='DD FD'!$AI$3),MG187,0),
IF(AND(MQ187='DD FD'!$J$4,MS187='DD FD'!$AI$3),MR187,0),
IF(AND(NB187='DD FD'!$J$4,ND187='DD FD'!$AI$3),NC187,0),
IF(AND(NM187='DD FD'!$J$4,NO187='DD FD'!$AI$3),NN187,0),
IF(AND(NX187='DD FD'!$J$4,NZ187='DD FD'!$AI$3),NY187,0),
IF(AND(OI187='DD FD'!$J$4,OK187='DD FD'!$AI$3),OJ187,0),
),2)</f>
        <v>0</v>
      </c>
      <c r="OZ187" s="867">
        <f>ROUNDUP(SUM(
IF(AND(LB187='DD FD'!$J$11,LD187='DD FD'!$AI$3),LC187,0),
IF(AND(LL187='DD FD'!$J$11,LN187='DD FD'!$AI$3),LM187,0),
IF(AND(LV187='DD FD'!$J$11,LX187='DD FD'!$AI$3),LW187,0),
IF(AND(MF187='DD FD'!$J$11,MH187='DD FD'!$AI$3),MG187,0),
IF(AND(MQ187='DD FD'!$J$11,MS187='DD FD'!$AI$3),MR187,0),
IF(AND(NB187='DD FD'!$J$11,ND187='DD FD'!$AI$3),NC187,0),
IF(AND(NM187='DD FD'!$J$11,NO187='DD FD'!$AI$3),NN187,0),
IF(AND(NX187='DD FD'!$J$11,NZ187='DD FD'!$AI$3),NY187,0),
IF(AND(OI187='DD FD'!$J$11,OK187='DD FD'!$AI$3),OJ187,0),
),2)</f>
        <v>0</v>
      </c>
    </row>
    <row r="188" spans="1:416">
      <c r="A188" s="663"/>
      <c r="B188" s="182"/>
      <c r="C188" s="282"/>
      <c r="D188" s="282"/>
      <c r="E188" s="183"/>
      <c r="F188" s="355"/>
      <c r="G188" s="359"/>
      <c r="H188" s="664"/>
      <c r="I188" s="173"/>
      <c r="J188" s="161" t="str">
        <f t="shared" si="54"/>
        <v/>
      </c>
      <c r="K188" s="633" t="str">
        <f t="shared" si="71"/>
        <v/>
      </c>
      <c r="L188" s="636"/>
      <c r="M188" s="124" t="str">
        <f t="shared" si="72"/>
        <v/>
      </c>
      <c r="N188" s="125" t="str">
        <f t="shared" si="55"/>
        <v/>
      </c>
      <c r="O188" s="175"/>
      <c r="P188" s="175"/>
      <c r="Q188" s="126" t="str">
        <f t="shared" si="73"/>
        <v/>
      </c>
      <c r="R188" s="184"/>
      <c r="S188" s="184"/>
      <c r="T188" s="182"/>
      <c r="U188" s="182"/>
      <c r="V188" s="182"/>
      <c r="W188" s="358"/>
      <c r="X188" s="182"/>
      <c r="Y188" s="183"/>
      <c r="Z188" s="123"/>
      <c r="AA188" s="176"/>
      <c r="AB188" s="176"/>
      <c r="AC188" s="176"/>
      <c r="AD188" s="176"/>
      <c r="AE188" s="176"/>
      <c r="AF188" s="176"/>
      <c r="AG188" s="127" t="str">
        <f t="shared" si="74"/>
        <v/>
      </c>
      <c r="AH188" s="127" t="str">
        <f t="shared" si="75"/>
        <v/>
      </c>
      <c r="AI188" s="370"/>
      <c r="AJ188" s="635"/>
      <c r="AK188" s="619" t="str">
        <f t="shared" si="76"/>
        <v/>
      </c>
      <c r="AL188" s="124" t="str">
        <f t="shared" si="56"/>
        <v/>
      </c>
      <c r="AM188" s="124" t="str">
        <f t="shared" si="57"/>
        <v/>
      </c>
      <c r="AN188" s="124" t="str">
        <f t="shared" si="58"/>
        <v/>
      </c>
      <c r="AO188" s="124" t="str">
        <f t="shared" si="59"/>
        <v/>
      </c>
      <c r="AP188" s="184"/>
      <c r="AQ188" s="182"/>
      <c r="AR188" s="182"/>
      <c r="AS188" s="182"/>
      <c r="AT188" s="182"/>
      <c r="AU188" s="127" t="str">
        <f t="shared" si="60"/>
        <v/>
      </c>
      <c r="AV188" s="354"/>
      <c r="AW188" s="127" t="str">
        <f t="shared" si="61"/>
        <v/>
      </c>
      <c r="AX188" s="144" t="str">
        <f t="shared" si="62"/>
        <v/>
      </c>
      <c r="AY188" s="182"/>
      <c r="AZ188" s="23"/>
      <c r="BA188" s="23"/>
      <c r="BB188" s="183"/>
      <c r="BC188" s="622"/>
      <c r="BD188" s="649" t="str">
        <f t="shared" si="77"/>
        <v/>
      </c>
      <c r="BE188" s="354"/>
      <c r="BF188" s="192" t="str">
        <f t="shared" si="78"/>
        <v/>
      </c>
      <c r="BG188" s="159"/>
      <c r="BH188" s="159"/>
      <c r="BI188" s="182"/>
      <c r="BJ188" s="194"/>
      <c r="BK188" s="194"/>
      <c r="BL188" s="194"/>
      <c r="BM188" s="127" t="str">
        <f t="shared" si="63"/>
        <v/>
      </c>
      <c r="BN188" s="194"/>
      <c r="BO188" s="178" t="str">
        <f t="shared" si="64"/>
        <v/>
      </c>
      <c r="BP188" s="191"/>
      <c r="BQ188" s="182"/>
      <c r="BR188" s="23"/>
      <c r="BS188" s="23"/>
      <c r="BT188" s="23"/>
      <c r="BU188" s="651"/>
      <c r="BV188" s="647"/>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633" t="str">
        <f t="shared" si="79"/>
        <v/>
      </c>
      <c r="DY188" s="736"/>
      <c r="DZ188" s="334"/>
      <c r="EA188" s="736"/>
      <c r="EB188" s="197"/>
      <c r="EC188" s="194"/>
      <c r="ED188" s="197"/>
      <c r="EE188" s="197"/>
      <c r="EF188" s="194"/>
      <c r="EG188" s="194"/>
      <c r="EH188" s="194"/>
      <c r="EI188" s="123" t="str">
        <f t="shared" si="65"/>
        <v/>
      </c>
      <c r="EJ188" s="194"/>
      <c r="EK188" s="620" t="str">
        <f t="shared" si="66"/>
        <v/>
      </c>
      <c r="EL188" s="756"/>
      <c r="EM188" s="620" t="str">
        <f t="shared" si="80"/>
        <v/>
      </c>
      <c r="EN188" s="733"/>
      <c r="EO188" s="163"/>
      <c r="EP188" s="163"/>
      <c r="EQ188" s="163"/>
      <c r="ER188" s="163"/>
      <c r="ES188" s="163"/>
      <c r="ET188" s="163"/>
      <c r="EU188" s="163"/>
      <c r="EV188" s="163"/>
      <c r="EW188" s="163"/>
      <c r="EX188" s="163"/>
      <c r="EY188" s="163"/>
      <c r="EZ188" s="163"/>
      <c r="FA188" s="163"/>
      <c r="FB188" s="163"/>
      <c r="FC188" s="742"/>
      <c r="FD188" s="648" t="str">
        <f t="shared" si="67"/>
        <v/>
      </c>
      <c r="FE188" s="183"/>
      <c r="FF188" s="201"/>
      <c r="FG188" s="201"/>
      <c r="FH188" s="201"/>
      <c r="FI188" s="201"/>
      <c r="FJ188" s="201"/>
      <c r="FK188" s="201"/>
      <c r="FL188" s="182"/>
      <c r="FM188" s="182"/>
      <c r="FN188" s="334"/>
      <c r="FO188" s="123" t="str">
        <f t="shared" si="68"/>
        <v/>
      </c>
      <c r="FP188" s="889" t="str">
        <f>IF(Table1[[#This Row],[Baumwollanteil (in %)]]&lt;&gt;"","05","")</f>
        <v/>
      </c>
      <c r="FQ188" s="999"/>
      <c r="FR188" s="179" t="str">
        <f t="shared" si="69"/>
        <v/>
      </c>
      <c r="FS188" s="175"/>
      <c r="FT188" s="175"/>
      <c r="FU188" s="175"/>
      <c r="FV188" s="745" t="str">
        <f t="shared" si="70"/>
        <v/>
      </c>
      <c r="FZ188" s="24"/>
      <c r="GA188" s="24"/>
      <c r="GC188" s="1010" t="str">
        <f>IF(Table1[[#This Row],[Global Trade Item Number (GTIN)]]="","",Table1[[#This Row],[Global Trade Item Number (GTIN)]])</f>
        <v/>
      </c>
      <c r="GD188" s="790" t="str">
        <f>IF(Table1[[#This Row],[WAWI-Nr./ Kreditoren-Nummer
(ASDV)]]&lt;&gt;"",Table1[[#This Row],[WAWI-Nr./ Kreditoren-Nummer
(ASDV)]],"")</f>
        <v/>
      </c>
      <c r="GE188" s="190"/>
      <c r="GF188" s="790" t="str">
        <f>IF(Table1[[#This Row],[Gültig ab (Datum)]]&lt;&gt;"","31.12.9999","")</f>
        <v/>
      </c>
      <c r="GG188" s="190"/>
      <c r="GH188" s="190"/>
      <c r="GI188" s="616"/>
      <c r="GJ188" s="765"/>
      <c r="GK188" s="763"/>
      <c r="GL188" s="617"/>
      <c r="GM188" s="617"/>
      <c r="GN188" s="617"/>
      <c r="GO188" s="617"/>
      <c r="GP188" s="617"/>
      <c r="GQ188" s="775"/>
      <c r="GR188" s="771"/>
      <c r="GS188" s="159"/>
      <c r="GT188" s="610"/>
      <c r="GU188" s="610"/>
      <c r="GV188" s="610"/>
      <c r="GW188" s="610"/>
      <c r="GX188" s="610"/>
      <c r="GY188" s="610"/>
      <c r="GZ188" s="610"/>
      <c r="HA188" s="610"/>
      <c r="HB188" s="771"/>
      <c r="HC188" s="610"/>
      <c r="HD188" s="610"/>
      <c r="HE188" s="610"/>
      <c r="HF188" s="610"/>
      <c r="HG188" s="610"/>
      <c r="HH188" s="610"/>
      <c r="HI188" s="610"/>
      <c r="HJ188" s="610"/>
      <c r="HK188" s="610"/>
      <c r="HL188" s="771"/>
      <c r="HM188" s="610"/>
      <c r="HN188" s="610"/>
      <c r="HO188" s="610"/>
      <c r="HP188" s="610"/>
      <c r="HQ188" s="610"/>
      <c r="HR188" s="610"/>
      <c r="HS188" s="610"/>
      <c r="HT188" s="610"/>
      <c r="HU188" s="610"/>
      <c r="HV188" s="771"/>
      <c r="HW188" s="610"/>
      <c r="HX188" s="610"/>
      <c r="HY188" s="610"/>
      <c r="HZ188" s="610"/>
      <c r="IA188" s="610"/>
      <c r="IB188" s="610"/>
      <c r="IC188" s="610"/>
      <c r="ID188" s="610"/>
      <c r="IE188" s="610"/>
      <c r="IF188" s="610"/>
      <c r="IG188" s="771"/>
      <c r="IH188" s="610"/>
      <c r="II188" s="610"/>
      <c r="IJ188" s="610"/>
      <c r="IK188" s="610"/>
      <c r="IL188" s="610"/>
      <c r="IM188" s="610"/>
      <c r="IN188" s="610"/>
      <c r="IO188" s="610"/>
      <c r="IP188" s="610"/>
      <c r="IQ188" s="610"/>
      <c r="IR188" s="771"/>
      <c r="IS188" s="610"/>
      <c r="IT188" s="610"/>
      <c r="IU188" s="610"/>
      <c r="IV188" s="610"/>
      <c r="IW188" s="610"/>
      <c r="IX188" s="610"/>
      <c r="IY188" s="610"/>
      <c r="IZ188" s="610"/>
      <c r="JA188" s="610"/>
      <c r="JB188" s="610"/>
      <c r="JC188" s="771"/>
      <c r="JD188" s="610"/>
      <c r="JE188" s="610"/>
      <c r="JF188" s="610"/>
      <c r="JG188" s="610"/>
      <c r="JH188" s="610"/>
      <c r="JI188" s="610"/>
      <c r="JJ188" s="610"/>
      <c r="JK188" s="610"/>
      <c r="JL188" s="610"/>
      <c r="JM188" s="827"/>
      <c r="JN188" s="771"/>
      <c r="JO188" s="610"/>
      <c r="JP188" s="610"/>
      <c r="JQ188" s="610"/>
      <c r="JR188" s="610"/>
      <c r="JS188" s="610"/>
      <c r="JT188" s="610"/>
      <c r="JU188" s="610"/>
      <c r="JV188" s="610"/>
      <c r="JW188" s="610"/>
      <c r="JX188" s="610"/>
      <c r="JY188" s="771"/>
      <c r="JZ188" s="610"/>
      <c r="KA188" s="610"/>
      <c r="KB188" s="610"/>
      <c r="KC188" s="610"/>
      <c r="KD188" s="610"/>
      <c r="KE188" s="610"/>
      <c r="KF188" s="610"/>
      <c r="KG188" s="610"/>
      <c r="KH188" s="610"/>
      <c r="KI188" s="610"/>
      <c r="KL188" s="803" t="str">
        <f>IF(Table1[[#This Row],[GTIN]]&lt;&gt;"",Table1[[#This Row],[GTIN]],"")</f>
        <v/>
      </c>
      <c r="KM188" s="804" t="str">
        <f>Table1[[#This Row],[Kreditor]]</f>
        <v/>
      </c>
      <c r="KN188" s="805" t="str">
        <f>IF(Table1[[#This Row],[Gültig ab (Datum)]]&lt;&gt;"",Table1[[#This Row],[Gültig ab (Datum)]],"")</f>
        <v/>
      </c>
      <c r="KO188" s="805" t="str">
        <f>Table1[[#This Row],[Gültig bis]]</f>
        <v/>
      </c>
      <c r="KP188" s="818" t="str">
        <f>IF(Table1[[#This Row],[Artikel verpackt? 
(X=Ja)]]="","",Table1[[#This Row],[Artikel verpackt? 
(X=Ja)]])</f>
        <v/>
      </c>
      <c r="KQ188" s="806" t="str">
        <f>IF(Table1[[#This Row],[Verpackung recyclingfähig?
(X=Ja)]]="","",Table1[[#This Row],[Verpackung recyclingfähig?
(X=Ja)]])</f>
        <v/>
      </c>
      <c r="KR188" s="807"/>
      <c r="KS188" s="808"/>
      <c r="KT188" s="809"/>
      <c r="KU188" s="809"/>
      <c r="KV188" s="809"/>
      <c r="KW188" s="809"/>
      <c r="KX188" s="809"/>
      <c r="KY188" s="809"/>
      <c r="KZ188" s="810"/>
      <c r="LA188" s="811" t="str">
        <f>IF(Table1[[#This Row],[Hauptkörper - B1 - Art]]="","",VLOOKUP(Table1[[#This Row],[Hauptkörper - B1 - Art]],'DD FD'!B:C,2,FALSE))</f>
        <v/>
      </c>
      <c r="LB188" s="812" t="str">
        <f>IF(Table1[[#This Row],[Hauptkörper - B1 - Fraktion]]="","",VLOOKUP(Table1[[#This Row],[Hauptkörper - B1 - Fraktion]],'DD FD'!H:J,3,FALSE))</f>
        <v/>
      </c>
      <c r="LC188" s="809" t="str">
        <f>IF(Table1[[#This Row],[Hauptkörper - B1 - Gewicht
(in G)]]="","",Table1[[#This Row],[Hauptkörper - B1 - Gewicht
(in G)]])</f>
        <v/>
      </c>
      <c r="LD188" s="809" t="str">
        <f>IF(Table1[[#This Row],[Hauptkörper - B1 - Lizenzierungs-pflichtig? (X=Ja)]]="","",Table1[[#This Row],[Hauptkörper - B1 - Lizenzierungs-pflichtig? (X=Ja)]])</f>
        <v/>
      </c>
      <c r="LE188" s="812" t="str">
        <f>IF(Table1[[#This Row],[Hauptkörper - B1 - Virgin Material]]="","",VLOOKUP(Table1[[#This Row],[Hauptkörper - B1 - Virgin Material]],'DD FD'!AJ:AK,2,FALSE))</f>
        <v/>
      </c>
      <c r="LF188" s="813" t="str">
        <f>IF(Table1[[#This Row],[Hauptkörper - B1 - Virgin Material Anteil (in %)]]="","",Table1[[#This Row],[Hauptkörper - B1 - Virgin Material Anteil (in %)]])</f>
        <v/>
      </c>
      <c r="LG188" s="812" t="str">
        <f>IF(Table1[[#This Row],[Hauptkörper - B1 - Recyceltes Material]]="","",VLOOKUP(Table1[[#This Row],[Hauptkörper - B1 - Recyceltes Material]],'DD FD'!AL:AM,2,FALSE))</f>
        <v/>
      </c>
      <c r="LH188" s="813" t="str">
        <f>IF(Table1[[#This Row],[Hauptkörper - B1 - Recyceltes Material Anteil (in %)]]="","",Table1[[#This Row],[Hauptkörper - B1 - Recyceltes Material Anteil (in %)]])</f>
        <v/>
      </c>
      <c r="LI188" s="814" t="str">
        <f>IF(Table1[[#This Row],[Hauptkörper - B1 - Beschichtung]]="","",VLOOKUP(Table1[[#This Row],[Hauptkörper - B1 - Beschichtung]],'DD FD'!AE:AF,2,FALSE))</f>
        <v/>
      </c>
      <c r="LJ188" s="815" t="str">
        <f>IF(Table1[[#This Row],[Hauptkörper - B1 - Beschichtung Anteil (in %)]]="","",Table1[[#This Row],[Hauptkörper - B1 - Beschichtung Anteil (in %)]])</f>
        <v/>
      </c>
      <c r="LK188" s="811" t="str">
        <f>IF(Table1[[#This Row],[Hauptkörper - B2 - Art]]="","",VLOOKUP(Table1[[#This Row],[Hauptkörper - B2 - Art]],'DD FD'!B:C,2,FALSE))</f>
        <v/>
      </c>
      <c r="LL188" s="812" t="str">
        <f>IF(Table1[[#This Row],[Hauptkörper - B2 - Fraktion]]="","",VLOOKUP(Table1[[#This Row],[Hauptkörper - B2 - Fraktion]],'DD FD'!H:J,3,FALSE))</f>
        <v/>
      </c>
      <c r="LM188" s="809" t="str">
        <f>IF(Table1[[#This Row],[Hauptkörper - B2 - Gewicht
(in G)]]="","",Table1[[#This Row],[Hauptkörper - B2 - Gewicht
(in G)]])</f>
        <v/>
      </c>
      <c r="LN188" s="809" t="str">
        <f>IF(Table1[[#This Row],[Hauptkörper - B2 - Lizenzierungs-pflichtig? (X=Ja)]]="","",Table1[[#This Row],[Hauptkörper - B2 - Lizenzierungs-pflichtig? (X=Ja)]])</f>
        <v/>
      </c>
      <c r="LO188" s="812" t="str">
        <f>IF(Table1[[#This Row],[Hauptkörper - B2 - Virgin Material]]="","",VLOOKUP(Table1[[#This Row],[Hauptkörper - B2 - Virgin Material]],'DD FD'!AJ:AK,2,FALSE))</f>
        <v/>
      </c>
      <c r="LP188" s="813" t="str">
        <f>IF(Table1[[#This Row],[Hauptkörper - B2 - Virgin Material Anteil (in %)]]="","",Table1[[#This Row],[Hauptkörper - B2 - Virgin Material Anteil (in %)]])</f>
        <v/>
      </c>
      <c r="LQ188" s="812" t="str">
        <f>IF(Table1[[#This Row],[Hauptkörper - B2 - Recyceltes Material]]="","",VLOOKUP(Table1[[#This Row],[Hauptkörper - B2 - Recyceltes Material]],'DD FD'!AL:AM,2,FALSE))</f>
        <v/>
      </c>
      <c r="LR188" s="813" t="str">
        <f>IF(Table1[[#This Row],[Hauptkörper - B2 - Recyceltes Material Anteil (in %)]]="","",Table1[[#This Row],[Hauptkörper - B2 - Recyceltes Material Anteil (in %)]])</f>
        <v/>
      </c>
      <c r="LS188" s="812" t="str">
        <f>IF(Table1[[#This Row],[Hauptkörper - B2 - Beschichtung]]="","",VLOOKUP(Table1[[#This Row],[Hauptkörper - B2 - Beschichtung]],'DD FD'!AE:AF,2,FALSE))</f>
        <v/>
      </c>
      <c r="LT188" s="815" t="str">
        <f>IF(Table1[[#This Row],[Hauptkörper - B2 - Beschichtung Anteil (in %)]]="","",Table1[[#This Row],[Hauptkörper - B2 - Beschichtung Anteil (in %)]])</f>
        <v/>
      </c>
      <c r="LU188" s="811" t="str">
        <f>IF(Table1[[#This Row],[Hauptkörper - B3 - Art]]="","",VLOOKUP(Table1[[#This Row],[Hauptkörper - B3 - Art]],'DD FD'!B:C,2,FALSE))</f>
        <v/>
      </c>
      <c r="LV188" s="812" t="str">
        <f>IF(Table1[[#This Row],[Hauptkörper - B3 - Fraktion]]="","",VLOOKUP(Table1[[#This Row],[Hauptkörper - B3 - Fraktion]],'DD FD'!H:J,3,FALSE))</f>
        <v/>
      </c>
      <c r="LW188" s="809" t="str">
        <f>IF(Table1[[#This Row],[Hauptkörper - B3 - Gewicht
(in G)]]="","",Table1[[#This Row],[Hauptkörper - B3 - Gewicht
(in G)]])</f>
        <v/>
      </c>
      <c r="LX188" s="809" t="str">
        <f>IF(Table1[[#This Row],[Hauptkörper - B3 - Lizenzierungs-pflichtig? (X=Ja)]]="","",Table1[[#This Row],[Hauptkörper - B3 - Lizenzierungs-pflichtig? (X=Ja)]])</f>
        <v/>
      </c>
      <c r="LY188" s="812" t="str">
        <f>IF(Table1[[#This Row],[Hauptkörper - B3 - Virgin Material]]="","",VLOOKUP(Table1[[#This Row],[Hauptkörper - B3 - Virgin Material]],'DD FD'!AJ:AK,2,FALSE))</f>
        <v/>
      </c>
      <c r="LZ188" s="813" t="str">
        <f>IF(Table1[[#This Row],[Hauptkörper - B3 - Virgin Material Anteil (in %)]]="","",Table1[[#This Row],[Hauptkörper - B3 - Virgin Material Anteil (in %)]])</f>
        <v/>
      </c>
      <c r="MA188" s="812" t="str">
        <f>IF(Table1[[#This Row],[Hauptkörper - B3 - Recyceltes Material]]="","",VLOOKUP(Table1[[#This Row],[Hauptkörper - B3 - Recyceltes Material]],'DD FD'!AL:AM,2,FALSE))</f>
        <v/>
      </c>
      <c r="MB188" s="813" t="str">
        <f>IF(Table1[[#This Row],[Hauptkörper - B3 - Recyceltes Material Anteil (in %)]]="","",Table1[[#This Row],[Hauptkörper - B3 - Recyceltes Material Anteil (in %)]])</f>
        <v/>
      </c>
      <c r="MC188" s="812" t="str">
        <f>IF(Table1[[#This Row],[Hauptkörper - B3 - Beschichtung]]="","",VLOOKUP(Table1[[#This Row],[Hauptkörper - B3 - Beschichtung]],'DD FD'!AE:AF,2,FALSE))</f>
        <v/>
      </c>
      <c r="MD188" s="815" t="str">
        <f>IF(Table1[[#This Row],[Hauptkörper - B3 - Beschichtung Anteil (in %)]]="","",Table1[[#This Row],[Hauptkörper - B3 - Beschichtung Anteil (in %)]])</f>
        <v/>
      </c>
      <c r="ME188" s="811" t="str">
        <f>IF(Table1[[#This Row],[Verschluss - B1 - Art]]="","",VLOOKUP(Table1[[#This Row],[Verschluss - B1 - Art]],'DD FD'!D:E,2,FALSE))</f>
        <v/>
      </c>
      <c r="MF188" s="812" t="str">
        <f>IF(Table1[[#This Row],[Verschluss - B1 - Fraktion]]="","",VLOOKUP(Table1[[#This Row],[Verschluss - B1 - Fraktion]],'DD FD'!H:J,3,FALSE))</f>
        <v/>
      </c>
      <c r="MG188" s="809" t="str">
        <f>IF(Table1[[#This Row],[Verschluss - B1 - Gewicht (in G)]]="","",Table1[[#This Row],[Verschluss - B1 - Gewicht (in G)]])</f>
        <v/>
      </c>
      <c r="MH188" s="809" t="str">
        <f>IF(Table1[[#This Row],[Verschluss - B1 - Lizenzierungs-pflichtig? (X=Ja)]]="","",Table1[[#This Row],[Verschluss - B1 - Lizenzierungs-pflichtig? (X=Ja)]])</f>
        <v/>
      </c>
      <c r="MI188" s="809" t="str">
        <f>IF(Table1[[#This Row],[Verschluss - B1 - Trennbar vom Hauptkörper? (X=Ja)]]="","",Table1[[#This Row],[Verschluss - B1 - Trennbar vom Hauptkörper? (X=Ja)]])</f>
        <v/>
      </c>
      <c r="MJ188" s="812" t="str">
        <f>IF(Table1[[#This Row],[Verschluss - B1 - Virgin Material]]="","",VLOOKUP(Table1[[#This Row],[Verschluss - B1 - Virgin Material]],'DD FD'!AJ:AK,2,FALSE))</f>
        <v/>
      </c>
      <c r="MK188" s="813" t="str">
        <f>IF(Table1[[#This Row],[Verschluss - B1 - Virgin Material Anteil (in %)]]="","",Table1[[#This Row],[Verschluss - B1 - Virgin Material Anteil (in %)]])</f>
        <v/>
      </c>
      <c r="ML188" s="812" t="str">
        <f>IF(Table1[[#This Row],[Verschluss - B1 - Recyceltes Material]]="","",VLOOKUP(Table1[[#This Row],[Verschluss - B1 - Recyceltes Material]],'DD FD'!AL:AM,2,FALSE))</f>
        <v/>
      </c>
      <c r="MM188" s="813" t="str">
        <f>IF(Table1[[#This Row],[Verschluss - B1 - Recyceltes Material Anteil (in %)]]="","",Table1[[#This Row],[Verschluss - B1 - Recyceltes Material Anteil (in %)]])</f>
        <v/>
      </c>
      <c r="MN188" s="812" t="str">
        <f>IF(Table1[[#This Row],[Verschluss - B1 - Beschichtung]]="","",VLOOKUP(Table1[[#This Row],[Verschluss - B1 - Beschichtung]],'DD FD'!AE:AF,2,FALSE))</f>
        <v/>
      </c>
      <c r="MO188" s="815" t="str">
        <f>IF(Table1[[#This Row],[Verschluss - B1 - Beschichtung Anteil (in %)]]="","",Table1[[#This Row],[Verschluss - B1 - Beschichtung Anteil (in %)]])</f>
        <v/>
      </c>
      <c r="MP188" s="811" t="str">
        <f>IF(Table1[[#This Row],[Verschluss - B2 - Art]]="","",VLOOKUP(Table1[[#This Row],[Verschluss - B2 - Art]],'DD FD'!D:E,2,FALSE))</f>
        <v/>
      </c>
      <c r="MQ188" s="812" t="str">
        <f>IF(Table1[[#This Row],[Verschluss - B2 - Fraktion]]="","",VLOOKUP(Table1[[#This Row],[Verschluss - B2 - Fraktion]],'DD FD'!H:J,3,FALSE))</f>
        <v/>
      </c>
      <c r="MR188" s="809" t="str">
        <f>IF(Table1[[#This Row],[Verschluss - B2 - Gewicht (in G)]]="","",Table1[[#This Row],[Verschluss - B2 - Gewicht (in G)]])</f>
        <v/>
      </c>
      <c r="MS188" s="809" t="str">
        <f>IF(Table1[[#This Row],[Verschluss - B2 - Lizenzierungs-pflichtig? (X=Ja)]]="","",Table1[[#This Row],[Verschluss - B2 - Lizenzierungs-pflichtig? (X=Ja)]])</f>
        <v/>
      </c>
      <c r="MT188" s="809" t="str">
        <f>IF(Table1[[#This Row],[Verschluss - B2 - Trennbar vom Hauptkörper? (X=Ja)]]="","",Table1[[#This Row],[Verschluss - B2 - Trennbar vom Hauptkörper? (X=Ja)]])</f>
        <v/>
      </c>
      <c r="MU188" s="812" t="str">
        <f>IF(Table1[[#This Row],[Verschluss - B2 - Virgin Material]]="","",VLOOKUP(Table1[[#This Row],[Verschluss - B2 - Virgin Material]],'DD FD'!AJ:AK,2,FALSE))</f>
        <v/>
      </c>
      <c r="MV188" s="813" t="str">
        <f>IF(Table1[[#This Row],[Verschluss - B2 - Virgin Material Anteil (in %)]]="","",Table1[[#This Row],[Verschluss - B2 - Virgin Material Anteil (in %)]])</f>
        <v/>
      </c>
      <c r="MW188" s="812" t="str">
        <f>IF(Table1[[#This Row],[Verschluss - B2 - Recyceltes Material]]="","",VLOOKUP(Table1[[#This Row],[Verschluss - B2 - Recyceltes Material]],'DD FD'!AL:AM,2,FALSE))</f>
        <v/>
      </c>
      <c r="MX188" s="813" t="str">
        <f>IF(Table1[[#This Row],[Verschluss - B2 - Recyceltes Material Anteil (in %)]]="","",Table1[[#This Row],[Verschluss - B2 - Recyceltes Material Anteil (in %)]])</f>
        <v/>
      </c>
      <c r="MY188" s="812" t="str">
        <f>IF(Table1[[#This Row],[Verschluss - B2 - Beschichtung]]="","",VLOOKUP(Table1[[#This Row],[Verschluss - B2 - Beschichtung]],'DD FD'!AE:AF,2,FALSE))</f>
        <v/>
      </c>
      <c r="MZ188" s="815" t="str">
        <f>IF(Table1[[#This Row],[Verschluss - B2 - Beschichtung Anteil (in %)]]="","",Table1[[#This Row],[Verschluss - B2 - Beschichtung Anteil (in %)]])</f>
        <v/>
      </c>
      <c r="NA188" s="811" t="str">
        <f>IF(Table1[[#This Row],[Verschluss - B3 - Art]]="","",VLOOKUP(Table1[[#This Row],[Verschluss - B3 - Art]],'DD FD'!D:E,2,FALSE))</f>
        <v/>
      </c>
      <c r="NB188" s="812" t="str">
        <f>IF(Table1[[#This Row],[Verschluss - B3 - Fraktion]]="","",VLOOKUP(Table1[[#This Row],[Verschluss - B3 - Fraktion]],'DD FD'!H:J,3,FALSE))</f>
        <v/>
      </c>
      <c r="NC188" s="809" t="str">
        <f>IF(Table1[[#This Row],[Verschluss - B3 - Gewicht (in G)]]="","",Table1[[#This Row],[Verschluss - B3 - Gewicht (in G)]])</f>
        <v/>
      </c>
      <c r="ND188" s="809" t="str">
        <f>IF(Table1[[#This Row],[Verschluss - B3 - Lizenzierungs-pflichtig? (X=Ja)]]="","",Table1[[#This Row],[Verschluss - B3 - Lizenzierungs-pflichtig? (X=Ja)]])</f>
        <v/>
      </c>
      <c r="NE188" s="809" t="str">
        <f>IF(Table1[[#This Row],[Verschluss - B3 - Trennbar vom Hauptkörper? (X=Ja)]]="","",Table1[[#This Row],[Verschluss - B3 - Trennbar vom Hauptkörper? (X=Ja)]])</f>
        <v/>
      </c>
      <c r="NF188" s="812" t="str">
        <f>IF(Table1[[#This Row],[Verschluss - B3 - Virgin Material]]="","",VLOOKUP(Table1[[#This Row],[Verschluss - B3 - Virgin Material]],'DD FD'!AJ:AK,2,FALSE))</f>
        <v/>
      </c>
      <c r="NG188" s="813" t="str">
        <f>IF(Table1[[#This Row],[Verschluss - B3 - Virgin Material Anteil (in %)]]="","",Table1[[#This Row],[Verschluss - B3 - Virgin Material Anteil (in %)]])</f>
        <v/>
      </c>
      <c r="NH188" s="812" t="str">
        <f>IF(Table1[[#This Row],[Verschluss - B3 - Recyceltes Material]]="","",VLOOKUP(Table1[[#This Row],[Verschluss - B3 - Recyceltes Material]],'DD FD'!AL:AM,2,FALSE))</f>
        <v/>
      </c>
      <c r="NI188" s="813" t="str">
        <f>IF(Table1[[#This Row],[Verschluss - B3 - Recyceltes Material Anteil (in %)]]="","",Table1[[#This Row],[Verschluss - B3 - Recyceltes Material Anteil (in %)]])</f>
        <v/>
      </c>
      <c r="NJ188" s="812" t="str">
        <f>IF(Table1[[#This Row],[Verschluss - B3 - Beschichtung]]="","",VLOOKUP(Table1[[#This Row],[Verschluss - B3 - Beschichtung]],'DD FD'!AE:AF,2,FALSE))</f>
        <v/>
      </c>
      <c r="NK188" s="815" t="str">
        <f>IF(Table1[[#This Row],[Verschluss - B3 - Beschichtung Anteil (in %)]]="","",Table1[[#This Row],[Verschluss - B3 - Beschichtung Anteil (in %)]])</f>
        <v/>
      </c>
      <c r="NL188" s="811" t="str">
        <f>IF(Table1[[#This Row],[Etikett - B1 - Art]]="","",VLOOKUP(Table1[[#This Row],[Etikett - B1 - Art]],'DD FD'!F:G,2,FALSE))</f>
        <v/>
      </c>
      <c r="NM188" s="812" t="str">
        <f>IF(Table1[[#This Row],[Etikett - B1 - Fraktion]]="","",VLOOKUP(Table1[[#This Row],[Etikett - B1 - Fraktion]],'DD FD'!H:J,3,FALSE))</f>
        <v/>
      </c>
      <c r="NN188" s="809" t="str">
        <f>IF(Table1[[#This Row],[Etikett - B1 - Gewicht (in G)]]="","",Table1[[#This Row],[Etikett - B1 - Gewicht (in G)]])</f>
        <v/>
      </c>
      <c r="NO188" s="809" t="str">
        <f>IF(Table1[[#This Row],[Etikett - B1 - Lizenzierungs-pflichtig? (X=Ja)]]="","",Table1[[#This Row],[Etikett - B1 - Lizenzierungs-pflichtig? (X=Ja)]])</f>
        <v/>
      </c>
      <c r="NP188" s="809" t="str">
        <f>IF(Table1[[#This Row],[Etikett - B1 - Trennbar vom Hauptkörper? (X=Ja)]]="","",Table1[[#This Row],[Etikett - B1 - Trennbar vom Hauptkörper? (X=Ja)]])</f>
        <v/>
      </c>
      <c r="NQ188" s="812" t="str">
        <f>IF(Table1[[#This Row],[Etikett - B1 - Virgin Material]]="","",VLOOKUP(Table1[[#This Row],[Etikett - B1 - Virgin Material]],'DD FD'!AJ:AK,2,FALSE))</f>
        <v/>
      </c>
      <c r="NR188" s="813" t="str">
        <f>IF(Table1[[#This Row],[Etikett - B1 - Virgin Material Anteil (in %)]]="","",Table1[[#This Row],[Etikett - B1 - Virgin Material Anteil (in %)]])</f>
        <v/>
      </c>
      <c r="NS188" s="812" t="str">
        <f>IF(Table1[[#This Row],[Etikett - B1 - Recyceltes Material]]="","",VLOOKUP(Table1[[#This Row],[Etikett - B1 - Recyceltes Material]],'DD FD'!AL:AM,2,FALSE))</f>
        <v/>
      </c>
      <c r="NT188" s="813" t="str">
        <f>IF(Table1[[#This Row],[Etikett - B1 - Recyceltes Material Anteil (in %)]]="","",Table1[[#This Row],[Etikett - B1 - Recyceltes Material Anteil (in %)]])</f>
        <v/>
      </c>
      <c r="NU188" s="812" t="str">
        <f>IF(Table1[[#This Row],[Etikett - B1 - Beschichtung]]="","",VLOOKUP(Table1[[#This Row],[Etikett - B1 - Beschichtung]],'DD FD'!AE:AF,2,FALSE))</f>
        <v/>
      </c>
      <c r="NV188" s="815" t="str">
        <f>IF(Table1[[#This Row],[Etikett - B1 - Beschichtung Anteil (in %)]]="","",Table1[[#This Row],[Etikett - B1 - Beschichtung Anteil (in %)]])</f>
        <v/>
      </c>
      <c r="NW188" s="811" t="str">
        <f>IF(Table1[[#This Row],[Etikett - B2 - Art]]="","",VLOOKUP(Table1[[#This Row],[Etikett - B2 - Art]],'DD FD'!F:G,2,FALSE))</f>
        <v/>
      </c>
      <c r="NX188" s="812" t="str">
        <f>IF(Table1[[#This Row],[Etikett - B2 - Fraktion]]="","",VLOOKUP(Table1[[#This Row],[Etikett - B2 - Fraktion]],'DD FD'!H:J,3,FALSE))</f>
        <v/>
      </c>
      <c r="NY188" s="809" t="str">
        <f>IF(Table1[[#This Row],[Etikett - B2 - Gewicht (in G)]]="","",Table1[[#This Row],[Etikett - B2 - Gewicht (in G)]])</f>
        <v/>
      </c>
      <c r="NZ188" s="809" t="str">
        <f>IF(Table1[[#This Row],[Etikett - B2 - Lizenzierungs-pflichtig? (X=Ja)]]="","",Table1[[#This Row],[Etikett - B2 - Lizenzierungs-pflichtig? (X=Ja)]])</f>
        <v/>
      </c>
      <c r="OA188" s="809" t="str">
        <f>IF(Table1[[#This Row],[Etikett - B2 - Trennbar vom Hauptkörper? (X=Ja)]]="","",Table1[[#This Row],[Etikett - B2 - Trennbar vom Hauptkörper? (X=Ja)]])</f>
        <v/>
      </c>
      <c r="OB188" s="812" t="str">
        <f>IF(Table1[[#This Row],[Etikett - B2 - Virgin Material]]="","",VLOOKUP(Table1[[#This Row],[Etikett - B2 - Virgin Material]],'DD FD'!AJ:AK,2,FALSE))</f>
        <v/>
      </c>
      <c r="OC188" s="813" t="str">
        <f>IF(Table1[[#This Row],[Etikett - B2 - Virgin Material Anteil (in %)]]="","",Table1[[#This Row],[Etikett - B2 - Virgin Material Anteil (in %)]])</f>
        <v/>
      </c>
      <c r="OD188" s="812" t="str">
        <f>IF(Table1[[#This Row],[Etikett - B2 - Recyceltes Material]]="","",VLOOKUP(Table1[[#This Row],[Etikett - B2 - Recyceltes Material]],'DD FD'!AL:AM,2,FALSE))</f>
        <v/>
      </c>
      <c r="OE188" s="813" t="str">
        <f>IF(Table1[[#This Row],[Etikett - B2 - Recyceltes Material Anteil (in %)]]="","",Table1[[#This Row],[Etikett - B2 - Recyceltes Material Anteil (in %)]])</f>
        <v/>
      </c>
      <c r="OF188" s="812" t="str">
        <f>IF(Table1[[#This Row],[Etikett - B2 - Beschichtung]]="","",VLOOKUP(Table1[[#This Row],[Etikett - B2 - Beschichtung]],'DD FD'!AE:AF,2,FALSE))</f>
        <v/>
      </c>
      <c r="OG188" s="815" t="str">
        <f>IF(Table1[[#This Row],[Etikett - B2 - Beschichtung Anteil (in %)]]="","",Table1[[#This Row],[Etikett - B2 - Beschichtung Anteil (in %)]])</f>
        <v/>
      </c>
      <c r="OH188" s="811" t="str">
        <f>IF(Table1[[#This Row],[Etikett - B3 - Art]]="","",VLOOKUP(Table1[[#This Row],[Etikett - B3 - Art]],'DD FD'!F:G,2,FALSE))</f>
        <v/>
      </c>
      <c r="OI188" s="812" t="str">
        <f>IF(Table1[[#This Row],[Etikett - B3 - Fraktion]]="","",VLOOKUP(Table1[[#This Row],[Etikett - B3 - Fraktion]],'DD FD'!H:J,3,FALSE))</f>
        <v/>
      </c>
      <c r="OJ188" s="809" t="str">
        <f>IF(Table1[[#This Row],[Etikett - B3 - Gewicht (in G)]]="","",Table1[[#This Row],[Etikett - B3 - Gewicht (in G)]])</f>
        <v/>
      </c>
      <c r="OK188" s="809" t="str">
        <f>IF(Table1[[#This Row],[Etikett - B3 - Lizenzierungs-pflichtig? (X=Ja)]]="","",Table1[[#This Row],[Etikett - B3 - Lizenzierungs-pflichtig? (X=Ja)]])</f>
        <v/>
      </c>
      <c r="OL188" s="809" t="str">
        <f>IF(Table1[[#This Row],[Etikett - B3 - Trennbar vom Hauptkörper? (X=Ja)]]="","",Table1[[#This Row],[Etikett - B3 - Trennbar vom Hauptkörper? (X=Ja)]])</f>
        <v/>
      </c>
      <c r="OM188" s="812" t="str">
        <f>IF(Table1[[#This Row],[Etikett - B3 - Virgin Material]]="","",VLOOKUP(Table1[[#This Row],[Etikett - B3 - Virgin Material]],'DD FD'!AJ:AK,2,FALSE))</f>
        <v/>
      </c>
      <c r="ON188" s="813" t="str">
        <f>IF(Table1[[#This Row],[Etikett - B3 - Virgin Material Anteil (in %)]]="","",Table1[[#This Row],[Etikett - B3 - Virgin Material Anteil (in %)]])</f>
        <v/>
      </c>
      <c r="OO188" s="812" t="str">
        <f>IF(Table1[[#This Row],[Etikett - B3 - Recyceltes Material]]="","",VLOOKUP(Table1[[#This Row],[Etikett - B3 - Recyceltes Material]],'DD FD'!AL:AM,2,FALSE))</f>
        <v/>
      </c>
      <c r="OP188" s="813" t="str">
        <f>IF(Table1[[#This Row],[Etikett - B3 - Recyceltes Material Anteil (in %)]]="","",Table1[[#This Row],[Etikett - B3 - Recyceltes Material Anteil (in %)]])</f>
        <v/>
      </c>
      <c r="OQ188" s="812" t="str">
        <f>IF(Table1[[#This Row],[Etikett - B3 - Beschichtung]]="","",VLOOKUP(Table1[[#This Row],[Etikett - B3 - Beschichtung]],'DD FD'!AE:AF,2,FALSE))</f>
        <v/>
      </c>
      <c r="OR188" s="861" t="str">
        <f>IF(Table1[[#This Row],[Etikett - B3 - Beschichtung Anteil (in %)]]="","",Table1[[#This Row],[Etikett - B3 - Beschichtung Anteil (in %)]])</f>
        <v/>
      </c>
      <c r="OS188" s="866">
        <f>ROUNDUP(SUM(
IF(AND(LB188='DD FD'!$J$7,LD188='DD FD'!$AI$3),LC188,0),
IF(AND(LL188='DD FD'!$J$7,LN188='DD FD'!$AI$3),LM188,0),
IF(AND(LV188='DD FD'!$J$7,LX188='DD FD'!$AI$3),LW188,0),
IF(AND(MF188='DD FD'!$J$7,MH188='DD FD'!$AI$3),MG188,0),
IF(AND(MQ188='DD FD'!$J$7,MS188='DD FD'!$AI$3),MR188,0),
IF(AND(NB188='DD FD'!$J$7,ND188='DD FD'!$AI$3),NC188,0),
IF(AND(NM188='DD FD'!$J$7,NO188='DD FD'!$AI$3),NN188,0),
IF(AND(NX188='DD FD'!$J$7,NZ188='DD FD'!$AI$3),NY188,0),
IF(AND(OI188='DD FD'!$J$7,OK188='DD FD'!$AI$3),OJ188,0),
),2)</f>
        <v>0</v>
      </c>
      <c r="OT188" s="865">
        <f>ROUNDUP(SUM(
IF(AND(LB188='DD FD'!$J$6,LD188='DD FD'!$AI$3),LC188,0),
IF(AND(LL188='DD FD'!$J$6,LN188='DD FD'!$AI$3),LM188,0),
IF(AND(LV188='DD FD'!$J$6,LX188='DD FD'!$AI$3),LW188,0),
IF(AND(MF188='DD FD'!$J$6,MH188='DD FD'!$AI$3),MG188,0),
IF(AND(MQ188='DD FD'!$J$6,MS188='DD FD'!$AI$3),MR188,0),
IF(AND(NB188='DD FD'!$J$6,ND188='DD FD'!$AI$3),NC188,0),
IF(AND(NM188='DD FD'!$J$6,NO188='DD FD'!$AI$3),NN188,0),
IF(AND(NX188='DD FD'!$J$6,NZ188='DD FD'!$AI$3),NY188,0),
IF(AND(OI188='DD FD'!$J$6,OK188='DD FD'!$AI$3),OJ188,0),
),2)</f>
        <v>0</v>
      </c>
      <c r="OU188" s="865">
        <f>ROUNDUP(SUM(
IF(AND(LB188='DD FD'!$J$10,LD188='DD FD'!$AI$3),LC188,0),
IF(AND(LL188='DD FD'!$J$10,LN188='DD FD'!$AI$3),LM188,0),
IF(AND(LV188='DD FD'!$J$10,LX188='DD FD'!$AI$3),LW188,0),
IF(AND(MF188='DD FD'!$J$10,MH188='DD FD'!$AI$3),MG188,0),
IF(AND(MQ188='DD FD'!$J$10,MS188='DD FD'!$AI$3),MR188,0),
IF(AND(NB188='DD FD'!$J$10,ND188='DD FD'!$AI$3),NC188,0),
IF(AND(NM188='DD FD'!$J$10,NO188='DD FD'!$AI$3),NN188,0),
IF(AND(NX188='DD FD'!$J$10,NZ188='DD FD'!$AI$3),NY188,0),
IF(AND(OI188='DD FD'!$J$10,OK188='DD FD'!$AI$3),OJ188,0),
),2)</f>
        <v>0</v>
      </c>
      <c r="OV188" s="865">
        <f>ROUNDUP(SUM(
IF(AND(LB188='DD FD'!$J$8,LD188='DD FD'!$AI$3),LC188,0),
IF(AND(LL188='DD FD'!$J$8,LN188='DD FD'!$AI$3),LM188,0),
IF(AND(LV188='DD FD'!$J$8,LX188='DD FD'!$AI$3),LW188,0),
IF(AND(MF188='DD FD'!$J$8,MH188='DD FD'!$AI$3),MG188,0),
IF(AND(MQ188='DD FD'!$J$8,MS188='DD FD'!$AI$3),MR188,0),
IF(AND(NB188='DD FD'!$J$8,ND188='DD FD'!$AI$3),NC188,0),
IF(AND(NM188='DD FD'!$J$8,NO188='DD FD'!$AI$3),NN188,0),
IF(AND(NX188='DD FD'!$J$8,NZ188='DD FD'!$AI$3),NY188,0),
IF(AND(OI188='DD FD'!$J$8,OK188='DD FD'!$AI$3),OJ188,0),
),2)</f>
        <v>0</v>
      </c>
      <c r="OW188" s="865">
        <f>ROUNDUP(SUM(
IF(AND(LB188='DD FD'!$J$5,LD188='DD FD'!$AI$3),LC188,0),
IF(AND(LL188='DD FD'!$J$5,LN188='DD FD'!$AI$3),LM188,0),
IF(AND(LV188='DD FD'!$J$5,LX188='DD FD'!$AI$3),LW188,0),
IF(AND(MF188='DD FD'!$J$5,MH188='DD FD'!$AI$3),MG188,0),
IF(AND(MQ188='DD FD'!$J$5,MS188='DD FD'!$AI$3),MR188,0),
IF(AND(NB188='DD FD'!$J$5,ND188='DD FD'!$AI$3),NC188,0),
IF(AND(NM188='DD FD'!$J$5,NO188='DD FD'!$AI$3),NN188,0),
IF(AND(NX188='DD FD'!$J$5,NZ188='DD FD'!$AI$3),NY188,0),
IF(AND(OI188='DD FD'!$J$5,OK188='DD FD'!$AI$3),OJ188,0),
),2)</f>
        <v>0</v>
      </c>
      <c r="OX188" s="865">
        <f>ROUNDUP(SUM(
IF(AND(LB188='DD FD'!$J$9,LD188='DD FD'!$AI$3),LC188,0),
IF(AND(LL188='DD FD'!$J$9,LN188='DD FD'!$AI$3),LM188,0),
IF(AND(LV188='DD FD'!$J$9,LX188='DD FD'!$AI$3),LW188,0),
IF(AND(MF188='DD FD'!$J$9,MH188='DD FD'!$AI$3),MG188,0),
IF(AND(MQ188='DD FD'!$J$9,MS188='DD FD'!$AI$3),MR188,0),
IF(AND(NB188='DD FD'!$J$9,ND188='DD FD'!$AI$3),NC188,0),
IF(AND(NM188='DD FD'!$J$9,NO188='DD FD'!$AI$3),NN188,0),
IF(AND(NX188='DD FD'!$J$9,NZ188='DD FD'!$AI$3),NY188,0),
IF(AND(OI188='DD FD'!$J$9,OK188='DD FD'!$AI$3),OJ188,0),
),2)</f>
        <v>0</v>
      </c>
      <c r="OY188" s="865">
        <f>ROUNDUP(SUM(
IF(AND(LB188='DD FD'!$J$4,LD188='DD FD'!$AI$3),LC188,0),
IF(AND(LL188='DD FD'!$J$4,LN188='DD FD'!$AI$3),LM188,0),
IF(AND(LV188='DD FD'!$J$4,LX188='DD FD'!$AI$3),LW188,0),
IF(AND(MF188='DD FD'!$J$4,MH188='DD FD'!$AI$3),MG188,0),
IF(AND(MQ188='DD FD'!$J$4,MS188='DD FD'!$AI$3),MR188,0),
IF(AND(NB188='DD FD'!$J$4,ND188='DD FD'!$AI$3),NC188,0),
IF(AND(NM188='DD FD'!$J$4,NO188='DD FD'!$AI$3),NN188,0),
IF(AND(NX188='DD FD'!$J$4,NZ188='DD FD'!$AI$3),NY188,0),
IF(AND(OI188='DD FD'!$J$4,OK188='DD FD'!$AI$3),OJ188,0),
),2)</f>
        <v>0</v>
      </c>
      <c r="OZ188" s="867">
        <f>ROUNDUP(SUM(
IF(AND(LB188='DD FD'!$J$11,LD188='DD FD'!$AI$3),LC188,0),
IF(AND(LL188='DD FD'!$J$11,LN188='DD FD'!$AI$3),LM188,0),
IF(AND(LV188='DD FD'!$J$11,LX188='DD FD'!$AI$3),LW188,0),
IF(AND(MF188='DD FD'!$J$11,MH188='DD FD'!$AI$3),MG188,0),
IF(AND(MQ188='DD FD'!$J$11,MS188='DD FD'!$AI$3),MR188,0),
IF(AND(NB188='DD FD'!$J$11,ND188='DD FD'!$AI$3),NC188,0),
IF(AND(NM188='DD FD'!$J$11,NO188='DD FD'!$AI$3),NN188,0),
IF(AND(NX188='DD FD'!$J$11,NZ188='DD FD'!$AI$3),NY188,0),
IF(AND(OI188='DD FD'!$J$11,OK188='DD FD'!$AI$3),OJ188,0),
),2)</f>
        <v>0</v>
      </c>
    </row>
    <row r="189" spans="1:416">
      <c r="A189" s="663"/>
      <c r="B189" s="182"/>
      <c r="C189" s="282"/>
      <c r="D189" s="282"/>
      <c r="E189" s="183"/>
      <c r="F189" s="355"/>
      <c r="G189" s="359"/>
      <c r="H189" s="664"/>
      <c r="I189" s="173"/>
      <c r="J189" s="161" t="str">
        <f t="shared" si="54"/>
        <v/>
      </c>
      <c r="K189" s="633" t="str">
        <f t="shared" si="71"/>
        <v/>
      </c>
      <c r="L189" s="636"/>
      <c r="M189" s="124" t="str">
        <f t="shared" si="72"/>
        <v/>
      </c>
      <c r="N189" s="125" t="str">
        <f t="shared" si="55"/>
        <v/>
      </c>
      <c r="O189" s="175"/>
      <c r="P189" s="175"/>
      <c r="Q189" s="126" t="str">
        <f t="shared" si="73"/>
        <v/>
      </c>
      <c r="R189" s="184"/>
      <c r="S189" s="184"/>
      <c r="T189" s="182"/>
      <c r="U189" s="182"/>
      <c r="V189" s="182"/>
      <c r="W189" s="358"/>
      <c r="X189" s="182"/>
      <c r="Y189" s="183"/>
      <c r="Z189" s="123"/>
      <c r="AA189" s="176"/>
      <c r="AB189" s="176"/>
      <c r="AC189" s="176"/>
      <c r="AD189" s="176"/>
      <c r="AE189" s="176"/>
      <c r="AF189" s="176"/>
      <c r="AG189" s="127" t="str">
        <f t="shared" si="74"/>
        <v/>
      </c>
      <c r="AH189" s="127" t="str">
        <f t="shared" si="75"/>
        <v/>
      </c>
      <c r="AI189" s="370"/>
      <c r="AJ189" s="635"/>
      <c r="AK189" s="619" t="str">
        <f t="shared" si="76"/>
        <v/>
      </c>
      <c r="AL189" s="124" t="str">
        <f t="shared" si="56"/>
        <v/>
      </c>
      <c r="AM189" s="124" t="str">
        <f t="shared" si="57"/>
        <v/>
      </c>
      <c r="AN189" s="124" t="str">
        <f t="shared" si="58"/>
        <v/>
      </c>
      <c r="AO189" s="124" t="str">
        <f t="shared" si="59"/>
        <v/>
      </c>
      <c r="AP189" s="184"/>
      <c r="AQ189" s="182"/>
      <c r="AR189" s="182"/>
      <c r="AS189" s="182"/>
      <c r="AT189" s="182"/>
      <c r="AU189" s="127" t="str">
        <f t="shared" si="60"/>
        <v/>
      </c>
      <c r="AV189" s="354"/>
      <c r="AW189" s="127" t="str">
        <f t="shared" si="61"/>
        <v/>
      </c>
      <c r="AX189" s="144" t="str">
        <f t="shared" si="62"/>
        <v/>
      </c>
      <c r="AY189" s="182"/>
      <c r="AZ189" s="23"/>
      <c r="BA189" s="23"/>
      <c r="BB189" s="183"/>
      <c r="BC189" s="622"/>
      <c r="BD189" s="649" t="str">
        <f t="shared" si="77"/>
        <v/>
      </c>
      <c r="BE189" s="354"/>
      <c r="BF189" s="192" t="str">
        <f t="shared" si="78"/>
        <v/>
      </c>
      <c r="BG189" s="159"/>
      <c r="BH189" s="159"/>
      <c r="BI189" s="182"/>
      <c r="BJ189" s="194"/>
      <c r="BK189" s="194"/>
      <c r="BL189" s="194"/>
      <c r="BM189" s="127" t="str">
        <f t="shared" si="63"/>
        <v/>
      </c>
      <c r="BN189" s="194"/>
      <c r="BO189" s="178" t="str">
        <f t="shared" si="64"/>
        <v/>
      </c>
      <c r="BP189" s="191"/>
      <c r="BQ189" s="182"/>
      <c r="BR189" s="23"/>
      <c r="BS189" s="23"/>
      <c r="BT189" s="23"/>
      <c r="BU189" s="651"/>
      <c r="BV189" s="647"/>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633" t="str">
        <f t="shared" si="79"/>
        <v/>
      </c>
      <c r="DY189" s="736"/>
      <c r="DZ189" s="334"/>
      <c r="EA189" s="736"/>
      <c r="EB189" s="197"/>
      <c r="EC189" s="194"/>
      <c r="ED189" s="197"/>
      <c r="EE189" s="197"/>
      <c r="EF189" s="194"/>
      <c r="EG189" s="194"/>
      <c r="EH189" s="194"/>
      <c r="EI189" s="123" t="str">
        <f t="shared" si="65"/>
        <v/>
      </c>
      <c r="EJ189" s="194"/>
      <c r="EK189" s="620" t="str">
        <f t="shared" si="66"/>
        <v/>
      </c>
      <c r="EL189" s="756"/>
      <c r="EM189" s="620" t="str">
        <f t="shared" si="80"/>
        <v/>
      </c>
      <c r="EN189" s="733"/>
      <c r="EO189" s="163"/>
      <c r="EP189" s="163"/>
      <c r="EQ189" s="163"/>
      <c r="ER189" s="163"/>
      <c r="ES189" s="163"/>
      <c r="ET189" s="163"/>
      <c r="EU189" s="163"/>
      <c r="EV189" s="163"/>
      <c r="EW189" s="163"/>
      <c r="EX189" s="163"/>
      <c r="EY189" s="163"/>
      <c r="EZ189" s="163"/>
      <c r="FA189" s="163"/>
      <c r="FB189" s="163"/>
      <c r="FC189" s="742"/>
      <c r="FD189" s="648" t="str">
        <f t="shared" si="67"/>
        <v/>
      </c>
      <c r="FE189" s="183"/>
      <c r="FF189" s="201"/>
      <c r="FG189" s="201"/>
      <c r="FH189" s="201"/>
      <c r="FI189" s="201"/>
      <c r="FJ189" s="201"/>
      <c r="FK189" s="201"/>
      <c r="FL189" s="182"/>
      <c r="FM189" s="182"/>
      <c r="FN189" s="334"/>
      <c r="FO189" s="123" t="str">
        <f t="shared" si="68"/>
        <v/>
      </c>
      <c r="FP189" s="889" t="str">
        <f>IF(Table1[[#This Row],[Baumwollanteil (in %)]]&lt;&gt;"","05","")</f>
        <v/>
      </c>
      <c r="FQ189" s="999"/>
      <c r="FR189" s="179" t="str">
        <f t="shared" si="69"/>
        <v/>
      </c>
      <c r="FS189" s="175"/>
      <c r="FT189" s="175"/>
      <c r="FU189" s="175"/>
      <c r="FV189" s="745" t="str">
        <f t="shared" si="70"/>
        <v/>
      </c>
      <c r="FZ189" s="24"/>
      <c r="GA189" s="24"/>
      <c r="GC189" s="1010" t="str">
        <f>IF(Table1[[#This Row],[Global Trade Item Number (GTIN)]]="","",Table1[[#This Row],[Global Trade Item Number (GTIN)]])</f>
        <v/>
      </c>
      <c r="GD189" s="790" t="str">
        <f>IF(Table1[[#This Row],[WAWI-Nr./ Kreditoren-Nummer
(ASDV)]]&lt;&gt;"",Table1[[#This Row],[WAWI-Nr./ Kreditoren-Nummer
(ASDV)]],"")</f>
        <v/>
      </c>
      <c r="GE189" s="190"/>
      <c r="GF189" s="790" t="str">
        <f>IF(Table1[[#This Row],[Gültig ab (Datum)]]&lt;&gt;"","31.12.9999","")</f>
        <v/>
      </c>
      <c r="GG189" s="190"/>
      <c r="GH189" s="190"/>
      <c r="GI189" s="616"/>
      <c r="GJ189" s="765"/>
      <c r="GK189" s="763"/>
      <c r="GL189" s="617"/>
      <c r="GM189" s="617"/>
      <c r="GN189" s="617"/>
      <c r="GO189" s="617"/>
      <c r="GP189" s="617"/>
      <c r="GQ189" s="775"/>
      <c r="GR189" s="771"/>
      <c r="GS189" s="159"/>
      <c r="GT189" s="610"/>
      <c r="GU189" s="610"/>
      <c r="GV189" s="610"/>
      <c r="GW189" s="610"/>
      <c r="GX189" s="610"/>
      <c r="GY189" s="610"/>
      <c r="GZ189" s="610"/>
      <c r="HA189" s="610"/>
      <c r="HB189" s="771"/>
      <c r="HC189" s="610"/>
      <c r="HD189" s="610"/>
      <c r="HE189" s="610"/>
      <c r="HF189" s="610"/>
      <c r="HG189" s="610"/>
      <c r="HH189" s="610"/>
      <c r="HI189" s="610"/>
      <c r="HJ189" s="610"/>
      <c r="HK189" s="610"/>
      <c r="HL189" s="771"/>
      <c r="HM189" s="610"/>
      <c r="HN189" s="610"/>
      <c r="HO189" s="610"/>
      <c r="HP189" s="610"/>
      <c r="HQ189" s="610"/>
      <c r="HR189" s="610"/>
      <c r="HS189" s="610"/>
      <c r="HT189" s="610"/>
      <c r="HU189" s="610"/>
      <c r="HV189" s="771"/>
      <c r="HW189" s="610"/>
      <c r="HX189" s="610"/>
      <c r="HY189" s="610"/>
      <c r="HZ189" s="610"/>
      <c r="IA189" s="610"/>
      <c r="IB189" s="610"/>
      <c r="IC189" s="610"/>
      <c r="ID189" s="610"/>
      <c r="IE189" s="610"/>
      <c r="IF189" s="610"/>
      <c r="IG189" s="771"/>
      <c r="IH189" s="610"/>
      <c r="II189" s="610"/>
      <c r="IJ189" s="610"/>
      <c r="IK189" s="610"/>
      <c r="IL189" s="610"/>
      <c r="IM189" s="610"/>
      <c r="IN189" s="610"/>
      <c r="IO189" s="610"/>
      <c r="IP189" s="610"/>
      <c r="IQ189" s="610"/>
      <c r="IR189" s="771"/>
      <c r="IS189" s="610"/>
      <c r="IT189" s="610"/>
      <c r="IU189" s="610"/>
      <c r="IV189" s="610"/>
      <c r="IW189" s="610"/>
      <c r="IX189" s="610"/>
      <c r="IY189" s="610"/>
      <c r="IZ189" s="610"/>
      <c r="JA189" s="610"/>
      <c r="JB189" s="610"/>
      <c r="JC189" s="771"/>
      <c r="JD189" s="610"/>
      <c r="JE189" s="610"/>
      <c r="JF189" s="610"/>
      <c r="JG189" s="610"/>
      <c r="JH189" s="610"/>
      <c r="JI189" s="610"/>
      <c r="JJ189" s="610"/>
      <c r="JK189" s="610"/>
      <c r="JL189" s="610"/>
      <c r="JM189" s="827"/>
      <c r="JN189" s="771"/>
      <c r="JO189" s="610"/>
      <c r="JP189" s="610"/>
      <c r="JQ189" s="610"/>
      <c r="JR189" s="610"/>
      <c r="JS189" s="610"/>
      <c r="JT189" s="610"/>
      <c r="JU189" s="610"/>
      <c r="JV189" s="610"/>
      <c r="JW189" s="610"/>
      <c r="JX189" s="610"/>
      <c r="JY189" s="771"/>
      <c r="JZ189" s="610"/>
      <c r="KA189" s="610"/>
      <c r="KB189" s="610"/>
      <c r="KC189" s="610"/>
      <c r="KD189" s="610"/>
      <c r="KE189" s="610"/>
      <c r="KF189" s="610"/>
      <c r="KG189" s="610"/>
      <c r="KH189" s="610"/>
      <c r="KI189" s="610"/>
      <c r="KL189" s="803" t="str">
        <f>IF(Table1[[#This Row],[GTIN]]&lt;&gt;"",Table1[[#This Row],[GTIN]],"")</f>
        <v/>
      </c>
      <c r="KM189" s="804" t="str">
        <f>Table1[[#This Row],[Kreditor]]</f>
        <v/>
      </c>
      <c r="KN189" s="805" t="str">
        <f>IF(Table1[[#This Row],[Gültig ab (Datum)]]&lt;&gt;"",Table1[[#This Row],[Gültig ab (Datum)]],"")</f>
        <v/>
      </c>
      <c r="KO189" s="805" t="str">
        <f>Table1[[#This Row],[Gültig bis]]</f>
        <v/>
      </c>
      <c r="KP189" s="818" t="str">
        <f>IF(Table1[[#This Row],[Artikel verpackt? 
(X=Ja)]]="","",Table1[[#This Row],[Artikel verpackt? 
(X=Ja)]])</f>
        <v/>
      </c>
      <c r="KQ189" s="806" t="str">
        <f>IF(Table1[[#This Row],[Verpackung recyclingfähig?
(X=Ja)]]="","",Table1[[#This Row],[Verpackung recyclingfähig?
(X=Ja)]])</f>
        <v/>
      </c>
      <c r="KR189" s="807"/>
      <c r="KS189" s="808"/>
      <c r="KT189" s="809"/>
      <c r="KU189" s="809"/>
      <c r="KV189" s="809"/>
      <c r="KW189" s="809"/>
      <c r="KX189" s="809"/>
      <c r="KY189" s="809"/>
      <c r="KZ189" s="810"/>
      <c r="LA189" s="811" t="str">
        <f>IF(Table1[[#This Row],[Hauptkörper - B1 - Art]]="","",VLOOKUP(Table1[[#This Row],[Hauptkörper - B1 - Art]],'DD FD'!B:C,2,FALSE))</f>
        <v/>
      </c>
      <c r="LB189" s="812" t="str">
        <f>IF(Table1[[#This Row],[Hauptkörper - B1 - Fraktion]]="","",VLOOKUP(Table1[[#This Row],[Hauptkörper - B1 - Fraktion]],'DD FD'!H:J,3,FALSE))</f>
        <v/>
      </c>
      <c r="LC189" s="809" t="str">
        <f>IF(Table1[[#This Row],[Hauptkörper - B1 - Gewicht
(in G)]]="","",Table1[[#This Row],[Hauptkörper - B1 - Gewicht
(in G)]])</f>
        <v/>
      </c>
      <c r="LD189" s="809" t="str">
        <f>IF(Table1[[#This Row],[Hauptkörper - B1 - Lizenzierungs-pflichtig? (X=Ja)]]="","",Table1[[#This Row],[Hauptkörper - B1 - Lizenzierungs-pflichtig? (X=Ja)]])</f>
        <v/>
      </c>
      <c r="LE189" s="812" t="str">
        <f>IF(Table1[[#This Row],[Hauptkörper - B1 - Virgin Material]]="","",VLOOKUP(Table1[[#This Row],[Hauptkörper - B1 - Virgin Material]],'DD FD'!AJ:AK,2,FALSE))</f>
        <v/>
      </c>
      <c r="LF189" s="813" t="str">
        <f>IF(Table1[[#This Row],[Hauptkörper - B1 - Virgin Material Anteil (in %)]]="","",Table1[[#This Row],[Hauptkörper - B1 - Virgin Material Anteil (in %)]])</f>
        <v/>
      </c>
      <c r="LG189" s="812" t="str">
        <f>IF(Table1[[#This Row],[Hauptkörper - B1 - Recyceltes Material]]="","",VLOOKUP(Table1[[#This Row],[Hauptkörper - B1 - Recyceltes Material]],'DD FD'!AL:AM,2,FALSE))</f>
        <v/>
      </c>
      <c r="LH189" s="813" t="str">
        <f>IF(Table1[[#This Row],[Hauptkörper - B1 - Recyceltes Material Anteil (in %)]]="","",Table1[[#This Row],[Hauptkörper - B1 - Recyceltes Material Anteil (in %)]])</f>
        <v/>
      </c>
      <c r="LI189" s="814" t="str">
        <f>IF(Table1[[#This Row],[Hauptkörper - B1 - Beschichtung]]="","",VLOOKUP(Table1[[#This Row],[Hauptkörper - B1 - Beschichtung]],'DD FD'!AE:AF,2,FALSE))</f>
        <v/>
      </c>
      <c r="LJ189" s="815" t="str">
        <f>IF(Table1[[#This Row],[Hauptkörper - B1 - Beschichtung Anteil (in %)]]="","",Table1[[#This Row],[Hauptkörper - B1 - Beschichtung Anteil (in %)]])</f>
        <v/>
      </c>
      <c r="LK189" s="811" t="str">
        <f>IF(Table1[[#This Row],[Hauptkörper - B2 - Art]]="","",VLOOKUP(Table1[[#This Row],[Hauptkörper - B2 - Art]],'DD FD'!B:C,2,FALSE))</f>
        <v/>
      </c>
      <c r="LL189" s="812" t="str">
        <f>IF(Table1[[#This Row],[Hauptkörper - B2 - Fraktion]]="","",VLOOKUP(Table1[[#This Row],[Hauptkörper - B2 - Fraktion]],'DD FD'!H:J,3,FALSE))</f>
        <v/>
      </c>
      <c r="LM189" s="809" t="str">
        <f>IF(Table1[[#This Row],[Hauptkörper - B2 - Gewicht
(in G)]]="","",Table1[[#This Row],[Hauptkörper - B2 - Gewicht
(in G)]])</f>
        <v/>
      </c>
      <c r="LN189" s="809" t="str">
        <f>IF(Table1[[#This Row],[Hauptkörper - B2 - Lizenzierungs-pflichtig? (X=Ja)]]="","",Table1[[#This Row],[Hauptkörper - B2 - Lizenzierungs-pflichtig? (X=Ja)]])</f>
        <v/>
      </c>
      <c r="LO189" s="812" t="str">
        <f>IF(Table1[[#This Row],[Hauptkörper - B2 - Virgin Material]]="","",VLOOKUP(Table1[[#This Row],[Hauptkörper - B2 - Virgin Material]],'DD FD'!AJ:AK,2,FALSE))</f>
        <v/>
      </c>
      <c r="LP189" s="813" t="str">
        <f>IF(Table1[[#This Row],[Hauptkörper - B2 - Virgin Material Anteil (in %)]]="","",Table1[[#This Row],[Hauptkörper - B2 - Virgin Material Anteil (in %)]])</f>
        <v/>
      </c>
      <c r="LQ189" s="812" t="str">
        <f>IF(Table1[[#This Row],[Hauptkörper - B2 - Recyceltes Material]]="","",VLOOKUP(Table1[[#This Row],[Hauptkörper - B2 - Recyceltes Material]],'DD FD'!AL:AM,2,FALSE))</f>
        <v/>
      </c>
      <c r="LR189" s="813" t="str">
        <f>IF(Table1[[#This Row],[Hauptkörper - B2 - Recyceltes Material Anteil (in %)]]="","",Table1[[#This Row],[Hauptkörper - B2 - Recyceltes Material Anteil (in %)]])</f>
        <v/>
      </c>
      <c r="LS189" s="812" t="str">
        <f>IF(Table1[[#This Row],[Hauptkörper - B2 - Beschichtung]]="","",VLOOKUP(Table1[[#This Row],[Hauptkörper - B2 - Beschichtung]],'DD FD'!AE:AF,2,FALSE))</f>
        <v/>
      </c>
      <c r="LT189" s="815" t="str">
        <f>IF(Table1[[#This Row],[Hauptkörper - B2 - Beschichtung Anteil (in %)]]="","",Table1[[#This Row],[Hauptkörper - B2 - Beschichtung Anteil (in %)]])</f>
        <v/>
      </c>
      <c r="LU189" s="811" t="str">
        <f>IF(Table1[[#This Row],[Hauptkörper - B3 - Art]]="","",VLOOKUP(Table1[[#This Row],[Hauptkörper - B3 - Art]],'DD FD'!B:C,2,FALSE))</f>
        <v/>
      </c>
      <c r="LV189" s="812" t="str">
        <f>IF(Table1[[#This Row],[Hauptkörper - B3 - Fraktion]]="","",VLOOKUP(Table1[[#This Row],[Hauptkörper - B3 - Fraktion]],'DD FD'!H:J,3,FALSE))</f>
        <v/>
      </c>
      <c r="LW189" s="809" t="str">
        <f>IF(Table1[[#This Row],[Hauptkörper - B3 - Gewicht
(in G)]]="","",Table1[[#This Row],[Hauptkörper - B3 - Gewicht
(in G)]])</f>
        <v/>
      </c>
      <c r="LX189" s="809" t="str">
        <f>IF(Table1[[#This Row],[Hauptkörper - B3 - Lizenzierungs-pflichtig? (X=Ja)]]="","",Table1[[#This Row],[Hauptkörper - B3 - Lizenzierungs-pflichtig? (X=Ja)]])</f>
        <v/>
      </c>
      <c r="LY189" s="812" t="str">
        <f>IF(Table1[[#This Row],[Hauptkörper - B3 - Virgin Material]]="","",VLOOKUP(Table1[[#This Row],[Hauptkörper - B3 - Virgin Material]],'DD FD'!AJ:AK,2,FALSE))</f>
        <v/>
      </c>
      <c r="LZ189" s="813" t="str">
        <f>IF(Table1[[#This Row],[Hauptkörper - B3 - Virgin Material Anteil (in %)]]="","",Table1[[#This Row],[Hauptkörper - B3 - Virgin Material Anteil (in %)]])</f>
        <v/>
      </c>
      <c r="MA189" s="812" t="str">
        <f>IF(Table1[[#This Row],[Hauptkörper - B3 - Recyceltes Material]]="","",VLOOKUP(Table1[[#This Row],[Hauptkörper - B3 - Recyceltes Material]],'DD FD'!AL:AM,2,FALSE))</f>
        <v/>
      </c>
      <c r="MB189" s="813" t="str">
        <f>IF(Table1[[#This Row],[Hauptkörper - B3 - Recyceltes Material Anteil (in %)]]="","",Table1[[#This Row],[Hauptkörper - B3 - Recyceltes Material Anteil (in %)]])</f>
        <v/>
      </c>
      <c r="MC189" s="812" t="str">
        <f>IF(Table1[[#This Row],[Hauptkörper - B3 - Beschichtung]]="","",VLOOKUP(Table1[[#This Row],[Hauptkörper - B3 - Beschichtung]],'DD FD'!AE:AF,2,FALSE))</f>
        <v/>
      </c>
      <c r="MD189" s="815" t="str">
        <f>IF(Table1[[#This Row],[Hauptkörper - B3 - Beschichtung Anteil (in %)]]="","",Table1[[#This Row],[Hauptkörper - B3 - Beschichtung Anteil (in %)]])</f>
        <v/>
      </c>
      <c r="ME189" s="811" t="str">
        <f>IF(Table1[[#This Row],[Verschluss - B1 - Art]]="","",VLOOKUP(Table1[[#This Row],[Verschluss - B1 - Art]],'DD FD'!D:E,2,FALSE))</f>
        <v/>
      </c>
      <c r="MF189" s="812" t="str">
        <f>IF(Table1[[#This Row],[Verschluss - B1 - Fraktion]]="","",VLOOKUP(Table1[[#This Row],[Verschluss - B1 - Fraktion]],'DD FD'!H:J,3,FALSE))</f>
        <v/>
      </c>
      <c r="MG189" s="809" t="str">
        <f>IF(Table1[[#This Row],[Verschluss - B1 - Gewicht (in G)]]="","",Table1[[#This Row],[Verschluss - B1 - Gewicht (in G)]])</f>
        <v/>
      </c>
      <c r="MH189" s="809" t="str">
        <f>IF(Table1[[#This Row],[Verschluss - B1 - Lizenzierungs-pflichtig? (X=Ja)]]="","",Table1[[#This Row],[Verschluss - B1 - Lizenzierungs-pflichtig? (X=Ja)]])</f>
        <v/>
      </c>
      <c r="MI189" s="809" t="str">
        <f>IF(Table1[[#This Row],[Verschluss - B1 - Trennbar vom Hauptkörper? (X=Ja)]]="","",Table1[[#This Row],[Verschluss - B1 - Trennbar vom Hauptkörper? (X=Ja)]])</f>
        <v/>
      </c>
      <c r="MJ189" s="812" t="str">
        <f>IF(Table1[[#This Row],[Verschluss - B1 - Virgin Material]]="","",VLOOKUP(Table1[[#This Row],[Verschluss - B1 - Virgin Material]],'DD FD'!AJ:AK,2,FALSE))</f>
        <v/>
      </c>
      <c r="MK189" s="813" t="str">
        <f>IF(Table1[[#This Row],[Verschluss - B1 - Virgin Material Anteil (in %)]]="","",Table1[[#This Row],[Verschluss - B1 - Virgin Material Anteil (in %)]])</f>
        <v/>
      </c>
      <c r="ML189" s="812" t="str">
        <f>IF(Table1[[#This Row],[Verschluss - B1 - Recyceltes Material]]="","",VLOOKUP(Table1[[#This Row],[Verschluss - B1 - Recyceltes Material]],'DD FD'!AL:AM,2,FALSE))</f>
        <v/>
      </c>
      <c r="MM189" s="813" t="str">
        <f>IF(Table1[[#This Row],[Verschluss - B1 - Recyceltes Material Anteil (in %)]]="","",Table1[[#This Row],[Verschluss - B1 - Recyceltes Material Anteil (in %)]])</f>
        <v/>
      </c>
      <c r="MN189" s="812" t="str">
        <f>IF(Table1[[#This Row],[Verschluss - B1 - Beschichtung]]="","",VLOOKUP(Table1[[#This Row],[Verschluss - B1 - Beschichtung]],'DD FD'!AE:AF,2,FALSE))</f>
        <v/>
      </c>
      <c r="MO189" s="815" t="str">
        <f>IF(Table1[[#This Row],[Verschluss - B1 - Beschichtung Anteil (in %)]]="","",Table1[[#This Row],[Verschluss - B1 - Beschichtung Anteil (in %)]])</f>
        <v/>
      </c>
      <c r="MP189" s="811" t="str">
        <f>IF(Table1[[#This Row],[Verschluss - B2 - Art]]="","",VLOOKUP(Table1[[#This Row],[Verschluss - B2 - Art]],'DD FD'!D:E,2,FALSE))</f>
        <v/>
      </c>
      <c r="MQ189" s="812" t="str">
        <f>IF(Table1[[#This Row],[Verschluss - B2 - Fraktion]]="","",VLOOKUP(Table1[[#This Row],[Verschluss - B2 - Fraktion]],'DD FD'!H:J,3,FALSE))</f>
        <v/>
      </c>
      <c r="MR189" s="809" t="str">
        <f>IF(Table1[[#This Row],[Verschluss - B2 - Gewicht (in G)]]="","",Table1[[#This Row],[Verschluss - B2 - Gewicht (in G)]])</f>
        <v/>
      </c>
      <c r="MS189" s="809" t="str">
        <f>IF(Table1[[#This Row],[Verschluss - B2 - Lizenzierungs-pflichtig? (X=Ja)]]="","",Table1[[#This Row],[Verschluss - B2 - Lizenzierungs-pflichtig? (X=Ja)]])</f>
        <v/>
      </c>
      <c r="MT189" s="809" t="str">
        <f>IF(Table1[[#This Row],[Verschluss - B2 - Trennbar vom Hauptkörper? (X=Ja)]]="","",Table1[[#This Row],[Verschluss - B2 - Trennbar vom Hauptkörper? (X=Ja)]])</f>
        <v/>
      </c>
      <c r="MU189" s="812" t="str">
        <f>IF(Table1[[#This Row],[Verschluss - B2 - Virgin Material]]="","",VLOOKUP(Table1[[#This Row],[Verschluss - B2 - Virgin Material]],'DD FD'!AJ:AK,2,FALSE))</f>
        <v/>
      </c>
      <c r="MV189" s="813" t="str">
        <f>IF(Table1[[#This Row],[Verschluss - B2 - Virgin Material Anteil (in %)]]="","",Table1[[#This Row],[Verschluss - B2 - Virgin Material Anteil (in %)]])</f>
        <v/>
      </c>
      <c r="MW189" s="812" t="str">
        <f>IF(Table1[[#This Row],[Verschluss - B2 - Recyceltes Material]]="","",VLOOKUP(Table1[[#This Row],[Verschluss - B2 - Recyceltes Material]],'DD FD'!AL:AM,2,FALSE))</f>
        <v/>
      </c>
      <c r="MX189" s="813" t="str">
        <f>IF(Table1[[#This Row],[Verschluss - B2 - Recyceltes Material Anteil (in %)]]="","",Table1[[#This Row],[Verschluss - B2 - Recyceltes Material Anteil (in %)]])</f>
        <v/>
      </c>
      <c r="MY189" s="812" t="str">
        <f>IF(Table1[[#This Row],[Verschluss - B2 - Beschichtung]]="","",VLOOKUP(Table1[[#This Row],[Verschluss - B2 - Beschichtung]],'DD FD'!AE:AF,2,FALSE))</f>
        <v/>
      </c>
      <c r="MZ189" s="815" t="str">
        <f>IF(Table1[[#This Row],[Verschluss - B2 - Beschichtung Anteil (in %)]]="","",Table1[[#This Row],[Verschluss - B2 - Beschichtung Anteil (in %)]])</f>
        <v/>
      </c>
      <c r="NA189" s="811" t="str">
        <f>IF(Table1[[#This Row],[Verschluss - B3 - Art]]="","",VLOOKUP(Table1[[#This Row],[Verschluss - B3 - Art]],'DD FD'!D:E,2,FALSE))</f>
        <v/>
      </c>
      <c r="NB189" s="812" t="str">
        <f>IF(Table1[[#This Row],[Verschluss - B3 - Fraktion]]="","",VLOOKUP(Table1[[#This Row],[Verschluss - B3 - Fraktion]],'DD FD'!H:J,3,FALSE))</f>
        <v/>
      </c>
      <c r="NC189" s="809" t="str">
        <f>IF(Table1[[#This Row],[Verschluss - B3 - Gewicht (in G)]]="","",Table1[[#This Row],[Verschluss - B3 - Gewicht (in G)]])</f>
        <v/>
      </c>
      <c r="ND189" s="809" t="str">
        <f>IF(Table1[[#This Row],[Verschluss - B3 - Lizenzierungs-pflichtig? (X=Ja)]]="","",Table1[[#This Row],[Verschluss - B3 - Lizenzierungs-pflichtig? (X=Ja)]])</f>
        <v/>
      </c>
      <c r="NE189" s="809" t="str">
        <f>IF(Table1[[#This Row],[Verschluss - B3 - Trennbar vom Hauptkörper? (X=Ja)]]="","",Table1[[#This Row],[Verschluss - B3 - Trennbar vom Hauptkörper? (X=Ja)]])</f>
        <v/>
      </c>
      <c r="NF189" s="812" t="str">
        <f>IF(Table1[[#This Row],[Verschluss - B3 - Virgin Material]]="","",VLOOKUP(Table1[[#This Row],[Verschluss - B3 - Virgin Material]],'DD FD'!AJ:AK,2,FALSE))</f>
        <v/>
      </c>
      <c r="NG189" s="813" t="str">
        <f>IF(Table1[[#This Row],[Verschluss - B3 - Virgin Material Anteil (in %)]]="","",Table1[[#This Row],[Verschluss - B3 - Virgin Material Anteil (in %)]])</f>
        <v/>
      </c>
      <c r="NH189" s="812" t="str">
        <f>IF(Table1[[#This Row],[Verschluss - B3 - Recyceltes Material]]="","",VLOOKUP(Table1[[#This Row],[Verschluss - B3 - Recyceltes Material]],'DD FD'!AL:AM,2,FALSE))</f>
        <v/>
      </c>
      <c r="NI189" s="813" t="str">
        <f>IF(Table1[[#This Row],[Verschluss - B3 - Recyceltes Material Anteil (in %)]]="","",Table1[[#This Row],[Verschluss - B3 - Recyceltes Material Anteil (in %)]])</f>
        <v/>
      </c>
      <c r="NJ189" s="812" t="str">
        <f>IF(Table1[[#This Row],[Verschluss - B3 - Beschichtung]]="","",VLOOKUP(Table1[[#This Row],[Verschluss - B3 - Beschichtung]],'DD FD'!AE:AF,2,FALSE))</f>
        <v/>
      </c>
      <c r="NK189" s="815" t="str">
        <f>IF(Table1[[#This Row],[Verschluss - B3 - Beschichtung Anteil (in %)]]="","",Table1[[#This Row],[Verschluss - B3 - Beschichtung Anteil (in %)]])</f>
        <v/>
      </c>
      <c r="NL189" s="811" t="str">
        <f>IF(Table1[[#This Row],[Etikett - B1 - Art]]="","",VLOOKUP(Table1[[#This Row],[Etikett - B1 - Art]],'DD FD'!F:G,2,FALSE))</f>
        <v/>
      </c>
      <c r="NM189" s="812" t="str">
        <f>IF(Table1[[#This Row],[Etikett - B1 - Fraktion]]="","",VLOOKUP(Table1[[#This Row],[Etikett - B1 - Fraktion]],'DD FD'!H:J,3,FALSE))</f>
        <v/>
      </c>
      <c r="NN189" s="809" t="str">
        <f>IF(Table1[[#This Row],[Etikett - B1 - Gewicht (in G)]]="","",Table1[[#This Row],[Etikett - B1 - Gewicht (in G)]])</f>
        <v/>
      </c>
      <c r="NO189" s="809" t="str">
        <f>IF(Table1[[#This Row],[Etikett - B1 - Lizenzierungs-pflichtig? (X=Ja)]]="","",Table1[[#This Row],[Etikett - B1 - Lizenzierungs-pflichtig? (X=Ja)]])</f>
        <v/>
      </c>
      <c r="NP189" s="809" t="str">
        <f>IF(Table1[[#This Row],[Etikett - B1 - Trennbar vom Hauptkörper? (X=Ja)]]="","",Table1[[#This Row],[Etikett - B1 - Trennbar vom Hauptkörper? (X=Ja)]])</f>
        <v/>
      </c>
      <c r="NQ189" s="812" t="str">
        <f>IF(Table1[[#This Row],[Etikett - B1 - Virgin Material]]="","",VLOOKUP(Table1[[#This Row],[Etikett - B1 - Virgin Material]],'DD FD'!AJ:AK,2,FALSE))</f>
        <v/>
      </c>
      <c r="NR189" s="813" t="str">
        <f>IF(Table1[[#This Row],[Etikett - B1 - Virgin Material Anteil (in %)]]="","",Table1[[#This Row],[Etikett - B1 - Virgin Material Anteil (in %)]])</f>
        <v/>
      </c>
      <c r="NS189" s="812" t="str">
        <f>IF(Table1[[#This Row],[Etikett - B1 - Recyceltes Material]]="","",VLOOKUP(Table1[[#This Row],[Etikett - B1 - Recyceltes Material]],'DD FD'!AL:AM,2,FALSE))</f>
        <v/>
      </c>
      <c r="NT189" s="813" t="str">
        <f>IF(Table1[[#This Row],[Etikett - B1 - Recyceltes Material Anteil (in %)]]="","",Table1[[#This Row],[Etikett - B1 - Recyceltes Material Anteil (in %)]])</f>
        <v/>
      </c>
      <c r="NU189" s="812" t="str">
        <f>IF(Table1[[#This Row],[Etikett - B1 - Beschichtung]]="","",VLOOKUP(Table1[[#This Row],[Etikett - B1 - Beschichtung]],'DD FD'!AE:AF,2,FALSE))</f>
        <v/>
      </c>
      <c r="NV189" s="815" t="str">
        <f>IF(Table1[[#This Row],[Etikett - B1 - Beschichtung Anteil (in %)]]="","",Table1[[#This Row],[Etikett - B1 - Beschichtung Anteil (in %)]])</f>
        <v/>
      </c>
      <c r="NW189" s="811" t="str">
        <f>IF(Table1[[#This Row],[Etikett - B2 - Art]]="","",VLOOKUP(Table1[[#This Row],[Etikett - B2 - Art]],'DD FD'!F:G,2,FALSE))</f>
        <v/>
      </c>
      <c r="NX189" s="812" t="str">
        <f>IF(Table1[[#This Row],[Etikett - B2 - Fraktion]]="","",VLOOKUP(Table1[[#This Row],[Etikett - B2 - Fraktion]],'DD FD'!H:J,3,FALSE))</f>
        <v/>
      </c>
      <c r="NY189" s="809" t="str">
        <f>IF(Table1[[#This Row],[Etikett - B2 - Gewicht (in G)]]="","",Table1[[#This Row],[Etikett - B2 - Gewicht (in G)]])</f>
        <v/>
      </c>
      <c r="NZ189" s="809" t="str">
        <f>IF(Table1[[#This Row],[Etikett - B2 - Lizenzierungs-pflichtig? (X=Ja)]]="","",Table1[[#This Row],[Etikett - B2 - Lizenzierungs-pflichtig? (X=Ja)]])</f>
        <v/>
      </c>
      <c r="OA189" s="809" t="str">
        <f>IF(Table1[[#This Row],[Etikett - B2 - Trennbar vom Hauptkörper? (X=Ja)]]="","",Table1[[#This Row],[Etikett - B2 - Trennbar vom Hauptkörper? (X=Ja)]])</f>
        <v/>
      </c>
      <c r="OB189" s="812" t="str">
        <f>IF(Table1[[#This Row],[Etikett - B2 - Virgin Material]]="","",VLOOKUP(Table1[[#This Row],[Etikett - B2 - Virgin Material]],'DD FD'!AJ:AK,2,FALSE))</f>
        <v/>
      </c>
      <c r="OC189" s="813" t="str">
        <f>IF(Table1[[#This Row],[Etikett - B2 - Virgin Material Anteil (in %)]]="","",Table1[[#This Row],[Etikett - B2 - Virgin Material Anteil (in %)]])</f>
        <v/>
      </c>
      <c r="OD189" s="812" t="str">
        <f>IF(Table1[[#This Row],[Etikett - B2 - Recyceltes Material]]="","",VLOOKUP(Table1[[#This Row],[Etikett - B2 - Recyceltes Material]],'DD FD'!AL:AM,2,FALSE))</f>
        <v/>
      </c>
      <c r="OE189" s="813" t="str">
        <f>IF(Table1[[#This Row],[Etikett - B2 - Recyceltes Material Anteil (in %)]]="","",Table1[[#This Row],[Etikett - B2 - Recyceltes Material Anteil (in %)]])</f>
        <v/>
      </c>
      <c r="OF189" s="812" t="str">
        <f>IF(Table1[[#This Row],[Etikett - B2 - Beschichtung]]="","",VLOOKUP(Table1[[#This Row],[Etikett - B2 - Beschichtung]],'DD FD'!AE:AF,2,FALSE))</f>
        <v/>
      </c>
      <c r="OG189" s="815" t="str">
        <f>IF(Table1[[#This Row],[Etikett - B2 - Beschichtung Anteil (in %)]]="","",Table1[[#This Row],[Etikett - B2 - Beschichtung Anteil (in %)]])</f>
        <v/>
      </c>
      <c r="OH189" s="811" t="str">
        <f>IF(Table1[[#This Row],[Etikett - B3 - Art]]="","",VLOOKUP(Table1[[#This Row],[Etikett - B3 - Art]],'DD FD'!F:G,2,FALSE))</f>
        <v/>
      </c>
      <c r="OI189" s="812" t="str">
        <f>IF(Table1[[#This Row],[Etikett - B3 - Fraktion]]="","",VLOOKUP(Table1[[#This Row],[Etikett - B3 - Fraktion]],'DD FD'!H:J,3,FALSE))</f>
        <v/>
      </c>
      <c r="OJ189" s="809" t="str">
        <f>IF(Table1[[#This Row],[Etikett - B3 - Gewicht (in G)]]="","",Table1[[#This Row],[Etikett - B3 - Gewicht (in G)]])</f>
        <v/>
      </c>
      <c r="OK189" s="809" t="str">
        <f>IF(Table1[[#This Row],[Etikett - B3 - Lizenzierungs-pflichtig? (X=Ja)]]="","",Table1[[#This Row],[Etikett - B3 - Lizenzierungs-pflichtig? (X=Ja)]])</f>
        <v/>
      </c>
      <c r="OL189" s="809" t="str">
        <f>IF(Table1[[#This Row],[Etikett - B3 - Trennbar vom Hauptkörper? (X=Ja)]]="","",Table1[[#This Row],[Etikett - B3 - Trennbar vom Hauptkörper? (X=Ja)]])</f>
        <v/>
      </c>
      <c r="OM189" s="812" t="str">
        <f>IF(Table1[[#This Row],[Etikett - B3 - Virgin Material]]="","",VLOOKUP(Table1[[#This Row],[Etikett - B3 - Virgin Material]],'DD FD'!AJ:AK,2,FALSE))</f>
        <v/>
      </c>
      <c r="ON189" s="813" t="str">
        <f>IF(Table1[[#This Row],[Etikett - B3 - Virgin Material Anteil (in %)]]="","",Table1[[#This Row],[Etikett - B3 - Virgin Material Anteil (in %)]])</f>
        <v/>
      </c>
      <c r="OO189" s="812" t="str">
        <f>IF(Table1[[#This Row],[Etikett - B3 - Recyceltes Material]]="","",VLOOKUP(Table1[[#This Row],[Etikett - B3 - Recyceltes Material]],'DD FD'!AL:AM,2,FALSE))</f>
        <v/>
      </c>
      <c r="OP189" s="813" t="str">
        <f>IF(Table1[[#This Row],[Etikett - B3 - Recyceltes Material Anteil (in %)]]="","",Table1[[#This Row],[Etikett - B3 - Recyceltes Material Anteil (in %)]])</f>
        <v/>
      </c>
      <c r="OQ189" s="812" t="str">
        <f>IF(Table1[[#This Row],[Etikett - B3 - Beschichtung]]="","",VLOOKUP(Table1[[#This Row],[Etikett - B3 - Beschichtung]],'DD FD'!AE:AF,2,FALSE))</f>
        <v/>
      </c>
      <c r="OR189" s="861" t="str">
        <f>IF(Table1[[#This Row],[Etikett - B3 - Beschichtung Anteil (in %)]]="","",Table1[[#This Row],[Etikett - B3 - Beschichtung Anteil (in %)]])</f>
        <v/>
      </c>
      <c r="OS189" s="866">
        <f>ROUNDUP(SUM(
IF(AND(LB189='DD FD'!$J$7,LD189='DD FD'!$AI$3),LC189,0),
IF(AND(LL189='DD FD'!$J$7,LN189='DD FD'!$AI$3),LM189,0),
IF(AND(LV189='DD FD'!$J$7,LX189='DD FD'!$AI$3),LW189,0),
IF(AND(MF189='DD FD'!$J$7,MH189='DD FD'!$AI$3),MG189,0),
IF(AND(MQ189='DD FD'!$J$7,MS189='DD FD'!$AI$3),MR189,0),
IF(AND(NB189='DD FD'!$J$7,ND189='DD FD'!$AI$3),NC189,0),
IF(AND(NM189='DD FD'!$J$7,NO189='DD FD'!$AI$3),NN189,0),
IF(AND(NX189='DD FD'!$J$7,NZ189='DD FD'!$AI$3),NY189,0),
IF(AND(OI189='DD FD'!$J$7,OK189='DD FD'!$AI$3),OJ189,0),
),2)</f>
        <v>0</v>
      </c>
      <c r="OT189" s="865">
        <f>ROUNDUP(SUM(
IF(AND(LB189='DD FD'!$J$6,LD189='DD FD'!$AI$3),LC189,0),
IF(AND(LL189='DD FD'!$J$6,LN189='DD FD'!$AI$3),LM189,0),
IF(AND(LV189='DD FD'!$J$6,LX189='DD FD'!$AI$3),LW189,0),
IF(AND(MF189='DD FD'!$J$6,MH189='DD FD'!$AI$3),MG189,0),
IF(AND(MQ189='DD FD'!$J$6,MS189='DD FD'!$AI$3),MR189,0),
IF(AND(NB189='DD FD'!$J$6,ND189='DD FD'!$AI$3),NC189,0),
IF(AND(NM189='DD FD'!$J$6,NO189='DD FD'!$AI$3),NN189,0),
IF(AND(NX189='DD FD'!$J$6,NZ189='DD FD'!$AI$3),NY189,0),
IF(AND(OI189='DD FD'!$J$6,OK189='DD FD'!$AI$3),OJ189,0),
),2)</f>
        <v>0</v>
      </c>
      <c r="OU189" s="865">
        <f>ROUNDUP(SUM(
IF(AND(LB189='DD FD'!$J$10,LD189='DD FD'!$AI$3),LC189,0),
IF(AND(LL189='DD FD'!$J$10,LN189='DD FD'!$AI$3),LM189,0),
IF(AND(LV189='DD FD'!$J$10,LX189='DD FD'!$AI$3),LW189,0),
IF(AND(MF189='DD FD'!$J$10,MH189='DD FD'!$AI$3),MG189,0),
IF(AND(MQ189='DD FD'!$J$10,MS189='DD FD'!$AI$3),MR189,0),
IF(AND(NB189='DD FD'!$J$10,ND189='DD FD'!$AI$3),NC189,0),
IF(AND(NM189='DD FD'!$J$10,NO189='DD FD'!$AI$3),NN189,0),
IF(AND(NX189='DD FD'!$J$10,NZ189='DD FD'!$AI$3),NY189,0),
IF(AND(OI189='DD FD'!$J$10,OK189='DD FD'!$AI$3),OJ189,0),
),2)</f>
        <v>0</v>
      </c>
      <c r="OV189" s="865">
        <f>ROUNDUP(SUM(
IF(AND(LB189='DD FD'!$J$8,LD189='DD FD'!$AI$3),LC189,0),
IF(AND(LL189='DD FD'!$J$8,LN189='DD FD'!$AI$3),LM189,0),
IF(AND(LV189='DD FD'!$J$8,LX189='DD FD'!$AI$3),LW189,0),
IF(AND(MF189='DD FD'!$J$8,MH189='DD FD'!$AI$3),MG189,0),
IF(AND(MQ189='DD FD'!$J$8,MS189='DD FD'!$AI$3),MR189,0),
IF(AND(NB189='DD FD'!$J$8,ND189='DD FD'!$AI$3),NC189,0),
IF(AND(NM189='DD FD'!$J$8,NO189='DD FD'!$AI$3),NN189,0),
IF(AND(NX189='DD FD'!$J$8,NZ189='DD FD'!$AI$3),NY189,0),
IF(AND(OI189='DD FD'!$J$8,OK189='DD FD'!$AI$3),OJ189,0),
),2)</f>
        <v>0</v>
      </c>
      <c r="OW189" s="865">
        <f>ROUNDUP(SUM(
IF(AND(LB189='DD FD'!$J$5,LD189='DD FD'!$AI$3),LC189,0),
IF(AND(LL189='DD FD'!$J$5,LN189='DD FD'!$AI$3),LM189,0),
IF(AND(LV189='DD FD'!$J$5,LX189='DD FD'!$AI$3),LW189,0),
IF(AND(MF189='DD FD'!$J$5,MH189='DD FD'!$AI$3),MG189,0),
IF(AND(MQ189='DD FD'!$J$5,MS189='DD FD'!$AI$3),MR189,0),
IF(AND(NB189='DD FD'!$J$5,ND189='DD FD'!$AI$3),NC189,0),
IF(AND(NM189='DD FD'!$J$5,NO189='DD FD'!$AI$3),NN189,0),
IF(AND(NX189='DD FD'!$J$5,NZ189='DD FD'!$AI$3),NY189,0),
IF(AND(OI189='DD FD'!$J$5,OK189='DD FD'!$AI$3),OJ189,0),
),2)</f>
        <v>0</v>
      </c>
      <c r="OX189" s="865">
        <f>ROUNDUP(SUM(
IF(AND(LB189='DD FD'!$J$9,LD189='DD FD'!$AI$3),LC189,0),
IF(AND(LL189='DD FD'!$J$9,LN189='DD FD'!$AI$3),LM189,0),
IF(AND(LV189='DD FD'!$J$9,LX189='DD FD'!$AI$3),LW189,0),
IF(AND(MF189='DD FD'!$J$9,MH189='DD FD'!$AI$3),MG189,0),
IF(AND(MQ189='DD FD'!$J$9,MS189='DD FD'!$AI$3),MR189,0),
IF(AND(NB189='DD FD'!$J$9,ND189='DD FD'!$AI$3),NC189,0),
IF(AND(NM189='DD FD'!$J$9,NO189='DD FD'!$AI$3),NN189,0),
IF(AND(NX189='DD FD'!$J$9,NZ189='DD FD'!$AI$3),NY189,0),
IF(AND(OI189='DD FD'!$J$9,OK189='DD FD'!$AI$3),OJ189,0),
),2)</f>
        <v>0</v>
      </c>
      <c r="OY189" s="865">
        <f>ROUNDUP(SUM(
IF(AND(LB189='DD FD'!$J$4,LD189='DD FD'!$AI$3),LC189,0),
IF(AND(LL189='DD FD'!$J$4,LN189='DD FD'!$AI$3),LM189,0),
IF(AND(LV189='DD FD'!$J$4,LX189='DD FD'!$AI$3),LW189,0),
IF(AND(MF189='DD FD'!$J$4,MH189='DD FD'!$AI$3),MG189,0),
IF(AND(MQ189='DD FD'!$J$4,MS189='DD FD'!$AI$3),MR189,0),
IF(AND(NB189='DD FD'!$J$4,ND189='DD FD'!$AI$3),NC189,0),
IF(AND(NM189='DD FD'!$J$4,NO189='DD FD'!$AI$3),NN189,0),
IF(AND(NX189='DD FD'!$J$4,NZ189='DD FD'!$AI$3),NY189,0),
IF(AND(OI189='DD FD'!$J$4,OK189='DD FD'!$AI$3),OJ189,0),
),2)</f>
        <v>0</v>
      </c>
      <c r="OZ189" s="867">
        <f>ROUNDUP(SUM(
IF(AND(LB189='DD FD'!$J$11,LD189='DD FD'!$AI$3),LC189,0),
IF(AND(LL189='DD FD'!$J$11,LN189='DD FD'!$AI$3),LM189,0),
IF(AND(LV189='DD FD'!$J$11,LX189='DD FD'!$AI$3),LW189,0),
IF(AND(MF189='DD FD'!$J$11,MH189='DD FD'!$AI$3),MG189,0),
IF(AND(MQ189='DD FD'!$J$11,MS189='DD FD'!$AI$3),MR189,0),
IF(AND(NB189='DD FD'!$J$11,ND189='DD FD'!$AI$3),NC189,0),
IF(AND(NM189='DD FD'!$J$11,NO189='DD FD'!$AI$3),NN189,0),
IF(AND(NX189='DD FD'!$J$11,NZ189='DD FD'!$AI$3),NY189,0),
IF(AND(OI189='DD FD'!$J$11,OK189='DD FD'!$AI$3),OJ189,0),
),2)</f>
        <v>0</v>
      </c>
    </row>
    <row r="190" spans="1:416">
      <c r="A190" s="663"/>
      <c r="B190" s="182"/>
      <c r="C190" s="282"/>
      <c r="D190" s="282"/>
      <c r="E190" s="183"/>
      <c r="F190" s="355"/>
      <c r="G190" s="359"/>
      <c r="H190" s="664"/>
      <c r="I190" s="173"/>
      <c r="J190" s="161" t="str">
        <f t="shared" si="54"/>
        <v/>
      </c>
      <c r="K190" s="633" t="str">
        <f t="shared" si="71"/>
        <v/>
      </c>
      <c r="L190" s="636"/>
      <c r="M190" s="124" t="str">
        <f t="shared" si="72"/>
        <v/>
      </c>
      <c r="N190" s="125" t="str">
        <f t="shared" si="55"/>
        <v/>
      </c>
      <c r="O190" s="175"/>
      <c r="P190" s="175"/>
      <c r="Q190" s="126" t="str">
        <f t="shared" si="73"/>
        <v/>
      </c>
      <c r="R190" s="184"/>
      <c r="S190" s="184"/>
      <c r="T190" s="182"/>
      <c r="U190" s="182"/>
      <c r="V190" s="182"/>
      <c r="W190" s="358"/>
      <c r="X190" s="182"/>
      <c r="Y190" s="183"/>
      <c r="Z190" s="123"/>
      <c r="AA190" s="176"/>
      <c r="AB190" s="176"/>
      <c r="AC190" s="176"/>
      <c r="AD190" s="176"/>
      <c r="AE190" s="176"/>
      <c r="AF190" s="176"/>
      <c r="AG190" s="127" t="str">
        <f t="shared" si="74"/>
        <v/>
      </c>
      <c r="AH190" s="127" t="str">
        <f t="shared" si="75"/>
        <v/>
      </c>
      <c r="AI190" s="370"/>
      <c r="AJ190" s="635"/>
      <c r="AK190" s="619" t="str">
        <f t="shared" si="76"/>
        <v/>
      </c>
      <c r="AL190" s="124" t="str">
        <f t="shared" si="56"/>
        <v/>
      </c>
      <c r="AM190" s="124" t="str">
        <f t="shared" si="57"/>
        <v/>
      </c>
      <c r="AN190" s="124" t="str">
        <f t="shared" si="58"/>
        <v/>
      </c>
      <c r="AO190" s="124" t="str">
        <f t="shared" si="59"/>
        <v/>
      </c>
      <c r="AP190" s="184"/>
      <c r="AQ190" s="182"/>
      <c r="AR190" s="182"/>
      <c r="AS190" s="182"/>
      <c r="AT190" s="182"/>
      <c r="AU190" s="127" t="str">
        <f t="shared" si="60"/>
        <v/>
      </c>
      <c r="AV190" s="354"/>
      <c r="AW190" s="127" t="str">
        <f t="shared" si="61"/>
        <v/>
      </c>
      <c r="AX190" s="144" t="str">
        <f t="shared" si="62"/>
        <v/>
      </c>
      <c r="AY190" s="182"/>
      <c r="AZ190" s="23"/>
      <c r="BA190" s="23"/>
      <c r="BB190" s="183"/>
      <c r="BC190" s="622"/>
      <c r="BD190" s="649" t="str">
        <f t="shared" si="77"/>
        <v/>
      </c>
      <c r="BE190" s="354"/>
      <c r="BF190" s="192" t="str">
        <f t="shared" si="78"/>
        <v/>
      </c>
      <c r="BG190" s="159"/>
      <c r="BH190" s="159"/>
      <c r="BI190" s="182"/>
      <c r="BJ190" s="194"/>
      <c r="BK190" s="194"/>
      <c r="BL190" s="194"/>
      <c r="BM190" s="127" t="str">
        <f t="shared" si="63"/>
        <v/>
      </c>
      <c r="BN190" s="194"/>
      <c r="BO190" s="178" t="str">
        <f t="shared" si="64"/>
        <v/>
      </c>
      <c r="BP190" s="191"/>
      <c r="BQ190" s="182"/>
      <c r="BR190" s="23"/>
      <c r="BS190" s="23"/>
      <c r="BT190" s="23"/>
      <c r="BU190" s="651"/>
      <c r="BV190" s="647"/>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633" t="str">
        <f t="shared" si="79"/>
        <v/>
      </c>
      <c r="DY190" s="736"/>
      <c r="DZ190" s="334"/>
      <c r="EA190" s="736"/>
      <c r="EB190" s="197"/>
      <c r="EC190" s="194"/>
      <c r="ED190" s="197"/>
      <c r="EE190" s="197"/>
      <c r="EF190" s="194"/>
      <c r="EG190" s="194"/>
      <c r="EH190" s="194"/>
      <c r="EI190" s="123" t="str">
        <f t="shared" si="65"/>
        <v/>
      </c>
      <c r="EJ190" s="194"/>
      <c r="EK190" s="620" t="str">
        <f t="shared" si="66"/>
        <v/>
      </c>
      <c r="EL190" s="756"/>
      <c r="EM190" s="620" t="str">
        <f t="shared" si="80"/>
        <v/>
      </c>
      <c r="EN190" s="733"/>
      <c r="EO190" s="163"/>
      <c r="EP190" s="163"/>
      <c r="EQ190" s="163"/>
      <c r="ER190" s="163"/>
      <c r="ES190" s="163"/>
      <c r="ET190" s="163"/>
      <c r="EU190" s="163"/>
      <c r="EV190" s="163"/>
      <c r="EW190" s="163"/>
      <c r="EX190" s="163"/>
      <c r="EY190" s="163"/>
      <c r="EZ190" s="163"/>
      <c r="FA190" s="163"/>
      <c r="FB190" s="163"/>
      <c r="FC190" s="742"/>
      <c r="FD190" s="648" t="str">
        <f t="shared" si="67"/>
        <v/>
      </c>
      <c r="FE190" s="183"/>
      <c r="FF190" s="201"/>
      <c r="FG190" s="201"/>
      <c r="FH190" s="201"/>
      <c r="FI190" s="201"/>
      <c r="FJ190" s="201"/>
      <c r="FK190" s="201"/>
      <c r="FL190" s="182"/>
      <c r="FM190" s="182"/>
      <c r="FN190" s="334"/>
      <c r="FO190" s="123" t="str">
        <f t="shared" si="68"/>
        <v/>
      </c>
      <c r="FP190" s="889" t="str">
        <f>IF(Table1[[#This Row],[Baumwollanteil (in %)]]&lt;&gt;"","05","")</f>
        <v/>
      </c>
      <c r="FQ190" s="999"/>
      <c r="FR190" s="179" t="str">
        <f t="shared" si="69"/>
        <v/>
      </c>
      <c r="FS190" s="175"/>
      <c r="FT190" s="175"/>
      <c r="FU190" s="175"/>
      <c r="FV190" s="745" t="str">
        <f t="shared" si="70"/>
        <v/>
      </c>
      <c r="FZ190" s="24"/>
      <c r="GA190" s="24"/>
      <c r="GC190" s="1010" t="str">
        <f>IF(Table1[[#This Row],[Global Trade Item Number (GTIN)]]="","",Table1[[#This Row],[Global Trade Item Number (GTIN)]])</f>
        <v/>
      </c>
      <c r="GD190" s="790" t="str">
        <f>IF(Table1[[#This Row],[WAWI-Nr./ Kreditoren-Nummer
(ASDV)]]&lt;&gt;"",Table1[[#This Row],[WAWI-Nr./ Kreditoren-Nummer
(ASDV)]],"")</f>
        <v/>
      </c>
      <c r="GE190" s="190"/>
      <c r="GF190" s="790" t="str">
        <f>IF(Table1[[#This Row],[Gültig ab (Datum)]]&lt;&gt;"","31.12.9999","")</f>
        <v/>
      </c>
      <c r="GG190" s="190"/>
      <c r="GH190" s="190"/>
      <c r="GI190" s="616"/>
      <c r="GJ190" s="765"/>
      <c r="GK190" s="763"/>
      <c r="GL190" s="617"/>
      <c r="GM190" s="617"/>
      <c r="GN190" s="617"/>
      <c r="GO190" s="617"/>
      <c r="GP190" s="617"/>
      <c r="GQ190" s="775"/>
      <c r="GR190" s="771"/>
      <c r="GS190" s="159"/>
      <c r="GT190" s="610"/>
      <c r="GU190" s="610"/>
      <c r="GV190" s="610"/>
      <c r="GW190" s="610"/>
      <c r="GX190" s="610"/>
      <c r="GY190" s="610"/>
      <c r="GZ190" s="610"/>
      <c r="HA190" s="610"/>
      <c r="HB190" s="771"/>
      <c r="HC190" s="610"/>
      <c r="HD190" s="610"/>
      <c r="HE190" s="610"/>
      <c r="HF190" s="610"/>
      <c r="HG190" s="610"/>
      <c r="HH190" s="610"/>
      <c r="HI190" s="610"/>
      <c r="HJ190" s="610"/>
      <c r="HK190" s="610"/>
      <c r="HL190" s="771"/>
      <c r="HM190" s="610"/>
      <c r="HN190" s="610"/>
      <c r="HO190" s="610"/>
      <c r="HP190" s="610"/>
      <c r="HQ190" s="610"/>
      <c r="HR190" s="610"/>
      <c r="HS190" s="610"/>
      <c r="HT190" s="610"/>
      <c r="HU190" s="610"/>
      <c r="HV190" s="771"/>
      <c r="HW190" s="610"/>
      <c r="HX190" s="610"/>
      <c r="HY190" s="610"/>
      <c r="HZ190" s="610"/>
      <c r="IA190" s="610"/>
      <c r="IB190" s="610"/>
      <c r="IC190" s="610"/>
      <c r="ID190" s="610"/>
      <c r="IE190" s="610"/>
      <c r="IF190" s="610"/>
      <c r="IG190" s="771"/>
      <c r="IH190" s="610"/>
      <c r="II190" s="610"/>
      <c r="IJ190" s="610"/>
      <c r="IK190" s="610"/>
      <c r="IL190" s="610"/>
      <c r="IM190" s="610"/>
      <c r="IN190" s="610"/>
      <c r="IO190" s="610"/>
      <c r="IP190" s="610"/>
      <c r="IQ190" s="610"/>
      <c r="IR190" s="771"/>
      <c r="IS190" s="610"/>
      <c r="IT190" s="610"/>
      <c r="IU190" s="610"/>
      <c r="IV190" s="610"/>
      <c r="IW190" s="610"/>
      <c r="IX190" s="610"/>
      <c r="IY190" s="610"/>
      <c r="IZ190" s="610"/>
      <c r="JA190" s="610"/>
      <c r="JB190" s="610"/>
      <c r="JC190" s="771"/>
      <c r="JD190" s="610"/>
      <c r="JE190" s="610"/>
      <c r="JF190" s="610"/>
      <c r="JG190" s="610"/>
      <c r="JH190" s="610"/>
      <c r="JI190" s="610"/>
      <c r="JJ190" s="610"/>
      <c r="JK190" s="610"/>
      <c r="JL190" s="610"/>
      <c r="JM190" s="827"/>
      <c r="JN190" s="771"/>
      <c r="JO190" s="610"/>
      <c r="JP190" s="610"/>
      <c r="JQ190" s="610"/>
      <c r="JR190" s="610"/>
      <c r="JS190" s="610"/>
      <c r="JT190" s="610"/>
      <c r="JU190" s="610"/>
      <c r="JV190" s="610"/>
      <c r="JW190" s="610"/>
      <c r="JX190" s="610"/>
      <c r="JY190" s="771"/>
      <c r="JZ190" s="610"/>
      <c r="KA190" s="610"/>
      <c r="KB190" s="610"/>
      <c r="KC190" s="610"/>
      <c r="KD190" s="610"/>
      <c r="KE190" s="610"/>
      <c r="KF190" s="610"/>
      <c r="KG190" s="610"/>
      <c r="KH190" s="610"/>
      <c r="KI190" s="610"/>
      <c r="KL190" s="803" t="str">
        <f>IF(Table1[[#This Row],[GTIN]]&lt;&gt;"",Table1[[#This Row],[GTIN]],"")</f>
        <v/>
      </c>
      <c r="KM190" s="804" t="str">
        <f>Table1[[#This Row],[Kreditor]]</f>
        <v/>
      </c>
      <c r="KN190" s="805" t="str">
        <f>IF(Table1[[#This Row],[Gültig ab (Datum)]]&lt;&gt;"",Table1[[#This Row],[Gültig ab (Datum)]],"")</f>
        <v/>
      </c>
      <c r="KO190" s="805" t="str">
        <f>Table1[[#This Row],[Gültig bis]]</f>
        <v/>
      </c>
      <c r="KP190" s="818" t="str">
        <f>IF(Table1[[#This Row],[Artikel verpackt? 
(X=Ja)]]="","",Table1[[#This Row],[Artikel verpackt? 
(X=Ja)]])</f>
        <v/>
      </c>
      <c r="KQ190" s="806" t="str">
        <f>IF(Table1[[#This Row],[Verpackung recyclingfähig?
(X=Ja)]]="","",Table1[[#This Row],[Verpackung recyclingfähig?
(X=Ja)]])</f>
        <v/>
      </c>
      <c r="KR190" s="807"/>
      <c r="KS190" s="808"/>
      <c r="KT190" s="809"/>
      <c r="KU190" s="809"/>
      <c r="KV190" s="809"/>
      <c r="KW190" s="809"/>
      <c r="KX190" s="809"/>
      <c r="KY190" s="809"/>
      <c r="KZ190" s="810"/>
      <c r="LA190" s="811" t="str">
        <f>IF(Table1[[#This Row],[Hauptkörper - B1 - Art]]="","",VLOOKUP(Table1[[#This Row],[Hauptkörper - B1 - Art]],'DD FD'!B:C,2,FALSE))</f>
        <v/>
      </c>
      <c r="LB190" s="812" t="str">
        <f>IF(Table1[[#This Row],[Hauptkörper - B1 - Fraktion]]="","",VLOOKUP(Table1[[#This Row],[Hauptkörper - B1 - Fraktion]],'DD FD'!H:J,3,FALSE))</f>
        <v/>
      </c>
      <c r="LC190" s="809" t="str">
        <f>IF(Table1[[#This Row],[Hauptkörper - B1 - Gewicht
(in G)]]="","",Table1[[#This Row],[Hauptkörper - B1 - Gewicht
(in G)]])</f>
        <v/>
      </c>
      <c r="LD190" s="809" t="str">
        <f>IF(Table1[[#This Row],[Hauptkörper - B1 - Lizenzierungs-pflichtig? (X=Ja)]]="","",Table1[[#This Row],[Hauptkörper - B1 - Lizenzierungs-pflichtig? (X=Ja)]])</f>
        <v/>
      </c>
      <c r="LE190" s="812" t="str">
        <f>IF(Table1[[#This Row],[Hauptkörper - B1 - Virgin Material]]="","",VLOOKUP(Table1[[#This Row],[Hauptkörper - B1 - Virgin Material]],'DD FD'!AJ:AK,2,FALSE))</f>
        <v/>
      </c>
      <c r="LF190" s="813" t="str">
        <f>IF(Table1[[#This Row],[Hauptkörper - B1 - Virgin Material Anteil (in %)]]="","",Table1[[#This Row],[Hauptkörper - B1 - Virgin Material Anteil (in %)]])</f>
        <v/>
      </c>
      <c r="LG190" s="812" t="str">
        <f>IF(Table1[[#This Row],[Hauptkörper - B1 - Recyceltes Material]]="","",VLOOKUP(Table1[[#This Row],[Hauptkörper - B1 - Recyceltes Material]],'DD FD'!AL:AM,2,FALSE))</f>
        <v/>
      </c>
      <c r="LH190" s="813" t="str">
        <f>IF(Table1[[#This Row],[Hauptkörper - B1 - Recyceltes Material Anteil (in %)]]="","",Table1[[#This Row],[Hauptkörper - B1 - Recyceltes Material Anteil (in %)]])</f>
        <v/>
      </c>
      <c r="LI190" s="814" t="str">
        <f>IF(Table1[[#This Row],[Hauptkörper - B1 - Beschichtung]]="","",VLOOKUP(Table1[[#This Row],[Hauptkörper - B1 - Beschichtung]],'DD FD'!AE:AF,2,FALSE))</f>
        <v/>
      </c>
      <c r="LJ190" s="815" t="str">
        <f>IF(Table1[[#This Row],[Hauptkörper - B1 - Beschichtung Anteil (in %)]]="","",Table1[[#This Row],[Hauptkörper - B1 - Beschichtung Anteil (in %)]])</f>
        <v/>
      </c>
      <c r="LK190" s="811" t="str">
        <f>IF(Table1[[#This Row],[Hauptkörper - B2 - Art]]="","",VLOOKUP(Table1[[#This Row],[Hauptkörper - B2 - Art]],'DD FD'!B:C,2,FALSE))</f>
        <v/>
      </c>
      <c r="LL190" s="812" t="str">
        <f>IF(Table1[[#This Row],[Hauptkörper - B2 - Fraktion]]="","",VLOOKUP(Table1[[#This Row],[Hauptkörper - B2 - Fraktion]],'DD FD'!H:J,3,FALSE))</f>
        <v/>
      </c>
      <c r="LM190" s="809" t="str">
        <f>IF(Table1[[#This Row],[Hauptkörper - B2 - Gewicht
(in G)]]="","",Table1[[#This Row],[Hauptkörper - B2 - Gewicht
(in G)]])</f>
        <v/>
      </c>
      <c r="LN190" s="809" t="str">
        <f>IF(Table1[[#This Row],[Hauptkörper - B2 - Lizenzierungs-pflichtig? (X=Ja)]]="","",Table1[[#This Row],[Hauptkörper - B2 - Lizenzierungs-pflichtig? (X=Ja)]])</f>
        <v/>
      </c>
      <c r="LO190" s="812" t="str">
        <f>IF(Table1[[#This Row],[Hauptkörper - B2 - Virgin Material]]="","",VLOOKUP(Table1[[#This Row],[Hauptkörper - B2 - Virgin Material]],'DD FD'!AJ:AK,2,FALSE))</f>
        <v/>
      </c>
      <c r="LP190" s="813" t="str">
        <f>IF(Table1[[#This Row],[Hauptkörper - B2 - Virgin Material Anteil (in %)]]="","",Table1[[#This Row],[Hauptkörper - B2 - Virgin Material Anteil (in %)]])</f>
        <v/>
      </c>
      <c r="LQ190" s="812" t="str">
        <f>IF(Table1[[#This Row],[Hauptkörper - B2 - Recyceltes Material]]="","",VLOOKUP(Table1[[#This Row],[Hauptkörper - B2 - Recyceltes Material]],'DD FD'!AL:AM,2,FALSE))</f>
        <v/>
      </c>
      <c r="LR190" s="813" t="str">
        <f>IF(Table1[[#This Row],[Hauptkörper - B2 - Recyceltes Material Anteil (in %)]]="","",Table1[[#This Row],[Hauptkörper - B2 - Recyceltes Material Anteil (in %)]])</f>
        <v/>
      </c>
      <c r="LS190" s="812" t="str">
        <f>IF(Table1[[#This Row],[Hauptkörper - B2 - Beschichtung]]="","",VLOOKUP(Table1[[#This Row],[Hauptkörper - B2 - Beschichtung]],'DD FD'!AE:AF,2,FALSE))</f>
        <v/>
      </c>
      <c r="LT190" s="815" t="str">
        <f>IF(Table1[[#This Row],[Hauptkörper - B2 - Beschichtung Anteil (in %)]]="","",Table1[[#This Row],[Hauptkörper - B2 - Beschichtung Anteil (in %)]])</f>
        <v/>
      </c>
      <c r="LU190" s="811" t="str">
        <f>IF(Table1[[#This Row],[Hauptkörper - B3 - Art]]="","",VLOOKUP(Table1[[#This Row],[Hauptkörper - B3 - Art]],'DD FD'!B:C,2,FALSE))</f>
        <v/>
      </c>
      <c r="LV190" s="812" t="str">
        <f>IF(Table1[[#This Row],[Hauptkörper - B3 - Fraktion]]="","",VLOOKUP(Table1[[#This Row],[Hauptkörper - B3 - Fraktion]],'DD FD'!H:J,3,FALSE))</f>
        <v/>
      </c>
      <c r="LW190" s="809" t="str">
        <f>IF(Table1[[#This Row],[Hauptkörper - B3 - Gewicht
(in G)]]="","",Table1[[#This Row],[Hauptkörper - B3 - Gewicht
(in G)]])</f>
        <v/>
      </c>
      <c r="LX190" s="809" t="str">
        <f>IF(Table1[[#This Row],[Hauptkörper - B3 - Lizenzierungs-pflichtig? (X=Ja)]]="","",Table1[[#This Row],[Hauptkörper - B3 - Lizenzierungs-pflichtig? (X=Ja)]])</f>
        <v/>
      </c>
      <c r="LY190" s="812" t="str">
        <f>IF(Table1[[#This Row],[Hauptkörper - B3 - Virgin Material]]="","",VLOOKUP(Table1[[#This Row],[Hauptkörper - B3 - Virgin Material]],'DD FD'!AJ:AK,2,FALSE))</f>
        <v/>
      </c>
      <c r="LZ190" s="813" t="str">
        <f>IF(Table1[[#This Row],[Hauptkörper - B3 - Virgin Material Anteil (in %)]]="","",Table1[[#This Row],[Hauptkörper - B3 - Virgin Material Anteil (in %)]])</f>
        <v/>
      </c>
      <c r="MA190" s="812" t="str">
        <f>IF(Table1[[#This Row],[Hauptkörper - B3 - Recyceltes Material]]="","",VLOOKUP(Table1[[#This Row],[Hauptkörper - B3 - Recyceltes Material]],'DD FD'!AL:AM,2,FALSE))</f>
        <v/>
      </c>
      <c r="MB190" s="813" t="str">
        <f>IF(Table1[[#This Row],[Hauptkörper - B3 - Recyceltes Material Anteil (in %)]]="","",Table1[[#This Row],[Hauptkörper - B3 - Recyceltes Material Anteil (in %)]])</f>
        <v/>
      </c>
      <c r="MC190" s="812" t="str">
        <f>IF(Table1[[#This Row],[Hauptkörper - B3 - Beschichtung]]="","",VLOOKUP(Table1[[#This Row],[Hauptkörper - B3 - Beschichtung]],'DD FD'!AE:AF,2,FALSE))</f>
        <v/>
      </c>
      <c r="MD190" s="815" t="str">
        <f>IF(Table1[[#This Row],[Hauptkörper - B3 - Beschichtung Anteil (in %)]]="","",Table1[[#This Row],[Hauptkörper - B3 - Beschichtung Anteil (in %)]])</f>
        <v/>
      </c>
      <c r="ME190" s="811" t="str">
        <f>IF(Table1[[#This Row],[Verschluss - B1 - Art]]="","",VLOOKUP(Table1[[#This Row],[Verschluss - B1 - Art]],'DD FD'!D:E,2,FALSE))</f>
        <v/>
      </c>
      <c r="MF190" s="812" t="str">
        <f>IF(Table1[[#This Row],[Verschluss - B1 - Fraktion]]="","",VLOOKUP(Table1[[#This Row],[Verschluss - B1 - Fraktion]],'DD FD'!H:J,3,FALSE))</f>
        <v/>
      </c>
      <c r="MG190" s="809" t="str">
        <f>IF(Table1[[#This Row],[Verschluss - B1 - Gewicht (in G)]]="","",Table1[[#This Row],[Verschluss - B1 - Gewicht (in G)]])</f>
        <v/>
      </c>
      <c r="MH190" s="809" t="str">
        <f>IF(Table1[[#This Row],[Verschluss - B1 - Lizenzierungs-pflichtig? (X=Ja)]]="","",Table1[[#This Row],[Verschluss - B1 - Lizenzierungs-pflichtig? (X=Ja)]])</f>
        <v/>
      </c>
      <c r="MI190" s="809" t="str">
        <f>IF(Table1[[#This Row],[Verschluss - B1 - Trennbar vom Hauptkörper? (X=Ja)]]="","",Table1[[#This Row],[Verschluss - B1 - Trennbar vom Hauptkörper? (X=Ja)]])</f>
        <v/>
      </c>
      <c r="MJ190" s="812" t="str">
        <f>IF(Table1[[#This Row],[Verschluss - B1 - Virgin Material]]="","",VLOOKUP(Table1[[#This Row],[Verschluss - B1 - Virgin Material]],'DD FD'!AJ:AK,2,FALSE))</f>
        <v/>
      </c>
      <c r="MK190" s="813" t="str">
        <f>IF(Table1[[#This Row],[Verschluss - B1 - Virgin Material Anteil (in %)]]="","",Table1[[#This Row],[Verschluss - B1 - Virgin Material Anteil (in %)]])</f>
        <v/>
      </c>
      <c r="ML190" s="812" t="str">
        <f>IF(Table1[[#This Row],[Verschluss - B1 - Recyceltes Material]]="","",VLOOKUP(Table1[[#This Row],[Verschluss - B1 - Recyceltes Material]],'DD FD'!AL:AM,2,FALSE))</f>
        <v/>
      </c>
      <c r="MM190" s="813" t="str">
        <f>IF(Table1[[#This Row],[Verschluss - B1 - Recyceltes Material Anteil (in %)]]="","",Table1[[#This Row],[Verschluss - B1 - Recyceltes Material Anteil (in %)]])</f>
        <v/>
      </c>
      <c r="MN190" s="812" t="str">
        <f>IF(Table1[[#This Row],[Verschluss - B1 - Beschichtung]]="","",VLOOKUP(Table1[[#This Row],[Verschluss - B1 - Beschichtung]],'DD FD'!AE:AF,2,FALSE))</f>
        <v/>
      </c>
      <c r="MO190" s="815" t="str">
        <f>IF(Table1[[#This Row],[Verschluss - B1 - Beschichtung Anteil (in %)]]="","",Table1[[#This Row],[Verschluss - B1 - Beschichtung Anteil (in %)]])</f>
        <v/>
      </c>
      <c r="MP190" s="811" t="str">
        <f>IF(Table1[[#This Row],[Verschluss - B2 - Art]]="","",VLOOKUP(Table1[[#This Row],[Verschluss - B2 - Art]],'DD FD'!D:E,2,FALSE))</f>
        <v/>
      </c>
      <c r="MQ190" s="812" t="str">
        <f>IF(Table1[[#This Row],[Verschluss - B2 - Fraktion]]="","",VLOOKUP(Table1[[#This Row],[Verschluss - B2 - Fraktion]],'DD FD'!H:J,3,FALSE))</f>
        <v/>
      </c>
      <c r="MR190" s="809" t="str">
        <f>IF(Table1[[#This Row],[Verschluss - B2 - Gewicht (in G)]]="","",Table1[[#This Row],[Verschluss - B2 - Gewicht (in G)]])</f>
        <v/>
      </c>
      <c r="MS190" s="809" t="str">
        <f>IF(Table1[[#This Row],[Verschluss - B2 - Lizenzierungs-pflichtig? (X=Ja)]]="","",Table1[[#This Row],[Verschluss - B2 - Lizenzierungs-pflichtig? (X=Ja)]])</f>
        <v/>
      </c>
      <c r="MT190" s="809" t="str">
        <f>IF(Table1[[#This Row],[Verschluss - B2 - Trennbar vom Hauptkörper? (X=Ja)]]="","",Table1[[#This Row],[Verschluss - B2 - Trennbar vom Hauptkörper? (X=Ja)]])</f>
        <v/>
      </c>
      <c r="MU190" s="812" t="str">
        <f>IF(Table1[[#This Row],[Verschluss - B2 - Virgin Material]]="","",VLOOKUP(Table1[[#This Row],[Verschluss - B2 - Virgin Material]],'DD FD'!AJ:AK,2,FALSE))</f>
        <v/>
      </c>
      <c r="MV190" s="813" t="str">
        <f>IF(Table1[[#This Row],[Verschluss - B2 - Virgin Material Anteil (in %)]]="","",Table1[[#This Row],[Verschluss - B2 - Virgin Material Anteil (in %)]])</f>
        <v/>
      </c>
      <c r="MW190" s="812" t="str">
        <f>IF(Table1[[#This Row],[Verschluss - B2 - Recyceltes Material]]="","",VLOOKUP(Table1[[#This Row],[Verschluss - B2 - Recyceltes Material]],'DD FD'!AL:AM,2,FALSE))</f>
        <v/>
      </c>
      <c r="MX190" s="813" t="str">
        <f>IF(Table1[[#This Row],[Verschluss - B2 - Recyceltes Material Anteil (in %)]]="","",Table1[[#This Row],[Verschluss - B2 - Recyceltes Material Anteil (in %)]])</f>
        <v/>
      </c>
      <c r="MY190" s="812" t="str">
        <f>IF(Table1[[#This Row],[Verschluss - B2 - Beschichtung]]="","",VLOOKUP(Table1[[#This Row],[Verschluss - B2 - Beschichtung]],'DD FD'!AE:AF,2,FALSE))</f>
        <v/>
      </c>
      <c r="MZ190" s="815" t="str">
        <f>IF(Table1[[#This Row],[Verschluss - B2 - Beschichtung Anteil (in %)]]="","",Table1[[#This Row],[Verschluss - B2 - Beschichtung Anteil (in %)]])</f>
        <v/>
      </c>
      <c r="NA190" s="811" t="str">
        <f>IF(Table1[[#This Row],[Verschluss - B3 - Art]]="","",VLOOKUP(Table1[[#This Row],[Verschluss - B3 - Art]],'DD FD'!D:E,2,FALSE))</f>
        <v/>
      </c>
      <c r="NB190" s="812" t="str">
        <f>IF(Table1[[#This Row],[Verschluss - B3 - Fraktion]]="","",VLOOKUP(Table1[[#This Row],[Verschluss - B3 - Fraktion]],'DD FD'!H:J,3,FALSE))</f>
        <v/>
      </c>
      <c r="NC190" s="809" t="str">
        <f>IF(Table1[[#This Row],[Verschluss - B3 - Gewicht (in G)]]="","",Table1[[#This Row],[Verschluss - B3 - Gewicht (in G)]])</f>
        <v/>
      </c>
      <c r="ND190" s="809" t="str">
        <f>IF(Table1[[#This Row],[Verschluss - B3 - Lizenzierungs-pflichtig? (X=Ja)]]="","",Table1[[#This Row],[Verschluss - B3 - Lizenzierungs-pflichtig? (X=Ja)]])</f>
        <v/>
      </c>
      <c r="NE190" s="809" t="str">
        <f>IF(Table1[[#This Row],[Verschluss - B3 - Trennbar vom Hauptkörper? (X=Ja)]]="","",Table1[[#This Row],[Verschluss - B3 - Trennbar vom Hauptkörper? (X=Ja)]])</f>
        <v/>
      </c>
      <c r="NF190" s="812" t="str">
        <f>IF(Table1[[#This Row],[Verschluss - B3 - Virgin Material]]="","",VLOOKUP(Table1[[#This Row],[Verschluss - B3 - Virgin Material]],'DD FD'!AJ:AK,2,FALSE))</f>
        <v/>
      </c>
      <c r="NG190" s="813" t="str">
        <f>IF(Table1[[#This Row],[Verschluss - B3 - Virgin Material Anteil (in %)]]="","",Table1[[#This Row],[Verschluss - B3 - Virgin Material Anteil (in %)]])</f>
        <v/>
      </c>
      <c r="NH190" s="812" t="str">
        <f>IF(Table1[[#This Row],[Verschluss - B3 - Recyceltes Material]]="","",VLOOKUP(Table1[[#This Row],[Verschluss - B3 - Recyceltes Material]],'DD FD'!AL:AM,2,FALSE))</f>
        <v/>
      </c>
      <c r="NI190" s="813" t="str">
        <f>IF(Table1[[#This Row],[Verschluss - B3 - Recyceltes Material Anteil (in %)]]="","",Table1[[#This Row],[Verschluss - B3 - Recyceltes Material Anteil (in %)]])</f>
        <v/>
      </c>
      <c r="NJ190" s="812" t="str">
        <f>IF(Table1[[#This Row],[Verschluss - B3 - Beschichtung]]="","",VLOOKUP(Table1[[#This Row],[Verschluss - B3 - Beschichtung]],'DD FD'!AE:AF,2,FALSE))</f>
        <v/>
      </c>
      <c r="NK190" s="815" t="str">
        <f>IF(Table1[[#This Row],[Verschluss - B3 - Beschichtung Anteil (in %)]]="","",Table1[[#This Row],[Verschluss - B3 - Beschichtung Anteil (in %)]])</f>
        <v/>
      </c>
      <c r="NL190" s="811" t="str">
        <f>IF(Table1[[#This Row],[Etikett - B1 - Art]]="","",VLOOKUP(Table1[[#This Row],[Etikett - B1 - Art]],'DD FD'!F:G,2,FALSE))</f>
        <v/>
      </c>
      <c r="NM190" s="812" t="str">
        <f>IF(Table1[[#This Row],[Etikett - B1 - Fraktion]]="","",VLOOKUP(Table1[[#This Row],[Etikett - B1 - Fraktion]],'DD FD'!H:J,3,FALSE))</f>
        <v/>
      </c>
      <c r="NN190" s="809" t="str">
        <f>IF(Table1[[#This Row],[Etikett - B1 - Gewicht (in G)]]="","",Table1[[#This Row],[Etikett - B1 - Gewicht (in G)]])</f>
        <v/>
      </c>
      <c r="NO190" s="809" t="str">
        <f>IF(Table1[[#This Row],[Etikett - B1 - Lizenzierungs-pflichtig? (X=Ja)]]="","",Table1[[#This Row],[Etikett - B1 - Lizenzierungs-pflichtig? (X=Ja)]])</f>
        <v/>
      </c>
      <c r="NP190" s="809" t="str">
        <f>IF(Table1[[#This Row],[Etikett - B1 - Trennbar vom Hauptkörper? (X=Ja)]]="","",Table1[[#This Row],[Etikett - B1 - Trennbar vom Hauptkörper? (X=Ja)]])</f>
        <v/>
      </c>
      <c r="NQ190" s="812" t="str">
        <f>IF(Table1[[#This Row],[Etikett - B1 - Virgin Material]]="","",VLOOKUP(Table1[[#This Row],[Etikett - B1 - Virgin Material]],'DD FD'!AJ:AK,2,FALSE))</f>
        <v/>
      </c>
      <c r="NR190" s="813" t="str">
        <f>IF(Table1[[#This Row],[Etikett - B1 - Virgin Material Anteil (in %)]]="","",Table1[[#This Row],[Etikett - B1 - Virgin Material Anteil (in %)]])</f>
        <v/>
      </c>
      <c r="NS190" s="812" t="str">
        <f>IF(Table1[[#This Row],[Etikett - B1 - Recyceltes Material]]="","",VLOOKUP(Table1[[#This Row],[Etikett - B1 - Recyceltes Material]],'DD FD'!AL:AM,2,FALSE))</f>
        <v/>
      </c>
      <c r="NT190" s="813" t="str">
        <f>IF(Table1[[#This Row],[Etikett - B1 - Recyceltes Material Anteil (in %)]]="","",Table1[[#This Row],[Etikett - B1 - Recyceltes Material Anteil (in %)]])</f>
        <v/>
      </c>
      <c r="NU190" s="812" t="str">
        <f>IF(Table1[[#This Row],[Etikett - B1 - Beschichtung]]="","",VLOOKUP(Table1[[#This Row],[Etikett - B1 - Beschichtung]],'DD FD'!AE:AF,2,FALSE))</f>
        <v/>
      </c>
      <c r="NV190" s="815" t="str">
        <f>IF(Table1[[#This Row],[Etikett - B1 - Beschichtung Anteil (in %)]]="","",Table1[[#This Row],[Etikett - B1 - Beschichtung Anteil (in %)]])</f>
        <v/>
      </c>
      <c r="NW190" s="811" t="str">
        <f>IF(Table1[[#This Row],[Etikett - B2 - Art]]="","",VLOOKUP(Table1[[#This Row],[Etikett - B2 - Art]],'DD FD'!F:G,2,FALSE))</f>
        <v/>
      </c>
      <c r="NX190" s="812" t="str">
        <f>IF(Table1[[#This Row],[Etikett - B2 - Fraktion]]="","",VLOOKUP(Table1[[#This Row],[Etikett - B2 - Fraktion]],'DD FD'!H:J,3,FALSE))</f>
        <v/>
      </c>
      <c r="NY190" s="809" t="str">
        <f>IF(Table1[[#This Row],[Etikett - B2 - Gewicht (in G)]]="","",Table1[[#This Row],[Etikett - B2 - Gewicht (in G)]])</f>
        <v/>
      </c>
      <c r="NZ190" s="809" t="str">
        <f>IF(Table1[[#This Row],[Etikett - B2 - Lizenzierungs-pflichtig? (X=Ja)]]="","",Table1[[#This Row],[Etikett - B2 - Lizenzierungs-pflichtig? (X=Ja)]])</f>
        <v/>
      </c>
      <c r="OA190" s="809" t="str">
        <f>IF(Table1[[#This Row],[Etikett - B2 - Trennbar vom Hauptkörper? (X=Ja)]]="","",Table1[[#This Row],[Etikett - B2 - Trennbar vom Hauptkörper? (X=Ja)]])</f>
        <v/>
      </c>
      <c r="OB190" s="812" t="str">
        <f>IF(Table1[[#This Row],[Etikett - B2 - Virgin Material]]="","",VLOOKUP(Table1[[#This Row],[Etikett - B2 - Virgin Material]],'DD FD'!AJ:AK,2,FALSE))</f>
        <v/>
      </c>
      <c r="OC190" s="813" t="str">
        <f>IF(Table1[[#This Row],[Etikett - B2 - Virgin Material Anteil (in %)]]="","",Table1[[#This Row],[Etikett - B2 - Virgin Material Anteil (in %)]])</f>
        <v/>
      </c>
      <c r="OD190" s="812" t="str">
        <f>IF(Table1[[#This Row],[Etikett - B2 - Recyceltes Material]]="","",VLOOKUP(Table1[[#This Row],[Etikett - B2 - Recyceltes Material]],'DD FD'!AL:AM,2,FALSE))</f>
        <v/>
      </c>
      <c r="OE190" s="813" t="str">
        <f>IF(Table1[[#This Row],[Etikett - B2 - Recyceltes Material Anteil (in %)]]="","",Table1[[#This Row],[Etikett - B2 - Recyceltes Material Anteil (in %)]])</f>
        <v/>
      </c>
      <c r="OF190" s="812" t="str">
        <f>IF(Table1[[#This Row],[Etikett - B2 - Beschichtung]]="","",VLOOKUP(Table1[[#This Row],[Etikett - B2 - Beschichtung]],'DD FD'!AE:AF,2,FALSE))</f>
        <v/>
      </c>
      <c r="OG190" s="815" t="str">
        <f>IF(Table1[[#This Row],[Etikett - B2 - Beschichtung Anteil (in %)]]="","",Table1[[#This Row],[Etikett - B2 - Beschichtung Anteil (in %)]])</f>
        <v/>
      </c>
      <c r="OH190" s="811" t="str">
        <f>IF(Table1[[#This Row],[Etikett - B3 - Art]]="","",VLOOKUP(Table1[[#This Row],[Etikett - B3 - Art]],'DD FD'!F:G,2,FALSE))</f>
        <v/>
      </c>
      <c r="OI190" s="812" t="str">
        <f>IF(Table1[[#This Row],[Etikett - B3 - Fraktion]]="","",VLOOKUP(Table1[[#This Row],[Etikett - B3 - Fraktion]],'DD FD'!H:J,3,FALSE))</f>
        <v/>
      </c>
      <c r="OJ190" s="809" t="str">
        <f>IF(Table1[[#This Row],[Etikett - B3 - Gewicht (in G)]]="","",Table1[[#This Row],[Etikett - B3 - Gewicht (in G)]])</f>
        <v/>
      </c>
      <c r="OK190" s="809" t="str">
        <f>IF(Table1[[#This Row],[Etikett - B3 - Lizenzierungs-pflichtig? (X=Ja)]]="","",Table1[[#This Row],[Etikett - B3 - Lizenzierungs-pflichtig? (X=Ja)]])</f>
        <v/>
      </c>
      <c r="OL190" s="809" t="str">
        <f>IF(Table1[[#This Row],[Etikett - B3 - Trennbar vom Hauptkörper? (X=Ja)]]="","",Table1[[#This Row],[Etikett - B3 - Trennbar vom Hauptkörper? (X=Ja)]])</f>
        <v/>
      </c>
      <c r="OM190" s="812" t="str">
        <f>IF(Table1[[#This Row],[Etikett - B3 - Virgin Material]]="","",VLOOKUP(Table1[[#This Row],[Etikett - B3 - Virgin Material]],'DD FD'!AJ:AK,2,FALSE))</f>
        <v/>
      </c>
      <c r="ON190" s="813" t="str">
        <f>IF(Table1[[#This Row],[Etikett - B3 - Virgin Material Anteil (in %)]]="","",Table1[[#This Row],[Etikett - B3 - Virgin Material Anteil (in %)]])</f>
        <v/>
      </c>
      <c r="OO190" s="812" t="str">
        <f>IF(Table1[[#This Row],[Etikett - B3 - Recyceltes Material]]="","",VLOOKUP(Table1[[#This Row],[Etikett - B3 - Recyceltes Material]],'DD FD'!AL:AM,2,FALSE))</f>
        <v/>
      </c>
      <c r="OP190" s="813" t="str">
        <f>IF(Table1[[#This Row],[Etikett - B3 - Recyceltes Material Anteil (in %)]]="","",Table1[[#This Row],[Etikett - B3 - Recyceltes Material Anteil (in %)]])</f>
        <v/>
      </c>
      <c r="OQ190" s="812" t="str">
        <f>IF(Table1[[#This Row],[Etikett - B3 - Beschichtung]]="","",VLOOKUP(Table1[[#This Row],[Etikett - B3 - Beschichtung]],'DD FD'!AE:AF,2,FALSE))</f>
        <v/>
      </c>
      <c r="OR190" s="861" t="str">
        <f>IF(Table1[[#This Row],[Etikett - B3 - Beschichtung Anteil (in %)]]="","",Table1[[#This Row],[Etikett - B3 - Beschichtung Anteil (in %)]])</f>
        <v/>
      </c>
      <c r="OS190" s="866">
        <f>ROUNDUP(SUM(
IF(AND(LB190='DD FD'!$J$7,LD190='DD FD'!$AI$3),LC190,0),
IF(AND(LL190='DD FD'!$J$7,LN190='DD FD'!$AI$3),LM190,0),
IF(AND(LV190='DD FD'!$J$7,LX190='DD FD'!$AI$3),LW190,0),
IF(AND(MF190='DD FD'!$J$7,MH190='DD FD'!$AI$3),MG190,0),
IF(AND(MQ190='DD FD'!$J$7,MS190='DD FD'!$AI$3),MR190,0),
IF(AND(NB190='DD FD'!$J$7,ND190='DD FD'!$AI$3),NC190,0),
IF(AND(NM190='DD FD'!$J$7,NO190='DD FD'!$AI$3),NN190,0),
IF(AND(NX190='DD FD'!$J$7,NZ190='DD FD'!$AI$3),NY190,0),
IF(AND(OI190='DD FD'!$J$7,OK190='DD FD'!$AI$3),OJ190,0),
),2)</f>
        <v>0</v>
      </c>
      <c r="OT190" s="865">
        <f>ROUNDUP(SUM(
IF(AND(LB190='DD FD'!$J$6,LD190='DD FD'!$AI$3),LC190,0),
IF(AND(LL190='DD FD'!$J$6,LN190='DD FD'!$AI$3),LM190,0),
IF(AND(LV190='DD FD'!$J$6,LX190='DD FD'!$AI$3),LW190,0),
IF(AND(MF190='DD FD'!$J$6,MH190='DD FD'!$AI$3),MG190,0),
IF(AND(MQ190='DD FD'!$J$6,MS190='DD FD'!$AI$3),MR190,0),
IF(AND(NB190='DD FD'!$J$6,ND190='DD FD'!$AI$3),NC190,0),
IF(AND(NM190='DD FD'!$J$6,NO190='DD FD'!$AI$3),NN190,0),
IF(AND(NX190='DD FD'!$J$6,NZ190='DD FD'!$AI$3),NY190,0),
IF(AND(OI190='DD FD'!$J$6,OK190='DD FD'!$AI$3),OJ190,0),
),2)</f>
        <v>0</v>
      </c>
      <c r="OU190" s="865">
        <f>ROUNDUP(SUM(
IF(AND(LB190='DD FD'!$J$10,LD190='DD FD'!$AI$3),LC190,0),
IF(AND(LL190='DD FD'!$J$10,LN190='DD FD'!$AI$3),LM190,0),
IF(AND(LV190='DD FD'!$J$10,LX190='DD FD'!$AI$3),LW190,0),
IF(AND(MF190='DD FD'!$J$10,MH190='DD FD'!$AI$3),MG190,0),
IF(AND(MQ190='DD FD'!$J$10,MS190='DD FD'!$AI$3),MR190,0),
IF(AND(NB190='DD FD'!$J$10,ND190='DD FD'!$AI$3),NC190,0),
IF(AND(NM190='DD FD'!$J$10,NO190='DD FD'!$AI$3),NN190,0),
IF(AND(NX190='DD FD'!$J$10,NZ190='DD FD'!$AI$3),NY190,0),
IF(AND(OI190='DD FD'!$J$10,OK190='DD FD'!$AI$3),OJ190,0),
),2)</f>
        <v>0</v>
      </c>
      <c r="OV190" s="865">
        <f>ROUNDUP(SUM(
IF(AND(LB190='DD FD'!$J$8,LD190='DD FD'!$AI$3),LC190,0),
IF(AND(LL190='DD FD'!$J$8,LN190='DD FD'!$AI$3),LM190,0),
IF(AND(LV190='DD FD'!$J$8,LX190='DD FD'!$AI$3),LW190,0),
IF(AND(MF190='DD FD'!$J$8,MH190='DD FD'!$AI$3),MG190,0),
IF(AND(MQ190='DD FD'!$J$8,MS190='DD FD'!$AI$3),MR190,0),
IF(AND(NB190='DD FD'!$J$8,ND190='DD FD'!$AI$3),NC190,0),
IF(AND(NM190='DD FD'!$J$8,NO190='DD FD'!$AI$3),NN190,0),
IF(AND(NX190='DD FD'!$J$8,NZ190='DD FD'!$AI$3),NY190,0),
IF(AND(OI190='DD FD'!$J$8,OK190='DD FD'!$AI$3),OJ190,0),
),2)</f>
        <v>0</v>
      </c>
      <c r="OW190" s="865">
        <f>ROUNDUP(SUM(
IF(AND(LB190='DD FD'!$J$5,LD190='DD FD'!$AI$3),LC190,0),
IF(AND(LL190='DD FD'!$J$5,LN190='DD FD'!$AI$3),LM190,0),
IF(AND(LV190='DD FD'!$J$5,LX190='DD FD'!$AI$3),LW190,0),
IF(AND(MF190='DD FD'!$J$5,MH190='DD FD'!$AI$3),MG190,0),
IF(AND(MQ190='DD FD'!$J$5,MS190='DD FD'!$AI$3),MR190,0),
IF(AND(NB190='DD FD'!$J$5,ND190='DD FD'!$AI$3),NC190,0),
IF(AND(NM190='DD FD'!$J$5,NO190='DD FD'!$AI$3),NN190,0),
IF(AND(NX190='DD FD'!$J$5,NZ190='DD FD'!$AI$3),NY190,0),
IF(AND(OI190='DD FD'!$J$5,OK190='DD FD'!$AI$3),OJ190,0),
),2)</f>
        <v>0</v>
      </c>
      <c r="OX190" s="865">
        <f>ROUNDUP(SUM(
IF(AND(LB190='DD FD'!$J$9,LD190='DD FD'!$AI$3),LC190,0),
IF(AND(LL190='DD FD'!$J$9,LN190='DD FD'!$AI$3),LM190,0),
IF(AND(LV190='DD FD'!$J$9,LX190='DD FD'!$AI$3),LW190,0),
IF(AND(MF190='DD FD'!$J$9,MH190='DD FD'!$AI$3),MG190,0),
IF(AND(MQ190='DD FD'!$J$9,MS190='DD FD'!$AI$3),MR190,0),
IF(AND(NB190='DD FD'!$J$9,ND190='DD FD'!$AI$3),NC190,0),
IF(AND(NM190='DD FD'!$J$9,NO190='DD FD'!$AI$3),NN190,0),
IF(AND(NX190='DD FD'!$J$9,NZ190='DD FD'!$AI$3),NY190,0),
IF(AND(OI190='DD FD'!$J$9,OK190='DD FD'!$AI$3),OJ190,0),
),2)</f>
        <v>0</v>
      </c>
      <c r="OY190" s="865">
        <f>ROUNDUP(SUM(
IF(AND(LB190='DD FD'!$J$4,LD190='DD FD'!$AI$3),LC190,0),
IF(AND(LL190='DD FD'!$J$4,LN190='DD FD'!$AI$3),LM190,0),
IF(AND(LV190='DD FD'!$J$4,LX190='DD FD'!$AI$3),LW190,0),
IF(AND(MF190='DD FD'!$J$4,MH190='DD FD'!$AI$3),MG190,0),
IF(AND(MQ190='DD FD'!$J$4,MS190='DD FD'!$AI$3),MR190,0),
IF(AND(NB190='DD FD'!$J$4,ND190='DD FD'!$AI$3),NC190,0),
IF(AND(NM190='DD FD'!$J$4,NO190='DD FD'!$AI$3),NN190,0),
IF(AND(NX190='DD FD'!$J$4,NZ190='DD FD'!$AI$3),NY190,0),
IF(AND(OI190='DD FD'!$J$4,OK190='DD FD'!$AI$3),OJ190,0),
),2)</f>
        <v>0</v>
      </c>
      <c r="OZ190" s="867">
        <f>ROUNDUP(SUM(
IF(AND(LB190='DD FD'!$J$11,LD190='DD FD'!$AI$3),LC190,0),
IF(AND(LL190='DD FD'!$J$11,LN190='DD FD'!$AI$3),LM190,0),
IF(AND(LV190='DD FD'!$J$11,LX190='DD FD'!$AI$3),LW190,0),
IF(AND(MF190='DD FD'!$J$11,MH190='DD FD'!$AI$3),MG190,0),
IF(AND(MQ190='DD FD'!$J$11,MS190='DD FD'!$AI$3),MR190,0),
IF(AND(NB190='DD FD'!$J$11,ND190='DD FD'!$AI$3),NC190,0),
IF(AND(NM190='DD FD'!$J$11,NO190='DD FD'!$AI$3),NN190,0),
IF(AND(NX190='DD FD'!$J$11,NZ190='DD FD'!$AI$3),NY190,0),
IF(AND(OI190='DD FD'!$J$11,OK190='DD FD'!$AI$3),OJ190,0),
),2)</f>
        <v>0</v>
      </c>
    </row>
    <row r="191" spans="1:416">
      <c r="A191" s="663"/>
      <c r="B191" s="182"/>
      <c r="C191" s="282"/>
      <c r="D191" s="282"/>
      <c r="E191" s="183"/>
      <c r="F191" s="355"/>
      <c r="G191" s="359"/>
      <c r="H191" s="664"/>
      <c r="I191" s="173"/>
      <c r="J191" s="161" t="str">
        <f t="shared" si="54"/>
        <v/>
      </c>
      <c r="K191" s="633" t="str">
        <f t="shared" si="71"/>
        <v/>
      </c>
      <c r="L191" s="636"/>
      <c r="M191" s="124" t="str">
        <f t="shared" si="72"/>
        <v/>
      </c>
      <c r="N191" s="125" t="str">
        <f t="shared" si="55"/>
        <v/>
      </c>
      <c r="O191" s="175"/>
      <c r="P191" s="175"/>
      <c r="Q191" s="126" t="str">
        <f t="shared" si="73"/>
        <v/>
      </c>
      <c r="R191" s="184"/>
      <c r="S191" s="184"/>
      <c r="T191" s="182"/>
      <c r="U191" s="182"/>
      <c r="V191" s="182"/>
      <c r="W191" s="358"/>
      <c r="X191" s="182"/>
      <c r="Y191" s="183"/>
      <c r="Z191" s="123"/>
      <c r="AA191" s="176"/>
      <c r="AB191" s="176"/>
      <c r="AC191" s="176"/>
      <c r="AD191" s="176"/>
      <c r="AE191" s="176"/>
      <c r="AF191" s="176"/>
      <c r="AG191" s="127" t="str">
        <f t="shared" si="74"/>
        <v/>
      </c>
      <c r="AH191" s="127" t="str">
        <f t="shared" si="75"/>
        <v/>
      </c>
      <c r="AI191" s="370"/>
      <c r="AJ191" s="635"/>
      <c r="AK191" s="619" t="str">
        <f t="shared" si="76"/>
        <v/>
      </c>
      <c r="AL191" s="124" t="str">
        <f t="shared" si="56"/>
        <v/>
      </c>
      <c r="AM191" s="124" t="str">
        <f t="shared" si="57"/>
        <v/>
      </c>
      <c r="AN191" s="124" t="str">
        <f t="shared" si="58"/>
        <v/>
      </c>
      <c r="AO191" s="124" t="str">
        <f t="shared" si="59"/>
        <v/>
      </c>
      <c r="AP191" s="184"/>
      <c r="AQ191" s="182"/>
      <c r="AR191" s="182"/>
      <c r="AS191" s="182"/>
      <c r="AT191" s="182"/>
      <c r="AU191" s="127" t="str">
        <f t="shared" si="60"/>
        <v/>
      </c>
      <c r="AV191" s="354"/>
      <c r="AW191" s="127" t="str">
        <f t="shared" si="61"/>
        <v/>
      </c>
      <c r="AX191" s="144" t="str">
        <f t="shared" si="62"/>
        <v/>
      </c>
      <c r="AY191" s="182"/>
      <c r="AZ191" s="23"/>
      <c r="BA191" s="23"/>
      <c r="BB191" s="183"/>
      <c r="BC191" s="622"/>
      <c r="BD191" s="649" t="str">
        <f t="shared" si="77"/>
        <v/>
      </c>
      <c r="BE191" s="354"/>
      <c r="BF191" s="192" t="str">
        <f t="shared" si="78"/>
        <v/>
      </c>
      <c r="BG191" s="159"/>
      <c r="BH191" s="159"/>
      <c r="BI191" s="182"/>
      <c r="BJ191" s="194"/>
      <c r="BK191" s="194"/>
      <c r="BL191" s="194"/>
      <c r="BM191" s="127" t="str">
        <f t="shared" si="63"/>
        <v/>
      </c>
      <c r="BN191" s="194"/>
      <c r="BO191" s="178" t="str">
        <f t="shared" si="64"/>
        <v/>
      </c>
      <c r="BP191" s="191"/>
      <c r="BQ191" s="182"/>
      <c r="BR191" s="23"/>
      <c r="BS191" s="23"/>
      <c r="BT191" s="23"/>
      <c r="BU191" s="651"/>
      <c r="BV191" s="647"/>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633" t="str">
        <f t="shared" si="79"/>
        <v/>
      </c>
      <c r="DY191" s="736"/>
      <c r="DZ191" s="334"/>
      <c r="EA191" s="736"/>
      <c r="EB191" s="197"/>
      <c r="EC191" s="194"/>
      <c r="ED191" s="197"/>
      <c r="EE191" s="197"/>
      <c r="EF191" s="194"/>
      <c r="EG191" s="194"/>
      <c r="EH191" s="194"/>
      <c r="EI191" s="123" t="str">
        <f t="shared" si="65"/>
        <v/>
      </c>
      <c r="EJ191" s="194"/>
      <c r="EK191" s="620" t="str">
        <f t="shared" si="66"/>
        <v/>
      </c>
      <c r="EL191" s="756"/>
      <c r="EM191" s="620" t="str">
        <f t="shared" si="80"/>
        <v/>
      </c>
      <c r="EN191" s="733"/>
      <c r="EO191" s="163"/>
      <c r="EP191" s="163"/>
      <c r="EQ191" s="163"/>
      <c r="ER191" s="163"/>
      <c r="ES191" s="163"/>
      <c r="ET191" s="163"/>
      <c r="EU191" s="163"/>
      <c r="EV191" s="163"/>
      <c r="EW191" s="163"/>
      <c r="EX191" s="163"/>
      <c r="EY191" s="163"/>
      <c r="EZ191" s="163"/>
      <c r="FA191" s="163"/>
      <c r="FB191" s="163"/>
      <c r="FC191" s="742"/>
      <c r="FD191" s="648" t="str">
        <f t="shared" si="67"/>
        <v/>
      </c>
      <c r="FE191" s="183"/>
      <c r="FF191" s="201"/>
      <c r="FG191" s="201"/>
      <c r="FH191" s="201"/>
      <c r="FI191" s="201"/>
      <c r="FJ191" s="201"/>
      <c r="FK191" s="201"/>
      <c r="FL191" s="182"/>
      <c r="FM191" s="182"/>
      <c r="FN191" s="334"/>
      <c r="FO191" s="123" t="str">
        <f t="shared" si="68"/>
        <v/>
      </c>
      <c r="FP191" s="889" t="str">
        <f>IF(Table1[[#This Row],[Baumwollanteil (in %)]]&lt;&gt;"","05","")</f>
        <v/>
      </c>
      <c r="FQ191" s="999"/>
      <c r="FR191" s="179" t="str">
        <f t="shared" si="69"/>
        <v/>
      </c>
      <c r="FS191" s="175"/>
      <c r="FT191" s="175"/>
      <c r="FU191" s="175"/>
      <c r="FV191" s="745" t="str">
        <f t="shared" si="70"/>
        <v/>
      </c>
      <c r="FZ191" s="24"/>
      <c r="GA191" s="24"/>
      <c r="GC191" s="1010" t="str">
        <f>IF(Table1[[#This Row],[Global Trade Item Number (GTIN)]]="","",Table1[[#This Row],[Global Trade Item Number (GTIN)]])</f>
        <v/>
      </c>
      <c r="GD191" s="790" t="str">
        <f>IF(Table1[[#This Row],[WAWI-Nr./ Kreditoren-Nummer
(ASDV)]]&lt;&gt;"",Table1[[#This Row],[WAWI-Nr./ Kreditoren-Nummer
(ASDV)]],"")</f>
        <v/>
      </c>
      <c r="GE191" s="190"/>
      <c r="GF191" s="790" t="str">
        <f>IF(Table1[[#This Row],[Gültig ab (Datum)]]&lt;&gt;"","31.12.9999","")</f>
        <v/>
      </c>
      <c r="GG191" s="190"/>
      <c r="GH191" s="190"/>
      <c r="GI191" s="616"/>
      <c r="GJ191" s="765"/>
      <c r="GK191" s="763"/>
      <c r="GL191" s="617"/>
      <c r="GM191" s="617"/>
      <c r="GN191" s="617"/>
      <c r="GO191" s="617"/>
      <c r="GP191" s="617"/>
      <c r="GQ191" s="775"/>
      <c r="GR191" s="771"/>
      <c r="GS191" s="159"/>
      <c r="GT191" s="610"/>
      <c r="GU191" s="610"/>
      <c r="GV191" s="610"/>
      <c r="GW191" s="610"/>
      <c r="GX191" s="610"/>
      <c r="GY191" s="610"/>
      <c r="GZ191" s="610"/>
      <c r="HA191" s="610"/>
      <c r="HB191" s="771"/>
      <c r="HC191" s="610"/>
      <c r="HD191" s="610"/>
      <c r="HE191" s="610"/>
      <c r="HF191" s="610"/>
      <c r="HG191" s="610"/>
      <c r="HH191" s="610"/>
      <c r="HI191" s="610"/>
      <c r="HJ191" s="610"/>
      <c r="HK191" s="610"/>
      <c r="HL191" s="771"/>
      <c r="HM191" s="610"/>
      <c r="HN191" s="610"/>
      <c r="HO191" s="610"/>
      <c r="HP191" s="610"/>
      <c r="HQ191" s="610"/>
      <c r="HR191" s="610"/>
      <c r="HS191" s="610"/>
      <c r="HT191" s="610"/>
      <c r="HU191" s="610"/>
      <c r="HV191" s="771"/>
      <c r="HW191" s="610"/>
      <c r="HX191" s="610"/>
      <c r="HY191" s="610"/>
      <c r="HZ191" s="610"/>
      <c r="IA191" s="610"/>
      <c r="IB191" s="610"/>
      <c r="IC191" s="610"/>
      <c r="ID191" s="610"/>
      <c r="IE191" s="610"/>
      <c r="IF191" s="610"/>
      <c r="IG191" s="771"/>
      <c r="IH191" s="610"/>
      <c r="II191" s="610"/>
      <c r="IJ191" s="610"/>
      <c r="IK191" s="610"/>
      <c r="IL191" s="610"/>
      <c r="IM191" s="610"/>
      <c r="IN191" s="610"/>
      <c r="IO191" s="610"/>
      <c r="IP191" s="610"/>
      <c r="IQ191" s="610"/>
      <c r="IR191" s="771"/>
      <c r="IS191" s="610"/>
      <c r="IT191" s="610"/>
      <c r="IU191" s="610"/>
      <c r="IV191" s="610"/>
      <c r="IW191" s="610"/>
      <c r="IX191" s="610"/>
      <c r="IY191" s="610"/>
      <c r="IZ191" s="610"/>
      <c r="JA191" s="610"/>
      <c r="JB191" s="610"/>
      <c r="JC191" s="771"/>
      <c r="JD191" s="610"/>
      <c r="JE191" s="610"/>
      <c r="JF191" s="610"/>
      <c r="JG191" s="610"/>
      <c r="JH191" s="610"/>
      <c r="JI191" s="610"/>
      <c r="JJ191" s="610"/>
      <c r="JK191" s="610"/>
      <c r="JL191" s="610"/>
      <c r="JM191" s="827"/>
      <c r="JN191" s="771"/>
      <c r="JO191" s="610"/>
      <c r="JP191" s="610"/>
      <c r="JQ191" s="610"/>
      <c r="JR191" s="610"/>
      <c r="JS191" s="610"/>
      <c r="JT191" s="610"/>
      <c r="JU191" s="610"/>
      <c r="JV191" s="610"/>
      <c r="JW191" s="610"/>
      <c r="JX191" s="610"/>
      <c r="JY191" s="771"/>
      <c r="JZ191" s="610"/>
      <c r="KA191" s="610"/>
      <c r="KB191" s="610"/>
      <c r="KC191" s="610"/>
      <c r="KD191" s="610"/>
      <c r="KE191" s="610"/>
      <c r="KF191" s="610"/>
      <c r="KG191" s="610"/>
      <c r="KH191" s="610"/>
      <c r="KI191" s="610"/>
      <c r="KL191" s="803" t="str">
        <f>IF(Table1[[#This Row],[GTIN]]&lt;&gt;"",Table1[[#This Row],[GTIN]],"")</f>
        <v/>
      </c>
      <c r="KM191" s="804" t="str">
        <f>Table1[[#This Row],[Kreditor]]</f>
        <v/>
      </c>
      <c r="KN191" s="805" t="str">
        <f>IF(Table1[[#This Row],[Gültig ab (Datum)]]&lt;&gt;"",Table1[[#This Row],[Gültig ab (Datum)]],"")</f>
        <v/>
      </c>
      <c r="KO191" s="805" t="str">
        <f>Table1[[#This Row],[Gültig bis]]</f>
        <v/>
      </c>
      <c r="KP191" s="818" t="str">
        <f>IF(Table1[[#This Row],[Artikel verpackt? 
(X=Ja)]]="","",Table1[[#This Row],[Artikel verpackt? 
(X=Ja)]])</f>
        <v/>
      </c>
      <c r="KQ191" s="806" t="str">
        <f>IF(Table1[[#This Row],[Verpackung recyclingfähig?
(X=Ja)]]="","",Table1[[#This Row],[Verpackung recyclingfähig?
(X=Ja)]])</f>
        <v/>
      </c>
      <c r="KR191" s="807"/>
      <c r="KS191" s="808"/>
      <c r="KT191" s="809"/>
      <c r="KU191" s="809"/>
      <c r="KV191" s="809"/>
      <c r="KW191" s="809"/>
      <c r="KX191" s="809"/>
      <c r="KY191" s="809"/>
      <c r="KZ191" s="810"/>
      <c r="LA191" s="811" t="str">
        <f>IF(Table1[[#This Row],[Hauptkörper - B1 - Art]]="","",VLOOKUP(Table1[[#This Row],[Hauptkörper - B1 - Art]],'DD FD'!B:C,2,FALSE))</f>
        <v/>
      </c>
      <c r="LB191" s="812" t="str">
        <f>IF(Table1[[#This Row],[Hauptkörper - B1 - Fraktion]]="","",VLOOKUP(Table1[[#This Row],[Hauptkörper - B1 - Fraktion]],'DD FD'!H:J,3,FALSE))</f>
        <v/>
      </c>
      <c r="LC191" s="809" t="str">
        <f>IF(Table1[[#This Row],[Hauptkörper - B1 - Gewicht
(in G)]]="","",Table1[[#This Row],[Hauptkörper - B1 - Gewicht
(in G)]])</f>
        <v/>
      </c>
      <c r="LD191" s="809" t="str">
        <f>IF(Table1[[#This Row],[Hauptkörper - B1 - Lizenzierungs-pflichtig? (X=Ja)]]="","",Table1[[#This Row],[Hauptkörper - B1 - Lizenzierungs-pflichtig? (X=Ja)]])</f>
        <v/>
      </c>
      <c r="LE191" s="812" t="str">
        <f>IF(Table1[[#This Row],[Hauptkörper - B1 - Virgin Material]]="","",VLOOKUP(Table1[[#This Row],[Hauptkörper - B1 - Virgin Material]],'DD FD'!AJ:AK,2,FALSE))</f>
        <v/>
      </c>
      <c r="LF191" s="813" t="str">
        <f>IF(Table1[[#This Row],[Hauptkörper - B1 - Virgin Material Anteil (in %)]]="","",Table1[[#This Row],[Hauptkörper - B1 - Virgin Material Anteil (in %)]])</f>
        <v/>
      </c>
      <c r="LG191" s="812" t="str">
        <f>IF(Table1[[#This Row],[Hauptkörper - B1 - Recyceltes Material]]="","",VLOOKUP(Table1[[#This Row],[Hauptkörper - B1 - Recyceltes Material]],'DD FD'!AL:AM,2,FALSE))</f>
        <v/>
      </c>
      <c r="LH191" s="813" t="str">
        <f>IF(Table1[[#This Row],[Hauptkörper - B1 - Recyceltes Material Anteil (in %)]]="","",Table1[[#This Row],[Hauptkörper - B1 - Recyceltes Material Anteil (in %)]])</f>
        <v/>
      </c>
      <c r="LI191" s="814" t="str">
        <f>IF(Table1[[#This Row],[Hauptkörper - B1 - Beschichtung]]="","",VLOOKUP(Table1[[#This Row],[Hauptkörper - B1 - Beschichtung]],'DD FD'!AE:AF,2,FALSE))</f>
        <v/>
      </c>
      <c r="LJ191" s="815" t="str">
        <f>IF(Table1[[#This Row],[Hauptkörper - B1 - Beschichtung Anteil (in %)]]="","",Table1[[#This Row],[Hauptkörper - B1 - Beschichtung Anteil (in %)]])</f>
        <v/>
      </c>
      <c r="LK191" s="811" t="str">
        <f>IF(Table1[[#This Row],[Hauptkörper - B2 - Art]]="","",VLOOKUP(Table1[[#This Row],[Hauptkörper - B2 - Art]],'DD FD'!B:C,2,FALSE))</f>
        <v/>
      </c>
      <c r="LL191" s="812" t="str">
        <f>IF(Table1[[#This Row],[Hauptkörper - B2 - Fraktion]]="","",VLOOKUP(Table1[[#This Row],[Hauptkörper - B2 - Fraktion]],'DD FD'!H:J,3,FALSE))</f>
        <v/>
      </c>
      <c r="LM191" s="809" t="str">
        <f>IF(Table1[[#This Row],[Hauptkörper - B2 - Gewicht
(in G)]]="","",Table1[[#This Row],[Hauptkörper - B2 - Gewicht
(in G)]])</f>
        <v/>
      </c>
      <c r="LN191" s="809" t="str">
        <f>IF(Table1[[#This Row],[Hauptkörper - B2 - Lizenzierungs-pflichtig? (X=Ja)]]="","",Table1[[#This Row],[Hauptkörper - B2 - Lizenzierungs-pflichtig? (X=Ja)]])</f>
        <v/>
      </c>
      <c r="LO191" s="812" t="str">
        <f>IF(Table1[[#This Row],[Hauptkörper - B2 - Virgin Material]]="","",VLOOKUP(Table1[[#This Row],[Hauptkörper - B2 - Virgin Material]],'DD FD'!AJ:AK,2,FALSE))</f>
        <v/>
      </c>
      <c r="LP191" s="813" t="str">
        <f>IF(Table1[[#This Row],[Hauptkörper - B2 - Virgin Material Anteil (in %)]]="","",Table1[[#This Row],[Hauptkörper - B2 - Virgin Material Anteil (in %)]])</f>
        <v/>
      </c>
      <c r="LQ191" s="812" t="str">
        <f>IF(Table1[[#This Row],[Hauptkörper - B2 - Recyceltes Material]]="","",VLOOKUP(Table1[[#This Row],[Hauptkörper - B2 - Recyceltes Material]],'DD FD'!AL:AM,2,FALSE))</f>
        <v/>
      </c>
      <c r="LR191" s="813" t="str">
        <f>IF(Table1[[#This Row],[Hauptkörper - B2 - Recyceltes Material Anteil (in %)]]="","",Table1[[#This Row],[Hauptkörper - B2 - Recyceltes Material Anteil (in %)]])</f>
        <v/>
      </c>
      <c r="LS191" s="812" t="str">
        <f>IF(Table1[[#This Row],[Hauptkörper - B2 - Beschichtung]]="","",VLOOKUP(Table1[[#This Row],[Hauptkörper - B2 - Beschichtung]],'DD FD'!AE:AF,2,FALSE))</f>
        <v/>
      </c>
      <c r="LT191" s="815" t="str">
        <f>IF(Table1[[#This Row],[Hauptkörper - B2 - Beschichtung Anteil (in %)]]="","",Table1[[#This Row],[Hauptkörper - B2 - Beschichtung Anteil (in %)]])</f>
        <v/>
      </c>
      <c r="LU191" s="811" t="str">
        <f>IF(Table1[[#This Row],[Hauptkörper - B3 - Art]]="","",VLOOKUP(Table1[[#This Row],[Hauptkörper - B3 - Art]],'DD FD'!B:C,2,FALSE))</f>
        <v/>
      </c>
      <c r="LV191" s="812" t="str">
        <f>IF(Table1[[#This Row],[Hauptkörper - B3 - Fraktion]]="","",VLOOKUP(Table1[[#This Row],[Hauptkörper - B3 - Fraktion]],'DD FD'!H:J,3,FALSE))</f>
        <v/>
      </c>
      <c r="LW191" s="809" t="str">
        <f>IF(Table1[[#This Row],[Hauptkörper - B3 - Gewicht
(in G)]]="","",Table1[[#This Row],[Hauptkörper - B3 - Gewicht
(in G)]])</f>
        <v/>
      </c>
      <c r="LX191" s="809" t="str">
        <f>IF(Table1[[#This Row],[Hauptkörper - B3 - Lizenzierungs-pflichtig? (X=Ja)]]="","",Table1[[#This Row],[Hauptkörper - B3 - Lizenzierungs-pflichtig? (X=Ja)]])</f>
        <v/>
      </c>
      <c r="LY191" s="812" t="str">
        <f>IF(Table1[[#This Row],[Hauptkörper - B3 - Virgin Material]]="","",VLOOKUP(Table1[[#This Row],[Hauptkörper - B3 - Virgin Material]],'DD FD'!AJ:AK,2,FALSE))</f>
        <v/>
      </c>
      <c r="LZ191" s="813" t="str">
        <f>IF(Table1[[#This Row],[Hauptkörper - B3 - Virgin Material Anteil (in %)]]="","",Table1[[#This Row],[Hauptkörper - B3 - Virgin Material Anteil (in %)]])</f>
        <v/>
      </c>
      <c r="MA191" s="812" t="str">
        <f>IF(Table1[[#This Row],[Hauptkörper - B3 - Recyceltes Material]]="","",VLOOKUP(Table1[[#This Row],[Hauptkörper - B3 - Recyceltes Material]],'DD FD'!AL:AM,2,FALSE))</f>
        <v/>
      </c>
      <c r="MB191" s="813" t="str">
        <f>IF(Table1[[#This Row],[Hauptkörper - B3 - Recyceltes Material Anteil (in %)]]="","",Table1[[#This Row],[Hauptkörper - B3 - Recyceltes Material Anteil (in %)]])</f>
        <v/>
      </c>
      <c r="MC191" s="812" t="str">
        <f>IF(Table1[[#This Row],[Hauptkörper - B3 - Beschichtung]]="","",VLOOKUP(Table1[[#This Row],[Hauptkörper - B3 - Beschichtung]],'DD FD'!AE:AF,2,FALSE))</f>
        <v/>
      </c>
      <c r="MD191" s="815" t="str">
        <f>IF(Table1[[#This Row],[Hauptkörper - B3 - Beschichtung Anteil (in %)]]="","",Table1[[#This Row],[Hauptkörper - B3 - Beschichtung Anteil (in %)]])</f>
        <v/>
      </c>
      <c r="ME191" s="811" t="str">
        <f>IF(Table1[[#This Row],[Verschluss - B1 - Art]]="","",VLOOKUP(Table1[[#This Row],[Verschluss - B1 - Art]],'DD FD'!D:E,2,FALSE))</f>
        <v/>
      </c>
      <c r="MF191" s="812" t="str">
        <f>IF(Table1[[#This Row],[Verschluss - B1 - Fraktion]]="","",VLOOKUP(Table1[[#This Row],[Verschluss - B1 - Fraktion]],'DD FD'!H:J,3,FALSE))</f>
        <v/>
      </c>
      <c r="MG191" s="809" t="str">
        <f>IF(Table1[[#This Row],[Verschluss - B1 - Gewicht (in G)]]="","",Table1[[#This Row],[Verschluss - B1 - Gewicht (in G)]])</f>
        <v/>
      </c>
      <c r="MH191" s="809" t="str">
        <f>IF(Table1[[#This Row],[Verschluss - B1 - Lizenzierungs-pflichtig? (X=Ja)]]="","",Table1[[#This Row],[Verschluss - B1 - Lizenzierungs-pflichtig? (X=Ja)]])</f>
        <v/>
      </c>
      <c r="MI191" s="809" t="str">
        <f>IF(Table1[[#This Row],[Verschluss - B1 - Trennbar vom Hauptkörper? (X=Ja)]]="","",Table1[[#This Row],[Verschluss - B1 - Trennbar vom Hauptkörper? (X=Ja)]])</f>
        <v/>
      </c>
      <c r="MJ191" s="812" t="str">
        <f>IF(Table1[[#This Row],[Verschluss - B1 - Virgin Material]]="","",VLOOKUP(Table1[[#This Row],[Verschluss - B1 - Virgin Material]],'DD FD'!AJ:AK,2,FALSE))</f>
        <v/>
      </c>
      <c r="MK191" s="813" t="str">
        <f>IF(Table1[[#This Row],[Verschluss - B1 - Virgin Material Anteil (in %)]]="","",Table1[[#This Row],[Verschluss - B1 - Virgin Material Anteil (in %)]])</f>
        <v/>
      </c>
      <c r="ML191" s="812" t="str">
        <f>IF(Table1[[#This Row],[Verschluss - B1 - Recyceltes Material]]="","",VLOOKUP(Table1[[#This Row],[Verschluss - B1 - Recyceltes Material]],'DD FD'!AL:AM,2,FALSE))</f>
        <v/>
      </c>
      <c r="MM191" s="813" t="str">
        <f>IF(Table1[[#This Row],[Verschluss - B1 - Recyceltes Material Anteil (in %)]]="","",Table1[[#This Row],[Verschluss - B1 - Recyceltes Material Anteil (in %)]])</f>
        <v/>
      </c>
      <c r="MN191" s="812" t="str">
        <f>IF(Table1[[#This Row],[Verschluss - B1 - Beschichtung]]="","",VLOOKUP(Table1[[#This Row],[Verschluss - B1 - Beschichtung]],'DD FD'!AE:AF,2,FALSE))</f>
        <v/>
      </c>
      <c r="MO191" s="815" t="str">
        <f>IF(Table1[[#This Row],[Verschluss - B1 - Beschichtung Anteil (in %)]]="","",Table1[[#This Row],[Verschluss - B1 - Beschichtung Anteil (in %)]])</f>
        <v/>
      </c>
      <c r="MP191" s="811" t="str">
        <f>IF(Table1[[#This Row],[Verschluss - B2 - Art]]="","",VLOOKUP(Table1[[#This Row],[Verschluss - B2 - Art]],'DD FD'!D:E,2,FALSE))</f>
        <v/>
      </c>
      <c r="MQ191" s="812" t="str">
        <f>IF(Table1[[#This Row],[Verschluss - B2 - Fraktion]]="","",VLOOKUP(Table1[[#This Row],[Verschluss - B2 - Fraktion]],'DD FD'!H:J,3,FALSE))</f>
        <v/>
      </c>
      <c r="MR191" s="809" t="str">
        <f>IF(Table1[[#This Row],[Verschluss - B2 - Gewicht (in G)]]="","",Table1[[#This Row],[Verschluss - B2 - Gewicht (in G)]])</f>
        <v/>
      </c>
      <c r="MS191" s="809" t="str">
        <f>IF(Table1[[#This Row],[Verschluss - B2 - Lizenzierungs-pflichtig? (X=Ja)]]="","",Table1[[#This Row],[Verschluss - B2 - Lizenzierungs-pflichtig? (X=Ja)]])</f>
        <v/>
      </c>
      <c r="MT191" s="809" t="str">
        <f>IF(Table1[[#This Row],[Verschluss - B2 - Trennbar vom Hauptkörper? (X=Ja)]]="","",Table1[[#This Row],[Verschluss - B2 - Trennbar vom Hauptkörper? (X=Ja)]])</f>
        <v/>
      </c>
      <c r="MU191" s="812" t="str">
        <f>IF(Table1[[#This Row],[Verschluss - B2 - Virgin Material]]="","",VLOOKUP(Table1[[#This Row],[Verschluss - B2 - Virgin Material]],'DD FD'!AJ:AK,2,FALSE))</f>
        <v/>
      </c>
      <c r="MV191" s="813" t="str">
        <f>IF(Table1[[#This Row],[Verschluss - B2 - Virgin Material Anteil (in %)]]="","",Table1[[#This Row],[Verschluss - B2 - Virgin Material Anteil (in %)]])</f>
        <v/>
      </c>
      <c r="MW191" s="812" t="str">
        <f>IF(Table1[[#This Row],[Verschluss - B2 - Recyceltes Material]]="","",VLOOKUP(Table1[[#This Row],[Verschluss - B2 - Recyceltes Material]],'DD FD'!AL:AM,2,FALSE))</f>
        <v/>
      </c>
      <c r="MX191" s="813" t="str">
        <f>IF(Table1[[#This Row],[Verschluss - B2 - Recyceltes Material Anteil (in %)]]="","",Table1[[#This Row],[Verschluss - B2 - Recyceltes Material Anteil (in %)]])</f>
        <v/>
      </c>
      <c r="MY191" s="812" t="str">
        <f>IF(Table1[[#This Row],[Verschluss - B2 - Beschichtung]]="","",VLOOKUP(Table1[[#This Row],[Verschluss - B2 - Beschichtung]],'DD FD'!AE:AF,2,FALSE))</f>
        <v/>
      </c>
      <c r="MZ191" s="815" t="str">
        <f>IF(Table1[[#This Row],[Verschluss - B2 - Beschichtung Anteil (in %)]]="","",Table1[[#This Row],[Verschluss - B2 - Beschichtung Anteil (in %)]])</f>
        <v/>
      </c>
      <c r="NA191" s="811" t="str">
        <f>IF(Table1[[#This Row],[Verschluss - B3 - Art]]="","",VLOOKUP(Table1[[#This Row],[Verschluss - B3 - Art]],'DD FD'!D:E,2,FALSE))</f>
        <v/>
      </c>
      <c r="NB191" s="812" t="str">
        <f>IF(Table1[[#This Row],[Verschluss - B3 - Fraktion]]="","",VLOOKUP(Table1[[#This Row],[Verschluss - B3 - Fraktion]],'DD FD'!H:J,3,FALSE))</f>
        <v/>
      </c>
      <c r="NC191" s="809" t="str">
        <f>IF(Table1[[#This Row],[Verschluss - B3 - Gewicht (in G)]]="","",Table1[[#This Row],[Verschluss - B3 - Gewicht (in G)]])</f>
        <v/>
      </c>
      <c r="ND191" s="809" t="str">
        <f>IF(Table1[[#This Row],[Verschluss - B3 - Lizenzierungs-pflichtig? (X=Ja)]]="","",Table1[[#This Row],[Verschluss - B3 - Lizenzierungs-pflichtig? (X=Ja)]])</f>
        <v/>
      </c>
      <c r="NE191" s="809" t="str">
        <f>IF(Table1[[#This Row],[Verschluss - B3 - Trennbar vom Hauptkörper? (X=Ja)]]="","",Table1[[#This Row],[Verschluss - B3 - Trennbar vom Hauptkörper? (X=Ja)]])</f>
        <v/>
      </c>
      <c r="NF191" s="812" t="str">
        <f>IF(Table1[[#This Row],[Verschluss - B3 - Virgin Material]]="","",VLOOKUP(Table1[[#This Row],[Verschluss - B3 - Virgin Material]],'DD FD'!AJ:AK,2,FALSE))</f>
        <v/>
      </c>
      <c r="NG191" s="813" t="str">
        <f>IF(Table1[[#This Row],[Verschluss - B3 - Virgin Material Anteil (in %)]]="","",Table1[[#This Row],[Verschluss - B3 - Virgin Material Anteil (in %)]])</f>
        <v/>
      </c>
      <c r="NH191" s="812" t="str">
        <f>IF(Table1[[#This Row],[Verschluss - B3 - Recyceltes Material]]="","",VLOOKUP(Table1[[#This Row],[Verschluss - B3 - Recyceltes Material]],'DD FD'!AL:AM,2,FALSE))</f>
        <v/>
      </c>
      <c r="NI191" s="813" t="str">
        <f>IF(Table1[[#This Row],[Verschluss - B3 - Recyceltes Material Anteil (in %)]]="","",Table1[[#This Row],[Verschluss - B3 - Recyceltes Material Anteil (in %)]])</f>
        <v/>
      </c>
      <c r="NJ191" s="812" t="str">
        <f>IF(Table1[[#This Row],[Verschluss - B3 - Beschichtung]]="","",VLOOKUP(Table1[[#This Row],[Verschluss - B3 - Beschichtung]],'DD FD'!AE:AF,2,FALSE))</f>
        <v/>
      </c>
      <c r="NK191" s="815" t="str">
        <f>IF(Table1[[#This Row],[Verschluss - B3 - Beschichtung Anteil (in %)]]="","",Table1[[#This Row],[Verschluss - B3 - Beschichtung Anteil (in %)]])</f>
        <v/>
      </c>
      <c r="NL191" s="811" t="str">
        <f>IF(Table1[[#This Row],[Etikett - B1 - Art]]="","",VLOOKUP(Table1[[#This Row],[Etikett - B1 - Art]],'DD FD'!F:G,2,FALSE))</f>
        <v/>
      </c>
      <c r="NM191" s="812" t="str">
        <f>IF(Table1[[#This Row],[Etikett - B1 - Fraktion]]="","",VLOOKUP(Table1[[#This Row],[Etikett - B1 - Fraktion]],'DD FD'!H:J,3,FALSE))</f>
        <v/>
      </c>
      <c r="NN191" s="809" t="str">
        <f>IF(Table1[[#This Row],[Etikett - B1 - Gewicht (in G)]]="","",Table1[[#This Row],[Etikett - B1 - Gewicht (in G)]])</f>
        <v/>
      </c>
      <c r="NO191" s="809" t="str">
        <f>IF(Table1[[#This Row],[Etikett - B1 - Lizenzierungs-pflichtig? (X=Ja)]]="","",Table1[[#This Row],[Etikett - B1 - Lizenzierungs-pflichtig? (X=Ja)]])</f>
        <v/>
      </c>
      <c r="NP191" s="809" t="str">
        <f>IF(Table1[[#This Row],[Etikett - B1 - Trennbar vom Hauptkörper? (X=Ja)]]="","",Table1[[#This Row],[Etikett - B1 - Trennbar vom Hauptkörper? (X=Ja)]])</f>
        <v/>
      </c>
      <c r="NQ191" s="812" t="str">
        <f>IF(Table1[[#This Row],[Etikett - B1 - Virgin Material]]="","",VLOOKUP(Table1[[#This Row],[Etikett - B1 - Virgin Material]],'DD FD'!AJ:AK,2,FALSE))</f>
        <v/>
      </c>
      <c r="NR191" s="813" t="str">
        <f>IF(Table1[[#This Row],[Etikett - B1 - Virgin Material Anteil (in %)]]="","",Table1[[#This Row],[Etikett - B1 - Virgin Material Anteil (in %)]])</f>
        <v/>
      </c>
      <c r="NS191" s="812" t="str">
        <f>IF(Table1[[#This Row],[Etikett - B1 - Recyceltes Material]]="","",VLOOKUP(Table1[[#This Row],[Etikett - B1 - Recyceltes Material]],'DD FD'!AL:AM,2,FALSE))</f>
        <v/>
      </c>
      <c r="NT191" s="813" t="str">
        <f>IF(Table1[[#This Row],[Etikett - B1 - Recyceltes Material Anteil (in %)]]="","",Table1[[#This Row],[Etikett - B1 - Recyceltes Material Anteil (in %)]])</f>
        <v/>
      </c>
      <c r="NU191" s="812" t="str">
        <f>IF(Table1[[#This Row],[Etikett - B1 - Beschichtung]]="","",VLOOKUP(Table1[[#This Row],[Etikett - B1 - Beschichtung]],'DD FD'!AE:AF,2,FALSE))</f>
        <v/>
      </c>
      <c r="NV191" s="815" t="str">
        <f>IF(Table1[[#This Row],[Etikett - B1 - Beschichtung Anteil (in %)]]="","",Table1[[#This Row],[Etikett - B1 - Beschichtung Anteil (in %)]])</f>
        <v/>
      </c>
      <c r="NW191" s="811" t="str">
        <f>IF(Table1[[#This Row],[Etikett - B2 - Art]]="","",VLOOKUP(Table1[[#This Row],[Etikett - B2 - Art]],'DD FD'!F:G,2,FALSE))</f>
        <v/>
      </c>
      <c r="NX191" s="812" t="str">
        <f>IF(Table1[[#This Row],[Etikett - B2 - Fraktion]]="","",VLOOKUP(Table1[[#This Row],[Etikett - B2 - Fraktion]],'DD FD'!H:J,3,FALSE))</f>
        <v/>
      </c>
      <c r="NY191" s="809" t="str">
        <f>IF(Table1[[#This Row],[Etikett - B2 - Gewicht (in G)]]="","",Table1[[#This Row],[Etikett - B2 - Gewicht (in G)]])</f>
        <v/>
      </c>
      <c r="NZ191" s="809" t="str">
        <f>IF(Table1[[#This Row],[Etikett - B2 - Lizenzierungs-pflichtig? (X=Ja)]]="","",Table1[[#This Row],[Etikett - B2 - Lizenzierungs-pflichtig? (X=Ja)]])</f>
        <v/>
      </c>
      <c r="OA191" s="809" t="str">
        <f>IF(Table1[[#This Row],[Etikett - B2 - Trennbar vom Hauptkörper? (X=Ja)]]="","",Table1[[#This Row],[Etikett - B2 - Trennbar vom Hauptkörper? (X=Ja)]])</f>
        <v/>
      </c>
      <c r="OB191" s="812" t="str">
        <f>IF(Table1[[#This Row],[Etikett - B2 - Virgin Material]]="","",VLOOKUP(Table1[[#This Row],[Etikett - B2 - Virgin Material]],'DD FD'!AJ:AK,2,FALSE))</f>
        <v/>
      </c>
      <c r="OC191" s="813" t="str">
        <f>IF(Table1[[#This Row],[Etikett - B2 - Virgin Material Anteil (in %)]]="","",Table1[[#This Row],[Etikett - B2 - Virgin Material Anteil (in %)]])</f>
        <v/>
      </c>
      <c r="OD191" s="812" t="str">
        <f>IF(Table1[[#This Row],[Etikett - B2 - Recyceltes Material]]="","",VLOOKUP(Table1[[#This Row],[Etikett - B2 - Recyceltes Material]],'DD FD'!AL:AM,2,FALSE))</f>
        <v/>
      </c>
      <c r="OE191" s="813" t="str">
        <f>IF(Table1[[#This Row],[Etikett - B2 - Recyceltes Material Anteil (in %)]]="","",Table1[[#This Row],[Etikett - B2 - Recyceltes Material Anteil (in %)]])</f>
        <v/>
      </c>
      <c r="OF191" s="812" t="str">
        <f>IF(Table1[[#This Row],[Etikett - B2 - Beschichtung]]="","",VLOOKUP(Table1[[#This Row],[Etikett - B2 - Beschichtung]],'DD FD'!AE:AF,2,FALSE))</f>
        <v/>
      </c>
      <c r="OG191" s="815" t="str">
        <f>IF(Table1[[#This Row],[Etikett - B2 - Beschichtung Anteil (in %)]]="","",Table1[[#This Row],[Etikett - B2 - Beschichtung Anteil (in %)]])</f>
        <v/>
      </c>
      <c r="OH191" s="811" t="str">
        <f>IF(Table1[[#This Row],[Etikett - B3 - Art]]="","",VLOOKUP(Table1[[#This Row],[Etikett - B3 - Art]],'DD FD'!F:G,2,FALSE))</f>
        <v/>
      </c>
      <c r="OI191" s="812" t="str">
        <f>IF(Table1[[#This Row],[Etikett - B3 - Fraktion]]="","",VLOOKUP(Table1[[#This Row],[Etikett - B3 - Fraktion]],'DD FD'!H:J,3,FALSE))</f>
        <v/>
      </c>
      <c r="OJ191" s="809" t="str">
        <f>IF(Table1[[#This Row],[Etikett - B3 - Gewicht (in G)]]="","",Table1[[#This Row],[Etikett - B3 - Gewicht (in G)]])</f>
        <v/>
      </c>
      <c r="OK191" s="809" t="str">
        <f>IF(Table1[[#This Row],[Etikett - B3 - Lizenzierungs-pflichtig? (X=Ja)]]="","",Table1[[#This Row],[Etikett - B3 - Lizenzierungs-pflichtig? (X=Ja)]])</f>
        <v/>
      </c>
      <c r="OL191" s="809" t="str">
        <f>IF(Table1[[#This Row],[Etikett - B3 - Trennbar vom Hauptkörper? (X=Ja)]]="","",Table1[[#This Row],[Etikett - B3 - Trennbar vom Hauptkörper? (X=Ja)]])</f>
        <v/>
      </c>
      <c r="OM191" s="812" t="str">
        <f>IF(Table1[[#This Row],[Etikett - B3 - Virgin Material]]="","",VLOOKUP(Table1[[#This Row],[Etikett - B3 - Virgin Material]],'DD FD'!AJ:AK,2,FALSE))</f>
        <v/>
      </c>
      <c r="ON191" s="813" t="str">
        <f>IF(Table1[[#This Row],[Etikett - B3 - Virgin Material Anteil (in %)]]="","",Table1[[#This Row],[Etikett - B3 - Virgin Material Anteil (in %)]])</f>
        <v/>
      </c>
      <c r="OO191" s="812" t="str">
        <f>IF(Table1[[#This Row],[Etikett - B3 - Recyceltes Material]]="","",VLOOKUP(Table1[[#This Row],[Etikett - B3 - Recyceltes Material]],'DD FD'!AL:AM,2,FALSE))</f>
        <v/>
      </c>
      <c r="OP191" s="813" t="str">
        <f>IF(Table1[[#This Row],[Etikett - B3 - Recyceltes Material Anteil (in %)]]="","",Table1[[#This Row],[Etikett - B3 - Recyceltes Material Anteil (in %)]])</f>
        <v/>
      </c>
      <c r="OQ191" s="812" t="str">
        <f>IF(Table1[[#This Row],[Etikett - B3 - Beschichtung]]="","",VLOOKUP(Table1[[#This Row],[Etikett - B3 - Beschichtung]],'DD FD'!AE:AF,2,FALSE))</f>
        <v/>
      </c>
      <c r="OR191" s="861" t="str">
        <f>IF(Table1[[#This Row],[Etikett - B3 - Beschichtung Anteil (in %)]]="","",Table1[[#This Row],[Etikett - B3 - Beschichtung Anteil (in %)]])</f>
        <v/>
      </c>
      <c r="OS191" s="866">
        <f>ROUNDUP(SUM(
IF(AND(LB191='DD FD'!$J$7,LD191='DD FD'!$AI$3),LC191,0),
IF(AND(LL191='DD FD'!$J$7,LN191='DD FD'!$AI$3),LM191,0),
IF(AND(LV191='DD FD'!$J$7,LX191='DD FD'!$AI$3),LW191,0),
IF(AND(MF191='DD FD'!$J$7,MH191='DD FD'!$AI$3),MG191,0),
IF(AND(MQ191='DD FD'!$J$7,MS191='DD FD'!$AI$3),MR191,0),
IF(AND(NB191='DD FD'!$J$7,ND191='DD FD'!$AI$3),NC191,0),
IF(AND(NM191='DD FD'!$J$7,NO191='DD FD'!$AI$3),NN191,0),
IF(AND(NX191='DD FD'!$J$7,NZ191='DD FD'!$AI$3),NY191,0),
IF(AND(OI191='DD FD'!$J$7,OK191='DD FD'!$AI$3),OJ191,0),
),2)</f>
        <v>0</v>
      </c>
      <c r="OT191" s="865">
        <f>ROUNDUP(SUM(
IF(AND(LB191='DD FD'!$J$6,LD191='DD FD'!$AI$3),LC191,0),
IF(AND(LL191='DD FD'!$J$6,LN191='DD FD'!$AI$3),LM191,0),
IF(AND(LV191='DD FD'!$J$6,LX191='DD FD'!$AI$3),LW191,0),
IF(AND(MF191='DD FD'!$J$6,MH191='DD FD'!$AI$3),MG191,0),
IF(AND(MQ191='DD FD'!$J$6,MS191='DD FD'!$AI$3),MR191,0),
IF(AND(NB191='DD FD'!$J$6,ND191='DD FD'!$AI$3),NC191,0),
IF(AND(NM191='DD FD'!$J$6,NO191='DD FD'!$AI$3),NN191,0),
IF(AND(NX191='DD FD'!$J$6,NZ191='DD FD'!$AI$3),NY191,0),
IF(AND(OI191='DD FD'!$J$6,OK191='DD FD'!$AI$3),OJ191,0),
),2)</f>
        <v>0</v>
      </c>
      <c r="OU191" s="865">
        <f>ROUNDUP(SUM(
IF(AND(LB191='DD FD'!$J$10,LD191='DD FD'!$AI$3),LC191,0),
IF(AND(LL191='DD FD'!$J$10,LN191='DD FD'!$AI$3),LM191,0),
IF(AND(LV191='DD FD'!$J$10,LX191='DD FD'!$AI$3),LW191,0),
IF(AND(MF191='DD FD'!$J$10,MH191='DD FD'!$AI$3),MG191,0),
IF(AND(MQ191='DD FD'!$J$10,MS191='DD FD'!$AI$3),MR191,0),
IF(AND(NB191='DD FD'!$J$10,ND191='DD FD'!$AI$3),NC191,0),
IF(AND(NM191='DD FD'!$J$10,NO191='DD FD'!$AI$3),NN191,0),
IF(AND(NX191='DD FD'!$J$10,NZ191='DD FD'!$AI$3),NY191,0),
IF(AND(OI191='DD FD'!$J$10,OK191='DD FD'!$AI$3),OJ191,0),
),2)</f>
        <v>0</v>
      </c>
      <c r="OV191" s="865">
        <f>ROUNDUP(SUM(
IF(AND(LB191='DD FD'!$J$8,LD191='DD FD'!$AI$3),LC191,0),
IF(AND(LL191='DD FD'!$J$8,LN191='DD FD'!$AI$3),LM191,0),
IF(AND(LV191='DD FD'!$J$8,LX191='DD FD'!$AI$3),LW191,0),
IF(AND(MF191='DD FD'!$J$8,MH191='DD FD'!$AI$3),MG191,0),
IF(AND(MQ191='DD FD'!$J$8,MS191='DD FD'!$AI$3),MR191,0),
IF(AND(NB191='DD FD'!$J$8,ND191='DD FD'!$AI$3),NC191,0),
IF(AND(NM191='DD FD'!$J$8,NO191='DD FD'!$AI$3),NN191,0),
IF(AND(NX191='DD FD'!$J$8,NZ191='DD FD'!$AI$3),NY191,0),
IF(AND(OI191='DD FD'!$J$8,OK191='DD FD'!$AI$3),OJ191,0),
),2)</f>
        <v>0</v>
      </c>
      <c r="OW191" s="865">
        <f>ROUNDUP(SUM(
IF(AND(LB191='DD FD'!$J$5,LD191='DD FD'!$AI$3),LC191,0),
IF(AND(LL191='DD FD'!$J$5,LN191='DD FD'!$AI$3),LM191,0),
IF(AND(LV191='DD FD'!$J$5,LX191='DD FD'!$AI$3),LW191,0),
IF(AND(MF191='DD FD'!$J$5,MH191='DD FD'!$AI$3),MG191,0),
IF(AND(MQ191='DD FD'!$J$5,MS191='DD FD'!$AI$3),MR191,0),
IF(AND(NB191='DD FD'!$J$5,ND191='DD FD'!$AI$3),NC191,0),
IF(AND(NM191='DD FD'!$J$5,NO191='DD FD'!$AI$3),NN191,0),
IF(AND(NX191='DD FD'!$J$5,NZ191='DD FD'!$AI$3),NY191,0),
IF(AND(OI191='DD FD'!$J$5,OK191='DD FD'!$AI$3),OJ191,0),
),2)</f>
        <v>0</v>
      </c>
      <c r="OX191" s="865">
        <f>ROUNDUP(SUM(
IF(AND(LB191='DD FD'!$J$9,LD191='DD FD'!$AI$3),LC191,0),
IF(AND(LL191='DD FD'!$J$9,LN191='DD FD'!$AI$3),LM191,0),
IF(AND(LV191='DD FD'!$J$9,LX191='DD FD'!$AI$3),LW191,0),
IF(AND(MF191='DD FD'!$J$9,MH191='DD FD'!$AI$3),MG191,0),
IF(AND(MQ191='DD FD'!$J$9,MS191='DD FD'!$AI$3),MR191,0),
IF(AND(NB191='DD FD'!$J$9,ND191='DD FD'!$AI$3),NC191,0),
IF(AND(NM191='DD FD'!$J$9,NO191='DD FD'!$AI$3),NN191,0),
IF(AND(NX191='DD FD'!$J$9,NZ191='DD FD'!$AI$3),NY191,0),
IF(AND(OI191='DD FD'!$J$9,OK191='DD FD'!$AI$3),OJ191,0),
),2)</f>
        <v>0</v>
      </c>
      <c r="OY191" s="865">
        <f>ROUNDUP(SUM(
IF(AND(LB191='DD FD'!$J$4,LD191='DD FD'!$AI$3),LC191,0),
IF(AND(LL191='DD FD'!$J$4,LN191='DD FD'!$AI$3),LM191,0),
IF(AND(LV191='DD FD'!$J$4,LX191='DD FD'!$AI$3),LW191,0),
IF(AND(MF191='DD FD'!$J$4,MH191='DD FD'!$AI$3),MG191,0),
IF(AND(MQ191='DD FD'!$J$4,MS191='DD FD'!$AI$3),MR191,0),
IF(AND(NB191='DD FD'!$J$4,ND191='DD FD'!$AI$3),NC191,0),
IF(AND(NM191='DD FD'!$J$4,NO191='DD FD'!$AI$3),NN191,0),
IF(AND(NX191='DD FD'!$J$4,NZ191='DD FD'!$AI$3),NY191,0),
IF(AND(OI191='DD FD'!$J$4,OK191='DD FD'!$AI$3),OJ191,0),
),2)</f>
        <v>0</v>
      </c>
      <c r="OZ191" s="867">
        <f>ROUNDUP(SUM(
IF(AND(LB191='DD FD'!$J$11,LD191='DD FD'!$AI$3),LC191,0),
IF(AND(LL191='DD FD'!$J$11,LN191='DD FD'!$AI$3),LM191,0),
IF(AND(LV191='DD FD'!$J$11,LX191='DD FD'!$AI$3),LW191,0),
IF(AND(MF191='DD FD'!$J$11,MH191='DD FD'!$AI$3),MG191,0),
IF(AND(MQ191='DD FD'!$J$11,MS191='DD FD'!$AI$3),MR191,0),
IF(AND(NB191='DD FD'!$J$11,ND191='DD FD'!$AI$3),NC191,0),
IF(AND(NM191='DD FD'!$J$11,NO191='DD FD'!$AI$3),NN191,0),
IF(AND(NX191='DD FD'!$J$11,NZ191='DD FD'!$AI$3),NY191,0),
IF(AND(OI191='DD FD'!$J$11,OK191='DD FD'!$AI$3),OJ191,0),
),2)</f>
        <v>0</v>
      </c>
    </row>
    <row r="192" spans="1:416">
      <c r="A192" s="663"/>
      <c r="B192" s="182"/>
      <c r="C192" s="282"/>
      <c r="D192" s="282"/>
      <c r="E192" s="183"/>
      <c r="F192" s="355"/>
      <c r="G192" s="359"/>
      <c r="H192" s="664"/>
      <c r="I192" s="173"/>
      <c r="J192" s="161" t="str">
        <f t="shared" si="54"/>
        <v/>
      </c>
      <c r="K192" s="633" t="str">
        <f t="shared" si="71"/>
        <v/>
      </c>
      <c r="L192" s="636"/>
      <c r="M192" s="124" t="str">
        <f t="shared" si="72"/>
        <v/>
      </c>
      <c r="N192" s="125" t="str">
        <f t="shared" si="55"/>
        <v/>
      </c>
      <c r="O192" s="175"/>
      <c r="P192" s="175"/>
      <c r="Q192" s="126" t="str">
        <f t="shared" si="73"/>
        <v/>
      </c>
      <c r="R192" s="184"/>
      <c r="S192" s="184"/>
      <c r="T192" s="182"/>
      <c r="U192" s="182"/>
      <c r="V192" s="182"/>
      <c r="W192" s="358"/>
      <c r="X192" s="182"/>
      <c r="Y192" s="183"/>
      <c r="Z192" s="123"/>
      <c r="AA192" s="176"/>
      <c r="AB192" s="176"/>
      <c r="AC192" s="176"/>
      <c r="AD192" s="176"/>
      <c r="AE192" s="176"/>
      <c r="AF192" s="176"/>
      <c r="AG192" s="127" t="str">
        <f t="shared" si="74"/>
        <v/>
      </c>
      <c r="AH192" s="127" t="str">
        <f t="shared" si="75"/>
        <v/>
      </c>
      <c r="AI192" s="370"/>
      <c r="AJ192" s="635"/>
      <c r="AK192" s="619" t="str">
        <f t="shared" si="76"/>
        <v/>
      </c>
      <c r="AL192" s="124" t="str">
        <f t="shared" si="56"/>
        <v/>
      </c>
      <c r="AM192" s="124" t="str">
        <f t="shared" si="57"/>
        <v/>
      </c>
      <c r="AN192" s="124" t="str">
        <f t="shared" si="58"/>
        <v/>
      </c>
      <c r="AO192" s="124" t="str">
        <f t="shared" si="59"/>
        <v/>
      </c>
      <c r="AP192" s="184"/>
      <c r="AQ192" s="182"/>
      <c r="AR192" s="182"/>
      <c r="AS192" s="182"/>
      <c r="AT192" s="182"/>
      <c r="AU192" s="127" t="str">
        <f t="shared" si="60"/>
        <v/>
      </c>
      <c r="AV192" s="354"/>
      <c r="AW192" s="127" t="str">
        <f t="shared" si="61"/>
        <v/>
      </c>
      <c r="AX192" s="144" t="str">
        <f t="shared" si="62"/>
        <v/>
      </c>
      <c r="AY192" s="182"/>
      <c r="AZ192" s="23"/>
      <c r="BA192" s="23"/>
      <c r="BB192" s="183"/>
      <c r="BC192" s="622"/>
      <c r="BD192" s="649" t="str">
        <f t="shared" si="77"/>
        <v/>
      </c>
      <c r="BE192" s="354"/>
      <c r="BF192" s="192" t="str">
        <f t="shared" si="78"/>
        <v/>
      </c>
      <c r="BG192" s="159"/>
      <c r="BH192" s="159"/>
      <c r="BI192" s="182"/>
      <c r="BJ192" s="194"/>
      <c r="BK192" s="194"/>
      <c r="BL192" s="194"/>
      <c r="BM192" s="127" t="str">
        <f t="shared" si="63"/>
        <v/>
      </c>
      <c r="BN192" s="194"/>
      <c r="BO192" s="178" t="str">
        <f t="shared" si="64"/>
        <v/>
      </c>
      <c r="BP192" s="191"/>
      <c r="BQ192" s="182"/>
      <c r="BR192" s="23"/>
      <c r="BS192" s="23"/>
      <c r="BT192" s="23"/>
      <c r="BU192" s="651"/>
      <c r="BV192" s="647"/>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633" t="str">
        <f t="shared" si="79"/>
        <v/>
      </c>
      <c r="DY192" s="736"/>
      <c r="DZ192" s="334"/>
      <c r="EA192" s="736"/>
      <c r="EB192" s="197"/>
      <c r="EC192" s="194"/>
      <c r="ED192" s="197"/>
      <c r="EE192" s="197"/>
      <c r="EF192" s="194"/>
      <c r="EG192" s="194"/>
      <c r="EH192" s="194"/>
      <c r="EI192" s="123" t="str">
        <f t="shared" si="65"/>
        <v/>
      </c>
      <c r="EJ192" s="194"/>
      <c r="EK192" s="620" t="str">
        <f t="shared" si="66"/>
        <v/>
      </c>
      <c r="EL192" s="756"/>
      <c r="EM192" s="620" t="str">
        <f t="shared" si="80"/>
        <v/>
      </c>
      <c r="EN192" s="733"/>
      <c r="EO192" s="163"/>
      <c r="EP192" s="163"/>
      <c r="EQ192" s="163"/>
      <c r="ER192" s="163"/>
      <c r="ES192" s="163"/>
      <c r="ET192" s="163"/>
      <c r="EU192" s="163"/>
      <c r="EV192" s="163"/>
      <c r="EW192" s="163"/>
      <c r="EX192" s="163"/>
      <c r="EY192" s="163"/>
      <c r="EZ192" s="163"/>
      <c r="FA192" s="163"/>
      <c r="FB192" s="163"/>
      <c r="FC192" s="742"/>
      <c r="FD192" s="648" t="str">
        <f t="shared" si="67"/>
        <v/>
      </c>
      <c r="FE192" s="183"/>
      <c r="FF192" s="201"/>
      <c r="FG192" s="201"/>
      <c r="FH192" s="201"/>
      <c r="FI192" s="201"/>
      <c r="FJ192" s="201"/>
      <c r="FK192" s="201"/>
      <c r="FL192" s="182"/>
      <c r="FM192" s="182"/>
      <c r="FN192" s="334"/>
      <c r="FO192" s="123" t="str">
        <f t="shared" si="68"/>
        <v/>
      </c>
      <c r="FP192" s="889" t="str">
        <f>IF(Table1[[#This Row],[Baumwollanteil (in %)]]&lt;&gt;"","05","")</f>
        <v/>
      </c>
      <c r="FQ192" s="999"/>
      <c r="FR192" s="179" t="str">
        <f t="shared" si="69"/>
        <v/>
      </c>
      <c r="FS192" s="175"/>
      <c r="FT192" s="175"/>
      <c r="FU192" s="175"/>
      <c r="FV192" s="745" t="str">
        <f t="shared" si="70"/>
        <v/>
      </c>
      <c r="FZ192" s="24"/>
      <c r="GA192" s="24"/>
      <c r="GC192" s="1010" t="str">
        <f>IF(Table1[[#This Row],[Global Trade Item Number (GTIN)]]="","",Table1[[#This Row],[Global Trade Item Number (GTIN)]])</f>
        <v/>
      </c>
      <c r="GD192" s="790" t="str">
        <f>IF(Table1[[#This Row],[WAWI-Nr./ Kreditoren-Nummer
(ASDV)]]&lt;&gt;"",Table1[[#This Row],[WAWI-Nr./ Kreditoren-Nummer
(ASDV)]],"")</f>
        <v/>
      </c>
      <c r="GE192" s="190"/>
      <c r="GF192" s="790" t="str">
        <f>IF(Table1[[#This Row],[Gültig ab (Datum)]]&lt;&gt;"","31.12.9999","")</f>
        <v/>
      </c>
      <c r="GG192" s="190"/>
      <c r="GH192" s="190"/>
      <c r="GI192" s="616"/>
      <c r="GJ192" s="765"/>
      <c r="GK192" s="763"/>
      <c r="GL192" s="617"/>
      <c r="GM192" s="617"/>
      <c r="GN192" s="617"/>
      <c r="GO192" s="617"/>
      <c r="GP192" s="617"/>
      <c r="GQ192" s="775"/>
      <c r="GR192" s="771"/>
      <c r="GS192" s="159"/>
      <c r="GT192" s="610"/>
      <c r="GU192" s="610"/>
      <c r="GV192" s="610"/>
      <c r="GW192" s="610"/>
      <c r="GX192" s="610"/>
      <c r="GY192" s="610"/>
      <c r="GZ192" s="610"/>
      <c r="HA192" s="610"/>
      <c r="HB192" s="771"/>
      <c r="HC192" s="610"/>
      <c r="HD192" s="610"/>
      <c r="HE192" s="610"/>
      <c r="HF192" s="610"/>
      <c r="HG192" s="610"/>
      <c r="HH192" s="610"/>
      <c r="HI192" s="610"/>
      <c r="HJ192" s="610"/>
      <c r="HK192" s="610"/>
      <c r="HL192" s="771"/>
      <c r="HM192" s="610"/>
      <c r="HN192" s="610"/>
      <c r="HO192" s="610"/>
      <c r="HP192" s="610"/>
      <c r="HQ192" s="610"/>
      <c r="HR192" s="610"/>
      <c r="HS192" s="610"/>
      <c r="HT192" s="610"/>
      <c r="HU192" s="610"/>
      <c r="HV192" s="771"/>
      <c r="HW192" s="610"/>
      <c r="HX192" s="610"/>
      <c r="HY192" s="610"/>
      <c r="HZ192" s="610"/>
      <c r="IA192" s="610"/>
      <c r="IB192" s="610"/>
      <c r="IC192" s="610"/>
      <c r="ID192" s="610"/>
      <c r="IE192" s="610"/>
      <c r="IF192" s="610"/>
      <c r="IG192" s="771"/>
      <c r="IH192" s="610"/>
      <c r="II192" s="610"/>
      <c r="IJ192" s="610"/>
      <c r="IK192" s="610"/>
      <c r="IL192" s="610"/>
      <c r="IM192" s="610"/>
      <c r="IN192" s="610"/>
      <c r="IO192" s="610"/>
      <c r="IP192" s="610"/>
      <c r="IQ192" s="610"/>
      <c r="IR192" s="771"/>
      <c r="IS192" s="610"/>
      <c r="IT192" s="610"/>
      <c r="IU192" s="610"/>
      <c r="IV192" s="610"/>
      <c r="IW192" s="610"/>
      <c r="IX192" s="610"/>
      <c r="IY192" s="610"/>
      <c r="IZ192" s="610"/>
      <c r="JA192" s="610"/>
      <c r="JB192" s="610"/>
      <c r="JC192" s="771"/>
      <c r="JD192" s="610"/>
      <c r="JE192" s="610"/>
      <c r="JF192" s="610"/>
      <c r="JG192" s="610"/>
      <c r="JH192" s="610"/>
      <c r="JI192" s="610"/>
      <c r="JJ192" s="610"/>
      <c r="JK192" s="610"/>
      <c r="JL192" s="610"/>
      <c r="JM192" s="827"/>
      <c r="JN192" s="771"/>
      <c r="JO192" s="610"/>
      <c r="JP192" s="610"/>
      <c r="JQ192" s="610"/>
      <c r="JR192" s="610"/>
      <c r="JS192" s="610"/>
      <c r="JT192" s="610"/>
      <c r="JU192" s="610"/>
      <c r="JV192" s="610"/>
      <c r="JW192" s="610"/>
      <c r="JX192" s="610"/>
      <c r="JY192" s="771"/>
      <c r="JZ192" s="610"/>
      <c r="KA192" s="610"/>
      <c r="KB192" s="610"/>
      <c r="KC192" s="610"/>
      <c r="KD192" s="610"/>
      <c r="KE192" s="610"/>
      <c r="KF192" s="610"/>
      <c r="KG192" s="610"/>
      <c r="KH192" s="610"/>
      <c r="KI192" s="610"/>
      <c r="KL192" s="803" t="str">
        <f>IF(Table1[[#This Row],[GTIN]]&lt;&gt;"",Table1[[#This Row],[GTIN]],"")</f>
        <v/>
      </c>
      <c r="KM192" s="804" t="str">
        <f>Table1[[#This Row],[Kreditor]]</f>
        <v/>
      </c>
      <c r="KN192" s="805" t="str">
        <f>IF(Table1[[#This Row],[Gültig ab (Datum)]]&lt;&gt;"",Table1[[#This Row],[Gültig ab (Datum)]],"")</f>
        <v/>
      </c>
      <c r="KO192" s="805" t="str">
        <f>Table1[[#This Row],[Gültig bis]]</f>
        <v/>
      </c>
      <c r="KP192" s="818" t="str">
        <f>IF(Table1[[#This Row],[Artikel verpackt? 
(X=Ja)]]="","",Table1[[#This Row],[Artikel verpackt? 
(X=Ja)]])</f>
        <v/>
      </c>
      <c r="KQ192" s="806" t="str">
        <f>IF(Table1[[#This Row],[Verpackung recyclingfähig?
(X=Ja)]]="","",Table1[[#This Row],[Verpackung recyclingfähig?
(X=Ja)]])</f>
        <v/>
      </c>
      <c r="KR192" s="807"/>
      <c r="KS192" s="808"/>
      <c r="KT192" s="809"/>
      <c r="KU192" s="809"/>
      <c r="KV192" s="809"/>
      <c r="KW192" s="809"/>
      <c r="KX192" s="809"/>
      <c r="KY192" s="809"/>
      <c r="KZ192" s="810"/>
      <c r="LA192" s="811" t="str">
        <f>IF(Table1[[#This Row],[Hauptkörper - B1 - Art]]="","",VLOOKUP(Table1[[#This Row],[Hauptkörper - B1 - Art]],'DD FD'!B:C,2,FALSE))</f>
        <v/>
      </c>
      <c r="LB192" s="812" t="str">
        <f>IF(Table1[[#This Row],[Hauptkörper - B1 - Fraktion]]="","",VLOOKUP(Table1[[#This Row],[Hauptkörper - B1 - Fraktion]],'DD FD'!H:J,3,FALSE))</f>
        <v/>
      </c>
      <c r="LC192" s="809" t="str">
        <f>IF(Table1[[#This Row],[Hauptkörper - B1 - Gewicht
(in G)]]="","",Table1[[#This Row],[Hauptkörper - B1 - Gewicht
(in G)]])</f>
        <v/>
      </c>
      <c r="LD192" s="809" t="str">
        <f>IF(Table1[[#This Row],[Hauptkörper - B1 - Lizenzierungs-pflichtig? (X=Ja)]]="","",Table1[[#This Row],[Hauptkörper - B1 - Lizenzierungs-pflichtig? (X=Ja)]])</f>
        <v/>
      </c>
      <c r="LE192" s="812" t="str">
        <f>IF(Table1[[#This Row],[Hauptkörper - B1 - Virgin Material]]="","",VLOOKUP(Table1[[#This Row],[Hauptkörper - B1 - Virgin Material]],'DD FD'!AJ:AK,2,FALSE))</f>
        <v/>
      </c>
      <c r="LF192" s="813" t="str">
        <f>IF(Table1[[#This Row],[Hauptkörper - B1 - Virgin Material Anteil (in %)]]="","",Table1[[#This Row],[Hauptkörper - B1 - Virgin Material Anteil (in %)]])</f>
        <v/>
      </c>
      <c r="LG192" s="812" t="str">
        <f>IF(Table1[[#This Row],[Hauptkörper - B1 - Recyceltes Material]]="","",VLOOKUP(Table1[[#This Row],[Hauptkörper - B1 - Recyceltes Material]],'DD FD'!AL:AM,2,FALSE))</f>
        <v/>
      </c>
      <c r="LH192" s="813" t="str">
        <f>IF(Table1[[#This Row],[Hauptkörper - B1 - Recyceltes Material Anteil (in %)]]="","",Table1[[#This Row],[Hauptkörper - B1 - Recyceltes Material Anteil (in %)]])</f>
        <v/>
      </c>
      <c r="LI192" s="814" t="str">
        <f>IF(Table1[[#This Row],[Hauptkörper - B1 - Beschichtung]]="","",VLOOKUP(Table1[[#This Row],[Hauptkörper - B1 - Beschichtung]],'DD FD'!AE:AF,2,FALSE))</f>
        <v/>
      </c>
      <c r="LJ192" s="815" t="str">
        <f>IF(Table1[[#This Row],[Hauptkörper - B1 - Beschichtung Anteil (in %)]]="","",Table1[[#This Row],[Hauptkörper - B1 - Beschichtung Anteil (in %)]])</f>
        <v/>
      </c>
      <c r="LK192" s="811" t="str">
        <f>IF(Table1[[#This Row],[Hauptkörper - B2 - Art]]="","",VLOOKUP(Table1[[#This Row],[Hauptkörper - B2 - Art]],'DD FD'!B:C,2,FALSE))</f>
        <v/>
      </c>
      <c r="LL192" s="812" t="str">
        <f>IF(Table1[[#This Row],[Hauptkörper - B2 - Fraktion]]="","",VLOOKUP(Table1[[#This Row],[Hauptkörper - B2 - Fraktion]],'DD FD'!H:J,3,FALSE))</f>
        <v/>
      </c>
      <c r="LM192" s="809" t="str">
        <f>IF(Table1[[#This Row],[Hauptkörper - B2 - Gewicht
(in G)]]="","",Table1[[#This Row],[Hauptkörper - B2 - Gewicht
(in G)]])</f>
        <v/>
      </c>
      <c r="LN192" s="809" t="str">
        <f>IF(Table1[[#This Row],[Hauptkörper - B2 - Lizenzierungs-pflichtig? (X=Ja)]]="","",Table1[[#This Row],[Hauptkörper - B2 - Lizenzierungs-pflichtig? (X=Ja)]])</f>
        <v/>
      </c>
      <c r="LO192" s="812" t="str">
        <f>IF(Table1[[#This Row],[Hauptkörper - B2 - Virgin Material]]="","",VLOOKUP(Table1[[#This Row],[Hauptkörper - B2 - Virgin Material]],'DD FD'!AJ:AK,2,FALSE))</f>
        <v/>
      </c>
      <c r="LP192" s="813" t="str">
        <f>IF(Table1[[#This Row],[Hauptkörper - B2 - Virgin Material Anteil (in %)]]="","",Table1[[#This Row],[Hauptkörper - B2 - Virgin Material Anteil (in %)]])</f>
        <v/>
      </c>
      <c r="LQ192" s="812" t="str">
        <f>IF(Table1[[#This Row],[Hauptkörper - B2 - Recyceltes Material]]="","",VLOOKUP(Table1[[#This Row],[Hauptkörper - B2 - Recyceltes Material]],'DD FD'!AL:AM,2,FALSE))</f>
        <v/>
      </c>
      <c r="LR192" s="813" t="str">
        <f>IF(Table1[[#This Row],[Hauptkörper - B2 - Recyceltes Material Anteil (in %)]]="","",Table1[[#This Row],[Hauptkörper - B2 - Recyceltes Material Anteil (in %)]])</f>
        <v/>
      </c>
      <c r="LS192" s="812" t="str">
        <f>IF(Table1[[#This Row],[Hauptkörper - B2 - Beschichtung]]="","",VLOOKUP(Table1[[#This Row],[Hauptkörper - B2 - Beschichtung]],'DD FD'!AE:AF,2,FALSE))</f>
        <v/>
      </c>
      <c r="LT192" s="815" t="str">
        <f>IF(Table1[[#This Row],[Hauptkörper - B2 - Beschichtung Anteil (in %)]]="","",Table1[[#This Row],[Hauptkörper - B2 - Beschichtung Anteil (in %)]])</f>
        <v/>
      </c>
      <c r="LU192" s="811" t="str">
        <f>IF(Table1[[#This Row],[Hauptkörper - B3 - Art]]="","",VLOOKUP(Table1[[#This Row],[Hauptkörper - B3 - Art]],'DD FD'!B:C,2,FALSE))</f>
        <v/>
      </c>
      <c r="LV192" s="812" t="str">
        <f>IF(Table1[[#This Row],[Hauptkörper - B3 - Fraktion]]="","",VLOOKUP(Table1[[#This Row],[Hauptkörper - B3 - Fraktion]],'DD FD'!H:J,3,FALSE))</f>
        <v/>
      </c>
      <c r="LW192" s="809" t="str">
        <f>IF(Table1[[#This Row],[Hauptkörper - B3 - Gewicht
(in G)]]="","",Table1[[#This Row],[Hauptkörper - B3 - Gewicht
(in G)]])</f>
        <v/>
      </c>
      <c r="LX192" s="809" t="str">
        <f>IF(Table1[[#This Row],[Hauptkörper - B3 - Lizenzierungs-pflichtig? (X=Ja)]]="","",Table1[[#This Row],[Hauptkörper - B3 - Lizenzierungs-pflichtig? (X=Ja)]])</f>
        <v/>
      </c>
      <c r="LY192" s="812" t="str">
        <f>IF(Table1[[#This Row],[Hauptkörper - B3 - Virgin Material]]="","",VLOOKUP(Table1[[#This Row],[Hauptkörper - B3 - Virgin Material]],'DD FD'!AJ:AK,2,FALSE))</f>
        <v/>
      </c>
      <c r="LZ192" s="813" t="str">
        <f>IF(Table1[[#This Row],[Hauptkörper - B3 - Virgin Material Anteil (in %)]]="","",Table1[[#This Row],[Hauptkörper - B3 - Virgin Material Anteil (in %)]])</f>
        <v/>
      </c>
      <c r="MA192" s="812" t="str">
        <f>IF(Table1[[#This Row],[Hauptkörper - B3 - Recyceltes Material]]="","",VLOOKUP(Table1[[#This Row],[Hauptkörper - B3 - Recyceltes Material]],'DD FD'!AL:AM,2,FALSE))</f>
        <v/>
      </c>
      <c r="MB192" s="813" t="str">
        <f>IF(Table1[[#This Row],[Hauptkörper - B3 - Recyceltes Material Anteil (in %)]]="","",Table1[[#This Row],[Hauptkörper - B3 - Recyceltes Material Anteil (in %)]])</f>
        <v/>
      </c>
      <c r="MC192" s="812" t="str">
        <f>IF(Table1[[#This Row],[Hauptkörper - B3 - Beschichtung]]="","",VLOOKUP(Table1[[#This Row],[Hauptkörper - B3 - Beschichtung]],'DD FD'!AE:AF,2,FALSE))</f>
        <v/>
      </c>
      <c r="MD192" s="815" t="str">
        <f>IF(Table1[[#This Row],[Hauptkörper - B3 - Beschichtung Anteil (in %)]]="","",Table1[[#This Row],[Hauptkörper - B3 - Beschichtung Anteil (in %)]])</f>
        <v/>
      </c>
      <c r="ME192" s="811" t="str">
        <f>IF(Table1[[#This Row],[Verschluss - B1 - Art]]="","",VLOOKUP(Table1[[#This Row],[Verschluss - B1 - Art]],'DD FD'!D:E,2,FALSE))</f>
        <v/>
      </c>
      <c r="MF192" s="812" t="str">
        <f>IF(Table1[[#This Row],[Verschluss - B1 - Fraktion]]="","",VLOOKUP(Table1[[#This Row],[Verschluss - B1 - Fraktion]],'DD FD'!H:J,3,FALSE))</f>
        <v/>
      </c>
      <c r="MG192" s="809" t="str">
        <f>IF(Table1[[#This Row],[Verschluss - B1 - Gewicht (in G)]]="","",Table1[[#This Row],[Verschluss - B1 - Gewicht (in G)]])</f>
        <v/>
      </c>
      <c r="MH192" s="809" t="str">
        <f>IF(Table1[[#This Row],[Verschluss - B1 - Lizenzierungs-pflichtig? (X=Ja)]]="","",Table1[[#This Row],[Verschluss - B1 - Lizenzierungs-pflichtig? (X=Ja)]])</f>
        <v/>
      </c>
      <c r="MI192" s="809" t="str">
        <f>IF(Table1[[#This Row],[Verschluss - B1 - Trennbar vom Hauptkörper? (X=Ja)]]="","",Table1[[#This Row],[Verschluss - B1 - Trennbar vom Hauptkörper? (X=Ja)]])</f>
        <v/>
      </c>
      <c r="MJ192" s="812" t="str">
        <f>IF(Table1[[#This Row],[Verschluss - B1 - Virgin Material]]="","",VLOOKUP(Table1[[#This Row],[Verschluss - B1 - Virgin Material]],'DD FD'!AJ:AK,2,FALSE))</f>
        <v/>
      </c>
      <c r="MK192" s="813" t="str">
        <f>IF(Table1[[#This Row],[Verschluss - B1 - Virgin Material Anteil (in %)]]="","",Table1[[#This Row],[Verschluss - B1 - Virgin Material Anteil (in %)]])</f>
        <v/>
      </c>
      <c r="ML192" s="812" t="str">
        <f>IF(Table1[[#This Row],[Verschluss - B1 - Recyceltes Material]]="","",VLOOKUP(Table1[[#This Row],[Verschluss - B1 - Recyceltes Material]],'DD FD'!AL:AM,2,FALSE))</f>
        <v/>
      </c>
      <c r="MM192" s="813" t="str">
        <f>IF(Table1[[#This Row],[Verschluss - B1 - Recyceltes Material Anteil (in %)]]="","",Table1[[#This Row],[Verschluss - B1 - Recyceltes Material Anteil (in %)]])</f>
        <v/>
      </c>
      <c r="MN192" s="812" t="str">
        <f>IF(Table1[[#This Row],[Verschluss - B1 - Beschichtung]]="","",VLOOKUP(Table1[[#This Row],[Verschluss - B1 - Beschichtung]],'DD FD'!AE:AF,2,FALSE))</f>
        <v/>
      </c>
      <c r="MO192" s="815" t="str">
        <f>IF(Table1[[#This Row],[Verschluss - B1 - Beschichtung Anteil (in %)]]="","",Table1[[#This Row],[Verschluss - B1 - Beschichtung Anteil (in %)]])</f>
        <v/>
      </c>
      <c r="MP192" s="811" t="str">
        <f>IF(Table1[[#This Row],[Verschluss - B2 - Art]]="","",VLOOKUP(Table1[[#This Row],[Verschluss - B2 - Art]],'DD FD'!D:E,2,FALSE))</f>
        <v/>
      </c>
      <c r="MQ192" s="812" t="str">
        <f>IF(Table1[[#This Row],[Verschluss - B2 - Fraktion]]="","",VLOOKUP(Table1[[#This Row],[Verschluss - B2 - Fraktion]],'DD FD'!H:J,3,FALSE))</f>
        <v/>
      </c>
      <c r="MR192" s="809" t="str">
        <f>IF(Table1[[#This Row],[Verschluss - B2 - Gewicht (in G)]]="","",Table1[[#This Row],[Verschluss - B2 - Gewicht (in G)]])</f>
        <v/>
      </c>
      <c r="MS192" s="809" t="str">
        <f>IF(Table1[[#This Row],[Verschluss - B2 - Lizenzierungs-pflichtig? (X=Ja)]]="","",Table1[[#This Row],[Verschluss - B2 - Lizenzierungs-pflichtig? (X=Ja)]])</f>
        <v/>
      </c>
      <c r="MT192" s="809" t="str">
        <f>IF(Table1[[#This Row],[Verschluss - B2 - Trennbar vom Hauptkörper? (X=Ja)]]="","",Table1[[#This Row],[Verschluss - B2 - Trennbar vom Hauptkörper? (X=Ja)]])</f>
        <v/>
      </c>
      <c r="MU192" s="812" t="str">
        <f>IF(Table1[[#This Row],[Verschluss - B2 - Virgin Material]]="","",VLOOKUP(Table1[[#This Row],[Verschluss - B2 - Virgin Material]],'DD FD'!AJ:AK,2,FALSE))</f>
        <v/>
      </c>
      <c r="MV192" s="813" t="str">
        <f>IF(Table1[[#This Row],[Verschluss - B2 - Virgin Material Anteil (in %)]]="","",Table1[[#This Row],[Verschluss - B2 - Virgin Material Anteil (in %)]])</f>
        <v/>
      </c>
      <c r="MW192" s="812" t="str">
        <f>IF(Table1[[#This Row],[Verschluss - B2 - Recyceltes Material]]="","",VLOOKUP(Table1[[#This Row],[Verschluss - B2 - Recyceltes Material]],'DD FD'!AL:AM,2,FALSE))</f>
        <v/>
      </c>
      <c r="MX192" s="813" t="str">
        <f>IF(Table1[[#This Row],[Verschluss - B2 - Recyceltes Material Anteil (in %)]]="","",Table1[[#This Row],[Verschluss - B2 - Recyceltes Material Anteil (in %)]])</f>
        <v/>
      </c>
      <c r="MY192" s="812" t="str">
        <f>IF(Table1[[#This Row],[Verschluss - B2 - Beschichtung]]="","",VLOOKUP(Table1[[#This Row],[Verschluss - B2 - Beschichtung]],'DD FD'!AE:AF,2,FALSE))</f>
        <v/>
      </c>
      <c r="MZ192" s="815" t="str">
        <f>IF(Table1[[#This Row],[Verschluss - B2 - Beschichtung Anteil (in %)]]="","",Table1[[#This Row],[Verschluss - B2 - Beschichtung Anteil (in %)]])</f>
        <v/>
      </c>
      <c r="NA192" s="811" t="str">
        <f>IF(Table1[[#This Row],[Verschluss - B3 - Art]]="","",VLOOKUP(Table1[[#This Row],[Verschluss - B3 - Art]],'DD FD'!D:E,2,FALSE))</f>
        <v/>
      </c>
      <c r="NB192" s="812" t="str">
        <f>IF(Table1[[#This Row],[Verschluss - B3 - Fraktion]]="","",VLOOKUP(Table1[[#This Row],[Verschluss - B3 - Fraktion]],'DD FD'!H:J,3,FALSE))</f>
        <v/>
      </c>
      <c r="NC192" s="809" t="str">
        <f>IF(Table1[[#This Row],[Verschluss - B3 - Gewicht (in G)]]="","",Table1[[#This Row],[Verschluss - B3 - Gewicht (in G)]])</f>
        <v/>
      </c>
      <c r="ND192" s="809" t="str">
        <f>IF(Table1[[#This Row],[Verschluss - B3 - Lizenzierungs-pflichtig? (X=Ja)]]="","",Table1[[#This Row],[Verschluss - B3 - Lizenzierungs-pflichtig? (X=Ja)]])</f>
        <v/>
      </c>
      <c r="NE192" s="809" t="str">
        <f>IF(Table1[[#This Row],[Verschluss - B3 - Trennbar vom Hauptkörper? (X=Ja)]]="","",Table1[[#This Row],[Verschluss - B3 - Trennbar vom Hauptkörper? (X=Ja)]])</f>
        <v/>
      </c>
      <c r="NF192" s="812" t="str">
        <f>IF(Table1[[#This Row],[Verschluss - B3 - Virgin Material]]="","",VLOOKUP(Table1[[#This Row],[Verschluss - B3 - Virgin Material]],'DD FD'!AJ:AK,2,FALSE))</f>
        <v/>
      </c>
      <c r="NG192" s="813" t="str">
        <f>IF(Table1[[#This Row],[Verschluss - B3 - Virgin Material Anteil (in %)]]="","",Table1[[#This Row],[Verschluss - B3 - Virgin Material Anteil (in %)]])</f>
        <v/>
      </c>
      <c r="NH192" s="812" t="str">
        <f>IF(Table1[[#This Row],[Verschluss - B3 - Recyceltes Material]]="","",VLOOKUP(Table1[[#This Row],[Verschluss - B3 - Recyceltes Material]],'DD FD'!AL:AM,2,FALSE))</f>
        <v/>
      </c>
      <c r="NI192" s="813" t="str">
        <f>IF(Table1[[#This Row],[Verschluss - B3 - Recyceltes Material Anteil (in %)]]="","",Table1[[#This Row],[Verschluss - B3 - Recyceltes Material Anteil (in %)]])</f>
        <v/>
      </c>
      <c r="NJ192" s="812" t="str">
        <f>IF(Table1[[#This Row],[Verschluss - B3 - Beschichtung]]="","",VLOOKUP(Table1[[#This Row],[Verschluss - B3 - Beschichtung]],'DD FD'!AE:AF,2,FALSE))</f>
        <v/>
      </c>
      <c r="NK192" s="815" t="str">
        <f>IF(Table1[[#This Row],[Verschluss - B3 - Beschichtung Anteil (in %)]]="","",Table1[[#This Row],[Verschluss - B3 - Beschichtung Anteil (in %)]])</f>
        <v/>
      </c>
      <c r="NL192" s="811" t="str">
        <f>IF(Table1[[#This Row],[Etikett - B1 - Art]]="","",VLOOKUP(Table1[[#This Row],[Etikett - B1 - Art]],'DD FD'!F:G,2,FALSE))</f>
        <v/>
      </c>
      <c r="NM192" s="812" t="str">
        <f>IF(Table1[[#This Row],[Etikett - B1 - Fraktion]]="","",VLOOKUP(Table1[[#This Row],[Etikett - B1 - Fraktion]],'DD FD'!H:J,3,FALSE))</f>
        <v/>
      </c>
      <c r="NN192" s="809" t="str">
        <f>IF(Table1[[#This Row],[Etikett - B1 - Gewicht (in G)]]="","",Table1[[#This Row],[Etikett - B1 - Gewicht (in G)]])</f>
        <v/>
      </c>
      <c r="NO192" s="809" t="str">
        <f>IF(Table1[[#This Row],[Etikett - B1 - Lizenzierungs-pflichtig? (X=Ja)]]="","",Table1[[#This Row],[Etikett - B1 - Lizenzierungs-pflichtig? (X=Ja)]])</f>
        <v/>
      </c>
      <c r="NP192" s="809" t="str">
        <f>IF(Table1[[#This Row],[Etikett - B1 - Trennbar vom Hauptkörper? (X=Ja)]]="","",Table1[[#This Row],[Etikett - B1 - Trennbar vom Hauptkörper? (X=Ja)]])</f>
        <v/>
      </c>
      <c r="NQ192" s="812" t="str">
        <f>IF(Table1[[#This Row],[Etikett - B1 - Virgin Material]]="","",VLOOKUP(Table1[[#This Row],[Etikett - B1 - Virgin Material]],'DD FD'!AJ:AK,2,FALSE))</f>
        <v/>
      </c>
      <c r="NR192" s="813" t="str">
        <f>IF(Table1[[#This Row],[Etikett - B1 - Virgin Material Anteil (in %)]]="","",Table1[[#This Row],[Etikett - B1 - Virgin Material Anteil (in %)]])</f>
        <v/>
      </c>
      <c r="NS192" s="812" t="str">
        <f>IF(Table1[[#This Row],[Etikett - B1 - Recyceltes Material]]="","",VLOOKUP(Table1[[#This Row],[Etikett - B1 - Recyceltes Material]],'DD FD'!AL:AM,2,FALSE))</f>
        <v/>
      </c>
      <c r="NT192" s="813" t="str">
        <f>IF(Table1[[#This Row],[Etikett - B1 - Recyceltes Material Anteil (in %)]]="","",Table1[[#This Row],[Etikett - B1 - Recyceltes Material Anteil (in %)]])</f>
        <v/>
      </c>
      <c r="NU192" s="812" t="str">
        <f>IF(Table1[[#This Row],[Etikett - B1 - Beschichtung]]="","",VLOOKUP(Table1[[#This Row],[Etikett - B1 - Beschichtung]],'DD FD'!AE:AF,2,FALSE))</f>
        <v/>
      </c>
      <c r="NV192" s="815" t="str">
        <f>IF(Table1[[#This Row],[Etikett - B1 - Beschichtung Anteil (in %)]]="","",Table1[[#This Row],[Etikett - B1 - Beschichtung Anteil (in %)]])</f>
        <v/>
      </c>
      <c r="NW192" s="811" t="str">
        <f>IF(Table1[[#This Row],[Etikett - B2 - Art]]="","",VLOOKUP(Table1[[#This Row],[Etikett - B2 - Art]],'DD FD'!F:G,2,FALSE))</f>
        <v/>
      </c>
      <c r="NX192" s="812" t="str">
        <f>IF(Table1[[#This Row],[Etikett - B2 - Fraktion]]="","",VLOOKUP(Table1[[#This Row],[Etikett - B2 - Fraktion]],'DD FD'!H:J,3,FALSE))</f>
        <v/>
      </c>
      <c r="NY192" s="809" t="str">
        <f>IF(Table1[[#This Row],[Etikett - B2 - Gewicht (in G)]]="","",Table1[[#This Row],[Etikett - B2 - Gewicht (in G)]])</f>
        <v/>
      </c>
      <c r="NZ192" s="809" t="str">
        <f>IF(Table1[[#This Row],[Etikett - B2 - Lizenzierungs-pflichtig? (X=Ja)]]="","",Table1[[#This Row],[Etikett - B2 - Lizenzierungs-pflichtig? (X=Ja)]])</f>
        <v/>
      </c>
      <c r="OA192" s="809" t="str">
        <f>IF(Table1[[#This Row],[Etikett - B2 - Trennbar vom Hauptkörper? (X=Ja)]]="","",Table1[[#This Row],[Etikett - B2 - Trennbar vom Hauptkörper? (X=Ja)]])</f>
        <v/>
      </c>
      <c r="OB192" s="812" t="str">
        <f>IF(Table1[[#This Row],[Etikett - B2 - Virgin Material]]="","",VLOOKUP(Table1[[#This Row],[Etikett - B2 - Virgin Material]],'DD FD'!AJ:AK,2,FALSE))</f>
        <v/>
      </c>
      <c r="OC192" s="813" t="str">
        <f>IF(Table1[[#This Row],[Etikett - B2 - Virgin Material Anteil (in %)]]="","",Table1[[#This Row],[Etikett - B2 - Virgin Material Anteil (in %)]])</f>
        <v/>
      </c>
      <c r="OD192" s="812" t="str">
        <f>IF(Table1[[#This Row],[Etikett - B2 - Recyceltes Material]]="","",VLOOKUP(Table1[[#This Row],[Etikett - B2 - Recyceltes Material]],'DD FD'!AL:AM,2,FALSE))</f>
        <v/>
      </c>
      <c r="OE192" s="813" t="str">
        <f>IF(Table1[[#This Row],[Etikett - B2 - Recyceltes Material Anteil (in %)]]="","",Table1[[#This Row],[Etikett - B2 - Recyceltes Material Anteil (in %)]])</f>
        <v/>
      </c>
      <c r="OF192" s="812" t="str">
        <f>IF(Table1[[#This Row],[Etikett - B2 - Beschichtung]]="","",VLOOKUP(Table1[[#This Row],[Etikett - B2 - Beschichtung]],'DD FD'!AE:AF,2,FALSE))</f>
        <v/>
      </c>
      <c r="OG192" s="815" t="str">
        <f>IF(Table1[[#This Row],[Etikett - B2 - Beschichtung Anteil (in %)]]="","",Table1[[#This Row],[Etikett - B2 - Beschichtung Anteil (in %)]])</f>
        <v/>
      </c>
      <c r="OH192" s="811" t="str">
        <f>IF(Table1[[#This Row],[Etikett - B3 - Art]]="","",VLOOKUP(Table1[[#This Row],[Etikett - B3 - Art]],'DD FD'!F:G,2,FALSE))</f>
        <v/>
      </c>
      <c r="OI192" s="812" t="str">
        <f>IF(Table1[[#This Row],[Etikett - B3 - Fraktion]]="","",VLOOKUP(Table1[[#This Row],[Etikett - B3 - Fraktion]],'DD FD'!H:J,3,FALSE))</f>
        <v/>
      </c>
      <c r="OJ192" s="809" t="str">
        <f>IF(Table1[[#This Row],[Etikett - B3 - Gewicht (in G)]]="","",Table1[[#This Row],[Etikett - B3 - Gewicht (in G)]])</f>
        <v/>
      </c>
      <c r="OK192" s="809" t="str">
        <f>IF(Table1[[#This Row],[Etikett - B3 - Lizenzierungs-pflichtig? (X=Ja)]]="","",Table1[[#This Row],[Etikett - B3 - Lizenzierungs-pflichtig? (X=Ja)]])</f>
        <v/>
      </c>
      <c r="OL192" s="809" t="str">
        <f>IF(Table1[[#This Row],[Etikett - B3 - Trennbar vom Hauptkörper? (X=Ja)]]="","",Table1[[#This Row],[Etikett - B3 - Trennbar vom Hauptkörper? (X=Ja)]])</f>
        <v/>
      </c>
      <c r="OM192" s="812" t="str">
        <f>IF(Table1[[#This Row],[Etikett - B3 - Virgin Material]]="","",VLOOKUP(Table1[[#This Row],[Etikett - B3 - Virgin Material]],'DD FD'!AJ:AK,2,FALSE))</f>
        <v/>
      </c>
      <c r="ON192" s="813" t="str">
        <f>IF(Table1[[#This Row],[Etikett - B3 - Virgin Material Anteil (in %)]]="","",Table1[[#This Row],[Etikett - B3 - Virgin Material Anteil (in %)]])</f>
        <v/>
      </c>
      <c r="OO192" s="812" t="str">
        <f>IF(Table1[[#This Row],[Etikett - B3 - Recyceltes Material]]="","",VLOOKUP(Table1[[#This Row],[Etikett - B3 - Recyceltes Material]],'DD FD'!AL:AM,2,FALSE))</f>
        <v/>
      </c>
      <c r="OP192" s="813" t="str">
        <f>IF(Table1[[#This Row],[Etikett - B3 - Recyceltes Material Anteil (in %)]]="","",Table1[[#This Row],[Etikett - B3 - Recyceltes Material Anteil (in %)]])</f>
        <v/>
      </c>
      <c r="OQ192" s="812" t="str">
        <f>IF(Table1[[#This Row],[Etikett - B3 - Beschichtung]]="","",VLOOKUP(Table1[[#This Row],[Etikett - B3 - Beschichtung]],'DD FD'!AE:AF,2,FALSE))</f>
        <v/>
      </c>
      <c r="OR192" s="861" t="str">
        <f>IF(Table1[[#This Row],[Etikett - B3 - Beschichtung Anteil (in %)]]="","",Table1[[#This Row],[Etikett - B3 - Beschichtung Anteil (in %)]])</f>
        <v/>
      </c>
      <c r="OS192" s="866">
        <f>ROUNDUP(SUM(
IF(AND(LB192='DD FD'!$J$7,LD192='DD FD'!$AI$3),LC192,0),
IF(AND(LL192='DD FD'!$J$7,LN192='DD FD'!$AI$3),LM192,0),
IF(AND(LV192='DD FD'!$J$7,LX192='DD FD'!$AI$3),LW192,0),
IF(AND(MF192='DD FD'!$J$7,MH192='DD FD'!$AI$3),MG192,0),
IF(AND(MQ192='DD FD'!$J$7,MS192='DD FD'!$AI$3),MR192,0),
IF(AND(NB192='DD FD'!$J$7,ND192='DD FD'!$AI$3),NC192,0),
IF(AND(NM192='DD FD'!$J$7,NO192='DD FD'!$AI$3),NN192,0),
IF(AND(NX192='DD FD'!$J$7,NZ192='DD FD'!$AI$3),NY192,0),
IF(AND(OI192='DD FD'!$J$7,OK192='DD FD'!$AI$3),OJ192,0),
),2)</f>
        <v>0</v>
      </c>
      <c r="OT192" s="865">
        <f>ROUNDUP(SUM(
IF(AND(LB192='DD FD'!$J$6,LD192='DD FD'!$AI$3),LC192,0),
IF(AND(LL192='DD FD'!$J$6,LN192='DD FD'!$AI$3),LM192,0),
IF(AND(LV192='DD FD'!$J$6,LX192='DD FD'!$AI$3),LW192,0),
IF(AND(MF192='DD FD'!$J$6,MH192='DD FD'!$AI$3),MG192,0),
IF(AND(MQ192='DD FD'!$J$6,MS192='DD FD'!$AI$3),MR192,0),
IF(AND(NB192='DD FD'!$J$6,ND192='DD FD'!$AI$3),NC192,0),
IF(AND(NM192='DD FD'!$J$6,NO192='DD FD'!$AI$3),NN192,0),
IF(AND(NX192='DD FD'!$J$6,NZ192='DD FD'!$AI$3),NY192,0),
IF(AND(OI192='DD FD'!$J$6,OK192='DD FD'!$AI$3),OJ192,0),
),2)</f>
        <v>0</v>
      </c>
      <c r="OU192" s="865">
        <f>ROUNDUP(SUM(
IF(AND(LB192='DD FD'!$J$10,LD192='DD FD'!$AI$3),LC192,0),
IF(AND(LL192='DD FD'!$J$10,LN192='DD FD'!$AI$3),LM192,0),
IF(AND(LV192='DD FD'!$J$10,LX192='DD FD'!$AI$3),LW192,0),
IF(AND(MF192='DD FD'!$J$10,MH192='DD FD'!$AI$3),MG192,0),
IF(AND(MQ192='DD FD'!$J$10,MS192='DD FD'!$AI$3),MR192,0),
IF(AND(NB192='DD FD'!$J$10,ND192='DD FD'!$AI$3),NC192,0),
IF(AND(NM192='DD FD'!$J$10,NO192='DD FD'!$AI$3),NN192,0),
IF(AND(NX192='DD FD'!$J$10,NZ192='DD FD'!$AI$3),NY192,0),
IF(AND(OI192='DD FD'!$J$10,OK192='DD FD'!$AI$3),OJ192,0),
),2)</f>
        <v>0</v>
      </c>
      <c r="OV192" s="865">
        <f>ROUNDUP(SUM(
IF(AND(LB192='DD FD'!$J$8,LD192='DD FD'!$AI$3),LC192,0),
IF(AND(LL192='DD FD'!$J$8,LN192='DD FD'!$AI$3),LM192,0),
IF(AND(LV192='DD FD'!$J$8,LX192='DD FD'!$AI$3),LW192,0),
IF(AND(MF192='DD FD'!$J$8,MH192='DD FD'!$AI$3),MG192,0),
IF(AND(MQ192='DD FD'!$J$8,MS192='DD FD'!$AI$3),MR192,0),
IF(AND(NB192='DD FD'!$J$8,ND192='DD FD'!$AI$3),NC192,0),
IF(AND(NM192='DD FD'!$J$8,NO192='DD FD'!$AI$3),NN192,0),
IF(AND(NX192='DD FD'!$J$8,NZ192='DD FD'!$AI$3),NY192,0),
IF(AND(OI192='DD FD'!$J$8,OK192='DD FD'!$AI$3),OJ192,0),
),2)</f>
        <v>0</v>
      </c>
      <c r="OW192" s="865">
        <f>ROUNDUP(SUM(
IF(AND(LB192='DD FD'!$J$5,LD192='DD FD'!$AI$3),LC192,0),
IF(AND(LL192='DD FD'!$J$5,LN192='DD FD'!$AI$3),LM192,0),
IF(AND(LV192='DD FD'!$J$5,LX192='DD FD'!$AI$3),LW192,0),
IF(AND(MF192='DD FD'!$J$5,MH192='DD FD'!$AI$3),MG192,0),
IF(AND(MQ192='DD FD'!$J$5,MS192='DD FD'!$AI$3),MR192,0),
IF(AND(NB192='DD FD'!$J$5,ND192='DD FD'!$AI$3),NC192,0),
IF(AND(NM192='DD FD'!$J$5,NO192='DD FD'!$AI$3),NN192,0),
IF(AND(NX192='DD FD'!$J$5,NZ192='DD FD'!$AI$3),NY192,0),
IF(AND(OI192='DD FD'!$J$5,OK192='DD FD'!$AI$3),OJ192,0),
),2)</f>
        <v>0</v>
      </c>
      <c r="OX192" s="865">
        <f>ROUNDUP(SUM(
IF(AND(LB192='DD FD'!$J$9,LD192='DD FD'!$AI$3),LC192,0),
IF(AND(LL192='DD FD'!$J$9,LN192='DD FD'!$AI$3),LM192,0),
IF(AND(LV192='DD FD'!$J$9,LX192='DD FD'!$AI$3),LW192,0),
IF(AND(MF192='DD FD'!$J$9,MH192='DD FD'!$AI$3),MG192,0),
IF(AND(MQ192='DD FD'!$J$9,MS192='DD FD'!$AI$3),MR192,0),
IF(AND(NB192='DD FD'!$J$9,ND192='DD FD'!$AI$3),NC192,0),
IF(AND(NM192='DD FD'!$J$9,NO192='DD FD'!$AI$3),NN192,0),
IF(AND(NX192='DD FD'!$J$9,NZ192='DD FD'!$AI$3),NY192,0),
IF(AND(OI192='DD FD'!$J$9,OK192='DD FD'!$AI$3),OJ192,0),
),2)</f>
        <v>0</v>
      </c>
      <c r="OY192" s="865">
        <f>ROUNDUP(SUM(
IF(AND(LB192='DD FD'!$J$4,LD192='DD FD'!$AI$3),LC192,0),
IF(AND(LL192='DD FD'!$J$4,LN192='DD FD'!$AI$3),LM192,0),
IF(AND(LV192='DD FD'!$J$4,LX192='DD FD'!$AI$3),LW192,0),
IF(AND(MF192='DD FD'!$J$4,MH192='DD FD'!$AI$3),MG192,0),
IF(AND(MQ192='DD FD'!$J$4,MS192='DD FD'!$AI$3),MR192,0),
IF(AND(NB192='DD FD'!$J$4,ND192='DD FD'!$AI$3),NC192,0),
IF(AND(NM192='DD FD'!$J$4,NO192='DD FD'!$AI$3),NN192,0),
IF(AND(NX192='DD FD'!$J$4,NZ192='DD FD'!$AI$3),NY192,0),
IF(AND(OI192='DD FD'!$J$4,OK192='DD FD'!$AI$3),OJ192,0),
),2)</f>
        <v>0</v>
      </c>
      <c r="OZ192" s="867">
        <f>ROUNDUP(SUM(
IF(AND(LB192='DD FD'!$J$11,LD192='DD FD'!$AI$3),LC192,0),
IF(AND(LL192='DD FD'!$J$11,LN192='DD FD'!$AI$3),LM192,0),
IF(AND(LV192='DD FD'!$J$11,LX192='DD FD'!$AI$3),LW192,0),
IF(AND(MF192='DD FD'!$J$11,MH192='DD FD'!$AI$3),MG192,0),
IF(AND(MQ192='DD FD'!$J$11,MS192='DD FD'!$AI$3),MR192,0),
IF(AND(NB192='DD FD'!$J$11,ND192='DD FD'!$AI$3),NC192,0),
IF(AND(NM192='DD FD'!$J$11,NO192='DD FD'!$AI$3),NN192,0),
IF(AND(NX192='DD FD'!$J$11,NZ192='DD FD'!$AI$3),NY192,0),
IF(AND(OI192='DD FD'!$J$11,OK192='DD FD'!$AI$3),OJ192,0),
),2)</f>
        <v>0</v>
      </c>
    </row>
    <row r="193" spans="1:416">
      <c r="A193" s="663"/>
      <c r="B193" s="182"/>
      <c r="C193" s="282"/>
      <c r="D193" s="282"/>
      <c r="E193" s="183"/>
      <c r="F193" s="355"/>
      <c r="G193" s="359"/>
      <c r="H193" s="664"/>
      <c r="I193" s="173"/>
      <c r="J193" s="161" t="str">
        <f t="shared" si="54"/>
        <v/>
      </c>
      <c r="K193" s="633" t="str">
        <f t="shared" si="71"/>
        <v/>
      </c>
      <c r="L193" s="636"/>
      <c r="M193" s="124" t="str">
        <f t="shared" si="72"/>
        <v/>
      </c>
      <c r="N193" s="125" t="str">
        <f t="shared" si="55"/>
        <v/>
      </c>
      <c r="O193" s="175"/>
      <c r="P193" s="175"/>
      <c r="Q193" s="126" t="str">
        <f t="shared" si="73"/>
        <v/>
      </c>
      <c r="R193" s="184"/>
      <c r="S193" s="184"/>
      <c r="T193" s="182"/>
      <c r="U193" s="182"/>
      <c r="V193" s="182"/>
      <c r="W193" s="358"/>
      <c r="X193" s="182"/>
      <c r="Y193" s="183"/>
      <c r="Z193" s="123"/>
      <c r="AA193" s="176"/>
      <c r="AB193" s="176"/>
      <c r="AC193" s="176"/>
      <c r="AD193" s="176"/>
      <c r="AE193" s="176"/>
      <c r="AF193" s="176"/>
      <c r="AG193" s="127" t="str">
        <f t="shared" si="74"/>
        <v/>
      </c>
      <c r="AH193" s="127" t="str">
        <f t="shared" si="75"/>
        <v/>
      </c>
      <c r="AI193" s="370"/>
      <c r="AJ193" s="635"/>
      <c r="AK193" s="619" t="str">
        <f t="shared" si="76"/>
        <v/>
      </c>
      <c r="AL193" s="124" t="str">
        <f t="shared" si="56"/>
        <v/>
      </c>
      <c r="AM193" s="124" t="str">
        <f t="shared" si="57"/>
        <v/>
      </c>
      <c r="AN193" s="124" t="str">
        <f t="shared" si="58"/>
        <v/>
      </c>
      <c r="AO193" s="124" t="str">
        <f t="shared" si="59"/>
        <v/>
      </c>
      <c r="AP193" s="184"/>
      <c r="AQ193" s="182"/>
      <c r="AR193" s="182"/>
      <c r="AS193" s="182"/>
      <c r="AT193" s="182"/>
      <c r="AU193" s="127" t="str">
        <f t="shared" si="60"/>
        <v/>
      </c>
      <c r="AV193" s="354"/>
      <c r="AW193" s="127" t="str">
        <f t="shared" si="61"/>
        <v/>
      </c>
      <c r="AX193" s="144" t="str">
        <f t="shared" si="62"/>
        <v/>
      </c>
      <c r="AY193" s="182"/>
      <c r="AZ193" s="23"/>
      <c r="BA193" s="23"/>
      <c r="BB193" s="183"/>
      <c r="BC193" s="622"/>
      <c r="BD193" s="649" t="str">
        <f t="shared" si="77"/>
        <v/>
      </c>
      <c r="BE193" s="354"/>
      <c r="BF193" s="192" t="str">
        <f t="shared" si="78"/>
        <v/>
      </c>
      <c r="BG193" s="159"/>
      <c r="BH193" s="159"/>
      <c r="BI193" s="182"/>
      <c r="BJ193" s="194"/>
      <c r="BK193" s="194"/>
      <c r="BL193" s="194"/>
      <c r="BM193" s="127" t="str">
        <f t="shared" si="63"/>
        <v/>
      </c>
      <c r="BN193" s="194"/>
      <c r="BO193" s="178" t="str">
        <f t="shared" si="64"/>
        <v/>
      </c>
      <c r="BP193" s="191"/>
      <c r="BQ193" s="182"/>
      <c r="BR193" s="23"/>
      <c r="BS193" s="23"/>
      <c r="BT193" s="23"/>
      <c r="BU193" s="651"/>
      <c r="BV193" s="647"/>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633" t="str">
        <f t="shared" si="79"/>
        <v/>
      </c>
      <c r="DY193" s="736"/>
      <c r="DZ193" s="334"/>
      <c r="EA193" s="736"/>
      <c r="EB193" s="197"/>
      <c r="EC193" s="194"/>
      <c r="ED193" s="197"/>
      <c r="EE193" s="197"/>
      <c r="EF193" s="194"/>
      <c r="EG193" s="194"/>
      <c r="EH193" s="194"/>
      <c r="EI193" s="123" t="str">
        <f t="shared" si="65"/>
        <v/>
      </c>
      <c r="EJ193" s="194"/>
      <c r="EK193" s="620" t="str">
        <f t="shared" si="66"/>
        <v/>
      </c>
      <c r="EL193" s="756"/>
      <c r="EM193" s="620" t="str">
        <f t="shared" si="80"/>
        <v/>
      </c>
      <c r="EN193" s="733"/>
      <c r="EO193" s="163"/>
      <c r="EP193" s="163"/>
      <c r="EQ193" s="163"/>
      <c r="ER193" s="163"/>
      <c r="ES193" s="163"/>
      <c r="ET193" s="163"/>
      <c r="EU193" s="163"/>
      <c r="EV193" s="163"/>
      <c r="EW193" s="163"/>
      <c r="EX193" s="163"/>
      <c r="EY193" s="163"/>
      <c r="EZ193" s="163"/>
      <c r="FA193" s="163"/>
      <c r="FB193" s="163"/>
      <c r="FC193" s="742"/>
      <c r="FD193" s="648" t="str">
        <f t="shared" si="67"/>
        <v/>
      </c>
      <c r="FE193" s="183"/>
      <c r="FF193" s="201"/>
      <c r="FG193" s="201"/>
      <c r="FH193" s="201"/>
      <c r="FI193" s="201"/>
      <c r="FJ193" s="201"/>
      <c r="FK193" s="201"/>
      <c r="FL193" s="182"/>
      <c r="FM193" s="182"/>
      <c r="FN193" s="334"/>
      <c r="FO193" s="123" t="str">
        <f t="shared" si="68"/>
        <v/>
      </c>
      <c r="FP193" s="889" t="str">
        <f>IF(Table1[[#This Row],[Baumwollanteil (in %)]]&lt;&gt;"","05","")</f>
        <v/>
      </c>
      <c r="FQ193" s="999"/>
      <c r="FR193" s="179" t="str">
        <f t="shared" si="69"/>
        <v/>
      </c>
      <c r="FS193" s="175"/>
      <c r="FT193" s="175"/>
      <c r="FU193" s="175"/>
      <c r="FV193" s="745" t="str">
        <f t="shared" si="70"/>
        <v/>
      </c>
      <c r="FZ193" s="24"/>
      <c r="GA193" s="24"/>
      <c r="GC193" s="1010" t="str">
        <f>IF(Table1[[#This Row],[Global Trade Item Number (GTIN)]]="","",Table1[[#This Row],[Global Trade Item Number (GTIN)]])</f>
        <v/>
      </c>
      <c r="GD193" s="790" t="str">
        <f>IF(Table1[[#This Row],[WAWI-Nr./ Kreditoren-Nummer
(ASDV)]]&lt;&gt;"",Table1[[#This Row],[WAWI-Nr./ Kreditoren-Nummer
(ASDV)]],"")</f>
        <v/>
      </c>
      <c r="GE193" s="190"/>
      <c r="GF193" s="790" t="str">
        <f>IF(Table1[[#This Row],[Gültig ab (Datum)]]&lt;&gt;"","31.12.9999","")</f>
        <v/>
      </c>
      <c r="GG193" s="190"/>
      <c r="GH193" s="190"/>
      <c r="GI193" s="616"/>
      <c r="GJ193" s="765"/>
      <c r="GK193" s="763"/>
      <c r="GL193" s="617"/>
      <c r="GM193" s="617"/>
      <c r="GN193" s="617"/>
      <c r="GO193" s="617"/>
      <c r="GP193" s="617"/>
      <c r="GQ193" s="775"/>
      <c r="GR193" s="771"/>
      <c r="GS193" s="159"/>
      <c r="GT193" s="610"/>
      <c r="GU193" s="610"/>
      <c r="GV193" s="610"/>
      <c r="GW193" s="610"/>
      <c r="GX193" s="610"/>
      <c r="GY193" s="610"/>
      <c r="GZ193" s="610"/>
      <c r="HA193" s="610"/>
      <c r="HB193" s="771"/>
      <c r="HC193" s="610"/>
      <c r="HD193" s="610"/>
      <c r="HE193" s="610"/>
      <c r="HF193" s="610"/>
      <c r="HG193" s="610"/>
      <c r="HH193" s="610"/>
      <c r="HI193" s="610"/>
      <c r="HJ193" s="610"/>
      <c r="HK193" s="610"/>
      <c r="HL193" s="771"/>
      <c r="HM193" s="610"/>
      <c r="HN193" s="610"/>
      <c r="HO193" s="610"/>
      <c r="HP193" s="610"/>
      <c r="HQ193" s="610"/>
      <c r="HR193" s="610"/>
      <c r="HS193" s="610"/>
      <c r="HT193" s="610"/>
      <c r="HU193" s="610"/>
      <c r="HV193" s="771"/>
      <c r="HW193" s="610"/>
      <c r="HX193" s="610"/>
      <c r="HY193" s="610"/>
      <c r="HZ193" s="610"/>
      <c r="IA193" s="610"/>
      <c r="IB193" s="610"/>
      <c r="IC193" s="610"/>
      <c r="ID193" s="610"/>
      <c r="IE193" s="610"/>
      <c r="IF193" s="610"/>
      <c r="IG193" s="771"/>
      <c r="IH193" s="610"/>
      <c r="II193" s="610"/>
      <c r="IJ193" s="610"/>
      <c r="IK193" s="610"/>
      <c r="IL193" s="610"/>
      <c r="IM193" s="610"/>
      <c r="IN193" s="610"/>
      <c r="IO193" s="610"/>
      <c r="IP193" s="610"/>
      <c r="IQ193" s="610"/>
      <c r="IR193" s="771"/>
      <c r="IS193" s="610"/>
      <c r="IT193" s="610"/>
      <c r="IU193" s="610"/>
      <c r="IV193" s="610"/>
      <c r="IW193" s="610"/>
      <c r="IX193" s="610"/>
      <c r="IY193" s="610"/>
      <c r="IZ193" s="610"/>
      <c r="JA193" s="610"/>
      <c r="JB193" s="610"/>
      <c r="JC193" s="771"/>
      <c r="JD193" s="610"/>
      <c r="JE193" s="610"/>
      <c r="JF193" s="610"/>
      <c r="JG193" s="610"/>
      <c r="JH193" s="610"/>
      <c r="JI193" s="610"/>
      <c r="JJ193" s="610"/>
      <c r="JK193" s="610"/>
      <c r="JL193" s="610"/>
      <c r="JM193" s="827"/>
      <c r="JN193" s="771"/>
      <c r="JO193" s="610"/>
      <c r="JP193" s="610"/>
      <c r="JQ193" s="610"/>
      <c r="JR193" s="610"/>
      <c r="JS193" s="610"/>
      <c r="JT193" s="610"/>
      <c r="JU193" s="610"/>
      <c r="JV193" s="610"/>
      <c r="JW193" s="610"/>
      <c r="JX193" s="610"/>
      <c r="JY193" s="771"/>
      <c r="JZ193" s="610"/>
      <c r="KA193" s="610"/>
      <c r="KB193" s="610"/>
      <c r="KC193" s="610"/>
      <c r="KD193" s="610"/>
      <c r="KE193" s="610"/>
      <c r="KF193" s="610"/>
      <c r="KG193" s="610"/>
      <c r="KH193" s="610"/>
      <c r="KI193" s="610"/>
      <c r="KL193" s="803" t="str">
        <f>IF(Table1[[#This Row],[GTIN]]&lt;&gt;"",Table1[[#This Row],[GTIN]],"")</f>
        <v/>
      </c>
      <c r="KM193" s="804" t="str">
        <f>Table1[[#This Row],[Kreditor]]</f>
        <v/>
      </c>
      <c r="KN193" s="805" t="str">
        <f>IF(Table1[[#This Row],[Gültig ab (Datum)]]&lt;&gt;"",Table1[[#This Row],[Gültig ab (Datum)]],"")</f>
        <v/>
      </c>
      <c r="KO193" s="805" t="str">
        <f>Table1[[#This Row],[Gültig bis]]</f>
        <v/>
      </c>
      <c r="KP193" s="818" t="str">
        <f>IF(Table1[[#This Row],[Artikel verpackt? 
(X=Ja)]]="","",Table1[[#This Row],[Artikel verpackt? 
(X=Ja)]])</f>
        <v/>
      </c>
      <c r="KQ193" s="806" t="str">
        <f>IF(Table1[[#This Row],[Verpackung recyclingfähig?
(X=Ja)]]="","",Table1[[#This Row],[Verpackung recyclingfähig?
(X=Ja)]])</f>
        <v/>
      </c>
      <c r="KR193" s="807"/>
      <c r="KS193" s="808"/>
      <c r="KT193" s="809"/>
      <c r="KU193" s="809"/>
      <c r="KV193" s="809"/>
      <c r="KW193" s="809"/>
      <c r="KX193" s="809"/>
      <c r="KY193" s="809"/>
      <c r="KZ193" s="810"/>
      <c r="LA193" s="811" t="str">
        <f>IF(Table1[[#This Row],[Hauptkörper - B1 - Art]]="","",VLOOKUP(Table1[[#This Row],[Hauptkörper - B1 - Art]],'DD FD'!B:C,2,FALSE))</f>
        <v/>
      </c>
      <c r="LB193" s="812" t="str">
        <f>IF(Table1[[#This Row],[Hauptkörper - B1 - Fraktion]]="","",VLOOKUP(Table1[[#This Row],[Hauptkörper - B1 - Fraktion]],'DD FD'!H:J,3,FALSE))</f>
        <v/>
      </c>
      <c r="LC193" s="809" t="str">
        <f>IF(Table1[[#This Row],[Hauptkörper - B1 - Gewicht
(in G)]]="","",Table1[[#This Row],[Hauptkörper - B1 - Gewicht
(in G)]])</f>
        <v/>
      </c>
      <c r="LD193" s="809" t="str">
        <f>IF(Table1[[#This Row],[Hauptkörper - B1 - Lizenzierungs-pflichtig? (X=Ja)]]="","",Table1[[#This Row],[Hauptkörper - B1 - Lizenzierungs-pflichtig? (X=Ja)]])</f>
        <v/>
      </c>
      <c r="LE193" s="812" t="str">
        <f>IF(Table1[[#This Row],[Hauptkörper - B1 - Virgin Material]]="","",VLOOKUP(Table1[[#This Row],[Hauptkörper - B1 - Virgin Material]],'DD FD'!AJ:AK,2,FALSE))</f>
        <v/>
      </c>
      <c r="LF193" s="813" t="str">
        <f>IF(Table1[[#This Row],[Hauptkörper - B1 - Virgin Material Anteil (in %)]]="","",Table1[[#This Row],[Hauptkörper - B1 - Virgin Material Anteil (in %)]])</f>
        <v/>
      </c>
      <c r="LG193" s="812" t="str">
        <f>IF(Table1[[#This Row],[Hauptkörper - B1 - Recyceltes Material]]="","",VLOOKUP(Table1[[#This Row],[Hauptkörper - B1 - Recyceltes Material]],'DD FD'!AL:AM,2,FALSE))</f>
        <v/>
      </c>
      <c r="LH193" s="813" t="str">
        <f>IF(Table1[[#This Row],[Hauptkörper - B1 - Recyceltes Material Anteil (in %)]]="","",Table1[[#This Row],[Hauptkörper - B1 - Recyceltes Material Anteil (in %)]])</f>
        <v/>
      </c>
      <c r="LI193" s="814" t="str">
        <f>IF(Table1[[#This Row],[Hauptkörper - B1 - Beschichtung]]="","",VLOOKUP(Table1[[#This Row],[Hauptkörper - B1 - Beschichtung]],'DD FD'!AE:AF,2,FALSE))</f>
        <v/>
      </c>
      <c r="LJ193" s="815" t="str">
        <f>IF(Table1[[#This Row],[Hauptkörper - B1 - Beschichtung Anteil (in %)]]="","",Table1[[#This Row],[Hauptkörper - B1 - Beschichtung Anteil (in %)]])</f>
        <v/>
      </c>
      <c r="LK193" s="811" t="str">
        <f>IF(Table1[[#This Row],[Hauptkörper - B2 - Art]]="","",VLOOKUP(Table1[[#This Row],[Hauptkörper - B2 - Art]],'DD FD'!B:C,2,FALSE))</f>
        <v/>
      </c>
      <c r="LL193" s="812" t="str">
        <f>IF(Table1[[#This Row],[Hauptkörper - B2 - Fraktion]]="","",VLOOKUP(Table1[[#This Row],[Hauptkörper - B2 - Fraktion]],'DD FD'!H:J,3,FALSE))</f>
        <v/>
      </c>
      <c r="LM193" s="809" t="str">
        <f>IF(Table1[[#This Row],[Hauptkörper - B2 - Gewicht
(in G)]]="","",Table1[[#This Row],[Hauptkörper - B2 - Gewicht
(in G)]])</f>
        <v/>
      </c>
      <c r="LN193" s="809" t="str">
        <f>IF(Table1[[#This Row],[Hauptkörper - B2 - Lizenzierungs-pflichtig? (X=Ja)]]="","",Table1[[#This Row],[Hauptkörper - B2 - Lizenzierungs-pflichtig? (X=Ja)]])</f>
        <v/>
      </c>
      <c r="LO193" s="812" t="str">
        <f>IF(Table1[[#This Row],[Hauptkörper - B2 - Virgin Material]]="","",VLOOKUP(Table1[[#This Row],[Hauptkörper - B2 - Virgin Material]],'DD FD'!AJ:AK,2,FALSE))</f>
        <v/>
      </c>
      <c r="LP193" s="813" t="str">
        <f>IF(Table1[[#This Row],[Hauptkörper - B2 - Virgin Material Anteil (in %)]]="","",Table1[[#This Row],[Hauptkörper - B2 - Virgin Material Anteil (in %)]])</f>
        <v/>
      </c>
      <c r="LQ193" s="812" t="str">
        <f>IF(Table1[[#This Row],[Hauptkörper - B2 - Recyceltes Material]]="","",VLOOKUP(Table1[[#This Row],[Hauptkörper - B2 - Recyceltes Material]],'DD FD'!AL:AM,2,FALSE))</f>
        <v/>
      </c>
      <c r="LR193" s="813" t="str">
        <f>IF(Table1[[#This Row],[Hauptkörper - B2 - Recyceltes Material Anteil (in %)]]="","",Table1[[#This Row],[Hauptkörper - B2 - Recyceltes Material Anteil (in %)]])</f>
        <v/>
      </c>
      <c r="LS193" s="812" t="str">
        <f>IF(Table1[[#This Row],[Hauptkörper - B2 - Beschichtung]]="","",VLOOKUP(Table1[[#This Row],[Hauptkörper - B2 - Beschichtung]],'DD FD'!AE:AF,2,FALSE))</f>
        <v/>
      </c>
      <c r="LT193" s="815" t="str">
        <f>IF(Table1[[#This Row],[Hauptkörper - B2 - Beschichtung Anteil (in %)]]="","",Table1[[#This Row],[Hauptkörper - B2 - Beschichtung Anteil (in %)]])</f>
        <v/>
      </c>
      <c r="LU193" s="811" t="str">
        <f>IF(Table1[[#This Row],[Hauptkörper - B3 - Art]]="","",VLOOKUP(Table1[[#This Row],[Hauptkörper - B3 - Art]],'DD FD'!B:C,2,FALSE))</f>
        <v/>
      </c>
      <c r="LV193" s="812" t="str">
        <f>IF(Table1[[#This Row],[Hauptkörper - B3 - Fraktion]]="","",VLOOKUP(Table1[[#This Row],[Hauptkörper - B3 - Fraktion]],'DD FD'!H:J,3,FALSE))</f>
        <v/>
      </c>
      <c r="LW193" s="809" t="str">
        <f>IF(Table1[[#This Row],[Hauptkörper - B3 - Gewicht
(in G)]]="","",Table1[[#This Row],[Hauptkörper - B3 - Gewicht
(in G)]])</f>
        <v/>
      </c>
      <c r="LX193" s="809" t="str">
        <f>IF(Table1[[#This Row],[Hauptkörper - B3 - Lizenzierungs-pflichtig? (X=Ja)]]="","",Table1[[#This Row],[Hauptkörper - B3 - Lizenzierungs-pflichtig? (X=Ja)]])</f>
        <v/>
      </c>
      <c r="LY193" s="812" t="str">
        <f>IF(Table1[[#This Row],[Hauptkörper - B3 - Virgin Material]]="","",VLOOKUP(Table1[[#This Row],[Hauptkörper - B3 - Virgin Material]],'DD FD'!AJ:AK,2,FALSE))</f>
        <v/>
      </c>
      <c r="LZ193" s="813" t="str">
        <f>IF(Table1[[#This Row],[Hauptkörper - B3 - Virgin Material Anteil (in %)]]="","",Table1[[#This Row],[Hauptkörper - B3 - Virgin Material Anteil (in %)]])</f>
        <v/>
      </c>
      <c r="MA193" s="812" t="str">
        <f>IF(Table1[[#This Row],[Hauptkörper - B3 - Recyceltes Material]]="","",VLOOKUP(Table1[[#This Row],[Hauptkörper - B3 - Recyceltes Material]],'DD FD'!AL:AM,2,FALSE))</f>
        <v/>
      </c>
      <c r="MB193" s="813" t="str">
        <f>IF(Table1[[#This Row],[Hauptkörper - B3 - Recyceltes Material Anteil (in %)]]="","",Table1[[#This Row],[Hauptkörper - B3 - Recyceltes Material Anteil (in %)]])</f>
        <v/>
      </c>
      <c r="MC193" s="812" t="str">
        <f>IF(Table1[[#This Row],[Hauptkörper - B3 - Beschichtung]]="","",VLOOKUP(Table1[[#This Row],[Hauptkörper - B3 - Beschichtung]],'DD FD'!AE:AF,2,FALSE))</f>
        <v/>
      </c>
      <c r="MD193" s="815" t="str">
        <f>IF(Table1[[#This Row],[Hauptkörper - B3 - Beschichtung Anteil (in %)]]="","",Table1[[#This Row],[Hauptkörper - B3 - Beschichtung Anteil (in %)]])</f>
        <v/>
      </c>
      <c r="ME193" s="811" t="str">
        <f>IF(Table1[[#This Row],[Verschluss - B1 - Art]]="","",VLOOKUP(Table1[[#This Row],[Verschluss - B1 - Art]],'DD FD'!D:E,2,FALSE))</f>
        <v/>
      </c>
      <c r="MF193" s="812" t="str">
        <f>IF(Table1[[#This Row],[Verschluss - B1 - Fraktion]]="","",VLOOKUP(Table1[[#This Row],[Verschluss - B1 - Fraktion]],'DD FD'!H:J,3,FALSE))</f>
        <v/>
      </c>
      <c r="MG193" s="809" t="str">
        <f>IF(Table1[[#This Row],[Verschluss - B1 - Gewicht (in G)]]="","",Table1[[#This Row],[Verschluss - B1 - Gewicht (in G)]])</f>
        <v/>
      </c>
      <c r="MH193" s="809" t="str">
        <f>IF(Table1[[#This Row],[Verschluss - B1 - Lizenzierungs-pflichtig? (X=Ja)]]="","",Table1[[#This Row],[Verschluss - B1 - Lizenzierungs-pflichtig? (X=Ja)]])</f>
        <v/>
      </c>
      <c r="MI193" s="809" t="str">
        <f>IF(Table1[[#This Row],[Verschluss - B1 - Trennbar vom Hauptkörper? (X=Ja)]]="","",Table1[[#This Row],[Verschluss - B1 - Trennbar vom Hauptkörper? (X=Ja)]])</f>
        <v/>
      </c>
      <c r="MJ193" s="812" t="str">
        <f>IF(Table1[[#This Row],[Verschluss - B1 - Virgin Material]]="","",VLOOKUP(Table1[[#This Row],[Verschluss - B1 - Virgin Material]],'DD FD'!AJ:AK,2,FALSE))</f>
        <v/>
      </c>
      <c r="MK193" s="813" t="str">
        <f>IF(Table1[[#This Row],[Verschluss - B1 - Virgin Material Anteil (in %)]]="","",Table1[[#This Row],[Verschluss - B1 - Virgin Material Anteil (in %)]])</f>
        <v/>
      </c>
      <c r="ML193" s="812" t="str">
        <f>IF(Table1[[#This Row],[Verschluss - B1 - Recyceltes Material]]="","",VLOOKUP(Table1[[#This Row],[Verschluss - B1 - Recyceltes Material]],'DD FD'!AL:AM,2,FALSE))</f>
        <v/>
      </c>
      <c r="MM193" s="813" t="str">
        <f>IF(Table1[[#This Row],[Verschluss - B1 - Recyceltes Material Anteil (in %)]]="","",Table1[[#This Row],[Verschluss - B1 - Recyceltes Material Anteil (in %)]])</f>
        <v/>
      </c>
      <c r="MN193" s="812" t="str">
        <f>IF(Table1[[#This Row],[Verschluss - B1 - Beschichtung]]="","",VLOOKUP(Table1[[#This Row],[Verschluss - B1 - Beschichtung]],'DD FD'!AE:AF,2,FALSE))</f>
        <v/>
      </c>
      <c r="MO193" s="815" t="str">
        <f>IF(Table1[[#This Row],[Verschluss - B1 - Beschichtung Anteil (in %)]]="","",Table1[[#This Row],[Verschluss - B1 - Beschichtung Anteil (in %)]])</f>
        <v/>
      </c>
      <c r="MP193" s="811" t="str">
        <f>IF(Table1[[#This Row],[Verschluss - B2 - Art]]="","",VLOOKUP(Table1[[#This Row],[Verschluss - B2 - Art]],'DD FD'!D:E,2,FALSE))</f>
        <v/>
      </c>
      <c r="MQ193" s="812" t="str">
        <f>IF(Table1[[#This Row],[Verschluss - B2 - Fraktion]]="","",VLOOKUP(Table1[[#This Row],[Verschluss - B2 - Fraktion]],'DD FD'!H:J,3,FALSE))</f>
        <v/>
      </c>
      <c r="MR193" s="809" t="str">
        <f>IF(Table1[[#This Row],[Verschluss - B2 - Gewicht (in G)]]="","",Table1[[#This Row],[Verschluss - B2 - Gewicht (in G)]])</f>
        <v/>
      </c>
      <c r="MS193" s="809" t="str">
        <f>IF(Table1[[#This Row],[Verschluss - B2 - Lizenzierungs-pflichtig? (X=Ja)]]="","",Table1[[#This Row],[Verschluss - B2 - Lizenzierungs-pflichtig? (X=Ja)]])</f>
        <v/>
      </c>
      <c r="MT193" s="809" t="str">
        <f>IF(Table1[[#This Row],[Verschluss - B2 - Trennbar vom Hauptkörper? (X=Ja)]]="","",Table1[[#This Row],[Verschluss - B2 - Trennbar vom Hauptkörper? (X=Ja)]])</f>
        <v/>
      </c>
      <c r="MU193" s="812" t="str">
        <f>IF(Table1[[#This Row],[Verschluss - B2 - Virgin Material]]="","",VLOOKUP(Table1[[#This Row],[Verschluss - B2 - Virgin Material]],'DD FD'!AJ:AK,2,FALSE))</f>
        <v/>
      </c>
      <c r="MV193" s="813" t="str">
        <f>IF(Table1[[#This Row],[Verschluss - B2 - Virgin Material Anteil (in %)]]="","",Table1[[#This Row],[Verschluss - B2 - Virgin Material Anteil (in %)]])</f>
        <v/>
      </c>
      <c r="MW193" s="812" t="str">
        <f>IF(Table1[[#This Row],[Verschluss - B2 - Recyceltes Material]]="","",VLOOKUP(Table1[[#This Row],[Verschluss - B2 - Recyceltes Material]],'DD FD'!AL:AM,2,FALSE))</f>
        <v/>
      </c>
      <c r="MX193" s="813" t="str">
        <f>IF(Table1[[#This Row],[Verschluss - B2 - Recyceltes Material Anteil (in %)]]="","",Table1[[#This Row],[Verschluss - B2 - Recyceltes Material Anteil (in %)]])</f>
        <v/>
      </c>
      <c r="MY193" s="812" t="str">
        <f>IF(Table1[[#This Row],[Verschluss - B2 - Beschichtung]]="","",VLOOKUP(Table1[[#This Row],[Verschluss - B2 - Beschichtung]],'DD FD'!AE:AF,2,FALSE))</f>
        <v/>
      </c>
      <c r="MZ193" s="815" t="str">
        <f>IF(Table1[[#This Row],[Verschluss - B2 - Beschichtung Anteil (in %)]]="","",Table1[[#This Row],[Verschluss - B2 - Beschichtung Anteil (in %)]])</f>
        <v/>
      </c>
      <c r="NA193" s="811" t="str">
        <f>IF(Table1[[#This Row],[Verschluss - B3 - Art]]="","",VLOOKUP(Table1[[#This Row],[Verschluss - B3 - Art]],'DD FD'!D:E,2,FALSE))</f>
        <v/>
      </c>
      <c r="NB193" s="812" t="str">
        <f>IF(Table1[[#This Row],[Verschluss - B3 - Fraktion]]="","",VLOOKUP(Table1[[#This Row],[Verschluss - B3 - Fraktion]],'DD FD'!H:J,3,FALSE))</f>
        <v/>
      </c>
      <c r="NC193" s="809" t="str">
        <f>IF(Table1[[#This Row],[Verschluss - B3 - Gewicht (in G)]]="","",Table1[[#This Row],[Verschluss - B3 - Gewicht (in G)]])</f>
        <v/>
      </c>
      <c r="ND193" s="809" t="str">
        <f>IF(Table1[[#This Row],[Verschluss - B3 - Lizenzierungs-pflichtig? (X=Ja)]]="","",Table1[[#This Row],[Verschluss - B3 - Lizenzierungs-pflichtig? (X=Ja)]])</f>
        <v/>
      </c>
      <c r="NE193" s="809" t="str">
        <f>IF(Table1[[#This Row],[Verschluss - B3 - Trennbar vom Hauptkörper? (X=Ja)]]="","",Table1[[#This Row],[Verschluss - B3 - Trennbar vom Hauptkörper? (X=Ja)]])</f>
        <v/>
      </c>
      <c r="NF193" s="812" t="str">
        <f>IF(Table1[[#This Row],[Verschluss - B3 - Virgin Material]]="","",VLOOKUP(Table1[[#This Row],[Verschluss - B3 - Virgin Material]],'DD FD'!AJ:AK,2,FALSE))</f>
        <v/>
      </c>
      <c r="NG193" s="813" t="str">
        <f>IF(Table1[[#This Row],[Verschluss - B3 - Virgin Material Anteil (in %)]]="","",Table1[[#This Row],[Verschluss - B3 - Virgin Material Anteil (in %)]])</f>
        <v/>
      </c>
      <c r="NH193" s="812" t="str">
        <f>IF(Table1[[#This Row],[Verschluss - B3 - Recyceltes Material]]="","",VLOOKUP(Table1[[#This Row],[Verschluss - B3 - Recyceltes Material]],'DD FD'!AL:AM,2,FALSE))</f>
        <v/>
      </c>
      <c r="NI193" s="813" t="str">
        <f>IF(Table1[[#This Row],[Verschluss - B3 - Recyceltes Material Anteil (in %)]]="","",Table1[[#This Row],[Verschluss - B3 - Recyceltes Material Anteil (in %)]])</f>
        <v/>
      </c>
      <c r="NJ193" s="812" t="str">
        <f>IF(Table1[[#This Row],[Verschluss - B3 - Beschichtung]]="","",VLOOKUP(Table1[[#This Row],[Verschluss - B3 - Beschichtung]],'DD FD'!AE:AF,2,FALSE))</f>
        <v/>
      </c>
      <c r="NK193" s="815" t="str">
        <f>IF(Table1[[#This Row],[Verschluss - B3 - Beschichtung Anteil (in %)]]="","",Table1[[#This Row],[Verschluss - B3 - Beschichtung Anteil (in %)]])</f>
        <v/>
      </c>
      <c r="NL193" s="811" t="str">
        <f>IF(Table1[[#This Row],[Etikett - B1 - Art]]="","",VLOOKUP(Table1[[#This Row],[Etikett - B1 - Art]],'DD FD'!F:G,2,FALSE))</f>
        <v/>
      </c>
      <c r="NM193" s="812" t="str">
        <f>IF(Table1[[#This Row],[Etikett - B1 - Fraktion]]="","",VLOOKUP(Table1[[#This Row],[Etikett - B1 - Fraktion]],'DD FD'!H:J,3,FALSE))</f>
        <v/>
      </c>
      <c r="NN193" s="809" t="str">
        <f>IF(Table1[[#This Row],[Etikett - B1 - Gewicht (in G)]]="","",Table1[[#This Row],[Etikett - B1 - Gewicht (in G)]])</f>
        <v/>
      </c>
      <c r="NO193" s="809" t="str">
        <f>IF(Table1[[#This Row],[Etikett - B1 - Lizenzierungs-pflichtig? (X=Ja)]]="","",Table1[[#This Row],[Etikett - B1 - Lizenzierungs-pflichtig? (X=Ja)]])</f>
        <v/>
      </c>
      <c r="NP193" s="809" t="str">
        <f>IF(Table1[[#This Row],[Etikett - B1 - Trennbar vom Hauptkörper? (X=Ja)]]="","",Table1[[#This Row],[Etikett - B1 - Trennbar vom Hauptkörper? (X=Ja)]])</f>
        <v/>
      </c>
      <c r="NQ193" s="812" t="str">
        <f>IF(Table1[[#This Row],[Etikett - B1 - Virgin Material]]="","",VLOOKUP(Table1[[#This Row],[Etikett - B1 - Virgin Material]],'DD FD'!AJ:AK,2,FALSE))</f>
        <v/>
      </c>
      <c r="NR193" s="813" t="str">
        <f>IF(Table1[[#This Row],[Etikett - B1 - Virgin Material Anteil (in %)]]="","",Table1[[#This Row],[Etikett - B1 - Virgin Material Anteil (in %)]])</f>
        <v/>
      </c>
      <c r="NS193" s="812" t="str">
        <f>IF(Table1[[#This Row],[Etikett - B1 - Recyceltes Material]]="","",VLOOKUP(Table1[[#This Row],[Etikett - B1 - Recyceltes Material]],'DD FD'!AL:AM,2,FALSE))</f>
        <v/>
      </c>
      <c r="NT193" s="813" t="str">
        <f>IF(Table1[[#This Row],[Etikett - B1 - Recyceltes Material Anteil (in %)]]="","",Table1[[#This Row],[Etikett - B1 - Recyceltes Material Anteil (in %)]])</f>
        <v/>
      </c>
      <c r="NU193" s="812" t="str">
        <f>IF(Table1[[#This Row],[Etikett - B1 - Beschichtung]]="","",VLOOKUP(Table1[[#This Row],[Etikett - B1 - Beschichtung]],'DD FD'!AE:AF,2,FALSE))</f>
        <v/>
      </c>
      <c r="NV193" s="815" t="str">
        <f>IF(Table1[[#This Row],[Etikett - B1 - Beschichtung Anteil (in %)]]="","",Table1[[#This Row],[Etikett - B1 - Beschichtung Anteil (in %)]])</f>
        <v/>
      </c>
      <c r="NW193" s="811" t="str">
        <f>IF(Table1[[#This Row],[Etikett - B2 - Art]]="","",VLOOKUP(Table1[[#This Row],[Etikett - B2 - Art]],'DD FD'!F:G,2,FALSE))</f>
        <v/>
      </c>
      <c r="NX193" s="812" t="str">
        <f>IF(Table1[[#This Row],[Etikett - B2 - Fraktion]]="","",VLOOKUP(Table1[[#This Row],[Etikett - B2 - Fraktion]],'DD FD'!H:J,3,FALSE))</f>
        <v/>
      </c>
      <c r="NY193" s="809" t="str">
        <f>IF(Table1[[#This Row],[Etikett - B2 - Gewicht (in G)]]="","",Table1[[#This Row],[Etikett - B2 - Gewicht (in G)]])</f>
        <v/>
      </c>
      <c r="NZ193" s="809" t="str">
        <f>IF(Table1[[#This Row],[Etikett - B2 - Lizenzierungs-pflichtig? (X=Ja)]]="","",Table1[[#This Row],[Etikett - B2 - Lizenzierungs-pflichtig? (X=Ja)]])</f>
        <v/>
      </c>
      <c r="OA193" s="809" t="str">
        <f>IF(Table1[[#This Row],[Etikett - B2 - Trennbar vom Hauptkörper? (X=Ja)]]="","",Table1[[#This Row],[Etikett - B2 - Trennbar vom Hauptkörper? (X=Ja)]])</f>
        <v/>
      </c>
      <c r="OB193" s="812" t="str">
        <f>IF(Table1[[#This Row],[Etikett - B2 - Virgin Material]]="","",VLOOKUP(Table1[[#This Row],[Etikett - B2 - Virgin Material]],'DD FD'!AJ:AK,2,FALSE))</f>
        <v/>
      </c>
      <c r="OC193" s="813" t="str">
        <f>IF(Table1[[#This Row],[Etikett - B2 - Virgin Material Anteil (in %)]]="","",Table1[[#This Row],[Etikett - B2 - Virgin Material Anteil (in %)]])</f>
        <v/>
      </c>
      <c r="OD193" s="812" t="str">
        <f>IF(Table1[[#This Row],[Etikett - B2 - Recyceltes Material]]="","",VLOOKUP(Table1[[#This Row],[Etikett - B2 - Recyceltes Material]],'DD FD'!AL:AM,2,FALSE))</f>
        <v/>
      </c>
      <c r="OE193" s="813" t="str">
        <f>IF(Table1[[#This Row],[Etikett - B2 - Recyceltes Material Anteil (in %)]]="","",Table1[[#This Row],[Etikett - B2 - Recyceltes Material Anteil (in %)]])</f>
        <v/>
      </c>
      <c r="OF193" s="812" t="str">
        <f>IF(Table1[[#This Row],[Etikett - B2 - Beschichtung]]="","",VLOOKUP(Table1[[#This Row],[Etikett - B2 - Beschichtung]],'DD FD'!AE:AF,2,FALSE))</f>
        <v/>
      </c>
      <c r="OG193" s="815" t="str">
        <f>IF(Table1[[#This Row],[Etikett - B2 - Beschichtung Anteil (in %)]]="","",Table1[[#This Row],[Etikett - B2 - Beschichtung Anteil (in %)]])</f>
        <v/>
      </c>
      <c r="OH193" s="811" t="str">
        <f>IF(Table1[[#This Row],[Etikett - B3 - Art]]="","",VLOOKUP(Table1[[#This Row],[Etikett - B3 - Art]],'DD FD'!F:G,2,FALSE))</f>
        <v/>
      </c>
      <c r="OI193" s="812" t="str">
        <f>IF(Table1[[#This Row],[Etikett - B3 - Fraktion]]="","",VLOOKUP(Table1[[#This Row],[Etikett - B3 - Fraktion]],'DD FD'!H:J,3,FALSE))</f>
        <v/>
      </c>
      <c r="OJ193" s="809" t="str">
        <f>IF(Table1[[#This Row],[Etikett - B3 - Gewicht (in G)]]="","",Table1[[#This Row],[Etikett - B3 - Gewicht (in G)]])</f>
        <v/>
      </c>
      <c r="OK193" s="809" t="str">
        <f>IF(Table1[[#This Row],[Etikett - B3 - Lizenzierungs-pflichtig? (X=Ja)]]="","",Table1[[#This Row],[Etikett - B3 - Lizenzierungs-pflichtig? (X=Ja)]])</f>
        <v/>
      </c>
      <c r="OL193" s="809" t="str">
        <f>IF(Table1[[#This Row],[Etikett - B3 - Trennbar vom Hauptkörper? (X=Ja)]]="","",Table1[[#This Row],[Etikett - B3 - Trennbar vom Hauptkörper? (X=Ja)]])</f>
        <v/>
      </c>
      <c r="OM193" s="812" t="str">
        <f>IF(Table1[[#This Row],[Etikett - B3 - Virgin Material]]="","",VLOOKUP(Table1[[#This Row],[Etikett - B3 - Virgin Material]],'DD FD'!AJ:AK,2,FALSE))</f>
        <v/>
      </c>
      <c r="ON193" s="813" t="str">
        <f>IF(Table1[[#This Row],[Etikett - B3 - Virgin Material Anteil (in %)]]="","",Table1[[#This Row],[Etikett - B3 - Virgin Material Anteil (in %)]])</f>
        <v/>
      </c>
      <c r="OO193" s="812" t="str">
        <f>IF(Table1[[#This Row],[Etikett - B3 - Recyceltes Material]]="","",VLOOKUP(Table1[[#This Row],[Etikett - B3 - Recyceltes Material]],'DD FD'!AL:AM,2,FALSE))</f>
        <v/>
      </c>
      <c r="OP193" s="813" t="str">
        <f>IF(Table1[[#This Row],[Etikett - B3 - Recyceltes Material Anteil (in %)]]="","",Table1[[#This Row],[Etikett - B3 - Recyceltes Material Anteil (in %)]])</f>
        <v/>
      </c>
      <c r="OQ193" s="812" t="str">
        <f>IF(Table1[[#This Row],[Etikett - B3 - Beschichtung]]="","",VLOOKUP(Table1[[#This Row],[Etikett - B3 - Beschichtung]],'DD FD'!AE:AF,2,FALSE))</f>
        <v/>
      </c>
      <c r="OR193" s="861" t="str">
        <f>IF(Table1[[#This Row],[Etikett - B3 - Beschichtung Anteil (in %)]]="","",Table1[[#This Row],[Etikett - B3 - Beschichtung Anteil (in %)]])</f>
        <v/>
      </c>
      <c r="OS193" s="866">
        <f>ROUNDUP(SUM(
IF(AND(LB193='DD FD'!$J$7,LD193='DD FD'!$AI$3),LC193,0),
IF(AND(LL193='DD FD'!$J$7,LN193='DD FD'!$AI$3),LM193,0),
IF(AND(LV193='DD FD'!$J$7,LX193='DD FD'!$AI$3),LW193,0),
IF(AND(MF193='DD FD'!$J$7,MH193='DD FD'!$AI$3),MG193,0),
IF(AND(MQ193='DD FD'!$J$7,MS193='DD FD'!$AI$3),MR193,0),
IF(AND(NB193='DD FD'!$J$7,ND193='DD FD'!$AI$3),NC193,0),
IF(AND(NM193='DD FD'!$J$7,NO193='DD FD'!$AI$3),NN193,0),
IF(AND(NX193='DD FD'!$J$7,NZ193='DD FD'!$AI$3),NY193,0),
IF(AND(OI193='DD FD'!$J$7,OK193='DD FD'!$AI$3),OJ193,0),
),2)</f>
        <v>0</v>
      </c>
      <c r="OT193" s="865">
        <f>ROUNDUP(SUM(
IF(AND(LB193='DD FD'!$J$6,LD193='DD FD'!$AI$3),LC193,0),
IF(AND(LL193='DD FD'!$J$6,LN193='DD FD'!$AI$3),LM193,0),
IF(AND(LV193='DD FD'!$J$6,LX193='DD FD'!$AI$3),LW193,0),
IF(AND(MF193='DD FD'!$J$6,MH193='DD FD'!$AI$3),MG193,0),
IF(AND(MQ193='DD FD'!$J$6,MS193='DD FD'!$AI$3),MR193,0),
IF(AND(NB193='DD FD'!$J$6,ND193='DD FD'!$AI$3),NC193,0),
IF(AND(NM193='DD FD'!$J$6,NO193='DD FD'!$AI$3),NN193,0),
IF(AND(NX193='DD FD'!$J$6,NZ193='DD FD'!$AI$3),NY193,0),
IF(AND(OI193='DD FD'!$J$6,OK193='DD FD'!$AI$3),OJ193,0),
),2)</f>
        <v>0</v>
      </c>
      <c r="OU193" s="865">
        <f>ROUNDUP(SUM(
IF(AND(LB193='DD FD'!$J$10,LD193='DD FD'!$AI$3),LC193,0),
IF(AND(LL193='DD FD'!$J$10,LN193='DD FD'!$AI$3),LM193,0),
IF(AND(LV193='DD FD'!$J$10,LX193='DD FD'!$AI$3),LW193,0),
IF(AND(MF193='DD FD'!$J$10,MH193='DD FD'!$AI$3),MG193,0),
IF(AND(MQ193='DD FD'!$J$10,MS193='DD FD'!$AI$3),MR193,0),
IF(AND(NB193='DD FD'!$J$10,ND193='DD FD'!$AI$3),NC193,0),
IF(AND(NM193='DD FD'!$J$10,NO193='DD FD'!$AI$3),NN193,0),
IF(AND(NX193='DD FD'!$J$10,NZ193='DD FD'!$AI$3),NY193,0),
IF(AND(OI193='DD FD'!$J$10,OK193='DD FD'!$AI$3),OJ193,0),
),2)</f>
        <v>0</v>
      </c>
      <c r="OV193" s="865">
        <f>ROUNDUP(SUM(
IF(AND(LB193='DD FD'!$J$8,LD193='DD FD'!$AI$3),LC193,0),
IF(AND(LL193='DD FD'!$J$8,LN193='DD FD'!$AI$3),LM193,0),
IF(AND(LV193='DD FD'!$J$8,LX193='DD FD'!$AI$3),LW193,0),
IF(AND(MF193='DD FD'!$J$8,MH193='DD FD'!$AI$3),MG193,0),
IF(AND(MQ193='DD FD'!$J$8,MS193='DD FD'!$AI$3),MR193,0),
IF(AND(NB193='DD FD'!$J$8,ND193='DD FD'!$AI$3),NC193,0),
IF(AND(NM193='DD FD'!$J$8,NO193='DD FD'!$AI$3),NN193,0),
IF(AND(NX193='DD FD'!$J$8,NZ193='DD FD'!$AI$3),NY193,0),
IF(AND(OI193='DD FD'!$J$8,OK193='DD FD'!$AI$3),OJ193,0),
),2)</f>
        <v>0</v>
      </c>
      <c r="OW193" s="865">
        <f>ROUNDUP(SUM(
IF(AND(LB193='DD FD'!$J$5,LD193='DD FD'!$AI$3),LC193,0),
IF(AND(LL193='DD FD'!$J$5,LN193='DD FD'!$AI$3),LM193,0),
IF(AND(LV193='DD FD'!$J$5,LX193='DD FD'!$AI$3),LW193,0),
IF(AND(MF193='DD FD'!$J$5,MH193='DD FD'!$AI$3),MG193,0),
IF(AND(MQ193='DD FD'!$J$5,MS193='DD FD'!$AI$3),MR193,0),
IF(AND(NB193='DD FD'!$J$5,ND193='DD FD'!$AI$3),NC193,0),
IF(AND(NM193='DD FD'!$J$5,NO193='DD FD'!$AI$3),NN193,0),
IF(AND(NX193='DD FD'!$J$5,NZ193='DD FD'!$AI$3),NY193,0),
IF(AND(OI193='DD FD'!$J$5,OK193='DD FD'!$AI$3),OJ193,0),
),2)</f>
        <v>0</v>
      </c>
      <c r="OX193" s="865">
        <f>ROUNDUP(SUM(
IF(AND(LB193='DD FD'!$J$9,LD193='DD FD'!$AI$3),LC193,0),
IF(AND(LL193='DD FD'!$J$9,LN193='DD FD'!$AI$3),LM193,0),
IF(AND(LV193='DD FD'!$J$9,LX193='DD FD'!$AI$3),LW193,0),
IF(AND(MF193='DD FD'!$J$9,MH193='DD FD'!$AI$3),MG193,0),
IF(AND(MQ193='DD FD'!$J$9,MS193='DD FD'!$AI$3),MR193,0),
IF(AND(NB193='DD FD'!$J$9,ND193='DD FD'!$AI$3),NC193,0),
IF(AND(NM193='DD FD'!$J$9,NO193='DD FD'!$AI$3),NN193,0),
IF(AND(NX193='DD FD'!$J$9,NZ193='DD FD'!$AI$3),NY193,0),
IF(AND(OI193='DD FD'!$J$9,OK193='DD FD'!$AI$3),OJ193,0),
),2)</f>
        <v>0</v>
      </c>
      <c r="OY193" s="865">
        <f>ROUNDUP(SUM(
IF(AND(LB193='DD FD'!$J$4,LD193='DD FD'!$AI$3),LC193,0),
IF(AND(LL193='DD FD'!$J$4,LN193='DD FD'!$AI$3),LM193,0),
IF(AND(LV193='DD FD'!$J$4,LX193='DD FD'!$AI$3),LW193,0),
IF(AND(MF193='DD FD'!$J$4,MH193='DD FD'!$AI$3),MG193,0),
IF(AND(MQ193='DD FD'!$J$4,MS193='DD FD'!$AI$3),MR193,0),
IF(AND(NB193='DD FD'!$J$4,ND193='DD FD'!$AI$3),NC193,0),
IF(AND(NM193='DD FD'!$J$4,NO193='DD FD'!$AI$3),NN193,0),
IF(AND(NX193='DD FD'!$J$4,NZ193='DD FD'!$AI$3),NY193,0),
IF(AND(OI193='DD FD'!$J$4,OK193='DD FD'!$AI$3),OJ193,0),
),2)</f>
        <v>0</v>
      </c>
      <c r="OZ193" s="867">
        <f>ROUNDUP(SUM(
IF(AND(LB193='DD FD'!$J$11,LD193='DD FD'!$AI$3),LC193,0),
IF(AND(LL193='DD FD'!$J$11,LN193='DD FD'!$AI$3),LM193,0),
IF(AND(LV193='DD FD'!$J$11,LX193='DD FD'!$AI$3),LW193,0),
IF(AND(MF193='DD FD'!$J$11,MH193='DD FD'!$AI$3),MG193,0),
IF(AND(MQ193='DD FD'!$J$11,MS193='DD FD'!$AI$3),MR193,0),
IF(AND(NB193='DD FD'!$J$11,ND193='DD FD'!$AI$3),NC193,0),
IF(AND(NM193='DD FD'!$J$11,NO193='DD FD'!$AI$3),NN193,0),
IF(AND(NX193='DD FD'!$J$11,NZ193='DD FD'!$AI$3),NY193,0),
IF(AND(OI193='DD FD'!$J$11,OK193='DD FD'!$AI$3),OJ193,0),
),2)</f>
        <v>0</v>
      </c>
    </row>
    <row r="194" spans="1:416">
      <c r="A194" s="663"/>
      <c r="B194" s="182"/>
      <c r="C194" s="282"/>
      <c r="D194" s="282"/>
      <c r="E194" s="183"/>
      <c r="F194" s="355"/>
      <c r="G194" s="359"/>
      <c r="H194" s="664"/>
      <c r="I194" s="173"/>
      <c r="J194" s="161" t="str">
        <f t="shared" si="54"/>
        <v/>
      </c>
      <c r="K194" s="633" t="str">
        <f t="shared" si="71"/>
        <v/>
      </c>
      <c r="L194" s="636"/>
      <c r="M194" s="124" t="str">
        <f t="shared" si="72"/>
        <v/>
      </c>
      <c r="N194" s="125" t="str">
        <f t="shared" si="55"/>
        <v/>
      </c>
      <c r="O194" s="175"/>
      <c r="P194" s="175"/>
      <c r="Q194" s="126" t="str">
        <f t="shared" si="73"/>
        <v/>
      </c>
      <c r="R194" s="184"/>
      <c r="S194" s="184"/>
      <c r="T194" s="182"/>
      <c r="U194" s="182"/>
      <c r="V194" s="182"/>
      <c r="W194" s="358"/>
      <c r="X194" s="182"/>
      <c r="Y194" s="183"/>
      <c r="Z194" s="123"/>
      <c r="AA194" s="176"/>
      <c r="AB194" s="176"/>
      <c r="AC194" s="176"/>
      <c r="AD194" s="176"/>
      <c r="AE194" s="176"/>
      <c r="AF194" s="176"/>
      <c r="AG194" s="127" t="str">
        <f t="shared" si="74"/>
        <v/>
      </c>
      <c r="AH194" s="127" t="str">
        <f t="shared" si="75"/>
        <v/>
      </c>
      <c r="AI194" s="370"/>
      <c r="AJ194" s="635"/>
      <c r="AK194" s="619" t="str">
        <f t="shared" si="76"/>
        <v/>
      </c>
      <c r="AL194" s="124" t="str">
        <f t="shared" si="56"/>
        <v/>
      </c>
      <c r="AM194" s="124" t="str">
        <f t="shared" si="57"/>
        <v/>
      </c>
      <c r="AN194" s="124" t="str">
        <f t="shared" si="58"/>
        <v/>
      </c>
      <c r="AO194" s="124" t="str">
        <f t="shared" si="59"/>
        <v/>
      </c>
      <c r="AP194" s="184"/>
      <c r="AQ194" s="182"/>
      <c r="AR194" s="182"/>
      <c r="AS194" s="182"/>
      <c r="AT194" s="182"/>
      <c r="AU194" s="127" t="str">
        <f t="shared" si="60"/>
        <v/>
      </c>
      <c r="AV194" s="354"/>
      <c r="AW194" s="127" t="str">
        <f t="shared" si="61"/>
        <v/>
      </c>
      <c r="AX194" s="144" t="str">
        <f t="shared" si="62"/>
        <v/>
      </c>
      <c r="AY194" s="182"/>
      <c r="AZ194" s="23"/>
      <c r="BA194" s="23"/>
      <c r="BB194" s="183"/>
      <c r="BC194" s="622"/>
      <c r="BD194" s="649" t="str">
        <f t="shared" si="77"/>
        <v/>
      </c>
      <c r="BE194" s="354"/>
      <c r="BF194" s="192" t="str">
        <f t="shared" si="78"/>
        <v/>
      </c>
      <c r="BG194" s="159"/>
      <c r="BH194" s="159"/>
      <c r="BI194" s="182"/>
      <c r="BJ194" s="194"/>
      <c r="BK194" s="194"/>
      <c r="BL194" s="194"/>
      <c r="BM194" s="127" t="str">
        <f t="shared" si="63"/>
        <v/>
      </c>
      <c r="BN194" s="194"/>
      <c r="BO194" s="178" t="str">
        <f t="shared" si="64"/>
        <v/>
      </c>
      <c r="BP194" s="191"/>
      <c r="BQ194" s="182"/>
      <c r="BR194" s="23"/>
      <c r="BS194" s="23"/>
      <c r="BT194" s="23"/>
      <c r="BU194" s="651"/>
      <c r="BV194" s="647"/>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633" t="str">
        <f t="shared" si="79"/>
        <v/>
      </c>
      <c r="DY194" s="736"/>
      <c r="DZ194" s="334"/>
      <c r="EA194" s="736"/>
      <c r="EB194" s="197"/>
      <c r="EC194" s="194"/>
      <c r="ED194" s="197"/>
      <c r="EE194" s="197"/>
      <c r="EF194" s="194"/>
      <c r="EG194" s="194"/>
      <c r="EH194" s="194"/>
      <c r="EI194" s="123" t="str">
        <f t="shared" si="65"/>
        <v/>
      </c>
      <c r="EJ194" s="194"/>
      <c r="EK194" s="620" t="str">
        <f t="shared" si="66"/>
        <v/>
      </c>
      <c r="EL194" s="756"/>
      <c r="EM194" s="620" t="str">
        <f t="shared" si="80"/>
        <v/>
      </c>
      <c r="EN194" s="733"/>
      <c r="EO194" s="163"/>
      <c r="EP194" s="163"/>
      <c r="EQ194" s="163"/>
      <c r="ER194" s="163"/>
      <c r="ES194" s="163"/>
      <c r="ET194" s="163"/>
      <c r="EU194" s="163"/>
      <c r="EV194" s="163"/>
      <c r="EW194" s="163"/>
      <c r="EX194" s="163"/>
      <c r="EY194" s="163"/>
      <c r="EZ194" s="163"/>
      <c r="FA194" s="163"/>
      <c r="FB194" s="163"/>
      <c r="FC194" s="742"/>
      <c r="FD194" s="648" t="str">
        <f t="shared" si="67"/>
        <v/>
      </c>
      <c r="FE194" s="183"/>
      <c r="FF194" s="201"/>
      <c r="FG194" s="201"/>
      <c r="FH194" s="201"/>
      <c r="FI194" s="201"/>
      <c r="FJ194" s="201"/>
      <c r="FK194" s="201"/>
      <c r="FL194" s="182"/>
      <c r="FM194" s="182"/>
      <c r="FN194" s="334"/>
      <c r="FO194" s="123" t="str">
        <f t="shared" si="68"/>
        <v/>
      </c>
      <c r="FP194" s="889" t="str">
        <f>IF(Table1[[#This Row],[Baumwollanteil (in %)]]&lt;&gt;"","05","")</f>
        <v/>
      </c>
      <c r="FQ194" s="999"/>
      <c r="FR194" s="179" t="str">
        <f t="shared" si="69"/>
        <v/>
      </c>
      <c r="FS194" s="175"/>
      <c r="FT194" s="175"/>
      <c r="FU194" s="175"/>
      <c r="FV194" s="745" t="str">
        <f t="shared" si="70"/>
        <v/>
      </c>
      <c r="FZ194" s="24"/>
      <c r="GA194" s="24"/>
      <c r="GC194" s="1010" t="str">
        <f>IF(Table1[[#This Row],[Global Trade Item Number (GTIN)]]="","",Table1[[#This Row],[Global Trade Item Number (GTIN)]])</f>
        <v/>
      </c>
      <c r="GD194" s="790" t="str">
        <f>IF(Table1[[#This Row],[WAWI-Nr./ Kreditoren-Nummer
(ASDV)]]&lt;&gt;"",Table1[[#This Row],[WAWI-Nr./ Kreditoren-Nummer
(ASDV)]],"")</f>
        <v/>
      </c>
      <c r="GE194" s="190"/>
      <c r="GF194" s="790" t="str">
        <f>IF(Table1[[#This Row],[Gültig ab (Datum)]]&lt;&gt;"","31.12.9999","")</f>
        <v/>
      </c>
      <c r="GG194" s="190"/>
      <c r="GH194" s="190"/>
      <c r="GI194" s="616"/>
      <c r="GJ194" s="765"/>
      <c r="GK194" s="763"/>
      <c r="GL194" s="617"/>
      <c r="GM194" s="617"/>
      <c r="GN194" s="617"/>
      <c r="GO194" s="617"/>
      <c r="GP194" s="617"/>
      <c r="GQ194" s="775"/>
      <c r="GR194" s="771"/>
      <c r="GS194" s="159"/>
      <c r="GT194" s="610"/>
      <c r="GU194" s="610"/>
      <c r="GV194" s="610"/>
      <c r="GW194" s="610"/>
      <c r="GX194" s="610"/>
      <c r="GY194" s="610"/>
      <c r="GZ194" s="610"/>
      <c r="HA194" s="610"/>
      <c r="HB194" s="771"/>
      <c r="HC194" s="610"/>
      <c r="HD194" s="610"/>
      <c r="HE194" s="610"/>
      <c r="HF194" s="610"/>
      <c r="HG194" s="610"/>
      <c r="HH194" s="610"/>
      <c r="HI194" s="610"/>
      <c r="HJ194" s="610"/>
      <c r="HK194" s="610"/>
      <c r="HL194" s="771"/>
      <c r="HM194" s="610"/>
      <c r="HN194" s="610"/>
      <c r="HO194" s="610"/>
      <c r="HP194" s="610"/>
      <c r="HQ194" s="610"/>
      <c r="HR194" s="610"/>
      <c r="HS194" s="610"/>
      <c r="HT194" s="610"/>
      <c r="HU194" s="610"/>
      <c r="HV194" s="771"/>
      <c r="HW194" s="610"/>
      <c r="HX194" s="610"/>
      <c r="HY194" s="610"/>
      <c r="HZ194" s="610"/>
      <c r="IA194" s="610"/>
      <c r="IB194" s="610"/>
      <c r="IC194" s="610"/>
      <c r="ID194" s="610"/>
      <c r="IE194" s="610"/>
      <c r="IF194" s="610"/>
      <c r="IG194" s="771"/>
      <c r="IH194" s="610"/>
      <c r="II194" s="610"/>
      <c r="IJ194" s="610"/>
      <c r="IK194" s="610"/>
      <c r="IL194" s="610"/>
      <c r="IM194" s="610"/>
      <c r="IN194" s="610"/>
      <c r="IO194" s="610"/>
      <c r="IP194" s="610"/>
      <c r="IQ194" s="610"/>
      <c r="IR194" s="771"/>
      <c r="IS194" s="610"/>
      <c r="IT194" s="610"/>
      <c r="IU194" s="610"/>
      <c r="IV194" s="610"/>
      <c r="IW194" s="610"/>
      <c r="IX194" s="610"/>
      <c r="IY194" s="610"/>
      <c r="IZ194" s="610"/>
      <c r="JA194" s="610"/>
      <c r="JB194" s="610"/>
      <c r="JC194" s="771"/>
      <c r="JD194" s="610"/>
      <c r="JE194" s="610"/>
      <c r="JF194" s="610"/>
      <c r="JG194" s="610"/>
      <c r="JH194" s="610"/>
      <c r="JI194" s="610"/>
      <c r="JJ194" s="610"/>
      <c r="JK194" s="610"/>
      <c r="JL194" s="610"/>
      <c r="JM194" s="827"/>
      <c r="JN194" s="771"/>
      <c r="JO194" s="610"/>
      <c r="JP194" s="610"/>
      <c r="JQ194" s="610"/>
      <c r="JR194" s="610"/>
      <c r="JS194" s="610"/>
      <c r="JT194" s="610"/>
      <c r="JU194" s="610"/>
      <c r="JV194" s="610"/>
      <c r="JW194" s="610"/>
      <c r="JX194" s="610"/>
      <c r="JY194" s="771"/>
      <c r="JZ194" s="610"/>
      <c r="KA194" s="610"/>
      <c r="KB194" s="610"/>
      <c r="KC194" s="610"/>
      <c r="KD194" s="610"/>
      <c r="KE194" s="610"/>
      <c r="KF194" s="610"/>
      <c r="KG194" s="610"/>
      <c r="KH194" s="610"/>
      <c r="KI194" s="610"/>
      <c r="KL194" s="803" t="str">
        <f>IF(Table1[[#This Row],[GTIN]]&lt;&gt;"",Table1[[#This Row],[GTIN]],"")</f>
        <v/>
      </c>
      <c r="KM194" s="804" t="str">
        <f>Table1[[#This Row],[Kreditor]]</f>
        <v/>
      </c>
      <c r="KN194" s="805" t="str">
        <f>IF(Table1[[#This Row],[Gültig ab (Datum)]]&lt;&gt;"",Table1[[#This Row],[Gültig ab (Datum)]],"")</f>
        <v/>
      </c>
      <c r="KO194" s="805" t="str">
        <f>Table1[[#This Row],[Gültig bis]]</f>
        <v/>
      </c>
      <c r="KP194" s="818" t="str">
        <f>IF(Table1[[#This Row],[Artikel verpackt? 
(X=Ja)]]="","",Table1[[#This Row],[Artikel verpackt? 
(X=Ja)]])</f>
        <v/>
      </c>
      <c r="KQ194" s="806" t="str">
        <f>IF(Table1[[#This Row],[Verpackung recyclingfähig?
(X=Ja)]]="","",Table1[[#This Row],[Verpackung recyclingfähig?
(X=Ja)]])</f>
        <v/>
      </c>
      <c r="KR194" s="807"/>
      <c r="KS194" s="808"/>
      <c r="KT194" s="809"/>
      <c r="KU194" s="809"/>
      <c r="KV194" s="809"/>
      <c r="KW194" s="809"/>
      <c r="KX194" s="809"/>
      <c r="KY194" s="809"/>
      <c r="KZ194" s="810"/>
      <c r="LA194" s="811" t="str">
        <f>IF(Table1[[#This Row],[Hauptkörper - B1 - Art]]="","",VLOOKUP(Table1[[#This Row],[Hauptkörper - B1 - Art]],'DD FD'!B:C,2,FALSE))</f>
        <v/>
      </c>
      <c r="LB194" s="812" t="str">
        <f>IF(Table1[[#This Row],[Hauptkörper - B1 - Fraktion]]="","",VLOOKUP(Table1[[#This Row],[Hauptkörper - B1 - Fraktion]],'DD FD'!H:J,3,FALSE))</f>
        <v/>
      </c>
      <c r="LC194" s="809" t="str">
        <f>IF(Table1[[#This Row],[Hauptkörper - B1 - Gewicht
(in G)]]="","",Table1[[#This Row],[Hauptkörper - B1 - Gewicht
(in G)]])</f>
        <v/>
      </c>
      <c r="LD194" s="809" t="str">
        <f>IF(Table1[[#This Row],[Hauptkörper - B1 - Lizenzierungs-pflichtig? (X=Ja)]]="","",Table1[[#This Row],[Hauptkörper - B1 - Lizenzierungs-pflichtig? (X=Ja)]])</f>
        <v/>
      </c>
      <c r="LE194" s="812" t="str">
        <f>IF(Table1[[#This Row],[Hauptkörper - B1 - Virgin Material]]="","",VLOOKUP(Table1[[#This Row],[Hauptkörper - B1 - Virgin Material]],'DD FD'!AJ:AK,2,FALSE))</f>
        <v/>
      </c>
      <c r="LF194" s="813" t="str">
        <f>IF(Table1[[#This Row],[Hauptkörper - B1 - Virgin Material Anteil (in %)]]="","",Table1[[#This Row],[Hauptkörper - B1 - Virgin Material Anteil (in %)]])</f>
        <v/>
      </c>
      <c r="LG194" s="812" t="str">
        <f>IF(Table1[[#This Row],[Hauptkörper - B1 - Recyceltes Material]]="","",VLOOKUP(Table1[[#This Row],[Hauptkörper - B1 - Recyceltes Material]],'DD FD'!AL:AM,2,FALSE))</f>
        <v/>
      </c>
      <c r="LH194" s="813" t="str">
        <f>IF(Table1[[#This Row],[Hauptkörper - B1 - Recyceltes Material Anteil (in %)]]="","",Table1[[#This Row],[Hauptkörper - B1 - Recyceltes Material Anteil (in %)]])</f>
        <v/>
      </c>
      <c r="LI194" s="814" t="str">
        <f>IF(Table1[[#This Row],[Hauptkörper - B1 - Beschichtung]]="","",VLOOKUP(Table1[[#This Row],[Hauptkörper - B1 - Beschichtung]],'DD FD'!AE:AF,2,FALSE))</f>
        <v/>
      </c>
      <c r="LJ194" s="815" t="str">
        <f>IF(Table1[[#This Row],[Hauptkörper - B1 - Beschichtung Anteil (in %)]]="","",Table1[[#This Row],[Hauptkörper - B1 - Beschichtung Anteil (in %)]])</f>
        <v/>
      </c>
      <c r="LK194" s="811" t="str">
        <f>IF(Table1[[#This Row],[Hauptkörper - B2 - Art]]="","",VLOOKUP(Table1[[#This Row],[Hauptkörper - B2 - Art]],'DD FD'!B:C,2,FALSE))</f>
        <v/>
      </c>
      <c r="LL194" s="812" t="str">
        <f>IF(Table1[[#This Row],[Hauptkörper - B2 - Fraktion]]="","",VLOOKUP(Table1[[#This Row],[Hauptkörper - B2 - Fraktion]],'DD FD'!H:J,3,FALSE))</f>
        <v/>
      </c>
      <c r="LM194" s="809" t="str">
        <f>IF(Table1[[#This Row],[Hauptkörper - B2 - Gewicht
(in G)]]="","",Table1[[#This Row],[Hauptkörper - B2 - Gewicht
(in G)]])</f>
        <v/>
      </c>
      <c r="LN194" s="809" t="str">
        <f>IF(Table1[[#This Row],[Hauptkörper - B2 - Lizenzierungs-pflichtig? (X=Ja)]]="","",Table1[[#This Row],[Hauptkörper - B2 - Lizenzierungs-pflichtig? (X=Ja)]])</f>
        <v/>
      </c>
      <c r="LO194" s="812" t="str">
        <f>IF(Table1[[#This Row],[Hauptkörper - B2 - Virgin Material]]="","",VLOOKUP(Table1[[#This Row],[Hauptkörper - B2 - Virgin Material]],'DD FD'!AJ:AK,2,FALSE))</f>
        <v/>
      </c>
      <c r="LP194" s="813" t="str">
        <f>IF(Table1[[#This Row],[Hauptkörper - B2 - Virgin Material Anteil (in %)]]="","",Table1[[#This Row],[Hauptkörper - B2 - Virgin Material Anteil (in %)]])</f>
        <v/>
      </c>
      <c r="LQ194" s="812" t="str">
        <f>IF(Table1[[#This Row],[Hauptkörper - B2 - Recyceltes Material]]="","",VLOOKUP(Table1[[#This Row],[Hauptkörper - B2 - Recyceltes Material]],'DD FD'!AL:AM,2,FALSE))</f>
        <v/>
      </c>
      <c r="LR194" s="813" t="str">
        <f>IF(Table1[[#This Row],[Hauptkörper - B2 - Recyceltes Material Anteil (in %)]]="","",Table1[[#This Row],[Hauptkörper - B2 - Recyceltes Material Anteil (in %)]])</f>
        <v/>
      </c>
      <c r="LS194" s="812" t="str">
        <f>IF(Table1[[#This Row],[Hauptkörper - B2 - Beschichtung]]="","",VLOOKUP(Table1[[#This Row],[Hauptkörper - B2 - Beschichtung]],'DD FD'!AE:AF,2,FALSE))</f>
        <v/>
      </c>
      <c r="LT194" s="815" t="str">
        <f>IF(Table1[[#This Row],[Hauptkörper - B2 - Beschichtung Anteil (in %)]]="","",Table1[[#This Row],[Hauptkörper - B2 - Beschichtung Anteil (in %)]])</f>
        <v/>
      </c>
      <c r="LU194" s="811" t="str">
        <f>IF(Table1[[#This Row],[Hauptkörper - B3 - Art]]="","",VLOOKUP(Table1[[#This Row],[Hauptkörper - B3 - Art]],'DD FD'!B:C,2,FALSE))</f>
        <v/>
      </c>
      <c r="LV194" s="812" t="str">
        <f>IF(Table1[[#This Row],[Hauptkörper - B3 - Fraktion]]="","",VLOOKUP(Table1[[#This Row],[Hauptkörper - B3 - Fraktion]],'DD FD'!H:J,3,FALSE))</f>
        <v/>
      </c>
      <c r="LW194" s="809" t="str">
        <f>IF(Table1[[#This Row],[Hauptkörper - B3 - Gewicht
(in G)]]="","",Table1[[#This Row],[Hauptkörper - B3 - Gewicht
(in G)]])</f>
        <v/>
      </c>
      <c r="LX194" s="809" t="str">
        <f>IF(Table1[[#This Row],[Hauptkörper - B3 - Lizenzierungs-pflichtig? (X=Ja)]]="","",Table1[[#This Row],[Hauptkörper - B3 - Lizenzierungs-pflichtig? (X=Ja)]])</f>
        <v/>
      </c>
      <c r="LY194" s="812" t="str">
        <f>IF(Table1[[#This Row],[Hauptkörper - B3 - Virgin Material]]="","",VLOOKUP(Table1[[#This Row],[Hauptkörper - B3 - Virgin Material]],'DD FD'!AJ:AK,2,FALSE))</f>
        <v/>
      </c>
      <c r="LZ194" s="813" t="str">
        <f>IF(Table1[[#This Row],[Hauptkörper - B3 - Virgin Material Anteil (in %)]]="","",Table1[[#This Row],[Hauptkörper - B3 - Virgin Material Anteil (in %)]])</f>
        <v/>
      </c>
      <c r="MA194" s="812" t="str">
        <f>IF(Table1[[#This Row],[Hauptkörper - B3 - Recyceltes Material]]="","",VLOOKUP(Table1[[#This Row],[Hauptkörper - B3 - Recyceltes Material]],'DD FD'!AL:AM,2,FALSE))</f>
        <v/>
      </c>
      <c r="MB194" s="813" t="str">
        <f>IF(Table1[[#This Row],[Hauptkörper - B3 - Recyceltes Material Anteil (in %)]]="","",Table1[[#This Row],[Hauptkörper - B3 - Recyceltes Material Anteil (in %)]])</f>
        <v/>
      </c>
      <c r="MC194" s="812" t="str">
        <f>IF(Table1[[#This Row],[Hauptkörper - B3 - Beschichtung]]="","",VLOOKUP(Table1[[#This Row],[Hauptkörper - B3 - Beschichtung]],'DD FD'!AE:AF,2,FALSE))</f>
        <v/>
      </c>
      <c r="MD194" s="815" t="str">
        <f>IF(Table1[[#This Row],[Hauptkörper - B3 - Beschichtung Anteil (in %)]]="","",Table1[[#This Row],[Hauptkörper - B3 - Beschichtung Anteil (in %)]])</f>
        <v/>
      </c>
      <c r="ME194" s="811" t="str">
        <f>IF(Table1[[#This Row],[Verschluss - B1 - Art]]="","",VLOOKUP(Table1[[#This Row],[Verschluss - B1 - Art]],'DD FD'!D:E,2,FALSE))</f>
        <v/>
      </c>
      <c r="MF194" s="812" t="str">
        <f>IF(Table1[[#This Row],[Verschluss - B1 - Fraktion]]="","",VLOOKUP(Table1[[#This Row],[Verschluss - B1 - Fraktion]],'DD FD'!H:J,3,FALSE))</f>
        <v/>
      </c>
      <c r="MG194" s="809" t="str">
        <f>IF(Table1[[#This Row],[Verschluss - B1 - Gewicht (in G)]]="","",Table1[[#This Row],[Verschluss - B1 - Gewicht (in G)]])</f>
        <v/>
      </c>
      <c r="MH194" s="809" t="str">
        <f>IF(Table1[[#This Row],[Verschluss - B1 - Lizenzierungs-pflichtig? (X=Ja)]]="","",Table1[[#This Row],[Verschluss - B1 - Lizenzierungs-pflichtig? (X=Ja)]])</f>
        <v/>
      </c>
      <c r="MI194" s="809" t="str">
        <f>IF(Table1[[#This Row],[Verschluss - B1 - Trennbar vom Hauptkörper? (X=Ja)]]="","",Table1[[#This Row],[Verschluss - B1 - Trennbar vom Hauptkörper? (X=Ja)]])</f>
        <v/>
      </c>
      <c r="MJ194" s="812" t="str">
        <f>IF(Table1[[#This Row],[Verschluss - B1 - Virgin Material]]="","",VLOOKUP(Table1[[#This Row],[Verschluss - B1 - Virgin Material]],'DD FD'!AJ:AK,2,FALSE))</f>
        <v/>
      </c>
      <c r="MK194" s="813" t="str">
        <f>IF(Table1[[#This Row],[Verschluss - B1 - Virgin Material Anteil (in %)]]="","",Table1[[#This Row],[Verschluss - B1 - Virgin Material Anteil (in %)]])</f>
        <v/>
      </c>
      <c r="ML194" s="812" t="str">
        <f>IF(Table1[[#This Row],[Verschluss - B1 - Recyceltes Material]]="","",VLOOKUP(Table1[[#This Row],[Verschluss - B1 - Recyceltes Material]],'DD FD'!AL:AM,2,FALSE))</f>
        <v/>
      </c>
      <c r="MM194" s="813" t="str">
        <f>IF(Table1[[#This Row],[Verschluss - B1 - Recyceltes Material Anteil (in %)]]="","",Table1[[#This Row],[Verschluss - B1 - Recyceltes Material Anteil (in %)]])</f>
        <v/>
      </c>
      <c r="MN194" s="812" t="str">
        <f>IF(Table1[[#This Row],[Verschluss - B1 - Beschichtung]]="","",VLOOKUP(Table1[[#This Row],[Verschluss - B1 - Beschichtung]],'DD FD'!AE:AF,2,FALSE))</f>
        <v/>
      </c>
      <c r="MO194" s="815" t="str">
        <f>IF(Table1[[#This Row],[Verschluss - B1 - Beschichtung Anteil (in %)]]="","",Table1[[#This Row],[Verschluss - B1 - Beschichtung Anteil (in %)]])</f>
        <v/>
      </c>
      <c r="MP194" s="811" t="str">
        <f>IF(Table1[[#This Row],[Verschluss - B2 - Art]]="","",VLOOKUP(Table1[[#This Row],[Verschluss - B2 - Art]],'DD FD'!D:E,2,FALSE))</f>
        <v/>
      </c>
      <c r="MQ194" s="812" t="str">
        <f>IF(Table1[[#This Row],[Verschluss - B2 - Fraktion]]="","",VLOOKUP(Table1[[#This Row],[Verschluss - B2 - Fraktion]],'DD FD'!H:J,3,FALSE))</f>
        <v/>
      </c>
      <c r="MR194" s="809" t="str">
        <f>IF(Table1[[#This Row],[Verschluss - B2 - Gewicht (in G)]]="","",Table1[[#This Row],[Verschluss - B2 - Gewicht (in G)]])</f>
        <v/>
      </c>
      <c r="MS194" s="809" t="str">
        <f>IF(Table1[[#This Row],[Verschluss - B2 - Lizenzierungs-pflichtig? (X=Ja)]]="","",Table1[[#This Row],[Verschluss - B2 - Lizenzierungs-pflichtig? (X=Ja)]])</f>
        <v/>
      </c>
      <c r="MT194" s="809" t="str">
        <f>IF(Table1[[#This Row],[Verschluss - B2 - Trennbar vom Hauptkörper? (X=Ja)]]="","",Table1[[#This Row],[Verschluss - B2 - Trennbar vom Hauptkörper? (X=Ja)]])</f>
        <v/>
      </c>
      <c r="MU194" s="812" t="str">
        <f>IF(Table1[[#This Row],[Verschluss - B2 - Virgin Material]]="","",VLOOKUP(Table1[[#This Row],[Verschluss - B2 - Virgin Material]],'DD FD'!AJ:AK,2,FALSE))</f>
        <v/>
      </c>
      <c r="MV194" s="813" t="str">
        <f>IF(Table1[[#This Row],[Verschluss - B2 - Virgin Material Anteil (in %)]]="","",Table1[[#This Row],[Verschluss - B2 - Virgin Material Anteil (in %)]])</f>
        <v/>
      </c>
      <c r="MW194" s="812" t="str">
        <f>IF(Table1[[#This Row],[Verschluss - B2 - Recyceltes Material]]="","",VLOOKUP(Table1[[#This Row],[Verschluss - B2 - Recyceltes Material]],'DD FD'!AL:AM,2,FALSE))</f>
        <v/>
      </c>
      <c r="MX194" s="813" t="str">
        <f>IF(Table1[[#This Row],[Verschluss - B2 - Recyceltes Material Anteil (in %)]]="","",Table1[[#This Row],[Verschluss - B2 - Recyceltes Material Anteil (in %)]])</f>
        <v/>
      </c>
      <c r="MY194" s="812" t="str">
        <f>IF(Table1[[#This Row],[Verschluss - B2 - Beschichtung]]="","",VLOOKUP(Table1[[#This Row],[Verschluss - B2 - Beschichtung]],'DD FD'!AE:AF,2,FALSE))</f>
        <v/>
      </c>
      <c r="MZ194" s="815" t="str">
        <f>IF(Table1[[#This Row],[Verschluss - B2 - Beschichtung Anteil (in %)]]="","",Table1[[#This Row],[Verschluss - B2 - Beschichtung Anteil (in %)]])</f>
        <v/>
      </c>
      <c r="NA194" s="811" t="str">
        <f>IF(Table1[[#This Row],[Verschluss - B3 - Art]]="","",VLOOKUP(Table1[[#This Row],[Verschluss - B3 - Art]],'DD FD'!D:E,2,FALSE))</f>
        <v/>
      </c>
      <c r="NB194" s="812" t="str">
        <f>IF(Table1[[#This Row],[Verschluss - B3 - Fraktion]]="","",VLOOKUP(Table1[[#This Row],[Verschluss - B3 - Fraktion]],'DD FD'!H:J,3,FALSE))</f>
        <v/>
      </c>
      <c r="NC194" s="809" t="str">
        <f>IF(Table1[[#This Row],[Verschluss - B3 - Gewicht (in G)]]="","",Table1[[#This Row],[Verschluss - B3 - Gewicht (in G)]])</f>
        <v/>
      </c>
      <c r="ND194" s="809" t="str">
        <f>IF(Table1[[#This Row],[Verschluss - B3 - Lizenzierungs-pflichtig? (X=Ja)]]="","",Table1[[#This Row],[Verschluss - B3 - Lizenzierungs-pflichtig? (X=Ja)]])</f>
        <v/>
      </c>
      <c r="NE194" s="809" t="str">
        <f>IF(Table1[[#This Row],[Verschluss - B3 - Trennbar vom Hauptkörper? (X=Ja)]]="","",Table1[[#This Row],[Verschluss - B3 - Trennbar vom Hauptkörper? (X=Ja)]])</f>
        <v/>
      </c>
      <c r="NF194" s="812" t="str">
        <f>IF(Table1[[#This Row],[Verschluss - B3 - Virgin Material]]="","",VLOOKUP(Table1[[#This Row],[Verschluss - B3 - Virgin Material]],'DD FD'!AJ:AK,2,FALSE))</f>
        <v/>
      </c>
      <c r="NG194" s="813" t="str">
        <f>IF(Table1[[#This Row],[Verschluss - B3 - Virgin Material Anteil (in %)]]="","",Table1[[#This Row],[Verschluss - B3 - Virgin Material Anteil (in %)]])</f>
        <v/>
      </c>
      <c r="NH194" s="812" t="str">
        <f>IF(Table1[[#This Row],[Verschluss - B3 - Recyceltes Material]]="","",VLOOKUP(Table1[[#This Row],[Verschluss - B3 - Recyceltes Material]],'DD FD'!AL:AM,2,FALSE))</f>
        <v/>
      </c>
      <c r="NI194" s="813" t="str">
        <f>IF(Table1[[#This Row],[Verschluss - B3 - Recyceltes Material Anteil (in %)]]="","",Table1[[#This Row],[Verschluss - B3 - Recyceltes Material Anteil (in %)]])</f>
        <v/>
      </c>
      <c r="NJ194" s="812" t="str">
        <f>IF(Table1[[#This Row],[Verschluss - B3 - Beschichtung]]="","",VLOOKUP(Table1[[#This Row],[Verschluss - B3 - Beschichtung]],'DD FD'!AE:AF,2,FALSE))</f>
        <v/>
      </c>
      <c r="NK194" s="815" t="str">
        <f>IF(Table1[[#This Row],[Verschluss - B3 - Beschichtung Anteil (in %)]]="","",Table1[[#This Row],[Verschluss - B3 - Beschichtung Anteil (in %)]])</f>
        <v/>
      </c>
      <c r="NL194" s="811" t="str">
        <f>IF(Table1[[#This Row],[Etikett - B1 - Art]]="","",VLOOKUP(Table1[[#This Row],[Etikett - B1 - Art]],'DD FD'!F:G,2,FALSE))</f>
        <v/>
      </c>
      <c r="NM194" s="812" t="str">
        <f>IF(Table1[[#This Row],[Etikett - B1 - Fraktion]]="","",VLOOKUP(Table1[[#This Row],[Etikett - B1 - Fraktion]],'DD FD'!H:J,3,FALSE))</f>
        <v/>
      </c>
      <c r="NN194" s="809" t="str">
        <f>IF(Table1[[#This Row],[Etikett - B1 - Gewicht (in G)]]="","",Table1[[#This Row],[Etikett - B1 - Gewicht (in G)]])</f>
        <v/>
      </c>
      <c r="NO194" s="809" t="str">
        <f>IF(Table1[[#This Row],[Etikett - B1 - Lizenzierungs-pflichtig? (X=Ja)]]="","",Table1[[#This Row],[Etikett - B1 - Lizenzierungs-pflichtig? (X=Ja)]])</f>
        <v/>
      </c>
      <c r="NP194" s="809" t="str">
        <f>IF(Table1[[#This Row],[Etikett - B1 - Trennbar vom Hauptkörper? (X=Ja)]]="","",Table1[[#This Row],[Etikett - B1 - Trennbar vom Hauptkörper? (X=Ja)]])</f>
        <v/>
      </c>
      <c r="NQ194" s="812" t="str">
        <f>IF(Table1[[#This Row],[Etikett - B1 - Virgin Material]]="","",VLOOKUP(Table1[[#This Row],[Etikett - B1 - Virgin Material]],'DD FD'!AJ:AK,2,FALSE))</f>
        <v/>
      </c>
      <c r="NR194" s="813" t="str">
        <f>IF(Table1[[#This Row],[Etikett - B1 - Virgin Material Anteil (in %)]]="","",Table1[[#This Row],[Etikett - B1 - Virgin Material Anteil (in %)]])</f>
        <v/>
      </c>
      <c r="NS194" s="812" t="str">
        <f>IF(Table1[[#This Row],[Etikett - B1 - Recyceltes Material]]="","",VLOOKUP(Table1[[#This Row],[Etikett - B1 - Recyceltes Material]],'DD FD'!AL:AM,2,FALSE))</f>
        <v/>
      </c>
      <c r="NT194" s="813" t="str">
        <f>IF(Table1[[#This Row],[Etikett - B1 - Recyceltes Material Anteil (in %)]]="","",Table1[[#This Row],[Etikett - B1 - Recyceltes Material Anteil (in %)]])</f>
        <v/>
      </c>
      <c r="NU194" s="812" t="str">
        <f>IF(Table1[[#This Row],[Etikett - B1 - Beschichtung]]="","",VLOOKUP(Table1[[#This Row],[Etikett - B1 - Beschichtung]],'DD FD'!AE:AF,2,FALSE))</f>
        <v/>
      </c>
      <c r="NV194" s="815" t="str">
        <f>IF(Table1[[#This Row],[Etikett - B1 - Beschichtung Anteil (in %)]]="","",Table1[[#This Row],[Etikett - B1 - Beschichtung Anteil (in %)]])</f>
        <v/>
      </c>
      <c r="NW194" s="811" t="str">
        <f>IF(Table1[[#This Row],[Etikett - B2 - Art]]="","",VLOOKUP(Table1[[#This Row],[Etikett - B2 - Art]],'DD FD'!F:G,2,FALSE))</f>
        <v/>
      </c>
      <c r="NX194" s="812" t="str">
        <f>IF(Table1[[#This Row],[Etikett - B2 - Fraktion]]="","",VLOOKUP(Table1[[#This Row],[Etikett - B2 - Fraktion]],'DD FD'!H:J,3,FALSE))</f>
        <v/>
      </c>
      <c r="NY194" s="809" t="str">
        <f>IF(Table1[[#This Row],[Etikett - B2 - Gewicht (in G)]]="","",Table1[[#This Row],[Etikett - B2 - Gewicht (in G)]])</f>
        <v/>
      </c>
      <c r="NZ194" s="809" t="str">
        <f>IF(Table1[[#This Row],[Etikett - B2 - Lizenzierungs-pflichtig? (X=Ja)]]="","",Table1[[#This Row],[Etikett - B2 - Lizenzierungs-pflichtig? (X=Ja)]])</f>
        <v/>
      </c>
      <c r="OA194" s="809" t="str">
        <f>IF(Table1[[#This Row],[Etikett - B2 - Trennbar vom Hauptkörper? (X=Ja)]]="","",Table1[[#This Row],[Etikett - B2 - Trennbar vom Hauptkörper? (X=Ja)]])</f>
        <v/>
      </c>
      <c r="OB194" s="812" t="str">
        <f>IF(Table1[[#This Row],[Etikett - B2 - Virgin Material]]="","",VLOOKUP(Table1[[#This Row],[Etikett - B2 - Virgin Material]],'DD FD'!AJ:AK,2,FALSE))</f>
        <v/>
      </c>
      <c r="OC194" s="813" t="str">
        <f>IF(Table1[[#This Row],[Etikett - B2 - Virgin Material Anteil (in %)]]="","",Table1[[#This Row],[Etikett - B2 - Virgin Material Anteil (in %)]])</f>
        <v/>
      </c>
      <c r="OD194" s="812" t="str">
        <f>IF(Table1[[#This Row],[Etikett - B2 - Recyceltes Material]]="","",VLOOKUP(Table1[[#This Row],[Etikett - B2 - Recyceltes Material]],'DD FD'!AL:AM,2,FALSE))</f>
        <v/>
      </c>
      <c r="OE194" s="813" t="str">
        <f>IF(Table1[[#This Row],[Etikett - B2 - Recyceltes Material Anteil (in %)]]="","",Table1[[#This Row],[Etikett - B2 - Recyceltes Material Anteil (in %)]])</f>
        <v/>
      </c>
      <c r="OF194" s="812" t="str">
        <f>IF(Table1[[#This Row],[Etikett - B2 - Beschichtung]]="","",VLOOKUP(Table1[[#This Row],[Etikett - B2 - Beschichtung]],'DD FD'!AE:AF,2,FALSE))</f>
        <v/>
      </c>
      <c r="OG194" s="815" t="str">
        <f>IF(Table1[[#This Row],[Etikett - B2 - Beschichtung Anteil (in %)]]="","",Table1[[#This Row],[Etikett - B2 - Beschichtung Anteil (in %)]])</f>
        <v/>
      </c>
      <c r="OH194" s="811" t="str">
        <f>IF(Table1[[#This Row],[Etikett - B3 - Art]]="","",VLOOKUP(Table1[[#This Row],[Etikett - B3 - Art]],'DD FD'!F:G,2,FALSE))</f>
        <v/>
      </c>
      <c r="OI194" s="812" t="str">
        <f>IF(Table1[[#This Row],[Etikett - B3 - Fraktion]]="","",VLOOKUP(Table1[[#This Row],[Etikett - B3 - Fraktion]],'DD FD'!H:J,3,FALSE))</f>
        <v/>
      </c>
      <c r="OJ194" s="809" t="str">
        <f>IF(Table1[[#This Row],[Etikett - B3 - Gewicht (in G)]]="","",Table1[[#This Row],[Etikett - B3 - Gewicht (in G)]])</f>
        <v/>
      </c>
      <c r="OK194" s="809" t="str">
        <f>IF(Table1[[#This Row],[Etikett - B3 - Lizenzierungs-pflichtig? (X=Ja)]]="","",Table1[[#This Row],[Etikett - B3 - Lizenzierungs-pflichtig? (X=Ja)]])</f>
        <v/>
      </c>
      <c r="OL194" s="809" t="str">
        <f>IF(Table1[[#This Row],[Etikett - B3 - Trennbar vom Hauptkörper? (X=Ja)]]="","",Table1[[#This Row],[Etikett - B3 - Trennbar vom Hauptkörper? (X=Ja)]])</f>
        <v/>
      </c>
      <c r="OM194" s="812" t="str">
        <f>IF(Table1[[#This Row],[Etikett - B3 - Virgin Material]]="","",VLOOKUP(Table1[[#This Row],[Etikett - B3 - Virgin Material]],'DD FD'!AJ:AK,2,FALSE))</f>
        <v/>
      </c>
      <c r="ON194" s="813" t="str">
        <f>IF(Table1[[#This Row],[Etikett - B3 - Virgin Material Anteil (in %)]]="","",Table1[[#This Row],[Etikett - B3 - Virgin Material Anteil (in %)]])</f>
        <v/>
      </c>
      <c r="OO194" s="812" t="str">
        <f>IF(Table1[[#This Row],[Etikett - B3 - Recyceltes Material]]="","",VLOOKUP(Table1[[#This Row],[Etikett - B3 - Recyceltes Material]],'DD FD'!AL:AM,2,FALSE))</f>
        <v/>
      </c>
      <c r="OP194" s="813" t="str">
        <f>IF(Table1[[#This Row],[Etikett - B3 - Recyceltes Material Anteil (in %)]]="","",Table1[[#This Row],[Etikett - B3 - Recyceltes Material Anteil (in %)]])</f>
        <v/>
      </c>
      <c r="OQ194" s="812" t="str">
        <f>IF(Table1[[#This Row],[Etikett - B3 - Beschichtung]]="","",VLOOKUP(Table1[[#This Row],[Etikett - B3 - Beschichtung]],'DD FD'!AE:AF,2,FALSE))</f>
        <v/>
      </c>
      <c r="OR194" s="861" t="str">
        <f>IF(Table1[[#This Row],[Etikett - B3 - Beschichtung Anteil (in %)]]="","",Table1[[#This Row],[Etikett - B3 - Beschichtung Anteil (in %)]])</f>
        <v/>
      </c>
      <c r="OS194" s="866">
        <f>ROUNDUP(SUM(
IF(AND(LB194='DD FD'!$J$7,LD194='DD FD'!$AI$3),LC194,0),
IF(AND(LL194='DD FD'!$J$7,LN194='DD FD'!$AI$3),LM194,0),
IF(AND(LV194='DD FD'!$J$7,LX194='DD FD'!$AI$3),LW194,0),
IF(AND(MF194='DD FD'!$J$7,MH194='DD FD'!$AI$3),MG194,0),
IF(AND(MQ194='DD FD'!$J$7,MS194='DD FD'!$AI$3),MR194,0),
IF(AND(NB194='DD FD'!$J$7,ND194='DD FD'!$AI$3),NC194,0),
IF(AND(NM194='DD FD'!$J$7,NO194='DD FD'!$AI$3),NN194,0),
IF(AND(NX194='DD FD'!$J$7,NZ194='DD FD'!$AI$3),NY194,0),
IF(AND(OI194='DD FD'!$J$7,OK194='DD FD'!$AI$3),OJ194,0),
),2)</f>
        <v>0</v>
      </c>
      <c r="OT194" s="865">
        <f>ROUNDUP(SUM(
IF(AND(LB194='DD FD'!$J$6,LD194='DD FD'!$AI$3),LC194,0),
IF(AND(LL194='DD FD'!$J$6,LN194='DD FD'!$AI$3),LM194,0),
IF(AND(LV194='DD FD'!$J$6,LX194='DD FD'!$AI$3),LW194,0),
IF(AND(MF194='DD FD'!$J$6,MH194='DD FD'!$AI$3),MG194,0),
IF(AND(MQ194='DD FD'!$J$6,MS194='DD FD'!$AI$3),MR194,0),
IF(AND(NB194='DD FD'!$J$6,ND194='DD FD'!$AI$3),NC194,0),
IF(AND(NM194='DD FD'!$J$6,NO194='DD FD'!$AI$3),NN194,0),
IF(AND(NX194='DD FD'!$J$6,NZ194='DD FD'!$AI$3),NY194,0),
IF(AND(OI194='DD FD'!$J$6,OK194='DD FD'!$AI$3),OJ194,0),
),2)</f>
        <v>0</v>
      </c>
      <c r="OU194" s="865">
        <f>ROUNDUP(SUM(
IF(AND(LB194='DD FD'!$J$10,LD194='DD FD'!$AI$3),LC194,0),
IF(AND(LL194='DD FD'!$J$10,LN194='DD FD'!$AI$3),LM194,0),
IF(AND(LV194='DD FD'!$J$10,LX194='DD FD'!$AI$3),LW194,0),
IF(AND(MF194='DD FD'!$J$10,MH194='DD FD'!$AI$3),MG194,0),
IF(AND(MQ194='DD FD'!$J$10,MS194='DD FD'!$AI$3),MR194,0),
IF(AND(NB194='DD FD'!$J$10,ND194='DD FD'!$AI$3),NC194,0),
IF(AND(NM194='DD FD'!$J$10,NO194='DD FD'!$AI$3),NN194,0),
IF(AND(NX194='DD FD'!$J$10,NZ194='DD FD'!$AI$3),NY194,0),
IF(AND(OI194='DD FD'!$J$10,OK194='DD FD'!$AI$3),OJ194,0),
),2)</f>
        <v>0</v>
      </c>
      <c r="OV194" s="865">
        <f>ROUNDUP(SUM(
IF(AND(LB194='DD FD'!$J$8,LD194='DD FD'!$AI$3),LC194,0),
IF(AND(LL194='DD FD'!$J$8,LN194='DD FD'!$AI$3),LM194,0),
IF(AND(LV194='DD FD'!$J$8,LX194='DD FD'!$AI$3),LW194,0),
IF(AND(MF194='DD FD'!$J$8,MH194='DD FD'!$AI$3),MG194,0),
IF(AND(MQ194='DD FD'!$J$8,MS194='DD FD'!$AI$3),MR194,0),
IF(AND(NB194='DD FD'!$J$8,ND194='DD FD'!$AI$3),NC194,0),
IF(AND(NM194='DD FD'!$J$8,NO194='DD FD'!$AI$3),NN194,0),
IF(AND(NX194='DD FD'!$J$8,NZ194='DD FD'!$AI$3),NY194,0),
IF(AND(OI194='DD FD'!$J$8,OK194='DD FD'!$AI$3),OJ194,0),
),2)</f>
        <v>0</v>
      </c>
      <c r="OW194" s="865">
        <f>ROUNDUP(SUM(
IF(AND(LB194='DD FD'!$J$5,LD194='DD FD'!$AI$3),LC194,0),
IF(AND(LL194='DD FD'!$J$5,LN194='DD FD'!$AI$3),LM194,0),
IF(AND(LV194='DD FD'!$J$5,LX194='DD FD'!$AI$3),LW194,0),
IF(AND(MF194='DD FD'!$J$5,MH194='DD FD'!$AI$3),MG194,0),
IF(AND(MQ194='DD FD'!$J$5,MS194='DD FD'!$AI$3),MR194,0),
IF(AND(NB194='DD FD'!$J$5,ND194='DD FD'!$AI$3),NC194,0),
IF(AND(NM194='DD FD'!$J$5,NO194='DD FD'!$AI$3),NN194,0),
IF(AND(NX194='DD FD'!$J$5,NZ194='DD FD'!$AI$3),NY194,0),
IF(AND(OI194='DD FD'!$J$5,OK194='DD FD'!$AI$3),OJ194,0),
),2)</f>
        <v>0</v>
      </c>
      <c r="OX194" s="865">
        <f>ROUNDUP(SUM(
IF(AND(LB194='DD FD'!$J$9,LD194='DD FD'!$AI$3),LC194,0),
IF(AND(LL194='DD FD'!$J$9,LN194='DD FD'!$AI$3),LM194,0),
IF(AND(LV194='DD FD'!$J$9,LX194='DD FD'!$AI$3),LW194,0),
IF(AND(MF194='DD FD'!$J$9,MH194='DD FD'!$AI$3),MG194,0),
IF(AND(MQ194='DD FD'!$J$9,MS194='DD FD'!$AI$3),MR194,0),
IF(AND(NB194='DD FD'!$J$9,ND194='DD FD'!$AI$3),NC194,0),
IF(AND(NM194='DD FD'!$J$9,NO194='DD FD'!$AI$3),NN194,0),
IF(AND(NX194='DD FD'!$J$9,NZ194='DD FD'!$AI$3),NY194,0),
IF(AND(OI194='DD FD'!$J$9,OK194='DD FD'!$AI$3),OJ194,0),
),2)</f>
        <v>0</v>
      </c>
      <c r="OY194" s="865">
        <f>ROUNDUP(SUM(
IF(AND(LB194='DD FD'!$J$4,LD194='DD FD'!$AI$3),LC194,0),
IF(AND(LL194='DD FD'!$J$4,LN194='DD FD'!$AI$3),LM194,0),
IF(AND(LV194='DD FD'!$J$4,LX194='DD FD'!$AI$3),LW194,0),
IF(AND(MF194='DD FD'!$J$4,MH194='DD FD'!$AI$3),MG194,0),
IF(AND(MQ194='DD FD'!$J$4,MS194='DD FD'!$AI$3),MR194,0),
IF(AND(NB194='DD FD'!$J$4,ND194='DD FD'!$AI$3),NC194,0),
IF(AND(NM194='DD FD'!$J$4,NO194='DD FD'!$AI$3),NN194,0),
IF(AND(NX194='DD FD'!$J$4,NZ194='DD FD'!$AI$3),NY194,0),
IF(AND(OI194='DD FD'!$J$4,OK194='DD FD'!$AI$3),OJ194,0),
),2)</f>
        <v>0</v>
      </c>
      <c r="OZ194" s="867">
        <f>ROUNDUP(SUM(
IF(AND(LB194='DD FD'!$J$11,LD194='DD FD'!$AI$3),LC194,0),
IF(AND(LL194='DD FD'!$J$11,LN194='DD FD'!$AI$3),LM194,0),
IF(AND(LV194='DD FD'!$J$11,LX194='DD FD'!$AI$3),LW194,0),
IF(AND(MF194='DD FD'!$J$11,MH194='DD FD'!$AI$3),MG194,0),
IF(AND(MQ194='DD FD'!$J$11,MS194='DD FD'!$AI$3),MR194,0),
IF(AND(NB194='DD FD'!$J$11,ND194='DD FD'!$AI$3),NC194,0),
IF(AND(NM194='DD FD'!$J$11,NO194='DD FD'!$AI$3),NN194,0),
IF(AND(NX194='DD FD'!$J$11,NZ194='DD FD'!$AI$3),NY194,0),
IF(AND(OI194='DD FD'!$J$11,OK194='DD FD'!$AI$3),OJ194,0),
),2)</f>
        <v>0</v>
      </c>
    </row>
    <row r="195" spans="1:416">
      <c r="A195" s="663"/>
      <c r="B195" s="182"/>
      <c r="C195" s="282"/>
      <c r="D195" s="282"/>
      <c r="E195" s="183"/>
      <c r="F195" s="355"/>
      <c r="G195" s="359"/>
      <c r="H195" s="664"/>
      <c r="I195" s="173"/>
      <c r="J195" s="161" t="str">
        <f t="shared" si="54"/>
        <v/>
      </c>
      <c r="K195" s="633" t="str">
        <f t="shared" si="71"/>
        <v/>
      </c>
      <c r="L195" s="636"/>
      <c r="M195" s="124" t="str">
        <f t="shared" si="72"/>
        <v/>
      </c>
      <c r="N195" s="125" t="str">
        <f t="shared" si="55"/>
        <v/>
      </c>
      <c r="O195" s="175"/>
      <c r="P195" s="175"/>
      <c r="Q195" s="126" t="str">
        <f t="shared" si="73"/>
        <v/>
      </c>
      <c r="R195" s="184"/>
      <c r="S195" s="184"/>
      <c r="T195" s="182"/>
      <c r="U195" s="182"/>
      <c r="V195" s="182"/>
      <c r="W195" s="358"/>
      <c r="X195" s="182"/>
      <c r="Y195" s="183"/>
      <c r="Z195" s="123"/>
      <c r="AA195" s="176"/>
      <c r="AB195" s="176"/>
      <c r="AC195" s="176"/>
      <c r="AD195" s="176"/>
      <c r="AE195" s="176"/>
      <c r="AF195" s="176"/>
      <c r="AG195" s="127" t="str">
        <f t="shared" si="74"/>
        <v/>
      </c>
      <c r="AH195" s="127" t="str">
        <f t="shared" si="75"/>
        <v/>
      </c>
      <c r="AI195" s="370"/>
      <c r="AJ195" s="635"/>
      <c r="AK195" s="619" t="str">
        <f t="shared" si="76"/>
        <v/>
      </c>
      <c r="AL195" s="124" t="str">
        <f t="shared" si="56"/>
        <v/>
      </c>
      <c r="AM195" s="124" t="str">
        <f t="shared" si="57"/>
        <v/>
      </c>
      <c r="AN195" s="124" t="str">
        <f t="shared" si="58"/>
        <v/>
      </c>
      <c r="AO195" s="124" t="str">
        <f t="shared" si="59"/>
        <v/>
      </c>
      <c r="AP195" s="184"/>
      <c r="AQ195" s="182"/>
      <c r="AR195" s="182"/>
      <c r="AS195" s="182"/>
      <c r="AT195" s="182"/>
      <c r="AU195" s="127" t="str">
        <f t="shared" si="60"/>
        <v/>
      </c>
      <c r="AV195" s="354"/>
      <c r="AW195" s="127" t="str">
        <f t="shared" si="61"/>
        <v/>
      </c>
      <c r="AX195" s="144" t="str">
        <f t="shared" si="62"/>
        <v/>
      </c>
      <c r="AY195" s="182"/>
      <c r="AZ195" s="23"/>
      <c r="BA195" s="23"/>
      <c r="BB195" s="183"/>
      <c r="BC195" s="622"/>
      <c r="BD195" s="649" t="str">
        <f t="shared" si="77"/>
        <v/>
      </c>
      <c r="BE195" s="354"/>
      <c r="BF195" s="192" t="str">
        <f t="shared" si="78"/>
        <v/>
      </c>
      <c r="BG195" s="159"/>
      <c r="BH195" s="159"/>
      <c r="BI195" s="182"/>
      <c r="BJ195" s="194"/>
      <c r="BK195" s="194"/>
      <c r="BL195" s="194"/>
      <c r="BM195" s="127" t="str">
        <f t="shared" si="63"/>
        <v/>
      </c>
      <c r="BN195" s="194"/>
      <c r="BO195" s="178" t="str">
        <f t="shared" si="64"/>
        <v/>
      </c>
      <c r="BP195" s="191"/>
      <c r="BQ195" s="182"/>
      <c r="BR195" s="23"/>
      <c r="BS195" s="23"/>
      <c r="BT195" s="23"/>
      <c r="BU195" s="651"/>
      <c r="BV195" s="647"/>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633" t="str">
        <f t="shared" si="79"/>
        <v/>
      </c>
      <c r="DY195" s="736"/>
      <c r="DZ195" s="334"/>
      <c r="EA195" s="736"/>
      <c r="EB195" s="197"/>
      <c r="EC195" s="194"/>
      <c r="ED195" s="197"/>
      <c r="EE195" s="197"/>
      <c r="EF195" s="194"/>
      <c r="EG195" s="194"/>
      <c r="EH195" s="194"/>
      <c r="EI195" s="123" t="str">
        <f t="shared" si="65"/>
        <v/>
      </c>
      <c r="EJ195" s="194"/>
      <c r="EK195" s="620" t="str">
        <f t="shared" si="66"/>
        <v/>
      </c>
      <c r="EL195" s="756"/>
      <c r="EM195" s="620" t="str">
        <f t="shared" si="80"/>
        <v/>
      </c>
      <c r="EN195" s="733"/>
      <c r="EO195" s="163"/>
      <c r="EP195" s="163"/>
      <c r="EQ195" s="163"/>
      <c r="ER195" s="163"/>
      <c r="ES195" s="163"/>
      <c r="ET195" s="163"/>
      <c r="EU195" s="163"/>
      <c r="EV195" s="163"/>
      <c r="EW195" s="163"/>
      <c r="EX195" s="163"/>
      <c r="EY195" s="163"/>
      <c r="EZ195" s="163"/>
      <c r="FA195" s="163"/>
      <c r="FB195" s="163"/>
      <c r="FC195" s="742"/>
      <c r="FD195" s="648" t="str">
        <f t="shared" si="67"/>
        <v/>
      </c>
      <c r="FE195" s="183"/>
      <c r="FF195" s="201"/>
      <c r="FG195" s="201"/>
      <c r="FH195" s="201"/>
      <c r="FI195" s="201"/>
      <c r="FJ195" s="201"/>
      <c r="FK195" s="201"/>
      <c r="FL195" s="182"/>
      <c r="FM195" s="182"/>
      <c r="FN195" s="334"/>
      <c r="FO195" s="123" t="str">
        <f t="shared" si="68"/>
        <v/>
      </c>
      <c r="FP195" s="889" t="str">
        <f>IF(Table1[[#This Row],[Baumwollanteil (in %)]]&lt;&gt;"","05","")</f>
        <v/>
      </c>
      <c r="FQ195" s="999"/>
      <c r="FR195" s="179" t="str">
        <f t="shared" si="69"/>
        <v/>
      </c>
      <c r="FS195" s="175"/>
      <c r="FT195" s="175"/>
      <c r="FU195" s="175"/>
      <c r="FV195" s="745" t="str">
        <f t="shared" si="70"/>
        <v/>
      </c>
      <c r="FZ195" s="24"/>
      <c r="GA195" s="24"/>
      <c r="GC195" s="1010" t="str">
        <f>IF(Table1[[#This Row],[Global Trade Item Number (GTIN)]]="","",Table1[[#This Row],[Global Trade Item Number (GTIN)]])</f>
        <v/>
      </c>
      <c r="GD195" s="790" t="str">
        <f>IF(Table1[[#This Row],[WAWI-Nr./ Kreditoren-Nummer
(ASDV)]]&lt;&gt;"",Table1[[#This Row],[WAWI-Nr./ Kreditoren-Nummer
(ASDV)]],"")</f>
        <v/>
      </c>
      <c r="GE195" s="190"/>
      <c r="GF195" s="790" t="str">
        <f>IF(Table1[[#This Row],[Gültig ab (Datum)]]&lt;&gt;"","31.12.9999","")</f>
        <v/>
      </c>
      <c r="GG195" s="190"/>
      <c r="GH195" s="190"/>
      <c r="GI195" s="616"/>
      <c r="GJ195" s="765"/>
      <c r="GK195" s="763"/>
      <c r="GL195" s="617"/>
      <c r="GM195" s="617"/>
      <c r="GN195" s="617"/>
      <c r="GO195" s="617"/>
      <c r="GP195" s="617"/>
      <c r="GQ195" s="775"/>
      <c r="GR195" s="771"/>
      <c r="GS195" s="159"/>
      <c r="GT195" s="610"/>
      <c r="GU195" s="610"/>
      <c r="GV195" s="610"/>
      <c r="GW195" s="610"/>
      <c r="GX195" s="610"/>
      <c r="GY195" s="610"/>
      <c r="GZ195" s="610"/>
      <c r="HA195" s="610"/>
      <c r="HB195" s="771"/>
      <c r="HC195" s="610"/>
      <c r="HD195" s="610"/>
      <c r="HE195" s="610"/>
      <c r="HF195" s="610"/>
      <c r="HG195" s="610"/>
      <c r="HH195" s="610"/>
      <c r="HI195" s="610"/>
      <c r="HJ195" s="610"/>
      <c r="HK195" s="610"/>
      <c r="HL195" s="771"/>
      <c r="HM195" s="610"/>
      <c r="HN195" s="610"/>
      <c r="HO195" s="610"/>
      <c r="HP195" s="610"/>
      <c r="HQ195" s="610"/>
      <c r="HR195" s="610"/>
      <c r="HS195" s="610"/>
      <c r="HT195" s="610"/>
      <c r="HU195" s="610"/>
      <c r="HV195" s="771"/>
      <c r="HW195" s="610"/>
      <c r="HX195" s="610"/>
      <c r="HY195" s="610"/>
      <c r="HZ195" s="610"/>
      <c r="IA195" s="610"/>
      <c r="IB195" s="610"/>
      <c r="IC195" s="610"/>
      <c r="ID195" s="610"/>
      <c r="IE195" s="610"/>
      <c r="IF195" s="610"/>
      <c r="IG195" s="771"/>
      <c r="IH195" s="610"/>
      <c r="II195" s="610"/>
      <c r="IJ195" s="610"/>
      <c r="IK195" s="610"/>
      <c r="IL195" s="610"/>
      <c r="IM195" s="610"/>
      <c r="IN195" s="610"/>
      <c r="IO195" s="610"/>
      <c r="IP195" s="610"/>
      <c r="IQ195" s="610"/>
      <c r="IR195" s="771"/>
      <c r="IS195" s="610"/>
      <c r="IT195" s="610"/>
      <c r="IU195" s="610"/>
      <c r="IV195" s="610"/>
      <c r="IW195" s="610"/>
      <c r="IX195" s="610"/>
      <c r="IY195" s="610"/>
      <c r="IZ195" s="610"/>
      <c r="JA195" s="610"/>
      <c r="JB195" s="610"/>
      <c r="JC195" s="771"/>
      <c r="JD195" s="610"/>
      <c r="JE195" s="610"/>
      <c r="JF195" s="610"/>
      <c r="JG195" s="610"/>
      <c r="JH195" s="610"/>
      <c r="JI195" s="610"/>
      <c r="JJ195" s="610"/>
      <c r="JK195" s="610"/>
      <c r="JL195" s="610"/>
      <c r="JM195" s="827"/>
      <c r="JN195" s="771"/>
      <c r="JO195" s="610"/>
      <c r="JP195" s="610"/>
      <c r="JQ195" s="610"/>
      <c r="JR195" s="610"/>
      <c r="JS195" s="610"/>
      <c r="JT195" s="610"/>
      <c r="JU195" s="610"/>
      <c r="JV195" s="610"/>
      <c r="JW195" s="610"/>
      <c r="JX195" s="610"/>
      <c r="JY195" s="771"/>
      <c r="JZ195" s="610"/>
      <c r="KA195" s="610"/>
      <c r="KB195" s="610"/>
      <c r="KC195" s="610"/>
      <c r="KD195" s="610"/>
      <c r="KE195" s="610"/>
      <c r="KF195" s="610"/>
      <c r="KG195" s="610"/>
      <c r="KH195" s="610"/>
      <c r="KI195" s="610"/>
      <c r="KL195" s="803" t="str">
        <f>IF(Table1[[#This Row],[GTIN]]&lt;&gt;"",Table1[[#This Row],[GTIN]],"")</f>
        <v/>
      </c>
      <c r="KM195" s="804" t="str">
        <f>Table1[[#This Row],[Kreditor]]</f>
        <v/>
      </c>
      <c r="KN195" s="805" t="str">
        <f>IF(Table1[[#This Row],[Gültig ab (Datum)]]&lt;&gt;"",Table1[[#This Row],[Gültig ab (Datum)]],"")</f>
        <v/>
      </c>
      <c r="KO195" s="805" t="str">
        <f>Table1[[#This Row],[Gültig bis]]</f>
        <v/>
      </c>
      <c r="KP195" s="818" t="str">
        <f>IF(Table1[[#This Row],[Artikel verpackt? 
(X=Ja)]]="","",Table1[[#This Row],[Artikel verpackt? 
(X=Ja)]])</f>
        <v/>
      </c>
      <c r="KQ195" s="806" t="str">
        <f>IF(Table1[[#This Row],[Verpackung recyclingfähig?
(X=Ja)]]="","",Table1[[#This Row],[Verpackung recyclingfähig?
(X=Ja)]])</f>
        <v/>
      </c>
      <c r="KR195" s="807"/>
      <c r="KS195" s="808"/>
      <c r="KT195" s="809"/>
      <c r="KU195" s="809"/>
      <c r="KV195" s="809"/>
      <c r="KW195" s="809"/>
      <c r="KX195" s="809"/>
      <c r="KY195" s="809"/>
      <c r="KZ195" s="810"/>
      <c r="LA195" s="811" t="str">
        <f>IF(Table1[[#This Row],[Hauptkörper - B1 - Art]]="","",VLOOKUP(Table1[[#This Row],[Hauptkörper - B1 - Art]],'DD FD'!B:C,2,FALSE))</f>
        <v/>
      </c>
      <c r="LB195" s="812" t="str">
        <f>IF(Table1[[#This Row],[Hauptkörper - B1 - Fraktion]]="","",VLOOKUP(Table1[[#This Row],[Hauptkörper - B1 - Fraktion]],'DD FD'!H:J,3,FALSE))</f>
        <v/>
      </c>
      <c r="LC195" s="809" t="str">
        <f>IF(Table1[[#This Row],[Hauptkörper - B1 - Gewicht
(in G)]]="","",Table1[[#This Row],[Hauptkörper - B1 - Gewicht
(in G)]])</f>
        <v/>
      </c>
      <c r="LD195" s="809" t="str">
        <f>IF(Table1[[#This Row],[Hauptkörper - B1 - Lizenzierungs-pflichtig? (X=Ja)]]="","",Table1[[#This Row],[Hauptkörper - B1 - Lizenzierungs-pflichtig? (X=Ja)]])</f>
        <v/>
      </c>
      <c r="LE195" s="812" t="str">
        <f>IF(Table1[[#This Row],[Hauptkörper - B1 - Virgin Material]]="","",VLOOKUP(Table1[[#This Row],[Hauptkörper - B1 - Virgin Material]],'DD FD'!AJ:AK,2,FALSE))</f>
        <v/>
      </c>
      <c r="LF195" s="813" t="str">
        <f>IF(Table1[[#This Row],[Hauptkörper - B1 - Virgin Material Anteil (in %)]]="","",Table1[[#This Row],[Hauptkörper - B1 - Virgin Material Anteil (in %)]])</f>
        <v/>
      </c>
      <c r="LG195" s="812" t="str">
        <f>IF(Table1[[#This Row],[Hauptkörper - B1 - Recyceltes Material]]="","",VLOOKUP(Table1[[#This Row],[Hauptkörper - B1 - Recyceltes Material]],'DD FD'!AL:AM,2,FALSE))</f>
        <v/>
      </c>
      <c r="LH195" s="813" t="str">
        <f>IF(Table1[[#This Row],[Hauptkörper - B1 - Recyceltes Material Anteil (in %)]]="","",Table1[[#This Row],[Hauptkörper - B1 - Recyceltes Material Anteil (in %)]])</f>
        <v/>
      </c>
      <c r="LI195" s="814" t="str">
        <f>IF(Table1[[#This Row],[Hauptkörper - B1 - Beschichtung]]="","",VLOOKUP(Table1[[#This Row],[Hauptkörper - B1 - Beschichtung]],'DD FD'!AE:AF,2,FALSE))</f>
        <v/>
      </c>
      <c r="LJ195" s="815" t="str">
        <f>IF(Table1[[#This Row],[Hauptkörper - B1 - Beschichtung Anteil (in %)]]="","",Table1[[#This Row],[Hauptkörper - B1 - Beschichtung Anteil (in %)]])</f>
        <v/>
      </c>
      <c r="LK195" s="811" t="str">
        <f>IF(Table1[[#This Row],[Hauptkörper - B2 - Art]]="","",VLOOKUP(Table1[[#This Row],[Hauptkörper - B2 - Art]],'DD FD'!B:C,2,FALSE))</f>
        <v/>
      </c>
      <c r="LL195" s="812" t="str">
        <f>IF(Table1[[#This Row],[Hauptkörper - B2 - Fraktion]]="","",VLOOKUP(Table1[[#This Row],[Hauptkörper - B2 - Fraktion]],'DD FD'!H:J,3,FALSE))</f>
        <v/>
      </c>
      <c r="LM195" s="809" t="str">
        <f>IF(Table1[[#This Row],[Hauptkörper - B2 - Gewicht
(in G)]]="","",Table1[[#This Row],[Hauptkörper - B2 - Gewicht
(in G)]])</f>
        <v/>
      </c>
      <c r="LN195" s="809" t="str">
        <f>IF(Table1[[#This Row],[Hauptkörper - B2 - Lizenzierungs-pflichtig? (X=Ja)]]="","",Table1[[#This Row],[Hauptkörper - B2 - Lizenzierungs-pflichtig? (X=Ja)]])</f>
        <v/>
      </c>
      <c r="LO195" s="812" t="str">
        <f>IF(Table1[[#This Row],[Hauptkörper - B2 - Virgin Material]]="","",VLOOKUP(Table1[[#This Row],[Hauptkörper - B2 - Virgin Material]],'DD FD'!AJ:AK,2,FALSE))</f>
        <v/>
      </c>
      <c r="LP195" s="813" t="str">
        <f>IF(Table1[[#This Row],[Hauptkörper - B2 - Virgin Material Anteil (in %)]]="","",Table1[[#This Row],[Hauptkörper - B2 - Virgin Material Anteil (in %)]])</f>
        <v/>
      </c>
      <c r="LQ195" s="812" t="str">
        <f>IF(Table1[[#This Row],[Hauptkörper - B2 - Recyceltes Material]]="","",VLOOKUP(Table1[[#This Row],[Hauptkörper - B2 - Recyceltes Material]],'DD FD'!AL:AM,2,FALSE))</f>
        <v/>
      </c>
      <c r="LR195" s="813" t="str">
        <f>IF(Table1[[#This Row],[Hauptkörper - B2 - Recyceltes Material Anteil (in %)]]="","",Table1[[#This Row],[Hauptkörper - B2 - Recyceltes Material Anteil (in %)]])</f>
        <v/>
      </c>
      <c r="LS195" s="812" t="str">
        <f>IF(Table1[[#This Row],[Hauptkörper - B2 - Beschichtung]]="","",VLOOKUP(Table1[[#This Row],[Hauptkörper - B2 - Beschichtung]],'DD FD'!AE:AF,2,FALSE))</f>
        <v/>
      </c>
      <c r="LT195" s="815" t="str">
        <f>IF(Table1[[#This Row],[Hauptkörper - B2 - Beschichtung Anteil (in %)]]="","",Table1[[#This Row],[Hauptkörper - B2 - Beschichtung Anteil (in %)]])</f>
        <v/>
      </c>
      <c r="LU195" s="811" t="str">
        <f>IF(Table1[[#This Row],[Hauptkörper - B3 - Art]]="","",VLOOKUP(Table1[[#This Row],[Hauptkörper - B3 - Art]],'DD FD'!B:C,2,FALSE))</f>
        <v/>
      </c>
      <c r="LV195" s="812" t="str">
        <f>IF(Table1[[#This Row],[Hauptkörper - B3 - Fraktion]]="","",VLOOKUP(Table1[[#This Row],[Hauptkörper - B3 - Fraktion]],'DD FD'!H:J,3,FALSE))</f>
        <v/>
      </c>
      <c r="LW195" s="809" t="str">
        <f>IF(Table1[[#This Row],[Hauptkörper - B3 - Gewicht
(in G)]]="","",Table1[[#This Row],[Hauptkörper - B3 - Gewicht
(in G)]])</f>
        <v/>
      </c>
      <c r="LX195" s="809" t="str">
        <f>IF(Table1[[#This Row],[Hauptkörper - B3 - Lizenzierungs-pflichtig? (X=Ja)]]="","",Table1[[#This Row],[Hauptkörper - B3 - Lizenzierungs-pflichtig? (X=Ja)]])</f>
        <v/>
      </c>
      <c r="LY195" s="812" t="str">
        <f>IF(Table1[[#This Row],[Hauptkörper - B3 - Virgin Material]]="","",VLOOKUP(Table1[[#This Row],[Hauptkörper - B3 - Virgin Material]],'DD FD'!AJ:AK,2,FALSE))</f>
        <v/>
      </c>
      <c r="LZ195" s="813" t="str">
        <f>IF(Table1[[#This Row],[Hauptkörper - B3 - Virgin Material Anteil (in %)]]="","",Table1[[#This Row],[Hauptkörper - B3 - Virgin Material Anteil (in %)]])</f>
        <v/>
      </c>
      <c r="MA195" s="812" t="str">
        <f>IF(Table1[[#This Row],[Hauptkörper - B3 - Recyceltes Material]]="","",VLOOKUP(Table1[[#This Row],[Hauptkörper - B3 - Recyceltes Material]],'DD FD'!AL:AM,2,FALSE))</f>
        <v/>
      </c>
      <c r="MB195" s="813" t="str">
        <f>IF(Table1[[#This Row],[Hauptkörper - B3 - Recyceltes Material Anteil (in %)]]="","",Table1[[#This Row],[Hauptkörper - B3 - Recyceltes Material Anteil (in %)]])</f>
        <v/>
      </c>
      <c r="MC195" s="812" t="str">
        <f>IF(Table1[[#This Row],[Hauptkörper - B3 - Beschichtung]]="","",VLOOKUP(Table1[[#This Row],[Hauptkörper - B3 - Beschichtung]],'DD FD'!AE:AF,2,FALSE))</f>
        <v/>
      </c>
      <c r="MD195" s="815" t="str">
        <f>IF(Table1[[#This Row],[Hauptkörper - B3 - Beschichtung Anteil (in %)]]="","",Table1[[#This Row],[Hauptkörper - B3 - Beschichtung Anteil (in %)]])</f>
        <v/>
      </c>
      <c r="ME195" s="811" t="str">
        <f>IF(Table1[[#This Row],[Verschluss - B1 - Art]]="","",VLOOKUP(Table1[[#This Row],[Verschluss - B1 - Art]],'DD FD'!D:E,2,FALSE))</f>
        <v/>
      </c>
      <c r="MF195" s="812" t="str">
        <f>IF(Table1[[#This Row],[Verschluss - B1 - Fraktion]]="","",VLOOKUP(Table1[[#This Row],[Verschluss - B1 - Fraktion]],'DD FD'!H:J,3,FALSE))</f>
        <v/>
      </c>
      <c r="MG195" s="809" t="str">
        <f>IF(Table1[[#This Row],[Verschluss - B1 - Gewicht (in G)]]="","",Table1[[#This Row],[Verschluss - B1 - Gewicht (in G)]])</f>
        <v/>
      </c>
      <c r="MH195" s="809" t="str">
        <f>IF(Table1[[#This Row],[Verschluss - B1 - Lizenzierungs-pflichtig? (X=Ja)]]="","",Table1[[#This Row],[Verschluss - B1 - Lizenzierungs-pflichtig? (X=Ja)]])</f>
        <v/>
      </c>
      <c r="MI195" s="809" t="str">
        <f>IF(Table1[[#This Row],[Verschluss - B1 - Trennbar vom Hauptkörper? (X=Ja)]]="","",Table1[[#This Row],[Verschluss - B1 - Trennbar vom Hauptkörper? (X=Ja)]])</f>
        <v/>
      </c>
      <c r="MJ195" s="812" t="str">
        <f>IF(Table1[[#This Row],[Verschluss - B1 - Virgin Material]]="","",VLOOKUP(Table1[[#This Row],[Verschluss - B1 - Virgin Material]],'DD FD'!AJ:AK,2,FALSE))</f>
        <v/>
      </c>
      <c r="MK195" s="813" t="str">
        <f>IF(Table1[[#This Row],[Verschluss - B1 - Virgin Material Anteil (in %)]]="","",Table1[[#This Row],[Verschluss - B1 - Virgin Material Anteil (in %)]])</f>
        <v/>
      </c>
      <c r="ML195" s="812" t="str">
        <f>IF(Table1[[#This Row],[Verschluss - B1 - Recyceltes Material]]="","",VLOOKUP(Table1[[#This Row],[Verschluss - B1 - Recyceltes Material]],'DD FD'!AL:AM,2,FALSE))</f>
        <v/>
      </c>
      <c r="MM195" s="813" t="str">
        <f>IF(Table1[[#This Row],[Verschluss - B1 - Recyceltes Material Anteil (in %)]]="","",Table1[[#This Row],[Verschluss - B1 - Recyceltes Material Anteil (in %)]])</f>
        <v/>
      </c>
      <c r="MN195" s="812" t="str">
        <f>IF(Table1[[#This Row],[Verschluss - B1 - Beschichtung]]="","",VLOOKUP(Table1[[#This Row],[Verschluss - B1 - Beschichtung]],'DD FD'!AE:AF,2,FALSE))</f>
        <v/>
      </c>
      <c r="MO195" s="815" t="str">
        <f>IF(Table1[[#This Row],[Verschluss - B1 - Beschichtung Anteil (in %)]]="","",Table1[[#This Row],[Verschluss - B1 - Beschichtung Anteil (in %)]])</f>
        <v/>
      </c>
      <c r="MP195" s="811" t="str">
        <f>IF(Table1[[#This Row],[Verschluss - B2 - Art]]="","",VLOOKUP(Table1[[#This Row],[Verschluss - B2 - Art]],'DD FD'!D:E,2,FALSE))</f>
        <v/>
      </c>
      <c r="MQ195" s="812" t="str">
        <f>IF(Table1[[#This Row],[Verschluss - B2 - Fraktion]]="","",VLOOKUP(Table1[[#This Row],[Verschluss - B2 - Fraktion]],'DD FD'!H:J,3,FALSE))</f>
        <v/>
      </c>
      <c r="MR195" s="809" t="str">
        <f>IF(Table1[[#This Row],[Verschluss - B2 - Gewicht (in G)]]="","",Table1[[#This Row],[Verschluss - B2 - Gewicht (in G)]])</f>
        <v/>
      </c>
      <c r="MS195" s="809" t="str">
        <f>IF(Table1[[#This Row],[Verschluss - B2 - Lizenzierungs-pflichtig? (X=Ja)]]="","",Table1[[#This Row],[Verschluss - B2 - Lizenzierungs-pflichtig? (X=Ja)]])</f>
        <v/>
      </c>
      <c r="MT195" s="809" t="str">
        <f>IF(Table1[[#This Row],[Verschluss - B2 - Trennbar vom Hauptkörper? (X=Ja)]]="","",Table1[[#This Row],[Verschluss - B2 - Trennbar vom Hauptkörper? (X=Ja)]])</f>
        <v/>
      </c>
      <c r="MU195" s="812" t="str">
        <f>IF(Table1[[#This Row],[Verschluss - B2 - Virgin Material]]="","",VLOOKUP(Table1[[#This Row],[Verschluss - B2 - Virgin Material]],'DD FD'!AJ:AK,2,FALSE))</f>
        <v/>
      </c>
      <c r="MV195" s="813" t="str">
        <f>IF(Table1[[#This Row],[Verschluss - B2 - Virgin Material Anteil (in %)]]="","",Table1[[#This Row],[Verschluss - B2 - Virgin Material Anteil (in %)]])</f>
        <v/>
      </c>
      <c r="MW195" s="812" t="str">
        <f>IF(Table1[[#This Row],[Verschluss - B2 - Recyceltes Material]]="","",VLOOKUP(Table1[[#This Row],[Verschluss - B2 - Recyceltes Material]],'DD FD'!AL:AM,2,FALSE))</f>
        <v/>
      </c>
      <c r="MX195" s="813" t="str">
        <f>IF(Table1[[#This Row],[Verschluss - B2 - Recyceltes Material Anteil (in %)]]="","",Table1[[#This Row],[Verschluss - B2 - Recyceltes Material Anteil (in %)]])</f>
        <v/>
      </c>
      <c r="MY195" s="812" t="str">
        <f>IF(Table1[[#This Row],[Verschluss - B2 - Beschichtung]]="","",VLOOKUP(Table1[[#This Row],[Verschluss - B2 - Beschichtung]],'DD FD'!AE:AF,2,FALSE))</f>
        <v/>
      </c>
      <c r="MZ195" s="815" t="str">
        <f>IF(Table1[[#This Row],[Verschluss - B2 - Beschichtung Anteil (in %)]]="","",Table1[[#This Row],[Verschluss - B2 - Beschichtung Anteil (in %)]])</f>
        <v/>
      </c>
      <c r="NA195" s="811" t="str">
        <f>IF(Table1[[#This Row],[Verschluss - B3 - Art]]="","",VLOOKUP(Table1[[#This Row],[Verschluss - B3 - Art]],'DD FD'!D:E,2,FALSE))</f>
        <v/>
      </c>
      <c r="NB195" s="812" t="str">
        <f>IF(Table1[[#This Row],[Verschluss - B3 - Fraktion]]="","",VLOOKUP(Table1[[#This Row],[Verschluss - B3 - Fraktion]],'DD FD'!H:J,3,FALSE))</f>
        <v/>
      </c>
      <c r="NC195" s="809" t="str">
        <f>IF(Table1[[#This Row],[Verschluss - B3 - Gewicht (in G)]]="","",Table1[[#This Row],[Verschluss - B3 - Gewicht (in G)]])</f>
        <v/>
      </c>
      <c r="ND195" s="809" t="str">
        <f>IF(Table1[[#This Row],[Verschluss - B3 - Lizenzierungs-pflichtig? (X=Ja)]]="","",Table1[[#This Row],[Verschluss - B3 - Lizenzierungs-pflichtig? (X=Ja)]])</f>
        <v/>
      </c>
      <c r="NE195" s="809" t="str">
        <f>IF(Table1[[#This Row],[Verschluss - B3 - Trennbar vom Hauptkörper? (X=Ja)]]="","",Table1[[#This Row],[Verschluss - B3 - Trennbar vom Hauptkörper? (X=Ja)]])</f>
        <v/>
      </c>
      <c r="NF195" s="812" t="str">
        <f>IF(Table1[[#This Row],[Verschluss - B3 - Virgin Material]]="","",VLOOKUP(Table1[[#This Row],[Verschluss - B3 - Virgin Material]],'DD FD'!AJ:AK,2,FALSE))</f>
        <v/>
      </c>
      <c r="NG195" s="813" t="str">
        <f>IF(Table1[[#This Row],[Verschluss - B3 - Virgin Material Anteil (in %)]]="","",Table1[[#This Row],[Verschluss - B3 - Virgin Material Anteil (in %)]])</f>
        <v/>
      </c>
      <c r="NH195" s="812" t="str">
        <f>IF(Table1[[#This Row],[Verschluss - B3 - Recyceltes Material]]="","",VLOOKUP(Table1[[#This Row],[Verschluss - B3 - Recyceltes Material]],'DD FD'!AL:AM,2,FALSE))</f>
        <v/>
      </c>
      <c r="NI195" s="813" t="str">
        <f>IF(Table1[[#This Row],[Verschluss - B3 - Recyceltes Material Anteil (in %)]]="","",Table1[[#This Row],[Verschluss - B3 - Recyceltes Material Anteil (in %)]])</f>
        <v/>
      </c>
      <c r="NJ195" s="812" t="str">
        <f>IF(Table1[[#This Row],[Verschluss - B3 - Beschichtung]]="","",VLOOKUP(Table1[[#This Row],[Verschluss - B3 - Beschichtung]],'DD FD'!AE:AF,2,FALSE))</f>
        <v/>
      </c>
      <c r="NK195" s="815" t="str">
        <f>IF(Table1[[#This Row],[Verschluss - B3 - Beschichtung Anteil (in %)]]="","",Table1[[#This Row],[Verschluss - B3 - Beschichtung Anteil (in %)]])</f>
        <v/>
      </c>
      <c r="NL195" s="811" t="str">
        <f>IF(Table1[[#This Row],[Etikett - B1 - Art]]="","",VLOOKUP(Table1[[#This Row],[Etikett - B1 - Art]],'DD FD'!F:G,2,FALSE))</f>
        <v/>
      </c>
      <c r="NM195" s="812" t="str">
        <f>IF(Table1[[#This Row],[Etikett - B1 - Fraktion]]="","",VLOOKUP(Table1[[#This Row],[Etikett - B1 - Fraktion]],'DD FD'!H:J,3,FALSE))</f>
        <v/>
      </c>
      <c r="NN195" s="809" t="str">
        <f>IF(Table1[[#This Row],[Etikett - B1 - Gewicht (in G)]]="","",Table1[[#This Row],[Etikett - B1 - Gewicht (in G)]])</f>
        <v/>
      </c>
      <c r="NO195" s="809" t="str">
        <f>IF(Table1[[#This Row],[Etikett - B1 - Lizenzierungs-pflichtig? (X=Ja)]]="","",Table1[[#This Row],[Etikett - B1 - Lizenzierungs-pflichtig? (X=Ja)]])</f>
        <v/>
      </c>
      <c r="NP195" s="809" t="str">
        <f>IF(Table1[[#This Row],[Etikett - B1 - Trennbar vom Hauptkörper? (X=Ja)]]="","",Table1[[#This Row],[Etikett - B1 - Trennbar vom Hauptkörper? (X=Ja)]])</f>
        <v/>
      </c>
      <c r="NQ195" s="812" t="str">
        <f>IF(Table1[[#This Row],[Etikett - B1 - Virgin Material]]="","",VLOOKUP(Table1[[#This Row],[Etikett - B1 - Virgin Material]],'DD FD'!AJ:AK,2,FALSE))</f>
        <v/>
      </c>
      <c r="NR195" s="813" t="str">
        <f>IF(Table1[[#This Row],[Etikett - B1 - Virgin Material Anteil (in %)]]="","",Table1[[#This Row],[Etikett - B1 - Virgin Material Anteil (in %)]])</f>
        <v/>
      </c>
      <c r="NS195" s="812" t="str">
        <f>IF(Table1[[#This Row],[Etikett - B1 - Recyceltes Material]]="","",VLOOKUP(Table1[[#This Row],[Etikett - B1 - Recyceltes Material]],'DD FD'!AL:AM,2,FALSE))</f>
        <v/>
      </c>
      <c r="NT195" s="813" t="str">
        <f>IF(Table1[[#This Row],[Etikett - B1 - Recyceltes Material Anteil (in %)]]="","",Table1[[#This Row],[Etikett - B1 - Recyceltes Material Anteil (in %)]])</f>
        <v/>
      </c>
      <c r="NU195" s="812" t="str">
        <f>IF(Table1[[#This Row],[Etikett - B1 - Beschichtung]]="","",VLOOKUP(Table1[[#This Row],[Etikett - B1 - Beschichtung]],'DD FD'!AE:AF,2,FALSE))</f>
        <v/>
      </c>
      <c r="NV195" s="815" t="str">
        <f>IF(Table1[[#This Row],[Etikett - B1 - Beschichtung Anteil (in %)]]="","",Table1[[#This Row],[Etikett - B1 - Beschichtung Anteil (in %)]])</f>
        <v/>
      </c>
      <c r="NW195" s="811" t="str">
        <f>IF(Table1[[#This Row],[Etikett - B2 - Art]]="","",VLOOKUP(Table1[[#This Row],[Etikett - B2 - Art]],'DD FD'!F:G,2,FALSE))</f>
        <v/>
      </c>
      <c r="NX195" s="812" t="str">
        <f>IF(Table1[[#This Row],[Etikett - B2 - Fraktion]]="","",VLOOKUP(Table1[[#This Row],[Etikett - B2 - Fraktion]],'DD FD'!H:J,3,FALSE))</f>
        <v/>
      </c>
      <c r="NY195" s="809" t="str">
        <f>IF(Table1[[#This Row],[Etikett - B2 - Gewicht (in G)]]="","",Table1[[#This Row],[Etikett - B2 - Gewicht (in G)]])</f>
        <v/>
      </c>
      <c r="NZ195" s="809" t="str">
        <f>IF(Table1[[#This Row],[Etikett - B2 - Lizenzierungs-pflichtig? (X=Ja)]]="","",Table1[[#This Row],[Etikett - B2 - Lizenzierungs-pflichtig? (X=Ja)]])</f>
        <v/>
      </c>
      <c r="OA195" s="809" t="str">
        <f>IF(Table1[[#This Row],[Etikett - B2 - Trennbar vom Hauptkörper? (X=Ja)]]="","",Table1[[#This Row],[Etikett - B2 - Trennbar vom Hauptkörper? (X=Ja)]])</f>
        <v/>
      </c>
      <c r="OB195" s="812" t="str">
        <f>IF(Table1[[#This Row],[Etikett - B2 - Virgin Material]]="","",VLOOKUP(Table1[[#This Row],[Etikett - B2 - Virgin Material]],'DD FD'!AJ:AK,2,FALSE))</f>
        <v/>
      </c>
      <c r="OC195" s="813" t="str">
        <f>IF(Table1[[#This Row],[Etikett - B2 - Virgin Material Anteil (in %)]]="","",Table1[[#This Row],[Etikett - B2 - Virgin Material Anteil (in %)]])</f>
        <v/>
      </c>
      <c r="OD195" s="812" t="str">
        <f>IF(Table1[[#This Row],[Etikett - B2 - Recyceltes Material]]="","",VLOOKUP(Table1[[#This Row],[Etikett - B2 - Recyceltes Material]],'DD FD'!AL:AM,2,FALSE))</f>
        <v/>
      </c>
      <c r="OE195" s="813" t="str">
        <f>IF(Table1[[#This Row],[Etikett - B2 - Recyceltes Material Anteil (in %)]]="","",Table1[[#This Row],[Etikett - B2 - Recyceltes Material Anteil (in %)]])</f>
        <v/>
      </c>
      <c r="OF195" s="812" t="str">
        <f>IF(Table1[[#This Row],[Etikett - B2 - Beschichtung]]="","",VLOOKUP(Table1[[#This Row],[Etikett - B2 - Beschichtung]],'DD FD'!AE:AF,2,FALSE))</f>
        <v/>
      </c>
      <c r="OG195" s="815" t="str">
        <f>IF(Table1[[#This Row],[Etikett - B2 - Beschichtung Anteil (in %)]]="","",Table1[[#This Row],[Etikett - B2 - Beschichtung Anteil (in %)]])</f>
        <v/>
      </c>
      <c r="OH195" s="811" t="str">
        <f>IF(Table1[[#This Row],[Etikett - B3 - Art]]="","",VLOOKUP(Table1[[#This Row],[Etikett - B3 - Art]],'DD FD'!F:G,2,FALSE))</f>
        <v/>
      </c>
      <c r="OI195" s="812" t="str">
        <f>IF(Table1[[#This Row],[Etikett - B3 - Fraktion]]="","",VLOOKUP(Table1[[#This Row],[Etikett - B3 - Fraktion]],'DD FD'!H:J,3,FALSE))</f>
        <v/>
      </c>
      <c r="OJ195" s="809" t="str">
        <f>IF(Table1[[#This Row],[Etikett - B3 - Gewicht (in G)]]="","",Table1[[#This Row],[Etikett - B3 - Gewicht (in G)]])</f>
        <v/>
      </c>
      <c r="OK195" s="809" t="str">
        <f>IF(Table1[[#This Row],[Etikett - B3 - Lizenzierungs-pflichtig? (X=Ja)]]="","",Table1[[#This Row],[Etikett - B3 - Lizenzierungs-pflichtig? (X=Ja)]])</f>
        <v/>
      </c>
      <c r="OL195" s="809" t="str">
        <f>IF(Table1[[#This Row],[Etikett - B3 - Trennbar vom Hauptkörper? (X=Ja)]]="","",Table1[[#This Row],[Etikett - B3 - Trennbar vom Hauptkörper? (X=Ja)]])</f>
        <v/>
      </c>
      <c r="OM195" s="812" t="str">
        <f>IF(Table1[[#This Row],[Etikett - B3 - Virgin Material]]="","",VLOOKUP(Table1[[#This Row],[Etikett - B3 - Virgin Material]],'DD FD'!AJ:AK,2,FALSE))</f>
        <v/>
      </c>
      <c r="ON195" s="813" t="str">
        <f>IF(Table1[[#This Row],[Etikett - B3 - Virgin Material Anteil (in %)]]="","",Table1[[#This Row],[Etikett - B3 - Virgin Material Anteil (in %)]])</f>
        <v/>
      </c>
      <c r="OO195" s="812" t="str">
        <f>IF(Table1[[#This Row],[Etikett - B3 - Recyceltes Material]]="","",VLOOKUP(Table1[[#This Row],[Etikett - B3 - Recyceltes Material]],'DD FD'!AL:AM,2,FALSE))</f>
        <v/>
      </c>
      <c r="OP195" s="813" t="str">
        <f>IF(Table1[[#This Row],[Etikett - B3 - Recyceltes Material Anteil (in %)]]="","",Table1[[#This Row],[Etikett - B3 - Recyceltes Material Anteil (in %)]])</f>
        <v/>
      </c>
      <c r="OQ195" s="812" t="str">
        <f>IF(Table1[[#This Row],[Etikett - B3 - Beschichtung]]="","",VLOOKUP(Table1[[#This Row],[Etikett - B3 - Beschichtung]],'DD FD'!AE:AF,2,FALSE))</f>
        <v/>
      </c>
      <c r="OR195" s="861" t="str">
        <f>IF(Table1[[#This Row],[Etikett - B3 - Beschichtung Anteil (in %)]]="","",Table1[[#This Row],[Etikett - B3 - Beschichtung Anteil (in %)]])</f>
        <v/>
      </c>
      <c r="OS195" s="866">
        <f>ROUNDUP(SUM(
IF(AND(LB195='DD FD'!$J$7,LD195='DD FD'!$AI$3),LC195,0),
IF(AND(LL195='DD FD'!$J$7,LN195='DD FD'!$AI$3),LM195,0),
IF(AND(LV195='DD FD'!$J$7,LX195='DD FD'!$AI$3),LW195,0),
IF(AND(MF195='DD FD'!$J$7,MH195='DD FD'!$AI$3),MG195,0),
IF(AND(MQ195='DD FD'!$J$7,MS195='DD FD'!$AI$3),MR195,0),
IF(AND(NB195='DD FD'!$J$7,ND195='DD FD'!$AI$3),NC195,0),
IF(AND(NM195='DD FD'!$J$7,NO195='DD FD'!$AI$3),NN195,0),
IF(AND(NX195='DD FD'!$J$7,NZ195='DD FD'!$AI$3),NY195,0),
IF(AND(OI195='DD FD'!$J$7,OK195='DD FD'!$AI$3),OJ195,0),
),2)</f>
        <v>0</v>
      </c>
      <c r="OT195" s="865">
        <f>ROUNDUP(SUM(
IF(AND(LB195='DD FD'!$J$6,LD195='DD FD'!$AI$3),LC195,0),
IF(AND(LL195='DD FD'!$J$6,LN195='DD FD'!$AI$3),LM195,0),
IF(AND(LV195='DD FD'!$J$6,LX195='DD FD'!$AI$3),LW195,0),
IF(AND(MF195='DD FD'!$J$6,MH195='DD FD'!$AI$3),MG195,0),
IF(AND(MQ195='DD FD'!$J$6,MS195='DD FD'!$AI$3),MR195,0),
IF(AND(NB195='DD FD'!$J$6,ND195='DD FD'!$AI$3),NC195,0),
IF(AND(NM195='DD FD'!$J$6,NO195='DD FD'!$AI$3),NN195,0),
IF(AND(NX195='DD FD'!$J$6,NZ195='DD FD'!$AI$3),NY195,0),
IF(AND(OI195='DD FD'!$J$6,OK195='DD FD'!$AI$3),OJ195,0),
),2)</f>
        <v>0</v>
      </c>
      <c r="OU195" s="865">
        <f>ROUNDUP(SUM(
IF(AND(LB195='DD FD'!$J$10,LD195='DD FD'!$AI$3),LC195,0),
IF(AND(LL195='DD FD'!$J$10,LN195='DD FD'!$AI$3),LM195,0),
IF(AND(LV195='DD FD'!$J$10,LX195='DD FD'!$AI$3),LW195,0),
IF(AND(MF195='DD FD'!$J$10,MH195='DD FD'!$AI$3),MG195,0),
IF(AND(MQ195='DD FD'!$J$10,MS195='DD FD'!$AI$3),MR195,0),
IF(AND(NB195='DD FD'!$J$10,ND195='DD FD'!$AI$3),NC195,0),
IF(AND(NM195='DD FD'!$J$10,NO195='DD FD'!$AI$3),NN195,0),
IF(AND(NX195='DD FD'!$J$10,NZ195='DD FD'!$AI$3),NY195,0),
IF(AND(OI195='DD FD'!$J$10,OK195='DD FD'!$AI$3),OJ195,0),
),2)</f>
        <v>0</v>
      </c>
      <c r="OV195" s="865">
        <f>ROUNDUP(SUM(
IF(AND(LB195='DD FD'!$J$8,LD195='DD FD'!$AI$3),LC195,0),
IF(AND(LL195='DD FD'!$J$8,LN195='DD FD'!$AI$3),LM195,0),
IF(AND(LV195='DD FD'!$J$8,LX195='DD FD'!$AI$3),LW195,0),
IF(AND(MF195='DD FD'!$J$8,MH195='DD FD'!$AI$3),MG195,0),
IF(AND(MQ195='DD FD'!$J$8,MS195='DD FD'!$AI$3),MR195,0),
IF(AND(NB195='DD FD'!$J$8,ND195='DD FD'!$AI$3),NC195,0),
IF(AND(NM195='DD FD'!$J$8,NO195='DD FD'!$AI$3),NN195,0),
IF(AND(NX195='DD FD'!$J$8,NZ195='DD FD'!$AI$3),NY195,0),
IF(AND(OI195='DD FD'!$J$8,OK195='DD FD'!$AI$3),OJ195,0),
),2)</f>
        <v>0</v>
      </c>
      <c r="OW195" s="865">
        <f>ROUNDUP(SUM(
IF(AND(LB195='DD FD'!$J$5,LD195='DD FD'!$AI$3),LC195,0),
IF(AND(LL195='DD FD'!$J$5,LN195='DD FD'!$AI$3),LM195,0),
IF(AND(LV195='DD FD'!$J$5,LX195='DD FD'!$AI$3),LW195,0),
IF(AND(MF195='DD FD'!$J$5,MH195='DD FD'!$AI$3),MG195,0),
IF(AND(MQ195='DD FD'!$J$5,MS195='DD FD'!$AI$3),MR195,0),
IF(AND(NB195='DD FD'!$J$5,ND195='DD FD'!$AI$3),NC195,0),
IF(AND(NM195='DD FD'!$J$5,NO195='DD FD'!$AI$3),NN195,0),
IF(AND(NX195='DD FD'!$J$5,NZ195='DD FD'!$AI$3),NY195,0),
IF(AND(OI195='DD FD'!$J$5,OK195='DD FD'!$AI$3),OJ195,0),
),2)</f>
        <v>0</v>
      </c>
      <c r="OX195" s="865">
        <f>ROUNDUP(SUM(
IF(AND(LB195='DD FD'!$J$9,LD195='DD FD'!$AI$3),LC195,0),
IF(AND(LL195='DD FD'!$J$9,LN195='DD FD'!$AI$3),LM195,0),
IF(AND(LV195='DD FD'!$J$9,LX195='DD FD'!$AI$3),LW195,0),
IF(AND(MF195='DD FD'!$J$9,MH195='DD FD'!$AI$3),MG195,0),
IF(AND(MQ195='DD FD'!$J$9,MS195='DD FD'!$AI$3),MR195,0),
IF(AND(NB195='DD FD'!$J$9,ND195='DD FD'!$AI$3),NC195,0),
IF(AND(NM195='DD FD'!$J$9,NO195='DD FD'!$AI$3),NN195,0),
IF(AND(NX195='DD FD'!$J$9,NZ195='DD FD'!$AI$3),NY195,0),
IF(AND(OI195='DD FD'!$J$9,OK195='DD FD'!$AI$3),OJ195,0),
),2)</f>
        <v>0</v>
      </c>
      <c r="OY195" s="865">
        <f>ROUNDUP(SUM(
IF(AND(LB195='DD FD'!$J$4,LD195='DD FD'!$AI$3),LC195,0),
IF(AND(LL195='DD FD'!$J$4,LN195='DD FD'!$AI$3),LM195,0),
IF(AND(LV195='DD FD'!$J$4,LX195='DD FD'!$AI$3),LW195,0),
IF(AND(MF195='DD FD'!$J$4,MH195='DD FD'!$AI$3),MG195,0),
IF(AND(MQ195='DD FD'!$J$4,MS195='DD FD'!$AI$3),MR195,0),
IF(AND(NB195='DD FD'!$J$4,ND195='DD FD'!$AI$3),NC195,0),
IF(AND(NM195='DD FD'!$J$4,NO195='DD FD'!$AI$3),NN195,0),
IF(AND(NX195='DD FD'!$J$4,NZ195='DD FD'!$AI$3),NY195,0),
IF(AND(OI195='DD FD'!$J$4,OK195='DD FD'!$AI$3),OJ195,0),
),2)</f>
        <v>0</v>
      </c>
      <c r="OZ195" s="867">
        <f>ROUNDUP(SUM(
IF(AND(LB195='DD FD'!$J$11,LD195='DD FD'!$AI$3),LC195,0),
IF(AND(LL195='DD FD'!$J$11,LN195='DD FD'!$AI$3),LM195,0),
IF(AND(LV195='DD FD'!$J$11,LX195='DD FD'!$AI$3),LW195,0),
IF(AND(MF195='DD FD'!$J$11,MH195='DD FD'!$AI$3),MG195,0),
IF(AND(MQ195='DD FD'!$J$11,MS195='DD FD'!$AI$3),MR195,0),
IF(AND(NB195='DD FD'!$J$11,ND195='DD FD'!$AI$3),NC195,0),
IF(AND(NM195='DD FD'!$J$11,NO195='DD FD'!$AI$3),NN195,0),
IF(AND(NX195='DD FD'!$J$11,NZ195='DD FD'!$AI$3),NY195,0),
IF(AND(OI195='DD FD'!$J$11,OK195='DD FD'!$AI$3),OJ195,0),
),2)</f>
        <v>0</v>
      </c>
    </row>
    <row r="196" spans="1:416">
      <c r="A196" s="663"/>
      <c r="B196" s="182"/>
      <c r="C196" s="282"/>
      <c r="D196" s="282"/>
      <c r="E196" s="183"/>
      <c r="F196" s="355"/>
      <c r="G196" s="359"/>
      <c r="H196" s="664"/>
      <c r="I196" s="173"/>
      <c r="J196" s="161" t="str">
        <f t="shared" si="54"/>
        <v/>
      </c>
      <c r="K196" s="633" t="str">
        <f t="shared" si="71"/>
        <v/>
      </c>
      <c r="L196" s="636"/>
      <c r="M196" s="124" t="str">
        <f t="shared" si="72"/>
        <v/>
      </c>
      <c r="N196" s="125" t="str">
        <f t="shared" si="55"/>
        <v/>
      </c>
      <c r="O196" s="175"/>
      <c r="P196" s="175"/>
      <c r="Q196" s="126" t="str">
        <f t="shared" si="73"/>
        <v/>
      </c>
      <c r="R196" s="184"/>
      <c r="S196" s="184"/>
      <c r="T196" s="182"/>
      <c r="U196" s="182"/>
      <c r="V196" s="182"/>
      <c r="W196" s="358"/>
      <c r="X196" s="182"/>
      <c r="Y196" s="183"/>
      <c r="Z196" s="123"/>
      <c r="AA196" s="176"/>
      <c r="AB196" s="176"/>
      <c r="AC196" s="176"/>
      <c r="AD196" s="176"/>
      <c r="AE196" s="176"/>
      <c r="AF196" s="176"/>
      <c r="AG196" s="127" t="str">
        <f t="shared" si="74"/>
        <v/>
      </c>
      <c r="AH196" s="127" t="str">
        <f t="shared" si="75"/>
        <v/>
      </c>
      <c r="AI196" s="370"/>
      <c r="AJ196" s="635"/>
      <c r="AK196" s="619" t="str">
        <f t="shared" si="76"/>
        <v/>
      </c>
      <c r="AL196" s="124" t="str">
        <f t="shared" si="56"/>
        <v/>
      </c>
      <c r="AM196" s="124" t="str">
        <f t="shared" si="57"/>
        <v/>
      </c>
      <c r="AN196" s="124" t="str">
        <f t="shared" si="58"/>
        <v/>
      </c>
      <c r="AO196" s="124" t="str">
        <f t="shared" si="59"/>
        <v/>
      </c>
      <c r="AP196" s="184"/>
      <c r="AQ196" s="182"/>
      <c r="AR196" s="182"/>
      <c r="AS196" s="182"/>
      <c r="AT196" s="182"/>
      <c r="AU196" s="127" t="str">
        <f t="shared" si="60"/>
        <v/>
      </c>
      <c r="AV196" s="354"/>
      <c r="AW196" s="127" t="str">
        <f t="shared" si="61"/>
        <v/>
      </c>
      <c r="AX196" s="144" t="str">
        <f t="shared" si="62"/>
        <v/>
      </c>
      <c r="AY196" s="182"/>
      <c r="AZ196" s="23"/>
      <c r="BA196" s="23"/>
      <c r="BB196" s="183"/>
      <c r="BC196" s="622"/>
      <c r="BD196" s="649" t="str">
        <f t="shared" si="77"/>
        <v/>
      </c>
      <c r="BE196" s="354"/>
      <c r="BF196" s="192" t="str">
        <f t="shared" si="78"/>
        <v/>
      </c>
      <c r="BG196" s="159"/>
      <c r="BH196" s="159"/>
      <c r="BI196" s="182"/>
      <c r="BJ196" s="194"/>
      <c r="BK196" s="194"/>
      <c r="BL196" s="194"/>
      <c r="BM196" s="127" t="str">
        <f t="shared" si="63"/>
        <v/>
      </c>
      <c r="BN196" s="194"/>
      <c r="BO196" s="178" t="str">
        <f t="shared" si="64"/>
        <v/>
      </c>
      <c r="BP196" s="191"/>
      <c r="BQ196" s="182"/>
      <c r="BR196" s="23"/>
      <c r="BS196" s="23"/>
      <c r="BT196" s="23"/>
      <c r="BU196" s="651"/>
      <c r="BV196" s="647"/>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633" t="str">
        <f t="shared" si="79"/>
        <v/>
      </c>
      <c r="DY196" s="736"/>
      <c r="DZ196" s="334"/>
      <c r="EA196" s="736"/>
      <c r="EB196" s="197"/>
      <c r="EC196" s="194"/>
      <c r="ED196" s="197"/>
      <c r="EE196" s="197"/>
      <c r="EF196" s="194"/>
      <c r="EG196" s="194"/>
      <c r="EH196" s="194"/>
      <c r="EI196" s="123" t="str">
        <f t="shared" si="65"/>
        <v/>
      </c>
      <c r="EJ196" s="194"/>
      <c r="EK196" s="620" t="str">
        <f t="shared" si="66"/>
        <v/>
      </c>
      <c r="EL196" s="756"/>
      <c r="EM196" s="620" t="str">
        <f t="shared" si="80"/>
        <v/>
      </c>
      <c r="EN196" s="733"/>
      <c r="EO196" s="163"/>
      <c r="EP196" s="163"/>
      <c r="EQ196" s="163"/>
      <c r="ER196" s="163"/>
      <c r="ES196" s="163"/>
      <c r="ET196" s="163"/>
      <c r="EU196" s="163"/>
      <c r="EV196" s="163"/>
      <c r="EW196" s="163"/>
      <c r="EX196" s="163"/>
      <c r="EY196" s="163"/>
      <c r="EZ196" s="163"/>
      <c r="FA196" s="163"/>
      <c r="FB196" s="163"/>
      <c r="FC196" s="742"/>
      <c r="FD196" s="648" t="str">
        <f t="shared" si="67"/>
        <v/>
      </c>
      <c r="FE196" s="183"/>
      <c r="FF196" s="201"/>
      <c r="FG196" s="201"/>
      <c r="FH196" s="201"/>
      <c r="FI196" s="201"/>
      <c r="FJ196" s="201"/>
      <c r="FK196" s="201"/>
      <c r="FL196" s="182"/>
      <c r="FM196" s="182"/>
      <c r="FN196" s="334"/>
      <c r="FO196" s="123" t="str">
        <f t="shared" si="68"/>
        <v/>
      </c>
      <c r="FP196" s="889" t="str">
        <f>IF(Table1[[#This Row],[Baumwollanteil (in %)]]&lt;&gt;"","05","")</f>
        <v/>
      </c>
      <c r="FQ196" s="999"/>
      <c r="FR196" s="179" t="str">
        <f t="shared" si="69"/>
        <v/>
      </c>
      <c r="FS196" s="175"/>
      <c r="FT196" s="175"/>
      <c r="FU196" s="175"/>
      <c r="FV196" s="745" t="str">
        <f t="shared" si="70"/>
        <v/>
      </c>
      <c r="FZ196" s="24"/>
      <c r="GA196" s="24"/>
      <c r="GC196" s="1010" t="str">
        <f>IF(Table1[[#This Row],[Global Trade Item Number (GTIN)]]="","",Table1[[#This Row],[Global Trade Item Number (GTIN)]])</f>
        <v/>
      </c>
      <c r="GD196" s="790" t="str">
        <f>IF(Table1[[#This Row],[WAWI-Nr./ Kreditoren-Nummer
(ASDV)]]&lt;&gt;"",Table1[[#This Row],[WAWI-Nr./ Kreditoren-Nummer
(ASDV)]],"")</f>
        <v/>
      </c>
      <c r="GE196" s="190"/>
      <c r="GF196" s="790" t="str">
        <f>IF(Table1[[#This Row],[Gültig ab (Datum)]]&lt;&gt;"","31.12.9999","")</f>
        <v/>
      </c>
      <c r="GG196" s="190"/>
      <c r="GH196" s="190"/>
      <c r="GI196" s="616"/>
      <c r="GJ196" s="765"/>
      <c r="GK196" s="763"/>
      <c r="GL196" s="617"/>
      <c r="GM196" s="617"/>
      <c r="GN196" s="617"/>
      <c r="GO196" s="617"/>
      <c r="GP196" s="617"/>
      <c r="GQ196" s="775"/>
      <c r="GR196" s="771"/>
      <c r="GS196" s="159"/>
      <c r="GT196" s="610"/>
      <c r="GU196" s="610"/>
      <c r="GV196" s="610"/>
      <c r="GW196" s="610"/>
      <c r="GX196" s="610"/>
      <c r="GY196" s="610"/>
      <c r="GZ196" s="610"/>
      <c r="HA196" s="610"/>
      <c r="HB196" s="771"/>
      <c r="HC196" s="610"/>
      <c r="HD196" s="610"/>
      <c r="HE196" s="610"/>
      <c r="HF196" s="610"/>
      <c r="HG196" s="610"/>
      <c r="HH196" s="610"/>
      <c r="HI196" s="610"/>
      <c r="HJ196" s="610"/>
      <c r="HK196" s="610"/>
      <c r="HL196" s="771"/>
      <c r="HM196" s="610"/>
      <c r="HN196" s="610"/>
      <c r="HO196" s="610"/>
      <c r="HP196" s="610"/>
      <c r="HQ196" s="610"/>
      <c r="HR196" s="610"/>
      <c r="HS196" s="610"/>
      <c r="HT196" s="610"/>
      <c r="HU196" s="610"/>
      <c r="HV196" s="771"/>
      <c r="HW196" s="610"/>
      <c r="HX196" s="610"/>
      <c r="HY196" s="610"/>
      <c r="HZ196" s="610"/>
      <c r="IA196" s="610"/>
      <c r="IB196" s="610"/>
      <c r="IC196" s="610"/>
      <c r="ID196" s="610"/>
      <c r="IE196" s="610"/>
      <c r="IF196" s="610"/>
      <c r="IG196" s="771"/>
      <c r="IH196" s="610"/>
      <c r="II196" s="610"/>
      <c r="IJ196" s="610"/>
      <c r="IK196" s="610"/>
      <c r="IL196" s="610"/>
      <c r="IM196" s="610"/>
      <c r="IN196" s="610"/>
      <c r="IO196" s="610"/>
      <c r="IP196" s="610"/>
      <c r="IQ196" s="610"/>
      <c r="IR196" s="771"/>
      <c r="IS196" s="610"/>
      <c r="IT196" s="610"/>
      <c r="IU196" s="610"/>
      <c r="IV196" s="610"/>
      <c r="IW196" s="610"/>
      <c r="IX196" s="610"/>
      <c r="IY196" s="610"/>
      <c r="IZ196" s="610"/>
      <c r="JA196" s="610"/>
      <c r="JB196" s="610"/>
      <c r="JC196" s="771"/>
      <c r="JD196" s="610"/>
      <c r="JE196" s="610"/>
      <c r="JF196" s="610"/>
      <c r="JG196" s="610"/>
      <c r="JH196" s="610"/>
      <c r="JI196" s="610"/>
      <c r="JJ196" s="610"/>
      <c r="JK196" s="610"/>
      <c r="JL196" s="610"/>
      <c r="JM196" s="827"/>
      <c r="JN196" s="771"/>
      <c r="JO196" s="610"/>
      <c r="JP196" s="610"/>
      <c r="JQ196" s="610"/>
      <c r="JR196" s="610"/>
      <c r="JS196" s="610"/>
      <c r="JT196" s="610"/>
      <c r="JU196" s="610"/>
      <c r="JV196" s="610"/>
      <c r="JW196" s="610"/>
      <c r="JX196" s="610"/>
      <c r="JY196" s="771"/>
      <c r="JZ196" s="610"/>
      <c r="KA196" s="610"/>
      <c r="KB196" s="610"/>
      <c r="KC196" s="610"/>
      <c r="KD196" s="610"/>
      <c r="KE196" s="610"/>
      <c r="KF196" s="610"/>
      <c r="KG196" s="610"/>
      <c r="KH196" s="610"/>
      <c r="KI196" s="610"/>
      <c r="KL196" s="803" t="str">
        <f>IF(Table1[[#This Row],[GTIN]]&lt;&gt;"",Table1[[#This Row],[GTIN]],"")</f>
        <v/>
      </c>
      <c r="KM196" s="804" t="str">
        <f>Table1[[#This Row],[Kreditor]]</f>
        <v/>
      </c>
      <c r="KN196" s="805" t="str">
        <f>IF(Table1[[#This Row],[Gültig ab (Datum)]]&lt;&gt;"",Table1[[#This Row],[Gültig ab (Datum)]],"")</f>
        <v/>
      </c>
      <c r="KO196" s="805" t="str">
        <f>Table1[[#This Row],[Gültig bis]]</f>
        <v/>
      </c>
      <c r="KP196" s="818" t="str">
        <f>IF(Table1[[#This Row],[Artikel verpackt? 
(X=Ja)]]="","",Table1[[#This Row],[Artikel verpackt? 
(X=Ja)]])</f>
        <v/>
      </c>
      <c r="KQ196" s="806" t="str">
        <f>IF(Table1[[#This Row],[Verpackung recyclingfähig?
(X=Ja)]]="","",Table1[[#This Row],[Verpackung recyclingfähig?
(X=Ja)]])</f>
        <v/>
      </c>
      <c r="KR196" s="807"/>
      <c r="KS196" s="808"/>
      <c r="KT196" s="809"/>
      <c r="KU196" s="809"/>
      <c r="KV196" s="809"/>
      <c r="KW196" s="809"/>
      <c r="KX196" s="809"/>
      <c r="KY196" s="809"/>
      <c r="KZ196" s="810"/>
      <c r="LA196" s="811" t="str">
        <f>IF(Table1[[#This Row],[Hauptkörper - B1 - Art]]="","",VLOOKUP(Table1[[#This Row],[Hauptkörper - B1 - Art]],'DD FD'!B:C,2,FALSE))</f>
        <v/>
      </c>
      <c r="LB196" s="812" t="str">
        <f>IF(Table1[[#This Row],[Hauptkörper - B1 - Fraktion]]="","",VLOOKUP(Table1[[#This Row],[Hauptkörper - B1 - Fraktion]],'DD FD'!H:J,3,FALSE))</f>
        <v/>
      </c>
      <c r="LC196" s="809" t="str">
        <f>IF(Table1[[#This Row],[Hauptkörper - B1 - Gewicht
(in G)]]="","",Table1[[#This Row],[Hauptkörper - B1 - Gewicht
(in G)]])</f>
        <v/>
      </c>
      <c r="LD196" s="809" t="str">
        <f>IF(Table1[[#This Row],[Hauptkörper - B1 - Lizenzierungs-pflichtig? (X=Ja)]]="","",Table1[[#This Row],[Hauptkörper - B1 - Lizenzierungs-pflichtig? (X=Ja)]])</f>
        <v/>
      </c>
      <c r="LE196" s="812" t="str">
        <f>IF(Table1[[#This Row],[Hauptkörper - B1 - Virgin Material]]="","",VLOOKUP(Table1[[#This Row],[Hauptkörper - B1 - Virgin Material]],'DD FD'!AJ:AK,2,FALSE))</f>
        <v/>
      </c>
      <c r="LF196" s="813" t="str">
        <f>IF(Table1[[#This Row],[Hauptkörper - B1 - Virgin Material Anteil (in %)]]="","",Table1[[#This Row],[Hauptkörper - B1 - Virgin Material Anteil (in %)]])</f>
        <v/>
      </c>
      <c r="LG196" s="812" t="str">
        <f>IF(Table1[[#This Row],[Hauptkörper - B1 - Recyceltes Material]]="","",VLOOKUP(Table1[[#This Row],[Hauptkörper - B1 - Recyceltes Material]],'DD FD'!AL:AM,2,FALSE))</f>
        <v/>
      </c>
      <c r="LH196" s="813" t="str">
        <f>IF(Table1[[#This Row],[Hauptkörper - B1 - Recyceltes Material Anteil (in %)]]="","",Table1[[#This Row],[Hauptkörper - B1 - Recyceltes Material Anteil (in %)]])</f>
        <v/>
      </c>
      <c r="LI196" s="814" t="str">
        <f>IF(Table1[[#This Row],[Hauptkörper - B1 - Beschichtung]]="","",VLOOKUP(Table1[[#This Row],[Hauptkörper - B1 - Beschichtung]],'DD FD'!AE:AF,2,FALSE))</f>
        <v/>
      </c>
      <c r="LJ196" s="815" t="str">
        <f>IF(Table1[[#This Row],[Hauptkörper - B1 - Beschichtung Anteil (in %)]]="","",Table1[[#This Row],[Hauptkörper - B1 - Beschichtung Anteil (in %)]])</f>
        <v/>
      </c>
      <c r="LK196" s="811" t="str">
        <f>IF(Table1[[#This Row],[Hauptkörper - B2 - Art]]="","",VLOOKUP(Table1[[#This Row],[Hauptkörper - B2 - Art]],'DD FD'!B:C,2,FALSE))</f>
        <v/>
      </c>
      <c r="LL196" s="812" t="str">
        <f>IF(Table1[[#This Row],[Hauptkörper - B2 - Fraktion]]="","",VLOOKUP(Table1[[#This Row],[Hauptkörper - B2 - Fraktion]],'DD FD'!H:J,3,FALSE))</f>
        <v/>
      </c>
      <c r="LM196" s="809" t="str">
        <f>IF(Table1[[#This Row],[Hauptkörper - B2 - Gewicht
(in G)]]="","",Table1[[#This Row],[Hauptkörper - B2 - Gewicht
(in G)]])</f>
        <v/>
      </c>
      <c r="LN196" s="809" t="str">
        <f>IF(Table1[[#This Row],[Hauptkörper - B2 - Lizenzierungs-pflichtig? (X=Ja)]]="","",Table1[[#This Row],[Hauptkörper - B2 - Lizenzierungs-pflichtig? (X=Ja)]])</f>
        <v/>
      </c>
      <c r="LO196" s="812" t="str">
        <f>IF(Table1[[#This Row],[Hauptkörper - B2 - Virgin Material]]="","",VLOOKUP(Table1[[#This Row],[Hauptkörper - B2 - Virgin Material]],'DD FD'!AJ:AK,2,FALSE))</f>
        <v/>
      </c>
      <c r="LP196" s="813" t="str">
        <f>IF(Table1[[#This Row],[Hauptkörper - B2 - Virgin Material Anteil (in %)]]="","",Table1[[#This Row],[Hauptkörper - B2 - Virgin Material Anteil (in %)]])</f>
        <v/>
      </c>
      <c r="LQ196" s="812" t="str">
        <f>IF(Table1[[#This Row],[Hauptkörper - B2 - Recyceltes Material]]="","",VLOOKUP(Table1[[#This Row],[Hauptkörper - B2 - Recyceltes Material]],'DD FD'!AL:AM,2,FALSE))</f>
        <v/>
      </c>
      <c r="LR196" s="813" t="str">
        <f>IF(Table1[[#This Row],[Hauptkörper - B2 - Recyceltes Material Anteil (in %)]]="","",Table1[[#This Row],[Hauptkörper - B2 - Recyceltes Material Anteil (in %)]])</f>
        <v/>
      </c>
      <c r="LS196" s="812" t="str">
        <f>IF(Table1[[#This Row],[Hauptkörper - B2 - Beschichtung]]="","",VLOOKUP(Table1[[#This Row],[Hauptkörper - B2 - Beschichtung]],'DD FD'!AE:AF,2,FALSE))</f>
        <v/>
      </c>
      <c r="LT196" s="815" t="str">
        <f>IF(Table1[[#This Row],[Hauptkörper - B2 - Beschichtung Anteil (in %)]]="","",Table1[[#This Row],[Hauptkörper - B2 - Beschichtung Anteil (in %)]])</f>
        <v/>
      </c>
      <c r="LU196" s="811" t="str">
        <f>IF(Table1[[#This Row],[Hauptkörper - B3 - Art]]="","",VLOOKUP(Table1[[#This Row],[Hauptkörper - B3 - Art]],'DD FD'!B:C,2,FALSE))</f>
        <v/>
      </c>
      <c r="LV196" s="812" t="str">
        <f>IF(Table1[[#This Row],[Hauptkörper - B3 - Fraktion]]="","",VLOOKUP(Table1[[#This Row],[Hauptkörper - B3 - Fraktion]],'DD FD'!H:J,3,FALSE))</f>
        <v/>
      </c>
      <c r="LW196" s="809" t="str">
        <f>IF(Table1[[#This Row],[Hauptkörper - B3 - Gewicht
(in G)]]="","",Table1[[#This Row],[Hauptkörper - B3 - Gewicht
(in G)]])</f>
        <v/>
      </c>
      <c r="LX196" s="809" t="str">
        <f>IF(Table1[[#This Row],[Hauptkörper - B3 - Lizenzierungs-pflichtig? (X=Ja)]]="","",Table1[[#This Row],[Hauptkörper - B3 - Lizenzierungs-pflichtig? (X=Ja)]])</f>
        <v/>
      </c>
      <c r="LY196" s="812" t="str">
        <f>IF(Table1[[#This Row],[Hauptkörper - B3 - Virgin Material]]="","",VLOOKUP(Table1[[#This Row],[Hauptkörper - B3 - Virgin Material]],'DD FD'!AJ:AK,2,FALSE))</f>
        <v/>
      </c>
      <c r="LZ196" s="813" t="str">
        <f>IF(Table1[[#This Row],[Hauptkörper - B3 - Virgin Material Anteil (in %)]]="","",Table1[[#This Row],[Hauptkörper - B3 - Virgin Material Anteil (in %)]])</f>
        <v/>
      </c>
      <c r="MA196" s="812" t="str">
        <f>IF(Table1[[#This Row],[Hauptkörper - B3 - Recyceltes Material]]="","",VLOOKUP(Table1[[#This Row],[Hauptkörper - B3 - Recyceltes Material]],'DD FD'!AL:AM,2,FALSE))</f>
        <v/>
      </c>
      <c r="MB196" s="813" t="str">
        <f>IF(Table1[[#This Row],[Hauptkörper - B3 - Recyceltes Material Anteil (in %)]]="","",Table1[[#This Row],[Hauptkörper - B3 - Recyceltes Material Anteil (in %)]])</f>
        <v/>
      </c>
      <c r="MC196" s="812" t="str">
        <f>IF(Table1[[#This Row],[Hauptkörper - B3 - Beschichtung]]="","",VLOOKUP(Table1[[#This Row],[Hauptkörper - B3 - Beschichtung]],'DD FD'!AE:AF,2,FALSE))</f>
        <v/>
      </c>
      <c r="MD196" s="815" t="str">
        <f>IF(Table1[[#This Row],[Hauptkörper - B3 - Beschichtung Anteil (in %)]]="","",Table1[[#This Row],[Hauptkörper - B3 - Beschichtung Anteil (in %)]])</f>
        <v/>
      </c>
      <c r="ME196" s="811" t="str">
        <f>IF(Table1[[#This Row],[Verschluss - B1 - Art]]="","",VLOOKUP(Table1[[#This Row],[Verschluss - B1 - Art]],'DD FD'!D:E,2,FALSE))</f>
        <v/>
      </c>
      <c r="MF196" s="812" t="str">
        <f>IF(Table1[[#This Row],[Verschluss - B1 - Fraktion]]="","",VLOOKUP(Table1[[#This Row],[Verschluss - B1 - Fraktion]],'DD FD'!H:J,3,FALSE))</f>
        <v/>
      </c>
      <c r="MG196" s="809" t="str">
        <f>IF(Table1[[#This Row],[Verschluss - B1 - Gewicht (in G)]]="","",Table1[[#This Row],[Verschluss - B1 - Gewicht (in G)]])</f>
        <v/>
      </c>
      <c r="MH196" s="809" t="str">
        <f>IF(Table1[[#This Row],[Verschluss - B1 - Lizenzierungs-pflichtig? (X=Ja)]]="","",Table1[[#This Row],[Verschluss - B1 - Lizenzierungs-pflichtig? (X=Ja)]])</f>
        <v/>
      </c>
      <c r="MI196" s="809" t="str">
        <f>IF(Table1[[#This Row],[Verschluss - B1 - Trennbar vom Hauptkörper? (X=Ja)]]="","",Table1[[#This Row],[Verschluss - B1 - Trennbar vom Hauptkörper? (X=Ja)]])</f>
        <v/>
      </c>
      <c r="MJ196" s="812" t="str">
        <f>IF(Table1[[#This Row],[Verschluss - B1 - Virgin Material]]="","",VLOOKUP(Table1[[#This Row],[Verschluss - B1 - Virgin Material]],'DD FD'!AJ:AK,2,FALSE))</f>
        <v/>
      </c>
      <c r="MK196" s="813" t="str">
        <f>IF(Table1[[#This Row],[Verschluss - B1 - Virgin Material Anteil (in %)]]="","",Table1[[#This Row],[Verschluss - B1 - Virgin Material Anteil (in %)]])</f>
        <v/>
      </c>
      <c r="ML196" s="812" t="str">
        <f>IF(Table1[[#This Row],[Verschluss - B1 - Recyceltes Material]]="","",VLOOKUP(Table1[[#This Row],[Verschluss - B1 - Recyceltes Material]],'DD FD'!AL:AM,2,FALSE))</f>
        <v/>
      </c>
      <c r="MM196" s="813" t="str">
        <f>IF(Table1[[#This Row],[Verschluss - B1 - Recyceltes Material Anteil (in %)]]="","",Table1[[#This Row],[Verschluss - B1 - Recyceltes Material Anteil (in %)]])</f>
        <v/>
      </c>
      <c r="MN196" s="812" t="str">
        <f>IF(Table1[[#This Row],[Verschluss - B1 - Beschichtung]]="","",VLOOKUP(Table1[[#This Row],[Verschluss - B1 - Beschichtung]],'DD FD'!AE:AF,2,FALSE))</f>
        <v/>
      </c>
      <c r="MO196" s="815" t="str">
        <f>IF(Table1[[#This Row],[Verschluss - B1 - Beschichtung Anteil (in %)]]="","",Table1[[#This Row],[Verschluss - B1 - Beschichtung Anteil (in %)]])</f>
        <v/>
      </c>
      <c r="MP196" s="811" t="str">
        <f>IF(Table1[[#This Row],[Verschluss - B2 - Art]]="","",VLOOKUP(Table1[[#This Row],[Verschluss - B2 - Art]],'DD FD'!D:E,2,FALSE))</f>
        <v/>
      </c>
      <c r="MQ196" s="812" t="str">
        <f>IF(Table1[[#This Row],[Verschluss - B2 - Fraktion]]="","",VLOOKUP(Table1[[#This Row],[Verschluss - B2 - Fraktion]],'DD FD'!H:J,3,FALSE))</f>
        <v/>
      </c>
      <c r="MR196" s="809" t="str">
        <f>IF(Table1[[#This Row],[Verschluss - B2 - Gewicht (in G)]]="","",Table1[[#This Row],[Verschluss - B2 - Gewicht (in G)]])</f>
        <v/>
      </c>
      <c r="MS196" s="809" t="str">
        <f>IF(Table1[[#This Row],[Verschluss - B2 - Lizenzierungs-pflichtig? (X=Ja)]]="","",Table1[[#This Row],[Verschluss - B2 - Lizenzierungs-pflichtig? (X=Ja)]])</f>
        <v/>
      </c>
      <c r="MT196" s="809" t="str">
        <f>IF(Table1[[#This Row],[Verschluss - B2 - Trennbar vom Hauptkörper? (X=Ja)]]="","",Table1[[#This Row],[Verschluss - B2 - Trennbar vom Hauptkörper? (X=Ja)]])</f>
        <v/>
      </c>
      <c r="MU196" s="812" t="str">
        <f>IF(Table1[[#This Row],[Verschluss - B2 - Virgin Material]]="","",VLOOKUP(Table1[[#This Row],[Verschluss - B2 - Virgin Material]],'DD FD'!AJ:AK,2,FALSE))</f>
        <v/>
      </c>
      <c r="MV196" s="813" t="str">
        <f>IF(Table1[[#This Row],[Verschluss - B2 - Virgin Material Anteil (in %)]]="","",Table1[[#This Row],[Verschluss - B2 - Virgin Material Anteil (in %)]])</f>
        <v/>
      </c>
      <c r="MW196" s="812" t="str">
        <f>IF(Table1[[#This Row],[Verschluss - B2 - Recyceltes Material]]="","",VLOOKUP(Table1[[#This Row],[Verschluss - B2 - Recyceltes Material]],'DD FD'!AL:AM,2,FALSE))</f>
        <v/>
      </c>
      <c r="MX196" s="813" t="str">
        <f>IF(Table1[[#This Row],[Verschluss - B2 - Recyceltes Material Anteil (in %)]]="","",Table1[[#This Row],[Verschluss - B2 - Recyceltes Material Anteil (in %)]])</f>
        <v/>
      </c>
      <c r="MY196" s="812" t="str">
        <f>IF(Table1[[#This Row],[Verschluss - B2 - Beschichtung]]="","",VLOOKUP(Table1[[#This Row],[Verschluss - B2 - Beschichtung]],'DD FD'!AE:AF,2,FALSE))</f>
        <v/>
      </c>
      <c r="MZ196" s="815" t="str">
        <f>IF(Table1[[#This Row],[Verschluss - B2 - Beschichtung Anteil (in %)]]="","",Table1[[#This Row],[Verschluss - B2 - Beschichtung Anteil (in %)]])</f>
        <v/>
      </c>
      <c r="NA196" s="811" t="str">
        <f>IF(Table1[[#This Row],[Verschluss - B3 - Art]]="","",VLOOKUP(Table1[[#This Row],[Verschluss - B3 - Art]],'DD FD'!D:E,2,FALSE))</f>
        <v/>
      </c>
      <c r="NB196" s="812" t="str">
        <f>IF(Table1[[#This Row],[Verschluss - B3 - Fraktion]]="","",VLOOKUP(Table1[[#This Row],[Verschluss - B3 - Fraktion]],'DD FD'!H:J,3,FALSE))</f>
        <v/>
      </c>
      <c r="NC196" s="809" t="str">
        <f>IF(Table1[[#This Row],[Verschluss - B3 - Gewicht (in G)]]="","",Table1[[#This Row],[Verschluss - B3 - Gewicht (in G)]])</f>
        <v/>
      </c>
      <c r="ND196" s="809" t="str">
        <f>IF(Table1[[#This Row],[Verschluss - B3 - Lizenzierungs-pflichtig? (X=Ja)]]="","",Table1[[#This Row],[Verschluss - B3 - Lizenzierungs-pflichtig? (X=Ja)]])</f>
        <v/>
      </c>
      <c r="NE196" s="809" t="str">
        <f>IF(Table1[[#This Row],[Verschluss - B3 - Trennbar vom Hauptkörper? (X=Ja)]]="","",Table1[[#This Row],[Verschluss - B3 - Trennbar vom Hauptkörper? (X=Ja)]])</f>
        <v/>
      </c>
      <c r="NF196" s="812" t="str">
        <f>IF(Table1[[#This Row],[Verschluss - B3 - Virgin Material]]="","",VLOOKUP(Table1[[#This Row],[Verschluss - B3 - Virgin Material]],'DD FD'!AJ:AK,2,FALSE))</f>
        <v/>
      </c>
      <c r="NG196" s="813" t="str">
        <f>IF(Table1[[#This Row],[Verschluss - B3 - Virgin Material Anteil (in %)]]="","",Table1[[#This Row],[Verschluss - B3 - Virgin Material Anteil (in %)]])</f>
        <v/>
      </c>
      <c r="NH196" s="812" t="str">
        <f>IF(Table1[[#This Row],[Verschluss - B3 - Recyceltes Material]]="","",VLOOKUP(Table1[[#This Row],[Verschluss - B3 - Recyceltes Material]],'DD FD'!AL:AM,2,FALSE))</f>
        <v/>
      </c>
      <c r="NI196" s="813" t="str">
        <f>IF(Table1[[#This Row],[Verschluss - B3 - Recyceltes Material Anteil (in %)]]="","",Table1[[#This Row],[Verschluss - B3 - Recyceltes Material Anteil (in %)]])</f>
        <v/>
      </c>
      <c r="NJ196" s="812" t="str">
        <f>IF(Table1[[#This Row],[Verschluss - B3 - Beschichtung]]="","",VLOOKUP(Table1[[#This Row],[Verschluss - B3 - Beschichtung]],'DD FD'!AE:AF,2,FALSE))</f>
        <v/>
      </c>
      <c r="NK196" s="815" t="str">
        <f>IF(Table1[[#This Row],[Verschluss - B3 - Beschichtung Anteil (in %)]]="","",Table1[[#This Row],[Verschluss - B3 - Beschichtung Anteil (in %)]])</f>
        <v/>
      </c>
      <c r="NL196" s="811" t="str">
        <f>IF(Table1[[#This Row],[Etikett - B1 - Art]]="","",VLOOKUP(Table1[[#This Row],[Etikett - B1 - Art]],'DD FD'!F:G,2,FALSE))</f>
        <v/>
      </c>
      <c r="NM196" s="812" t="str">
        <f>IF(Table1[[#This Row],[Etikett - B1 - Fraktion]]="","",VLOOKUP(Table1[[#This Row],[Etikett - B1 - Fraktion]],'DD FD'!H:J,3,FALSE))</f>
        <v/>
      </c>
      <c r="NN196" s="809" t="str">
        <f>IF(Table1[[#This Row],[Etikett - B1 - Gewicht (in G)]]="","",Table1[[#This Row],[Etikett - B1 - Gewicht (in G)]])</f>
        <v/>
      </c>
      <c r="NO196" s="809" t="str">
        <f>IF(Table1[[#This Row],[Etikett - B1 - Lizenzierungs-pflichtig? (X=Ja)]]="","",Table1[[#This Row],[Etikett - B1 - Lizenzierungs-pflichtig? (X=Ja)]])</f>
        <v/>
      </c>
      <c r="NP196" s="809" t="str">
        <f>IF(Table1[[#This Row],[Etikett - B1 - Trennbar vom Hauptkörper? (X=Ja)]]="","",Table1[[#This Row],[Etikett - B1 - Trennbar vom Hauptkörper? (X=Ja)]])</f>
        <v/>
      </c>
      <c r="NQ196" s="812" t="str">
        <f>IF(Table1[[#This Row],[Etikett - B1 - Virgin Material]]="","",VLOOKUP(Table1[[#This Row],[Etikett - B1 - Virgin Material]],'DD FD'!AJ:AK,2,FALSE))</f>
        <v/>
      </c>
      <c r="NR196" s="813" t="str">
        <f>IF(Table1[[#This Row],[Etikett - B1 - Virgin Material Anteil (in %)]]="","",Table1[[#This Row],[Etikett - B1 - Virgin Material Anteil (in %)]])</f>
        <v/>
      </c>
      <c r="NS196" s="812" t="str">
        <f>IF(Table1[[#This Row],[Etikett - B1 - Recyceltes Material]]="","",VLOOKUP(Table1[[#This Row],[Etikett - B1 - Recyceltes Material]],'DD FD'!AL:AM,2,FALSE))</f>
        <v/>
      </c>
      <c r="NT196" s="813" t="str">
        <f>IF(Table1[[#This Row],[Etikett - B1 - Recyceltes Material Anteil (in %)]]="","",Table1[[#This Row],[Etikett - B1 - Recyceltes Material Anteil (in %)]])</f>
        <v/>
      </c>
      <c r="NU196" s="812" t="str">
        <f>IF(Table1[[#This Row],[Etikett - B1 - Beschichtung]]="","",VLOOKUP(Table1[[#This Row],[Etikett - B1 - Beschichtung]],'DD FD'!AE:AF,2,FALSE))</f>
        <v/>
      </c>
      <c r="NV196" s="815" t="str">
        <f>IF(Table1[[#This Row],[Etikett - B1 - Beschichtung Anteil (in %)]]="","",Table1[[#This Row],[Etikett - B1 - Beschichtung Anteil (in %)]])</f>
        <v/>
      </c>
      <c r="NW196" s="811" t="str">
        <f>IF(Table1[[#This Row],[Etikett - B2 - Art]]="","",VLOOKUP(Table1[[#This Row],[Etikett - B2 - Art]],'DD FD'!F:G,2,FALSE))</f>
        <v/>
      </c>
      <c r="NX196" s="812" t="str">
        <f>IF(Table1[[#This Row],[Etikett - B2 - Fraktion]]="","",VLOOKUP(Table1[[#This Row],[Etikett - B2 - Fraktion]],'DD FD'!H:J,3,FALSE))</f>
        <v/>
      </c>
      <c r="NY196" s="809" t="str">
        <f>IF(Table1[[#This Row],[Etikett - B2 - Gewicht (in G)]]="","",Table1[[#This Row],[Etikett - B2 - Gewicht (in G)]])</f>
        <v/>
      </c>
      <c r="NZ196" s="809" t="str">
        <f>IF(Table1[[#This Row],[Etikett - B2 - Lizenzierungs-pflichtig? (X=Ja)]]="","",Table1[[#This Row],[Etikett - B2 - Lizenzierungs-pflichtig? (X=Ja)]])</f>
        <v/>
      </c>
      <c r="OA196" s="809" t="str">
        <f>IF(Table1[[#This Row],[Etikett - B2 - Trennbar vom Hauptkörper? (X=Ja)]]="","",Table1[[#This Row],[Etikett - B2 - Trennbar vom Hauptkörper? (X=Ja)]])</f>
        <v/>
      </c>
      <c r="OB196" s="812" t="str">
        <f>IF(Table1[[#This Row],[Etikett - B2 - Virgin Material]]="","",VLOOKUP(Table1[[#This Row],[Etikett - B2 - Virgin Material]],'DD FD'!AJ:AK,2,FALSE))</f>
        <v/>
      </c>
      <c r="OC196" s="813" t="str">
        <f>IF(Table1[[#This Row],[Etikett - B2 - Virgin Material Anteil (in %)]]="","",Table1[[#This Row],[Etikett - B2 - Virgin Material Anteil (in %)]])</f>
        <v/>
      </c>
      <c r="OD196" s="812" t="str">
        <f>IF(Table1[[#This Row],[Etikett - B2 - Recyceltes Material]]="","",VLOOKUP(Table1[[#This Row],[Etikett - B2 - Recyceltes Material]],'DD FD'!AL:AM,2,FALSE))</f>
        <v/>
      </c>
      <c r="OE196" s="813" t="str">
        <f>IF(Table1[[#This Row],[Etikett - B2 - Recyceltes Material Anteil (in %)]]="","",Table1[[#This Row],[Etikett - B2 - Recyceltes Material Anteil (in %)]])</f>
        <v/>
      </c>
      <c r="OF196" s="812" t="str">
        <f>IF(Table1[[#This Row],[Etikett - B2 - Beschichtung]]="","",VLOOKUP(Table1[[#This Row],[Etikett - B2 - Beschichtung]],'DD FD'!AE:AF,2,FALSE))</f>
        <v/>
      </c>
      <c r="OG196" s="815" t="str">
        <f>IF(Table1[[#This Row],[Etikett - B2 - Beschichtung Anteil (in %)]]="","",Table1[[#This Row],[Etikett - B2 - Beschichtung Anteil (in %)]])</f>
        <v/>
      </c>
      <c r="OH196" s="811" t="str">
        <f>IF(Table1[[#This Row],[Etikett - B3 - Art]]="","",VLOOKUP(Table1[[#This Row],[Etikett - B3 - Art]],'DD FD'!F:G,2,FALSE))</f>
        <v/>
      </c>
      <c r="OI196" s="812" t="str">
        <f>IF(Table1[[#This Row],[Etikett - B3 - Fraktion]]="","",VLOOKUP(Table1[[#This Row],[Etikett - B3 - Fraktion]],'DD FD'!H:J,3,FALSE))</f>
        <v/>
      </c>
      <c r="OJ196" s="809" t="str">
        <f>IF(Table1[[#This Row],[Etikett - B3 - Gewicht (in G)]]="","",Table1[[#This Row],[Etikett - B3 - Gewicht (in G)]])</f>
        <v/>
      </c>
      <c r="OK196" s="809" t="str">
        <f>IF(Table1[[#This Row],[Etikett - B3 - Lizenzierungs-pflichtig? (X=Ja)]]="","",Table1[[#This Row],[Etikett - B3 - Lizenzierungs-pflichtig? (X=Ja)]])</f>
        <v/>
      </c>
      <c r="OL196" s="809" t="str">
        <f>IF(Table1[[#This Row],[Etikett - B3 - Trennbar vom Hauptkörper? (X=Ja)]]="","",Table1[[#This Row],[Etikett - B3 - Trennbar vom Hauptkörper? (X=Ja)]])</f>
        <v/>
      </c>
      <c r="OM196" s="812" t="str">
        <f>IF(Table1[[#This Row],[Etikett - B3 - Virgin Material]]="","",VLOOKUP(Table1[[#This Row],[Etikett - B3 - Virgin Material]],'DD FD'!AJ:AK,2,FALSE))</f>
        <v/>
      </c>
      <c r="ON196" s="813" t="str">
        <f>IF(Table1[[#This Row],[Etikett - B3 - Virgin Material Anteil (in %)]]="","",Table1[[#This Row],[Etikett - B3 - Virgin Material Anteil (in %)]])</f>
        <v/>
      </c>
      <c r="OO196" s="812" t="str">
        <f>IF(Table1[[#This Row],[Etikett - B3 - Recyceltes Material]]="","",VLOOKUP(Table1[[#This Row],[Etikett - B3 - Recyceltes Material]],'DD FD'!AL:AM,2,FALSE))</f>
        <v/>
      </c>
      <c r="OP196" s="813" t="str">
        <f>IF(Table1[[#This Row],[Etikett - B3 - Recyceltes Material Anteil (in %)]]="","",Table1[[#This Row],[Etikett - B3 - Recyceltes Material Anteil (in %)]])</f>
        <v/>
      </c>
      <c r="OQ196" s="812" t="str">
        <f>IF(Table1[[#This Row],[Etikett - B3 - Beschichtung]]="","",VLOOKUP(Table1[[#This Row],[Etikett - B3 - Beschichtung]],'DD FD'!AE:AF,2,FALSE))</f>
        <v/>
      </c>
      <c r="OR196" s="861" t="str">
        <f>IF(Table1[[#This Row],[Etikett - B3 - Beschichtung Anteil (in %)]]="","",Table1[[#This Row],[Etikett - B3 - Beschichtung Anteil (in %)]])</f>
        <v/>
      </c>
      <c r="OS196" s="866">
        <f>ROUNDUP(SUM(
IF(AND(LB196='DD FD'!$J$7,LD196='DD FD'!$AI$3),LC196,0),
IF(AND(LL196='DD FD'!$J$7,LN196='DD FD'!$AI$3),LM196,0),
IF(AND(LV196='DD FD'!$J$7,LX196='DD FD'!$AI$3),LW196,0),
IF(AND(MF196='DD FD'!$J$7,MH196='DD FD'!$AI$3),MG196,0),
IF(AND(MQ196='DD FD'!$J$7,MS196='DD FD'!$AI$3),MR196,0),
IF(AND(NB196='DD FD'!$J$7,ND196='DD FD'!$AI$3),NC196,0),
IF(AND(NM196='DD FD'!$J$7,NO196='DD FD'!$AI$3),NN196,0),
IF(AND(NX196='DD FD'!$J$7,NZ196='DD FD'!$AI$3),NY196,0),
IF(AND(OI196='DD FD'!$J$7,OK196='DD FD'!$AI$3),OJ196,0),
),2)</f>
        <v>0</v>
      </c>
      <c r="OT196" s="865">
        <f>ROUNDUP(SUM(
IF(AND(LB196='DD FD'!$J$6,LD196='DD FD'!$AI$3),LC196,0),
IF(AND(LL196='DD FD'!$J$6,LN196='DD FD'!$AI$3),LM196,0),
IF(AND(LV196='DD FD'!$J$6,LX196='DD FD'!$AI$3),LW196,0),
IF(AND(MF196='DD FD'!$J$6,MH196='DD FD'!$AI$3),MG196,0),
IF(AND(MQ196='DD FD'!$J$6,MS196='DD FD'!$AI$3),MR196,0),
IF(AND(NB196='DD FD'!$J$6,ND196='DD FD'!$AI$3),NC196,0),
IF(AND(NM196='DD FD'!$J$6,NO196='DD FD'!$AI$3),NN196,0),
IF(AND(NX196='DD FD'!$J$6,NZ196='DD FD'!$AI$3),NY196,0),
IF(AND(OI196='DD FD'!$J$6,OK196='DD FD'!$AI$3),OJ196,0),
),2)</f>
        <v>0</v>
      </c>
      <c r="OU196" s="865">
        <f>ROUNDUP(SUM(
IF(AND(LB196='DD FD'!$J$10,LD196='DD FD'!$AI$3),LC196,0),
IF(AND(LL196='DD FD'!$J$10,LN196='DD FD'!$AI$3),LM196,0),
IF(AND(LV196='DD FD'!$J$10,LX196='DD FD'!$AI$3),LW196,0),
IF(AND(MF196='DD FD'!$J$10,MH196='DD FD'!$AI$3),MG196,0),
IF(AND(MQ196='DD FD'!$J$10,MS196='DD FD'!$AI$3),MR196,0),
IF(AND(NB196='DD FD'!$J$10,ND196='DD FD'!$AI$3),NC196,0),
IF(AND(NM196='DD FD'!$J$10,NO196='DD FD'!$AI$3),NN196,0),
IF(AND(NX196='DD FD'!$J$10,NZ196='DD FD'!$AI$3),NY196,0),
IF(AND(OI196='DD FD'!$J$10,OK196='DD FD'!$AI$3),OJ196,0),
),2)</f>
        <v>0</v>
      </c>
      <c r="OV196" s="865">
        <f>ROUNDUP(SUM(
IF(AND(LB196='DD FD'!$J$8,LD196='DD FD'!$AI$3),LC196,0),
IF(AND(LL196='DD FD'!$J$8,LN196='DD FD'!$AI$3),LM196,0),
IF(AND(LV196='DD FD'!$J$8,LX196='DD FD'!$AI$3),LW196,0),
IF(AND(MF196='DD FD'!$J$8,MH196='DD FD'!$AI$3),MG196,0),
IF(AND(MQ196='DD FD'!$J$8,MS196='DD FD'!$AI$3),MR196,0),
IF(AND(NB196='DD FD'!$J$8,ND196='DD FD'!$AI$3),NC196,0),
IF(AND(NM196='DD FD'!$J$8,NO196='DD FD'!$AI$3),NN196,0),
IF(AND(NX196='DD FD'!$J$8,NZ196='DD FD'!$AI$3),NY196,0),
IF(AND(OI196='DD FD'!$J$8,OK196='DD FD'!$AI$3),OJ196,0),
),2)</f>
        <v>0</v>
      </c>
      <c r="OW196" s="865">
        <f>ROUNDUP(SUM(
IF(AND(LB196='DD FD'!$J$5,LD196='DD FD'!$AI$3),LC196,0),
IF(AND(LL196='DD FD'!$J$5,LN196='DD FD'!$AI$3),LM196,0),
IF(AND(LV196='DD FD'!$J$5,LX196='DD FD'!$AI$3),LW196,0),
IF(AND(MF196='DD FD'!$J$5,MH196='DD FD'!$AI$3),MG196,0),
IF(AND(MQ196='DD FD'!$J$5,MS196='DD FD'!$AI$3),MR196,0),
IF(AND(NB196='DD FD'!$J$5,ND196='DD FD'!$AI$3),NC196,0),
IF(AND(NM196='DD FD'!$J$5,NO196='DD FD'!$AI$3),NN196,0),
IF(AND(NX196='DD FD'!$J$5,NZ196='DD FD'!$AI$3),NY196,0),
IF(AND(OI196='DD FD'!$J$5,OK196='DD FD'!$AI$3),OJ196,0),
),2)</f>
        <v>0</v>
      </c>
      <c r="OX196" s="865">
        <f>ROUNDUP(SUM(
IF(AND(LB196='DD FD'!$J$9,LD196='DD FD'!$AI$3),LC196,0),
IF(AND(LL196='DD FD'!$J$9,LN196='DD FD'!$AI$3),LM196,0),
IF(AND(LV196='DD FD'!$J$9,LX196='DD FD'!$AI$3),LW196,0),
IF(AND(MF196='DD FD'!$J$9,MH196='DD FD'!$AI$3),MG196,0),
IF(AND(MQ196='DD FD'!$J$9,MS196='DD FD'!$AI$3),MR196,0),
IF(AND(NB196='DD FD'!$J$9,ND196='DD FD'!$AI$3),NC196,0),
IF(AND(NM196='DD FD'!$J$9,NO196='DD FD'!$AI$3),NN196,0),
IF(AND(NX196='DD FD'!$J$9,NZ196='DD FD'!$AI$3),NY196,0),
IF(AND(OI196='DD FD'!$J$9,OK196='DD FD'!$AI$3),OJ196,0),
),2)</f>
        <v>0</v>
      </c>
      <c r="OY196" s="865">
        <f>ROUNDUP(SUM(
IF(AND(LB196='DD FD'!$J$4,LD196='DD FD'!$AI$3),LC196,0),
IF(AND(LL196='DD FD'!$J$4,LN196='DD FD'!$AI$3),LM196,0),
IF(AND(LV196='DD FD'!$J$4,LX196='DD FD'!$AI$3),LW196,0),
IF(AND(MF196='DD FD'!$J$4,MH196='DD FD'!$AI$3),MG196,0),
IF(AND(MQ196='DD FD'!$J$4,MS196='DD FD'!$AI$3),MR196,0),
IF(AND(NB196='DD FD'!$J$4,ND196='DD FD'!$AI$3),NC196,0),
IF(AND(NM196='DD FD'!$J$4,NO196='DD FD'!$AI$3),NN196,0),
IF(AND(NX196='DD FD'!$J$4,NZ196='DD FD'!$AI$3),NY196,0),
IF(AND(OI196='DD FD'!$J$4,OK196='DD FD'!$AI$3),OJ196,0),
),2)</f>
        <v>0</v>
      </c>
      <c r="OZ196" s="867">
        <f>ROUNDUP(SUM(
IF(AND(LB196='DD FD'!$J$11,LD196='DD FD'!$AI$3),LC196,0),
IF(AND(LL196='DD FD'!$J$11,LN196='DD FD'!$AI$3),LM196,0),
IF(AND(LV196='DD FD'!$J$11,LX196='DD FD'!$AI$3),LW196,0),
IF(AND(MF196='DD FD'!$J$11,MH196='DD FD'!$AI$3),MG196,0),
IF(AND(MQ196='DD FD'!$J$11,MS196='DD FD'!$AI$3),MR196,0),
IF(AND(NB196='DD FD'!$J$11,ND196='DD FD'!$AI$3),NC196,0),
IF(AND(NM196='DD FD'!$J$11,NO196='DD FD'!$AI$3),NN196,0),
IF(AND(NX196='DD FD'!$J$11,NZ196='DD FD'!$AI$3),NY196,0),
IF(AND(OI196='DD FD'!$J$11,OK196='DD FD'!$AI$3),OJ196,0),
),2)</f>
        <v>0</v>
      </c>
    </row>
    <row r="197" spans="1:416">
      <c r="A197" s="663"/>
      <c r="B197" s="182"/>
      <c r="C197" s="282"/>
      <c r="D197" s="282"/>
      <c r="E197" s="183"/>
      <c r="F197" s="355"/>
      <c r="G197" s="359"/>
      <c r="H197" s="664"/>
      <c r="I197" s="173"/>
      <c r="J197" s="161" t="str">
        <f t="shared" ref="J197:J260" si="81">IF(B197&lt;&gt;"",IF(AND(E197="",A197=""),"30",IF(AND(E197="",A197="x"),"10",IF(E197&lt;&gt;"",""))),"")</f>
        <v/>
      </c>
      <c r="K197" s="633" t="str">
        <f t="shared" si="71"/>
        <v/>
      </c>
      <c r="L197" s="636"/>
      <c r="M197" s="124" t="str">
        <f t="shared" si="72"/>
        <v/>
      </c>
      <c r="N197" s="125" t="str">
        <f t="shared" ref="N197:N260" si="82">IF(B197&lt;&gt;"",IF(AND(E197="",A197=""),"00",IF(AND(E197="",A197="x"),"12",IF(E197&lt;&gt;"",""))),"")</f>
        <v/>
      </c>
      <c r="O197" s="175"/>
      <c r="P197" s="175"/>
      <c r="Q197" s="126" t="str">
        <f t="shared" si="73"/>
        <v/>
      </c>
      <c r="R197" s="184"/>
      <c r="S197" s="184"/>
      <c r="T197" s="182"/>
      <c r="U197" s="182"/>
      <c r="V197" s="182"/>
      <c r="W197" s="358"/>
      <c r="X197" s="182"/>
      <c r="Y197" s="183"/>
      <c r="Z197" s="123"/>
      <c r="AA197" s="176"/>
      <c r="AB197" s="176"/>
      <c r="AC197" s="176"/>
      <c r="AD197" s="176"/>
      <c r="AE197" s="176"/>
      <c r="AF197" s="176"/>
      <c r="AG197" s="127" t="str">
        <f t="shared" si="74"/>
        <v/>
      </c>
      <c r="AH197" s="127" t="str">
        <f t="shared" si="75"/>
        <v/>
      </c>
      <c r="AI197" s="370"/>
      <c r="AJ197" s="635"/>
      <c r="AK197" s="619" t="str">
        <f t="shared" si="76"/>
        <v/>
      </c>
      <c r="AL197" s="124" t="str">
        <f t="shared" ref="AL197:AL260" si="83">IF(J197&lt;&gt;"","ST","")</f>
        <v/>
      </c>
      <c r="AM197" s="124" t="str">
        <f t="shared" ref="AM197:AM260" si="84">IF(J197&lt;&gt;"","1","")</f>
        <v/>
      </c>
      <c r="AN197" s="124" t="str">
        <f t="shared" ref="AN197:AN260" si="85">IF(L197&lt;&gt;"","ST","")</f>
        <v/>
      </c>
      <c r="AO197" s="124" t="str">
        <f t="shared" ref="AO197:AO260" si="86">IF(L197&lt;&gt;"","x","")</f>
        <v/>
      </c>
      <c r="AP197" s="184"/>
      <c r="AQ197" s="182"/>
      <c r="AR197" s="182"/>
      <c r="AS197" s="182"/>
      <c r="AT197" s="182"/>
      <c r="AU197" s="127" t="str">
        <f t="shared" ref="AU197:AU260" si="87">IF(J197&lt;&gt;"",$AU$4,"")</f>
        <v/>
      </c>
      <c r="AV197" s="354"/>
      <c r="AW197" s="127" t="str">
        <f t="shared" ref="AW197:AW260" si="88">IF(J197&lt;&gt;"",$AW$4,"")</f>
        <v/>
      </c>
      <c r="AX197" s="144" t="str">
        <f t="shared" ref="AX197:AX260" si="89">IF(D197="","",D197)</f>
        <v/>
      </c>
      <c r="AY197" s="182"/>
      <c r="AZ197" s="23"/>
      <c r="BA197" s="23"/>
      <c r="BB197" s="183"/>
      <c r="BC197" s="622"/>
      <c r="BD197" s="649" t="str">
        <f t="shared" si="77"/>
        <v/>
      </c>
      <c r="BE197" s="354"/>
      <c r="BF197" s="192" t="str">
        <f t="shared" si="78"/>
        <v/>
      </c>
      <c r="BG197" s="159"/>
      <c r="BH197" s="159"/>
      <c r="BI197" s="182"/>
      <c r="BJ197" s="194"/>
      <c r="BK197" s="194"/>
      <c r="BL197" s="194"/>
      <c r="BM197" s="127" t="str">
        <f t="shared" ref="BM197:BM260" si="90">IF(J197&lt;&gt;"",IF($BM$4="","MM",$BM$4),"")</f>
        <v/>
      </c>
      <c r="BN197" s="194"/>
      <c r="BO197" s="178" t="str">
        <f t="shared" ref="BO197:BO260" si="91">IF(J197&lt;&gt;"",IF($BO$4="","G",$BO$4),"")</f>
        <v/>
      </c>
      <c r="BP197" s="191"/>
      <c r="BQ197" s="182"/>
      <c r="BR197" s="23"/>
      <c r="BS197" s="23"/>
      <c r="BT197" s="23"/>
      <c r="BU197" s="651"/>
      <c r="BV197" s="647"/>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633" t="str">
        <f t="shared" si="79"/>
        <v/>
      </c>
      <c r="DY197" s="736"/>
      <c r="DZ197" s="334"/>
      <c r="EA197" s="736"/>
      <c r="EB197" s="197"/>
      <c r="EC197" s="194"/>
      <c r="ED197" s="197"/>
      <c r="EE197" s="197"/>
      <c r="EF197" s="194"/>
      <c r="EG197" s="194"/>
      <c r="EH197" s="194"/>
      <c r="EI197" s="123" t="str">
        <f t="shared" ref="EI197:EI260" si="92">IF(J197&lt;&gt;"",IF($EI$4="","MM",$EI$4),"")</f>
        <v/>
      </c>
      <c r="EJ197" s="194"/>
      <c r="EK197" s="620" t="str">
        <f t="shared" ref="EK197:EK260" si="93">IF(J197&lt;&gt;"",IF($EK$4="","G",$EK$4),"")</f>
        <v/>
      </c>
      <c r="EL197" s="756"/>
      <c r="EM197" s="620" t="str">
        <f t="shared" si="80"/>
        <v/>
      </c>
      <c r="EN197" s="733"/>
      <c r="EO197" s="163"/>
      <c r="EP197" s="163"/>
      <c r="EQ197" s="163"/>
      <c r="ER197" s="163"/>
      <c r="ES197" s="163"/>
      <c r="ET197" s="163"/>
      <c r="EU197" s="163"/>
      <c r="EV197" s="163"/>
      <c r="EW197" s="163"/>
      <c r="EX197" s="163"/>
      <c r="EY197" s="163"/>
      <c r="EZ197" s="163"/>
      <c r="FA197" s="163"/>
      <c r="FB197" s="163"/>
      <c r="FC197" s="742"/>
      <c r="FD197" s="648" t="str">
        <f t="shared" ref="FD197:FD260" si="94">IF(B197&lt;&gt;"",$FD$4,"")</f>
        <v/>
      </c>
      <c r="FE197" s="183"/>
      <c r="FF197" s="201"/>
      <c r="FG197" s="201"/>
      <c r="FH197" s="201"/>
      <c r="FI197" s="201"/>
      <c r="FJ197" s="201"/>
      <c r="FK197" s="201"/>
      <c r="FL197" s="182"/>
      <c r="FM197" s="182"/>
      <c r="FN197" s="334"/>
      <c r="FO197" s="123" t="str">
        <f t="shared" ref="FO197:FO260" si="95">IF(AND(B197&lt;&gt;"",$FO$4&lt;&gt;";;;;;"),$FO$4,"")</f>
        <v/>
      </c>
      <c r="FP197" s="889" t="str">
        <f>IF(Table1[[#This Row],[Baumwollanteil (in %)]]&lt;&gt;"","05","")</f>
        <v/>
      </c>
      <c r="FQ197" s="999"/>
      <c r="FR197" s="179" t="str">
        <f t="shared" ref="FR197:FR260" si="96">IF(J197&lt;&gt;"","ST","")</f>
        <v/>
      </c>
      <c r="FS197" s="175"/>
      <c r="FT197" s="175"/>
      <c r="FU197" s="175"/>
      <c r="FV197" s="745" t="str">
        <f t="shared" ref="FV197:FV260" si="97">IF(J197&lt;&gt;"",F197,"")</f>
        <v/>
      </c>
      <c r="FZ197" s="24"/>
      <c r="GA197" s="24"/>
      <c r="GC197" s="1010" t="str">
        <f>IF(Table1[[#This Row],[Global Trade Item Number (GTIN)]]="","",Table1[[#This Row],[Global Trade Item Number (GTIN)]])</f>
        <v/>
      </c>
      <c r="GD197" s="790" t="str">
        <f>IF(Table1[[#This Row],[WAWI-Nr./ Kreditoren-Nummer
(ASDV)]]&lt;&gt;"",Table1[[#This Row],[WAWI-Nr./ Kreditoren-Nummer
(ASDV)]],"")</f>
        <v/>
      </c>
      <c r="GE197" s="190"/>
      <c r="GF197" s="790" t="str">
        <f>IF(Table1[[#This Row],[Gültig ab (Datum)]]&lt;&gt;"","31.12.9999","")</f>
        <v/>
      </c>
      <c r="GG197" s="190"/>
      <c r="GH197" s="190"/>
      <c r="GI197" s="616"/>
      <c r="GJ197" s="765"/>
      <c r="GK197" s="763"/>
      <c r="GL197" s="617"/>
      <c r="GM197" s="617"/>
      <c r="GN197" s="617"/>
      <c r="GO197" s="617"/>
      <c r="GP197" s="617"/>
      <c r="GQ197" s="775"/>
      <c r="GR197" s="771"/>
      <c r="GS197" s="159"/>
      <c r="GT197" s="610"/>
      <c r="GU197" s="610"/>
      <c r="GV197" s="610"/>
      <c r="GW197" s="610"/>
      <c r="GX197" s="610"/>
      <c r="GY197" s="610"/>
      <c r="GZ197" s="610"/>
      <c r="HA197" s="610"/>
      <c r="HB197" s="771"/>
      <c r="HC197" s="610"/>
      <c r="HD197" s="610"/>
      <c r="HE197" s="610"/>
      <c r="HF197" s="610"/>
      <c r="HG197" s="610"/>
      <c r="HH197" s="610"/>
      <c r="HI197" s="610"/>
      <c r="HJ197" s="610"/>
      <c r="HK197" s="610"/>
      <c r="HL197" s="771"/>
      <c r="HM197" s="610"/>
      <c r="HN197" s="610"/>
      <c r="HO197" s="610"/>
      <c r="HP197" s="610"/>
      <c r="HQ197" s="610"/>
      <c r="HR197" s="610"/>
      <c r="HS197" s="610"/>
      <c r="HT197" s="610"/>
      <c r="HU197" s="610"/>
      <c r="HV197" s="771"/>
      <c r="HW197" s="610"/>
      <c r="HX197" s="610"/>
      <c r="HY197" s="610"/>
      <c r="HZ197" s="610"/>
      <c r="IA197" s="610"/>
      <c r="IB197" s="610"/>
      <c r="IC197" s="610"/>
      <c r="ID197" s="610"/>
      <c r="IE197" s="610"/>
      <c r="IF197" s="610"/>
      <c r="IG197" s="771"/>
      <c r="IH197" s="610"/>
      <c r="II197" s="610"/>
      <c r="IJ197" s="610"/>
      <c r="IK197" s="610"/>
      <c r="IL197" s="610"/>
      <c r="IM197" s="610"/>
      <c r="IN197" s="610"/>
      <c r="IO197" s="610"/>
      <c r="IP197" s="610"/>
      <c r="IQ197" s="610"/>
      <c r="IR197" s="771"/>
      <c r="IS197" s="610"/>
      <c r="IT197" s="610"/>
      <c r="IU197" s="610"/>
      <c r="IV197" s="610"/>
      <c r="IW197" s="610"/>
      <c r="IX197" s="610"/>
      <c r="IY197" s="610"/>
      <c r="IZ197" s="610"/>
      <c r="JA197" s="610"/>
      <c r="JB197" s="610"/>
      <c r="JC197" s="771"/>
      <c r="JD197" s="610"/>
      <c r="JE197" s="610"/>
      <c r="JF197" s="610"/>
      <c r="JG197" s="610"/>
      <c r="JH197" s="610"/>
      <c r="JI197" s="610"/>
      <c r="JJ197" s="610"/>
      <c r="JK197" s="610"/>
      <c r="JL197" s="610"/>
      <c r="JM197" s="827"/>
      <c r="JN197" s="771"/>
      <c r="JO197" s="610"/>
      <c r="JP197" s="610"/>
      <c r="JQ197" s="610"/>
      <c r="JR197" s="610"/>
      <c r="JS197" s="610"/>
      <c r="JT197" s="610"/>
      <c r="JU197" s="610"/>
      <c r="JV197" s="610"/>
      <c r="JW197" s="610"/>
      <c r="JX197" s="610"/>
      <c r="JY197" s="771"/>
      <c r="JZ197" s="610"/>
      <c r="KA197" s="610"/>
      <c r="KB197" s="610"/>
      <c r="KC197" s="610"/>
      <c r="KD197" s="610"/>
      <c r="KE197" s="610"/>
      <c r="KF197" s="610"/>
      <c r="KG197" s="610"/>
      <c r="KH197" s="610"/>
      <c r="KI197" s="610"/>
      <c r="KL197" s="803" t="str">
        <f>IF(Table1[[#This Row],[GTIN]]&lt;&gt;"",Table1[[#This Row],[GTIN]],"")</f>
        <v/>
      </c>
      <c r="KM197" s="804" t="str">
        <f>Table1[[#This Row],[Kreditor]]</f>
        <v/>
      </c>
      <c r="KN197" s="805" t="str">
        <f>IF(Table1[[#This Row],[Gültig ab (Datum)]]&lt;&gt;"",Table1[[#This Row],[Gültig ab (Datum)]],"")</f>
        <v/>
      </c>
      <c r="KO197" s="805" t="str">
        <f>Table1[[#This Row],[Gültig bis]]</f>
        <v/>
      </c>
      <c r="KP197" s="818" t="str">
        <f>IF(Table1[[#This Row],[Artikel verpackt? 
(X=Ja)]]="","",Table1[[#This Row],[Artikel verpackt? 
(X=Ja)]])</f>
        <v/>
      </c>
      <c r="KQ197" s="806" t="str">
        <f>IF(Table1[[#This Row],[Verpackung recyclingfähig?
(X=Ja)]]="","",Table1[[#This Row],[Verpackung recyclingfähig?
(X=Ja)]])</f>
        <v/>
      </c>
      <c r="KR197" s="807"/>
      <c r="KS197" s="808"/>
      <c r="KT197" s="809"/>
      <c r="KU197" s="809"/>
      <c r="KV197" s="809"/>
      <c r="KW197" s="809"/>
      <c r="KX197" s="809"/>
      <c r="KY197" s="809"/>
      <c r="KZ197" s="810"/>
      <c r="LA197" s="811" t="str">
        <f>IF(Table1[[#This Row],[Hauptkörper - B1 - Art]]="","",VLOOKUP(Table1[[#This Row],[Hauptkörper - B1 - Art]],'DD FD'!B:C,2,FALSE))</f>
        <v/>
      </c>
      <c r="LB197" s="812" t="str">
        <f>IF(Table1[[#This Row],[Hauptkörper - B1 - Fraktion]]="","",VLOOKUP(Table1[[#This Row],[Hauptkörper - B1 - Fraktion]],'DD FD'!H:J,3,FALSE))</f>
        <v/>
      </c>
      <c r="LC197" s="809" t="str">
        <f>IF(Table1[[#This Row],[Hauptkörper - B1 - Gewicht
(in G)]]="","",Table1[[#This Row],[Hauptkörper - B1 - Gewicht
(in G)]])</f>
        <v/>
      </c>
      <c r="LD197" s="809" t="str">
        <f>IF(Table1[[#This Row],[Hauptkörper - B1 - Lizenzierungs-pflichtig? (X=Ja)]]="","",Table1[[#This Row],[Hauptkörper - B1 - Lizenzierungs-pflichtig? (X=Ja)]])</f>
        <v/>
      </c>
      <c r="LE197" s="812" t="str">
        <f>IF(Table1[[#This Row],[Hauptkörper - B1 - Virgin Material]]="","",VLOOKUP(Table1[[#This Row],[Hauptkörper - B1 - Virgin Material]],'DD FD'!AJ:AK,2,FALSE))</f>
        <v/>
      </c>
      <c r="LF197" s="813" t="str">
        <f>IF(Table1[[#This Row],[Hauptkörper - B1 - Virgin Material Anteil (in %)]]="","",Table1[[#This Row],[Hauptkörper - B1 - Virgin Material Anteil (in %)]])</f>
        <v/>
      </c>
      <c r="LG197" s="812" t="str">
        <f>IF(Table1[[#This Row],[Hauptkörper - B1 - Recyceltes Material]]="","",VLOOKUP(Table1[[#This Row],[Hauptkörper - B1 - Recyceltes Material]],'DD FD'!AL:AM,2,FALSE))</f>
        <v/>
      </c>
      <c r="LH197" s="813" t="str">
        <f>IF(Table1[[#This Row],[Hauptkörper - B1 - Recyceltes Material Anteil (in %)]]="","",Table1[[#This Row],[Hauptkörper - B1 - Recyceltes Material Anteil (in %)]])</f>
        <v/>
      </c>
      <c r="LI197" s="814" t="str">
        <f>IF(Table1[[#This Row],[Hauptkörper - B1 - Beschichtung]]="","",VLOOKUP(Table1[[#This Row],[Hauptkörper - B1 - Beschichtung]],'DD FD'!AE:AF,2,FALSE))</f>
        <v/>
      </c>
      <c r="LJ197" s="815" t="str">
        <f>IF(Table1[[#This Row],[Hauptkörper - B1 - Beschichtung Anteil (in %)]]="","",Table1[[#This Row],[Hauptkörper - B1 - Beschichtung Anteil (in %)]])</f>
        <v/>
      </c>
      <c r="LK197" s="811" t="str">
        <f>IF(Table1[[#This Row],[Hauptkörper - B2 - Art]]="","",VLOOKUP(Table1[[#This Row],[Hauptkörper - B2 - Art]],'DD FD'!B:C,2,FALSE))</f>
        <v/>
      </c>
      <c r="LL197" s="812" t="str">
        <f>IF(Table1[[#This Row],[Hauptkörper - B2 - Fraktion]]="","",VLOOKUP(Table1[[#This Row],[Hauptkörper - B2 - Fraktion]],'DD FD'!H:J,3,FALSE))</f>
        <v/>
      </c>
      <c r="LM197" s="809" t="str">
        <f>IF(Table1[[#This Row],[Hauptkörper - B2 - Gewicht
(in G)]]="","",Table1[[#This Row],[Hauptkörper - B2 - Gewicht
(in G)]])</f>
        <v/>
      </c>
      <c r="LN197" s="809" t="str">
        <f>IF(Table1[[#This Row],[Hauptkörper - B2 - Lizenzierungs-pflichtig? (X=Ja)]]="","",Table1[[#This Row],[Hauptkörper - B2 - Lizenzierungs-pflichtig? (X=Ja)]])</f>
        <v/>
      </c>
      <c r="LO197" s="812" t="str">
        <f>IF(Table1[[#This Row],[Hauptkörper - B2 - Virgin Material]]="","",VLOOKUP(Table1[[#This Row],[Hauptkörper - B2 - Virgin Material]],'DD FD'!AJ:AK,2,FALSE))</f>
        <v/>
      </c>
      <c r="LP197" s="813" t="str">
        <f>IF(Table1[[#This Row],[Hauptkörper - B2 - Virgin Material Anteil (in %)]]="","",Table1[[#This Row],[Hauptkörper - B2 - Virgin Material Anteil (in %)]])</f>
        <v/>
      </c>
      <c r="LQ197" s="812" t="str">
        <f>IF(Table1[[#This Row],[Hauptkörper - B2 - Recyceltes Material]]="","",VLOOKUP(Table1[[#This Row],[Hauptkörper - B2 - Recyceltes Material]],'DD FD'!AL:AM,2,FALSE))</f>
        <v/>
      </c>
      <c r="LR197" s="813" t="str">
        <f>IF(Table1[[#This Row],[Hauptkörper - B2 - Recyceltes Material Anteil (in %)]]="","",Table1[[#This Row],[Hauptkörper - B2 - Recyceltes Material Anteil (in %)]])</f>
        <v/>
      </c>
      <c r="LS197" s="812" t="str">
        <f>IF(Table1[[#This Row],[Hauptkörper - B2 - Beschichtung]]="","",VLOOKUP(Table1[[#This Row],[Hauptkörper - B2 - Beschichtung]],'DD FD'!AE:AF,2,FALSE))</f>
        <v/>
      </c>
      <c r="LT197" s="815" t="str">
        <f>IF(Table1[[#This Row],[Hauptkörper - B2 - Beschichtung Anteil (in %)]]="","",Table1[[#This Row],[Hauptkörper - B2 - Beschichtung Anteil (in %)]])</f>
        <v/>
      </c>
      <c r="LU197" s="811" t="str">
        <f>IF(Table1[[#This Row],[Hauptkörper - B3 - Art]]="","",VLOOKUP(Table1[[#This Row],[Hauptkörper - B3 - Art]],'DD FD'!B:C,2,FALSE))</f>
        <v/>
      </c>
      <c r="LV197" s="812" t="str">
        <f>IF(Table1[[#This Row],[Hauptkörper - B3 - Fraktion]]="","",VLOOKUP(Table1[[#This Row],[Hauptkörper - B3 - Fraktion]],'DD FD'!H:J,3,FALSE))</f>
        <v/>
      </c>
      <c r="LW197" s="809" t="str">
        <f>IF(Table1[[#This Row],[Hauptkörper - B3 - Gewicht
(in G)]]="","",Table1[[#This Row],[Hauptkörper - B3 - Gewicht
(in G)]])</f>
        <v/>
      </c>
      <c r="LX197" s="809" t="str">
        <f>IF(Table1[[#This Row],[Hauptkörper - B3 - Lizenzierungs-pflichtig? (X=Ja)]]="","",Table1[[#This Row],[Hauptkörper - B3 - Lizenzierungs-pflichtig? (X=Ja)]])</f>
        <v/>
      </c>
      <c r="LY197" s="812" t="str">
        <f>IF(Table1[[#This Row],[Hauptkörper - B3 - Virgin Material]]="","",VLOOKUP(Table1[[#This Row],[Hauptkörper - B3 - Virgin Material]],'DD FD'!AJ:AK,2,FALSE))</f>
        <v/>
      </c>
      <c r="LZ197" s="813" t="str">
        <f>IF(Table1[[#This Row],[Hauptkörper - B3 - Virgin Material Anteil (in %)]]="","",Table1[[#This Row],[Hauptkörper - B3 - Virgin Material Anteil (in %)]])</f>
        <v/>
      </c>
      <c r="MA197" s="812" t="str">
        <f>IF(Table1[[#This Row],[Hauptkörper - B3 - Recyceltes Material]]="","",VLOOKUP(Table1[[#This Row],[Hauptkörper - B3 - Recyceltes Material]],'DD FD'!AL:AM,2,FALSE))</f>
        <v/>
      </c>
      <c r="MB197" s="813" t="str">
        <f>IF(Table1[[#This Row],[Hauptkörper - B3 - Recyceltes Material Anteil (in %)]]="","",Table1[[#This Row],[Hauptkörper - B3 - Recyceltes Material Anteil (in %)]])</f>
        <v/>
      </c>
      <c r="MC197" s="812" t="str">
        <f>IF(Table1[[#This Row],[Hauptkörper - B3 - Beschichtung]]="","",VLOOKUP(Table1[[#This Row],[Hauptkörper - B3 - Beschichtung]],'DD FD'!AE:AF,2,FALSE))</f>
        <v/>
      </c>
      <c r="MD197" s="815" t="str">
        <f>IF(Table1[[#This Row],[Hauptkörper - B3 - Beschichtung Anteil (in %)]]="","",Table1[[#This Row],[Hauptkörper - B3 - Beschichtung Anteil (in %)]])</f>
        <v/>
      </c>
      <c r="ME197" s="811" t="str">
        <f>IF(Table1[[#This Row],[Verschluss - B1 - Art]]="","",VLOOKUP(Table1[[#This Row],[Verschluss - B1 - Art]],'DD FD'!D:E,2,FALSE))</f>
        <v/>
      </c>
      <c r="MF197" s="812" t="str">
        <f>IF(Table1[[#This Row],[Verschluss - B1 - Fraktion]]="","",VLOOKUP(Table1[[#This Row],[Verschluss - B1 - Fraktion]],'DD FD'!H:J,3,FALSE))</f>
        <v/>
      </c>
      <c r="MG197" s="809" t="str">
        <f>IF(Table1[[#This Row],[Verschluss - B1 - Gewicht (in G)]]="","",Table1[[#This Row],[Verschluss - B1 - Gewicht (in G)]])</f>
        <v/>
      </c>
      <c r="MH197" s="809" t="str">
        <f>IF(Table1[[#This Row],[Verschluss - B1 - Lizenzierungs-pflichtig? (X=Ja)]]="","",Table1[[#This Row],[Verschluss - B1 - Lizenzierungs-pflichtig? (X=Ja)]])</f>
        <v/>
      </c>
      <c r="MI197" s="809" t="str">
        <f>IF(Table1[[#This Row],[Verschluss - B1 - Trennbar vom Hauptkörper? (X=Ja)]]="","",Table1[[#This Row],[Verschluss - B1 - Trennbar vom Hauptkörper? (X=Ja)]])</f>
        <v/>
      </c>
      <c r="MJ197" s="812" t="str">
        <f>IF(Table1[[#This Row],[Verschluss - B1 - Virgin Material]]="","",VLOOKUP(Table1[[#This Row],[Verschluss - B1 - Virgin Material]],'DD FD'!AJ:AK,2,FALSE))</f>
        <v/>
      </c>
      <c r="MK197" s="813" t="str">
        <f>IF(Table1[[#This Row],[Verschluss - B1 - Virgin Material Anteil (in %)]]="","",Table1[[#This Row],[Verschluss - B1 - Virgin Material Anteil (in %)]])</f>
        <v/>
      </c>
      <c r="ML197" s="812" t="str">
        <f>IF(Table1[[#This Row],[Verschluss - B1 - Recyceltes Material]]="","",VLOOKUP(Table1[[#This Row],[Verschluss - B1 - Recyceltes Material]],'DD FD'!AL:AM,2,FALSE))</f>
        <v/>
      </c>
      <c r="MM197" s="813" t="str">
        <f>IF(Table1[[#This Row],[Verschluss - B1 - Recyceltes Material Anteil (in %)]]="","",Table1[[#This Row],[Verschluss - B1 - Recyceltes Material Anteil (in %)]])</f>
        <v/>
      </c>
      <c r="MN197" s="812" t="str">
        <f>IF(Table1[[#This Row],[Verschluss - B1 - Beschichtung]]="","",VLOOKUP(Table1[[#This Row],[Verschluss - B1 - Beschichtung]],'DD FD'!AE:AF,2,FALSE))</f>
        <v/>
      </c>
      <c r="MO197" s="815" t="str">
        <f>IF(Table1[[#This Row],[Verschluss - B1 - Beschichtung Anteil (in %)]]="","",Table1[[#This Row],[Verschluss - B1 - Beschichtung Anteil (in %)]])</f>
        <v/>
      </c>
      <c r="MP197" s="811" t="str">
        <f>IF(Table1[[#This Row],[Verschluss - B2 - Art]]="","",VLOOKUP(Table1[[#This Row],[Verschluss - B2 - Art]],'DD FD'!D:E,2,FALSE))</f>
        <v/>
      </c>
      <c r="MQ197" s="812" t="str">
        <f>IF(Table1[[#This Row],[Verschluss - B2 - Fraktion]]="","",VLOOKUP(Table1[[#This Row],[Verschluss - B2 - Fraktion]],'DD FD'!H:J,3,FALSE))</f>
        <v/>
      </c>
      <c r="MR197" s="809" t="str">
        <f>IF(Table1[[#This Row],[Verschluss - B2 - Gewicht (in G)]]="","",Table1[[#This Row],[Verschluss - B2 - Gewicht (in G)]])</f>
        <v/>
      </c>
      <c r="MS197" s="809" t="str">
        <f>IF(Table1[[#This Row],[Verschluss - B2 - Lizenzierungs-pflichtig? (X=Ja)]]="","",Table1[[#This Row],[Verschluss - B2 - Lizenzierungs-pflichtig? (X=Ja)]])</f>
        <v/>
      </c>
      <c r="MT197" s="809" t="str">
        <f>IF(Table1[[#This Row],[Verschluss - B2 - Trennbar vom Hauptkörper? (X=Ja)]]="","",Table1[[#This Row],[Verschluss - B2 - Trennbar vom Hauptkörper? (X=Ja)]])</f>
        <v/>
      </c>
      <c r="MU197" s="812" t="str">
        <f>IF(Table1[[#This Row],[Verschluss - B2 - Virgin Material]]="","",VLOOKUP(Table1[[#This Row],[Verschluss - B2 - Virgin Material]],'DD FD'!AJ:AK,2,FALSE))</f>
        <v/>
      </c>
      <c r="MV197" s="813" t="str">
        <f>IF(Table1[[#This Row],[Verschluss - B2 - Virgin Material Anteil (in %)]]="","",Table1[[#This Row],[Verschluss - B2 - Virgin Material Anteil (in %)]])</f>
        <v/>
      </c>
      <c r="MW197" s="812" t="str">
        <f>IF(Table1[[#This Row],[Verschluss - B2 - Recyceltes Material]]="","",VLOOKUP(Table1[[#This Row],[Verschluss - B2 - Recyceltes Material]],'DD FD'!AL:AM,2,FALSE))</f>
        <v/>
      </c>
      <c r="MX197" s="813" t="str">
        <f>IF(Table1[[#This Row],[Verschluss - B2 - Recyceltes Material Anteil (in %)]]="","",Table1[[#This Row],[Verschluss - B2 - Recyceltes Material Anteil (in %)]])</f>
        <v/>
      </c>
      <c r="MY197" s="812" t="str">
        <f>IF(Table1[[#This Row],[Verschluss - B2 - Beschichtung]]="","",VLOOKUP(Table1[[#This Row],[Verschluss - B2 - Beschichtung]],'DD FD'!AE:AF,2,FALSE))</f>
        <v/>
      </c>
      <c r="MZ197" s="815" t="str">
        <f>IF(Table1[[#This Row],[Verschluss - B2 - Beschichtung Anteil (in %)]]="","",Table1[[#This Row],[Verschluss - B2 - Beschichtung Anteil (in %)]])</f>
        <v/>
      </c>
      <c r="NA197" s="811" t="str">
        <f>IF(Table1[[#This Row],[Verschluss - B3 - Art]]="","",VLOOKUP(Table1[[#This Row],[Verschluss - B3 - Art]],'DD FD'!D:E,2,FALSE))</f>
        <v/>
      </c>
      <c r="NB197" s="812" t="str">
        <f>IF(Table1[[#This Row],[Verschluss - B3 - Fraktion]]="","",VLOOKUP(Table1[[#This Row],[Verschluss - B3 - Fraktion]],'DD FD'!H:J,3,FALSE))</f>
        <v/>
      </c>
      <c r="NC197" s="809" t="str">
        <f>IF(Table1[[#This Row],[Verschluss - B3 - Gewicht (in G)]]="","",Table1[[#This Row],[Verschluss - B3 - Gewicht (in G)]])</f>
        <v/>
      </c>
      <c r="ND197" s="809" t="str">
        <f>IF(Table1[[#This Row],[Verschluss - B3 - Lizenzierungs-pflichtig? (X=Ja)]]="","",Table1[[#This Row],[Verschluss - B3 - Lizenzierungs-pflichtig? (X=Ja)]])</f>
        <v/>
      </c>
      <c r="NE197" s="809" t="str">
        <f>IF(Table1[[#This Row],[Verschluss - B3 - Trennbar vom Hauptkörper? (X=Ja)]]="","",Table1[[#This Row],[Verschluss - B3 - Trennbar vom Hauptkörper? (X=Ja)]])</f>
        <v/>
      </c>
      <c r="NF197" s="812" t="str">
        <f>IF(Table1[[#This Row],[Verschluss - B3 - Virgin Material]]="","",VLOOKUP(Table1[[#This Row],[Verschluss - B3 - Virgin Material]],'DD FD'!AJ:AK,2,FALSE))</f>
        <v/>
      </c>
      <c r="NG197" s="813" t="str">
        <f>IF(Table1[[#This Row],[Verschluss - B3 - Virgin Material Anteil (in %)]]="","",Table1[[#This Row],[Verschluss - B3 - Virgin Material Anteil (in %)]])</f>
        <v/>
      </c>
      <c r="NH197" s="812" t="str">
        <f>IF(Table1[[#This Row],[Verschluss - B3 - Recyceltes Material]]="","",VLOOKUP(Table1[[#This Row],[Verschluss - B3 - Recyceltes Material]],'DD FD'!AL:AM,2,FALSE))</f>
        <v/>
      </c>
      <c r="NI197" s="813" t="str">
        <f>IF(Table1[[#This Row],[Verschluss - B3 - Recyceltes Material Anteil (in %)]]="","",Table1[[#This Row],[Verschluss - B3 - Recyceltes Material Anteil (in %)]])</f>
        <v/>
      </c>
      <c r="NJ197" s="812" t="str">
        <f>IF(Table1[[#This Row],[Verschluss - B3 - Beschichtung]]="","",VLOOKUP(Table1[[#This Row],[Verschluss - B3 - Beschichtung]],'DD FD'!AE:AF,2,FALSE))</f>
        <v/>
      </c>
      <c r="NK197" s="815" t="str">
        <f>IF(Table1[[#This Row],[Verschluss - B3 - Beschichtung Anteil (in %)]]="","",Table1[[#This Row],[Verschluss - B3 - Beschichtung Anteil (in %)]])</f>
        <v/>
      </c>
      <c r="NL197" s="811" t="str">
        <f>IF(Table1[[#This Row],[Etikett - B1 - Art]]="","",VLOOKUP(Table1[[#This Row],[Etikett - B1 - Art]],'DD FD'!F:G,2,FALSE))</f>
        <v/>
      </c>
      <c r="NM197" s="812" t="str">
        <f>IF(Table1[[#This Row],[Etikett - B1 - Fraktion]]="","",VLOOKUP(Table1[[#This Row],[Etikett - B1 - Fraktion]],'DD FD'!H:J,3,FALSE))</f>
        <v/>
      </c>
      <c r="NN197" s="809" t="str">
        <f>IF(Table1[[#This Row],[Etikett - B1 - Gewicht (in G)]]="","",Table1[[#This Row],[Etikett - B1 - Gewicht (in G)]])</f>
        <v/>
      </c>
      <c r="NO197" s="809" t="str">
        <f>IF(Table1[[#This Row],[Etikett - B1 - Lizenzierungs-pflichtig? (X=Ja)]]="","",Table1[[#This Row],[Etikett - B1 - Lizenzierungs-pflichtig? (X=Ja)]])</f>
        <v/>
      </c>
      <c r="NP197" s="809" t="str">
        <f>IF(Table1[[#This Row],[Etikett - B1 - Trennbar vom Hauptkörper? (X=Ja)]]="","",Table1[[#This Row],[Etikett - B1 - Trennbar vom Hauptkörper? (X=Ja)]])</f>
        <v/>
      </c>
      <c r="NQ197" s="812" t="str">
        <f>IF(Table1[[#This Row],[Etikett - B1 - Virgin Material]]="","",VLOOKUP(Table1[[#This Row],[Etikett - B1 - Virgin Material]],'DD FD'!AJ:AK,2,FALSE))</f>
        <v/>
      </c>
      <c r="NR197" s="813" t="str">
        <f>IF(Table1[[#This Row],[Etikett - B1 - Virgin Material Anteil (in %)]]="","",Table1[[#This Row],[Etikett - B1 - Virgin Material Anteil (in %)]])</f>
        <v/>
      </c>
      <c r="NS197" s="812" t="str">
        <f>IF(Table1[[#This Row],[Etikett - B1 - Recyceltes Material]]="","",VLOOKUP(Table1[[#This Row],[Etikett - B1 - Recyceltes Material]],'DD FD'!AL:AM,2,FALSE))</f>
        <v/>
      </c>
      <c r="NT197" s="813" t="str">
        <f>IF(Table1[[#This Row],[Etikett - B1 - Recyceltes Material Anteil (in %)]]="","",Table1[[#This Row],[Etikett - B1 - Recyceltes Material Anteil (in %)]])</f>
        <v/>
      </c>
      <c r="NU197" s="812" t="str">
        <f>IF(Table1[[#This Row],[Etikett - B1 - Beschichtung]]="","",VLOOKUP(Table1[[#This Row],[Etikett - B1 - Beschichtung]],'DD FD'!AE:AF,2,FALSE))</f>
        <v/>
      </c>
      <c r="NV197" s="815" t="str">
        <f>IF(Table1[[#This Row],[Etikett - B1 - Beschichtung Anteil (in %)]]="","",Table1[[#This Row],[Etikett - B1 - Beschichtung Anteil (in %)]])</f>
        <v/>
      </c>
      <c r="NW197" s="811" t="str">
        <f>IF(Table1[[#This Row],[Etikett - B2 - Art]]="","",VLOOKUP(Table1[[#This Row],[Etikett - B2 - Art]],'DD FD'!F:G,2,FALSE))</f>
        <v/>
      </c>
      <c r="NX197" s="812" t="str">
        <f>IF(Table1[[#This Row],[Etikett - B2 - Fraktion]]="","",VLOOKUP(Table1[[#This Row],[Etikett - B2 - Fraktion]],'DD FD'!H:J,3,FALSE))</f>
        <v/>
      </c>
      <c r="NY197" s="809" t="str">
        <f>IF(Table1[[#This Row],[Etikett - B2 - Gewicht (in G)]]="","",Table1[[#This Row],[Etikett - B2 - Gewicht (in G)]])</f>
        <v/>
      </c>
      <c r="NZ197" s="809" t="str">
        <f>IF(Table1[[#This Row],[Etikett - B2 - Lizenzierungs-pflichtig? (X=Ja)]]="","",Table1[[#This Row],[Etikett - B2 - Lizenzierungs-pflichtig? (X=Ja)]])</f>
        <v/>
      </c>
      <c r="OA197" s="809" t="str">
        <f>IF(Table1[[#This Row],[Etikett - B2 - Trennbar vom Hauptkörper? (X=Ja)]]="","",Table1[[#This Row],[Etikett - B2 - Trennbar vom Hauptkörper? (X=Ja)]])</f>
        <v/>
      </c>
      <c r="OB197" s="812" t="str">
        <f>IF(Table1[[#This Row],[Etikett - B2 - Virgin Material]]="","",VLOOKUP(Table1[[#This Row],[Etikett - B2 - Virgin Material]],'DD FD'!AJ:AK,2,FALSE))</f>
        <v/>
      </c>
      <c r="OC197" s="813" t="str">
        <f>IF(Table1[[#This Row],[Etikett - B2 - Virgin Material Anteil (in %)]]="","",Table1[[#This Row],[Etikett - B2 - Virgin Material Anteil (in %)]])</f>
        <v/>
      </c>
      <c r="OD197" s="812" t="str">
        <f>IF(Table1[[#This Row],[Etikett - B2 - Recyceltes Material]]="","",VLOOKUP(Table1[[#This Row],[Etikett - B2 - Recyceltes Material]],'DD FD'!AL:AM,2,FALSE))</f>
        <v/>
      </c>
      <c r="OE197" s="813" t="str">
        <f>IF(Table1[[#This Row],[Etikett - B2 - Recyceltes Material Anteil (in %)]]="","",Table1[[#This Row],[Etikett - B2 - Recyceltes Material Anteil (in %)]])</f>
        <v/>
      </c>
      <c r="OF197" s="812" t="str">
        <f>IF(Table1[[#This Row],[Etikett - B2 - Beschichtung]]="","",VLOOKUP(Table1[[#This Row],[Etikett - B2 - Beschichtung]],'DD FD'!AE:AF,2,FALSE))</f>
        <v/>
      </c>
      <c r="OG197" s="815" t="str">
        <f>IF(Table1[[#This Row],[Etikett - B2 - Beschichtung Anteil (in %)]]="","",Table1[[#This Row],[Etikett - B2 - Beschichtung Anteil (in %)]])</f>
        <v/>
      </c>
      <c r="OH197" s="811" t="str">
        <f>IF(Table1[[#This Row],[Etikett - B3 - Art]]="","",VLOOKUP(Table1[[#This Row],[Etikett - B3 - Art]],'DD FD'!F:G,2,FALSE))</f>
        <v/>
      </c>
      <c r="OI197" s="812" t="str">
        <f>IF(Table1[[#This Row],[Etikett - B3 - Fraktion]]="","",VLOOKUP(Table1[[#This Row],[Etikett - B3 - Fraktion]],'DD FD'!H:J,3,FALSE))</f>
        <v/>
      </c>
      <c r="OJ197" s="809" t="str">
        <f>IF(Table1[[#This Row],[Etikett - B3 - Gewicht (in G)]]="","",Table1[[#This Row],[Etikett - B3 - Gewicht (in G)]])</f>
        <v/>
      </c>
      <c r="OK197" s="809" t="str">
        <f>IF(Table1[[#This Row],[Etikett - B3 - Lizenzierungs-pflichtig? (X=Ja)]]="","",Table1[[#This Row],[Etikett - B3 - Lizenzierungs-pflichtig? (X=Ja)]])</f>
        <v/>
      </c>
      <c r="OL197" s="809" t="str">
        <f>IF(Table1[[#This Row],[Etikett - B3 - Trennbar vom Hauptkörper? (X=Ja)]]="","",Table1[[#This Row],[Etikett - B3 - Trennbar vom Hauptkörper? (X=Ja)]])</f>
        <v/>
      </c>
      <c r="OM197" s="812" t="str">
        <f>IF(Table1[[#This Row],[Etikett - B3 - Virgin Material]]="","",VLOOKUP(Table1[[#This Row],[Etikett - B3 - Virgin Material]],'DD FD'!AJ:AK,2,FALSE))</f>
        <v/>
      </c>
      <c r="ON197" s="813" t="str">
        <f>IF(Table1[[#This Row],[Etikett - B3 - Virgin Material Anteil (in %)]]="","",Table1[[#This Row],[Etikett - B3 - Virgin Material Anteil (in %)]])</f>
        <v/>
      </c>
      <c r="OO197" s="812" t="str">
        <f>IF(Table1[[#This Row],[Etikett - B3 - Recyceltes Material]]="","",VLOOKUP(Table1[[#This Row],[Etikett - B3 - Recyceltes Material]],'DD FD'!AL:AM,2,FALSE))</f>
        <v/>
      </c>
      <c r="OP197" s="813" t="str">
        <f>IF(Table1[[#This Row],[Etikett - B3 - Recyceltes Material Anteil (in %)]]="","",Table1[[#This Row],[Etikett - B3 - Recyceltes Material Anteil (in %)]])</f>
        <v/>
      </c>
      <c r="OQ197" s="812" t="str">
        <f>IF(Table1[[#This Row],[Etikett - B3 - Beschichtung]]="","",VLOOKUP(Table1[[#This Row],[Etikett - B3 - Beschichtung]],'DD FD'!AE:AF,2,FALSE))</f>
        <v/>
      </c>
      <c r="OR197" s="861" t="str">
        <f>IF(Table1[[#This Row],[Etikett - B3 - Beschichtung Anteil (in %)]]="","",Table1[[#This Row],[Etikett - B3 - Beschichtung Anteil (in %)]])</f>
        <v/>
      </c>
      <c r="OS197" s="866">
        <f>ROUNDUP(SUM(
IF(AND(LB197='DD FD'!$J$7,LD197='DD FD'!$AI$3),LC197,0),
IF(AND(LL197='DD FD'!$J$7,LN197='DD FD'!$AI$3),LM197,0),
IF(AND(LV197='DD FD'!$J$7,LX197='DD FD'!$AI$3),LW197,0),
IF(AND(MF197='DD FD'!$J$7,MH197='DD FD'!$AI$3),MG197,0),
IF(AND(MQ197='DD FD'!$J$7,MS197='DD FD'!$AI$3),MR197,0),
IF(AND(NB197='DD FD'!$J$7,ND197='DD FD'!$AI$3),NC197,0),
IF(AND(NM197='DD FD'!$J$7,NO197='DD FD'!$AI$3),NN197,0),
IF(AND(NX197='DD FD'!$J$7,NZ197='DD FD'!$AI$3),NY197,0),
IF(AND(OI197='DD FD'!$J$7,OK197='DD FD'!$AI$3),OJ197,0),
),2)</f>
        <v>0</v>
      </c>
      <c r="OT197" s="865">
        <f>ROUNDUP(SUM(
IF(AND(LB197='DD FD'!$J$6,LD197='DD FD'!$AI$3),LC197,0),
IF(AND(LL197='DD FD'!$J$6,LN197='DD FD'!$AI$3),LM197,0),
IF(AND(LV197='DD FD'!$J$6,LX197='DD FD'!$AI$3),LW197,0),
IF(AND(MF197='DD FD'!$J$6,MH197='DD FD'!$AI$3),MG197,0),
IF(AND(MQ197='DD FD'!$J$6,MS197='DD FD'!$AI$3),MR197,0),
IF(AND(NB197='DD FD'!$J$6,ND197='DD FD'!$AI$3),NC197,0),
IF(AND(NM197='DD FD'!$J$6,NO197='DD FD'!$AI$3),NN197,0),
IF(AND(NX197='DD FD'!$J$6,NZ197='DD FD'!$AI$3),NY197,0),
IF(AND(OI197='DD FD'!$J$6,OK197='DD FD'!$AI$3),OJ197,0),
),2)</f>
        <v>0</v>
      </c>
      <c r="OU197" s="865">
        <f>ROUNDUP(SUM(
IF(AND(LB197='DD FD'!$J$10,LD197='DD FD'!$AI$3),LC197,0),
IF(AND(LL197='DD FD'!$J$10,LN197='DD FD'!$AI$3),LM197,0),
IF(AND(LV197='DD FD'!$J$10,LX197='DD FD'!$AI$3),LW197,0),
IF(AND(MF197='DD FD'!$J$10,MH197='DD FD'!$AI$3),MG197,0),
IF(AND(MQ197='DD FD'!$J$10,MS197='DD FD'!$AI$3),MR197,0),
IF(AND(NB197='DD FD'!$J$10,ND197='DD FD'!$AI$3),NC197,0),
IF(AND(NM197='DD FD'!$J$10,NO197='DD FD'!$AI$3),NN197,0),
IF(AND(NX197='DD FD'!$J$10,NZ197='DD FD'!$AI$3),NY197,0),
IF(AND(OI197='DD FD'!$J$10,OK197='DD FD'!$AI$3),OJ197,0),
),2)</f>
        <v>0</v>
      </c>
      <c r="OV197" s="865">
        <f>ROUNDUP(SUM(
IF(AND(LB197='DD FD'!$J$8,LD197='DD FD'!$AI$3),LC197,0),
IF(AND(LL197='DD FD'!$J$8,LN197='DD FD'!$AI$3),LM197,0),
IF(AND(LV197='DD FD'!$J$8,LX197='DD FD'!$AI$3),LW197,0),
IF(AND(MF197='DD FD'!$J$8,MH197='DD FD'!$AI$3),MG197,0),
IF(AND(MQ197='DD FD'!$J$8,MS197='DD FD'!$AI$3),MR197,0),
IF(AND(NB197='DD FD'!$J$8,ND197='DD FD'!$AI$3),NC197,0),
IF(AND(NM197='DD FD'!$J$8,NO197='DD FD'!$AI$3),NN197,0),
IF(AND(NX197='DD FD'!$J$8,NZ197='DD FD'!$AI$3),NY197,0),
IF(AND(OI197='DD FD'!$J$8,OK197='DD FD'!$AI$3),OJ197,0),
),2)</f>
        <v>0</v>
      </c>
      <c r="OW197" s="865">
        <f>ROUNDUP(SUM(
IF(AND(LB197='DD FD'!$J$5,LD197='DD FD'!$AI$3),LC197,0),
IF(AND(LL197='DD FD'!$J$5,LN197='DD FD'!$AI$3),LM197,0),
IF(AND(LV197='DD FD'!$J$5,LX197='DD FD'!$AI$3),LW197,0),
IF(AND(MF197='DD FD'!$J$5,MH197='DD FD'!$AI$3),MG197,0),
IF(AND(MQ197='DD FD'!$J$5,MS197='DD FD'!$AI$3),MR197,0),
IF(AND(NB197='DD FD'!$J$5,ND197='DD FD'!$AI$3),NC197,0),
IF(AND(NM197='DD FD'!$J$5,NO197='DD FD'!$AI$3),NN197,0),
IF(AND(NX197='DD FD'!$J$5,NZ197='DD FD'!$AI$3),NY197,0),
IF(AND(OI197='DD FD'!$J$5,OK197='DD FD'!$AI$3),OJ197,0),
),2)</f>
        <v>0</v>
      </c>
      <c r="OX197" s="865">
        <f>ROUNDUP(SUM(
IF(AND(LB197='DD FD'!$J$9,LD197='DD FD'!$AI$3),LC197,0),
IF(AND(LL197='DD FD'!$J$9,LN197='DD FD'!$AI$3),LM197,0),
IF(AND(LV197='DD FD'!$J$9,LX197='DD FD'!$AI$3),LW197,0),
IF(AND(MF197='DD FD'!$J$9,MH197='DD FD'!$AI$3),MG197,0),
IF(AND(MQ197='DD FD'!$J$9,MS197='DD FD'!$AI$3),MR197,0),
IF(AND(NB197='DD FD'!$J$9,ND197='DD FD'!$AI$3),NC197,0),
IF(AND(NM197='DD FD'!$J$9,NO197='DD FD'!$AI$3),NN197,0),
IF(AND(NX197='DD FD'!$J$9,NZ197='DD FD'!$AI$3),NY197,0),
IF(AND(OI197='DD FD'!$J$9,OK197='DD FD'!$AI$3),OJ197,0),
),2)</f>
        <v>0</v>
      </c>
      <c r="OY197" s="865">
        <f>ROUNDUP(SUM(
IF(AND(LB197='DD FD'!$J$4,LD197='DD FD'!$AI$3),LC197,0),
IF(AND(LL197='DD FD'!$J$4,LN197='DD FD'!$AI$3),LM197,0),
IF(AND(LV197='DD FD'!$J$4,LX197='DD FD'!$AI$3),LW197,0),
IF(AND(MF197='DD FD'!$J$4,MH197='DD FD'!$AI$3),MG197,0),
IF(AND(MQ197='DD FD'!$J$4,MS197='DD FD'!$AI$3),MR197,0),
IF(AND(NB197='DD FD'!$J$4,ND197='DD FD'!$AI$3),NC197,0),
IF(AND(NM197='DD FD'!$J$4,NO197='DD FD'!$AI$3),NN197,0),
IF(AND(NX197='DD FD'!$J$4,NZ197='DD FD'!$AI$3),NY197,0),
IF(AND(OI197='DD FD'!$J$4,OK197='DD FD'!$AI$3),OJ197,0),
),2)</f>
        <v>0</v>
      </c>
      <c r="OZ197" s="867">
        <f>ROUNDUP(SUM(
IF(AND(LB197='DD FD'!$J$11,LD197='DD FD'!$AI$3),LC197,0),
IF(AND(LL197='DD FD'!$J$11,LN197='DD FD'!$AI$3),LM197,0),
IF(AND(LV197='DD FD'!$J$11,LX197='DD FD'!$AI$3),LW197,0),
IF(AND(MF197='DD FD'!$J$11,MH197='DD FD'!$AI$3),MG197,0),
IF(AND(MQ197='DD FD'!$J$11,MS197='DD FD'!$AI$3),MR197,0),
IF(AND(NB197='DD FD'!$J$11,ND197='DD FD'!$AI$3),NC197,0),
IF(AND(NM197='DD FD'!$J$11,NO197='DD FD'!$AI$3),NN197,0),
IF(AND(NX197='DD FD'!$J$11,NZ197='DD FD'!$AI$3),NY197,0),
IF(AND(OI197='DD FD'!$J$11,OK197='DD FD'!$AI$3),OJ197,0),
),2)</f>
        <v>0</v>
      </c>
    </row>
    <row r="198" spans="1:416">
      <c r="A198" s="663"/>
      <c r="B198" s="182"/>
      <c r="C198" s="282"/>
      <c r="D198" s="282"/>
      <c r="E198" s="183"/>
      <c r="F198" s="355"/>
      <c r="G198" s="359"/>
      <c r="H198" s="664"/>
      <c r="I198" s="173"/>
      <c r="J198" s="161" t="str">
        <f t="shared" si="81"/>
        <v/>
      </c>
      <c r="K198" s="633" t="str">
        <f t="shared" ref="K198:K261" si="98">IF(J198="30","x","")</f>
        <v/>
      </c>
      <c r="L198" s="636"/>
      <c r="M198" s="124" t="str">
        <f t="shared" ref="M198:M261" si="99">IF(J198&lt;&gt;"","ZIDE","")</f>
        <v/>
      </c>
      <c r="N198" s="125" t="str">
        <f t="shared" si="82"/>
        <v/>
      </c>
      <c r="O198" s="175"/>
      <c r="P198" s="175"/>
      <c r="Q198" s="126" t="str">
        <f t="shared" ref="Q198:Q261" si="100">IF(J198&lt;&gt;"",$Q$4,"")</f>
        <v/>
      </c>
      <c r="R198" s="184"/>
      <c r="S198" s="184"/>
      <c r="T198" s="182"/>
      <c r="U198" s="182"/>
      <c r="V198" s="182"/>
      <c r="W198" s="358"/>
      <c r="X198" s="182"/>
      <c r="Y198" s="183"/>
      <c r="Z198" s="123"/>
      <c r="AA198" s="176"/>
      <c r="AB198" s="176"/>
      <c r="AC198" s="176"/>
      <c r="AD198" s="176"/>
      <c r="AE198" s="176"/>
      <c r="AF198" s="176"/>
      <c r="AG198" s="127" t="str">
        <f t="shared" ref="AG198:AG261" si="101">IF(J198&lt;&gt;"",$AG$4,"")</f>
        <v/>
      </c>
      <c r="AH198" s="127" t="str">
        <f t="shared" ref="AH198:AH261" si="102">IF(J198&lt;&gt;"",$AH$4,"")</f>
        <v/>
      </c>
      <c r="AI198" s="370"/>
      <c r="AJ198" s="635"/>
      <c r="AK198" s="619" t="str">
        <f t="shared" ref="AK198:AK261" si="103">IF(J198&lt;&gt;"","ST","")</f>
        <v/>
      </c>
      <c r="AL198" s="124" t="str">
        <f t="shared" si="83"/>
        <v/>
      </c>
      <c r="AM198" s="124" t="str">
        <f t="shared" si="84"/>
        <v/>
      </c>
      <c r="AN198" s="124" t="str">
        <f t="shared" si="85"/>
        <v/>
      </c>
      <c r="AO198" s="124" t="str">
        <f t="shared" si="86"/>
        <v/>
      </c>
      <c r="AP198" s="184"/>
      <c r="AQ198" s="182"/>
      <c r="AR198" s="182"/>
      <c r="AS198" s="182"/>
      <c r="AT198" s="182"/>
      <c r="AU198" s="127" t="str">
        <f t="shared" si="87"/>
        <v/>
      </c>
      <c r="AV198" s="354"/>
      <c r="AW198" s="127" t="str">
        <f t="shared" si="88"/>
        <v/>
      </c>
      <c r="AX198" s="144" t="str">
        <f t="shared" si="89"/>
        <v/>
      </c>
      <c r="AY198" s="182"/>
      <c r="AZ198" s="23"/>
      <c r="BA198" s="23"/>
      <c r="BB198" s="183"/>
      <c r="BC198" s="622"/>
      <c r="BD198" s="649" t="str">
        <f t="shared" ref="BD198:BD261" si="104">IF(BE198&lt;&gt;"","K01","")</f>
        <v/>
      </c>
      <c r="BE198" s="354"/>
      <c r="BF198" s="192" t="str">
        <f t="shared" ref="BF198:BF261" si="105">IF(BE198&lt;&gt;"","ST","")</f>
        <v/>
      </c>
      <c r="BG198" s="159"/>
      <c r="BH198" s="159"/>
      <c r="BI198" s="182"/>
      <c r="BJ198" s="194"/>
      <c r="BK198" s="194"/>
      <c r="BL198" s="194"/>
      <c r="BM198" s="127" t="str">
        <f t="shared" si="90"/>
        <v/>
      </c>
      <c r="BN198" s="194"/>
      <c r="BO198" s="178" t="str">
        <f t="shared" si="91"/>
        <v/>
      </c>
      <c r="BP198" s="191"/>
      <c r="BQ198" s="182"/>
      <c r="BR198" s="23"/>
      <c r="BS198" s="23"/>
      <c r="BT198" s="23"/>
      <c r="BU198" s="651"/>
      <c r="BV198" s="647"/>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633" t="str">
        <f t="shared" ref="DX198:DX261" si="106">IF(DY198&lt;&gt;"","P01","")</f>
        <v/>
      </c>
      <c r="DY198" s="736"/>
      <c r="DZ198" s="334"/>
      <c r="EA198" s="736"/>
      <c r="EB198" s="197"/>
      <c r="EC198" s="194"/>
      <c r="ED198" s="197"/>
      <c r="EE198" s="197"/>
      <c r="EF198" s="194"/>
      <c r="EG198" s="194"/>
      <c r="EH198" s="194"/>
      <c r="EI198" s="123" t="str">
        <f t="shared" si="92"/>
        <v/>
      </c>
      <c r="EJ198" s="194"/>
      <c r="EK198" s="620" t="str">
        <f t="shared" si="93"/>
        <v/>
      </c>
      <c r="EL198" s="756"/>
      <c r="EM198" s="620" t="str">
        <f t="shared" ref="EM198:EM261" si="107">IF(DY198&lt;&gt;"","ZD","")</f>
        <v/>
      </c>
      <c r="EN198" s="733"/>
      <c r="EO198" s="163"/>
      <c r="EP198" s="163"/>
      <c r="EQ198" s="163"/>
      <c r="ER198" s="163"/>
      <c r="ES198" s="163"/>
      <c r="ET198" s="163"/>
      <c r="EU198" s="163"/>
      <c r="EV198" s="163"/>
      <c r="EW198" s="163"/>
      <c r="EX198" s="163"/>
      <c r="EY198" s="163"/>
      <c r="EZ198" s="163"/>
      <c r="FA198" s="163"/>
      <c r="FB198" s="163"/>
      <c r="FC198" s="742"/>
      <c r="FD198" s="648" t="str">
        <f t="shared" si="94"/>
        <v/>
      </c>
      <c r="FE198" s="183"/>
      <c r="FF198" s="201"/>
      <c r="FG198" s="201"/>
      <c r="FH198" s="201"/>
      <c r="FI198" s="201"/>
      <c r="FJ198" s="201"/>
      <c r="FK198" s="201"/>
      <c r="FL198" s="182"/>
      <c r="FM198" s="182"/>
      <c r="FN198" s="334"/>
      <c r="FO198" s="123" t="str">
        <f t="shared" si="95"/>
        <v/>
      </c>
      <c r="FP198" s="889" t="str">
        <f>IF(Table1[[#This Row],[Baumwollanteil (in %)]]&lt;&gt;"","05","")</f>
        <v/>
      </c>
      <c r="FQ198" s="999"/>
      <c r="FR198" s="179" t="str">
        <f t="shared" si="96"/>
        <v/>
      </c>
      <c r="FS198" s="175"/>
      <c r="FT198" s="175"/>
      <c r="FU198" s="175"/>
      <c r="FV198" s="745" t="str">
        <f t="shared" si="97"/>
        <v/>
      </c>
      <c r="FZ198" s="24"/>
      <c r="GA198" s="24"/>
      <c r="GC198" s="1010" t="str">
        <f>IF(Table1[[#This Row],[Global Trade Item Number (GTIN)]]="","",Table1[[#This Row],[Global Trade Item Number (GTIN)]])</f>
        <v/>
      </c>
      <c r="GD198" s="790" t="str">
        <f>IF(Table1[[#This Row],[WAWI-Nr./ Kreditoren-Nummer
(ASDV)]]&lt;&gt;"",Table1[[#This Row],[WAWI-Nr./ Kreditoren-Nummer
(ASDV)]],"")</f>
        <v/>
      </c>
      <c r="GE198" s="190"/>
      <c r="GF198" s="790" t="str">
        <f>IF(Table1[[#This Row],[Gültig ab (Datum)]]&lt;&gt;"","31.12.9999","")</f>
        <v/>
      </c>
      <c r="GG198" s="190"/>
      <c r="GH198" s="190"/>
      <c r="GI198" s="616"/>
      <c r="GJ198" s="765"/>
      <c r="GK198" s="763"/>
      <c r="GL198" s="617"/>
      <c r="GM198" s="617"/>
      <c r="GN198" s="617"/>
      <c r="GO198" s="617"/>
      <c r="GP198" s="617"/>
      <c r="GQ198" s="775"/>
      <c r="GR198" s="771"/>
      <c r="GS198" s="159"/>
      <c r="GT198" s="610"/>
      <c r="GU198" s="610"/>
      <c r="GV198" s="610"/>
      <c r="GW198" s="610"/>
      <c r="GX198" s="610"/>
      <c r="GY198" s="610"/>
      <c r="GZ198" s="610"/>
      <c r="HA198" s="610"/>
      <c r="HB198" s="771"/>
      <c r="HC198" s="610"/>
      <c r="HD198" s="610"/>
      <c r="HE198" s="610"/>
      <c r="HF198" s="610"/>
      <c r="HG198" s="610"/>
      <c r="HH198" s="610"/>
      <c r="HI198" s="610"/>
      <c r="HJ198" s="610"/>
      <c r="HK198" s="610"/>
      <c r="HL198" s="771"/>
      <c r="HM198" s="610"/>
      <c r="HN198" s="610"/>
      <c r="HO198" s="610"/>
      <c r="HP198" s="610"/>
      <c r="HQ198" s="610"/>
      <c r="HR198" s="610"/>
      <c r="HS198" s="610"/>
      <c r="HT198" s="610"/>
      <c r="HU198" s="610"/>
      <c r="HV198" s="771"/>
      <c r="HW198" s="610"/>
      <c r="HX198" s="610"/>
      <c r="HY198" s="610"/>
      <c r="HZ198" s="610"/>
      <c r="IA198" s="610"/>
      <c r="IB198" s="610"/>
      <c r="IC198" s="610"/>
      <c r="ID198" s="610"/>
      <c r="IE198" s="610"/>
      <c r="IF198" s="610"/>
      <c r="IG198" s="771"/>
      <c r="IH198" s="610"/>
      <c r="II198" s="610"/>
      <c r="IJ198" s="610"/>
      <c r="IK198" s="610"/>
      <c r="IL198" s="610"/>
      <c r="IM198" s="610"/>
      <c r="IN198" s="610"/>
      <c r="IO198" s="610"/>
      <c r="IP198" s="610"/>
      <c r="IQ198" s="610"/>
      <c r="IR198" s="771"/>
      <c r="IS198" s="610"/>
      <c r="IT198" s="610"/>
      <c r="IU198" s="610"/>
      <c r="IV198" s="610"/>
      <c r="IW198" s="610"/>
      <c r="IX198" s="610"/>
      <c r="IY198" s="610"/>
      <c r="IZ198" s="610"/>
      <c r="JA198" s="610"/>
      <c r="JB198" s="610"/>
      <c r="JC198" s="771"/>
      <c r="JD198" s="610"/>
      <c r="JE198" s="610"/>
      <c r="JF198" s="610"/>
      <c r="JG198" s="610"/>
      <c r="JH198" s="610"/>
      <c r="JI198" s="610"/>
      <c r="JJ198" s="610"/>
      <c r="JK198" s="610"/>
      <c r="JL198" s="610"/>
      <c r="JM198" s="827"/>
      <c r="JN198" s="771"/>
      <c r="JO198" s="610"/>
      <c r="JP198" s="610"/>
      <c r="JQ198" s="610"/>
      <c r="JR198" s="610"/>
      <c r="JS198" s="610"/>
      <c r="JT198" s="610"/>
      <c r="JU198" s="610"/>
      <c r="JV198" s="610"/>
      <c r="JW198" s="610"/>
      <c r="JX198" s="610"/>
      <c r="JY198" s="771"/>
      <c r="JZ198" s="610"/>
      <c r="KA198" s="610"/>
      <c r="KB198" s="610"/>
      <c r="KC198" s="610"/>
      <c r="KD198" s="610"/>
      <c r="KE198" s="610"/>
      <c r="KF198" s="610"/>
      <c r="KG198" s="610"/>
      <c r="KH198" s="610"/>
      <c r="KI198" s="610"/>
      <c r="KL198" s="803" t="str">
        <f>IF(Table1[[#This Row],[GTIN]]&lt;&gt;"",Table1[[#This Row],[GTIN]],"")</f>
        <v/>
      </c>
      <c r="KM198" s="804" t="str">
        <f>Table1[[#This Row],[Kreditor]]</f>
        <v/>
      </c>
      <c r="KN198" s="805" t="str">
        <f>IF(Table1[[#This Row],[Gültig ab (Datum)]]&lt;&gt;"",Table1[[#This Row],[Gültig ab (Datum)]],"")</f>
        <v/>
      </c>
      <c r="KO198" s="805" t="str">
        <f>Table1[[#This Row],[Gültig bis]]</f>
        <v/>
      </c>
      <c r="KP198" s="818" t="str">
        <f>IF(Table1[[#This Row],[Artikel verpackt? 
(X=Ja)]]="","",Table1[[#This Row],[Artikel verpackt? 
(X=Ja)]])</f>
        <v/>
      </c>
      <c r="KQ198" s="806" t="str">
        <f>IF(Table1[[#This Row],[Verpackung recyclingfähig?
(X=Ja)]]="","",Table1[[#This Row],[Verpackung recyclingfähig?
(X=Ja)]])</f>
        <v/>
      </c>
      <c r="KR198" s="807"/>
      <c r="KS198" s="808"/>
      <c r="KT198" s="809"/>
      <c r="KU198" s="809"/>
      <c r="KV198" s="809"/>
      <c r="KW198" s="809"/>
      <c r="KX198" s="809"/>
      <c r="KY198" s="809"/>
      <c r="KZ198" s="810"/>
      <c r="LA198" s="811" t="str">
        <f>IF(Table1[[#This Row],[Hauptkörper - B1 - Art]]="","",VLOOKUP(Table1[[#This Row],[Hauptkörper - B1 - Art]],'DD FD'!B:C,2,FALSE))</f>
        <v/>
      </c>
      <c r="LB198" s="812" t="str">
        <f>IF(Table1[[#This Row],[Hauptkörper - B1 - Fraktion]]="","",VLOOKUP(Table1[[#This Row],[Hauptkörper - B1 - Fraktion]],'DD FD'!H:J,3,FALSE))</f>
        <v/>
      </c>
      <c r="LC198" s="809" t="str">
        <f>IF(Table1[[#This Row],[Hauptkörper - B1 - Gewicht
(in G)]]="","",Table1[[#This Row],[Hauptkörper - B1 - Gewicht
(in G)]])</f>
        <v/>
      </c>
      <c r="LD198" s="809" t="str">
        <f>IF(Table1[[#This Row],[Hauptkörper - B1 - Lizenzierungs-pflichtig? (X=Ja)]]="","",Table1[[#This Row],[Hauptkörper - B1 - Lizenzierungs-pflichtig? (X=Ja)]])</f>
        <v/>
      </c>
      <c r="LE198" s="812" t="str">
        <f>IF(Table1[[#This Row],[Hauptkörper - B1 - Virgin Material]]="","",VLOOKUP(Table1[[#This Row],[Hauptkörper - B1 - Virgin Material]],'DD FD'!AJ:AK,2,FALSE))</f>
        <v/>
      </c>
      <c r="LF198" s="813" t="str">
        <f>IF(Table1[[#This Row],[Hauptkörper - B1 - Virgin Material Anteil (in %)]]="","",Table1[[#This Row],[Hauptkörper - B1 - Virgin Material Anteil (in %)]])</f>
        <v/>
      </c>
      <c r="LG198" s="812" t="str">
        <f>IF(Table1[[#This Row],[Hauptkörper - B1 - Recyceltes Material]]="","",VLOOKUP(Table1[[#This Row],[Hauptkörper - B1 - Recyceltes Material]],'DD FD'!AL:AM,2,FALSE))</f>
        <v/>
      </c>
      <c r="LH198" s="813" t="str">
        <f>IF(Table1[[#This Row],[Hauptkörper - B1 - Recyceltes Material Anteil (in %)]]="","",Table1[[#This Row],[Hauptkörper - B1 - Recyceltes Material Anteil (in %)]])</f>
        <v/>
      </c>
      <c r="LI198" s="814" t="str">
        <f>IF(Table1[[#This Row],[Hauptkörper - B1 - Beschichtung]]="","",VLOOKUP(Table1[[#This Row],[Hauptkörper - B1 - Beschichtung]],'DD FD'!AE:AF,2,FALSE))</f>
        <v/>
      </c>
      <c r="LJ198" s="815" t="str">
        <f>IF(Table1[[#This Row],[Hauptkörper - B1 - Beschichtung Anteil (in %)]]="","",Table1[[#This Row],[Hauptkörper - B1 - Beschichtung Anteil (in %)]])</f>
        <v/>
      </c>
      <c r="LK198" s="811" t="str">
        <f>IF(Table1[[#This Row],[Hauptkörper - B2 - Art]]="","",VLOOKUP(Table1[[#This Row],[Hauptkörper - B2 - Art]],'DD FD'!B:C,2,FALSE))</f>
        <v/>
      </c>
      <c r="LL198" s="812" t="str">
        <f>IF(Table1[[#This Row],[Hauptkörper - B2 - Fraktion]]="","",VLOOKUP(Table1[[#This Row],[Hauptkörper - B2 - Fraktion]],'DD FD'!H:J,3,FALSE))</f>
        <v/>
      </c>
      <c r="LM198" s="809" t="str">
        <f>IF(Table1[[#This Row],[Hauptkörper - B2 - Gewicht
(in G)]]="","",Table1[[#This Row],[Hauptkörper - B2 - Gewicht
(in G)]])</f>
        <v/>
      </c>
      <c r="LN198" s="809" t="str">
        <f>IF(Table1[[#This Row],[Hauptkörper - B2 - Lizenzierungs-pflichtig? (X=Ja)]]="","",Table1[[#This Row],[Hauptkörper - B2 - Lizenzierungs-pflichtig? (X=Ja)]])</f>
        <v/>
      </c>
      <c r="LO198" s="812" t="str">
        <f>IF(Table1[[#This Row],[Hauptkörper - B2 - Virgin Material]]="","",VLOOKUP(Table1[[#This Row],[Hauptkörper - B2 - Virgin Material]],'DD FD'!AJ:AK,2,FALSE))</f>
        <v/>
      </c>
      <c r="LP198" s="813" t="str">
        <f>IF(Table1[[#This Row],[Hauptkörper - B2 - Virgin Material Anteil (in %)]]="","",Table1[[#This Row],[Hauptkörper - B2 - Virgin Material Anteil (in %)]])</f>
        <v/>
      </c>
      <c r="LQ198" s="812" t="str">
        <f>IF(Table1[[#This Row],[Hauptkörper - B2 - Recyceltes Material]]="","",VLOOKUP(Table1[[#This Row],[Hauptkörper - B2 - Recyceltes Material]],'DD FD'!AL:AM,2,FALSE))</f>
        <v/>
      </c>
      <c r="LR198" s="813" t="str">
        <f>IF(Table1[[#This Row],[Hauptkörper - B2 - Recyceltes Material Anteil (in %)]]="","",Table1[[#This Row],[Hauptkörper - B2 - Recyceltes Material Anteil (in %)]])</f>
        <v/>
      </c>
      <c r="LS198" s="812" t="str">
        <f>IF(Table1[[#This Row],[Hauptkörper - B2 - Beschichtung]]="","",VLOOKUP(Table1[[#This Row],[Hauptkörper - B2 - Beschichtung]],'DD FD'!AE:AF,2,FALSE))</f>
        <v/>
      </c>
      <c r="LT198" s="815" t="str">
        <f>IF(Table1[[#This Row],[Hauptkörper - B2 - Beschichtung Anteil (in %)]]="","",Table1[[#This Row],[Hauptkörper - B2 - Beschichtung Anteil (in %)]])</f>
        <v/>
      </c>
      <c r="LU198" s="811" t="str">
        <f>IF(Table1[[#This Row],[Hauptkörper - B3 - Art]]="","",VLOOKUP(Table1[[#This Row],[Hauptkörper - B3 - Art]],'DD FD'!B:C,2,FALSE))</f>
        <v/>
      </c>
      <c r="LV198" s="812" t="str">
        <f>IF(Table1[[#This Row],[Hauptkörper - B3 - Fraktion]]="","",VLOOKUP(Table1[[#This Row],[Hauptkörper - B3 - Fraktion]],'DD FD'!H:J,3,FALSE))</f>
        <v/>
      </c>
      <c r="LW198" s="809" t="str">
        <f>IF(Table1[[#This Row],[Hauptkörper - B3 - Gewicht
(in G)]]="","",Table1[[#This Row],[Hauptkörper - B3 - Gewicht
(in G)]])</f>
        <v/>
      </c>
      <c r="LX198" s="809" t="str">
        <f>IF(Table1[[#This Row],[Hauptkörper - B3 - Lizenzierungs-pflichtig? (X=Ja)]]="","",Table1[[#This Row],[Hauptkörper - B3 - Lizenzierungs-pflichtig? (X=Ja)]])</f>
        <v/>
      </c>
      <c r="LY198" s="812" t="str">
        <f>IF(Table1[[#This Row],[Hauptkörper - B3 - Virgin Material]]="","",VLOOKUP(Table1[[#This Row],[Hauptkörper - B3 - Virgin Material]],'DD FD'!AJ:AK,2,FALSE))</f>
        <v/>
      </c>
      <c r="LZ198" s="813" t="str">
        <f>IF(Table1[[#This Row],[Hauptkörper - B3 - Virgin Material Anteil (in %)]]="","",Table1[[#This Row],[Hauptkörper - B3 - Virgin Material Anteil (in %)]])</f>
        <v/>
      </c>
      <c r="MA198" s="812" t="str">
        <f>IF(Table1[[#This Row],[Hauptkörper - B3 - Recyceltes Material]]="","",VLOOKUP(Table1[[#This Row],[Hauptkörper - B3 - Recyceltes Material]],'DD FD'!AL:AM,2,FALSE))</f>
        <v/>
      </c>
      <c r="MB198" s="813" t="str">
        <f>IF(Table1[[#This Row],[Hauptkörper - B3 - Recyceltes Material Anteil (in %)]]="","",Table1[[#This Row],[Hauptkörper - B3 - Recyceltes Material Anteil (in %)]])</f>
        <v/>
      </c>
      <c r="MC198" s="812" t="str">
        <f>IF(Table1[[#This Row],[Hauptkörper - B3 - Beschichtung]]="","",VLOOKUP(Table1[[#This Row],[Hauptkörper - B3 - Beschichtung]],'DD FD'!AE:AF,2,FALSE))</f>
        <v/>
      </c>
      <c r="MD198" s="815" t="str">
        <f>IF(Table1[[#This Row],[Hauptkörper - B3 - Beschichtung Anteil (in %)]]="","",Table1[[#This Row],[Hauptkörper - B3 - Beschichtung Anteil (in %)]])</f>
        <v/>
      </c>
      <c r="ME198" s="811" t="str">
        <f>IF(Table1[[#This Row],[Verschluss - B1 - Art]]="","",VLOOKUP(Table1[[#This Row],[Verschluss - B1 - Art]],'DD FD'!D:E,2,FALSE))</f>
        <v/>
      </c>
      <c r="MF198" s="812" t="str">
        <f>IF(Table1[[#This Row],[Verschluss - B1 - Fraktion]]="","",VLOOKUP(Table1[[#This Row],[Verschluss - B1 - Fraktion]],'DD FD'!H:J,3,FALSE))</f>
        <v/>
      </c>
      <c r="MG198" s="809" t="str">
        <f>IF(Table1[[#This Row],[Verschluss - B1 - Gewicht (in G)]]="","",Table1[[#This Row],[Verschluss - B1 - Gewicht (in G)]])</f>
        <v/>
      </c>
      <c r="MH198" s="809" t="str">
        <f>IF(Table1[[#This Row],[Verschluss - B1 - Lizenzierungs-pflichtig? (X=Ja)]]="","",Table1[[#This Row],[Verschluss - B1 - Lizenzierungs-pflichtig? (X=Ja)]])</f>
        <v/>
      </c>
      <c r="MI198" s="809" t="str">
        <f>IF(Table1[[#This Row],[Verschluss - B1 - Trennbar vom Hauptkörper? (X=Ja)]]="","",Table1[[#This Row],[Verschluss - B1 - Trennbar vom Hauptkörper? (X=Ja)]])</f>
        <v/>
      </c>
      <c r="MJ198" s="812" t="str">
        <f>IF(Table1[[#This Row],[Verschluss - B1 - Virgin Material]]="","",VLOOKUP(Table1[[#This Row],[Verschluss - B1 - Virgin Material]],'DD FD'!AJ:AK,2,FALSE))</f>
        <v/>
      </c>
      <c r="MK198" s="813" t="str">
        <f>IF(Table1[[#This Row],[Verschluss - B1 - Virgin Material Anteil (in %)]]="","",Table1[[#This Row],[Verschluss - B1 - Virgin Material Anteil (in %)]])</f>
        <v/>
      </c>
      <c r="ML198" s="812" t="str">
        <f>IF(Table1[[#This Row],[Verschluss - B1 - Recyceltes Material]]="","",VLOOKUP(Table1[[#This Row],[Verschluss - B1 - Recyceltes Material]],'DD FD'!AL:AM,2,FALSE))</f>
        <v/>
      </c>
      <c r="MM198" s="813" t="str">
        <f>IF(Table1[[#This Row],[Verschluss - B1 - Recyceltes Material Anteil (in %)]]="","",Table1[[#This Row],[Verschluss - B1 - Recyceltes Material Anteil (in %)]])</f>
        <v/>
      </c>
      <c r="MN198" s="812" t="str">
        <f>IF(Table1[[#This Row],[Verschluss - B1 - Beschichtung]]="","",VLOOKUP(Table1[[#This Row],[Verschluss - B1 - Beschichtung]],'DD FD'!AE:AF,2,FALSE))</f>
        <v/>
      </c>
      <c r="MO198" s="815" t="str">
        <f>IF(Table1[[#This Row],[Verschluss - B1 - Beschichtung Anteil (in %)]]="","",Table1[[#This Row],[Verschluss - B1 - Beschichtung Anteil (in %)]])</f>
        <v/>
      </c>
      <c r="MP198" s="811" t="str">
        <f>IF(Table1[[#This Row],[Verschluss - B2 - Art]]="","",VLOOKUP(Table1[[#This Row],[Verschluss - B2 - Art]],'DD FD'!D:E,2,FALSE))</f>
        <v/>
      </c>
      <c r="MQ198" s="812" t="str">
        <f>IF(Table1[[#This Row],[Verschluss - B2 - Fraktion]]="","",VLOOKUP(Table1[[#This Row],[Verschluss - B2 - Fraktion]],'DD FD'!H:J,3,FALSE))</f>
        <v/>
      </c>
      <c r="MR198" s="809" t="str">
        <f>IF(Table1[[#This Row],[Verschluss - B2 - Gewicht (in G)]]="","",Table1[[#This Row],[Verschluss - B2 - Gewicht (in G)]])</f>
        <v/>
      </c>
      <c r="MS198" s="809" t="str">
        <f>IF(Table1[[#This Row],[Verschluss - B2 - Lizenzierungs-pflichtig? (X=Ja)]]="","",Table1[[#This Row],[Verschluss - B2 - Lizenzierungs-pflichtig? (X=Ja)]])</f>
        <v/>
      </c>
      <c r="MT198" s="809" t="str">
        <f>IF(Table1[[#This Row],[Verschluss - B2 - Trennbar vom Hauptkörper? (X=Ja)]]="","",Table1[[#This Row],[Verschluss - B2 - Trennbar vom Hauptkörper? (X=Ja)]])</f>
        <v/>
      </c>
      <c r="MU198" s="812" t="str">
        <f>IF(Table1[[#This Row],[Verschluss - B2 - Virgin Material]]="","",VLOOKUP(Table1[[#This Row],[Verschluss - B2 - Virgin Material]],'DD FD'!AJ:AK,2,FALSE))</f>
        <v/>
      </c>
      <c r="MV198" s="813" t="str">
        <f>IF(Table1[[#This Row],[Verschluss - B2 - Virgin Material Anteil (in %)]]="","",Table1[[#This Row],[Verschluss - B2 - Virgin Material Anteil (in %)]])</f>
        <v/>
      </c>
      <c r="MW198" s="812" t="str">
        <f>IF(Table1[[#This Row],[Verschluss - B2 - Recyceltes Material]]="","",VLOOKUP(Table1[[#This Row],[Verschluss - B2 - Recyceltes Material]],'DD FD'!AL:AM,2,FALSE))</f>
        <v/>
      </c>
      <c r="MX198" s="813" t="str">
        <f>IF(Table1[[#This Row],[Verschluss - B2 - Recyceltes Material Anteil (in %)]]="","",Table1[[#This Row],[Verschluss - B2 - Recyceltes Material Anteil (in %)]])</f>
        <v/>
      </c>
      <c r="MY198" s="812" t="str">
        <f>IF(Table1[[#This Row],[Verschluss - B2 - Beschichtung]]="","",VLOOKUP(Table1[[#This Row],[Verschluss - B2 - Beschichtung]],'DD FD'!AE:AF,2,FALSE))</f>
        <v/>
      </c>
      <c r="MZ198" s="815" t="str">
        <f>IF(Table1[[#This Row],[Verschluss - B2 - Beschichtung Anteil (in %)]]="","",Table1[[#This Row],[Verschluss - B2 - Beschichtung Anteil (in %)]])</f>
        <v/>
      </c>
      <c r="NA198" s="811" t="str">
        <f>IF(Table1[[#This Row],[Verschluss - B3 - Art]]="","",VLOOKUP(Table1[[#This Row],[Verschluss - B3 - Art]],'DD FD'!D:E,2,FALSE))</f>
        <v/>
      </c>
      <c r="NB198" s="812" t="str">
        <f>IF(Table1[[#This Row],[Verschluss - B3 - Fraktion]]="","",VLOOKUP(Table1[[#This Row],[Verschluss - B3 - Fraktion]],'DD FD'!H:J,3,FALSE))</f>
        <v/>
      </c>
      <c r="NC198" s="809" t="str">
        <f>IF(Table1[[#This Row],[Verschluss - B3 - Gewicht (in G)]]="","",Table1[[#This Row],[Verschluss - B3 - Gewicht (in G)]])</f>
        <v/>
      </c>
      <c r="ND198" s="809" t="str">
        <f>IF(Table1[[#This Row],[Verschluss - B3 - Lizenzierungs-pflichtig? (X=Ja)]]="","",Table1[[#This Row],[Verschluss - B3 - Lizenzierungs-pflichtig? (X=Ja)]])</f>
        <v/>
      </c>
      <c r="NE198" s="809" t="str">
        <f>IF(Table1[[#This Row],[Verschluss - B3 - Trennbar vom Hauptkörper? (X=Ja)]]="","",Table1[[#This Row],[Verschluss - B3 - Trennbar vom Hauptkörper? (X=Ja)]])</f>
        <v/>
      </c>
      <c r="NF198" s="812" t="str">
        <f>IF(Table1[[#This Row],[Verschluss - B3 - Virgin Material]]="","",VLOOKUP(Table1[[#This Row],[Verschluss - B3 - Virgin Material]],'DD FD'!AJ:AK,2,FALSE))</f>
        <v/>
      </c>
      <c r="NG198" s="813" t="str">
        <f>IF(Table1[[#This Row],[Verschluss - B3 - Virgin Material Anteil (in %)]]="","",Table1[[#This Row],[Verschluss - B3 - Virgin Material Anteil (in %)]])</f>
        <v/>
      </c>
      <c r="NH198" s="812" t="str">
        <f>IF(Table1[[#This Row],[Verschluss - B3 - Recyceltes Material]]="","",VLOOKUP(Table1[[#This Row],[Verschluss - B3 - Recyceltes Material]],'DD FD'!AL:AM,2,FALSE))</f>
        <v/>
      </c>
      <c r="NI198" s="813" t="str">
        <f>IF(Table1[[#This Row],[Verschluss - B3 - Recyceltes Material Anteil (in %)]]="","",Table1[[#This Row],[Verschluss - B3 - Recyceltes Material Anteil (in %)]])</f>
        <v/>
      </c>
      <c r="NJ198" s="812" t="str">
        <f>IF(Table1[[#This Row],[Verschluss - B3 - Beschichtung]]="","",VLOOKUP(Table1[[#This Row],[Verschluss - B3 - Beschichtung]],'DD FD'!AE:AF,2,FALSE))</f>
        <v/>
      </c>
      <c r="NK198" s="815" t="str">
        <f>IF(Table1[[#This Row],[Verschluss - B3 - Beschichtung Anteil (in %)]]="","",Table1[[#This Row],[Verschluss - B3 - Beschichtung Anteil (in %)]])</f>
        <v/>
      </c>
      <c r="NL198" s="811" t="str">
        <f>IF(Table1[[#This Row],[Etikett - B1 - Art]]="","",VLOOKUP(Table1[[#This Row],[Etikett - B1 - Art]],'DD FD'!F:G,2,FALSE))</f>
        <v/>
      </c>
      <c r="NM198" s="812" t="str">
        <f>IF(Table1[[#This Row],[Etikett - B1 - Fraktion]]="","",VLOOKUP(Table1[[#This Row],[Etikett - B1 - Fraktion]],'DD FD'!H:J,3,FALSE))</f>
        <v/>
      </c>
      <c r="NN198" s="809" t="str">
        <f>IF(Table1[[#This Row],[Etikett - B1 - Gewicht (in G)]]="","",Table1[[#This Row],[Etikett - B1 - Gewicht (in G)]])</f>
        <v/>
      </c>
      <c r="NO198" s="809" t="str">
        <f>IF(Table1[[#This Row],[Etikett - B1 - Lizenzierungs-pflichtig? (X=Ja)]]="","",Table1[[#This Row],[Etikett - B1 - Lizenzierungs-pflichtig? (X=Ja)]])</f>
        <v/>
      </c>
      <c r="NP198" s="809" t="str">
        <f>IF(Table1[[#This Row],[Etikett - B1 - Trennbar vom Hauptkörper? (X=Ja)]]="","",Table1[[#This Row],[Etikett - B1 - Trennbar vom Hauptkörper? (X=Ja)]])</f>
        <v/>
      </c>
      <c r="NQ198" s="812" t="str">
        <f>IF(Table1[[#This Row],[Etikett - B1 - Virgin Material]]="","",VLOOKUP(Table1[[#This Row],[Etikett - B1 - Virgin Material]],'DD FD'!AJ:AK,2,FALSE))</f>
        <v/>
      </c>
      <c r="NR198" s="813" t="str">
        <f>IF(Table1[[#This Row],[Etikett - B1 - Virgin Material Anteil (in %)]]="","",Table1[[#This Row],[Etikett - B1 - Virgin Material Anteil (in %)]])</f>
        <v/>
      </c>
      <c r="NS198" s="812" t="str">
        <f>IF(Table1[[#This Row],[Etikett - B1 - Recyceltes Material]]="","",VLOOKUP(Table1[[#This Row],[Etikett - B1 - Recyceltes Material]],'DD FD'!AL:AM,2,FALSE))</f>
        <v/>
      </c>
      <c r="NT198" s="813" t="str">
        <f>IF(Table1[[#This Row],[Etikett - B1 - Recyceltes Material Anteil (in %)]]="","",Table1[[#This Row],[Etikett - B1 - Recyceltes Material Anteil (in %)]])</f>
        <v/>
      </c>
      <c r="NU198" s="812" t="str">
        <f>IF(Table1[[#This Row],[Etikett - B1 - Beschichtung]]="","",VLOOKUP(Table1[[#This Row],[Etikett - B1 - Beschichtung]],'DD FD'!AE:AF,2,FALSE))</f>
        <v/>
      </c>
      <c r="NV198" s="815" t="str">
        <f>IF(Table1[[#This Row],[Etikett - B1 - Beschichtung Anteil (in %)]]="","",Table1[[#This Row],[Etikett - B1 - Beschichtung Anteil (in %)]])</f>
        <v/>
      </c>
      <c r="NW198" s="811" t="str">
        <f>IF(Table1[[#This Row],[Etikett - B2 - Art]]="","",VLOOKUP(Table1[[#This Row],[Etikett - B2 - Art]],'DD FD'!F:G,2,FALSE))</f>
        <v/>
      </c>
      <c r="NX198" s="812" t="str">
        <f>IF(Table1[[#This Row],[Etikett - B2 - Fraktion]]="","",VLOOKUP(Table1[[#This Row],[Etikett - B2 - Fraktion]],'DD FD'!H:J,3,FALSE))</f>
        <v/>
      </c>
      <c r="NY198" s="809" t="str">
        <f>IF(Table1[[#This Row],[Etikett - B2 - Gewicht (in G)]]="","",Table1[[#This Row],[Etikett - B2 - Gewicht (in G)]])</f>
        <v/>
      </c>
      <c r="NZ198" s="809" t="str">
        <f>IF(Table1[[#This Row],[Etikett - B2 - Lizenzierungs-pflichtig? (X=Ja)]]="","",Table1[[#This Row],[Etikett - B2 - Lizenzierungs-pflichtig? (X=Ja)]])</f>
        <v/>
      </c>
      <c r="OA198" s="809" t="str">
        <f>IF(Table1[[#This Row],[Etikett - B2 - Trennbar vom Hauptkörper? (X=Ja)]]="","",Table1[[#This Row],[Etikett - B2 - Trennbar vom Hauptkörper? (X=Ja)]])</f>
        <v/>
      </c>
      <c r="OB198" s="812" t="str">
        <f>IF(Table1[[#This Row],[Etikett - B2 - Virgin Material]]="","",VLOOKUP(Table1[[#This Row],[Etikett - B2 - Virgin Material]],'DD FD'!AJ:AK,2,FALSE))</f>
        <v/>
      </c>
      <c r="OC198" s="813" t="str">
        <f>IF(Table1[[#This Row],[Etikett - B2 - Virgin Material Anteil (in %)]]="","",Table1[[#This Row],[Etikett - B2 - Virgin Material Anteil (in %)]])</f>
        <v/>
      </c>
      <c r="OD198" s="812" t="str">
        <f>IF(Table1[[#This Row],[Etikett - B2 - Recyceltes Material]]="","",VLOOKUP(Table1[[#This Row],[Etikett - B2 - Recyceltes Material]],'DD FD'!AL:AM,2,FALSE))</f>
        <v/>
      </c>
      <c r="OE198" s="813" t="str">
        <f>IF(Table1[[#This Row],[Etikett - B2 - Recyceltes Material Anteil (in %)]]="","",Table1[[#This Row],[Etikett - B2 - Recyceltes Material Anteil (in %)]])</f>
        <v/>
      </c>
      <c r="OF198" s="812" t="str">
        <f>IF(Table1[[#This Row],[Etikett - B2 - Beschichtung]]="","",VLOOKUP(Table1[[#This Row],[Etikett - B2 - Beschichtung]],'DD FD'!AE:AF,2,FALSE))</f>
        <v/>
      </c>
      <c r="OG198" s="815" t="str">
        <f>IF(Table1[[#This Row],[Etikett - B2 - Beschichtung Anteil (in %)]]="","",Table1[[#This Row],[Etikett - B2 - Beschichtung Anteil (in %)]])</f>
        <v/>
      </c>
      <c r="OH198" s="811" t="str">
        <f>IF(Table1[[#This Row],[Etikett - B3 - Art]]="","",VLOOKUP(Table1[[#This Row],[Etikett - B3 - Art]],'DD FD'!F:G,2,FALSE))</f>
        <v/>
      </c>
      <c r="OI198" s="812" t="str">
        <f>IF(Table1[[#This Row],[Etikett - B3 - Fraktion]]="","",VLOOKUP(Table1[[#This Row],[Etikett - B3 - Fraktion]],'DD FD'!H:J,3,FALSE))</f>
        <v/>
      </c>
      <c r="OJ198" s="809" t="str">
        <f>IF(Table1[[#This Row],[Etikett - B3 - Gewicht (in G)]]="","",Table1[[#This Row],[Etikett - B3 - Gewicht (in G)]])</f>
        <v/>
      </c>
      <c r="OK198" s="809" t="str">
        <f>IF(Table1[[#This Row],[Etikett - B3 - Lizenzierungs-pflichtig? (X=Ja)]]="","",Table1[[#This Row],[Etikett - B3 - Lizenzierungs-pflichtig? (X=Ja)]])</f>
        <v/>
      </c>
      <c r="OL198" s="809" t="str">
        <f>IF(Table1[[#This Row],[Etikett - B3 - Trennbar vom Hauptkörper? (X=Ja)]]="","",Table1[[#This Row],[Etikett - B3 - Trennbar vom Hauptkörper? (X=Ja)]])</f>
        <v/>
      </c>
      <c r="OM198" s="812" t="str">
        <f>IF(Table1[[#This Row],[Etikett - B3 - Virgin Material]]="","",VLOOKUP(Table1[[#This Row],[Etikett - B3 - Virgin Material]],'DD FD'!AJ:AK,2,FALSE))</f>
        <v/>
      </c>
      <c r="ON198" s="813" t="str">
        <f>IF(Table1[[#This Row],[Etikett - B3 - Virgin Material Anteil (in %)]]="","",Table1[[#This Row],[Etikett - B3 - Virgin Material Anteil (in %)]])</f>
        <v/>
      </c>
      <c r="OO198" s="812" t="str">
        <f>IF(Table1[[#This Row],[Etikett - B3 - Recyceltes Material]]="","",VLOOKUP(Table1[[#This Row],[Etikett - B3 - Recyceltes Material]],'DD FD'!AL:AM,2,FALSE))</f>
        <v/>
      </c>
      <c r="OP198" s="813" t="str">
        <f>IF(Table1[[#This Row],[Etikett - B3 - Recyceltes Material Anteil (in %)]]="","",Table1[[#This Row],[Etikett - B3 - Recyceltes Material Anteil (in %)]])</f>
        <v/>
      </c>
      <c r="OQ198" s="812" t="str">
        <f>IF(Table1[[#This Row],[Etikett - B3 - Beschichtung]]="","",VLOOKUP(Table1[[#This Row],[Etikett - B3 - Beschichtung]],'DD FD'!AE:AF,2,FALSE))</f>
        <v/>
      </c>
      <c r="OR198" s="861" t="str">
        <f>IF(Table1[[#This Row],[Etikett - B3 - Beschichtung Anteil (in %)]]="","",Table1[[#This Row],[Etikett - B3 - Beschichtung Anteil (in %)]])</f>
        <v/>
      </c>
      <c r="OS198" s="866">
        <f>ROUNDUP(SUM(
IF(AND(LB198='DD FD'!$J$7,LD198='DD FD'!$AI$3),LC198,0),
IF(AND(LL198='DD FD'!$J$7,LN198='DD FD'!$AI$3),LM198,0),
IF(AND(LV198='DD FD'!$J$7,LX198='DD FD'!$AI$3),LW198,0),
IF(AND(MF198='DD FD'!$J$7,MH198='DD FD'!$AI$3),MG198,0),
IF(AND(MQ198='DD FD'!$J$7,MS198='DD FD'!$AI$3),MR198,0),
IF(AND(NB198='DD FD'!$J$7,ND198='DD FD'!$AI$3),NC198,0),
IF(AND(NM198='DD FD'!$J$7,NO198='DD FD'!$AI$3),NN198,0),
IF(AND(NX198='DD FD'!$J$7,NZ198='DD FD'!$AI$3),NY198,0),
IF(AND(OI198='DD FD'!$J$7,OK198='DD FD'!$AI$3),OJ198,0),
),2)</f>
        <v>0</v>
      </c>
      <c r="OT198" s="865">
        <f>ROUNDUP(SUM(
IF(AND(LB198='DD FD'!$J$6,LD198='DD FD'!$AI$3),LC198,0),
IF(AND(LL198='DD FD'!$J$6,LN198='DD FD'!$AI$3),LM198,0),
IF(AND(LV198='DD FD'!$J$6,LX198='DD FD'!$AI$3),LW198,0),
IF(AND(MF198='DD FD'!$J$6,MH198='DD FD'!$AI$3),MG198,0),
IF(AND(MQ198='DD FD'!$J$6,MS198='DD FD'!$AI$3),MR198,0),
IF(AND(NB198='DD FD'!$J$6,ND198='DD FD'!$AI$3),NC198,0),
IF(AND(NM198='DD FD'!$J$6,NO198='DD FD'!$AI$3),NN198,0),
IF(AND(NX198='DD FD'!$J$6,NZ198='DD FD'!$AI$3),NY198,0),
IF(AND(OI198='DD FD'!$J$6,OK198='DD FD'!$AI$3),OJ198,0),
),2)</f>
        <v>0</v>
      </c>
      <c r="OU198" s="865">
        <f>ROUNDUP(SUM(
IF(AND(LB198='DD FD'!$J$10,LD198='DD FD'!$AI$3),LC198,0),
IF(AND(LL198='DD FD'!$J$10,LN198='DD FD'!$AI$3),LM198,0),
IF(AND(LV198='DD FD'!$J$10,LX198='DD FD'!$AI$3),LW198,0),
IF(AND(MF198='DD FD'!$J$10,MH198='DD FD'!$AI$3),MG198,0),
IF(AND(MQ198='DD FD'!$J$10,MS198='DD FD'!$AI$3),MR198,0),
IF(AND(NB198='DD FD'!$J$10,ND198='DD FD'!$AI$3),NC198,0),
IF(AND(NM198='DD FD'!$J$10,NO198='DD FD'!$AI$3),NN198,0),
IF(AND(NX198='DD FD'!$J$10,NZ198='DD FD'!$AI$3),NY198,0),
IF(AND(OI198='DD FD'!$J$10,OK198='DD FD'!$AI$3),OJ198,0),
),2)</f>
        <v>0</v>
      </c>
      <c r="OV198" s="865">
        <f>ROUNDUP(SUM(
IF(AND(LB198='DD FD'!$J$8,LD198='DD FD'!$AI$3),LC198,0),
IF(AND(LL198='DD FD'!$J$8,LN198='DD FD'!$AI$3),LM198,0),
IF(AND(LV198='DD FD'!$J$8,LX198='DD FD'!$AI$3),LW198,0),
IF(AND(MF198='DD FD'!$J$8,MH198='DD FD'!$AI$3),MG198,0),
IF(AND(MQ198='DD FD'!$J$8,MS198='DD FD'!$AI$3),MR198,0),
IF(AND(NB198='DD FD'!$J$8,ND198='DD FD'!$AI$3),NC198,0),
IF(AND(NM198='DD FD'!$J$8,NO198='DD FD'!$AI$3),NN198,0),
IF(AND(NX198='DD FD'!$J$8,NZ198='DD FD'!$AI$3),NY198,0),
IF(AND(OI198='DD FD'!$J$8,OK198='DD FD'!$AI$3),OJ198,0),
),2)</f>
        <v>0</v>
      </c>
      <c r="OW198" s="865">
        <f>ROUNDUP(SUM(
IF(AND(LB198='DD FD'!$J$5,LD198='DD FD'!$AI$3),LC198,0),
IF(AND(LL198='DD FD'!$J$5,LN198='DD FD'!$AI$3),LM198,0),
IF(AND(LV198='DD FD'!$J$5,LX198='DD FD'!$AI$3),LW198,0),
IF(AND(MF198='DD FD'!$J$5,MH198='DD FD'!$AI$3),MG198,0),
IF(AND(MQ198='DD FD'!$J$5,MS198='DD FD'!$AI$3),MR198,0),
IF(AND(NB198='DD FD'!$J$5,ND198='DD FD'!$AI$3),NC198,0),
IF(AND(NM198='DD FD'!$J$5,NO198='DD FD'!$AI$3),NN198,0),
IF(AND(NX198='DD FD'!$J$5,NZ198='DD FD'!$AI$3),NY198,0),
IF(AND(OI198='DD FD'!$J$5,OK198='DD FD'!$AI$3),OJ198,0),
),2)</f>
        <v>0</v>
      </c>
      <c r="OX198" s="865">
        <f>ROUNDUP(SUM(
IF(AND(LB198='DD FD'!$J$9,LD198='DD FD'!$AI$3),LC198,0),
IF(AND(LL198='DD FD'!$J$9,LN198='DD FD'!$AI$3),LM198,0),
IF(AND(LV198='DD FD'!$J$9,LX198='DD FD'!$AI$3),LW198,0),
IF(AND(MF198='DD FD'!$J$9,MH198='DD FD'!$AI$3),MG198,0),
IF(AND(MQ198='DD FD'!$J$9,MS198='DD FD'!$AI$3),MR198,0),
IF(AND(NB198='DD FD'!$J$9,ND198='DD FD'!$AI$3),NC198,0),
IF(AND(NM198='DD FD'!$J$9,NO198='DD FD'!$AI$3),NN198,0),
IF(AND(NX198='DD FD'!$J$9,NZ198='DD FD'!$AI$3),NY198,0),
IF(AND(OI198='DD FD'!$J$9,OK198='DD FD'!$AI$3),OJ198,0),
),2)</f>
        <v>0</v>
      </c>
      <c r="OY198" s="865">
        <f>ROUNDUP(SUM(
IF(AND(LB198='DD FD'!$J$4,LD198='DD FD'!$AI$3),LC198,0),
IF(AND(LL198='DD FD'!$J$4,LN198='DD FD'!$AI$3),LM198,0),
IF(AND(LV198='DD FD'!$J$4,LX198='DD FD'!$AI$3),LW198,0),
IF(AND(MF198='DD FD'!$J$4,MH198='DD FD'!$AI$3),MG198,0),
IF(AND(MQ198='DD FD'!$J$4,MS198='DD FD'!$AI$3),MR198,0),
IF(AND(NB198='DD FD'!$J$4,ND198='DD FD'!$AI$3),NC198,0),
IF(AND(NM198='DD FD'!$J$4,NO198='DD FD'!$AI$3),NN198,0),
IF(AND(NX198='DD FD'!$J$4,NZ198='DD FD'!$AI$3),NY198,0),
IF(AND(OI198='DD FD'!$J$4,OK198='DD FD'!$AI$3),OJ198,0),
),2)</f>
        <v>0</v>
      </c>
      <c r="OZ198" s="867">
        <f>ROUNDUP(SUM(
IF(AND(LB198='DD FD'!$J$11,LD198='DD FD'!$AI$3),LC198,0),
IF(AND(LL198='DD FD'!$J$11,LN198='DD FD'!$AI$3),LM198,0),
IF(AND(LV198='DD FD'!$J$11,LX198='DD FD'!$AI$3),LW198,0),
IF(AND(MF198='DD FD'!$J$11,MH198='DD FD'!$AI$3),MG198,0),
IF(AND(MQ198='DD FD'!$J$11,MS198='DD FD'!$AI$3),MR198,0),
IF(AND(NB198='DD FD'!$J$11,ND198='DD FD'!$AI$3),NC198,0),
IF(AND(NM198='DD FD'!$J$11,NO198='DD FD'!$AI$3),NN198,0),
IF(AND(NX198='DD FD'!$J$11,NZ198='DD FD'!$AI$3),NY198,0),
IF(AND(OI198='DD FD'!$J$11,OK198='DD FD'!$AI$3),OJ198,0),
),2)</f>
        <v>0</v>
      </c>
    </row>
    <row r="199" spans="1:416">
      <c r="A199" s="663"/>
      <c r="B199" s="182"/>
      <c r="C199" s="282"/>
      <c r="D199" s="282"/>
      <c r="E199" s="183"/>
      <c r="F199" s="355"/>
      <c r="G199" s="359"/>
      <c r="H199" s="664"/>
      <c r="I199" s="173"/>
      <c r="J199" s="161" t="str">
        <f t="shared" si="81"/>
        <v/>
      </c>
      <c r="K199" s="633" t="str">
        <f t="shared" si="98"/>
        <v/>
      </c>
      <c r="L199" s="636"/>
      <c r="M199" s="124" t="str">
        <f t="shared" si="99"/>
        <v/>
      </c>
      <c r="N199" s="125" t="str">
        <f t="shared" si="82"/>
        <v/>
      </c>
      <c r="O199" s="175"/>
      <c r="P199" s="175"/>
      <c r="Q199" s="126" t="str">
        <f t="shared" si="100"/>
        <v/>
      </c>
      <c r="R199" s="184"/>
      <c r="S199" s="184"/>
      <c r="T199" s="182"/>
      <c r="U199" s="182"/>
      <c r="V199" s="182"/>
      <c r="W199" s="358"/>
      <c r="X199" s="182"/>
      <c r="Y199" s="183"/>
      <c r="Z199" s="123"/>
      <c r="AA199" s="176"/>
      <c r="AB199" s="176"/>
      <c r="AC199" s="176"/>
      <c r="AD199" s="176"/>
      <c r="AE199" s="176"/>
      <c r="AF199" s="176"/>
      <c r="AG199" s="127" t="str">
        <f t="shared" si="101"/>
        <v/>
      </c>
      <c r="AH199" s="127" t="str">
        <f t="shared" si="102"/>
        <v/>
      </c>
      <c r="AI199" s="370"/>
      <c r="AJ199" s="635"/>
      <c r="AK199" s="619" t="str">
        <f t="shared" si="103"/>
        <v/>
      </c>
      <c r="AL199" s="124" t="str">
        <f t="shared" si="83"/>
        <v/>
      </c>
      <c r="AM199" s="124" t="str">
        <f t="shared" si="84"/>
        <v/>
      </c>
      <c r="AN199" s="124" t="str">
        <f t="shared" si="85"/>
        <v/>
      </c>
      <c r="AO199" s="124" t="str">
        <f t="shared" si="86"/>
        <v/>
      </c>
      <c r="AP199" s="184"/>
      <c r="AQ199" s="182"/>
      <c r="AR199" s="182"/>
      <c r="AS199" s="182"/>
      <c r="AT199" s="182"/>
      <c r="AU199" s="127" t="str">
        <f t="shared" si="87"/>
        <v/>
      </c>
      <c r="AV199" s="354"/>
      <c r="AW199" s="127" t="str">
        <f t="shared" si="88"/>
        <v/>
      </c>
      <c r="AX199" s="144" t="str">
        <f t="shared" si="89"/>
        <v/>
      </c>
      <c r="AY199" s="182"/>
      <c r="AZ199" s="23"/>
      <c r="BA199" s="23"/>
      <c r="BB199" s="183"/>
      <c r="BC199" s="622"/>
      <c r="BD199" s="649" t="str">
        <f t="shared" si="104"/>
        <v/>
      </c>
      <c r="BE199" s="354"/>
      <c r="BF199" s="192" t="str">
        <f t="shared" si="105"/>
        <v/>
      </c>
      <c r="BG199" s="159"/>
      <c r="BH199" s="159"/>
      <c r="BI199" s="182"/>
      <c r="BJ199" s="194"/>
      <c r="BK199" s="194"/>
      <c r="BL199" s="194"/>
      <c r="BM199" s="127" t="str">
        <f t="shared" si="90"/>
        <v/>
      </c>
      <c r="BN199" s="194"/>
      <c r="BO199" s="178" t="str">
        <f t="shared" si="91"/>
        <v/>
      </c>
      <c r="BP199" s="191"/>
      <c r="BQ199" s="182"/>
      <c r="BR199" s="23"/>
      <c r="BS199" s="23"/>
      <c r="BT199" s="23"/>
      <c r="BU199" s="651"/>
      <c r="BV199" s="647"/>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633" t="str">
        <f t="shared" si="106"/>
        <v/>
      </c>
      <c r="DY199" s="736"/>
      <c r="DZ199" s="334"/>
      <c r="EA199" s="736"/>
      <c r="EB199" s="197"/>
      <c r="EC199" s="194"/>
      <c r="ED199" s="197"/>
      <c r="EE199" s="197"/>
      <c r="EF199" s="194"/>
      <c r="EG199" s="194"/>
      <c r="EH199" s="194"/>
      <c r="EI199" s="123" t="str">
        <f t="shared" si="92"/>
        <v/>
      </c>
      <c r="EJ199" s="194"/>
      <c r="EK199" s="620" t="str">
        <f t="shared" si="93"/>
        <v/>
      </c>
      <c r="EL199" s="756"/>
      <c r="EM199" s="620" t="str">
        <f t="shared" si="107"/>
        <v/>
      </c>
      <c r="EN199" s="733"/>
      <c r="EO199" s="163"/>
      <c r="EP199" s="163"/>
      <c r="EQ199" s="163"/>
      <c r="ER199" s="163"/>
      <c r="ES199" s="163"/>
      <c r="ET199" s="163"/>
      <c r="EU199" s="163"/>
      <c r="EV199" s="163"/>
      <c r="EW199" s="163"/>
      <c r="EX199" s="163"/>
      <c r="EY199" s="163"/>
      <c r="EZ199" s="163"/>
      <c r="FA199" s="163"/>
      <c r="FB199" s="163"/>
      <c r="FC199" s="742"/>
      <c r="FD199" s="648" t="str">
        <f t="shared" si="94"/>
        <v/>
      </c>
      <c r="FE199" s="183"/>
      <c r="FF199" s="201"/>
      <c r="FG199" s="201"/>
      <c r="FH199" s="201"/>
      <c r="FI199" s="201"/>
      <c r="FJ199" s="201"/>
      <c r="FK199" s="201"/>
      <c r="FL199" s="182"/>
      <c r="FM199" s="182"/>
      <c r="FN199" s="334"/>
      <c r="FO199" s="123" t="str">
        <f t="shared" si="95"/>
        <v/>
      </c>
      <c r="FP199" s="889" t="str">
        <f>IF(Table1[[#This Row],[Baumwollanteil (in %)]]&lt;&gt;"","05","")</f>
        <v/>
      </c>
      <c r="FQ199" s="999"/>
      <c r="FR199" s="179" t="str">
        <f t="shared" si="96"/>
        <v/>
      </c>
      <c r="FS199" s="175"/>
      <c r="FT199" s="175"/>
      <c r="FU199" s="175"/>
      <c r="FV199" s="745" t="str">
        <f t="shared" si="97"/>
        <v/>
      </c>
      <c r="FZ199" s="24"/>
      <c r="GA199" s="24"/>
      <c r="GC199" s="1010" t="str">
        <f>IF(Table1[[#This Row],[Global Trade Item Number (GTIN)]]="","",Table1[[#This Row],[Global Trade Item Number (GTIN)]])</f>
        <v/>
      </c>
      <c r="GD199" s="790" t="str">
        <f>IF(Table1[[#This Row],[WAWI-Nr./ Kreditoren-Nummer
(ASDV)]]&lt;&gt;"",Table1[[#This Row],[WAWI-Nr./ Kreditoren-Nummer
(ASDV)]],"")</f>
        <v/>
      </c>
      <c r="GE199" s="190"/>
      <c r="GF199" s="790" t="str">
        <f>IF(Table1[[#This Row],[Gültig ab (Datum)]]&lt;&gt;"","31.12.9999","")</f>
        <v/>
      </c>
      <c r="GG199" s="190"/>
      <c r="GH199" s="190"/>
      <c r="GI199" s="616"/>
      <c r="GJ199" s="765"/>
      <c r="GK199" s="763"/>
      <c r="GL199" s="617"/>
      <c r="GM199" s="617"/>
      <c r="GN199" s="617"/>
      <c r="GO199" s="617"/>
      <c r="GP199" s="617"/>
      <c r="GQ199" s="775"/>
      <c r="GR199" s="771"/>
      <c r="GS199" s="159"/>
      <c r="GT199" s="610"/>
      <c r="GU199" s="610"/>
      <c r="GV199" s="610"/>
      <c r="GW199" s="610"/>
      <c r="GX199" s="610"/>
      <c r="GY199" s="610"/>
      <c r="GZ199" s="610"/>
      <c r="HA199" s="610"/>
      <c r="HB199" s="771"/>
      <c r="HC199" s="610"/>
      <c r="HD199" s="610"/>
      <c r="HE199" s="610"/>
      <c r="HF199" s="610"/>
      <c r="HG199" s="610"/>
      <c r="HH199" s="610"/>
      <c r="HI199" s="610"/>
      <c r="HJ199" s="610"/>
      <c r="HK199" s="610"/>
      <c r="HL199" s="771"/>
      <c r="HM199" s="610"/>
      <c r="HN199" s="610"/>
      <c r="HO199" s="610"/>
      <c r="HP199" s="610"/>
      <c r="HQ199" s="610"/>
      <c r="HR199" s="610"/>
      <c r="HS199" s="610"/>
      <c r="HT199" s="610"/>
      <c r="HU199" s="610"/>
      <c r="HV199" s="771"/>
      <c r="HW199" s="610"/>
      <c r="HX199" s="610"/>
      <c r="HY199" s="610"/>
      <c r="HZ199" s="610"/>
      <c r="IA199" s="610"/>
      <c r="IB199" s="610"/>
      <c r="IC199" s="610"/>
      <c r="ID199" s="610"/>
      <c r="IE199" s="610"/>
      <c r="IF199" s="610"/>
      <c r="IG199" s="771"/>
      <c r="IH199" s="610"/>
      <c r="II199" s="610"/>
      <c r="IJ199" s="610"/>
      <c r="IK199" s="610"/>
      <c r="IL199" s="610"/>
      <c r="IM199" s="610"/>
      <c r="IN199" s="610"/>
      <c r="IO199" s="610"/>
      <c r="IP199" s="610"/>
      <c r="IQ199" s="610"/>
      <c r="IR199" s="771"/>
      <c r="IS199" s="610"/>
      <c r="IT199" s="610"/>
      <c r="IU199" s="610"/>
      <c r="IV199" s="610"/>
      <c r="IW199" s="610"/>
      <c r="IX199" s="610"/>
      <c r="IY199" s="610"/>
      <c r="IZ199" s="610"/>
      <c r="JA199" s="610"/>
      <c r="JB199" s="610"/>
      <c r="JC199" s="771"/>
      <c r="JD199" s="610"/>
      <c r="JE199" s="610"/>
      <c r="JF199" s="610"/>
      <c r="JG199" s="610"/>
      <c r="JH199" s="610"/>
      <c r="JI199" s="610"/>
      <c r="JJ199" s="610"/>
      <c r="JK199" s="610"/>
      <c r="JL199" s="610"/>
      <c r="JM199" s="827"/>
      <c r="JN199" s="771"/>
      <c r="JO199" s="610"/>
      <c r="JP199" s="610"/>
      <c r="JQ199" s="610"/>
      <c r="JR199" s="610"/>
      <c r="JS199" s="610"/>
      <c r="JT199" s="610"/>
      <c r="JU199" s="610"/>
      <c r="JV199" s="610"/>
      <c r="JW199" s="610"/>
      <c r="JX199" s="610"/>
      <c r="JY199" s="771"/>
      <c r="JZ199" s="610"/>
      <c r="KA199" s="610"/>
      <c r="KB199" s="610"/>
      <c r="KC199" s="610"/>
      <c r="KD199" s="610"/>
      <c r="KE199" s="610"/>
      <c r="KF199" s="610"/>
      <c r="KG199" s="610"/>
      <c r="KH199" s="610"/>
      <c r="KI199" s="610"/>
      <c r="KL199" s="803" t="str">
        <f>IF(Table1[[#This Row],[GTIN]]&lt;&gt;"",Table1[[#This Row],[GTIN]],"")</f>
        <v/>
      </c>
      <c r="KM199" s="804" t="str">
        <f>Table1[[#This Row],[Kreditor]]</f>
        <v/>
      </c>
      <c r="KN199" s="805" t="str">
        <f>IF(Table1[[#This Row],[Gültig ab (Datum)]]&lt;&gt;"",Table1[[#This Row],[Gültig ab (Datum)]],"")</f>
        <v/>
      </c>
      <c r="KO199" s="805" t="str">
        <f>Table1[[#This Row],[Gültig bis]]</f>
        <v/>
      </c>
      <c r="KP199" s="818" t="str">
        <f>IF(Table1[[#This Row],[Artikel verpackt? 
(X=Ja)]]="","",Table1[[#This Row],[Artikel verpackt? 
(X=Ja)]])</f>
        <v/>
      </c>
      <c r="KQ199" s="806" t="str">
        <f>IF(Table1[[#This Row],[Verpackung recyclingfähig?
(X=Ja)]]="","",Table1[[#This Row],[Verpackung recyclingfähig?
(X=Ja)]])</f>
        <v/>
      </c>
      <c r="KR199" s="807"/>
      <c r="KS199" s="808"/>
      <c r="KT199" s="809"/>
      <c r="KU199" s="809"/>
      <c r="KV199" s="809"/>
      <c r="KW199" s="809"/>
      <c r="KX199" s="809"/>
      <c r="KY199" s="809"/>
      <c r="KZ199" s="810"/>
      <c r="LA199" s="811" t="str">
        <f>IF(Table1[[#This Row],[Hauptkörper - B1 - Art]]="","",VLOOKUP(Table1[[#This Row],[Hauptkörper - B1 - Art]],'DD FD'!B:C,2,FALSE))</f>
        <v/>
      </c>
      <c r="LB199" s="812" t="str">
        <f>IF(Table1[[#This Row],[Hauptkörper - B1 - Fraktion]]="","",VLOOKUP(Table1[[#This Row],[Hauptkörper - B1 - Fraktion]],'DD FD'!H:J,3,FALSE))</f>
        <v/>
      </c>
      <c r="LC199" s="809" t="str">
        <f>IF(Table1[[#This Row],[Hauptkörper - B1 - Gewicht
(in G)]]="","",Table1[[#This Row],[Hauptkörper - B1 - Gewicht
(in G)]])</f>
        <v/>
      </c>
      <c r="LD199" s="809" t="str">
        <f>IF(Table1[[#This Row],[Hauptkörper - B1 - Lizenzierungs-pflichtig? (X=Ja)]]="","",Table1[[#This Row],[Hauptkörper - B1 - Lizenzierungs-pflichtig? (X=Ja)]])</f>
        <v/>
      </c>
      <c r="LE199" s="812" t="str">
        <f>IF(Table1[[#This Row],[Hauptkörper - B1 - Virgin Material]]="","",VLOOKUP(Table1[[#This Row],[Hauptkörper - B1 - Virgin Material]],'DD FD'!AJ:AK,2,FALSE))</f>
        <v/>
      </c>
      <c r="LF199" s="813" t="str">
        <f>IF(Table1[[#This Row],[Hauptkörper - B1 - Virgin Material Anteil (in %)]]="","",Table1[[#This Row],[Hauptkörper - B1 - Virgin Material Anteil (in %)]])</f>
        <v/>
      </c>
      <c r="LG199" s="812" t="str">
        <f>IF(Table1[[#This Row],[Hauptkörper - B1 - Recyceltes Material]]="","",VLOOKUP(Table1[[#This Row],[Hauptkörper - B1 - Recyceltes Material]],'DD FD'!AL:AM,2,FALSE))</f>
        <v/>
      </c>
      <c r="LH199" s="813" t="str">
        <f>IF(Table1[[#This Row],[Hauptkörper - B1 - Recyceltes Material Anteil (in %)]]="","",Table1[[#This Row],[Hauptkörper - B1 - Recyceltes Material Anteil (in %)]])</f>
        <v/>
      </c>
      <c r="LI199" s="814" t="str">
        <f>IF(Table1[[#This Row],[Hauptkörper - B1 - Beschichtung]]="","",VLOOKUP(Table1[[#This Row],[Hauptkörper - B1 - Beschichtung]],'DD FD'!AE:AF,2,FALSE))</f>
        <v/>
      </c>
      <c r="LJ199" s="815" t="str">
        <f>IF(Table1[[#This Row],[Hauptkörper - B1 - Beschichtung Anteil (in %)]]="","",Table1[[#This Row],[Hauptkörper - B1 - Beschichtung Anteil (in %)]])</f>
        <v/>
      </c>
      <c r="LK199" s="811" t="str">
        <f>IF(Table1[[#This Row],[Hauptkörper - B2 - Art]]="","",VLOOKUP(Table1[[#This Row],[Hauptkörper - B2 - Art]],'DD FD'!B:C,2,FALSE))</f>
        <v/>
      </c>
      <c r="LL199" s="812" t="str">
        <f>IF(Table1[[#This Row],[Hauptkörper - B2 - Fraktion]]="","",VLOOKUP(Table1[[#This Row],[Hauptkörper - B2 - Fraktion]],'DD FD'!H:J,3,FALSE))</f>
        <v/>
      </c>
      <c r="LM199" s="809" t="str">
        <f>IF(Table1[[#This Row],[Hauptkörper - B2 - Gewicht
(in G)]]="","",Table1[[#This Row],[Hauptkörper - B2 - Gewicht
(in G)]])</f>
        <v/>
      </c>
      <c r="LN199" s="809" t="str">
        <f>IF(Table1[[#This Row],[Hauptkörper - B2 - Lizenzierungs-pflichtig? (X=Ja)]]="","",Table1[[#This Row],[Hauptkörper - B2 - Lizenzierungs-pflichtig? (X=Ja)]])</f>
        <v/>
      </c>
      <c r="LO199" s="812" t="str">
        <f>IF(Table1[[#This Row],[Hauptkörper - B2 - Virgin Material]]="","",VLOOKUP(Table1[[#This Row],[Hauptkörper - B2 - Virgin Material]],'DD FD'!AJ:AK,2,FALSE))</f>
        <v/>
      </c>
      <c r="LP199" s="813" t="str">
        <f>IF(Table1[[#This Row],[Hauptkörper - B2 - Virgin Material Anteil (in %)]]="","",Table1[[#This Row],[Hauptkörper - B2 - Virgin Material Anteil (in %)]])</f>
        <v/>
      </c>
      <c r="LQ199" s="812" t="str">
        <f>IF(Table1[[#This Row],[Hauptkörper - B2 - Recyceltes Material]]="","",VLOOKUP(Table1[[#This Row],[Hauptkörper - B2 - Recyceltes Material]],'DD FD'!AL:AM,2,FALSE))</f>
        <v/>
      </c>
      <c r="LR199" s="813" t="str">
        <f>IF(Table1[[#This Row],[Hauptkörper - B2 - Recyceltes Material Anteil (in %)]]="","",Table1[[#This Row],[Hauptkörper - B2 - Recyceltes Material Anteil (in %)]])</f>
        <v/>
      </c>
      <c r="LS199" s="812" t="str">
        <f>IF(Table1[[#This Row],[Hauptkörper - B2 - Beschichtung]]="","",VLOOKUP(Table1[[#This Row],[Hauptkörper - B2 - Beschichtung]],'DD FD'!AE:AF,2,FALSE))</f>
        <v/>
      </c>
      <c r="LT199" s="815" t="str">
        <f>IF(Table1[[#This Row],[Hauptkörper - B2 - Beschichtung Anteil (in %)]]="","",Table1[[#This Row],[Hauptkörper - B2 - Beschichtung Anteil (in %)]])</f>
        <v/>
      </c>
      <c r="LU199" s="811" t="str">
        <f>IF(Table1[[#This Row],[Hauptkörper - B3 - Art]]="","",VLOOKUP(Table1[[#This Row],[Hauptkörper - B3 - Art]],'DD FD'!B:C,2,FALSE))</f>
        <v/>
      </c>
      <c r="LV199" s="812" t="str">
        <f>IF(Table1[[#This Row],[Hauptkörper - B3 - Fraktion]]="","",VLOOKUP(Table1[[#This Row],[Hauptkörper - B3 - Fraktion]],'DD FD'!H:J,3,FALSE))</f>
        <v/>
      </c>
      <c r="LW199" s="809" t="str">
        <f>IF(Table1[[#This Row],[Hauptkörper - B3 - Gewicht
(in G)]]="","",Table1[[#This Row],[Hauptkörper - B3 - Gewicht
(in G)]])</f>
        <v/>
      </c>
      <c r="LX199" s="809" t="str">
        <f>IF(Table1[[#This Row],[Hauptkörper - B3 - Lizenzierungs-pflichtig? (X=Ja)]]="","",Table1[[#This Row],[Hauptkörper - B3 - Lizenzierungs-pflichtig? (X=Ja)]])</f>
        <v/>
      </c>
      <c r="LY199" s="812" t="str">
        <f>IF(Table1[[#This Row],[Hauptkörper - B3 - Virgin Material]]="","",VLOOKUP(Table1[[#This Row],[Hauptkörper - B3 - Virgin Material]],'DD FD'!AJ:AK,2,FALSE))</f>
        <v/>
      </c>
      <c r="LZ199" s="813" t="str">
        <f>IF(Table1[[#This Row],[Hauptkörper - B3 - Virgin Material Anteil (in %)]]="","",Table1[[#This Row],[Hauptkörper - B3 - Virgin Material Anteil (in %)]])</f>
        <v/>
      </c>
      <c r="MA199" s="812" t="str">
        <f>IF(Table1[[#This Row],[Hauptkörper - B3 - Recyceltes Material]]="","",VLOOKUP(Table1[[#This Row],[Hauptkörper - B3 - Recyceltes Material]],'DD FD'!AL:AM,2,FALSE))</f>
        <v/>
      </c>
      <c r="MB199" s="813" t="str">
        <f>IF(Table1[[#This Row],[Hauptkörper - B3 - Recyceltes Material Anteil (in %)]]="","",Table1[[#This Row],[Hauptkörper - B3 - Recyceltes Material Anteil (in %)]])</f>
        <v/>
      </c>
      <c r="MC199" s="812" t="str">
        <f>IF(Table1[[#This Row],[Hauptkörper - B3 - Beschichtung]]="","",VLOOKUP(Table1[[#This Row],[Hauptkörper - B3 - Beschichtung]],'DD FD'!AE:AF,2,FALSE))</f>
        <v/>
      </c>
      <c r="MD199" s="815" t="str">
        <f>IF(Table1[[#This Row],[Hauptkörper - B3 - Beschichtung Anteil (in %)]]="","",Table1[[#This Row],[Hauptkörper - B3 - Beschichtung Anteil (in %)]])</f>
        <v/>
      </c>
      <c r="ME199" s="811" t="str">
        <f>IF(Table1[[#This Row],[Verschluss - B1 - Art]]="","",VLOOKUP(Table1[[#This Row],[Verschluss - B1 - Art]],'DD FD'!D:E,2,FALSE))</f>
        <v/>
      </c>
      <c r="MF199" s="812" t="str">
        <f>IF(Table1[[#This Row],[Verschluss - B1 - Fraktion]]="","",VLOOKUP(Table1[[#This Row],[Verschluss - B1 - Fraktion]],'DD FD'!H:J,3,FALSE))</f>
        <v/>
      </c>
      <c r="MG199" s="809" t="str">
        <f>IF(Table1[[#This Row],[Verschluss - B1 - Gewicht (in G)]]="","",Table1[[#This Row],[Verschluss - B1 - Gewicht (in G)]])</f>
        <v/>
      </c>
      <c r="MH199" s="809" t="str">
        <f>IF(Table1[[#This Row],[Verschluss - B1 - Lizenzierungs-pflichtig? (X=Ja)]]="","",Table1[[#This Row],[Verschluss - B1 - Lizenzierungs-pflichtig? (X=Ja)]])</f>
        <v/>
      </c>
      <c r="MI199" s="809" t="str">
        <f>IF(Table1[[#This Row],[Verschluss - B1 - Trennbar vom Hauptkörper? (X=Ja)]]="","",Table1[[#This Row],[Verschluss - B1 - Trennbar vom Hauptkörper? (X=Ja)]])</f>
        <v/>
      </c>
      <c r="MJ199" s="812" t="str">
        <f>IF(Table1[[#This Row],[Verschluss - B1 - Virgin Material]]="","",VLOOKUP(Table1[[#This Row],[Verschluss - B1 - Virgin Material]],'DD FD'!AJ:AK,2,FALSE))</f>
        <v/>
      </c>
      <c r="MK199" s="813" t="str">
        <f>IF(Table1[[#This Row],[Verschluss - B1 - Virgin Material Anteil (in %)]]="","",Table1[[#This Row],[Verschluss - B1 - Virgin Material Anteil (in %)]])</f>
        <v/>
      </c>
      <c r="ML199" s="812" t="str">
        <f>IF(Table1[[#This Row],[Verschluss - B1 - Recyceltes Material]]="","",VLOOKUP(Table1[[#This Row],[Verschluss - B1 - Recyceltes Material]],'DD FD'!AL:AM,2,FALSE))</f>
        <v/>
      </c>
      <c r="MM199" s="813" t="str">
        <f>IF(Table1[[#This Row],[Verschluss - B1 - Recyceltes Material Anteil (in %)]]="","",Table1[[#This Row],[Verschluss - B1 - Recyceltes Material Anteil (in %)]])</f>
        <v/>
      </c>
      <c r="MN199" s="812" t="str">
        <f>IF(Table1[[#This Row],[Verschluss - B1 - Beschichtung]]="","",VLOOKUP(Table1[[#This Row],[Verschluss - B1 - Beschichtung]],'DD FD'!AE:AF,2,FALSE))</f>
        <v/>
      </c>
      <c r="MO199" s="815" t="str">
        <f>IF(Table1[[#This Row],[Verschluss - B1 - Beschichtung Anteil (in %)]]="","",Table1[[#This Row],[Verschluss - B1 - Beschichtung Anteil (in %)]])</f>
        <v/>
      </c>
      <c r="MP199" s="811" t="str">
        <f>IF(Table1[[#This Row],[Verschluss - B2 - Art]]="","",VLOOKUP(Table1[[#This Row],[Verschluss - B2 - Art]],'DD FD'!D:E,2,FALSE))</f>
        <v/>
      </c>
      <c r="MQ199" s="812" t="str">
        <f>IF(Table1[[#This Row],[Verschluss - B2 - Fraktion]]="","",VLOOKUP(Table1[[#This Row],[Verschluss - B2 - Fraktion]],'DD FD'!H:J,3,FALSE))</f>
        <v/>
      </c>
      <c r="MR199" s="809" t="str">
        <f>IF(Table1[[#This Row],[Verschluss - B2 - Gewicht (in G)]]="","",Table1[[#This Row],[Verschluss - B2 - Gewicht (in G)]])</f>
        <v/>
      </c>
      <c r="MS199" s="809" t="str">
        <f>IF(Table1[[#This Row],[Verschluss - B2 - Lizenzierungs-pflichtig? (X=Ja)]]="","",Table1[[#This Row],[Verschluss - B2 - Lizenzierungs-pflichtig? (X=Ja)]])</f>
        <v/>
      </c>
      <c r="MT199" s="809" t="str">
        <f>IF(Table1[[#This Row],[Verschluss - B2 - Trennbar vom Hauptkörper? (X=Ja)]]="","",Table1[[#This Row],[Verschluss - B2 - Trennbar vom Hauptkörper? (X=Ja)]])</f>
        <v/>
      </c>
      <c r="MU199" s="812" t="str">
        <f>IF(Table1[[#This Row],[Verschluss - B2 - Virgin Material]]="","",VLOOKUP(Table1[[#This Row],[Verschluss - B2 - Virgin Material]],'DD FD'!AJ:AK,2,FALSE))</f>
        <v/>
      </c>
      <c r="MV199" s="813" t="str">
        <f>IF(Table1[[#This Row],[Verschluss - B2 - Virgin Material Anteil (in %)]]="","",Table1[[#This Row],[Verschluss - B2 - Virgin Material Anteil (in %)]])</f>
        <v/>
      </c>
      <c r="MW199" s="812" t="str">
        <f>IF(Table1[[#This Row],[Verschluss - B2 - Recyceltes Material]]="","",VLOOKUP(Table1[[#This Row],[Verschluss - B2 - Recyceltes Material]],'DD FD'!AL:AM,2,FALSE))</f>
        <v/>
      </c>
      <c r="MX199" s="813" t="str">
        <f>IF(Table1[[#This Row],[Verschluss - B2 - Recyceltes Material Anteil (in %)]]="","",Table1[[#This Row],[Verschluss - B2 - Recyceltes Material Anteil (in %)]])</f>
        <v/>
      </c>
      <c r="MY199" s="812" t="str">
        <f>IF(Table1[[#This Row],[Verschluss - B2 - Beschichtung]]="","",VLOOKUP(Table1[[#This Row],[Verschluss - B2 - Beschichtung]],'DD FD'!AE:AF,2,FALSE))</f>
        <v/>
      </c>
      <c r="MZ199" s="815" t="str">
        <f>IF(Table1[[#This Row],[Verschluss - B2 - Beschichtung Anteil (in %)]]="","",Table1[[#This Row],[Verschluss - B2 - Beschichtung Anteil (in %)]])</f>
        <v/>
      </c>
      <c r="NA199" s="811" t="str">
        <f>IF(Table1[[#This Row],[Verschluss - B3 - Art]]="","",VLOOKUP(Table1[[#This Row],[Verschluss - B3 - Art]],'DD FD'!D:E,2,FALSE))</f>
        <v/>
      </c>
      <c r="NB199" s="812" t="str">
        <f>IF(Table1[[#This Row],[Verschluss - B3 - Fraktion]]="","",VLOOKUP(Table1[[#This Row],[Verschluss - B3 - Fraktion]],'DD FD'!H:J,3,FALSE))</f>
        <v/>
      </c>
      <c r="NC199" s="809" t="str">
        <f>IF(Table1[[#This Row],[Verschluss - B3 - Gewicht (in G)]]="","",Table1[[#This Row],[Verschluss - B3 - Gewicht (in G)]])</f>
        <v/>
      </c>
      <c r="ND199" s="809" t="str">
        <f>IF(Table1[[#This Row],[Verschluss - B3 - Lizenzierungs-pflichtig? (X=Ja)]]="","",Table1[[#This Row],[Verschluss - B3 - Lizenzierungs-pflichtig? (X=Ja)]])</f>
        <v/>
      </c>
      <c r="NE199" s="809" t="str">
        <f>IF(Table1[[#This Row],[Verschluss - B3 - Trennbar vom Hauptkörper? (X=Ja)]]="","",Table1[[#This Row],[Verschluss - B3 - Trennbar vom Hauptkörper? (X=Ja)]])</f>
        <v/>
      </c>
      <c r="NF199" s="812" t="str">
        <f>IF(Table1[[#This Row],[Verschluss - B3 - Virgin Material]]="","",VLOOKUP(Table1[[#This Row],[Verschluss - B3 - Virgin Material]],'DD FD'!AJ:AK,2,FALSE))</f>
        <v/>
      </c>
      <c r="NG199" s="813" t="str">
        <f>IF(Table1[[#This Row],[Verschluss - B3 - Virgin Material Anteil (in %)]]="","",Table1[[#This Row],[Verschluss - B3 - Virgin Material Anteil (in %)]])</f>
        <v/>
      </c>
      <c r="NH199" s="812" t="str">
        <f>IF(Table1[[#This Row],[Verschluss - B3 - Recyceltes Material]]="","",VLOOKUP(Table1[[#This Row],[Verschluss - B3 - Recyceltes Material]],'DD FD'!AL:AM,2,FALSE))</f>
        <v/>
      </c>
      <c r="NI199" s="813" t="str">
        <f>IF(Table1[[#This Row],[Verschluss - B3 - Recyceltes Material Anteil (in %)]]="","",Table1[[#This Row],[Verschluss - B3 - Recyceltes Material Anteil (in %)]])</f>
        <v/>
      </c>
      <c r="NJ199" s="812" t="str">
        <f>IF(Table1[[#This Row],[Verschluss - B3 - Beschichtung]]="","",VLOOKUP(Table1[[#This Row],[Verschluss - B3 - Beschichtung]],'DD FD'!AE:AF,2,FALSE))</f>
        <v/>
      </c>
      <c r="NK199" s="815" t="str">
        <f>IF(Table1[[#This Row],[Verschluss - B3 - Beschichtung Anteil (in %)]]="","",Table1[[#This Row],[Verschluss - B3 - Beschichtung Anteil (in %)]])</f>
        <v/>
      </c>
      <c r="NL199" s="811" t="str">
        <f>IF(Table1[[#This Row],[Etikett - B1 - Art]]="","",VLOOKUP(Table1[[#This Row],[Etikett - B1 - Art]],'DD FD'!F:G,2,FALSE))</f>
        <v/>
      </c>
      <c r="NM199" s="812" t="str">
        <f>IF(Table1[[#This Row],[Etikett - B1 - Fraktion]]="","",VLOOKUP(Table1[[#This Row],[Etikett - B1 - Fraktion]],'DD FD'!H:J,3,FALSE))</f>
        <v/>
      </c>
      <c r="NN199" s="809" t="str">
        <f>IF(Table1[[#This Row],[Etikett - B1 - Gewicht (in G)]]="","",Table1[[#This Row],[Etikett - B1 - Gewicht (in G)]])</f>
        <v/>
      </c>
      <c r="NO199" s="809" t="str">
        <f>IF(Table1[[#This Row],[Etikett - B1 - Lizenzierungs-pflichtig? (X=Ja)]]="","",Table1[[#This Row],[Etikett - B1 - Lizenzierungs-pflichtig? (X=Ja)]])</f>
        <v/>
      </c>
      <c r="NP199" s="809" t="str">
        <f>IF(Table1[[#This Row],[Etikett - B1 - Trennbar vom Hauptkörper? (X=Ja)]]="","",Table1[[#This Row],[Etikett - B1 - Trennbar vom Hauptkörper? (X=Ja)]])</f>
        <v/>
      </c>
      <c r="NQ199" s="812" t="str">
        <f>IF(Table1[[#This Row],[Etikett - B1 - Virgin Material]]="","",VLOOKUP(Table1[[#This Row],[Etikett - B1 - Virgin Material]],'DD FD'!AJ:AK,2,FALSE))</f>
        <v/>
      </c>
      <c r="NR199" s="813" t="str">
        <f>IF(Table1[[#This Row],[Etikett - B1 - Virgin Material Anteil (in %)]]="","",Table1[[#This Row],[Etikett - B1 - Virgin Material Anteil (in %)]])</f>
        <v/>
      </c>
      <c r="NS199" s="812" t="str">
        <f>IF(Table1[[#This Row],[Etikett - B1 - Recyceltes Material]]="","",VLOOKUP(Table1[[#This Row],[Etikett - B1 - Recyceltes Material]],'DD FD'!AL:AM,2,FALSE))</f>
        <v/>
      </c>
      <c r="NT199" s="813" t="str">
        <f>IF(Table1[[#This Row],[Etikett - B1 - Recyceltes Material Anteil (in %)]]="","",Table1[[#This Row],[Etikett - B1 - Recyceltes Material Anteil (in %)]])</f>
        <v/>
      </c>
      <c r="NU199" s="812" t="str">
        <f>IF(Table1[[#This Row],[Etikett - B1 - Beschichtung]]="","",VLOOKUP(Table1[[#This Row],[Etikett - B1 - Beschichtung]],'DD FD'!AE:AF,2,FALSE))</f>
        <v/>
      </c>
      <c r="NV199" s="815" t="str">
        <f>IF(Table1[[#This Row],[Etikett - B1 - Beschichtung Anteil (in %)]]="","",Table1[[#This Row],[Etikett - B1 - Beschichtung Anteil (in %)]])</f>
        <v/>
      </c>
      <c r="NW199" s="811" t="str">
        <f>IF(Table1[[#This Row],[Etikett - B2 - Art]]="","",VLOOKUP(Table1[[#This Row],[Etikett - B2 - Art]],'DD FD'!F:G,2,FALSE))</f>
        <v/>
      </c>
      <c r="NX199" s="812" t="str">
        <f>IF(Table1[[#This Row],[Etikett - B2 - Fraktion]]="","",VLOOKUP(Table1[[#This Row],[Etikett - B2 - Fraktion]],'DD FD'!H:J,3,FALSE))</f>
        <v/>
      </c>
      <c r="NY199" s="809" t="str">
        <f>IF(Table1[[#This Row],[Etikett - B2 - Gewicht (in G)]]="","",Table1[[#This Row],[Etikett - B2 - Gewicht (in G)]])</f>
        <v/>
      </c>
      <c r="NZ199" s="809" t="str">
        <f>IF(Table1[[#This Row],[Etikett - B2 - Lizenzierungs-pflichtig? (X=Ja)]]="","",Table1[[#This Row],[Etikett - B2 - Lizenzierungs-pflichtig? (X=Ja)]])</f>
        <v/>
      </c>
      <c r="OA199" s="809" t="str">
        <f>IF(Table1[[#This Row],[Etikett - B2 - Trennbar vom Hauptkörper? (X=Ja)]]="","",Table1[[#This Row],[Etikett - B2 - Trennbar vom Hauptkörper? (X=Ja)]])</f>
        <v/>
      </c>
      <c r="OB199" s="812" t="str">
        <f>IF(Table1[[#This Row],[Etikett - B2 - Virgin Material]]="","",VLOOKUP(Table1[[#This Row],[Etikett - B2 - Virgin Material]],'DD FD'!AJ:AK,2,FALSE))</f>
        <v/>
      </c>
      <c r="OC199" s="813" t="str">
        <f>IF(Table1[[#This Row],[Etikett - B2 - Virgin Material Anteil (in %)]]="","",Table1[[#This Row],[Etikett - B2 - Virgin Material Anteil (in %)]])</f>
        <v/>
      </c>
      <c r="OD199" s="812" t="str">
        <f>IF(Table1[[#This Row],[Etikett - B2 - Recyceltes Material]]="","",VLOOKUP(Table1[[#This Row],[Etikett - B2 - Recyceltes Material]],'DD FD'!AL:AM,2,FALSE))</f>
        <v/>
      </c>
      <c r="OE199" s="813" t="str">
        <f>IF(Table1[[#This Row],[Etikett - B2 - Recyceltes Material Anteil (in %)]]="","",Table1[[#This Row],[Etikett - B2 - Recyceltes Material Anteil (in %)]])</f>
        <v/>
      </c>
      <c r="OF199" s="812" t="str">
        <f>IF(Table1[[#This Row],[Etikett - B2 - Beschichtung]]="","",VLOOKUP(Table1[[#This Row],[Etikett - B2 - Beschichtung]],'DD FD'!AE:AF,2,FALSE))</f>
        <v/>
      </c>
      <c r="OG199" s="815" t="str">
        <f>IF(Table1[[#This Row],[Etikett - B2 - Beschichtung Anteil (in %)]]="","",Table1[[#This Row],[Etikett - B2 - Beschichtung Anteil (in %)]])</f>
        <v/>
      </c>
      <c r="OH199" s="811" t="str">
        <f>IF(Table1[[#This Row],[Etikett - B3 - Art]]="","",VLOOKUP(Table1[[#This Row],[Etikett - B3 - Art]],'DD FD'!F:G,2,FALSE))</f>
        <v/>
      </c>
      <c r="OI199" s="812" t="str">
        <f>IF(Table1[[#This Row],[Etikett - B3 - Fraktion]]="","",VLOOKUP(Table1[[#This Row],[Etikett - B3 - Fraktion]],'DD FD'!H:J,3,FALSE))</f>
        <v/>
      </c>
      <c r="OJ199" s="809" t="str">
        <f>IF(Table1[[#This Row],[Etikett - B3 - Gewicht (in G)]]="","",Table1[[#This Row],[Etikett - B3 - Gewicht (in G)]])</f>
        <v/>
      </c>
      <c r="OK199" s="809" t="str">
        <f>IF(Table1[[#This Row],[Etikett - B3 - Lizenzierungs-pflichtig? (X=Ja)]]="","",Table1[[#This Row],[Etikett - B3 - Lizenzierungs-pflichtig? (X=Ja)]])</f>
        <v/>
      </c>
      <c r="OL199" s="809" t="str">
        <f>IF(Table1[[#This Row],[Etikett - B3 - Trennbar vom Hauptkörper? (X=Ja)]]="","",Table1[[#This Row],[Etikett - B3 - Trennbar vom Hauptkörper? (X=Ja)]])</f>
        <v/>
      </c>
      <c r="OM199" s="812" t="str">
        <f>IF(Table1[[#This Row],[Etikett - B3 - Virgin Material]]="","",VLOOKUP(Table1[[#This Row],[Etikett - B3 - Virgin Material]],'DD FD'!AJ:AK,2,FALSE))</f>
        <v/>
      </c>
      <c r="ON199" s="813" t="str">
        <f>IF(Table1[[#This Row],[Etikett - B3 - Virgin Material Anteil (in %)]]="","",Table1[[#This Row],[Etikett - B3 - Virgin Material Anteil (in %)]])</f>
        <v/>
      </c>
      <c r="OO199" s="812" t="str">
        <f>IF(Table1[[#This Row],[Etikett - B3 - Recyceltes Material]]="","",VLOOKUP(Table1[[#This Row],[Etikett - B3 - Recyceltes Material]],'DD FD'!AL:AM,2,FALSE))</f>
        <v/>
      </c>
      <c r="OP199" s="813" t="str">
        <f>IF(Table1[[#This Row],[Etikett - B3 - Recyceltes Material Anteil (in %)]]="","",Table1[[#This Row],[Etikett - B3 - Recyceltes Material Anteil (in %)]])</f>
        <v/>
      </c>
      <c r="OQ199" s="812" t="str">
        <f>IF(Table1[[#This Row],[Etikett - B3 - Beschichtung]]="","",VLOOKUP(Table1[[#This Row],[Etikett - B3 - Beschichtung]],'DD FD'!AE:AF,2,FALSE))</f>
        <v/>
      </c>
      <c r="OR199" s="861" t="str">
        <f>IF(Table1[[#This Row],[Etikett - B3 - Beschichtung Anteil (in %)]]="","",Table1[[#This Row],[Etikett - B3 - Beschichtung Anteil (in %)]])</f>
        <v/>
      </c>
      <c r="OS199" s="866">
        <f>ROUNDUP(SUM(
IF(AND(LB199='DD FD'!$J$7,LD199='DD FD'!$AI$3),LC199,0),
IF(AND(LL199='DD FD'!$J$7,LN199='DD FD'!$AI$3),LM199,0),
IF(AND(LV199='DD FD'!$J$7,LX199='DD FD'!$AI$3),LW199,0),
IF(AND(MF199='DD FD'!$J$7,MH199='DD FD'!$AI$3),MG199,0),
IF(AND(MQ199='DD FD'!$J$7,MS199='DD FD'!$AI$3),MR199,0),
IF(AND(NB199='DD FD'!$J$7,ND199='DD FD'!$AI$3),NC199,0),
IF(AND(NM199='DD FD'!$J$7,NO199='DD FD'!$AI$3),NN199,0),
IF(AND(NX199='DD FD'!$J$7,NZ199='DD FD'!$AI$3),NY199,0),
IF(AND(OI199='DD FD'!$J$7,OK199='DD FD'!$AI$3),OJ199,0),
),2)</f>
        <v>0</v>
      </c>
      <c r="OT199" s="865">
        <f>ROUNDUP(SUM(
IF(AND(LB199='DD FD'!$J$6,LD199='DD FD'!$AI$3),LC199,0),
IF(AND(LL199='DD FD'!$J$6,LN199='DD FD'!$AI$3),LM199,0),
IF(AND(LV199='DD FD'!$J$6,LX199='DD FD'!$AI$3),LW199,0),
IF(AND(MF199='DD FD'!$J$6,MH199='DD FD'!$AI$3),MG199,0),
IF(AND(MQ199='DD FD'!$J$6,MS199='DD FD'!$AI$3),MR199,0),
IF(AND(NB199='DD FD'!$J$6,ND199='DD FD'!$AI$3),NC199,0),
IF(AND(NM199='DD FD'!$J$6,NO199='DD FD'!$AI$3),NN199,0),
IF(AND(NX199='DD FD'!$J$6,NZ199='DD FD'!$AI$3),NY199,0),
IF(AND(OI199='DD FD'!$J$6,OK199='DD FD'!$AI$3),OJ199,0),
),2)</f>
        <v>0</v>
      </c>
      <c r="OU199" s="865">
        <f>ROUNDUP(SUM(
IF(AND(LB199='DD FD'!$J$10,LD199='DD FD'!$AI$3),LC199,0),
IF(AND(LL199='DD FD'!$J$10,LN199='DD FD'!$AI$3),LM199,0),
IF(AND(LV199='DD FD'!$J$10,LX199='DD FD'!$AI$3),LW199,0),
IF(AND(MF199='DD FD'!$J$10,MH199='DD FD'!$AI$3),MG199,0),
IF(AND(MQ199='DD FD'!$J$10,MS199='DD FD'!$AI$3),MR199,0),
IF(AND(NB199='DD FD'!$J$10,ND199='DD FD'!$AI$3),NC199,0),
IF(AND(NM199='DD FD'!$J$10,NO199='DD FD'!$AI$3),NN199,0),
IF(AND(NX199='DD FD'!$J$10,NZ199='DD FD'!$AI$3),NY199,0),
IF(AND(OI199='DD FD'!$J$10,OK199='DD FD'!$AI$3),OJ199,0),
),2)</f>
        <v>0</v>
      </c>
      <c r="OV199" s="865">
        <f>ROUNDUP(SUM(
IF(AND(LB199='DD FD'!$J$8,LD199='DD FD'!$AI$3),LC199,0),
IF(AND(LL199='DD FD'!$J$8,LN199='DD FD'!$AI$3),LM199,0),
IF(AND(LV199='DD FD'!$J$8,LX199='DD FD'!$AI$3),LW199,0),
IF(AND(MF199='DD FD'!$J$8,MH199='DD FD'!$AI$3),MG199,0),
IF(AND(MQ199='DD FD'!$J$8,MS199='DD FD'!$AI$3),MR199,0),
IF(AND(NB199='DD FD'!$J$8,ND199='DD FD'!$AI$3),NC199,0),
IF(AND(NM199='DD FD'!$J$8,NO199='DD FD'!$AI$3),NN199,0),
IF(AND(NX199='DD FD'!$J$8,NZ199='DD FD'!$AI$3),NY199,0),
IF(AND(OI199='DD FD'!$J$8,OK199='DD FD'!$AI$3),OJ199,0),
),2)</f>
        <v>0</v>
      </c>
      <c r="OW199" s="865">
        <f>ROUNDUP(SUM(
IF(AND(LB199='DD FD'!$J$5,LD199='DD FD'!$AI$3),LC199,0),
IF(AND(LL199='DD FD'!$J$5,LN199='DD FD'!$AI$3),LM199,0),
IF(AND(LV199='DD FD'!$J$5,LX199='DD FD'!$AI$3),LW199,0),
IF(AND(MF199='DD FD'!$J$5,MH199='DD FD'!$AI$3),MG199,0),
IF(AND(MQ199='DD FD'!$J$5,MS199='DD FD'!$AI$3),MR199,0),
IF(AND(NB199='DD FD'!$J$5,ND199='DD FD'!$AI$3),NC199,0),
IF(AND(NM199='DD FD'!$J$5,NO199='DD FD'!$AI$3),NN199,0),
IF(AND(NX199='DD FD'!$J$5,NZ199='DD FD'!$AI$3),NY199,0),
IF(AND(OI199='DD FD'!$J$5,OK199='DD FD'!$AI$3),OJ199,0),
),2)</f>
        <v>0</v>
      </c>
      <c r="OX199" s="865">
        <f>ROUNDUP(SUM(
IF(AND(LB199='DD FD'!$J$9,LD199='DD FD'!$AI$3),LC199,0),
IF(AND(LL199='DD FD'!$J$9,LN199='DD FD'!$AI$3),LM199,0),
IF(AND(LV199='DD FD'!$J$9,LX199='DD FD'!$AI$3),LW199,0),
IF(AND(MF199='DD FD'!$J$9,MH199='DD FD'!$AI$3),MG199,0),
IF(AND(MQ199='DD FD'!$J$9,MS199='DD FD'!$AI$3),MR199,0),
IF(AND(NB199='DD FD'!$J$9,ND199='DD FD'!$AI$3),NC199,0),
IF(AND(NM199='DD FD'!$J$9,NO199='DD FD'!$AI$3),NN199,0),
IF(AND(NX199='DD FD'!$J$9,NZ199='DD FD'!$AI$3),NY199,0),
IF(AND(OI199='DD FD'!$J$9,OK199='DD FD'!$AI$3),OJ199,0),
),2)</f>
        <v>0</v>
      </c>
      <c r="OY199" s="865">
        <f>ROUNDUP(SUM(
IF(AND(LB199='DD FD'!$J$4,LD199='DD FD'!$AI$3),LC199,0),
IF(AND(LL199='DD FD'!$J$4,LN199='DD FD'!$AI$3),LM199,0),
IF(AND(LV199='DD FD'!$J$4,LX199='DD FD'!$AI$3),LW199,0),
IF(AND(MF199='DD FD'!$J$4,MH199='DD FD'!$AI$3),MG199,0),
IF(AND(MQ199='DD FD'!$J$4,MS199='DD FD'!$AI$3),MR199,0),
IF(AND(NB199='DD FD'!$J$4,ND199='DD FD'!$AI$3),NC199,0),
IF(AND(NM199='DD FD'!$J$4,NO199='DD FD'!$AI$3),NN199,0),
IF(AND(NX199='DD FD'!$J$4,NZ199='DD FD'!$AI$3),NY199,0),
IF(AND(OI199='DD FD'!$J$4,OK199='DD FD'!$AI$3),OJ199,0),
),2)</f>
        <v>0</v>
      </c>
      <c r="OZ199" s="867">
        <f>ROUNDUP(SUM(
IF(AND(LB199='DD FD'!$J$11,LD199='DD FD'!$AI$3),LC199,0),
IF(AND(LL199='DD FD'!$J$11,LN199='DD FD'!$AI$3),LM199,0),
IF(AND(LV199='DD FD'!$J$11,LX199='DD FD'!$AI$3),LW199,0),
IF(AND(MF199='DD FD'!$J$11,MH199='DD FD'!$AI$3),MG199,0),
IF(AND(MQ199='DD FD'!$J$11,MS199='DD FD'!$AI$3),MR199,0),
IF(AND(NB199='DD FD'!$J$11,ND199='DD FD'!$AI$3),NC199,0),
IF(AND(NM199='DD FD'!$J$11,NO199='DD FD'!$AI$3),NN199,0),
IF(AND(NX199='DD FD'!$J$11,NZ199='DD FD'!$AI$3),NY199,0),
IF(AND(OI199='DD FD'!$J$11,OK199='DD FD'!$AI$3),OJ199,0),
),2)</f>
        <v>0</v>
      </c>
    </row>
    <row r="200" spans="1:416">
      <c r="A200" s="663"/>
      <c r="B200" s="182"/>
      <c r="C200" s="282"/>
      <c r="D200" s="282"/>
      <c r="E200" s="183"/>
      <c r="F200" s="355"/>
      <c r="G200" s="359"/>
      <c r="H200" s="664"/>
      <c r="I200" s="173"/>
      <c r="J200" s="161" t="str">
        <f t="shared" si="81"/>
        <v/>
      </c>
      <c r="K200" s="633" t="str">
        <f t="shared" si="98"/>
        <v/>
      </c>
      <c r="L200" s="636"/>
      <c r="M200" s="124" t="str">
        <f t="shared" si="99"/>
        <v/>
      </c>
      <c r="N200" s="125" t="str">
        <f t="shared" si="82"/>
        <v/>
      </c>
      <c r="O200" s="175"/>
      <c r="P200" s="175"/>
      <c r="Q200" s="126" t="str">
        <f t="shared" si="100"/>
        <v/>
      </c>
      <c r="R200" s="184"/>
      <c r="S200" s="184"/>
      <c r="T200" s="182"/>
      <c r="U200" s="182"/>
      <c r="V200" s="182"/>
      <c r="W200" s="358"/>
      <c r="X200" s="182"/>
      <c r="Y200" s="183"/>
      <c r="Z200" s="123"/>
      <c r="AA200" s="176"/>
      <c r="AB200" s="176"/>
      <c r="AC200" s="176"/>
      <c r="AD200" s="176"/>
      <c r="AE200" s="176"/>
      <c r="AF200" s="176"/>
      <c r="AG200" s="127" t="str">
        <f t="shared" si="101"/>
        <v/>
      </c>
      <c r="AH200" s="127" t="str">
        <f t="shared" si="102"/>
        <v/>
      </c>
      <c r="AI200" s="370"/>
      <c r="AJ200" s="635"/>
      <c r="AK200" s="619" t="str">
        <f t="shared" si="103"/>
        <v/>
      </c>
      <c r="AL200" s="124" t="str">
        <f t="shared" si="83"/>
        <v/>
      </c>
      <c r="AM200" s="124" t="str">
        <f t="shared" si="84"/>
        <v/>
      </c>
      <c r="AN200" s="124" t="str">
        <f t="shared" si="85"/>
        <v/>
      </c>
      <c r="AO200" s="124" t="str">
        <f t="shared" si="86"/>
        <v/>
      </c>
      <c r="AP200" s="184"/>
      <c r="AQ200" s="182"/>
      <c r="AR200" s="182"/>
      <c r="AS200" s="182"/>
      <c r="AT200" s="182"/>
      <c r="AU200" s="127" t="str">
        <f t="shared" si="87"/>
        <v/>
      </c>
      <c r="AV200" s="354"/>
      <c r="AW200" s="127" t="str">
        <f t="shared" si="88"/>
        <v/>
      </c>
      <c r="AX200" s="144" t="str">
        <f t="shared" si="89"/>
        <v/>
      </c>
      <c r="AY200" s="182"/>
      <c r="AZ200" s="23"/>
      <c r="BA200" s="23"/>
      <c r="BB200" s="183"/>
      <c r="BC200" s="622"/>
      <c r="BD200" s="649" t="str">
        <f t="shared" si="104"/>
        <v/>
      </c>
      <c r="BE200" s="354"/>
      <c r="BF200" s="192" t="str">
        <f t="shared" si="105"/>
        <v/>
      </c>
      <c r="BG200" s="159"/>
      <c r="BH200" s="159"/>
      <c r="BI200" s="182"/>
      <c r="BJ200" s="194"/>
      <c r="BK200" s="194"/>
      <c r="BL200" s="194"/>
      <c r="BM200" s="127" t="str">
        <f t="shared" si="90"/>
        <v/>
      </c>
      <c r="BN200" s="194"/>
      <c r="BO200" s="178" t="str">
        <f t="shared" si="91"/>
        <v/>
      </c>
      <c r="BP200" s="191"/>
      <c r="BQ200" s="182"/>
      <c r="BR200" s="23"/>
      <c r="BS200" s="23"/>
      <c r="BT200" s="23"/>
      <c r="BU200" s="651"/>
      <c r="BV200" s="647"/>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633" t="str">
        <f t="shared" si="106"/>
        <v/>
      </c>
      <c r="DY200" s="736"/>
      <c r="DZ200" s="334"/>
      <c r="EA200" s="736"/>
      <c r="EB200" s="197"/>
      <c r="EC200" s="194"/>
      <c r="ED200" s="197"/>
      <c r="EE200" s="197"/>
      <c r="EF200" s="194"/>
      <c r="EG200" s="194"/>
      <c r="EH200" s="194"/>
      <c r="EI200" s="123" t="str">
        <f t="shared" si="92"/>
        <v/>
      </c>
      <c r="EJ200" s="194"/>
      <c r="EK200" s="620" t="str">
        <f t="shared" si="93"/>
        <v/>
      </c>
      <c r="EL200" s="756"/>
      <c r="EM200" s="620" t="str">
        <f t="shared" si="107"/>
        <v/>
      </c>
      <c r="EN200" s="733"/>
      <c r="EO200" s="163"/>
      <c r="EP200" s="163"/>
      <c r="EQ200" s="163"/>
      <c r="ER200" s="163"/>
      <c r="ES200" s="163"/>
      <c r="ET200" s="163"/>
      <c r="EU200" s="163"/>
      <c r="EV200" s="163"/>
      <c r="EW200" s="163"/>
      <c r="EX200" s="163"/>
      <c r="EY200" s="163"/>
      <c r="EZ200" s="163"/>
      <c r="FA200" s="163"/>
      <c r="FB200" s="163"/>
      <c r="FC200" s="742"/>
      <c r="FD200" s="648" t="str">
        <f t="shared" si="94"/>
        <v/>
      </c>
      <c r="FE200" s="183"/>
      <c r="FF200" s="201"/>
      <c r="FG200" s="201"/>
      <c r="FH200" s="201"/>
      <c r="FI200" s="201"/>
      <c r="FJ200" s="201"/>
      <c r="FK200" s="201"/>
      <c r="FL200" s="182"/>
      <c r="FM200" s="182"/>
      <c r="FN200" s="334"/>
      <c r="FO200" s="123" t="str">
        <f t="shared" si="95"/>
        <v/>
      </c>
      <c r="FP200" s="889" t="str">
        <f>IF(Table1[[#This Row],[Baumwollanteil (in %)]]&lt;&gt;"","05","")</f>
        <v/>
      </c>
      <c r="FQ200" s="999"/>
      <c r="FR200" s="179" t="str">
        <f t="shared" si="96"/>
        <v/>
      </c>
      <c r="FS200" s="175"/>
      <c r="FT200" s="175"/>
      <c r="FU200" s="175"/>
      <c r="FV200" s="745" t="str">
        <f t="shared" si="97"/>
        <v/>
      </c>
      <c r="FZ200" s="24"/>
      <c r="GA200" s="24"/>
      <c r="GC200" s="1010" t="str">
        <f>IF(Table1[[#This Row],[Global Trade Item Number (GTIN)]]="","",Table1[[#This Row],[Global Trade Item Number (GTIN)]])</f>
        <v/>
      </c>
      <c r="GD200" s="790" t="str">
        <f>IF(Table1[[#This Row],[WAWI-Nr./ Kreditoren-Nummer
(ASDV)]]&lt;&gt;"",Table1[[#This Row],[WAWI-Nr./ Kreditoren-Nummer
(ASDV)]],"")</f>
        <v/>
      </c>
      <c r="GE200" s="190"/>
      <c r="GF200" s="790" t="str">
        <f>IF(Table1[[#This Row],[Gültig ab (Datum)]]&lt;&gt;"","31.12.9999","")</f>
        <v/>
      </c>
      <c r="GG200" s="190"/>
      <c r="GH200" s="190"/>
      <c r="GI200" s="616"/>
      <c r="GJ200" s="765"/>
      <c r="GK200" s="763"/>
      <c r="GL200" s="617"/>
      <c r="GM200" s="617"/>
      <c r="GN200" s="617"/>
      <c r="GO200" s="617"/>
      <c r="GP200" s="617"/>
      <c r="GQ200" s="775"/>
      <c r="GR200" s="771"/>
      <c r="GS200" s="159"/>
      <c r="GT200" s="610"/>
      <c r="GU200" s="610"/>
      <c r="GV200" s="610"/>
      <c r="GW200" s="610"/>
      <c r="GX200" s="610"/>
      <c r="GY200" s="610"/>
      <c r="GZ200" s="610"/>
      <c r="HA200" s="610"/>
      <c r="HB200" s="771"/>
      <c r="HC200" s="610"/>
      <c r="HD200" s="610"/>
      <c r="HE200" s="610"/>
      <c r="HF200" s="610"/>
      <c r="HG200" s="610"/>
      <c r="HH200" s="610"/>
      <c r="HI200" s="610"/>
      <c r="HJ200" s="610"/>
      <c r="HK200" s="610"/>
      <c r="HL200" s="771"/>
      <c r="HM200" s="610"/>
      <c r="HN200" s="610"/>
      <c r="HO200" s="610"/>
      <c r="HP200" s="610"/>
      <c r="HQ200" s="610"/>
      <c r="HR200" s="610"/>
      <c r="HS200" s="610"/>
      <c r="HT200" s="610"/>
      <c r="HU200" s="610"/>
      <c r="HV200" s="771"/>
      <c r="HW200" s="610"/>
      <c r="HX200" s="610"/>
      <c r="HY200" s="610"/>
      <c r="HZ200" s="610"/>
      <c r="IA200" s="610"/>
      <c r="IB200" s="610"/>
      <c r="IC200" s="610"/>
      <c r="ID200" s="610"/>
      <c r="IE200" s="610"/>
      <c r="IF200" s="610"/>
      <c r="IG200" s="771"/>
      <c r="IH200" s="610"/>
      <c r="II200" s="610"/>
      <c r="IJ200" s="610"/>
      <c r="IK200" s="610"/>
      <c r="IL200" s="610"/>
      <c r="IM200" s="610"/>
      <c r="IN200" s="610"/>
      <c r="IO200" s="610"/>
      <c r="IP200" s="610"/>
      <c r="IQ200" s="610"/>
      <c r="IR200" s="771"/>
      <c r="IS200" s="610"/>
      <c r="IT200" s="610"/>
      <c r="IU200" s="610"/>
      <c r="IV200" s="610"/>
      <c r="IW200" s="610"/>
      <c r="IX200" s="610"/>
      <c r="IY200" s="610"/>
      <c r="IZ200" s="610"/>
      <c r="JA200" s="610"/>
      <c r="JB200" s="610"/>
      <c r="JC200" s="771"/>
      <c r="JD200" s="610"/>
      <c r="JE200" s="610"/>
      <c r="JF200" s="610"/>
      <c r="JG200" s="610"/>
      <c r="JH200" s="610"/>
      <c r="JI200" s="610"/>
      <c r="JJ200" s="610"/>
      <c r="JK200" s="610"/>
      <c r="JL200" s="610"/>
      <c r="JM200" s="827"/>
      <c r="JN200" s="771"/>
      <c r="JO200" s="610"/>
      <c r="JP200" s="610"/>
      <c r="JQ200" s="610"/>
      <c r="JR200" s="610"/>
      <c r="JS200" s="610"/>
      <c r="JT200" s="610"/>
      <c r="JU200" s="610"/>
      <c r="JV200" s="610"/>
      <c r="JW200" s="610"/>
      <c r="JX200" s="610"/>
      <c r="JY200" s="771"/>
      <c r="JZ200" s="610"/>
      <c r="KA200" s="610"/>
      <c r="KB200" s="610"/>
      <c r="KC200" s="610"/>
      <c r="KD200" s="610"/>
      <c r="KE200" s="610"/>
      <c r="KF200" s="610"/>
      <c r="KG200" s="610"/>
      <c r="KH200" s="610"/>
      <c r="KI200" s="610"/>
      <c r="KL200" s="803" t="str">
        <f>IF(Table1[[#This Row],[GTIN]]&lt;&gt;"",Table1[[#This Row],[GTIN]],"")</f>
        <v/>
      </c>
      <c r="KM200" s="804" t="str">
        <f>Table1[[#This Row],[Kreditor]]</f>
        <v/>
      </c>
      <c r="KN200" s="805" t="str">
        <f>IF(Table1[[#This Row],[Gültig ab (Datum)]]&lt;&gt;"",Table1[[#This Row],[Gültig ab (Datum)]],"")</f>
        <v/>
      </c>
      <c r="KO200" s="805" t="str">
        <f>Table1[[#This Row],[Gültig bis]]</f>
        <v/>
      </c>
      <c r="KP200" s="818" t="str">
        <f>IF(Table1[[#This Row],[Artikel verpackt? 
(X=Ja)]]="","",Table1[[#This Row],[Artikel verpackt? 
(X=Ja)]])</f>
        <v/>
      </c>
      <c r="KQ200" s="806" t="str">
        <f>IF(Table1[[#This Row],[Verpackung recyclingfähig?
(X=Ja)]]="","",Table1[[#This Row],[Verpackung recyclingfähig?
(X=Ja)]])</f>
        <v/>
      </c>
      <c r="KR200" s="807"/>
      <c r="KS200" s="808"/>
      <c r="KT200" s="809"/>
      <c r="KU200" s="809"/>
      <c r="KV200" s="809"/>
      <c r="KW200" s="809"/>
      <c r="KX200" s="809"/>
      <c r="KY200" s="809"/>
      <c r="KZ200" s="810"/>
      <c r="LA200" s="811" t="str">
        <f>IF(Table1[[#This Row],[Hauptkörper - B1 - Art]]="","",VLOOKUP(Table1[[#This Row],[Hauptkörper - B1 - Art]],'DD FD'!B:C,2,FALSE))</f>
        <v/>
      </c>
      <c r="LB200" s="812" t="str">
        <f>IF(Table1[[#This Row],[Hauptkörper - B1 - Fraktion]]="","",VLOOKUP(Table1[[#This Row],[Hauptkörper - B1 - Fraktion]],'DD FD'!H:J,3,FALSE))</f>
        <v/>
      </c>
      <c r="LC200" s="809" t="str">
        <f>IF(Table1[[#This Row],[Hauptkörper - B1 - Gewicht
(in G)]]="","",Table1[[#This Row],[Hauptkörper - B1 - Gewicht
(in G)]])</f>
        <v/>
      </c>
      <c r="LD200" s="809" t="str">
        <f>IF(Table1[[#This Row],[Hauptkörper - B1 - Lizenzierungs-pflichtig? (X=Ja)]]="","",Table1[[#This Row],[Hauptkörper - B1 - Lizenzierungs-pflichtig? (X=Ja)]])</f>
        <v/>
      </c>
      <c r="LE200" s="812" t="str">
        <f>IF(Table1[[#This Row],[Hauptkörper - B1 - Virgin Material]]="","",VLOOKUP(Table1[[#This Row],[Hauptkörper - B1 - Virgin Material]],'DD FD'!AJ:AK,2,FALSE))</f>
        <v/>
      </c>
      <c r="LF200" s="813" t="str">
        <f>IF(Table1[[#This Row],[Hauptkörper - B1 - Virgin Material Anteil (in %)]]="","",Table1[[#This Row],[Hauptkörper - B1 - Virgin Material Anteil (in %)]])</f>
        <v/>
      </c>
      <c r="LG200" s="812" t="str">
        <f>IF(Table1[[#This Row],[Hauptkörper - B1 - Recyceltes Material]]="","",VLOOKUP(Table1[[#This Row],[Hauptkörper - B1 - Recyceltes Material]],'DD FD'!AL:AM,2,FALSE))</f>
        <v/>
      </c>
      <c r="LH200" s="813" t="str">
        <f>IF(Table1[[#This Row],[Hauptkörper - B1 - Recyceltes Material Anteil (in %)]]="","",Table1[[#This Row],[Hauptkörper - B1 - Recyceltes Material Anteil (in %)]])</f>
        <v/>
      </c>
      <c r="LI200" s="814" t="str">
        <f>IF(Table1[[#This Row],[Hauptkörper - B1 - Beschichtung]]="","",VLOOKUP(Table1[[#This Row],[Hauptkörper - B1 - Beschichtung]],'DD FD'!AE:AF,2,FALSE))</f>
        <v/>
      </c>
      <c r="LJ200" s="815" t="str">
        <f>IF(Table1[[#This Row],[Hauptkörper - B1 - Beschichtung Anteil (in %)]]="","",Table1[[#This Row],[Hauptkörper - B1 - Beschichtung Anteil (in %)]])</f>
        <v/>
      </c>
      <c r="LK200" s="811" t="str">
        <f>IF(Table1[[#This Row],[Hauptkörper - B2 - Art]]="","",VLOOKUP(Table1[[#This Row],[Hauptkörper - B2 - Art]],'DD FD'!B:C,2,FALSE))</f>
        <v/>
      </c>
      <c r="LL200" s="812" t="str">
        <f>IF(Table1[[#This Row],[Hauptkörper - B2 - Fraktion]]="","",VLOOKUP(Table1[[#This Row],[Hauptkörper - B2 - Fraktion]],'DD FD'!H:J,3,FALSE))</f>
        <v/>
      </c>
      <c r="LM200" s="809" t="str">
        <f>IF(Table1[[#This Row],[Hauptkörper - B2 - Gewicht
(in G)]]="","",Table1[[#This Row],[Hauptkörper - B2 - Gewicht
(in G)]])</f>
        <v/>
      </c>
      <c r="LN200" s="809" t="str">
        <f>IF(Table1[[#This Row],[Hauptkörper - B2 - Lizenzierungs-pflichtig? (X=Ja)]]="","",Table1[[#This Row],[Hauptkörper - B2 - Lizenzierungs-pflichtig? (X=Ja)]])</f>
        <v/>
      </c>
      <c r="LO200" s="812" t="str">
        <f>IF(Table1[[#This Row],[Hauptkörper - B2 - Virgin Material]]="","",VLOOKUP(Table1[[#This Row],[Hauptkörper - B2 - Virgin Material]],'DD FD'!AJ:AK,2,FALSE))</f>
        <v/>
      </c>
      <c r="LP200" s="813" t="str">
        <f>IF(Table1[[#This Row],[Hauptkörper - B2 - Virgin Material Anteil (in %)]]="","",Table1[[#This Row],[Hauptkörper - B2 - Virgin Material Anteil (in %)]])</f>
        <v/>
      </c>
      <c r="LQ200" s="812" t="str">
        <f>IF(Table1[[#This Row],[Hauptkörper - B2 - Recyceltes Material]]="","",VLOOKUP(Table1[[#This Row],[Hauptkörper - B2 - Recyceltes Material]],'DD FD'!AL:AM,2,FALSE))</f>
        <v/>
      </c>
      <c r="LR200" s="813" t="str">
        <f>IF(Table1[[#This Row],[Hauptkörper - B2 - Recyceltes Material Anteil (in %)]]="","",Table1[[#This Row],[Hauptkörper - B2 - Recyceltes Material Anteil (in %)]])</f>
        <v/>
      </c>
      <c r="LS200" s="812" t="str">
        <f>IF(Table1[[#This Row],[Hauptkörper - B2 - Beschichtung]]="","",VLOOKUP(Table1[[#This Row],[Hauptkörper - B2 - Beschichtung]],'DD FD'!AE:AF,2,FALSE))</f>
        <v/>
      </c>
      <c r="LT200" s="815" t="str">
        <f>IF(Table1[[#This Row],[Hauptkörper - B2 - Beschichtung Anteil (in %)]]="","",Table1[[#This Row],[Hauptkörper - B2 - Beschichtung Anteil (in %)]])</f>
        <v/>
      </c>
      <c r="LU200" s="811" t="str">
        <f>IF(Table1[[#This Row],[Hauptkörper - B3 - Art]]="","",VLOOKUP(Table1[[#This Row],[Hauptkörper - B3 - Art]],'DD FD'!B:C,2,FALSE))</f>
        <v/>
      </c>
      <c r="LV200" s="812" t="str">
        <f>IF(Table1[[#This Row],[Hauptkörper - B3 - Fraktion]]="","",VLOOKUP(Table1[[#This Row],[Hauptkörper - B3 - Fraktion]],'DD FD'!H:J,3,FALSE))</f>
        <v/>
      </c>
      <c r="LW200" s="809" t="str">
        <f>IF(Table1[[#This Row],[Hauptkörper - B3 - Gewicht
(in G)]]="","",Table1[[#This Row],[Hauptkörper - B3 - Gewicht
(in G)]])</f>
        <v/>
      </c>
      <c r="LX200" s="809" t="str">
        <f>IF(Table1[[#This Row],[Hauptkörper - B3 - Lizenzierungs-pflichtig? (X=Ja)]]="","",Table1[[#This Row],[Hauptkörper - B3 - Lizenzierungs-pflichtig? (X=Ja)]])</f>
        <v/>
      </c>
      <c r="LY200" s="812" t="str">
        <f>IF(Table1[[#This Row],[Hauptkörper - B3 - Virgin Material]]="","",VLOOKUP(Table1[[#This Row],[Hauptkörper - B3 - Virgin Material]],'DD FD'!AJ:AK,2,FALSE))</f>
        <v/>
      </c>
      <c r="LZ200" s="813" t="str">
        <f>IF(Table1[[#This Row],[Hauptkörper - B3 - Virgin Material Anteil (in %)]]="","",Table1[[#This Row],[Hauptkörper - B3 - Virgin Material Anteil (in %)]])</f>
        <v/>
      </c>
      <c r="MA200" s="812" t="str">
        <f>IF(Table1[[#This Row],[Hauptkörper - B3 - Recyceltes Material]]="","",VLOOKUP(Table1[[#This Row],[Hauptkörper - B3 - Recyceltes Material]],'DD FD'!AL:AM,2,FALSE))</f>
        <v/>
      </c>
      <c r="MB200" s="813" t="str">
        <f>IF(Table1[[#This Row],[Hauptkörper - B3 - Recyceltes Material Anteil (in %)]]="","",Table1[[#This Row],[Hauptkörper - B3 - Recyceltes Material Anteil (in %)]])</f>
        <v/>
      </c>
      <c r="MC200" s="812" t="str">
        <f>IF(Table1[[#This Row],[Hauptkörper - B3 - Beschichtung]]="","",VLOOKUP(Table1[[#This Row],[Hauptkörper - B3 - Beschichtung]],'DD FD'!AE:AF,2,FALSE))</f>
        <v/>
      </c>
      <c r="MD200" s="815" t="str">
        <f>IF(Table1[[#This Row],[Hauptkörper - B3 - Beschichtung Anteil (in %)]]="","",Table1[[#This Row],[Hauptkörper - B3 - Beschichtung Anteil (in %)]])</f>
        <v/>
      </c>
      <c r="ME200" s="811" t="str">
        <f>IF(Table1[[#This Row],[Verschluss - B1 - Art]]="","",VLOOKUP(Table1[[#This Row],[Verschluss - B1 - Art]],'DD FD'!D:E,2,FALSE))</f>
        <v/>
      </c>
      <c r="MF200" s="812" t="str">
        <f>IF(Table1[[#This Row],[Verschluss - B1 - Fraktion]]="","",VLOOKUP(Table1[[#This Row],[Verschluss - B1 - Fraktion]],'DD FD'!H:J,3,FALSE))</f>
        <v/>
      </c>
      <c r="MG200" s="809" t="str">
        <f>IF(Table1[[#This Row],[Verschluss - B1 - Gewicht (in G)]]="","",Table1[[#This Row],[Verschluss - B1 - Gewicht (in G)]])</f>
        <v/>
      </c>
      <c r="MH200" s="809" t="str">
        <f>IF(Table1[[#This Row],[Verschluss - B1 - Lizenzierungs-pflichtig? (X=Ja)]]="","",Table1[[#This Row],[Verschluss - B1 - Lizenzierungs-pflichtig? (X=Ja)]])</f>
        <v/>
      </c>
      <c r="MI200" s="809" t="str">
        <f>IF(Table1[[#This Row],[Verschluss - B1 - Trennbar vom Hauptkörper? (X=Ja)]]="","",Table1[[#This Row],[Verschluss - B1 - Trennbar vom Hauptkörper? (X=Ja)]])</f>
        <v/>
      </c>
      <c r="MJ200" s="812" t="str">
        <f>IF(Table1[[#This Row],[Verschluss - B1 - Virgin Material]]="","",VLOOKUP(Table1[[#This Row],[Verschluss - B1 - Virgin Material]],'DD FD'!AJ:AK,2,FALSE))</f>
        <v/>
      </c>
      <c r="MK200" s="813" t="str">
        <f>IF(Table1[[#This Row],[Verschluss - B1 - Virgin Material Anteil (in %)]]="","",Table1[[#This Row],[Verschluss - B1 - Virgin Material Anteil (in %)]])</f>
        <v/>
      </c>
      <c r="ML200" s="812" t="str">
        <f>IF(Table1[[#This Row],[Verschluss - B1 - Recyceltes Material]]="","",VLOOKUP(Table1[[#This Row],[Verschluss - B1 - Recyceltes Material]],'DD FD'!AL:AM,2,FALSE))</f>
        <v/>
      </c>
      <c r="MM200" s="813" t="str">
        <f>IF(Table1[[#This Row],[Verschluss - B1 - Recyceltes Material Anteil (in %)]]="","",Table1[[#This Row],[Verschluss - B1 - Recyceltes Material Anteil (in %)]])</f>
        <v/>
      </c>
      <c r="MN200" s="812" t="str">
        <f>IF(Table1[[#This Row],[Verschluss - B1 - Beschichtung]]="","",VLOOKUP(Table1[[#This Row],[Verschluss - B1 - Beschichtung]],'DD FD'!AE:AF,2,FALSE))</f>
        <v/>
      </c>
      <c r="MO200" s="815" t="str">
        <f>IF(Table1[[#This Row],[Verschluss - B1 - Beschichtung Anteil (in %)]]="","",Table1[[#This Row],[Verschluss - B1 - Beschichtung Anteil (in %)]])</f>
        <v/>
      </c>
      <c r="MP200" s="811" t="str">
        <f>IF(Table1[[#This Row],[Verschluss - B2 - Art]]="","",VLOOKUP(Table1[[#This Row],[Verschluss - B2 - Art]],'DD FD'!D:E,2,FALSE))</f>
        <v/>
      </c>
      <c r="MQ200" s="812" t="str">
        <f>IF(Table1[[#This Row],[Verschluss - B2 - Fraktion]]="","",VLOOKUP(Table1[[#This Row],[Verschluss - B2 - Fraktion]],'DD FD'!H:J,3,FALSE))</f>
        <v/>
      </c>
      <c r="MR200" s="809" t="str">
        <f>IF(Table1[[#This Row],[Verschluss - B2 - Gewicht (in G)]]="","",Table1[[#This Row],[Verschluss - B2 - Gewicht (in G)]])</f>
        <v/>
      </c>
      <c r="MS200" s="809" t="str">
        <f>IF(Table1[[#This Row],[Verschluss - B2 - Lizenzierungs-pflichtig? (X=Ja)]]="","",Table1[[#This Row],[Verschluss - B2 - Lizenzierungs-pflichtig? (X=Ja)]])</f>
        <v/>
      </c>
      <c r="MT200" s="809" t="str">
        <f>IF(Table1[[#This Row],[Verschluss - B2 - Trennbar vom Hauptkörper? (X=Ja)]]="","",Table1[[#This Row],[Verschluss - B2 - Trennbar vom Hauptkörper? (X=Ja)]])</f>
        <v/>
      </c>
      <c r="MU200" s="812" t="str">
        <f>IF(Table1[[#This Row],[Verschluss - B2 - Virgin Material]]="","",VLOOKUP(Table1[[#This Row],[Verschluss - B2 - Virgin Material]],'DD FD'!AJ:AK,2,FALSE))</f>
        <v/>
      </c>
      <c r="MV200" s="813" t="str">
        <f>IF(Table1[[#This Row],[Verschluss - B2 - Virgin Material Anteil (in %)]]="","",Table1[[#This Row],[Verschluss - B2 - Virgin Material Anteil (in %)]])</f>
        <v/>
      </c>
      <c r="MW200" s="812" t="str">
        <f>IF(Table1[[#This Row],[Verschluss - B2 - Recyceltes Material]]="","",VLOOKUP(Table1[[#This Row],[Verschluss - B2 - Recyceltes Material]],'DD FD'!AL:AM,2,FALSE))</f>
        <v/>
      </c>
      <c r="MX200" s="813" t="str">
        <f>IF(Table1[[#This Row],[Verschluss - B2 - Recyceltes Material Anteil (in %)]]="","",Table1[[#This Row],[Verschluss - B2 - Recyceltes Material Anteil (in %)]])</f>
        <v/>
      </c>
      <c r="MY200" s="812" t="str">
        <f>IF(Table1[[#This Row],[Verschluss - B2 - Beschichtung]]="","",VLOOKUP(Table1[[#This Row],[Verschluss - B2 - Beschichtung]],'DD FD'!AE:AF,2,FALSE))</f>
        <v/>
      </c>
      <c r="MZ200" s="815" t="str">
        <f>IF(Table1[[#This Row],[Verschluss - B2 - Beschichtung Anteil (in %)]]="","",Table1[[#This Row],[Verschluss - B2 - Beschichtung Anteil (in %)]])</f>
        <v/>
      </c>
      <c r="NA200" s="811" t="str">
        <f>IF(Table1[[#This Row],[Verschluss - B3 - Art]]="","",VLOOKUP(Table1[[#This Row],[Verschluss - B3 - Art]],'DD FD'!D:E,2,FALSE))</f>
        <v/>
      </c>
      <c r="NB200" s="812" t="str">
        <f>IF(Table1[[#This Row],[Verschluss - B3 - Fraktion]]="","",VLOOKUP(Table1[[#This Row],[Verschluss - B3 - Fraktion]],'DD FD'!H:J,3,FALSE))</f>
        <v/>
      </c>
      <c r="NC200" s="809" t="str">
        <f>IF(Table1[[#This Row],[Verschluss - B3 - Gewicht (in G)]]="","",Table1[[#This Row],[Verschluss - B3 - Gewicht (in G)]])</f>
        <v/>
      </c>
      <c r="ND200" s="809" t="str">
        <f>IF(Table1[[#This Row],[Verschluss - B3 - Lizenzierungs-pflichtig? (X=Ja)]]="","",Table1[[#This Row],[Verschluss - B3 - Lizenzierungs-pflichtig? (X=Ja)]])</f>
        <v/>
      </c>
      <c r="NE200" s="809" t="str">
        <f>IF(Table1[[#This Row],[Verschluss - B3 - Trennbar vom Hauptkörper? (X=Ja)]]="","",Table1[[#This Row],[Verschluss - B3 - Trennbar vom Hauptkörper? (X=Ja)]])</f>
        <v/>
      </c>
      <c r="NF200" s="812" t="str">
        <f>IF(Table1[[#This Row],[Verschluss - B3 - Virgin Material]]="","",VLOOKUP(Table1[[#This Row],[Verschluss - B3 - Virgin Material]],'DD FD'!AJ:AK,2,FALSE))</f>
        <v/>
      </c>
      <c r="NG200" s="813" t="str">
        <f>IF(Table1[[#This Row],[Verschluss - B3 - Virgin Material Anteil (in %)]]="","",Table1[[#This Row],[Verschluss - B3 - Virgin Material Anteil (in %)]])</f>
        <v/>
      </c>
      <c r="NH200" s="812" t="str">
        <f>IF(Table1[[#This Row],[Verschluss - B3 - Recyceltes Material]]="","",VLOOKUP(Table1[[#This Row],[Verschluss - B3 - Recyceltes Material]],'DD FD'!AL:AM,2,FALSE))</f>
        <v/>
      </c>
      <c r="NI200" s="813" t="str">
        <f>IF(Table1[[#This Row],[Verschluss - B3 - Recyceltes Material Anteil (in %)]]="","",Table1[[#This Row],[Verschluss - B3 - Recyceltes Material Anteil (in %)]])</f>
        <v/>
      </c>
      <c r="NJ200" s="812" t="str">
        <f>IF(Table1[[#This Row],[Verschluss - B3 - Beschichtung]]="","",VLOOKUP(Table1[[#This Row],[Verschluss - B3 - Beschichtung]],'DD FD'!AE:AF,2,FALSE))</f>
        <v/>
      </c>
      <c r="NK200" s="815" t="str">
        <f>IF(Table1[[#This Row],[Verschluss - B3 - Beschichtung Anteil (in %)]]="","",Table1[[#This Row],[Verschluss - B3 - Beschichtung Anteil (in %)]])</f>
        <v/>
      </c>
      <c r="NL200" s="811" t="str">
        <f>IF(Table1[[#This Row],[Etikett - B1 - Art]]="","",VLOOKUP(Table1[[#This Row],[Etikett - B1 - Art]],'DD FD'!F:G,2,FALSE))</f>
        <v/>
      </c>
      <c r="NM200" s="812" t="str">
        <f>IF(Table1[[#This Row],[Etikett - B1 - Fraktion]]="","",VLOOKUP(Table1[[#This Row],[Etikett - B1 - Fraktion]],'DD FD'!H:J,3,FALSE))</f>
        <v/>
      </c>
      <c r="NN200" s="809" t="str">
        <f>IF(Table1[[#This Row],[Etikett - B1 - Gewicht (in G)]]="","",Table1[[#This Row],[Etikett - B1 - Gewicht (in G)]])</f>
        <v/>
      </c>
      <c r="NO200" s="809" t="str">
        <f>IF(Table1[[#This Row],[Etikett - B1 - Lizenzierungs-pflichtig? (X=Ja)]]="","",Table1[[#This Row],[Etikett - B1 - Lizenzierungs-pflichtig? (X=Ja)]])</f>
        <v/>
      </c>
      <c r="NP200" s="809" t="str">
        <f>IF(Table1[[#This Row],[Etikett - B1 - Trennbar vom Hauptkörper? (X=Ja)]]="","",Table1[[#This Row],[Etikett - B1 - Trennbar vom Hauptkörper? (X=Ja)]])</f>
        <v/>
      </c>
      <c r="NQ200" s="812" t="str">
        <f>IF(Table1[[#This Row],[Etikett - B1 - Virgin Material]]="","",VLOOKUP(Table1[[#This Row],[Etikett - B1 - Virgin Material]],'DD FD'!AJ:AK,2,FALSE))</f>
        <v/>
      </c>
      <c r="NR200" s="813" t="str">
        <f>IF(Table1[[#This Row],[Etikett - B1 - Virgin Material Anteil (in %)]]="","",Table1[[#This Row],[Etikett - B1 - Virgin Material Anteil (in %)]])</f>
        <v/>
      </c>
      <c r="NS200" s="812" t="str">
        <f>IF(Table1[[#This Row],[Etikett - B1 - Recyceltes Material]]="","",VLOOKUP(Table1[[#This Row],[Etikett - B1 - Recyceltes Material]],'DD FD'!AL:AM,2,FALSE))</f>
        <v/>
      </c>
      <c r="NT200" s="813" t="str">
        <f>IF(Table1[[#This Row],[Etikett - B1 - Recyceltes Material Anteil (in %)]]="","",Table1[[#This Row],[Etikett - B1 - Recyceltes Material Anteil (in %)]])</f>
        <v/>
      </c>
      <c r="NU200" s="812" t="str">
        <f>IF(Table1[[#This Row],[Etikett - B1 - Beschichtung]]="","",VLOOKUP(Table1[[#This Row],[Etikett - B1 - Beschichtung]],'DD FD'!AE:AF,2,FALSE))</f>
        <v/>
      </c>
      <c r="NV200" s="815" t="str">
        <f>IF(Table1[[#This Row],[Etikett - B1 - Beschichtung Anteil (in %)]]="","",Table1[[#This Row],[Etikett - B1 - Beschichtung Anteil (in %)]])</f>
        <v/>
      </c>
      <c r="NW200" s="811" t="str">
        <f>IF(Table1[[#This Row],[Etikett - B2 - Art]]="","",VLOOKUP(Table1[[#This Row],[Etikett - B2 - Art]],'DD FD'!F:G,2,FALSE))</f>
        <v/>
      </c>
      <c r="NX200" s="812" t="str">
        <f>IF(Table1[[#This Row],[Etikett - B2 - Fraktion]]="","",VLOOKUP(Table1[[#This Row],[Etikett - B2 - Fraktion]],'DD FD'!H:J,3,FALSE))</f>
        <v/>
      </c>
      <c r="NY200" s="809" t="str">
        <f>IF(Table1[[#This Row],[Etikett - B2 - Gewicht (in G)]]="","",Table1[[#This Row],[Etikett - B2 - Gewicht (in G)]])</f>
        <v/>
      </c>
      <c r="NZ200" s="809" t="str">
        <f>IF(Table1[[#This Row],[Etikett - B2 - Lizenzierungs-pflichtig? (X=Ja)]]="","",Table1[[#This Row],[Etikett - B2 - Lizenzierungs-pflichtig? (X=Ja)]])</f>
        <v/>
      </c>
      <c r="OA200" s="809" t="str">
        <f>IF(Table1[[#This Row],[Etikett - B2 - Trennbar vom Hauptkörper? (X=Ja)]]="","",Table1[[#This Row],[Etikett - B2 - Trennbar vom Hauptkörper? (X=Ja)]])</f>
        <v/>
      </c>
      <c r="OB200" s="812" t="str">
        <f>IF(Table1[[#This Row],[Etikett - B2 - Virgin Material]]="","",VLOOKUP(Table1[[#This Row],[Etikett - B2 - Virgin Material]],'DD FD'!AJ:AK,2,FALSE))</f>
        <v/>
      </c>
      <c r="OC200" s="813" t="str">
        <f>IF(Table1[[#This Row],[Etikett - B2 - Virgin Material Anteil (in %)]]="","",Table1[[#This Row],[Etikett - B2 - Virgin Material Anteil (in %)]])</f>
        <v/>
      </c>
      <c r="OD200" s="812" t="str">
        <f>IF(Table1[[#This Row],[Etikett - B2 - Recyceltes Material]]="","",VLOOKUP(Table1[[#This Row],[Etikett - B2 - Recyceltes Material]],'DD FD'!AL:AM,2,FALSE))</f>
        <v/>
      </c>
      <c r="OE200" s="813" t="str">
        <f>IF(Table1[[#This Row],[Etikett - B2 - Recyceltes Material Anteil (in %)]]="","",Table1[[#This Row],[Etikett - B2 - Recyceltes Material Anteil (in %)]])</f>
        <v/>
      </c>
      <c r="OF200" s="812" t="str">
        <f>IF(Table1[[#This Row],[Etikett - B2 - Beschichtung]]="","",VLOOKUP(Table1[[#This Row],[Etikett - B2 - Beschichtung]],'DD FD'!AE:AF,2,FALSE))</f>
        <v/>
      </c>
      <c r="OG200" s="815" t="str">
        <f>IF(Table1[[#This Row],[Etikett - B2 - Beschichtung Anteil (in %)]]="","",Table1[[#This Row],[Etikett - B2 - Beschichtung Anteil (in %)]])</f>
        <v/>
      </c>
      <c r="OH200" s="811" t="str">
        <f>IF(Table1[[#This Row],[Etikett - B3 - Art]]="","",VLOOKUP(Table1[[#This Row],[Etikett - B3 - Art]],'DD FD'!F:G,2,FALSE))</f>
        <v/>
      </c>
      <c r="OI200" s="812" t="str">
        <f>IF(Table1[[#This Row],[Etikett - B3 - Fraktion]]="","",VLOOKUP(Table1[[#This Row],[Etikett - B3 - Fraktion]],'DD FD'!H:J,3,FALSE))</f>
        <v/>
      </c>
      <c r="OJ200" s="809" t="str">
        <f>IF(Table1[[#This Row],[Etikett - B3 - Gewicht (in G)]]="","",Table1[[#This Row],[Etikett - B3 - Gewicht (in G)]])</f>
        <v/>
      </c>
      <c r="OK200" s="809" t="str">
        <f>IF(Table1[[#This Row],[Etikett - B3 - Lizenzierungs-pflichtig? (X=Ja)]]="","",Table1[[#This Row],[Etikett - B3 - Lizenzierungs-pflichtig? (X=Ja)]])</f>
        <v/>
      </c>
      <c r="OL200" s="809" t="str">
        <f>IF(Table1[[#This Row],[Etikett - B3 - Trennbar vom Hauptkörper? (X=Ja)]]="","",Table1[[#This Row],[Etikett - B3 - Trennbar vom Hauptkörper? (X=Ja)]])</f>
        <v/>
      </c>
      <c r="OM200" s="812" t="str">
        <f>IF(Table1[[#This Row],[Etikett - B3 - Virgin Material]]="","",VLOOKUP(Table1[[#This Row],[Etikett - B3 - Virgin Material]],'DD FD'!AJ:AK,2,FALSE))</f>
        <v/>
      </c>
      <c r="ON200" s="813" t="str">
        <f>IF(Table1[[#This Row],[Etikett - B3 - Virgin Material Anteil (in %)]]="","",Table1[[#This Row],[Etikett - B3 - Virgin Material Anteil (in %)]])</f>
        <v/>
      </c>
      <c r="OO200" s="812" t="str">
        <f>IF(Table1[[#This Row],[Etikett - B3 - Recyceltes Material]]="","",VLOOKUP(Table1[[#This Row],[Etikett - B3 - Recyceltes Material]],'DD FD'!AL:AM,2,FALSE))</f>
        <v/>
      </c>
      <c r="OP200" s="813" t="str">
        <f>IF(Table1[[#This Row],[Etikett - B3 - Recyceltes Material Anteil (in %)]]="","",Table1[[#This Row],[Etikett - B3 - Recyceltes Material Anteil (in %)]])</f>
        <v/>
      </c>
      <c r="OQ200" s="812" t="str">
        <f>IF(Table1[[#This Row],[Etikett - B3 - Beschichtung]]="","",VLOOKUP(Table1[[#This Row],[Etikett - B3 - Beschichtung]],'DD FD'!AE:AF,2,FALSE))</f>
        <v/>
      </c>
      <c r="OR200" s="861" t="str">
        <f>IF(Table1[[#This Row],[Etikett - B3 - Beschichtung Anteil (in %)]]="","",Table1[[#This Row],[Etikett - B3 - Beschichtung Anteil (in %)]])</f>
        <v/>
      </c>
      <c r="OS200" s="866">
        <f>ROUNDUP(SUM(
IF(AND(LB200='DD FD'!$J$7,LD200='DD FD'!$AI$3),LC200,0),
IF(AND(LL200='DD FD'!$J$7,LN200='DD FD'!$AI$3),LM200,0),
IF(AND(LV200='DD FD'!$J$7,LX200='DD FD'!$AI$3),LW200,0),
IF(AND(MF200='DD FD'!$J$7,MH200='DD FD'!$AI$3),MG200,0),
IF(AND(MQ200='DD FD'!$J$7,MS200='DD FD'!$AI$3),MR200,0),
IF(AND(NB200='DD FD'!$J$7,ND200='DD FD'!$AI$3),NC200,0),
IF(AND(NM200='DD FD'!$J$7,NO200='DD FD'!$AI$3),NN200,0),
IF(AND(NX200='DD FD'!$J$7,NZ200='DD FD'!$AI$3),NY200,0),
IF(AND(OI200='DD FD'!$J$7,OK200='DD FD'!$AI$3),OJ200,0),
),2)</f>
        <v>0</v>
      </c>
      <c r="OT200" s="865">
        <f>ROUNDUP(SUM(
IF(AND(LB200='DD FD'!$J$6,LD200='DD FD'!$AI$3),LC200,0),
IF(AND(LL200='DD FD'!$J$6,LN200='DD FD'!$AI$3),LM200,0),
IF(AND(LV200='DD FD'!$J$6,LX200='DD FD'!$AI$3),LW200,0),
IF(AND(MF200='DD FD'!$J$6,MH200='DD FD'!$AI$3),MG200,0),
IF(AND(MQ200='DD FD'!$J$6,MS200='DD FD'!$AI$3),MR200,0),
IF(AND(NB200='DD FD'!$J$6,ND200='DD FD'!$AI$3),NC200,0),
IF(AND(NM200='DD FD'!$J$6,NO200='DD FD'!$AI$3),NN200,0),
IF(AND(NX200='DD FD'!$J$6,NZ200='DD FD'!$AI$3),NY200,0),
IF(AND(OI200='DD FD'!$J$6,OK200='DD FD'!$AI$3),OJ200,0),
),2)</f>
        <v>0</v>
      </c>
      <c r="OU200" s="865">
        <f>ROUNDUP(SUM(
IF(AND(LB200='DD FD'!$J$10,LD200='DD FD'!$AI$3),LC200,0),
IF(AND(LL200='DD FD'!$J$10,LN200='DD FD'!$AI$3),LM200,0),
IF(AND(LV200='DD FD'!$J$10,LX200='DD FD'!$AI$3),LW200,0),
IF(AND(MF200='DD FD'!$J$10,MH200='DD FD'!$AI$3),MG200,0),
IF(AND(MQ200='DD FD'!$J$10,MS200='DD FD'!$AI$3),MR200,0),
IF(AND(NB200='DD FD'!$J$10,ND200='DD FD'!$AI$3),NC200,0),
IF(AND(NM200='DD FD'!$J$10,NO200='DD FD'!$AI$3),NN200,0),
IF(AND(NX200='DD FD'!$J$10,NZ200='DD FD'!$AI$3),NY200,0),
IF(AND(OI200='DD FD'!$J$10,OK200='DD FD'!$AI$3),OJ200,0),
),2)</f>
        <v>0</v>
      </c>
      <c r="OV200" s="865">
        <f>ROUNDUP(SUM(
IF(AND(LB200='DD FD'!$J$8,LD200='DD FD'!$AI$3),LC200,0),
IF(AND(LL200='DD FD'!$J$8,LN200='DD FD'!$AI$3),LM200,0),
IF(AND(LV200='DD FD'!$J$8,LX200='DD FD'!$AI$3),LW200,0),
IF(AND(MF200='DD FD'!$J$8,MH200='DD FD'!$AI$3),MG200,0),
IF(AND(MQ200='DD FD'!$J$8,MS200='DD FD'!$AI$3),MR200,0),
IF(AND(NB200='DD FD'!$J$8,ND200='DD FD'!$AI$3),NC200,0),
IF(AND(NM200='DD FD'!$J$8,NO200='DD FD'!$AI$3),NN200,0),
IF(AND(NX200='DD FD'!$J$8,NZ200='DD FD'!$AI$3),NY200,0),
IF(AND(OI200='DD FD'!$J$8,OK200='DD FD'!$AI$3),OJ200,0),
),2)</f>
        <v>0</v>
      </c>
      <c r="OW200" s="865">
        <f>ROUNDUP(SUM(
IF(AND(LB200='DD FD'!$J$5,LD200='DD FD'!$AI$3),LC200,0),
IF(AND(LL200='DD FD'!$J$5,LN200='DD FD'!$AI$3),LM200,0),
IF(AND(LV200='DD FD'!$J$5,LX200='DD FD'!$AI$3),LW200,0),
IF(AND(MF200='DD FD'!$J$5,MH200='DD FD'!$AI$3),MG200,0),
IF(AND(MQ200='DD FD'!$J$5,MS200='DD FD'!$AI$3),MR200,0),
IF(AND(NB200='DD FD'!$J$5,ND200='DD FD'!$AI$3),NC200,0),
IF(AND(NM200='DD FD'!$J$5,NO200='DD FD'!$AI$3),NN200,0),
IF(AND(NX200='DD FD'!$J$5,NZ200='DD FD'!$AI$3),NY200,0),
IF(AND(OI200='DD FD'!$J$5,OK200='DD FD'!$AI$3),OJ200,0),
),2)</f>
        <v>0</v>
      </c>
      <c r="OX200" s="865">
        <f>ROUNDUP(SUM(
IF(AND(LB200='DD FD'!$J$9,LD200='DD FD'!$AI$3),LC200,0),
IF(AND(LL200='DD FD'!$J$9,LN200='DD FD'!$AI$3),LM200,0),
IF(AND(LV200='DD FD'!$J$9,LX200='DD FD'!$AI$3),LW200,0),
IF(AND(MF200='DD FD'!$J$9,MH200='DD FD'!$AI$3),MG200,0),
IF(AND(MQ200='DD FD'!$J$9,MS200='DD FD'!$AI$3),MR200,0),
IF(AND(NB200='DD FD'!$J$9,ND200='DD FD'!$AI$3),NC200,0),
IF(AND(NM200='DD FD'!$J$9,NO200='DD FD'!$AI$3),NN200,0),
IF(AND(NX200='DD FD'!$J$9,NZ200='DD FD'!$AI$3),NY200,0),
IF(AND(OI200='DD FD'!$J$9,OK200='DD FD'!$AI$3),OJ200,0),
),2)</f>
        <v>0</v>
      </c>
      <c r="OY200" s="865">
        <f>ROUNDUP(SUM(
IF(AND(LB200='DD FD'!$J$4,LD200='DD FD'!$AI$3),LC200,0),
IF(AND(LL200='DD FD'!$J$4,LN200='DD FD'!$AI$3),LM200,0),
IF(AND(LV200='DD FD'!$J$4,LX200='DD FD'!$AI$3),LW200,0),
IF(AND(MF200='DD FD'!$J$4,MH200='DD FD'!$AI$3),MG200,0),
IF(AND(MQ200='DD FD'!$J$4,MS200='DD FD'!$AI$3),MR200,0),
IF(AND(NB200='DD FD'!$J$4,ND200='DD FD'!$AI$3),NC200,0),
IF(AND(NM200='DD FD'!$J$4,NO200='DD FD'!$AI$3),NN200,0),
IF(AND(NX200='DD FD'!$J$4,NZ200='DD FD'!$AI$3),NY200,0),
IF(AND(OI200='DD FD'!$J$4,OK200='DD FD'!$AI$3),OJ200,0),
),2)</f>
        <v>0</v>
      </c>
      <c r="OZ200" s="867">
        <f>ROUNDUP(SUM(
IF(AND(LB200='DD FD'!$J$11,LD200='DD FD'!$AI$3),LC200,0),
IF(AND(LL200='DD FD'!$J$11,LN200='DD FD'!$AI$3),LM200,0),
IF(AND(LV200='DD FD'!$J$11,LX200='DD FD'!$AI$3),LW200,0),
IF(AND(MF200='DD FD'!$J$11,MH200='DD FD'!$AI$3),MG200,0),
IF(AND(MQ200='DD FD'!$J$11,MS200='DD FD'!$AI$3),MR200,0),
IF(AND(NB200='DD FD'!$J$11,ND200='DD FD'!$AI$3),NC200,0),
IF(AND(NM200='DD FD'!$J$11,NO200='DD FD'!$AI$3),NN200,0),
IF(AND(NX200='DD FD'!$J$11,NZ200='DD FD'!$AI$3),NY200,0),
IF(AND(OI200='DD FD'!$J$11,OK200='DD FD'!$AI$3),OJ200,0),
),2)</f>
        <v>0</v>
      </c>
    </row>
    <row r="201" spans="1:416">
      <c r="A201" s="663"/>
      <c r="B201" s="182"/>
      <c r="C201" s="282"/>
      <c r="D201" s="282"/>
      <c r="E201" s="183"/>
      <c r="F201" s="355"/>
      <c r="G201" s="359"/>
      <c r="H201" s="664"/>
      <c r="I201" s="173"/>
      <c r="J201" s="161" t="str">
        <f t="shared" si="81"/>
        <v/>
      </c>
      <c r="K201" s="633" t="str">
        <f t="shared" si="98"/>
        <v/>
      </c>
      <c r="L201" s="636"/>
      <c r="M201" s="124" t="str">
        <f t="shared" si="99"/>
        <v/>
      </c>
      <c r="N201" s="125" t="str">
        <f t="shared" si="82"/>
        <v/>
      </c>
      <c r="O201" s="175"/>
      <c r="P201" s="175"/>
      <c r="Q201" s="126" t="str">
        <f t="shared" si="100"/>
        <v/>
      </c>
      <c r="R201" s="184"/>
      <c r="S201" s="184"/>
      <c r="T201" s="182"/>
      <c r="U201" s="182"/>
      <c r="V201" s="182"/>
      <c r="W201" s="358"/>
      <c r="X201" s="182"/>
      <c r="Y201" s="183"/>
      <c r="Z201" s="123"/>
      <c r="AA201" s="176"/>
      <c r="AB201" s="176"/>
      <c r="AC201" s="176"/>
      <c r="AD201" s="176"/>
      <c r="AE201" s="176"/>
      <c r="AF201" s="176"/>
      <c r="AG201" s="127" t="str">
        <f t="shared" si="101"/>
        <v/>
      </c>
      <c r="AH201" s="127" t="str">
        <f t="shared" si="102"/>
        <v/>
      </c>
      <c r="AI201" s="370"/>
      <c r="AJ201" s="635"/>
      <c r="AK201" s="619" t="str">
        <f t="shared" si="103"/>
        <v/>
      </c>
      <c r="AL201" s="124" t="str">
        <f t="shared" si="83"/>
        <v/>
      </c>
      <c r="AM201" s="124" t="str">
        <f t="shared" si="84"/>
        <v/>
      </c>
      <c r="AN201" s="124" t="str">
        <f t="shared" si="85"/>
        <v/>
      </c>
      <c r="AO201" s="124" t="str">
        <f t="shared" si="86"/>
        <v/>
      </c>
      <c r="AP201" s="184"/>
      <c r="AQ201" s="182"/>
      <c r="AR201" s="182"/>
      <c r="AS201" s="182"/>
      <c r="AT201" s="182"/>
      <c r="AU201" s="127" t="str">
        <f t="shared" si="87"/>
        <v/>
      </c>
      <c r="AV201" s="354"/>
      <c r="AW201" s="127" t="str">
        <f t="shared" si="88"/>
        <v/>
      </c>
      <c r="AX201" s="144" t="str">
        <f t="shared" si="89"/>
        <v/>
      </c>
      <c r="AY201" s="182"/>
      <c r="AZ201" s="23"/>
      <c r="BA201" s="23"/>
      <c r="BB201" s="183"/>
      <c r="BC201" s="622"/>
      <c r="BD201" s="649" t="str">
        <f t="shared" si="104"/>
        <v/>
      </c>
      <c r="BE201" s="354"/>
      <c r="BF201" s="192" t="str">
        <f t="shared" si="105"/>
        <v/>
      </c>
      <c r="BG201" s="159"/>
      <c r="BH201" s="159"/>
      <c r="BI201" s="182"/>
      <c r="BJ201" s="194"/>
      <c r="BK201" s="194"/>
      <c r="BL201" s="194"/>
      <c r="BM201" s="127" t="str">
        <f t="shared" si="90"/>
        <v/>
      </c>
      <c r="BN201" s="194"/>
      <c r="BO201" s="178" t="str">
        <f t="shared" si="91"/>
        <v/>
      </c>
      <c r="BP201" s="191"/>
      <c r="BQ201" s="182"/>
      <c r="BR201" s="23"/>
      <c r="BS201" s="23"/>
      <c r="BT201" s="23"/>
      <c r="BU201" s="651"/>
      <c r="BV201" s="647"/>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633" t="str">
        <f t="shared" si="106"/>
        <v/>
      </c>
      <c r="DY201" s="736"/>
      <c r="DZ201" s="334"/>
      <c r="EA201" s="736"/>
      <c r="EB201" s="197"/>
      <c r="EC201" s="194"/>
      <c r="ED201" s="197"/>
      <c r="EE201" s="197"/>
      <c r="EF201" s="194"/>
      <c r="EG201" s="194"/>
      <c r="EH201" s="194"/>
      <c r="EI201" s="123" t="str">
        <f t="shared" si="92"/>
        <v/>
      </c>
      <c r="EJ201" s="194"/>
      <c r="EK201" s="620" t="str">
        <f t="shared" si="93"/>
        <v/>
      </c>
      <c r="EL201" s="756"/>
      <c r="EM201" s="620" t="str">
        <f t="shared" si="107"/>
        <v/>
      </c>
      <c r="EN201" s="733"/>
      <c r="EO201" s="163"/>
      <c r="EP201" s="163"/>
      <c r="EQ201" s="163"/>
      <c r="ER201" s="163"/>
      <c r="ES201" s="163"/>
      <c r="ET201" s="163"/>
      <c r="EU201" s="163"/>
      <c r="EV201" s="163"/>
      <c r="EW201" s="163"/>
      <c r="EX201" s="163"/>
      <c r="EY201" s="163"/>
      <c r="EZ201" s="163"/>
      <c r="FA201" s="163"/>
      <c r="FB201" s="163"/>
      <c r="FC201" s="742"/>
      <c r="FD201" s="648" t="str">
        <f t="shared" si="94"/>
        <v/>
      </c>
      <c r="FE201" s="183"/>
      <c r="FF201" s="201"/>
      <c r="FG201" s="201"/>
      <c r="FH201" s="201"/>
      <c r="FI201" s="201"/>
      <c r="FJ201" s="201"/>
      <c r="FK201" s="201"/>
      <c r="FL201" s="182"/>
      <c r="FM201" s="182"/>
      <c r="FN201" s="334"/>
      <c r="FO201" s="123" t="str">
        <f t="shared" si="95"/>
        <v/>
      </c>
      <c r="FP201" s="889" t="str">
        <f>IF(Table1[[#This Row],[Baumwollanteil (in %)]]&lt;&gt;"","05","")</f>
        <v/>
      </c>
      <c r="FQ201" s="999"/>
      <c r="FR201" s="179" t="str">
        <f t="shared" si="96"/>
        <v/>
      </c>
      <c r="FS201" s="175"/>
      <c r="FT201" s="175"/>
      <c r="FU201" s="175"/>
      <c r="FV201" s="745" t="str">
        <f t="shared" si="97"/>
        <v/>
      </c>
      <c r="FZ201" s="24"/>
      <c r="GA201" s="24"/>
      <c r="GC201" s="1010" t="str">
        <f>IF(Table1[[#This Row],[Global Trade Item Number (GTIN)]]="","",Table1[[#This Row],[Global Trade Item Number (GTIN)]])</f>
        <v/>
      </c>
      <c r="GD201" s="790" t="str">
        <f>IF(Table1[[#This Row],[WAWI-Nr./ Kreditoren-Nummer
(ASDV)]]&lt;&gt;"",Table1[[#This Row],[WAWI-Nr./ Kreditoren-Nummer
(ASDV)]],"")</f>
        <v/>
      </c>
      <c r="GE201" s="190"/>
      <c r="GF201" s="790" t="str">
        <f>IF(Table1[[#This Row],[Gültig ab (Datum)]]&lt;&gt;"","31.12.9999","")</f>
        <v/>
      </c>
      <c r="GG201" s="190"/>
      <c r="GH201" s="190"/>
      <c r="GI201" s="616"/>
      <c r="GJ201" s="765"/>
      <c r="GK201" s="763"/>
      <c r="GL201" s="617"/>
      <c r="GM201" s="617"/>
      <c r="GN201" s="617"/>
      <c r="GO201" s="617"/>
      <c r="GP201" s="617"/>
      <c r="GQ201" s="775"/>
      <c r="GR201" s="771"/>
      <c r="GS201" s="159"/>
      <c r="GT201" s="610"/>
      <c r="GU201" s="610"/>
      <c r="GV201" s="610"/>
      <c r="GW201" s="610"/>
      <c r="GX201" s="610"/>
      <c r="GY201" s="610"/>
      <c r="GZ201" s="610"/>
      <c r="HA201" s="610"/>
      <c r="HB201" s="771"/>
      <c r="HC201" s="610"/>
      <c r="HD201" s="610"/>
      <c r="HE201" s="610"/>
      <c r="HF201" s="610"/>
      <c r="HG201" s="610"/>
      <c r="HH201" s="610"/>
      <c r="HI201" s="610"/>
      <c r="HJ201" s="610"/>
      <c r="HK201" s="610"/>
      <c r="HL201" s="771"/>
      <c r="HM201" s="610"/>
      <c r="HN201" s="610"/>
      <c r="HO201" s="610"/>
      <c r="HP201" s="610"/>
      <c r="HQ201" s="610"/>
      <c r="HR201" s="610"/>
      <c r="HS201" s="610"/>
      <c r="HT201" s="610"/>
      <c r="HU201" s="610"/>
      <c r="HV201" s="771"/>
      <c r="HW201" s="610"/>
      <c r="HX201" s="610"/>
      <c r="HY201" s="610"/>
      <c r="HZ201" s="610"/>
      <c r="IA201" s="610"/>
      <c r="IB201" s="610"/>
      <c r="IC201" s="610"/>
      <c r="ID201" s="610"/>
      <c r="IE201" s="610"/>
      <c r="IF201" s="610"/>
      <c r="IG201" s="771"/>
      <c r="IH201" s="610"/>
      <c r="II201" s="610"/>
      <c r="IJ201" s="610"/>
      <c r="IK201" s="610"/>
      <c r="IL201" s="610"/>
      <c r="IM201" s="610"/>
      <c r="IN201" s="610"/>
      <c r="IO201" s="610"/>
      <c r="IP201" s="610"/>
      <c r="IQ201" s="610"/>
      <c r="IR201" s="771"/>
      <c r="IS201" s="610"/>
      <c r="IT201" s="610"/>
      <c r="IU201" s="610"/>
      <c r="IV201" s="610"/>
      <c r="IW201" s="610"/>
      <c r="IX201" s="610"/>
      <c r="IY201" s="610"/>
      <c r="IZ201" s="610"/>
      <c r="JA201" s="610"/>
      <c r="JB201" s="610"/>
      <c r="JC201" s="771"/>
      <c r="JD201" s="610"/>
      <c r="JE201" s="610"/>
      <c r="JF201" s="610"/>
      <c r="JG201" s="610"/>
      <c r="JH201" s="610"/>
      <c r="JI201" s="610"/>
      <c r="JJ201" s="610"/>
      <c r="JK201" s="610"/>
      <c r="JL201" s="610"/>
      <c r="JM201" s="827"/>
      <c r="JN201" s="771"/>
      <c r="JO201" s="610"/>
      <c r="JP201" s="610"/>
      <c r="JQ201" s="610"/>
      <c r="JR201" s="610"/>
      <c r="JS201" s="610"/>
      <c r="JT201" s="610"/>
      <c r="JU201" s="610"/>
      <c r="JV201" s="610"/>
      <c r="JW201" s="610"/>
      <c r="JX201" s="610"/>
      <c r="JY201" s="771"/>
      <c r="JZ201" s="610"/>
      <c r="KA201" s="610"/>
      <c r="KB201" s="610"/>
      <c r="KC201" s="610"/>
      <c r="KD201" s="610"/>
      <c r="KE201" s="610"/>
      <c r="KF201" s="610"/>
      <c r="KG201" s="610"/>
      <c r="KH201" s="610"/>
      <c r="KI201" s="610"/>
      <c r="KL201" s="803" t="str">
        <f>IF(Table1[[#This Row],[GTIN]]&lt;&gt;"",Table1[[#This Row],[GTIN]],"")</f>
        <v/>
      </c>
      <c r="KM201" s="804" t="str">
        <f>Table1[[#This Row],[Kreditor]]</f>
        <v/>
      </c>
      <c r="KN201" s="805" t="str">
        <f>IF(Table1[[#This Row],[Gültig ab (Datum)]]&lt;&gt;"",Table1[[#This Row],[Gültig ab (Datum)]],"")</f>
        <v/>
      </c>
      <c r="KO201" s="805" t="str">
        <f>Table1[[#This Row],[Gültig bis]]</f>
        <v/>
      </c>
      <c r="KP201" s="818" t="str">
        <f>IF(Table1[[#This Row],[Artikel verpackt? 
(X=Ja)]]="","",Table1[[#This Row],[Artikel verpackt? 
(X=Ja)]])</f>
        <v/>
      </c>
      <c r="KQ201" s="806" t="str">
        <f>IF(Table1[[#This Row],[Verpackung recyclingfähig?
(X=Ja)]]="","",Table1[[#This Row],[Verpackung recyclingfähig?
(X=Ja)]])</f>
        <v/>
      </c>
      <c r="KR201" s="807"/>
      <c r="KS201" s="808"/>
      <c r="KT201" s="809"/>
      <c r="KU201" s="809"/>
      <c r="KV201" s="809"/>
      <c r="KW201" s="809"/>
      <c r="KX201" s="809"/>
      <c r="KY201" s="809"/>
      <c r="KZ201" s="810"/>
      <c r="LA201" s="811" t="str">
        <f>IF(Table1[[#This Row],[Hauptkörper - B1 - Art]]="","",VLOOKUP(Table1[[#This Row],[Hauptkörper - B1 - Art]],'DD FD'!B:C,2,FALSE))</f>
        <v/>
      </c>
      <c r="LB201" s="812" t="str">
        <f>IF(Table1[[#This Row],[Hauptkörper - B1 - Fraktion]]="","",VLOOKUP(Table1[[#This Row],[Hauptkörper - B1 - Fraktion]],'DD FD'!H:J,3,FALSE))</f>
        <v/>
      </c>
      <c r="LC201" s="809" t="str">
        <f>IF(Table1[[#This Row],[Hauptkörper - B1 - Gewicht
(in G)]]="","",Table1[[#This Row],[Hauptkörper - B1 - Gewicht
(in G)]])</f>
        <v/>
      </c>
      <c r="LD201" s="809" t="str">
        <f>IF(Table1[[#This Row],[Hauptkörper - B1 - Lizenzierungs-pflichtig? (X=Ja)]]="","",Table1[[#This Row],[Hauptkörper - B1 - Lizenzierungs-pflichtig? (X=Ja)]])</f>
        <v/>
      </c>
      <c r="LE201" s="812" t="str">
        <f>IF(Table1[[#This Row],[Hauptkörper - B1 - Virgin Material]]="","",VLOOKUP(Table1[[#This Row],[Hauptkörper - B1 - Virgin Material]],'DD FD'!AJ:AK,2,FALSE))</f>
        <v/>
      </c>
      <c r="LF201" s="813" t="str">
        <f>IF(Table1[[#This Row],[Hauptkörper - B1 - Virgin Material Anteil (in %)]]="","",Table1[[#This Row],[Hauptkörper - B1 - Virgin Material Anteil (in %)]])</f>
        <v/>
      </c>
      <c r="LG201" s="812" t="str">
        <f>IF(Table1[[#This Row],[Hauptkörper - B1 - Recyceltes Material]]="","",VLOOKUP(Table1[[#This Row],[Hauptkörper - B1 - Recyceltes Material]],'DD FD'!AL:AM,2,FALSE))</f>
        <v/>
      </c>
      <c r="LH201" s="813" t="str">
        <f>IF(Table1[[#This Row],[Hauptkörper - B1 - Recyceltes Material Anteil (in %)]]="","",Table1[[#This Row],[Hauptkörper - B1 - Recyceltes Material Anteil (in %)]])</f>
        <v/>
      </c>
      <c r="LI201" s="814" t="str">
        <f>IF(Table1[[#This Row],[Hauptkörper - B1 - Beschichtung]]="","",VLOOKUP(Table1[[#This Row],[Hauptkörper - B1 - Beschichtung]],'DD FD'!AE:AF,2,FALSE))</f>
        <v/>
      </c>
      <c r="LJ201" s="815" t="str">
        <f>IF(Table1[[#This Row],[Hauptkörper - B1 - Beschichtung Anteil (in %)]]="","",Table1[[#This Row],[Hauptkörper - B1 - Beschichtung Anteil (in %)]])</f>
        <v/>
      </c>
      <c r="LK201" s="811" t="str">
        <f>IF(Table1[[#This Row],[Hauptkörper - B2 - Art]]="","",VLOOKUP(Table1[[#This Row],[Hauptkörper - B2 - Art]],'DD FD'!B:C,2,FALSE))</f>
        <v/>
      </c>
      <c r="LL201" s="812" t="str">
        <f>IF(Table1[[#This Row],[Hauptkörper - B2 - Fraktion]]="","",VLOOKUP(Table1[[#This Row],[Hauptkörper - B2 - Fraktion]],'DD FD'!H:J,3,FALSE))</f>
        <v/>
      </c>
      <c r="LM201" s="809" t="str">
        <f>IF(Table1[[#This Row],[Hauptkörper - B2 - Gewicht
(in G)]]="","",Table1[[#This Row],[Hauptkörper - B2 - Gewicht
(in G)]])</f>
        <v/>
      </c>
      <c r="LN201" s="809" t="str">
        <f>IF(Table1[[#This Row],[Hauptkörper - B2 - Lizenzierungs-pflichtig? (X=Ja)]]="","",Table1[[#This Row],[Hauptkörper - B2 - Lizenzierungs-pflichtig? (X=Ja)]])</f>
        <v/>
      </c>
      <c r="LO201" s="812" t="str">
        <f>IF(Table1[[#This Row],[Hauptkörper - B2 - Virgin Material]]="","",VLOOKUP(Table1[[#This Row],[Hauptkörper - B2 - Virgin Material]],'DD FD'!AJ:AK,2,FALSE))</f>
        <v/>
      </c>
      <c r="LP201" s="813" t="str">
        <f>IF(Table1[[#This Row],[Hauptkörper - B2 - Virgin Material Anteil (in %)]]="","",Table1[[#This Row],[Hauptkörper - B2 - Virgin Material Anteil (in %)]])</f>
        <v/>
      </c>
      <c r="LQ201" s="812" t="str">
        <f>IF(Table1[[#This Row],[Hauptkörper - B2 - Recyceltes Material]]="","",VLOOKUP(Table1[[#This Row],[Hauptkörper - B2 - Recyceltes Material]],'DD FD'!AL:AM,2,FALSE))</f>
        <v/>
      </c>
      <c r="LR201" s="813" t="str">
        <f>IF(Table1[[#This Row],[Hauptkörper - B2 - Recyceltes Material Anteil (in %)]]="","",Table1[[#This Row],[Hauptkörper - B2 - Recyceltes Material Anteil (in %)]])</f>
        <v/>
      </c>
      <c r="LS201" s="812" t="str">
        <f>IF(Table1[[#This Row],[Hauptkörper - B2 - Beschichtung]]="","",VLOOKUP(Table1[[#This Row],[Hauptkörper - B2 - Beschichtung]],'DD FD'!AE:AF,2,FALSE))</f>
        <v/>
      </c>
      <c r="LT201" s="815" t="str">
        <f>IF(Table1[[#This Row],[Hauptkörper - B2 - Beschichtung Anteil (in %)]]="","",Table1[[#This Row],[Hauptkörper - B2 - Beschichtung Anteil (in %)]])</f>
        <v/>
      </c>
      <c r="LU201" s="811" t="str">
        <f>IF(Table1[[#This Row],[Hauptkörper - B3 - Art]]="","",VLOOKUP(Table1[[#This Row],[Hauptkörper - B3 - Art]],'DD FD'!B:C,2,FALSE))</f>
        <v/>
      </c>
      <c r="LV201" s="812" t="str">
        <f>IF(Table1[[#This Row],[Hauptkörper - B3 - Fraktion]]="","",VLOOKUP(Table1[[#This Row],[Hauptkörper - B3 - Fraktion]],'DD FD'!H:J,3,FALSE))</f>
        <v/>
      </c>
      <c r="LW201" s="809" t="str">
        <f>IF(Table1[[#This Row],[Hauptkörper - B3 - Gewicht
(in G)]]="","",Table1[[#This Row],[Hauptkörper - B3 - Gewicht
(in G)]])</f>
        <v/>
      </c>
      <c r="LX201" s="809" t="str">
        <f>IF(Table1[[#This Row],[Hauptkörper - B3 - Lizenzierungs-pflichtig? (X=Ja)]]="","",Table1[[#This Row],[Hauptkörper - B3 - Lizenzierungs-pflichtig? (X=Ja)]])</f>
        <v/>
      </c>
      <c r="LY201" s="812" t="str">
        <f>IF(Table1[[#This Row],[Hauptkörper - B3 - Virgin Material]]="","",VLOOKUP(Table1[[#This Row],[Hauptkörper - B3 - Virgin Material]],'DD FD'!AJ:AK,2,FALSE))</f>
        <v/>
      </c>
      <c r="LZ201" s="813" t="str">
        <f>IF(Table1[[#This Row],[Hauptkörper - B3 - Virgin Material Anteil (in %)]]="","",Table1[[#This Row],[Hauptkörper - B3 - Virgin Material Anteil (in %)]])</f>
        <v/>
      </c>
      <c r="MA201" s="812" t="str">
        <f>IF(Table1[[#This Row],[Hauptkörper - B3 - Recyceltes Material]]="","",VLOOKUP(Table1[[#This Row],[Hauptkörper - B3 - Recyceltes Material]],'DD FD'!AL:AM,2,FALSE))</f>
        <v/>
      </c>
      <c r="MB201" s="813" t="str">
        <f>IF(Table1[[#This Row],[Hauptkörper - B3 - Recyceltes Material Anteil (in %)]]="","",Table1[[#This Row],[Hauptkörper - B3 - Recyceltes Material Anteil (in %)]])</f>
        <v/>
      </c>
      <c r="MC201" s="812" t="str">
        <f>IF(Table1[[#This Row],[Hauptkörper - B3 - Beschichtung]]="","",VLOOKUP(Table1[[#This Row],[Hauptkörper - B3 - Beschichtung]],'DD FD'!AE:AF,2,FALSE))</f>
        <v/>
      </c>
      <c r="MD201" s="815" t="str">
        <f>IF(Table1[[#This Row],[Hauptkörper - B3 - Beschichtung Anteil (in %)]]="","",Table1[[#This Row],[Hauptkörper - B3 - Beschichtung Anteil (in %)]])</f>
        <v/>
      </c>
      <c r="ME201" s="811" t="str">
        <f>IF(Table1[[#This Row],[Verschluss - B1 - Art]]="","",VLOOKUP(Table1[[#This Row],[Verschluss - B1 - Art]],'DD FD'!D:E,2,FALSE))</f>
        <v/>
      </c>
      <c r="MF201" s="812" t="str">
        <f>IF(Table1[[#This Row],[Verschluss - B1 - Fraktion]]="","",VLOOKUP(Table1[[#This Row],[Verschluss - B1 - Fraktion]],'DD FD'!H:J,3,FALSE))</f>
        <v/>
      </c>
      <c r="MG201" s="809" t="str">
        <f>IF(Table1[[#This Row],[Verschluss - B1 - Gewicht (in G)]]="","",Table1[[#This Row],[Verschluss - B1 - Gewicht (in G)]])</f>
        <v/>
      </c>
      <c r="MH201" s="809" t="str">
        <f>IF(Table1[[#This Row],[Verschluss - B1 - Lizenzierungs-pflichtig? (X=Ja)]]="","",Table1[[#This Row],[Verschluss - B1 - Lizenzierungs-pflichtig? (X=Ja)]])</f>
        <v/>
      </c>
      <c r="MI201" s="809" t="str">
        <f>IF(Table1[[#This Row],[Verschluss - B1 - Trennbar vom Hauptkörper? (X=Ja)]]="","",Table1[[#This Row],[Verschluss - B1 - Trennbar vom Hauptkörper? (X=Ja)]])</f>
        <v/>
      </c>
      <c r="MJ201" s="812" t="str">
        <f>IF(Table1[[#This Row],[Verschluss - B1 - Virgin Material]]="","",VLOOKUP(Table1[[#This Row],[Verschluss - B1 - Virgin Material]],'DD FD'!AJ:AK,2,FALSE))</f>
        <v/>
      </c>
      <c r="MK201" s="813" t="str">
        <f>IF(Table1[[#This Row],[Verschluss - B1 - Virgin Material Anteil (in %)]]="","",Table1[[#This Row],[Verschluss - B1 - Virgin Material Anteil (in %)]])</f>
        <v/>
      </c>
      <c r="ML201" s="812" t="str">
        <f>IF(Table1[[#This Row],[Verschluss - B1 - Recyceltes Material]]="","",VLOOKUP(Table1[[#This Row],[Verschluss - B1 - Recyceltes Material]],'DD FD'!AL:AM,2,FALSE))</f>
        <v/>
      </c>
      <c r="MM201" s="813" t="str">
        <f>IF(Table1[[#This Row],[Verschluss - B1 - Recyceltes Material Anteil (in %)]]="","",Table1[[#This Row],[Verschluss - B1 - Recyceltes Material Anteil (in %)]])</f>
        <v/>
      </c>
      <c r="MN201" s="812" t="str">
        <f>IF(Table1[[#This Row],[Verschluss - B1 - Beschichtung]]="","",VLOOKUP(Table1[[#This Row],[Verschluss - B1 - Beschichtung]],'DD FD'!AE:AF,2,FALSE))</f>
        <v/>
      </c>
      <c r="MO201" s="815" t="str">
        <f>IF(Table1[[#This Row],[Verschluss - B1 - Beschichtung Anteil (in %)]]="","",Table1[[#This Row],[Verschluss - B1 - Beschichtung Anteil (in %)]])</f>
        <v/>
      </c>
      <c r="MP201" s="811" t="str">
        <f>IF(Table1[[#This Row],[Verschluss - B2 - Art]]="","",VLOOKUP(Table1[[#This Row],[Verschluss - B2 - Art]],'DD FD'!D:E,2,FALSE))</f>
        <v/>
      </c>
      <c r="MQ201" s="812" t="str">
        <f>IF(Table1[[#This Row],[Verschluss - B2 - Fraktion]]="","",VLOOKUP(Table1[[#This Row],[Verschluss - B2 - Fraktion]],'DD FD'!H:J,3,FALSE))</f>
        <v/>
      </c>
      <c r="MR201" s="809" t="str">
        <f>IF(Table1[[#This Row],[Verschluss - B2 - Gewicht (in G)]]="","",Table1[[#This Row],[Verschluss - B2 - Gewicht (in G)]])</f>
        <v/>
      </c>
      <c r="MS201" s="809" t="str">
        <f>IF(Table1[[#This Row],[Verschluss - B2 - Lizenzierungs-pflichtig? (X=Ja)]]="","",Table1[[#This Row],[Verschluss - B2 - Lizenzierungs-pflichtig? (X=Ja)]])</f>
        <v/>
      </c>
      <c r="MT201" s="809" t="str">
        <f>IF(Table1[[#This Row],[Verschluss - B2 - Trennbar vom Hauptkörper? (X=Ja)]]="","",Table1[[#This Row],[Verschluss - B2 - Trennbar vom Hauptkörper? (X=Ja)]])</f>
        <v/>
      </c>
      <c r="MU201" s="812" t="str">
        <f>IF(Table1[[#This Row],[Verschluss - B2 - Virgin Material]]="","",VLOOKUP(Table1[[#This Row],[Verschluss - B2 - Virgin Material]],'DD FD'!AJ:AK,2,FALSE))</f>
        <v/>
      </c>
      <c r="MV201" s="813" t="str">
        <f>IF(Table1[[#This Row],[Verschluss - B2 - Virgin Material Anteil (in %)]]="","",Table1[[#This Row],[Verschluss - B2 - Virgin Material Anteil (in %)]])</f>
        <v/>
      </c>
      <c r="MW201" s="812" t="str">
        <f>IF(Table1[[#This Row],[Verschluss - B2 - Recyceltes Material]]="","",VLOOKUP(Table1[[#This Row],[Verschluss - B2 - Recyceltes Material]],'DD FD'!AL:AM,2,FALSE))</f>
        <v/>
      </c>
      <c r="MX201" s="813" t="str">
        <f>IF(Table1[[#This Row],[Verschluss - B2 - Recyceltes Material Anteil (in %)]]="","",Table1[[#This Row],[Verschluss - B2 - Recyceltes Material Anteil (in %)]])</f>
        <v/>
      </c>
      <c r="MY201" s="812" t="str">
        <f>IF(Table1[[#This Row],[Verschluss - B2 - Beschichtung]]="","",VLOOKUP(Table1[[#This Row],[Verschluss - B2 - Beschichtung]],'DD FD'!AE:AF,2,FALSE))</f>
        <v/>
      </c>
      <c r="MZ201" s="815" t="str">
        <f>IF(Table1[[#This Row],[Verschluss - B2 - Beschichtung Anteil (in %)]]="","",Table1[[#This Row],[Verschluss - B2 - Beschichtung Anteil (in %)]])</f>
        <v/>
      </c>
      <c r="NA201" s="811" t="str">
        <f>IF(Table1[[#This Row],[Verschluss - B3 - Art]]="","",VLOOKUP(Table1[[#This Row],[Verschluss - B3 - Art]],'DD FD'!D:E,2,FALSE))</f>
        <v/>
      </c>
      <c r="NB201" s="812" t="str">
        <f>IF(Table1[[#This Row],[Verschluss - B3 - Fraktion]]="","",VLOOKUP(Table1[[#This Row],[Verschluss - B3 - Fraktion]],'DD FD'!H:J,3,FALSE))</f>
        <v/>
      </c>
      <c r="NC201" s="809" t="str">
        <f>IF(Table1[[#This Row],[Verschluss - B3 - Gewicht (in G)]]="","",Table1[[#This Row],[Verschluss - B3 - Gewicht (in G)]])</f>
        <v/>
      </c>
      <c r="ND201" s="809" t="str">
        <f>IF(Table1[[#This Row],[Verschluss - B3 - Lizenzierungs-pflichtig? (X=Ja)]]="","",Table1[[#This Row],[Verschluss - B3 - Lizenzierungs-pflichtig? (X=Ja)]])</f>
        <v/>
      </c>
      <c r="NE201" s="809" t="str">
        <f>IF(Table1[[#This Row],[Verschluss - B3 - Trennbar vom Hauptkörper? (X=Ja)]]="","",Table1[[#This Row],[Verschluss - B3 - Trennbar vom Hauptkörper? (X=Ja)]])</f>
        <v/>
      </c>
      <c r="NF201" s="812" t="str">
        <f>IF(Table1[[#This Row],[Verschluss - B3 - Virgin Material]]="","",VLOOKUP(Table1[[#This Row],[Verschluss - B3 - Virgin Material]],'DD FD'!AJ:AK,2,FALSE))</f>
        <v/>
      </c>
      <c r="NG201" s="813" t="str">
        <f>IF(Table1[[#This Row],[Verschluss - B3 - Virgin Material Anteil (in %)]]="","",Table1[[#This Row],[Verschluss - B3 - Virgin Material Anteil (in %)]])</f>
        <v/>
      </c>
      <c r="NH201" s="812" t="str">
        <f>IF(Table1[[#This Row],[Verschluss - B3 - Recyceltes Material]]="","",VLOOKUP(Table1[[#This Row],[Verschluss - B3 - Recyceltes Material]],'DD FD'!AL:AM,2,FALSE))</f>
        <v/>
      </c>
      <c r="NI201" s="813" t="str">
        <f>IF(Table1[[#This Row],[Verschluss - B3 - Recyceltes Material Anteil (in %)]]="","",Table1[[#This Row],[Verschluss - B3 - Recyceltes Material Anteil (in %)]])</f>
        <v/>
      </c>
      <c r="NJ201" s="812" t="str">
        <f>IF(Table1[[#This Row],[Verschluss - B3 - Beschichtung]]="","",VLOOKUP(Table1[[#This Row],[Verschluss - B3 - Beschichtung]],'DD FD'!AE:AF,2,FALSE))</f>
        <v/>
      </c>
      <c r="NK201" s="815" t="str">
        <f>IF(Table1[[#This Row],[Verschluss - B3 - Beschichtung Anteil (in %)]]="","",Table1[[#This Row],[Verschluss - B3 - Beschichtung Anteil (in %)]])</f>
        <v/>
      </c>
      <c r="NL201" s="811" t="str">
        <f>IF(Table1[[#This Row],[Etikett - B1 - Art]]="","",VLOOKUP(Table1[[#This Row],[Etikett - B1 - Art]],'DD FD'!F:G,2,FALSE))</f>
        <v/>
      </c>
      <c r="NM201" s="812" t="str">
        <f>IF(Table1[[#This Row],[Etikett - B1 - Fraktion]]="","",VLOOKUP(Table1[[#This Row],[Etikett - B1 - Fraktion]],'DD FD'!H:J,3,FALSE))</f>
        <v/>
      </c>
      <c r="NN201" s="809" t="str">
        <f>IF(Table1[[#This Row],[Etikett - B1 - Gewicht (in G)]]="","",Table1[[#This Row],[Etikett - B1 - Gewicht (in G)]])</f>
        <v/>
      </c>
      <c r="NO201" s="809" t="str">
        <f>IF(Table1[[#This Row],[Etikett - B1 - Lizenzierungs-pflichtig? (X=Ja)]]="","",Table1[[#This Row],[Etikett - B1 - Lizenzierungs-pflichtig? (X=Ja)]])</f>
        <v/>
      </c>
      <c r="NP201" s="809" t="str">
        <f>IF(Table1[[#This Row],[Etikett - B1 - Trennbar vom Hauptkörper? (X=Ja)]]="","",Table1[[#This Row],[Etikett - B1 - Trennbar vom Hauptkörper? (X=Ja)]])</f>
        <v/>
      </c>
      <c r="NQ201" s="812" t="str">
        <f>IF(Table1[[#This Row],[Etikett - B1 - Virgin Material]]="","",VLOOKUP(Table1[[#This Row],[Etikett - B1 - Virgin Material]],'DD FD'!AJ:AK,2,FALSE))</f>
        <v/>
      </c>
      <c r="NR201" s="813" t="str">
        <f>IF(Table1[[#This Row],[Etikett - B1 - Virgin Material Anteil (in %)]]="","",Table1[[#This Row],[Etikett - B1 - Virgin Material Anteil (in %)]])</f>
        <v/>
      </c>
      <c r="NS201" s="812" t="str">
        <f>IF(Table1[[#This Row],[Etikett - B1 - Recyceltes Material]]="","",VLOOKUP(Table1[[#This Row],[Etikett - B1 - Recyceltes Material]],'DD FD'!AL:AM,2,FALSE))</f>
        <v/>
      </c>
      <c r="NT201" s="813" t="str">
        <f>IF(Table1[[#This Row],[Etikett - B1 - Recyceltes Material Anteil (in %)]]="","",Table1[[#This Row],[Etikett - B1 - Recyceltes Material Anteil (in %)]])</f>
        <v/>
      </c>
      <c r="NU201" s="812" t="str">
        <f>IF(Table1[[#This Row],[Etikett - B1 - Beschichtung]]="","",VLOOKUP(Table1[[#This Row],[Etikett - B1 - Beschichtung]],'DD FD'!AE:AF,2,FALSE))</f>
        <v/>
      </c>
      <c r="NV201" s="815" t="str">
        <f>IF(Table1[[#This Row],[Etikett - B1 - Beschichtung Anteil (in %)]]="","",Table1[[#This Row],[Etikett - B1 - Beschichtung Anteil (in %)]])</f>
        <v/>
      </c>
      <c r="NW201" s="811" t="str">
        <f>IF(Table1[[#This Row],[Etikett - B2 - Art]]="","",VLOOKUP(Table1[[#This Row],[Etikett - B2 - Art]],'DD FD'!F:G,2,FALSE))</f>
        <v/>
      </c>
      <c r="NX201" s="812" t="str">
        <f>IF(Table1[[#This Row],[Etikett - B2 - Fraktion]]="","",VLOOKUP(Table1[[#This Row],[Etikett - B2 - Fraktion]],'DD FD'!H:J,3,FALSE))</f>
        <v/>
      </c>
      <c r="NY201" s="809" t="str">
        <f>IF(Table1[[#This Row],[Etikett - B2 - Gewicht (in G)]]="","",Table1[[#This Row],[Etikett - B2 - Gewicht (in G)]])</f>
        <v/>
      </c>
      <c r="NZ201" s="809" t="str">
        <f>IF(Table1[[#This Row],[Etikett - B2 - Lizenzierungs-pflichtig? (X=Ja)]]="","",Table1[[#This Row],[Etikett - B2 - Lizenzierungs-pflichtig? (X=Ja)]])</f>
        <v/>
      </c>
      <c r="OA201" s="809" t="str">
        <f>IF(Table1[[#This Row],[Etikett - B2 - Trennbar vom Hauptkörper? (X=Ja)]]="","",Table1[[#This Row],[Etikett - B2 - Trennbar vom Hauptkörper? (X=Ja)]])</f>
        <v/>
      </c>
      <c r="OB201" s="812" t="str">
        <f>IF(Table1[[#This Row],[Etikett - B2 - Virgin Material]]="","",VLOOKUP(Table1[[#This Row],[Etikett - B2 - Virgin Material]],'DD FD'!AJ:AK,2,FALSE))</f>
        <v/>
      </c>
      <c r="OC201" s="813" t="str">
        <f>IF(Table1[[#This Row],[Etikett - B2 - Virgin Material Anteil (in %)]]="","",Table1[[#This Row],[Etikett - B2 - Virgin Material Anteil (in %)]])</f>
        <v/>
      </c>
      <c r="OD201" s="812" t="str">
        <f>IF(Table1[[#This Row],[Etikett - B2 - Recyceltes Material]]="","",VLOOKUP(Table1[[#This Row],[Etikett - B2 - Recyceltes Material]],'DD FD'!AL:AM,2,FALSE))</f>
        <v/>
      </c>
      <c r="OE201" s="813" t="str">
        <f>IF(Table1[[#This Row],[Etikett - B2 - Recyceltes Material Anteil (in %)]]="","",Table1[[#This Row],[Etikett - B2 - Recyceltes Material Anteil (in %)]])</f>
        <v/>
      </c>
      <c r="OF201" s="812" t="str">
        <f>IF(Table1[[#This Row],[Etikett - B2 - Beschichtung]]="","",VLOOKUP(Table1[[#This Row],[Etikett - B2 - Beschichtung]],'DD FD'!AE:AF,2,FALSE))</f>
        <v/>
      </c>
      <c r="OG201" s="815" t="str">
        <f>IF(Table1[[#This Row],[Etikett - B2 - Beschichtung Anteil (in %)]]="","",Table1[[#This Row],[Etikett - B2 - Beschichtung Anteil (in %)]])</f>
        <v/>
      </c>
      <c r="OH201" s="811" t="str">
        <f>IF(Table1[[#This Row],[Etikett - B3 - Art]]="","",VLOOKUP(Table1[[#This Row],[Etikett - B3 - Art]],'DD FD'!F:G,2,FALSE))</f>
        <v/>
      </c>
      <c r="OI201" s="812" t="str">
        <f>IF(Table1[[#This Row],[Etikett - B3 - Fraktion]]="","",VLOOKUP(Table1[[#This Row],[Etikett - B3 - Fraktion]],'DD FD'!H:J,3,FALSE))</f>
        <v/>
      </c>
      <c r="OJ201" s="809" t="str">
        <f>IF(Table1[[#This Row],[Etikett - B3 - Gewicht (in G)]]="","",Table1[[#This Row],[Etikett - B3 - Gewicht (in G)]])</f>
        <v/>
      </c>
      <c r="OK201" s="809" t="str">
        <f>IF(Table1[[#This Row],[Etikett - B3 - Lizenzierungs-pflichtig? (X=Ja)]]="","",Table1[[#This Row],[Etikett - B3 - Lizenzierungs-pflichtig? (X=Ja)]])</f>
        <v/>
      </c>
      <c r="OL201" s="809" t="str">
        <f>IF(Table1[[#This Row],[Etikett - B3 - Trennbar vom Hauptkörper? (X=Ja)]]="","",Table1[[#This Row],[Etikett - B3 - Trennbar vom Hauptkörper? (X=Ja)]])</f>
        <v/>
      </c>
      <c r="OM201" s="812" t="str">
        <f>IF(Table1[[#This Row],[Etikett - B3 - Virgin Material]]="","",VLOOKUP(Table1[[#This Row],[Etikett - B3 - Virgin Material]],'DD FD'!AJ:AK,2,FALSE))</f>
        <v/>
      </c>
      <c r="ON201" s="813" t="str">
        <f>IF(Table1[[#This Row],[Etikett - B3 - Virgin Material Anteil (in %)]]="","",Table1[[#This Row],[Etikett - B3 - Virgin Material Anteil (in %)]])</f>
        <v/>
      </c>
      <c r="OO201" s="812" t="str">
        <f>IF(Table1[[#This Row],[Etikett - B3 - Recyceltes Material]]="","",VLOOKUP(Table1[[#This Row],[Etikett - B3 - Recyceltes Material]],'DD FD'!AL:AM,2,FALSE))</f>
        <v/>
      </c>
      <c r="OP201" s="813" t="str">
        <f>IF(Table1[[#This Row],[Etikett - B3 - Recyceltes Material Anteil (in %)]]="","",Table1[[#This Row],[Etikett - B3 - Recyceltes Material Anteil (in %)]])</f>
        <v/>
      </c>
      <c r="OQ201" s="812" t="str">
        <f>IF(Table1[[#This Row],[Etikett - B3 - Beschichtung]]="","",VLOOKUP(Table1[[#This Row],[Etikett - B3 - Beschichtung]],'DD FD'!AE:AF,2,FALSE))</f>
        <v/>
      </c>
      <c r="OR201" s="861" t="str">
        <f>IF(Table1[[#This Row],[Etikett - B3 - Beschichtung Anteil (in %)]]="","",Table1[[#This Row],[Etikett - B3 - Beschichtung Anteil (in %)]])</f>
        <v/>
      </c>
      <c r="OS201" s="866">
        <f>ROUNDUP(SUM(
IF(AND(LB201='DD FD'!$J$7,LD201='DD FD'!$AI$3),LC201,0),
IF(AND(LL201='DD FD'!$J$7,LN201='DD FD'!$AI$3),LM201,0),
IF(AND(LV201='DD FD'!$J$7,LX201='DD FD'!$AI$3),LW201,0),
IF(AND(MF201='DD FD'!$J$7,MH201='DD FD'!$AI$3),MG201,0),
IF(AND(MQ201='DD FD'!$J$7,MS201='DD FD'!$AI$3),MR201,0),
IF(AND(NB201='DD FD'!$J$7,ND201='DD FD'!$AI$3),NC201,0),
IF(AND(NM201='DD FD'!$J$7,NO201='DD FD'!$AI$3),NN201,0),
IF(AND(NX201='DD FD'!$J$7,NZ201='DD FD'!$AI$3),NY201,0),
IF(AND(OI201='DD FD'!$J$7,OK201='DD FD'!$AI$3),OJ201,0),
),2)</f>
        <v>0</v>
      </c>
      <c r="OT201" s="865">
        <f>ROUNDUP(SUM(
IF(AND(LB201='DD FD'!$J$6,LD201='DD FD'!$AI$3),LC201,0),
IF(AND(LL201='DD FD'!$J$6,LN201='DD FD'!$AI$3),LM201,0),
IF(AND(LV201='DD FD'!$J$6,LX201='DD FD'!$AI$3),LW201,0),
IF(AND(MF201='DD FD'!$J$6,MH201='DD FD'!$AI$3),MG201,0),
IF(AND(MQ201='DD FD'!$J$6,MS201='DD FD'!$AI$3),MR201,0),
IF(AND(NB201='DD FD'!$J$6,ND201='DD FD'!$AI$3),NC201,0),
IF(AND(NM201='DD FD'!$J$6,NO201='DD FD'!$AI$3),NN201,0),
IF(AND(NX201='DD FD'!$J$6,NZ201='DD FD'!$AI$3),NY201,0),
IF(AND(OI201='DD FD'!$J$6,OK201='DD FD'!$AI$3),OJ201,0),
),2)</f>
        <v>0</v>
      </c>
      <c r="OU201" s="865">
        <f>ROUNDUP(SUM(
IF(AND(LB201='DD FD'!$J$10,LD201='DD FD'!$AI$3),LC201,0),
IF(AND(LL201='DD FD'!$J$10,LN201='DD FD'!$AI$3),LM201,0),
IF(AND(LV201='DD FD'!$J$10,LX201='DD FD'!$AI$3),LW201,0),
IF(AND(MF201='DD FD'!$J$10,MH201='DD FD'!$AI$3),MG201,0),
IF(AND(MQ201='DD FD'!$J$10,MS201='DD FD'!$AI$3),MR201,0),
IF(AND(NB201='DD FD'!$J$10,ND201='DD FD'!$AI$3),NC201,0),
IF(AND(NM201='DD FD'!$J$10,NO201='DD FD'!$AI$3),NN201,0),
IF(AND(NX201='DD FD'!$J$10,NZ201='DD FD'!$AI$3),NY201,0),
IF(AND(OI201='DD FD'!$J$10,OK201='DD FD'!$AI$3),OJ201,0),
),2)</f>
        <v>0</v>
      </c>
      <c r="OV201" s="865">
        <f>ROUNDUP(SUM(
IF(AND(LB201='DD FD'!$J$8,LD201='DD FD'!$AI$3),LC201,0),
IF(AND(LL201='DD FD'!$J$8,LN201='DD FD'!$AI$3),LM201,0),
IF(AND(LV201='DD FD'!$J$8,LX201='DD FD'!$AI$3),LW201,0),
IF(AND(MF201='DD FD'!$J$8,MH201='DD FD'!$AI$3),MG201,0),
IF(AND(MQ201='DD FD'!$J$8,MS201='DD FD'!$AI$3),MR201,0),
IF(AND(NB201='DD FD'!$J$8,ND201='DD FD'!$AI$3),NC201,0),
IF(AND(NM201='DD FD'!$J$8,NO201='DD FD'!$AI$3),NN201,0),
IF(AND(NX201='DD FD'!$J$8,NZ201='DD FD'!$AI$3),NY201,0),
IF(AND(OI201='DD FD'!$J$8,OK201='DD FD'!$AI$3),OJ201,0),
),2)</f>
        <v>0</v>
      </c>
      <c r="OW201" s="865">
        <f>ROUNDUP(SUM(
IF(AND(LB201='DD FD'!$J$5,LD201='DD FD'!$AI$3),LC201,0),
IF(AND(LL201='DD FD'!$J$5,LN201='DD FD'!$AI$3),LM201,0),
IF(AND(LV201='DD FD'!$J$5,LX201='DD FD'!$AI$3),LW201,0),
IF(AND(MF201='DD FD'!$J$5,MH201='DD FD'!$AI$3),MG201,0),
IF(AND(MQ201='DD FD'!$J$5,MS201='DD FD'!$AI$3),MR201,0),
IF(AND(NB201='DD FD'!$J$5,ND201='DD FD'!$AI$3),NC201,0),
IF(AND(NM201='DD FD'!$J$5,NO201='DD FD'!$AI$3),NN201,0),
IF(AND(NX201='DD FD'!$J$5,NZ201='DD FD'!$AI$3),NY201,0),
IF(AND(OI201='DD FD'!$J$5,OK201='DD FD'!$AI$3),OJ201,0),
),2)</f>
        <v>0</v>
      </c>
      <c r="OX201" s="865">
        <f>ROUNDUP(SUM(
IF(AND(LB201='DD FD'!$J$9,LD201='DD FD'!$AI$3),LC201,0),
IF(AND(LL201='DD FD'!$J$9,LN201='DD FD'!$AI$3),LM201,0),
IF(AND(LV201='DD FD'!$J$9,LX201='DD FD'!$AI$3),LW201,0),
IF(AND(MF201='DD FD'!$J$9,MH201='DD FD'!$AI$3),MG201,0),
IF(AND(MQ201='DD FD'!$J$9,MS201='DD FD'!$AI$3),MR201,0),
IF(AND(NB201='DD FD'!$J$9,ND201='DD FD'!$AI$3),NC201,0),
IF(AND(NM201='DD FD'!$J$9,NO201='DD FD'!$AI$3),NN201,0),
IF(AND(NX201='DD FD'!$J$9,NZ201='DD FD'!$AI$3),NY201,0),
IF(AND(OI201='DD FD'!$J$9,OK201='DD FD'!$AI$3),OJ201,0),
),2)</f>
        <v>0</v>
      </c>
      <c r="OY201" s="865">
        <f>ROUNDUP(SUM(
IF(AND(LB201='DD FD'!$J$4,LD201='DD FD'!$AI$3),LC201,0),
IF(AND(LL201='DD FD'!$J$4,LN201='DD FD'!$AI$3),LM201,0),
IF(AND(LV201='DD FD'!$J$4,LX201='DD FD'!$AI$3),LW201,0),
IF(AND(MF201='DD FD'!$J$4,MH201='DD FD'!$AI$3),MG201,0),
IF(AND(MQ201='DD FD'!$J$4,MS201='DD FD'!$AI$3),MR201,0),
IF(AND(NB201='DD FD'!$J$4,ND201='DD FD'!$AI$3),NC201,0),
IF(AND(NM201='DD FD'!$J$4,NO201='DD FD'!$AI$3),NN201,0),
IF(AND(NX201='DD FD'!$J$4,NZ201='DD FD'!$AI$3),NY201,0),
IF(AND(OI201='DD FD'!$J$4,OK201='DD FD'!$AI$3),OJ201,0),
),2)</f>
        <v>0</v>
      </c>
      <c r="OZ201" s="867">
        <f>ROUNDUP(SUM(
IF(AND(LB201='DD FD'!$J$11,LD201='DD FD'!$AI$3),LC201,0),
IF(AND(LL201='DD FD'!$J$11,LN201='DD FD'!$AI$3),LM201,0),
IF(AND(LV201='DD FD'!$J$11,LX201='DD FD'!$AI$3),LW201,0),
IF(AND(MF201='DD FD'!$J$11,MH201='DD FD'!$AI$3),MG201,0),
IF(AND(MQ201='DD FD'!$J$11,MS201='DD FD'!$AI$3),MR201,0),
IF(AND(NB201='DD FD'!$J$11,ND201='DD FD'!$AI$3),NC201,0),
IF(AND(NM201='DD FD'!$J$11,NO201='DD FD'!$AI$3),NN201,0),
IF(AND(NX201='DD FD'!$J$11,NZ201='DD FD'!$AI$3),NY201,0),
IF(AND(OI201='DD FD'!$J$11,OK201='DD FD'!$AI$3),OJ201,0),
),2)</f>
        <v>0</v>
      </c>
    </row>
    <row r="202" spans="1:416">
      <c r="A202" s="663"/>
      <c r="B202" s="182"/>
      <c r="C202" s="282"/>
      <c r="D202" s="282"/>
      <c r="E202" s="183"/>
      <c r="F202" s="355"/>
      <c r="G202" s="359"/>
      <c r="H202" s="664"/>
      <c r="I202" s="173"/>
      <c r="J202" s="161" t="str">
        <f t="shared" si="81"/>
        <v/>
      </c>
      <c r="K202" s="633" t="str">
        <f t="shared" si="98"/>
        <v/>
      </c>
      <c r="L202" s="636"/>
      <c r="M202" s="124" t="str">
        <f t="shared" si="99"/>
        <v/>
      </c>
      <c r="N202" s="125" t="str">
        <f t="shared" si="82"/>
        <v/>
      </c>
      <c r="O202" s="175"/>
      <c r="P202" s="175"/>
      <c r="Q202" s="126" t="str">
        <f t="shared" si="100"/>
        <v/>
      </c>
      <c r="R202" s="184"/>
      <c r="S202" s="184"/>
      <c r="T202" s="182"/>
      <c r="U202" s="182"/>
      <c r="V202" s="182"/>
      <c r="W202" s="358"/>
      <c r="X202" s="182"/>
      <c r="Y202" s="183"/>
      <c r="Z202" s="123"/>
      <c r="AA202" s="176"/>
      <c r="AB202" s="176"/>
      <c r="AC202" s="176"/>
      <c r="AD202" s="176"/>
      <c r="AE202" s="176"/>
      <c r="AF202" s="176"/>
      <c r="AG202" s="127" t="str">
        <f t="shared" si="101"/>
        <v/>
      </c>
      <c r="AH202" s="127" t="str">
        <f t="shared" si="102"/>
        <v/>
      </c>
      <c r="AI202" s="370"/>
      <c r="AJ202" s="635"/>
      <c r="AK202" s="619" t="str">
        <f t="shared" si="103"/>
        <v/>
      </c>
      <c r="AL202" s="124" t="str">
        <f t="shared" si="83"/>
        <v/>
      </c>
      <c r="AM202" s="124" t="str">
        <f t="shared" si="84"/>
        <v/>
      </c>
      <c r="AN202" s="124" t="str">
        <f t="shared" si="85"/>
        <v/>
      </c>
      <c r="AO202" s="124" t="str">
        <f t="shared" si="86"/>
        <v/>
      </c>
      <c r="AP202" s="184"/>
      <c r="AQ202" s="182"/>
      <c r="AR202" s="182"/>
      <c r="AS202" s="182"/>
      <c r="AT202" s="182"/>
      <c r="AU202" s="127" t="str">
        <f t="shared" si="87"/>
        <v/>
      </c>
      <c r="AV202" s="354"/>
      <c r="AW202" s="127" t="str">
        <f t="shared" si="88"/>
        <v/>
      </c>
      <c r="AX202" s="144" t="str">
        <f t="shared" si="89"/>
        <v/>
      </c>
      <c r="AY202" s="182"/>
      <c r="AZ202" s="23"/>
      <c r="BA202" s="23"/>
      <c r="BB202" s="183"/>
      <c r="BC202" s="622"/>
      <c r="BD202" s="649" t="str">
        <f t="shared" si="104"/>
        <v/>
      </c>
      <c r="BE202" s="354"/>
      <c r="BF202" s="192" t="str">
        <f t="shared" si="105"/>
        <v/>
      </c>
      <c r="BG202" s="159"/>
      <c r="BH202" s="159"/>
      <c r="BI202" s="182"/>
      <c r="BJ202" s="194"/>
      <c r="BK202" s="194"/>
      <c r="BL202" s="194"/>
      <c r="BM202" s="127" t="str">
        <f t="shared" si="90"/>
        <v/>
      </c>
      <c r="BN202" s="194"/>
      <c r="BO202" s="178" t="str">
        <f t="shared" si="91"/>
        <v/>
      </c>
      <c r="BP202" s="191"/>
      <c r="BQ202" s="182"/>
      <c r="BR202" s="23"/>
      <c r="BS202" s="23"/>
      <c r="BT202" s="23"/>
      <c r="BU202" s="651"/>
      <c r="BV202" s="647"/>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633" t="str">
        <f t="shared" si="106"/>
        <v/>
      </c>
      <c r="DY202" s="736"/>
      <c r="DZ202" s="334"/>
      <c r="EA202" s="736"/>
      <c r="EB202" s="197"/>
      <c r="EC202" s="194"/>
      <c r="ED202" s="197"/>
      <c r="EE202" s="197"/>
      <c r="EF202" s="194"/>
      <c r="EG202" s="194"/>
      <c r="EH202" s="194"/>
      <c r="EI202" s="123" t="str">
        <f t="shared" si="92"/>
        <v/>
      </c>
      <c r="EJ202" s="194"/>
      <c r="EK202" s="620" t="str">
        <f t="shared" si="93"/>
        <v/>
      </c>
      <c r="EL202" s="756"/>
      <c r="EM202" s="620" t="str">
        <f t="shared" si="107"/>
        <v/>
      </c>
      <c r="EN202" s="733"/>
      <c r="EO202" s="163"/>
      <c r="EP202" s="163"/>
      <c r="EQ202" s="163"/>
      <c r="ER202" s="163"/>
      <c r="ES202" s="163"/>
      <c r="ET202" s="163"/>
      <c r="EU202" s="163"/>
      <c r="EV202" s="163"/>
      <c r="EW202" s="163"/>
      <c r="EX202" s="163"/>
      <c r="EY202" s="163"/>
      <c r="EZ202" s="163"/>
      <c r="FA202" s="163"/>
      <c r="FB202" s="163"/>
      <c r="FC202" s="742"/>
      <c r="FD202" s="648" t="str">
        <f t="shared" si="94"/>
        <v/>
      </c>
      <c r="FE202" s="183"/>
      <c r="FF202" s="201"/>
      <c r="FG202" s="201"/>
      <c r="FH202" s="201"/>
      <c r="FI202" s="201"/>
      <c r="FJ202" s="201"/>
      <c r="FK202" s="201"/>
      <c r="FL202" s="182"/>
      <c r="FM202" s="182"/>
      <c r="FN202" s="334"/>
      <c r="FO202" s="123" t="str">
        <f t="shared" si="95"/>
        <v/>
      </c>
      <c r="FP202" s="889" t="str">
        <f>IF(Table1[[#This Row],[Baumwollanteil (in %)]]&lt;&gt;"","05","")</f>
        <v/>
      </c>
      <c r="FQ202" s="999"/>
      <c r="FR202" s="179" t="str">
        <f t="shared" si="96"/>
        <v/>
      </c>
      <c r="FS202" s="175"/>
      <c r="FT202" s="175"/>
      <c r="FU202" s="175"/>
      <c r="FV202" s="745" t="str">
        <f t="shared" si="97"/>
        <v/>
      </c>
      <c r="FZ202" s="24"/>
      <c r="GA202" s="24"/>
      <c r="GC202" s="1010" t="str">
        <f>IF(Table1[[#This Row],[Global Trade Item Number (GTIN)]]="","",Table1[[#This Row],[Global Trade Item Number (GTIN)]])</f>
        <v/>
      </c>
      <c r="GD202" s="790" t="str">
        <f>IF(Table1[[#This Row],[WAWI-Nr./ Kreditoren-Nummer
(ASDV)]]&lt;&gt;"",Table1[[#This Row],[WAWI-Nr./ Kreditoren-Nummer
(ASDV)]],"")</f>
        <v/>
      </c>
      <c r="GE202" s="190"/>
      <c r="GF202" s="790" t="str">
        <f>IF(Table1[[#This Row],[Gültig ab (Datum)]]&lt;&gt;"","31.12.9999","")</f>
        <v/>
      </c>
      <c r="GG202" s="190"/>
      <c r="GH202" s="190"/>
      <c r="GI202" s="616"/>
      <c r="GJ202" s="765"/>
      <c r="GK202" s="763"/>
      <c r="GL202" s="617"/>
      <c r="GM202" s="617"/>
      <c r="GN202" s="617"/>
      <c r="GO202" s="617"/>
      <c r="GP202" s="617"/>
      <c r="GQ202" s="775"/>
      <c r="GR202" s="771"/>
      <c r="GS202" s="159"/>
      <c r="GT202" s="610"/>
      <c r="GU202" s="610"/>
      <c r="GV202" s="610"/>
      <c r="GW202" s="610"/>
      <c r="GX202" s="610"/>
      <c r="GY202" s="610"/>
      <c r="GZ202" s="610"/>
      <c r="HA202" s="610"/>
      <c r="HB202" s="771"/>
      <c r="HC202" s="610"/>
      <c r="HD202" s="610"/>
      <c r="HE202" s="610"/>
      <c r="HF202" s="610"/>
      <c r="HG202" s="610"/>
      <c r="HH202" s="610"/>
      <c r="HI202" s="610"/>
      <c r="HJ202" s="610"/>
      <c r="HK202" s="610"/>
      <c r="HL202" s="771"/>
      <c r="HM202" s="610"/>
      <c r="HN202" s="610"/>
      <c r="HO202" s="610"/>
      <c r="HP202" s="610"/>
      <c r="HQ202" s="610"/>
      <c r="HR202" s="610"/>
      <c r="HS202" s="610"/>
      <c r="HT202" s="610"/>
      <c r="HU202" s="610"/>
      <c r="HV202" s="771"/>
      <c r="HW202" s="610"/>
      <c r="HX202" s="610"/>
      <c r="HY202" s="610"/>
      <c r="HZ202" s="610"/>
      <c r="IA202" s="610"/>
      <c r="IB202" s="610"/>
      <c r="IC202" s="610"/>
      <c r="ID202" s="610"/>
      <c r="IE202" s="610"/>
      <c r="IF202" s="610"/>
      <c r="IG202" s="771"/>
      <c r="IH202" s="610"/>
      <c r="II202" s="610"/>
      <c r="IJ202" s="610"/>
      <c r="IK202" s="610"/>
      <c r="IL202" s="610"/>
      <c r="IM202" s="610"/>
      <c r="IN202" s="610"/>
      <c r="IO202" s="610"/>
      <c r="IP202" s="610"/>
      <c r="IQ202" s="610"/>
      <c r="IR202" s="771"/>
      <c r="IS202" s="610"/>
      <c r="IT202" s="610"/>
      <c r="IU202" s="610"/>
      <c r="IV202" s="610"/>
      <c r="IW202" s="610"/>
      <c r="IX202" s="610"/>
      <c r="IY202" s="610"/>
      <c r="IZ202" s="610"/>
      <c r="JA202" s="610"/>
      <c r="JB202" s="610"/>
      <c r="JC202" s="771"/>
      <c r="JD202" s="610"/>
      <c r="JE202" s="610"/>
      <c r="JF202" s="610"/>
      <c r="JG202" s="610"/>
      <c r="JH202" s="610"/>
      <c r="JI202" s="610"/>
      <c r="JJ202" s="610"/>
      <c r="JK202" s="610"/>
      <c r="JL202" s="610"/>
      <c r="JM202" s="827"/>
      <c r="JN202" s="771"/>
      <c r="JO202" s="610"/>
      <c r="JP202" s="610"/>
      <c r="JQ202" s="610"/>
      <c r="JR202" s="610"/>
      <c r="JS202" s="610"/>
      <c r="JT202" s="610"/>
      <c r="JU202" s="610"/>
      <c r="JV202" s="610"/>
      <c r="JW202" s="610"/>
      <c r="JX202" s="610"/>
      <c r="JY202" s="771"/>
      <c r="JZ202" s="610"/>
      <c r="KA202" s="610"/>
      <c r="KB202" s="610"/>
      <c r="KC202" s="610"/>
      <c r="KD202" s="610"/>
      <c r="KE202" s="610"/>
      <c r="KF202" s="610"/>
      <c r="KG202" s="610"/>
      <c r="KH202" s="610"/>
      <c r="KI202" s="610"/>
      <c r="KL202" s="803" t="str">
        <f>IF(Table1[[#This Row],[GTIN]]&lt;&gt;"",Table1[[#This Row],[GTIN]],"")</f>
        <v/>
      </c>
      <c r="KM202" s="804" t="str">
        <f>Table1[[#This Row],[Kreditor]]</f>
        <v/>
      </c>
      <c r="KN202" s="805" t="str">
        <f>IF(Table1[[#This Row],[Gültig ab (Datum)]]&lt;&gt;"",Table1[[#This Row],[Gültig ab (Datum)]],"")</f>
        <v/>
      </c>
      <c r="KO202" s="805" t="str">
        <f>Table1[[#This Row],[Gültig bis]]</f>
        <v/>
      </c>
      <c r="KP202" s="818" t="str">
        <f>IF(Table1[[#This Row],[Artikel verpackt? 
(X=Ja)]]="","",Table1[[#This Row],[Artikel verpackt? 
(X=Ja)]])</f>
        <v/>
      </c>
      <c r="KQ202" s="806" t="str">
        <f>IF(Table1[[#This Row],[Verpackung recyclingfähig?
(X=Ja)]]="","",Table1[[#This Row],[Verpackung recyclingfähig?
(X=Ja)]])</f>
        <v/>
      </c>
      <c r="KR202" s="807"/>
      <c r="KS202" s="808"/>
      <c r="KT202" s="809"/>
      <c r="KU202" s="809"/>
      <c r="KV202" s="809"/>
      <c r="KW202" s="809"/>
      <c r="KX202" s="809"/>
      <c r="KY202" s="809"/>
      <c r="KZ202" s="810"/>
      <c r="LA202" s="811" t="str">
        <f>IF(Table1[[#This Row],[Hauptkörper - B1 - Art]]="","",VLOOKUP(Table1[[#This Row],[Hauptkörper - B1 - Art]],'DD FD'!B:C,2,FALSE))</f>
        <v/>
      </c>
      <c r="LB202" s="812" t="str">
        <f>IF(Table1[[#This Row],[Hauptkörper - B1 - Fraktion]]="","",VLOOKUP(Table1[[#This Row],[Hauptkörper - B1 - Fraktion]],'DD FD'!H:J,3,FALSE))</f>
        <v/>
      </c>
      <c r="LC202" s="809" t="str">
        <f>IF(Table1[[#This Row],[Hauptkörper - B1 - Gewicht
(in G)]]="","",Table1[[#This Row],[Hauptkörper - B1 - Gewicht
(in G)]])</f>
        <v/>
      </c>
      <c r="LD202" s="809" t="str">
        <f>IF(Table1[[#This Row],[Hauptkörper - B1 - Lizenzierungs-pflichtig? (X=Ja)]]="","",Table1[[#This Row],[Hauptkörper - B1 - Lizenzierungs-pflichtig? (X=Ja)]])</f>
        <v/>
      </c>
      <c r="LE202" s="812" t="str">
        <f>IF(Table1[[#This Row],[Hauptkörper - B1 - Virgin Material]]="","",VLOOKUP(Table1[[#This Row],[Hauptkörper - B1 - Virgin Material]],'DD FD'!AJ:AK,2,FALSE))</f>
        <v/>
      </c>
      <c r="LF202" s="813" t="str">
        <f>IF(Table1[[#This Row],[Hauptkörper - B1 - Virgin Material Anteil (in %)]]="","",Table1[[#This Row],[Hauptkörper - B1 - Virgin Material Anteil (in %)]])</f>
        <v/>
      </c>
      <c r="LG202" s="812" t="str">
        <f>IF(Table1[[#This Row],[Hauptkörper - B1 - Recyceltes Material]]="","",VLOOKUP(Table1[[#This Row],[Hauptkörper - B1 - Recyceltes Material]],'DD FD'!AL:AM,2,FALSE))</f>
        <v/>
      </c>
      <c r="LH202" s="813" t="str">
        <f>IF(Table1[[#This Row],[Hauptkörper - B1 - Recyceltes Material Anteil (in %)]]="","",Table1[[#This Row],[Hauptkörper - B1 - Recyceltes Material Anteil (in %)]])</f>
        <v/>
      </c>
      <c r="LI202" s="814" t="str">
        <f>IF(Table1[[#This Row],[Hauptkörper - B1 - Beschichtung]]="","",VLOOKUP(Table1[[#This Row],[Hauptkörper - B1 - Beschichtung]],'DD FD'!AE:AF,2,FALSE))</f>
        <v/>
      </c>
      <c r="LJ202" s="815" t="str">
        <f>IF(Table1[[#This Row],[Hauptkörper - B1 - Beschichtung Anteil (in %)]]="","",Table1[[#This Row],[Hauptkörper - B1 - Beschichtung Anteil (in %)]])</f>
        <v/>
      </c>
      <c r="LK202" s="811" t="str">
        <f>IF(Table1[[#This Row],[Hauptkörper - B2 - Art]]="","",VLOOKUP(Table1[[#This Row],[Hauptkörper - B2 - Art]],'DD FD'!B:C,2,FALSE))</f>
        <v/>
      </c>
      <c r="LL202" s="812" t="str">
        <f>IF(Table1[[#This Row],[Hauptkörper - B2 - Fraktion]]="","",VLOOKUP(Table1[[#This Row],[Hauptkörper - B2 - Fraktion]],'DD FD'!H:J,3,FALSE))</f>
        <v/>
      </c>
      <c r="LM202" s="809" t="str">
        <f>IF(Table1[[#This Row],[Hauptkörper - B2 - Gewicht
(in G)]]="","",Table1[[#This Row],[Hauptkörper - B2 - Gewicht
(in G)]])</f>
        <v/>
      </c>
      <c r="LN202" s="809" t="str">
        <f>IF(Table1[[#This Row],[Hauptkörper - B2 - Lizenzierungs-pflichtig? (X=Ja)]]="","",Table1[[#This Row],[Hauptkörper - B2 - Lizenzierungs-pflichtig? (X=Ja)]])</f>
        <v/>
      </c>
      <c r="LO202" s="812" t="str">
        <f>IF(Table1[[#This Row],[Hauptkörper - B2 - Virgin Material]]="","",VLOOKUP(Table1[[#This Row],[Hauptkörper - B2 - Virgin Material]],'DD FD'!AJ:AK,2,FALSE))</f>
        <v/>
      </c>
      <c r="LP202" s="813" t="str">
        <f>IF(Table1[[#This Row],[Hauptkörper - B2 - Virgin Material Anteil (in %)]]="","",Table1[[#This Row],[Hauptkörper - B2 - Virgin Material Anteil (in %)]])</f>
        <v/>
      </c>
      <c r="LQ202" s="812" t="str">
        <f>IF(Table1[[#This Row],[Hauptkörper - B2 - Recyceltes Material]]="","",VLOOKUP(Table1[[#This Row],[Hauptkörper - B2 - Recyceltes Material]],'DD FD'!AL:AM,2,FALSE))</f>
        <v/>
      </c>
      <c r="LR202" s="813" t="str">
        <f>IF(Table1[[#This Row],[Hauptkörper - B2 - Recyceltes Material Anteil (in %)]]="","",Table1[[#This Row],[Hauptkörper - B2 - Recyceltes Material Anteil (in %)]])</f>
        <v/>
      </c>
      <c r="LS202" s="812" t="str">
        <f>IF(Table1[[#This Row],[Hauptkörper - B2 - Beschichtung]]="","",VLOOKUP(Table1[[#This Row],[Hauptkörper - B2 - Beschichtung]],'DD FD'!AE:AF,2,FALSE))</f>
        <v/>
      </c>
      <c r="LT202" s="815" t="str">
        <f>IF(Table1[[#This Row],[Hauptkörper - B2 - Beschichtung Anteil (in %)]]="","",Table1[[#This Row],[Hauptkörper - B2 - Beschichtung Anteil (in %)]])</f>
        <v/>
      </c>
      <c r="LU202" s="811" t="str">
        <f>IF(Table1[[#This Row],[Hauptkörper - B3 - Art]]="","",VLOOKUP(Table1[[#This Row],[Hauptkörper - B3 - Art]],'DD FD'!B:C,2,FALSE))</f>
        <v/>
      </c>
      <c r="LV202" s="812" t="str">
        <f>IF(Table1[[#This Row],[Hauptkörper - B3 - Fraktion]]="","",VLOOKUP(Table1[[#This Row],[Hauptkörper - B3 - Fraktion]],'DD FD'!H:J,3,FALSE))</f>
        <v/>
      </c>
      <c r="LW202" s="809" t="str">
        <f>IF(Table1[[#This Row],[Hauptkörper - B3 - Gewicht
(in G)]]="","",Table1[[#This Row],[Hauptkörper - B3 - Gewicht
(in G)]])</f>
        <v/>
      </c>
      <c r="LX202" s="809" t="str">
        <f>IF(Table1[[#This Row],[Hauptkörper - B3 - Lizenzierungs-pflichtig? (X=Ja)]]="","",Table1[[#This Row],[Hauptkörper - B3 - Lizenzierungs-pflichtig? (X=Ja)]])</f>
        <v/>
      </c>
      <c r="LY202" s="812" t="str">
        <f>IF(Table1[[#This Row],[Hauptkörper - B3 - Virgin Material]]="","",VLOOKUP(Table1[[#This Row],[Hauptkörper - B3 - Virgin Material]],'DD FD'!AJ:AK,2,FALSE))</f>
        <v/>
      </c>
      <c r="LZ202" s="813" t="str">
        <f>IF(Table1[[#This Row],[Hauptkörper - B3 - Virgin Material Anteil (in %)]]="","",Table1[[#This Row],[Hauptkörper - B3 - Virgin Material Anteil (in %)]])</f>
        <v/>
      </c>
      <c r="MA202" s="812" t="str">
        <f>IF(Table1[[#This Row],[Hauptkörper - B3 - Recyceltes Material]]="","",VLOOKUP(Table1[[#This Row],[Hauptkörper - B3 - Recyceltes Material]],'DD FD'!AL:AM,2,FALSE))</f>
        <v/>
      </c>
      <c r="MB202" s="813" t="str">
        <f>IF(Table1[[#This Row],[Hauptkörper - B3 - Recyceltes Material Anteil (in %)]]="","",Table1[[#This Row],[Hauptkörper - B3 - Recyceltes Material Anteil (in %)]])</f>
        <v/>
      </c>
      <c r="MC202" s="812" t="str">
        <f>IF(Table1[[#This Row],[Hauptkörper - B3 - Beschichtung]]="","",VLOOKUP(Table1[[#This Row],[Hauptkörper - B3 - Beschichtung]],'DD FD'!AE:AF,2,FALSE))</f>
        <v/>
      </c>
      <c r="MD202" s="815" t="str">
        <f>IF(Table1[[#This Row],[Hauptkörper - B3 - Beschichtung Anteil (in %)]]="","",Table1[[#This Row],[Hauptkörper - B3 - Beschichtung Anteil (in %)]])</f>
        <v/>
      </c>
      <c r="ME202" s="811" t="str">
        <f>IF(Table1[[#This Row],[Verschluss - B1 - Art]]="","",VLOOKUP(Table1[[#This Row],[Verschluss - B1 - Art]],'DD FD'!D:E,2,FALSE))</f>
        <v/>
      </c>
      <c r="MF202" s="812" t="str">
        <f>IF(Table1[[#This Row],[Verschluss - B1 - Fraktion]]="","",VLOOKUP(Table1[[#This Row],[Verschluss - B1 - Fraktion]],'DD FD'!H:J,3,FALSE))</f>
        <v/>
      </c>
      <c r="MG202" s="809" t="str">
        <f>IF(Table1[[#This Row],[Verschluss - B1 - Gewicht (in G)]]="","",Table1[[#This Row],[Verschluss - B1 - Gewicht (in G)]])</f>
        <v/>
      </c>
      <c r="MH202" s="809" t="str">
        <f>IF(Table1[[#This Row],[Verschluss - B1 - Lizenzierungs-pflichtig? (X=Ja)]]="","",Table1[[#This Row],[Verschluss - B1 - Lizenzierungs-pflichtig? (X=Ja)]])</f>
        <v/>
      </c>
      <c r="MI202" s="809" t="str">
        <f>IF(Table1[[#This Row],[Verschluss - B1 - Trennbar vom Hauptkörper? (X=Ja)]]="","",Table1[[#This Row],[Verschluss - B1 - Trennbar vom Hauptkörper? (X=Ja)]])</f>
        <v/>
      </c>
      <c r="MJ202" s="812" t="str">
        <f>IF(Table1[[#This Row],[Verschluss - B1 - Virgin Material]]="","",VLOOKUP(Table1[[#This Row],[Verschluss - B1 - Virgin Material]],'DD FD'!AJ:AK,2,FALSE))</f>
        <v/>
      </c>
      <c r="MK202" s="813" t="str">
        <f>IF(Table1[[#This Row],[Verschluss - B1 - Virgin Material Anteil (in %)]]="","",Table1[[#This Row],[Verschluss - B1 - Virgin Material Anteil (in %)]])</f>
        <v/>
      </c>
      <c r="ML202" s="812" t="str">
        <f>IF(Table1[[#This Row],[Verschluss - B1 - Recyceltes Material]]="","",VLOOKUP(Table1[[#This Row],[Verschluss - B1 - Recyceltes Material]],'DD FD'!AL:AM,2,FALSE))</f>
        <v/>
      </c>
      <c r="MM202" s="813" t="str">
        <f>IF(Table1[[#This Row],[Verschluss - B1 - Recyceltes Material Anteil (in %)]]="","",Table1[[#This Row],[Verschluss - B1 - Recyceltes Material Anteil (in %)]])</f>
        <v/>
      </c>
      <c r="MN202" s="812" t="str">
        <f>IF(Table1[[#This Row],[Verschluss - B1 - Beschichtung]]="","",VLOOKUP(Table1[[#This Row],[Verschluss - B1 - Beschichtung]],'DD FD'!AE:AF,2,FALSE))</f>
        <v/>
      </c>
      <c r="MO202" s="815" t="str">
        <f>IF(Table1[[#This Row],[Verschluss - B1 - Beschichtung Anteil (in %)]]="","",Table1[[#This Row],[Verschluss - B1 - Beschichtung Anteil (in %)]])</f>
        <v/>
      </c>
      <c r="MP202" s="811" t="str">
        <f>IF(Table1[[#This Row],[Verschluss - B2 - Art]]="","",VLOOKUP(Table1[[#This Row],[Verschluss - B2 - Art]],'DD FD'!D:E,2,FALSE))</f>
        <v/>
      </c>
      <c r="MQ202" s="812" t="str">
        <f>IF(Table1[[#This Row],[Verschluss - B2 - Fraktion]]="","",VLOOKUP(Table1[[#This Row],[Verschluss - B2 - Fraktion]],'DD FD'!H:J,3,FALSE))</f>
        <v/>
      </c>
      <c r="MR202" s="809" t="str">
        <f>IF(Table1[[#This Row],[Verschluss - B2 - Gewicht (in G)]]="","",Table1[[#This Row],[Verschluss - B2 - Gewicht (in G)]])</f>
        <v/>
      </c>
      <c r="MS202" s="809" t="str">
        <f>IF(Table1[[#This Row],[Verschluss - B2 - Lizenzierungs-pflichtig? (X=Ja)]]="","",Table1[[#This Row],[Verschluss - B2 - Lizenzierungs-pflichtig? (X=Ja)]])</f>
        <v/>
      </c>
      <c r="MT202" s="809" t="str">
        <f>IF(Table1[[#This Row],[Verschluss - B2 - Trennbar vom Hauptkörper? (X=Ja)]]="","",Table1[[#This Row],[Verschluss - B2 - Trennbar vom Hauptkörper? (X=Ja)]])</f>
        <v/>
      </c>
      <c r="MU202" s="812" t="str">
        <f>IF(Table1[[#This Row],[Verschluss - B2 - Virgin Material]]="","",VLOOKUP(Table1[[#This Row],[Verschluss - B2 - Virgin Material]],'DD FD'!AJ:AK,2,FALSE))</f>
        <v/>
      </c>
      <c r="MV202" s="813" t="str">
        <f>IF(Table1[[#This Row],[Verschluss - B2 - Virgin Material Anteil (in %)]]="","",Table1[[#This Row],[Verschluss - B2 - Virgin Material Anteil (in %)]])</f>
        <v/>
      </c>
      <c r="MW202" s="812" t="str">
        <f>IF(Table1[[#This Row],[Verschluss - B2 - Recyceltes Material]]="","",VLOOKUP(Table1[[#This Row],[Verschluss - B2 - Recyceltes Material]],'DD FD'!AL:AM,2,FALSE))</f>
        <v/>
      </c>
      <c r="MX202" s="813" t="str">
        <f>IF(Table1[[#This Row],[Verschluss - B2 - Recyceltes Material Anteil (in %)]]="","",Table1[[#This Row],[Verschluss - B2 - Recyceltes Material Anteil (in %)]])</f>
        <v/>
      </c>
      <c r="MY202" s="812" t="str">
        <f>IF(Table1[[#This Row],[Verschluss - B2 - Beschichtung]]="","",VLOOKUP(Table1[[#This Row],[Verschluss - B2 - Beschichtung]],'DD FD'!AE:AF,2,FALSE))</f>
        <v/>
      </c>
      <c r="MZ202" s="815" t="str">
        <f>IF(Table1[[#This Row],[Verschluss - B2 - Beschichtung Anteil (in %)]]="","",Table1[[#This Row],[Verschluss - B2 - Beschichtung Anteil (in %)]])</f>
        <v/>
      </c>
      <c r="NA202" s="811" t="str">
        <f>IF(Table1[[#This Row],[Verschluss - B3 - Art]]="","",VLOOKUP(Table1[[#This Row],[Verschluss - B3 - Art]],'DD FD'!D:E,2,FALSE))</f>
        <v/>
      </c>
      <c r="NB202" s="812" t="str">
        <f>IF(Table1[[#This Row],[Verschluss - B3 - Fraktion]]="","",VLOOKUP(Table1[[#This Row],[Verschluss - B3 - Fraktion]],'DD FD'!H:J,3,FALSE))</f>
        <v/>
      </c>
      <c r="NC202" s="809" t="str">
        <f>IF(Table1[[#This Row],[Verschluss - B3 - Gewicht (in G)]]="","",Table1[[#This Row],[Verschluss - B3 - Gewicht (in G)]])</f>
        <v/>
      </c>
      <c r="ND202" s="809" t="str">
        <f>IF(Table1[[#This Row],[Verschluss - B3 - Lizenzierungs-pflichtig? (X=Ja)]]="","",Table1[[#This Row],[Verschluss - B3 - Lizenzierungs-pflichtig? (X=Ja)]])</f>
        <v/>
      </c>
      <c r="NE202" s="809" t="str">
        <f>IF(Table1[[#This Row],[Verschluss - B3 - Trennbar vom Hauptkörper? (X=Ja)]]="","",Table1[[#This Row],[Verschluss - B3 - Trennbar vom Hauptkörper? (X=Ja)]])</f>
        <v/>
      </c>
      <c r="NF202" s="812" t="str">
        <f>IF(Table1[[#This Row],[Verschluss - B3 - Virgin Material]]="","",VLOOKUP(Table1[[#This Row],[Verschluss - B3 - Virgin Material]],'DD FD'!AJ:AK,2,FALSE))</f>
        <v/>
      </c>
      <c r="NG202" s="813" t="str">
        <f>IF(Table1[[#This Row],[Verschluss - B3 - Virgin Material Anteil (in %)]]="","",Table1[[#This Row],[Verschluss - B3 - Virgin Material Anteil (in %)]])</f>
        <v/>
      </c>
      <c r="NH202" s="812" t="str">
        <f>IF(Table1[[#This Row],[Verschluss - B3 - Recyceltes Material]]="","",VLOOKUP(Table1[[#This Row],[Verschluss - B3 - Recyceltes Material]],'DD FD'!AL:AM,2,FALSE))</f>
        <v/>
      </c>
      <c r="NI202" s="813" t="str">
        <f>IF(Table1[[#This Row],[Verschluss - B3 - Recyceltes Material Anteil (in %)]]="","",Table1[[#This Row],[Verschluss - B3 - Recyceltes Material Anteil (in %)]])</f>
        <v/>
      </c>
      <c r="NJ202" s="812" t="str">
        <f>IF(Table1[[#This Row],[Verschluss - B3 - Beschichtung]]="","",VLOOKUP(Table1[[#This Row],[Verschluss - B3 - Beschichtung]],'DD FD'!AE:AF,2,FALSE))</f>
        <v/>
      </c>
      <c r="NK202" s="815" t="str">
        <f>IF(Table1[[#This Row],[Verschluss - B3 - Beschichtung Anteil (in %)]]="","",Table1[[#This Row],[Verschluss - B3 - Beschichtung Anteil (in %)]])</f>
        <v/>
      </c>
      <c r="NL202" s="811" t="str">
        <f>IF(Table1[[#This Row],[Etikett - B1 - Art]]="","",VLOOKUP(Table1[[#This Row],[Etikett - B1 - Art]],'DD FD'!F:G,2,FALSE))</f>
        <v/>
      </c>
      <c r="NM202" s="812" t="str">
        <f>IF(Table1[[#This Row],[Etikett - B1 - Fraktion]]="","",VLOOKUP(Table1[[#This Row],[Etikett - B1 - Fraktion]],'DD FD'!H:J,3,FALSE))</f>
        <v/>
      </c>
      <c r="NN202" s="809" t="str">
        <f>IF(Table1[[#This Row],[Etikett - B1 - Gewicht (in G)]]="","",Table1[[#This Row],[Etikett - B1 - Gewicht (in G)]])</f>
        <v/>
      </c>
      <c r="NO202" s="809" t="str">
        <f>IF(Table1[[#This Row],[Etikett - B1 - Lizenzierungs-pflichtig? (X=Ja)]]="","",Table1[[#This Row],[Etikett - B1 - Lizenzierungs-pflichtig? (X=Ja)]])</f>
        <v/>
      </c>
      <c r="NP202" s="809" t="str">
        <f>IF(Table1[[#This Row],[Etikett - B1 - Trennbar vom Hauptkörper? (X=Ja)]]="","",Table1[[#This Row],[Etikett - B1 - Trennbar vom Hauptkörper? (X=Ja)]])</f>
        <v/>
      </c>
      <c r="NQ202" s="812" t="str">
        <f>IF(Table1[[#This Row],[Etikett - B1 - Virgin Material]]="","",VLOOKUP(Table1[[#This Row],[Etikett - B1 - Virgin Material]],'DD FD'!AJ:AK,2,FALSE))</f>
        <v/>
      </c>
      <c r="NR202" s="813" t="str">
        <f>IF(Table1[[#This Row],[Etikett - B1 - Virgin Material Anteil (in %)]]="","",Table1[[#This Row],[Etikett - B1 - Virgin Material Anteil (in %)]])</f>
        <v/>
      </c>
      <c r="NS202" s="812" t="str">
        <f>IF(Table1[[#This Row],[Etikett - B1 - Recyceltes Material]]="","",VLOOKUP(Table1[[#This Row],[Etikett - B1 - Recyceltes Material]],'DD FD'!AL:AM,2,FALSE))</f>
        <v/>
      </c>
      <c r="NT202" s="813" t="str">
        <f>IF(Table1[[#This Row],[Etikett - B1 - Recyceltes Material Anteil (in %)]]="","",Table1[[#This Row],[Etikett - B1 - Recyceltes Material Anteil (in %)]])</f>
        <v/>
      </c>
      <c r="NU202" s="812" t="str">
        <f>IF(Table1[[#This Row],[Etikett - B1 - Beschichtung]]="","",VLOOKUP(Table1[[#This Row],[Etikett - B1 - Beschichtung]],'DD FD'!AE:AF,2,FALSE))</f>
        <v/>
      </c>
      <c r="NV202" s="815" t="str">
        <f>IF(Table1[[#This Row],[Etikett - B1 - Beschichtung Anteil (in %)]]="","",Table1[[#This Row],[Etikett - B1 - Beschichtung Anteil (in %)]])</f>
        <v/>
      </c>
      <c r="NW202" s="811" t="str">
        <f>IF(Table1[[#This Row],[Etikett - B2 - Art]]="","",VLOOKUP(Table1[[#This Row],[Etikett - B2 - Art]],'DD FD'!F:G,2,FALSE))</f>
        <v/>
      </c>
      <c r="NX202" s="812" t="str">
        <f>IF(Table1[[#This Row],[Etikett - B2 - Fraktion]]="","",VLOOKUP(Table1[[#This Row],[Etikett - B2 - Fraktion]],'DD FD'!H:J,3,FALSE))</f>
        <v/>
      </c>
      <c r="NY202" s="809" t="str">
        <f>IF(Table1[[#This Row],[Etikett - B2 - Gewicht (in G)]]="","",Table1[[#This Row],[Etikett - B2 - Gewicht (in G)]])</f>
        <v/>
      </c>
      <c r="NZ202" s="809" t="str">
        <f>IF(Table1[[#This Row],[Etikett - B2 - Lizenzierungs-pflichtig? (X=Ja)]]="","",Table1[[#This Row],[Etikett - B2 - Lizenzierungs-pflichtig? (X=Ja)]])</f>
        <v/>
      </c>
      <c r="OA202" s="809" t="str">
        <f>IF(Table1[[#This Row],[Etikett - B2 - Trennbar vom Hauptkörper? (X=Ja)]]="","",Table1[[#This Row],[Etikett - B2 - Trennbar vom Hauptkörper? (X=Ja)]])</f>
        <v/>
      </c>
      <c r="OB202" s="812" t="str">
        <f>IF(Table1[[#This Row],[Etikett - B2 - Virgin Material]]="","",VLOOKUP(Table1[[#This Row],[Etikett - B2 - Virgin Material]],'DD FD'!AJ:AK,2,FALSE))</f>
        <v/>
      </c>
      <c r="OC202" s="813" t="str">
        <f>IF(Table1[[#This Row],[Etikett - B2 - Virgin Material Anteil (in %)]]="","",Table1[[#This Row],[Etikett - B2 - Virgin Material Anteil (in %)]])</f>
        <v/>
      </c>
      <c r="OD202" s="812" t="str">
        <f>IF(Table1[[#This Row],[Etikett - B2 - Recyceltes Material]]="","",VLOOKUP(Table1[[#This Row],[Etikett - B2 - Recyceltes Material]],'DD FD'!AL:AM,2,FALSE))</f>
        <v/>
      </c>
      <c r="OE202" s="813" t="str">
        <f>IF(Table1[[#This Row],[Etikett - B2 - Recyceltes Material Anteil (in %)]]="","",Table1[[#This Row],[Etikett - B2 - Recyceltes Material Anteil (in %)]])</f>
        <v/>
      </c>
      <c r="OF202" s="812" t="str">
        <f>IF(Table1[[#This Row],[Etikett - B2 - Beschichtung]]="","",VLOOKUP(Table1[[#This Row],[Etikett - B2 - Beschichtung]],'DD FD'!AE:AF,2,FALSE))</f>
        <v/>
      </c>
      <c r="OG202" s="815" t="str">
        <f>IF(Table1[[#This Row],[Etikett - B2 - Beschichtung Anteil (in %)]]="","",Table1[[#This Row],[Etikett - B2 - Beschichtung Anteil (in %)]])</f>
        <v/>
      </c>
      <c r="OH202" s="811" t="str">
        <f>IF(Table1[[#This Row],[Etikett - B3 - Art]]="","",VLOOKUP(Table1[[#This Row],[Etikett - B3 - Art]],'DD FD'!F:G,2,FALSE))</f>
        <v/>
      </c>
      <c r="OI202" s="812" t="str">
        <f>IF(Table1[[#This Row],[Etikett - B3 - Fraktion]]="","",VLOOKUP(Table1[[#This Row],[Etikett - B3 - Fraktion]],'DD FD'!H:J,3,FALSE))</f>
        <v/>
      </c>
      <c r="OJ202" s="809" t="str">
        <f>IF(Table1[[#This Row],[Etikett - B3 - Gewicht (in G)]]="","",Table1[[#This Row],[Etikett - B3 - Gewicht (in G)]])</f>
        <v/>
      </c>
      <c r="OK202" s="809" t="str">
        <f>IF(Table1[[#This Row],[Etikett - B3 - Lizenzierungs-pflichtig? (X=Ja)]]="","",Table1[[#This Row],[Etikett - B3 - Lizenzierungs-pflichtig? (X=Ja)]])</f>
        <v/>
      </c>
      <c r="OL202" s="809" t="str">
        <f>IF(Table1[[#This Row],[Etikett - B3 - Trennbar vom Hauptkörper? (X=Ja)]]="","",Table1[[#This Row],[Etikett - B3 - Trennbar vom Hauptkörper? (X=Ja)]])</f>
        <v/>
      </c>
      <c r="OM202" s="812" t="str">
        <f>IF(Table1[[#This Row],[Etikett - B3 - Virgin Material]]="","",VLOOKUP(Table1[[#This Row],[Etikett - B3 - Virgin Material]],'DD FD'!AJ:AK,2,FALSE))</f>
        <v/>
      </c>
      <c r="ON202" s="813" t="str">
        <f>IF(Table1[[#This Row],[Etikett - B3 - Virgin Material Anteil (in %)]]="","",Table1[[#This Row],[Etikett - B3 - Virgin Material Anteil (in %)]])</f>
        <v/>
      </c>
      <c r="OO202" s="812" t="str">
        <f>IF(Table1[[#This Row],[Etikett - B3 - Recyceltes Material]]="","",VLOOKUP(Table1[[#This Row],[Etikett - B3 - Recyceltes Material]],'DD FD'!AL:AM,2,FALSE))</f>
        <v/>
      </c>
      <c r="OP202" s="813" t="str">
        <f>IF(Table1[[#This Row],[Etikett - B3 - Recyceltes Material Anteil (in %)]]="","",Table1[[#This Row],[Etikett - B3 - Recyceltes Material Anteil (in %)]])</f>
        <v/>
      </c>
      <c r="OQ202" s="812" t="str">
        <f>IF(Table1[[#This Row],[Etikett - B3 - Beschichtung]]="","",VLOOKUP(Table1[[#This Row],[Etikett - B3 - Beschichtung]],'DD FD'!AE:AF,2,FALSE))</f>
        <v/>
      </c>
      <c r="OR202" s="861" t="str">
        <f>IF(Table1[[#This Row],[Etikett - B3 - Beschichtung Anteil (in %)]]="","",Table1[[#This Row],[Etikett - B3 - Beschichtung Anteil (in %)]])</f>
        <v/>
      </c>
      <c r="OS202" s="866">
        <f>ROUNDUP(SUM(
IF(AND(LB202='DD FD'!$J$7,LD202='DD FD'!$AI$3),LC202,0),
IF(AND(LL202='DD FD'!$J$7,LN202='DD FD'!$AI$3),LM202,0),
IF(AND(LV202='DD FD'!$J$7,LX202='DD FD'!$AI$3),LW202,0),
IF(AND(MF202='DD FD'!$J$7,MH202='DD FD'!$AI$3),MG202,0),
IF(AND(MQ202='DD FD'!$J$7,MS202='DD FD'!$AI$3),MR202,0),
IF(AND(NB202='DD FD'!$J$7,ND202='DD FD'!$AI$3),NC202,0),
IF(AND(NM202='DD FD'!$J$7,NO202='DD FD'!$AI$3),NN202,0),
IF(AND(NX202='DD FD'!$J$7,NZ202='DD FD'!$AI$3),NY202,0),
IF(AND(OI202='DD FD'!$J$7,OK202='DD FD'!$AI$3),OJ202,0),
),2)</f>
        <v>0</v>
      </c>
      <c r="OT202" s="865">
        <f>ROUNDUP(SUM(
IF(AND(LB202='DD FD'!$J$6,LD202='DD FD'!$AI$3),LC202,0),
IF(AND(LL202='DD FD'!$J$6,LN202='DD FD'!$AI$3),LM202,0),
IF(AND(LV202='DD FD'!$J$6,LX202='DD FD'!$AI$3),LW202,0),
IF(AND(MF202='DD FD'!$J$6,MH202='DD FD'!$AI$3),MG202,0),
IF(AND(MQ202='DD FD'!$J$6,MS202='DD FD'!$AI$3),MR202,0),
IF(AND(NB202='DD FD'!$J$6,ND202='DD FD'!$AI$3),NC202,0),
IF(AND(NM202='DD FD'!$J$6,NO202='DD FD'!$AI$3),NN202,0),
IF(AND(NX202='DD FD'!$J$6,NZ202='DD FD'!$AI$3),NY202,0),
IF(AND(OI202='DD FD'!$J$6,OK202='DD FD'!$AI$3),OJ202,0),
),2)</f>
        <v>0</v>
      </c>
      <c r="OU202" s="865">
        <f>ROUNDUP(SUM(
IF(AND(LB202='DD FD'!$J$10,LD202='DD FD'!$AI$3),LC202,0),
IF(AND(LL202='DD FD'!$J$10,LN202='DD FD'!$AI$3),LM202,0),
IF(AND(LV202='DD FD'!$J$10,LX202='DD FD'!$AI$3),LW202,0),
IF(AND(MF202='DD FD'!$J$10,MH202='DD FD'!$AI$3),MG202,0),
IF(AND(MQ202='DD FD'!$J$10,MS202='DD FD'!$AI$3),MR202,0),
IF(AND(NB202='DD FD'!$J$10,ND202='DD FD'!$AI$3),NC202,0),
IF(AND(NM202='DD FD'!$J$10,NO202='DD FD'!$AI$3),NN202,0),
IF(AND(NX202='DD FD'!$J$10,NZ202='DD FD'!$AI$3),NY202,0),
IF(AND(OI202='DD FD'!$J$10,OK202='DD FD'!$AI$3),OJ202,0),
),2)</f>
        <v>0</v>
      </c>
      <c r="OV202" s="865">
        <f>ROUNDUP(SUM(
IF(AND(LB202='DD FD'!$J$8,LD202='DD FD'!$AI$3),LC202,0),
IF(AND(LL202='DD FD'!$J$8,LN202='DD FD'!$AI$3),LM202,0),
IF(AND(LV202='DD FD'!$J$8,LX202='DD FD'!$AI$3),LW202,0),
IF(AND(MF202='DD FD'!$J$8,MH202='DD FD'!$AI$3),MG202,0),
IF(AND(MQ202='DD FD'!$J$8,MS202='DD FD'!$AI$3),MR202,0),
IF(AND(NB202='DD FD'!$J$8,ND202='DD FD'!$AI$3),NC202,0),
IF(AND(NM202='DD FD'!$J$8,NO202='DD FD'!$AI$3),NN202,0),
IF(AND(NX202='DD FD'!$J$8,NZ202='DD FD'!$AI$3),NY202,0),
IF(AND(OI202='DD FD'!$J$8,OK202='DD FD'!$AI$3),OJ202,0),
),2)</f>
        <v>0</v>
      </c>
      <c r="OW202" s="865">
        <f>ROUNDUP(SUM(
IF(AND(LB202='DD FD'!$J$5,LD202='DD FD'!$AI$3),LC202,0),
IF(AND(LL202='DD FD'!$J$5,LN202='DD FD'!$AI$3),LM202,0),
IF(AND(LV202='DD FD'!$J$5,LX202='DD FD'!$AI$3),LW202,0),
IF(AND(MF202='DD FD'!$J$5,MH202='DD FD'!$AI$3),MG202,0),
IF(AND(MQ202='DD FD'!$J$5,MS202='DD FD'!$AI$3),MR202,0),
IF(AND(NB202='DD FD'!$J$5,ND202='DD FD'!$AI$3),NC202,0),
IF(AND(NM202='DD FD'!$J$5,NO202='DD FD'!$AI$3),NN202,0),
IF(AND(NX202='DD FD'!$J$5,NZ202='DD FD'!$AI$3),NY202,0),
IF(AND(OI202='DD FD'!$J$5,OK202='DD FD'!$AI$3),OJ202,0),
),2)</f>
        <v>0</v>
      </c>
      <c r="OX202" s="865">
        <f>ROUNDUP(SUM(
IF(AND(LB202='DD FD'!$J$9,LD202='DD FD'!$AI$3),LC202,0),
IF(AND(LL202='DD FD'!$J$9,LN202='DD FD'!$AI$3),LM202,0),
IF(AND(LV202='DD FD'!$J$9,LX202='DD FD'!$AI$3),LW202,0),
IF(AND(MF202='DD FD'!$J$9,MH202='DD FD'!$AI$3),MG202,0),
IF(AND(MQ202='DD FD'!$J$9,MS202='DD FD'!$AI$3),MR202,0),
IF(AND(NB202='DD FD'!$J$9,ND202='DD FD'!$AI$3),NC202,0),
IF(AND(NM202='DD FD'!$J$9,NO202='DD FD'!$AI$3),NN202,0),
IF(AND(NX202='DD FD'!$J$9,NZ202='DD FD'!$AI$3),NY202,0),
IF(AND(OI202='DD FD'!$J$9,OK202='DD FD'!$AI$3),OJ202,0),
),2)</f>
        <v>0</v>
      </c>
      <c r="OY202" s="865">
        <f>ROUNDUP(SUM(
IF(AND(LB202='DD FD'!$J$4,LD202='DD FD'!$AI$3),LC202,0),
IF(AND(LL202='DD FD'!$J$4,LN202='DD FD'!$AI$3),LM202,0),
IF(AND(LV202='DD FD'!$J$4,LX202='DD FD'!$AI$3),LW202,0),
IF(AND(MF202='DD FD'!$J$4,MH202='DD FD'!$AI$3),MG202,0),
IF(AND(MQ202='DD FD'!$J$4,MS202='DD FD'!$AI$3),MR202,0),
IF(AND(NB202='DD FD'!$J$4,ND202='DD FD'!$AI$3),NC202,0),
IF(AND(NM202='DD FD'!$J$4,NO202='DD FD'!$AI$3),NN202,0),
IF(AND(NX202='DD FD'!$J$4,NZ202='DD FD'!$AI$3),NY202,0),
IF(AND(OI202='DD FD'!$J$4,OK202='DD FD'!$AI$3),OJ202,0),
),2)</f>
        <v>0</v>
      </c>
      <c r="OZ202" s="867">
        <f>ROUNDUP(SUM(
IF(AND(LB202='DD FD'!$J$11,LD202='DD FD'!$AI$3),LC202,0),
IF(AND(LL202='DD FD'!$J$11,LN202='DD FD'!$AI$3),LM202,0),
IF(AND(LV202='DD FD'!$J$11,LX202='DD FD'!$AI$3),LW202,0),
IF(AND(MF202='DD FD'!$J$11,MH202='DD FD'!$AI$3),MG202,0),
IF(AND(MQ202='DD FD'!$J$11,MS202='DD FD'!$AI$3),MR202,0),
IF(AND(NB202='DD FD'!$J$11,ND202='DD FD'!$AI$3),NC202,0),
IF(AND(NM202='DD FD'!$J$11,NO202='DD FD'!$AI$3),NN202,0),
IF(AND(NX202='DD FD'!$J$11,NZ202='DD FD'!$AI$3),NY202,0),
IF(AND(OI202='DD FD'!$J$11,OK202='DD FD'!$AI$3),OJ202,0),
),2)</f>
        <v>0</v>
      </c>
    </row>
    <row r="203" spans="1:416">
      <c r="A203" s="663"/>
      <c r="B203" s="182"/>
      <c r="C203" s="282"/>
      <c r="D203" s="282"/>
      <c r="E203" s="183"/>
      <c r="F203" s="355"/>
      <c r="G203" s="359"/>
      <c r="H203" s="664"/>
      <c r="I203" s="173"/>
      <c r="J203" s="161" t="str">
        <f t="shared" si="81"/>
        <v/>
      </c>
      <c r="K203" s="633" t="str">
        <f t="shared" si="98"/>
        <v/>
      </c>
      <c r="L203" s="636"/>
      <c r="M203" s="124" t="str">
        <f t="shared" si="99"/>
        <v/>
      </c>
      <c r="N203" s="125" t="str">
        <f t="shared" si="82"/>
        <v/>
      </c>
      <c r="O203" s="175"/>
      <c r="P203" s="175"/>
      <c r="Q203" s="126" t="str">
        <f t="shared" si="100"/>
        <v/>
      </c>
      <c r="R203" s="184"/>
      <c r="S203" s="184"/>
      <c r="T203" s="182"/>
      <c r="U203" s="182"/>
      <c r="V203" s="182"/>
      <c r="W203" s="358"/>
      <c r="X203" s="182"/>
      <c r="Y203" s="183"/>
      <c r="Z203" s="123"/>
      <c r="AA203" s="176"/>
      <c r="AB203" s="176"/>
      <c r="AC203" s="176"/>
      <c r="AD203" s="176"/>
      <c r="AE203" s="176"/>
      <c r="AF203" s="176"/>
      <c r="AG203" s="127" t="str">
        <f t="shared" si="101"/>
        <v/>
      </c>
      <c r="AH203" s="127" t="str">
        <f t="shared" si="102"/>
        <v/>
      </c>
      <c r="AI203" s="370"/>
      <c r="AJ203" s="635"/>
      <c r="AK203" s="619" t="str">
        <f t="shared" si="103"/>
        <v/>
      </c>
      <c r="AL203" s="124" t="str">
        <f t="shared" si="83"/>
        <v/>
      </c>
      <c r="AM203" s="124" t="str">
        <f t="shared" si="84"/>
        <v/>
      </c>
      <c r="AN203" s="124" t="str">
        <f t="shared" si="85"/>
        <v/>
      </c>
      <c r="AO203" s="124" t="str">
        <f t="shared" si="86"/>
        <v/>
      </c>
      <c r="AP203" s="184"/>
      <c r="AQ203" s="182"/>
      <c r="AR203" s="182"/>
      <c r="AS203" s="182"/>
      <c r="AT203" s="182"/>
      <c r="AU203" s="127" t="str">
        <f t="shared" si="87"/>
        <v/>
      </c>
      <c r="AV203" s="354"/>
      <c r="AW203" s="127" t="str">
        <f t="shared" si="88"/>
        <v/>
      </c>
      <c r="AX203" s="144" t="str">
        <f t="shared" si="89"/>
        <v/>
      </c>
      <c r="AY203" s="182"/>
      <c r="AZ203" s="23"/>
      <c r="BA203" s="23"/>
      <c r="BB203" s="183"/>
      <c r="BC203" s="622"/>
      <c r="BD203" s="649" t="str">
        <f t="shared" si="104"/>
        <v/>
      </c>
      <c r="BE203" s="354"/>
      <c r="BF203" s="192" t="str">
        <f t="shared" si="105"/>
        <v/>
      </c>
      <c r="BG203" s="159"/>
      <c r="BH203" s="159"/>
      <c r="BI203" s="182"/>
      <c r="BJ203" s="194"/>
      <c r="BK203" s="194"/>
      <c r="BL203" s="194"/>
      <c r="BM203" s="127" t="str">
        <f t="shared" si="90"/>
        <v/>
      </c>
      <c r="BN203" s="194"/>
      <c r="BO203" s="178" t="str">
        <f t="shared" si="91"/>
        <v/>
      </c>
      <c r="BP203" s="191"/>
      <c r="BQ203" s="182"/>
      <c r="BR203" s="23"/>
      <c r="BS203" s="23"/>
      <c r="BT203" s="23"/>
      <c r="BU203" s="651"/>
      <c r="BV203" s="647"/>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633" t="str">
        <f t="shared" si="106"/>
        <v/>
      </c>
      <c r="DY203" s="736"/>
      <c r="DZ203" s="334"/>
      <c r="EA203" s="736"/>
      <c r="EB203" s="197"/>
      <c r="EC203" s="194"/>
      <c r="ED203" s="197"/>
      <c r="EE203" s="197"/>
      <c r="EF203" s="194"/>
      <c r="EG203" s="194"/>
      <c r="EH203" s="194"/>
      <c r="EI203" s="123" t="str">
        <f t="shared" si="92"/>
        <v/>
      </c>
      <c r="EJ203" s="194"/>
      <c r="EK203" s="620" t="str">
        <f t="shared" si="93"/>
        <v/>
      </c>
      <c r="EL203" s="756"/>
      <c r="EM203" s="620" t="str">
        <f t="shared" si="107"/>
        <v/>
      </c>
      <c r="EN203" s="733"/>
      <c r="EO203" s="163"/>
      <c r="EP203" s="163"/>
      <c r="EQ203" s="163"/>
      <c r="ER203" s="163"/>
      <c r="ES203" s="163"/>
      <c r="ET203" s="163"/>
      <c r="EU203" s="163"/>
      <c r="EV203" s="163"/>
      <c r="EW203" s="163"/>
      <c r="EX203" s="163"/>
      <c r="EY203" s="163"/>
      <c r="EZ203" s="163"/>
      <c r="FA203" s="163"/>
      <c r="FB203" s="163"/>
      <c r="FC203" s="742"/>
      <c r="FD203" s="648" t="str">
        <f t="shared" si="94"/>
        <v/>
      </c>
      <c r="FE203" s="183"/>
      <c r="FF203" s="201"/>
      <c r="FG203" s="201"/>
      <c r="FH203" s="201"/>
      <c r="FI203" s="201"/>
      <c r="FJ203" s="201"/>
      <c r="FK203" s="201"/>
      <c r="FL203" s="182"/>
      <c r="FM203" s="182"/>
      <c r="FN203" s="334"/>
      <c r="FO203" s="123" t="str">
        <f t="shared" si="95"/>
        <v/>
      </c>
      <c r="FP203" s="889" t="str">
        <f>IF(Table1[[#This Row],[Baumwollanteil (in %)]]&lt;&gt;"","05","")</f>
        <v/>
      </c>
      <c r="FQ203" s="999"/>
      <c r="FR203" s="179" t="str">
        <f t="shared" si="96"/>
        <v/>
      </c>
      <c r="FS203" s="175"/>
      <c r="FT203" s="175"/>
      <c r="FU203" s="175"/>
      <c r="FV203" s="745" t="str">
        <f t="shared" si="97"/>
        <v/>
      </c>
      <c r="FZ203" s="24"/>
      <c r="GA203" s="24"/>
      <c r="GC203" s="1010" t="str">
        <f>IF(Table1[[#This Row],[Global Trade Item Number (GTIN)]]="","",Table1[[#This Row],[Global Trade Item Number (GTIN)]])</f>
        <v/>
      </c>
      <c r="GD203" s="790" t="str">
        <f>IF(Table1[[#This Row],[WAWI-Nr./ Kreditoren-Nummer
(ASDV)]]&lt;&gt;"",Table1[[#This Row],[WAWI-Nr./ Kreditoren-Nummer
(ASDV)]],"")</f>
        <v/>
      </c>
      <c r="GE203" s="190"/>
      <c r="GF203" s="790" t="str">
        <f>IF(Table1[[#This Row],[Gültig ab (Datum)]]&lt;&gt;"","31.12.9999","")</f>
        <v/>
      </c>
      <c r="GG203" s="190"/>
      <c r="GH203" s="190"/>
      <c r="GI203" s="616"/>
      <c r="GJ203" s="765"/>
      <c r="GK203" s="763"/>
      <c r="GL203" s="617"/>
      <c r="GM203" s="617"/>
      <c r="GN203" s="617"/>
      <c r="GO203" s="617"/>
      <c r="GP203" s="617"/>
      <c r="GQ203" s="775"/>
      <c r="GR203" s="771"/>
      <c r="GS203" s="159"/>
      <c r="GT203" s="610"/>
      <c r="GU203" s="610"/>
      <c r="GV203" s="610"/>
      <c r="GW203" s="610"/>
      <c r="GX203" s="610"/>
      <c r="GY203" s="610"/>
      <c r="GZ203" s="610"/>
      <c r="HA203" s="610"/>
      <c r="HB203" s="771"/>
      <c r="HC203" s="610"/>
      <c r="HD203" s="610"/>
      <c r="HE203" s="610"/>
      <c r="HF203" s="610"/>
      <c r="HG203" s="610"/>
      <c r="HH203" s="610"/>
      <c r="HI203" s="610"/>
      <c r="HJ203" s="610"/>
      <c r="HK203" s="610"/>
      <c r="HL203" s="771"/>
      <c r="HM203" s="610"/>
      <c r="HN203" s="610"/>
      <c r="HO203" s="610"/>
      <c r="HP203" s="610"/>
      <c r="HQ203" s="610"/>
      <c r="HR203" s="610"/>
      <c r="HS203" s="610"/>
      <c r="HT203" s="610"/>
      <c r="HU203" s="610"/>
      <c r="HV203" s="771"/>
      <c r="HW203" s="610"/>
      <c r="HX203" s="610"/>
      <c r="HY203" s="610"/>
      <c r="HZ203" s="610"/>
      <c r="IA203" s="610"/>
      <c r="IB203" s="610"/>
      <c r="IC203" s="610"/>
      <c r="ID203" s="610"/>
      <c r="IE203" s="610"/>
      <c r="IF203" s="610"/>
      <c r="IG203" s="771"/>
      <c r="IH203" s="610"/>
      <c r="II203" s="610"/>
      <c r="IJ203" s="610"/>
      <c r="IK203" s="610"/>
      <c r="IL203" s="610"/>
      <c r="IM203" s="610"/>
      <c r="IN203" s="610"/>
      <c r="IO203" s="610"/>
      <c r="IP203" s="610"/>
      <c r="IQ203" s="610"/>
      <c r="IR203" s="771"/>
      <c r="IS203" s="610"/>
      <c r="IT203" s="610"/>
      <c r="IU203" s="610"/>
      <c r="IV203" s="610"/>
      <c r="IW203" s="610"/>
      <c r="IX203" s="610"/>
      <c r="IY203" s="610"/>
      <c r="IZ203" s="610"/>
      <c r="JA203" s="610"/>
      <c r="JB203" s="610"/>
      <c r="JC203" s="771"/>
      <c r="JD203" s="610"/>
      <c r="JE203" s="610"/>
      <c r="JF203" s="610"/>
      <c r="JG203" s="610"/>
      <c r="JH203" s="610"/>
      <c r="JI203" s="610"/>
      <c r="JJ203" s="610"/>
      <c r="JK203" s="610"/>
      <c r="JL203" s="610"/>
      <c r="JM203" s="827"/>
      <c r="JN203" s="771"/>
      <c r="JO203" s="610"/>
      <c r="JP203" s="610"/>
      <c r="JQ203" s="610"/>
      <c r="JR203" s="610"/>
      <c r="JS203" s="610"/>
      <c r="JT203" s="610"/>
      <c r="JU203" s="610"/>
      <c r="JV203" s="610"/>
      <c r="JW203" s="610"/>
      <c r="JX203" s="610"/>
      <c r="JY203" s="771"/>
      <c r="JZ203" s="610"/>
      <c r="KA203" s="610"/>
      <c r="KB203" s="610"/>
      <c r="KC203" s="610"/>
      <c r="KD203" s="610"/>
      <c r="KE203" s="610"/>
      <c r="KF203" s="610"/>
      <c r="KG203" s="610"/>
      <c r="KH203" s="610"/>
      <c r="KI203" s="610"/>
      <c r="KL203" s="803" t="str">
        <f>IF(Table1[[#This Row],[GTIN]]&lt;&gt;"",Table1[[#This Row],[GTIN]],"")</f>
        <v/>
      </c>
      <c r="KM203" s="804" t="str">
        <f>Table1[[#This Row],[Kreditor]]</f>
        <v/>
      </c>
      <c r="KN203" s="805" t="str">
        <f>IF(Table1[[#This Row],[Gültig ab (Datum)]]&lt;&gt;"",Table1[[#This Row],[Gültig ab (Datum)]],"")</f>
        <v/>
      </c>
      <c r="KO203" s="805" t="str">
        <f>Table1[[#This Row],[Gültig bis]]</f>
        <v/>
      </c>
      <c r="KP203" s="818" t="str">
        <f>IF(Table1[[#This Row],[Artikel verpackt? 
(X=Ja)]]="","",Table1[[#This Row],[Artikel verpackt? 
(X=Ja)]])</f>
        <v/>
      </c>
      <c r="KQ203" s="806" t="str">
        <f>IF(Table1[[#This Row],[Verpackung recyclingfähig?
(X=Ja)]]="","",Table1[[#This Row],[Verpackung recyclingfähig?
(X=Ja)]])</f>
        <v/>
      </c>
      <c r="KR203" s="807"/>
      <c r="KS203" s="808"/>
      <c r="KT203" s="809"/>
      <c r="KU203" s="809"/>
      <c r="KV203" s="809"/>
      <c r="KW203" s="809"/>
      <c r="KX203" s="809"/>
      <c r="KY203" s="809"/>
      <c r="KZ203" s="810"/>
      <c r="LA203" s="811" t="str">
        <f>IF(Table1[[#This Row],[Hauptkörper - B1 - Art]]="","",VLOOKUP(Table1[[#This Row],[Hauptkörper - B1 - Art]],'DD FD'!B:C,2,FALSE))</f>
        <v/>
      </c>
      <c r="LB203" s="812" t="str">
        <f>IF(Table1[[#This Row],[Hauptkörper - B1 - Fraktion]]="","",VLOOKUP(Table1[[#This Row],[Hauptkörper - B1 - Fraktion]],'DD FD'!H:J,3,FALSE))</f>
        <v/>
      </c>
      <c r="LC203" s="809" t="str">
        <f>IF(Table1[[#This Row],[Hauptkörper - B1 - Gewicht
(in G)]]="","",Table1[[#This Row],[Hauptkörper - B1 - Gewicht
(in G)]])</f>
        <v/>
      </c>
      <c r="LD203" s="809" t="str">
        <f>IF(Table1[[#This Row],[Hauptkörper - B1 - Lizenzierungs-pflichtig? (X=Ja)]]="","",Table1[[#This Row],[Hauptkörper - B1 - Lizenzierungs-pflichtig? (X=Ja)]])</f>
        <v/>
      </c>
      <c r="LE203" s="812" t="str">
        <f>IF(Table1[[#This Row],[Hauptkörper - B1 - Virgin Material]]="","",VLOOKUP(Table1[[#This Row],[Hauptkörper - B1 - Virgin Material]],'DD FD'!AJ:AK,2,FALSE))</f>
        <v/>
      </c>
      <c r="LF203" s="813" t="str">
        <f>IF(Table1[[#This Row],[Hauptkörper - B1 - Virgin Material Anteil (in %)]]="","",Table1[[#This Row],[Hauptkörper - B1 - Virgin Material Anteil (in %)]])</f>
        <v/>
      </c>
      <c r="LG203" s="812" t="str">
        <f>IF(Table1[[#This Row],[Hauptkörper - B1 - Recyceltes Material]]="","",VLOOKUP(Table1[[#This Row],[Hauptkörper - B1 - Recyceltes Material]],'DD FD'!AL:AM,2,FALSE))</f>
        <v/>
      </c>
      <c r="LH203" s="813" t="str">
        <f>IF(Table1[[#This Row],[Hauptkörper - B1 - Recyceltes Material Anteil (in %)]]="","",Table1[[#This Row],[Hauptkörper - B1 - Recyceltes Material Anteil (in %)]])</f>
        <v/>
      </c>
      <c r="LI203" s="814" t="str">
        <f>IF(Table1[[#This Row],[Hauptkörper - B1 - Beschichtung]]="","",VLOOKUP(Table1[[#This Row],[Hauptkörper - B1 - Beschichtung]],'DD FD'!AE:AF,2,FALSE))</f>
        <v/>
      </c>
      <c r="LJ203" s="815" t="str">
        <f>IF(Table1[[#This Row],[Hauptkörper - B1 - Beschichtung Anteil (in %)]]="","",Table1[[#This Row],[Hauptkörper - B1 - Beschichtung Anteil (in %)]])</f>
        <v/>
      </c>
      <c r="LK203" s="811" t="str">
        <f>IF(Table1[[#This Row],[Hauptkörper - B2 - Art]]="","",VLOOKUP(Table1[[#This Row],[Hauptkörper - B2 - Art]],'DD FD'!B:C,2,FALSE))</f>
        <v/>
      </c>
      <c r="LL203" s="812" t="str">
        <f>IF(Table1[[#This Row],[Hauptkörper - B2 - Fraktion]]="","",VLOOKUP(Table1[[#This Row],[Hauptkörper - B2 - Fraktion]],'DD FD'!H:J,3,FALSE))</f>
        <v/>
      </c>
      <c r="LM203" s="809" t="str">
        <f>IF(Table1[[#This Row],[Hauptkörper - B2 - Gewicht
(in G)]]="","",Table1[[#This Row],[Hauptkörper - B2 - Gewicht
(in G)]])</f>
        <v/>
      </c>
      <c r="LN203" s="809" t="str">
        <f>IF(Table1[[#This Row],[Hauptkörper - B2 - Lizenzierungs-pflichtig? (X=Ja)]]="","",Table1[[#This Row],[Hauptkörper - B2 - Lizenzierungs-pflichtig? (X=Ja)]])</f>
        <v/>
      </c>
      <c r="LO203" s="812" t="str">
        <f>IF(Table1[[#This Row],[Hauptkörper - B2 - Virgin Material]]="","",VLOOKUP(Table1[[#This Row],[Hauptkörper - B2 - Virgin Material]],'DD FD'!AJ:AK,2,FALSE))</f>
        <v/>
      </c>
      <c r="LP203" s="813" t="str">
        <f>IF(Table1[[#This Row],[Hauptkörper - B2 - Virgin Material Anteil (in %)]]="","",Table1[[#This Row],[Hauptkörper - B2 - Virgin Material Anteil (in %)]])</f>
        <v/>
      </c>
      <c r="LQ203" s="812" t="str">
        <f>IF(Table1[[#This Row],[Hauptkörper - B2 - Recyceltes Material]]="","",VLOOKUP(Table1[[#This Row],[Hauptkörper - B2 - Recyceltes Material]],'DD FD'!AL:AM,2,FALSE))</f>
        <v/>
      </c>
      <c r="LR203" s="813" t="str">
        <f>IF(Table1[[#This Row],[Hauptkörper - B2 - Recyceltes Material Anteil (in %)]]="","",Table1[[#This Row],[Hauptkörper - B2 - Recyceltes Material Anteil (in %)]])</f>
        <v/>
      </c>
      <c r="LS203" s="812" t="str">
        <f>IF(Table1[[#This Row],[Hauptkörper - B2 - Beschichtung]]="","",VLOOKUP(Table1[[#This Row],[Hauptkörper - B2 - Beschichtung]],'DD FD'!AE:AF,2,FALSE))</f>
        <v/>
      </c>
      <c r="LT203" s="815" t="str">
        <f>IF(Table1[[#This Row],[Hauptkörper - B2 - Beschichtung Anteil (in %)]]="","",Table1[[#This Row],[Hauptkörper - B2 - Beschichtung Anteil (in %)]])</f>
        <v/>
      </c>
      <c r="LU203" s="811" t="str">
        <f>IF(Table1[[#This Row],[Hauptkörper - B3 - Art]]="","",VLOOKUP(Table1[[#This Row],[Hauptkörper - B3 - Art]],'DD FD'!B:C,2,FALSE))</f>
        <v/>
      </c>
      <c r="LV203" s="812" t="str">
        <f>IF(Table1[[#This Row],[Hauptkörper - B3 - Fraktion]]="","",VLOOKUP(Table1[[#This Row],[Hauptkörper - B3 - Fraktion]],'DD FD'!H:J,3,FALSE))</f>
        <v/>
      </c>
      <c r="LW203" s="809" t="str">
        <f>IF(Table1[[#This Row],[Hauptkörper - B3 - Gewicht
(in G)]]="","",Table1[[#This Row],[Hauptkörper - B3 - Gewicht
(in G)]])</f>
        <v/>
      </c>
      <c r="LX203" s="809" t="str">
        <f>IF(Table1[[#This Row],[Hauptkörper - B3 - Lizenzierungs-pflichtig? (X=Ja)]]="","",Table1[[#This Row],[Hauptkörper - B3 - Lizenzierungs-pflichtig? (X=Ja)]])</f>
        <v/>
      </c>
      <c r="LY203" s="812" t="str">
        <f>IF(Table1[[#This Row],[Hauptkörper - B3 - Virgin Material]]="","",VLOOKUP(Table1[[#This Row],[Hauptkörper - B3 - Virgin Material]],'DD FD'!AJ:AK,2,FALSE))</f>
        <v/>
      </c>
      <c r="LZ203" s="813" t="str">
        <f>IF(Table1[[#This Row],[Hauptkörper - B3 - Virgin Material Anteil (in %)]]="","",Table1[[#This Row],[Hauptkörper - B3 - Virgin Material Anteil (in %)]])</f>
        <v/>
      </c>
      <c r="MA203" s="812" t="str">
        <f>IF(Table1[[#This Row],[Hauptkörper - B3 - Recyceltes Material]]="","",VLOOKUP(Table1[[#This Row],[Hauptkörper - B3 - Recyceltes Material]],'DD FD'!AL:AM,2,FALSE))</f>
        <v/>
      </c>
      <c r="MB203" s="813" t="str">
        <f>IF(Table1[[#This Row],[Hauptkörper - B3 - Recyceltes Material Anteil (in %)]]="","",Table1[[#This Row],[Hauptkörper - B3 - Recyceltes Material Anteil (in %)]])</f>
        <v/>
      </c>
      <c r="MC203" s="812" t="str">
        <f>IF(Table1[[#This Row],[Hauptkörper - B3 - Beschichtung]]="","",VLOOKUP(Table1[[#This Row],[Hauptkörper - B3 - Beschichtung]],'DD FD'!AE:AF,2,FALSE))</f>
        <v/>
      </c>
      <c r="MD203" s="815" t="str">
        <f>IF(Table1[[#This Row],[Hauptkörper - B3 - Beschichtung Anteil (in %)]]="","",Table1[[#This Row],[Hauptkörper - B3 - Beschichtung Anteil (in %)]])</f>
        <v/>
      </c>
      <c r="ME203" s="811" t="str">
        <f>IF(Table1[[#This Row],[Verschluss - B1 - Art]]="","",VLOOKUP(Table1[[#This Row],[Verschluss - B1 - Art]],'DD FD'!D:E,2,FALSE))</f>
        <v/>
      </c>
      <c r="MF203" s="812" t="str">
        <f>IF(Table1[[#This Row],[Verschluss - B1 - Fraktion]]="","",VLOOKUP(Table1[[#This Row],[Verschluss - B1 - Fraktion]],'DD FD'!H:J,3,FALSE))</f>
        <v/>
      </c>
      <c r="MG203" s="809" t="str">
        <f>IF(Table1[[#This Row],[Verschluss - B1 - Gewicht (in G)]]="","",Table1[[#This Row],[Verschluss - B1 - Gewicht (in G)]])</f>
        <v/>
      </c>
      <c r="MH203" s="809" t="str">
        <f>IF(Table1[[#This Row],[Verschluss - B1 - Lizenzierungs-pflichtig? (X=Ja)]]="","",Table1[[#This Row],[Verschluss - B1 - Lizenzierungs-pflichtig? (X=Ja)]])</f>
        <v/>
      </c>
      <c r="MI203" s="809" t="str">
        <f>IF(Table1[[#This Row],[Verschluss - B1 - Trennbar vom Hauptkörper? (X=Ja)]]="","",Table1[[#This Row],[Verschluss - B1 - Trennbar vom Hauptkörper? (X=Ja)]])</f>
        <v/>
      </c>
      <c r="MJ203" s="812" t="str">
        <f>IF(Table1[[#This Row],[Verschluss - B1 - Virgin Material]]="","",VLOOKUP(Table1[[#This Row],[Verschluss - B1 - Virgin Material]],'DD FD'!AJ:AK,2,FALSE))</f>
        <v/>
      </c>
      <c r="MK203" s="813" t="str">
        <f>IF(Table1[[#This Row],[Verschluss - B1 - Virgin Material Anteil (in %)]]="","",Table1[[#This Row],[Verschluss - B1 - Virgin Material Anteil (in %)]])</f>
        <v/>
      </c>
      <c r="ML203" s="812" t="str">
        <f>IF(Table1[[#This Row],[Verschluss - B1 - Recyceltes Material]]="","",VLOOKUP(Table1[[#This Row],[Verschluss - B1 - Recyceltes Material]],'DD FD'!AL:AM,2,FALSE))</f>
        <v/>
      </c>
      <c r="MM203" s="813" t="str">
        <f>IF(Table1[[#This Row],[Verschluss - B1 - Recyceltes Material Anteil (in %)]]="","",Table1[[#This Row],[Verschluss - B1 - Recyceltes Material Anteil (in %)]])</f>
        <v/>
      </c>
      <c r="MN203" s="812" t="str">
        <f>IF(Table1[[#This Row],[Verschluss - B1 - Beschichtung]]="","",VLOOKUP(Table1[[#This Row],[Verschluss - B1 - Beschichtung]],'DD FD'!AE:AF,2,FALSE))</f>
        <v/>
      </c>
      <c r="MO203" s="815" t="str">
        <f>IF(Table1[[#This Row],[Verschluss - B1 - Beschichtung Anteil (in %)]]="","",Table1[[#This Row],[Verschluss - B1 - Beschichtung Anteil (in %)]])</f>
        <v/>
      </c>
      <c r="MP203" s="811" t="str">
        <f>IF(Table1[[#This Row],[Verschluss - B2 - Art]]="","",VLOOKUP(Table1[[#This Row],[Verschluss - B2 - Art]],'DD FD'!D:E,2,FALSE))</f>
        <v/>
      </c>
      <c r="MQ203" s="812" t="str">
        <f>IF(Table1[[#This Row],[Verschluss - B2 - Fraktion]]="","",VLOOKUP(Table1[[#This Row],[Verschluss - B2 - Fraktion]],'DD FD'!H:J,3,FALSE))</f>
        <v/>
      </c>
      <c r="MR203" s="809" t="str">
        <f>IF(Table1[[#This Row],[Verschluss - B2 - Gewicht (in G)]]="","",Table1[[#This Row],[Verschluss - B2 - Gewicht (in G)]])</f>
        <v/>
      </c>
      <c r="MS203" s="809" t="str">
        <f>IF(Table1[[#This Row],[Verschluss - B2 - Lizenzierungs-pflichtig? (X=Ja)]]="","",Table1[[#This Row],[Verschluss - B2 - Lizenzierungs-pflichtig? (X=Ja)]])</f>
        <v/>
      </c>
      <c r="MT203" s="809" t="str">
        <f>IF(Table1[[#This Row],[Verschluss - B2 - Trennbar vom Hauptkörper? (X=Ja)]]="","",Table1[[#This Row],[Verschluss - B2 - Trennbar vom Hauptkörper? (X=Ja)]])</f>
        <v/>
      </c>
      <c r="MU203" s="812" t="str">
        <f>IF(Table1[[#This Row],[Verschluss - B2 - Virgin Material]]="","",VLOOKUP(Table1[[#This Row],[Verschluss - B2 - Virgin Material]],'DD FD'!AJ:AK,2,FALSE))</f>
        <v/>
      </c>
      <c r="MV203" s="813" t="str">
        <f>IF(Table1[[#This Row],[Verschluss - B2 - Virgin Material Anteil (in %)]]="","",Table1[[#This Row],[Verschluss - B2 - Virgin Material Anteil (in %)]])</f>
        <v/>
      </c>
      <c r="MW203" s="812" t="str">
        <f>IF(Table1[[#This Row],[Verschluss - B2 - Recyceltes Material]]="","",VLOOKUP(Table1[[#This Row],[Verschluss - B2 - Recyceltes Material]],'DD FD'!AL:AM,2,FALSE))</f>
        <v/>
      </c>
      <c r="MX203" s="813" t="str">
        <f>IF(Table1[[#This Row],[Verschluss - B2 - Recyceltes Material Anteil (in %)]]="","",Table1[[#This Row],[Verschluss - B2 - Recyceltes Material Anteil (in %)]])</f>
        <v/>
      </c>
      <c r="MY203" s="812" t="str">
        <f>IF(Table1[[#This Row],[Verschluss - B2 - Beschichtung]]="","",VLOOKUP(Table1[[#This Row],[Verschluss - B2 - Beschichtung]],'DD FD'!AE:AF,2,FALSE))</f>
        <v/>
      </c>
      <c r="MZ203" s="815" t="str">
        <f>IF(Table1[[#This Row],[Verschluss - B2 - Beschichtung Anteil (in %)]]="","",Table1[[#This Row],[Verschluss - B2 - Beschichtung Anteil (in %)]])</f>
        <v/>
      </c>
      <c r="NA203" s="811" t="str">
        <f>IF(Table1[[#This Row],[Verschluss - B3 - Art]]="","",VLOOKUP(Table1[[#This Row],[Verschluss - B3 - Art]],'DD FD'!D:E,2,FALSE))</f>
        <v/>
      </c>
      <c r="NB203" s="812" t="str">
        <f>IF(Table1[[#This Row],[Verschluss - B3 - Fraktion]]="","",VLOOKUP(Table1[[#This Row],[Verschluss - B3 - Fraktion]],'DD FD'!H:J,3,FALSE))</f>
        <v/>
      </c>
      <c r="NC203" s="809" t="str">
        <f>IF(Table1[[#This Row],[Verschluss - B3 - Gewicht (in G)]]="","",Table1[[#This Row],[Verschluss - B3 - Gewicht (in G)]])</f>
        <v/>
      </c>
      <c r="ND203" s="809" t="str">
        <f>IF(Table1[[#This Row],[Verschluss - B3 - Lizenzierungs-pflichtig? (X=Ja)]]="","",Table1[[#This Row],[Verschluss - B3 - Lizenzierungs-pflichtig? (X=Ja)]])</f>
        <v/>
      </c>
      <c r="NE203" s="809" t="str">
        <f>IF(Table1[[#This Row],[Verschluss - B3 - Trennbar vom Hauptkörper? (X=Ja)]]="","",Table1[[#This Row],[Verschluss - B3 - Trennbar vom Hauptkörper? (X=Ja)]])</f>
        <v/>
      </c>
      <c r="NF203" s="812" t="str">
        <f>IF(Table1[[#This Row],[Verschluss - B3 - Virgin Material]]="","",VLOOKUP(Table1[[#This Row],[Verschluss - B3 - Virgin Material]],'DD FD'!AJ:AK,2,FALSE))</f>
        <v/>
      </c>
      <c r="NG203" s="813" t="str">
        <f>IF(Table1[[#This Row],[Verschluss - B3 - Virgin Material Anteil (in %)]]="","",Table1[[#This Row],[Verschluss - B3 - Virgin Material Anteil (in %)]])</f>
        <v/>
      </c>
      <c r="NH203" s="812" t="str">
        <f>IF(Table1[[#This Row],[Verschluss - B3 - Recyceltes Material]]="","",VLOOKUP(Table1[[#This Row],[Verschluss - B3 - Recyceltes Material]],'DD FD'!AL:AM,2,FALSE))</f>
        <v/>
      </c>
      <c r="NI203" s="813" t="str">
        <f>IF(Table1[[#This Row],[Verschluss - B3 - Recyceltes Material Anteil (in %)]]="","",Table1[[#This Row],[Verschluss - B3 - Recyceltes Material Anteil (in %)]])</f>
        <v/>
      </c>
      <c r="NJ203" s="812" t="str">
        <f>IF(Table1[[#This Row],[Verschluss - B3 - Beschichtung]]="","",VLOOKUP(Table1[[#This Row],[Verschluss - B3 - Beschichtung]],'DD FD'!AE:AF,2,FALSE))</f>
        <v/>
      </c>
      <c r="NK203" s="815" t="str">
        <f>IF(Table1[[#This Row],[Verschluss - B3 - Beschichtung Anteil (in %)]]="","",Table1[[#This Row],[Verschluss - B3 - Beschichtung Anteil (in %)]])</f>
        <v/>
      </c>
      <c r="NL203" s="811" t="str">
        <f>IF(Table1[[#This Row],[Etikett - B1 - Art]]="","",VLOOKUP(Table1[[#This Row],[Etikett - B1 - Art]],'DD FD'!F:G,2,FALSE))</f>
        <v/>
      </c>
      <c r="NM203" s="812" t="str">
        <f>IF(Table1[[#This Row],[Etikett - B1 - Fraktion]]="","",VLOOKUP(Table1[[#This Row],[Etikett - B1 - Fraktion]],'DD FD'!H:J,3,FALSE))</f>
        <v/>
      </c>
      <c r="NN203" s="809" t="str">
        <f>IF(Table1[[#This Row],[Etikett - B1 - Gewicht (in G)]]="","",Table1[[#This Row],[Etikett - B1 - Gewicht (in G)]])</f>
        <v/>
      </c>
      <c r="NO203" s="809" t="str">
        <f>IF(Table1[[#This Row],[Etikett - B1 - Lizenzierungs-pflichtig? (X=Ja)]]="","",Table1[[#This Row],[Etikett - B1 - Lizenzierungs-pflichtig? (X=Ja)]])</f>
        <v/>
      </c>
      <c r="NP203" s="809" t="str">
        <f>IF(Table1[[#This Row],[Etikett - B1 - Trennbar vom Hauptkörper? (X=Ja)]]="","",Table1[[#This Row],[Etikett - B1 - Trennbar vom Hauptkörper? (X=Ja)]])</f>
        <v/>
      </c>
      <c r="NQ203" s="812" t="str">
        <f>IF(Table1[[#This Row],[Etikett - B1 - Virgin Material]]="","",VLOOKUP(Table1[[#This Row],[Etikett - B1 - Virgin Material]],'DD FD'!AJ:AK,2,FALSE))</f>
        <v/>
      </c>
      <c r="NR203" s="813" t="str">
        <f>IF(Table1[[#This Row],[Etikett - B1 - Virgin Material Anteil (in %)]]="","",Table1[[#This Row],[Etikett - B1 - Virgin Material Anteil (in %)]])</f>
        <v/>
      </c>
      <c r="NS203" s="812" t="str">
        <f>IF(Table1[[#This Row],[Etikett - B1 - Recyceltes Material]]="","",VLOOKUP(Table1[[#This Row],[Etikett - B1 - Recyceltes Material]],'DD FD'!AL:AM,2,FALSE))</f>
        <v/>
      </c>
      <c r="NT203" s="813" t="str">
        <f>IF(Table1[[#This Row],[Etikett - B1 - Recyceltes Material Anteil (in %)]]="","",Table1[[#This Row],[Etikett - B1 - Recyceltes Material Anteil (in %)]])</f>
        <v/>
      </c>
      <c r="NU203" s="812" t="str">
        <f>IF(Table1[[#This Row],[Etikett - B1 - Beschichtung]]="","",VLOOKUP(Table1[[#This Row],[Etikett - B1 - Beschichtung]],'DD FD'!AE:AF,2,FALSE))</f>
        <v/>
      </c>
      <c r="NV203" s="815" t="str">
        <f>IF(Table1[[#This Row],[Etikett - B1 - Beschichtung Anteil (in %)]]="","",Table1[[#This Row],[Etikett - B1 - Beschichtung Anteil (in %)]])</f>
        <v/>
      </c>
      <c r="NW203" s="811" t="str">
        <f>IF(Table1[[#This Row],[Etikett - B2 - Art]]="","",VLOOKUP(Table1[[#This Row],[Etikett - B2 - Art]],'DD FD'!F:G,2,FALSE))</f>
        <v/>
      </c>
      <c r="NX203" s="812" t="str">
        <f>IF(Table1[[#This Row],[Etikett - B2 - Fraktion]]="","",VLOOKUP(Table1[[#This Row],[Etikett - B2 - Fraktion]],'DD FD'!H:J,3,FALSE))</f>
        <v/>
      </c>
      <c r="NY203" s="809" t="str">
        <f>IF(Table1[[#This Row],[Etikett - B2 - Gewicht (in G)]]="","",Table1[[#This Row],[Etikett - B2 - Gewicht (in G)]])</f>
        <v/>
      </c>
      <c r="NZ203" s="809" t="str">
        <f>IF(Table1[[#This Row],[Etikett - B2 - Lizenzierungs-pflichtig? (X=Ja)]]="","",Table1[[#This Row],[Etikett - B2 - Lizenzierungs-pflichtig? (X=Ja)]])</f>
        <v/>
      </c>
      <c r="OA203" s="809" t="str">
        <f>IF(Table1[[#This Row],[Etikett - B2 - Trennbar vom Hauptkörper? (X=Ja)]]="","",Table1[[#This Row],[Etikett - B2 - Trennbar vom Hauptkörper? (X=Ja)]])</f>
        <v/>
      </c>
      <c r="OB203" s="812" t="str">
        <f>IF(Table1[[#This Row],[Etikett - B2 - Virgin Material]]="","",VLOOKUP(Table1[[#This Row],[Etikett - B2 - Virgin Material]],'DD FD'!AJ:AK,2,FALSE))</f>
        <v/>
      </c>
      <c r="OC203" s="813" t="str">
        <f>IF(Table1[[#This Row],[Etikett - B2 - Virgin Material Anteil (in %)]]="","",Table1[[#This Row],[Etikett - B2 - Virgin Material Anteil (in %)]])</f>
        <v/>
      </c>
      <c r="OD203" s="812" t="str">
        <f>IF(Table1[[#This Row],[Etikett - B2 - Recyceltes Material]]="","",VLOOKUP(Table1[[#This Row],[Etikett - B2 - Recyceltes Material]],'DD FD'!AL:AM,2,FALSE))</f>
        <v/>
      </c>
      <c r="OE203" s="813" t="str">
        <f>IF(Table1[[#This Row],[Etikett - B2 - Recyceltes Material Anteil (in %)]]="","",Table1[[#This Row],[Etikett - B2 - Recyceltes Material Anteil (in %)]])</f>
        <v/>
      </c>
      <c r="OF203" s="812" t="str">
        <f>IF(Table1[[#This Row],[Etikett - B2 - Beschichtung]]="","",VLOOKUP(Table1[[#This Row],[Etikett - B2 - Beschichtung]],'DD FD'!AE:AF,2,FALSE))</f>
        <v/>
      </c>
      <c r="OG203" s="815" t="str">
        <f>IF(Table1[[#This Row],[Etikett - B2 - Beschichtung Anteil (in %)]]="","",Table1[[#This Row],[Etikett - B2 - Beschichtung Anteil (in %)]])</f>
        <v/>
      </c>
      <c r="OH203" s="811" t="str">
        <f>IF(Table1[[#This Row],[Etikett - B3 - Art]]="","",VLOOKUP(Table1[[#This Row],[Etikett - B3 - Art]],'DD FD'!F:G,2,FALSE))</f>
        <v/>
      </c>
      <c r="OI203" s="812" t="str">
        <f>IF(Table1[[#This Row],[Etikett - B3 - Fraktion]]="","",VLOOKUP(Table1[[#This Row],[Etikett - B3 - Fraktion]],'DD FD'!H:J,3,FALSE))</f>
        <v/>
      </c>
      <c r="OJ203" s="809" t="str">
        <f>IF(Table1[[#This Row],[Etikett - B3 - Gewicht (in G)]]="","",Table1[[#This Row],[Etikett - B3 - Gewicht (in G)]])</f>
        <v/>
      </c>
      <c r="OK203" s="809" t="str">
        <f>IF(Table1[[#This Row],[Etikett - B3 - Lizenzierungs-pflichtig? (X=Ja)]]="","",Table1[[#This Row],[Etikett - B3 - Lizenzierungs-pflichtig? (X=Ja)]])</f>
        <v/>
      </c>
      <c r="OL203" s="809" t="str">
        <f>IF(Table1[[#This Row],[Etikett - B3 - Trennbar vom Hauptkörper? (X=Ja)]]="","",Table1[[#This Row],[Etikett - B3 - Trennbar vom Hauptkörper? (X=Ja)]])</f>
        <v/>
      </c>
      <c r="OM203" s="812" t="str">
        <f>IF(Table1[[#This Row],[Etikett - B3 - Virgin Material]]="","",VLOOKUP(Table1[[#This Row],[Etikett - B3 - Virgin Material]],'DD FD'!AJ:AK,2,FALSE))</f>
        <v/>
      </c>
      <c r="ON203" s="813" t="str">
        <f>IF(Table1[[#This Row],[Etikett - B3 - Virgin Material Anteil (in %)]]="","",Table1[[#This Row],[Etikett - B3 - Virgin Material Anteil (in %)]])</f>
        <v/>
      </c>
      <c r="OO203" s="812" t="str">
        <f>IF(Table1[[#This Row],[Etikett - B3 - Recyceltes Material]]="","",VLOOKUP(Table1[[#This Row],[Etikett - B3 - Recyceltes Material]],'DD FD'!AL:AM,2,FALSE))</f>
        <v/>
      </c>
      <c r="OP203" s="813" t="str">
        <f>IF(Table1[[#This Row],[Etikett - B3 - Recyceltes Material Anteil (in %)]]="","",Table1[[#This Row],[Etikett - B3 - Recyceltes Material Anteil (in %)]])</f>
        <v/>
      </c>
      <c r="OQ203" s="812" t="str">
        <f>IF(Table1[[#This Row],[Etikett - B3 - Beschichtung]]="","",VLOOKUP(Table1[[#This Row],[Etikett - B3 - Beschichtung]],'DD FD'!AE:AF,2,FALSE))</f>
        <v/>
      </c>
      <c r="OR203" s="861" t="str">
        <f>IF(Table1[[#This Row],[Etikett - B3 - Beschichtung Anteil (in %)]]="","",Table1[[#This Row],[Etikett - B3 - Beschichtung Anteil (in %)]])</f>
        <v/>
      </c>
      <c r="OS203" s="866">
        <f>ROUNDUP(SUM(
IF(AND(LB203='DD FD'!$J$7,LD203='DD FD'!$AI$3),LC203,0),
IF(AND(LL203='DD FD'!$J$7,LN203='DD FD'!$AI$3),LM203,0),
IF(AND(LV203='DD FD'!$J$7,LX203='DD FD'!$AI$3),LW203,0),
IF(AND(MF203='DD FD'!$J$7,MH203='DD FD'!$AI$3),MG203,0),
IF(AND(MQ203='DD FD'!$J$7,MS203='DD FD'!$AI$3),MR203,0),
IF(AND(NB203='DD FD'!$J$7,ND203='DD FD'!$AI$3),NC203,0),
IF(AND(NM203='DD FD'!$J$7,NO203='DD FD'!$AI$3),NN203,0),
IF(AND(NX203='DD FD'!$J$7,NZ203='DD FD'!$AI$3),NY203,0),
IF(AND(OI203='DD FD'!$J$7,OK203='DD FD'!$AI$3),OJ203,0),
),2)</f>
        <v>0</v>
      </c>
      <c r="OT203" s="865">
        <f>ROUNDUP(SUM(
IF(AND(LB203='DD FD'!$J$6,LD203='DD FD'!$AI$3),LC203,0),
IF(AND(LL203='DD FD'!$J$6,LN203='DD FD'!$AI$3),LM203,0),
IF(AND(LV203='DD FD'!$J$6,LX203='DD FD'!$AI$3),LW203,0),
IF(AND(MF203='DD FD'!$J$6,MH203='DD FD'!$AI$3),MG203,0),
IF(AND(MQ203='DD FD'!$J$6,MS203='DD FD'!$AI$3),MR203,0),
IF(AND(NB203='DD FD'!$J$6,ND203='DD FD'!$AI$3),NC203,0),
IF(AND(NM203='DD FD'!$J$6,NO203='DD FD'!$AI$3),NN203,0),
IF(AND(NX203='DD FD'!$J$6,NZ203='DD FD'!$AI$3),NY203,0),
IF(AND(OI203='DD FD'!$J$6,OK203='DD FD'!$AI$3),OJ203,0),
),2)</f>
        <v>0</v>
      </c>
      <c r="OU203" s="865">
        <f>ROUNDUP(SUM(
IF(AND(LB203='DD FD'!$J$10,LD203='DD FD'!$AI$3),LC203,0),
IF(AND(LL203='DD FD'!$J$10,LN203='DD FD'!$AI$3),LM203,0),
IF(AND(LV203='DD FD'!$J$10,LX203='DD FD'!$AI$3),LW203,0),
IF(AND(MF203='DD FD'!$J$10,MH203='DD FD'!$AI$3),MG203,0),
IF(AND(MQ203='DD FD'!$J$10,MS203='DD FD'!$AI$3),MR203,0),
IF(AND(NB203='DD FD'!$J$10,ND203='DD FD'!$AI$3),NC203,0),
IF(AND(NM203='DD FD'!$J$10,NO203='DD FD'!$AI$3),NN203,0),
IF(AND(NX203='DD FD'!$J$10,NZ203='DD FD'!$AI$3),NY203,0),
IF(AND(OI203='DD FD'!$J$10,OK203='DD FD'!$AI$3),OJ203,0),
),2)</f>
        <v>0</v>
      </c>
      <c r="OV203" s="865">
        <f>ROUNDUP(SUM(
IF(AND(LB203='DD FD'!$J$8,LD203='DD FD'!$AI$3),LC203,0),
IF(AND(LL203='DD FD'!$J$8,LN203='DD FD'!$AI$3),LM203,0),
IF(AND(LV203='DD FD'!$J$8,LX203='DD FD'!$AI$3),LW203,0),
IF(AND(MF203='DD FD'!$J$8,MH203='DD FD'!$AI$3),MG203,0),
IF(AND(MQ203='DD FD'!$J$8,MS203='DD FD'!$AI$3),MR203,0),
IF(AND(NB203='DD FD'!$J$8,ND203='DD FD'!$AI$3),NC203,0),
IF(AND(NM203='DD FD'!$J$8,NO203='DD FD'!$AI$3),NN203,0),
IF(AND(NX203='DD FD'!$J$8,NZ203='DD FD'!$AI$3),NY203,0),
IF(AND(OI203='DD FD'!$J$8,OK203='DD FD'!$AI$3),OJ203,0),
),2)</f>
        <v>0</v>
      </c>
      <c r="OW203" s="865">
        <f>ROUNDUP(SUM(
IF(AND(LB203='DD FD'!$J$5,LD203='DD FD'!$AI$3),LC203,0),
IF(AND(LL203='DD FD'!$J$5,LN203='DD FD'!$AI$3),LM203,0),
IF(AND(LV203='DD FD'!$J$5,LX203='DD FD'!$AI$3),LW203,0),
IF(AND(MF203='DD FD'!$J$5,MH203='DD FD'!$AI$3),MG203,0),
IF(AND(MQ203='DD FD'!$J$5,MS203='DD FD'!$AI$3),MR203,0),
IF(AND(NB203='DD FD'!$J$5,ND203='DD FD'!$AI$3),NC203,0),
IF(AND(NM203='DD FD'!$J$5,NO203='DD FD'!$AI$3),NN203,0),
IF(AND(NX203='DD FD'!$J$5,NZ203='DD FD'!$AI$3),NY203,0),
IF(AND(OI203='DD FD'!$J$5,OK203='DD FD'!$AI$3),OJ203,0),
),2)</f>
        <v>0</v>
      </c>
      <c r="OX203" s="865">
        <f>ROUNDUP(SUM(
IF(AND(LB203='DD FD'!$J$9,LD203='DD FD'!$AI$3),LC203,0),
IF(AND(LL203='DD FD'!$J$9,LN203='DD FD'!$AI$3),LM203,0),
IF(AND(LV203='DD FD'!$J$9,LX203='DD FD'!$AI$3),LW203,0),
IF(AND(MF203='DD FD'!$J$9,MH203='DD FD'!$AI$3),MG203,0),
IF(AND(MQ203='DD FD'!$J$9,MS203='DD FD'!$AI$3),MR203,0),
IF(AND(NB203='DD FD'!$J$9,ND203='DD FD'!$AI$3),NC203,0),
IF(AND(NM203='DD FD'!$J$9,NO203='DD FD'!$AI$3),NN203,0),
IF(AND(NX203='DD FD'!$J$9,NZ203='DD FD'!$AI$3),NY203,0),
IF(AND(OI203='DD FD'!$J$9,OK203='DD FD'!$AI$3),OJ203,0),
),2)</f>
        <v>0</v>
      </c>
      <c r="OY203" s="865">
        <f>ROUNDUP(SUM(
IF(AND(LB203='DD FD'!$J$4,LD203='DD FD'!$AI$3),LC203,0),
IF(AND(LL203='DD FD'!$J$4,LN203='DD FD'!$AI$3),LM203,0),
IF(AND(LV203='DD FD'!$J$4,LX203='DD FD'!$AI$3),LW203,0),
IF(AND(MF203='DD FD'!$J$4,MH203='DD FD'!$AI$3),MG203,0),
IF(AND(MQ203='DD FD'!$J$4,MS203='DD FD'!$AI$3),MR203,0),
IF(AND(NB203='DD FD'!$J$4,ND203='DD FD'!$AI$3),NC203,0),
IF(AND(NM203='DD FD'!$J$4,NO203='DD FD'!$AI$3),NN203,0),
IF(AND(NX203='DD FD'!$J$4,NZ203='DD FD'!$AI$3),NY203,0),
IF(AND(OI203='DD FD'!$J$4,OK203='DD FD'!$AI$3),OJ203,0),
),2)</f>
        <v>0</v>
      </c>
      <c r="OZ203" s="867">
        <f>ROUNDUP(SUM(
IF(AND(LB203='DD FD'!$J$11,LD203='DD FD'!$AI$3),LC203,0),
IF(AND(LL203='DD FD'!$J$11,LN203='DD FD'!$AI$3),LM203,0),
IF(AND(LV203='DD FD'!$J$11,LX203='DD FD'!$AI$3),LW203,0),
IF(AND(MF203='DD FD'!$J$11,MH203='DD FD'!$AI$3),MG203,0),
IF(AND(MQ203='DD FD'!$J$11,MS203='DD FD'!$AI$3),MR203,0),
IF(AND(NB203='DD FD'!$J$11,ND203='DD FD'!$AI$3),NC203,0),
IF(AND(NM203='DD FD'!$J$11,NO203='DD FD'!$AI$3),NN203,0),
IF(AND(NX203='DD FD'!$J$11,NZ203='DD FD'!$AI$3),NY203,0),
IF(AND(OI203='DD FD'!$J$11,OK203='DD FD'!$AI$3),OJ203,0),
),2)</f>
        <v>0</v>
      </c>
    </row>
    <row r="204" spans="1:416">
      <c r="A204" s="663"/>
      <c r="B204" s="182"/>
      <c r="C204" s="282"/>
      <c r="D204" s="282"/>
      <c r="E204" s="183"/>
      <c r="F204" s="355"/>
      <c r="G204" s="359"/>
      <c r="H204" s="664"/>
      <c r="I204" s="173"/>
      <c r="J204" s="161" t="str">
        <f t="shared" si="81"/>
        <v/>
      </c>
      <c r="K204" s="633" t="str">
        <f t="shared" si="98"/>
        <v/>
      </c>
      <c r="L204" s="636"/>
      <c r="M204" s="124" t="str">
        <f t="shared" si="99"/>
        <v/>
      </c>
      <c r="N204" s="125" t="str">
        <f t="shared" si="82"/>
        <v/>
      </c>
      <c r="O204" s="175"/>
      <c r="P204" s="175"/>
      <c r="Q204" s="126" t="str">
        <f t="shared" si="100"/>
        <v/>
      </c>
      <c r="R204" s="184"/>
      <c r="S204" s="184"/>
      <c r="T204" s="182"/>
      <c r="U204" s="182"/>
      <c r="V204" s="182"/>
      <c r="W204" s="358"/>
      <c r="X204" s="182"/>
      <c r="Y204" s="183"/>
      <c r="Z204" s="123"/>
      <c r="AA204" s="176"/>
      <c r="AB204" s="176"/>
      <c r="AC204" s="176"/>
      <c r="AD204" s="176"/>
      <c r="AE204" s="176"/>
      <c r="AF204" s="176"/>
      <c r="AG204" s="127" t="str">
        <f t="shared" si="101"/>
        <v/>
      </c>
      <c r="AH204" s="127" t="str">
        <f t="shared" si="102"/>
        <v/>
      </c>
      <c r="AI204" s="370"/>
      <c r="AJ204" s="635"/>
      <c r="AK204" s="619" t="str">
        <f t="shared" si="103"/>
        <v/>
      </c>
      <c r="AL204" s="124" t="str">
        <f t="shared" si="83"/>
        <v/>
      </c>
      <c r="AM204" s="124" t="str">
        <f t="shared" si="84"/>
        <v/>
      </c>
      <c r="AN204" s="124" t="str">
        <f t="shared" si="85"/>
        <v/>
      </c>
      <c r="AO204" s="124" t="str">
        <f t="shared" si="86"/>
        <v/>
      </c>
      <c r="AP204" s="184"/>
      <c r="AQ204" s="182"/>
      <c r="AR204" s="182"/>
      <c r="AS204" s="182"/>
      <c r="AT204" s="182"/>
      <c r="AU204" s="127" t="str">
        <f t="shared" si="87"/>
        <v/>
      </c>
      <c r="AV204" s="354"/>
      <c r="AW204" s="127" t="str">
        <f t="shared" si="88"/>
        <v/>
      </c>
      <c r="AX204" s="144" t="str">
        <f t="shared" si="89"/>
        <v/>
      </c>
      <c r="AY204" s="182"/>
      <c r="AZ204" s="23"/>
      <c r="BA204" s="23"/>
      <c r="BB204" s="183"/>
      <c r="BC204" s="622"/>
      <c r="BD204" s="649" t="str">
        <f t="shared" si="104"/>
        <v/>
      </c>
      <c r="BE204" s="354"/>
      <c r="BF204" s="192" t="str">
        <f t="shared" si="105"/>
        <v/>
      </c>
      <c r="BG204" s="159"/>
      <c r="BH204" s="159"/>
      <c r="BI204" s="182"/>
      <c r="BJ204" s="194"/>
      <c r="BK204" s="194"/>
      <c r="BL204" s="194"/>
      <c r="BM204" s="127" t="str">
        <f t="shared" si="90"/>
        <v/>
      </c>
      <c r="BN204" s="194"/>
      <c r="BO204" s="178" t="str">
        <f t="shared" si="91"/>
        <v/>
      </c>
      <c r="BP204" s="191"/>
      <c r="BQ204" s="182"/>
      <c r="BR204" s="23"/>
      <c r="BS204" s="23"/>
      <c r="BT204" s="23"/>
      <c r="BU204" s="651"/>
      <c r="BV204" s="647"/>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633" t="str">
        <f t="shared" si="106"/>
        <v/>
      </c>
      <c r="DY204" s="736"/>
      <c r="DZ204" s="334"/>
      <c r="EA204" s="736"/>
      <c r="EB204" s="197"/>
      <c r="EC204" s="194"/>
      <c r="ED204" s="197"/>
      <c r="EE204" s="197"/>
      <c r="EF204" s="194"/>
      <c r="EG204" s="194"/>
      <c r="EH204" s="194"/>
      <c r="EI204" s="123" t="str">
        <f t="shared" si="92"/>
        <v/>
      </c>
      <c r="EJ204" s="194"/>
      <c r="EK204" s="620" t="str">
        <f t="shared" si="93"/>
        <v/>
      </c>
      <c r="EL204" s="756"/>
      <c r="EM204" s="620" t="str">
        <f t="shared" si="107"/>
        <v/>
      </c>
      <c r="EN204" s="733"/>
      <c r="EO204" s="163"/>
      <c r="EP204" s="163"/>
      <c r="EQ204" s="163"/>
      <c r="ER204" s="163"/>
      <c r="ES204" s="163"/>
      <c r="ET204" s="163"/>
      <c r="EU204" s="163"/>
      <c r="EV204" s="163"/>
      <c r="EW204" s="163"/>
      <c r="EX204" s="163"/>
      <c r="EY204" s="163"/>
      <c r="EZ204" s="163"/>
      <c r="FA204" s="163"/>
      <c r="FB204" s="163"/>
      <c r="FC204" s="742"/>
      <c r="FD204" s="648" t="str">
        <f t="shared" si="94"/>
        <v/>
      </c>
      <c r="FE204" s="183"/>
      <c r="FF204" s="201"/>
      <c r="FG204" s="201"/>
      <c r="FH204" s="201"/>
      <c r="FI204" s="201"/>
      <c r="FJ204" s="201"/>
      <c r="FK204" s="201"/>
      <c r="FL204" s="182"/>
      <c r="FM204" s="182"/>
      <c r="FN204" s="334"/>
      <c r="FO204" s="123" t="str">
        <f t="shared" si="95"/>
        <v/>
      </c>
      <c r="FP204" s="889" t="str">
        <f>IF(Table1[[#This Row],[Baumwollanteil (in %)]]&lt;&gt;"","05","")</f>
        <v/>
      </c>
      <c r="FQ204" s="999"/>
      <c r="FR204" s="179" t="str">
        <f t="shared" si="96"/>
        <v/>
      </c>
      <c r="FS204" s="175"/>
      <c r="FT204" s="175"/>
      <c r="FU204" s="175"/>
      <c r="FV204" s="745" t="str">
        <f t="shared" si="97"/>
        <v/>
      </c>
      <c r="FZ204" s="24"/>
      <c r="GA204" s="24"/>
      <c r="GC204" s="1010" t="str">
        <f>IF(Table1[[#This Row],[Global Trade Item Number (GTIN)]]="","",Table1[[#This Row],[Global Trade Item Number (GTIN)]])</f>
        <v/>
      </c>
      <c r="GD204" s="790" t="str">
        <f>IF(Table1[[#This Row],[WAWI-Nr./ Kreditoren-Nummer
(ASDV)]]&lt;&gt;"",Table1[[#This Row],[WAWI-Nr./ Kreditoren-Nummer
(ASDV)]],"")</f>
        <v/>
      </c>
      <c r="GE204" s="190"/>
      <c r="GF204" s="790" t="str">
        <f>IF(Table1[[#This Row],[Gültig ab (Datum)]]&lt;&gt;"","31.12.9999","")</f>
        <v/>
      </c>
      <c r="GG204" s="190"/>
      <c r="GH204" s="190"/>
      <c r="GI204" s="616"/>
      <c r="GJ204" s="765"/>
      <c r="GK204" s="763"/>
      <c r="GL204" s="617"/>
      <c r="GM204" s="617"/>
      <c r="GN204" s="617"/>
      <c r="GO204" s="617"/>
      <c r="GP204" s="617"/>
      <c r="GQ204" s="775"/>
      <c r="GR204" s="771"/>
      <c r="GS204" s="159"/>
      <c r="GT204" s="610"/>
      <c r="GU204" s="610"/>
      <c r="GV204" s="610"/>
      <c r="GW204" s="610"/>
      <c r="GX204" s="610"/>
      <c r="GY204" s="610"/>
      <c r="GZ204" s="610"/>
      <c r="HA204" s="610"/>
      <c r="HB204" s="771"/>
      <c r="HC204" s="610"/>
      <c r="HD204" s="610"/>
      <c r="HE204" s="610"/>
      <c r="HF204" s="610"/>
      <c r="HG204" s="610"/>
      <c r="HH204" s="610"/>
      <c r="HI204" s="610"/>
      <c r="HJ204" s="610"/>
      <c r="HK204" s="610"/>
      <c r="HL204" s="771"/>
      <c r="HM204" s="610"/>
      <c r="HN204" s="610"/>
      <c r="HO204" s="610"/>
      <c r="HP204" s="610"/>
      <c r="HQ204" s="610"/>
      <c r="HR204" s="610"/>
      <c r="HS204" s="610"/>
      <c r="HT204" s="610"/>
      <c r="HU204" s="610"/>
      <c r="HV204" s="771"/>
      <c r="HW204" s="610"/>
      <c r="HX204" s="610"/>
      <c r="HY204" s="610"/>
      <c r="HZ204" s="610"/>
      <c r="IA204" s="610"/>
      <c r="IB204" s="610"/>
      <c r="IC204" s="610"/>
      <c r="ID204" s="610"/>
      <c r="IE204" s="610"/>
      <c r="IF204" s="610"/>
      <c r="IG204" s="771"/>
      <c r="IH204" s="610"/>
      <c r="II204" s="610"/>
      <c r="IJ204" s="610"/>
      <c r="IK204" s="610"/>
      <c r="IL204" s="610"/>
      <c r="IM204" s="610"/>
      <c r="IN204" s="610"/>
      <c r="IO204" s="610"/>
      <c r="IP204" s="610"/>
      <c r="IQ204" s="610"/>
      <c r="IR204" s="771"/>
      <c r="IS204" s="610"/>
      <c r="IT204" s="610"/>
      <c r="IU204" s="610"/>
      <c r="IV204" s="610"/>
      <c r="IW204" s="610"/>
      <c r="IX204" s="610"/>
      <c r="IY204" s="610"/>
      <c r="IZ204" s="610"/>
      <c r="JA204" s="610"/>
      <c r="JB204" s="610"/>
      <c r="JC204" s="771"/>
      <c r="JD204" s="610"/>
      <c r="JE204" s="610"/>
      <c r="JF204" s="610"/>
      <c r="JG204" s="610"/>
      <c r="JH204" s="610"/>
      <c r="JI204" s="610"/>
      <c r="JJ204" s="610"/>
      <c r="JK204" s="610"/>
      <c r="JL204" s="610"/>
      <c r="JM204" s="827"/>
      <c r="JN204" s="771"/>
      <c r="JO204" s="610"/>
      <c r="JP204" s="610"/>
      <c r="JQ204" s="610"/>
      <c r="JR204" s="610"/>
      <c r="JS204" s="610"/>
      <c r="JT204" s="610"/>
      <c r="JU204" s="610"/>
      <c r="JV204" s="610"/>
      <c r="JW204" s="610"/>
      <c r="JX204" s="610"/>
      <c r="JY204" s="771"/>
      <c r="JZ204" s="610"/>
      <c r="KA204" s="610"/>
      <c r="KB204" s="610"/>
      <c r="KC204" s="610"/>
      <c r="KD204" s="610"/>
      <c r="KE204" s="610"/>
      <c r="KF204" s="610"/>
      <c r="KG204" s="610"/>
      <c r="KH204" s="610"/>
      <c r="KI204" s="610"/>
      <c r="KL204" s="803" t="str">
        <f>IF(Table1[[#This Row],[GTIN]]&lt;&gt;"",Table1[[#This Row],[GTIN]],"")</f>
        <v/>
      </c>
      <c r="KM204" s="804" t="str">
        <f>Table1[[#This Row],[Kreditor]]</f>
        <v/>
      </c>
      <c r="KN204" s="805" t="str">
        <f>IF(Table1[[#This Row],[Gültig ab (Datum)]]&lt;&gt;"",Table1[[#This Row],[Gültig ab (Datum)]],"")</f>
        <v/>
      </c>
      <c r="KO204" s="805" t="str">
        <f>Table1[[#This Row],[Gültig bis]]</f>
        <v/>
      </c>
      <c r="KP204" s="818" t="str">
        <f>IF(Table1[[#This Row],[Artikel verpackt? 
(X=Ja)]]="","",Table1[[#This Row],[Artikel verpackt? 
(X=Ja)]])</f>
        <v/>
      </c>
      <c r="KQ204" s="806" t="str">
        <f>IF(Table1[[#This Row],[Verpackung recyclingfähig?
(X=Ja)]]="","",Table1[[#This Row],[Verpackung recyclingfähig?
(X=Ja)]])</f>
        <v/>
      </c>
      <c r="KR204" s="807"/>
      <c r="KS204" s="808"/>
      <c r="KT204" s="809"/>
      <c r="KU204" s="809"/>
      <c r="KV204" s="809"/>
      <c r="KW204" s="809"/>
      <c r="KX204" s="809"/>
      <c r="KY204" s="809"/>
      <c r="KZ204" s="810"/>
      <c r="LA204" s="811" t="str">
        <f>IF(Table1[[#This Row],[Hauptkörper - B1 - Art]]="","",VLOOKUP(Table1[[#This Row],[Hauptkörper - B1 - Art]],'DD FD'!B:C,2,FALSE))</f>
        <v/>
      </c>
      <c r="LB204" s="812" t="str">
        <f>IF(Table1[[#This Row],[Hauptkörper - B1 - Fraktion]]="","",VLOOKUP(Table1[[#This Row],[Hauptkörper - B1 - Fraktion]],'DD FD'!H:J,3,FALSE))</f>
        <v/>
      </c>
      <c r="LC204" s="809" t="str">
        <f>IF(Table1[[#This Row],[Hauptkörper - B1 - Gewicht
(in G)]]="","",Table1[[#This Row],[Hauptkörper - B1 - Gewicht
(in G)]])</f>
        <v/>
      </c>
      <c r="LD204" s="809" t="str">
        <f>IF(Table1[[#This Row],[Hauptkörper - B1 - Lizenzierungs-pflichtig? (X=Ja)]]="","",Table1[[#This Row],[Hauptkörper - B1 - Lizenzierungs-pflichtig? (X=Ja)]])</f>
        <v/>
      </c>
      <c r="LE204" s="812" t="str">
        <f>IF(Table1[[#This Row],[Hauptkörper - B1 - Virgin Material]]="","",VLOOKUP(Table1[[#This Row],[Hauptkörper - B1 - Virgin Material]],'DD FD'!AJ:AK,2,FALSE))</f>
        <v/>
      </c>
      <c r="LF204" s="813" t="str">
        <f>IF(Table1[[#This Row],[Hauptkörper - B1 - Virgin Material Anteil (in %)]]="","",Table1[[#This Row],[Hauptkörper - B1 - Virgin Material Anteil (in %)]])</f>
        <v/>
      </c>
      <c r="LG204" s="812" t="str">
        <f>IF(Table1[[#This Row],[Hauptkörper - B1 - Recyceltes Material]]="","",VLOOKUP(Table1[[#This Row],[Hauptkörper - B1 - Recyceltes Material]],'DD FD'!AL:AM,2,FALSE))</f>
        <v/>
      </c>
      <c r="LH204" s="813" t="str">
        <f>IF(Table1[[#This Row],[Hauptkörper - B1 - Recyceltes Material Anteil (in %)]]="","",Table1[[#This Row],[Hauptkörper - B1 - Recyceltes Material Anteil (in %)]])</f>
        <v/>
      </c>
      <c r="LI204" s="814" t="str">
        <f>IF(Table1[[#This Row],[Hauptkörper - B1 - Beschichtung]]="","",VLOOKUP(Table1[[#This Row],[Hauptkörper - B1 - Beschichtung]],'DD FD'!AE:AF,2,FALSE))</f>
        <v/>
      </c>
      <c r="LJ204" s="815" t="str">
        <f>IF(Table1[[#This Row],[Hauptkörper - B1 - Beschichtung Anteil (in %)]]="","",Table1[[#This Row],[Hauptkörper - B1 - Beschichtung Anteil (in %)]])</f>
        <v/>
      </c>
      <c r="LK204" s="811" t="str">
        <f>IF(Table1[[#This Row],[Hauptkörper - B2 - Art]]="","",VLOOKUP(Table1[[#This Row],[Hauptkörper - B2 - Art]],'DD FD'!B:C,2,FALSE))</f>
        <v/>
      </c>
      <c r="LL204" s="812" t="str">
        <f>IF(Table1[[#This Row],[Hauptkörper - B2 - Fraktion]]="","",VLOOKUP(Table1[[#This Row],[Hauptkörper - B2 - Fraktion]],'DD FD'!H:J,3,FALSE))</f>
        <v/>
      </c>
      <c r="LM204" s="809" t="str">
        <f>IF(Table1[[#This Row],[Hauptkörper - B2 - Gewicht
(in G)]]="","",Table1[[#This Row],[Hauptkörper - B2 - Gewicht
(in G)]])</f>
        <v/>
      </c>
      <c r="LN204" s="809" t="str">
        <f>IF(Table1[[#This Row],[Hauptkörper - B2 - Lizenzierungs-pflichtig? (X=Ja)]]="","",Table1[[#This Row],[Hauptkörper - B2 - Lizenzierungs-pflichtig? (X=Ja)]])</f>
        <v/>
      </c>
      <c r="LO204" s="812" t="str">
        <f>IF(Table1[[#This Row],[Hauptkörper - B2 - Virgin Material]]="","",VLOOKUP(Table1[[#This Row],[Hauptkörper - B2 - Virgin Material]],'DD FD'!AJ:AK,2,FALSE))</f>
        <v/>
      </c>
      <c r="LP204" s="813" t="str">
        <f>IF(Table1[[#This Row],[Hauptkörper - B2 - Virgin Material Anteil (in %)]]="","",Table1[[#This Row],[Hauptkörper - B2 - Virgin Material Anteil (in %)]])</f>
        <v/>
      </c>
      <c r="LQ204" s="812" t="str">
        <f>IF(Table1[[#This Row],[Hauptkörper - B2 - Recyceltes Material]]="","",VLOOKUP(Table1[[#This Row],[Hauptkörper - B2 - Recyceltes Material]],'DD FD'!AL:AM,2,FALSE))</f>
        <v/>
      </c>
      <c r="LR204" s="813" t="str">
        <f>IF(Table1[[#This Row],[Hauptkörper - B2 - Recyceltes Material Anteil (in %)]]="","",Table1[[#This Row],[Hauptkörper - B2 - Recyceltes Material Anteil (in %)]])</f>
        <v/>
      </c>
      <c r="LS204" s="812" t="str">
        <f>IF(Table1[[#This Row],[Hauptkörper - B2 - Beschichtung]]="","",VLOOKUP(Table1[[#This Row],[Hauptkörper - B2 - Beschichtung]],'DD FD'!AE:AF,2,FALSE))</f>
        <v/>
      </c>
      <c r="LT204" s="815" t="str">
        <f>IF(Table1[[#This Row],[Hauptkörper - B2 - Beschichtung Anteil (in %)]]="","",Table1[[#This Row],[Hauptkörper - B2 - Beschichtung Anteil (in %)]])</f>
        <v/>
      </c>
      <c r="LU204" s="811" t="str">
        <f>IF(Table1[[#This Row],[Hauptkörper - B3 - Art]]="","",VLOOKUP(Table1[[#This Row],[Hauptkörper - B3 - Art]],'DD FD'!B:C,2,FALSE))</f>
        <v/>
      </c>
      <c r="LV204" s="812" t="str">
        <f>IF(Table1[[#This Row],[Hauptkörper - B3 - Fraktion]]="","",VLOOKUP(Table1[[#This Row],[Hauptkörper - B3 - Fraktion]],'DD FD'!H:J,3,FALSE))</f>
        <v/>
      </c>
      <c r="LW204" s="809" t="str">
        <f>IF(Table1[[#This Row],[Hauptkörper - B3 - Gewicht
(in G)]]="","",Table1[[#This Row],[Hauptkörper - B3 - Gewicht
(in G)]])</f>
        <v/>
      </c>
      <c r="LX204" s="809" t="str">
        <f>IF(Table1[[#This Row],[Hauptkörper - B3 - Lizenzierungs-pflichtig? (X=Ja)]]="","",Table1[[#This Row],[Hauptkörper - B3 - Lizenzierungs-pflichtig? (X=Ja)]])</f>
        <v/>
      </c>
      <c r="LY204" s="812" t="str">
        <f>IF(Table1[[#This Row],[Hauptkörper - B3 - Virgin Material]]="","",VLOOKUP(Table1[[#This Row],[Hauptkörper - B3 - Virgin Material]],'DD FD'!AJ:AK,2,FALSE))</f>
        <v/>
      </c>
      <c r="LZ204" s="813" t="str">
        <f>IF(Table1[[#This Row],[Hauptkörper - B3 - Virgin Material Anteil (in %)]]="","",Table1[[#This Row],[Hauptkörper - B3 - Virgin Material Anteil (in %)]])</f>
        <v/>
      </c>
      <c r="MA204" s="812" t="str">
        <f>IF(Table1[[#This Row],[Hauptkörper - B3 - Recyceltes Material]]="","",VLOOKUP(Table1[[#This Row],[Hauptkörper - B3 - Recyceltes Material]],'DD FD'!AL:AM,2,FALSE))</f>
        <v/>
      </c>
      <c r="MB204" s="813" t="str">
        <f>IF(Table1[[#This Row],[Hauptkörper - B3 - Recyceltes Material Anteil (in %)]]="","",Table1[[#This Row],[Hauptkörper - B3 - Recyceltes Material Anteil (in %)]])</f>
        <v/>
      </c>
      <c r="MC204" s="812" t="str">
        <f>IF(Table1[[#This Row],[Hauptkörper - B3 - Beschichtung]]="","",VLOOKUP(Table1[[#This Row],[Hauptkörper - B3 - Beschichtung]],'DD FD'!AE:AF,2,FALSE))</f>
        <v/>
      </c>
      <c r="MD204" s="815" t="str">
        <f>IF(Table1[[#This Row],[Hauptkörper - B3 - Beschichtung Anteil (in %)]]="","",Table1[[#This Row],[Hauptkörper - B3 - Beschichtung Anteil (in %)]])</f>
        <v/>
      </c>
      <c r="ME204" s="811" t="str">
        <f>IF(Table1[[#This Row],[Verschluss - B1 - Art]]="","",VLOOKUP(Table1[[#This Row],[Verschluss - B1 - Art]],'DD FD'!D:E,2,FALSE))</f>
        <v/>
      </c>
      <c r="MF204" s="812" t="str">
        <f>IF(Table1[[#This Row],[Verschluss - B1 - Fraktion]]="","",VLOOKUP(Table1[[#This Row],[Verschluss - B1 - Fraktion]],'DD FD'!H:J,3,FALSE))</f>
        <v/>
      </c>
      <c r="MG204" s="809" t="str">
        <f>IF(Table1[[#This Row],[Verschluss - B1 - Gewicht (in G)]]="","",Table1[[#This Row],[Verschluss - B1 - Gewicht (in G)]])</f>
        <v/>
      </c>
      <c r="MH204" s="809" t="str">
        <f>IF(Table1[[#This Row],[Verschluss - B1 - Lizenzierungs-pflichtig? (X=Ja)]]="","",Table1[[#This Row],[Verschluss - B1 - Lizenzierungs-pflichtig? (X=Ja)]])</f>
        <v/>
      </c>
      <c r="MI204" s="809" t="str">
        <f>IF(Table1[[#This Row],[Verschluss - B1 - Trennbar vom Hauptkörper? (X=Ja)]]="","",Table1[[#This Row],[Verschluss - B1 - Trennbar vom Hauptkörper? (X=Ja)]])</f>
        <v/>
      </c>
      <c r="MJ204" s="812" t="str">
        <f>IF(Table1[[#This Row],[Verschluss - B1 - Virgin Material]]="","",VLOOKUP(Table1[[#This Row],[Verschluss - B1 - Virgin Material]],'DD FD'!AJ:AK,2,FALSE))</f>
        <v/>
      </c>
      <c r="MK204" s="813" t="str">
        <f>IF(Table1[[#This Row],[Verschluss - B1 - Virgin Material Anteil (in %)]]="","",Table1[[#This Row],[Verschluss - B1 - Virgin Material Anteil (in %)]])</f>
        <v/>
      </c>
      <c r="ML204" s="812" t="str">
        <f>IF(Table1[[#This Row],[Verschluss - B1 - Recyceltes Material]]="","",VLOOKUP(Table1[[#This Row],[Verschluss - B1 - Recyceltes Material]],'DD FD'!AL:AM,2,FALSE))</f>
        <v/>
      </c>
      <c r="MM204" s="813" t="str">
        <f>IF(Table1[[#This Row],[Verschluss - B1 - Recyceltes Material Anteil (in %)]]="","",Table1[[#This Row],[Verschluss - B1 - Recyceltes Material Anteil (in %)]])</f>
        <v/>
      </c>
      <c r="MN204" s="812" t="str">
        <f>IF(Table1[[#This Row],[Verschluss - B1 - Beschichtung]]="","",VLOOKUP(Table1[[#This Row],[Verschluss - B1 - Beschichtung]],'DD FD'!AE:AF,2,FALSE))</f>
        <v/>
      </c>
      <c r="MO204" s="815" t="str">
        <f>IF(Table1[[#This Row],[Verschluss - B1 - Beschichtung Anteil (in %)]]="","",Table1[[#This Row],[Verschluss - B1 - Beschichtung Anteil (in %)]])</f>
        <v/>
      </c>
      <c r="MP204" s="811" t="str">
        <f>IF(Table1[[#This Row],[Verschluss - B2 - Art]]="","",VLOOKUP(Table1[[#This Row],[Verschluss - B2 - Art]],'DD FD'!D:E,2,FALSE))</f>
        <v/>
      </c>
      <c r="MQ204" s="812" t="str">
        <f>IF(Table1[[#This Row],[Verschluss - B2 - Fraktion]]="","",VLOOKUP(Table1[[#This Row],[Verschluss - B2 - Fraktion]],'DD FD'!H:J,3,FALSE))</f>
        <v/>
      </c>
      <c r="MR204" s="809" t="str">
        <f>IF(Table1[[#This Row],[Verschluss - B2 - Gewicht (in G)]]="","",Table1[[#This Row],[Verschluss - B2 - Gewicht (in G)]])</f>
        <v/>
      </c>
      <c r="MS204" s="809" t="str">
        <f>IF(Table1[[#This Row],[Verschluss - B2 - Lizenzierungs-pflichtig? (X=Ja)]]="","",Table1[[#This Row],[Verschluss - B2 - Lizenzierungs-pflichtig? (X=Ja)]])</f>
        <v/>
      </c>
      <c r="MT204" s="809" t="str">
        <f>IF(Table1[[#This Row],[Verschluss - B2 - Trennbar vom Hauptkörper? (X=Ja)]]="","",Table1[[#This Row],[Verschluss - B2 - Trennbar vom Hauptkörper? (X=Ja)]])</f>
        <v/>
      </c>
      <c r="MU204" s="812" t="str">
        <f>IF(Table1[[#This Row],[Verschluss - B2 - Virgin Material]]="","",VLOOKUP(Table1[[#This Row],[Verschluss - B2 - Virgin Material]],'DD FD'!AJ:AK,2,FALSE))</f>
        <v/>
      </c>
      <c r="MV204" s="813" t="str">
        <f>IF(Table1[[#This Row],[Verschluss - B2 - Virgin Material Anteil (in %)]]="","",Table1[[#This Row],[Verschluss - B2 - Virgin Material Anteil (in %)]])</f>
        <v/>
      </c>
      <c r="MW204" s="812" t="str">
        <f>IF(Table1[[#This Row],[Verschluss - B2 - Recyceltes Material]]="","",VLOOKUP(Table1[[#This Row],[Verschluss - B2 - Recyceltes Material]],'DD FD'!AL:AM,2,FALSE))</f>
        <v/>
      </c>
      <c r="MX204" s="813" t="str">
        <f>IF(Table1[[#This Row],[Verschluss - B2 - Recyceltes Material Anteil (in %)]]="","",Table1[[#This Row],[Verschluss - B2 - Recyceltes Material Anteil (in %)]])</f>
        <v/>
      </c>
      <c r="MY204" s="812" t="str">
        <f>IF(Table1[[#This Row],[Verschluss - B2 - Beschichtung]]="","",VLOOKUP(Table1[[#This Row],[Verschluss - B2 - Beschichtung]],'DD FD'!AE:AF,2,FALSE))</f>
        <v/>
      </c>
      <c r="MZ204" s="815" t="str">
        <f>IF(Table1[[#This Row],[Verschluss - B2 - Beschichtung Anteil (in %)]]="","",Table1[[#This Row],[Verschluss - B2 - Beschichtung Anteil (in %)]])</f>
        <v/>
      </c>
      <c r="NA204" s="811" t="str">
        <f>IF(Table1[[#This Row],[Verschluss - B3 - Art]]="","",VLOOKUP(Table1[[#This Row],[Verschluss - B3 - Art]],'DD FD'!D:E,2,FALSE))</f>
        <v/>
      </c>
      <c r="NB204" s="812" t="str">
        <f>IF(Table1[[#This Row],[Verschluss - B3 - Fraktion]]="","",VLOOKUP(Table1[[#This Row],[Verschluss - B3 - Fraktion]],'DD FD'!H:J,3,FALSE))</f>
        <v/>
      </c>
      <c r="NC204" s="809" t="str">
        <f>IF(Table1[[#This Row],[Verschluss - B3 - Gewicht (in G)]]="","",Table1[[#This Row],[Verschluss - B3 - Gewicht (in G)]])</f>
        <v/>
      </c>
      <c r="ND204" s="809" t="str">
        <f>IF(Table1[[#This Row],[Verschluss - B3 - Lizenzierungs-pflichtig? (X=Ja)]]="","",Table1[[#This Row],[Verschluss - B3 - Lizenzierungs-pflichtig? (X=Ja)]])</f>
        <v/>
      </c>
      <c r="NE204" s="809" t="str">
        <f>IF(Table1[[#This Row],[Verschluss - B3 - Trennbar vom Hauptkörper? (X=Ja)]]="","",Table1[[#This Row],[Verschluss - B3 - Trennbar vom Hauptkörper? (X=Ja)]])</f>
        <v/>
      </c>
      <c r="NF204" s="812" t="str">
        <f>IF(Table1[[#This Row],[Verschluss - B3 - Virgin Material]]="","",VLOOKUP(Table1[[#This Row],[Verschluss - B3 - Virgin Material]],'DD FD'!AJ:AK,2,FALSE))</f>
        <v/>
      </c>
      <c r="NG204" s="813" t="str">
        <f>IF(Table1[[#This Row],[Verschluss - B3 - Virgin Material Anteil (in %)]]="","",Table1[[#This Row],[Verschluss - B3 - Virgin Material Anteil (in %)]])</f>
        <v/>
      </c>
      <c r="NH204" s="812" t="str">
        <f>IF(Table1[[#This Row],[Verschluss - B3 - Recyceltes Material]]="","",VLOOKUP(Table1[[#This Row],[Verschluss - B3 - Recyceltes Material]],'DD FD'!AL:AM,2,FALSE))</f>
        <v/>
      </c>
      <c r="NI204" s="813" t="str">
        <f>IF(Table1[[#This Row],[Verschluss - B3 - Recyceltes Material Anteil (in %)]]="","",Table1[[#This Row],[Verschluss - B3 - Recyceltes Material Anteil (in %)]])</f>
        <v/>
      </c>
      <c r="NJ204" s="812" t="str">
        <f>IF(Table1[[#This Row],[Verschluss - B3 - Beschichtung]]="","",VLOOKUP(Table1[[#This Row],[Verschluss - B3 - Beschichtung]],'DD FD'!AE:AF,2,FALSE))</f>
        <v/>
      </c>
      <c r="NK204" s="815" t="str">
        <f>IF(Table1[[#This Row],[Verschluss - B3 - Beschichtung Anteil (in %)]]="","",Table1[[#This Row],[Verschluss - B3 - Beschichtung Anteil (in %)]])</f>
        <v/>
      </c>
      <c r="NL204" s="811" t="str">
        <f>IF(Table1[[#This Row],[Etikett - B1 - Art]]="","",VLOOKUP(Table1[[#This Row],[Etikett - B1 - Art]],'DD FD'!F:G,2,FALSE))</f>
        <v/>
      </c>
      <c r="NM204" s="812" t="str">
        <f>IF(Table1[[#This Row],[Etikett - B1 - Fraktion]]="","",VLOOKUP(Table1[[#This Row],[Etikett - B1 - Fraktion]],'DD FD'!H:J,3,FALSE))</f>
        <v/>
      </c>
      <c r="NN204" s="809" t="str">
        <f>IF(Table1[[#This Row],[Etikett - B1 - Gewicht (in G)]]="","",Table1[[#This Row],[Etikett - B1 - Gewicht (in G)]])</f>
        <v/>
      </c>
      <c r="NO204" s="809" t="str">
        <f>IF(Table1[[#This Row],[Etikett - B1 - Lizenzierungs-pflichtig? (X=Ja)]]="","",Table1[[#This Row],[Etikett - B1 - Lizenzierungs-pflichtig? (X=Ja)]])</f>
        <v/>
      </c>
      <c r="NP204" s="809" t="str">
        <f>IF(Table1[[#This Row],[Etikett - B1 - Trennbar vom Hauptkörper? (X=Ja)]]="","",Table1[[#This Row],[Etikett - B1 - Trennbar vom Hauptkörper? (X=Ja)]])</f>
        <v/>
      </c>
      <c r="NQ204" s="812" t="str">
        <f>IF(Table1[[#This Row],[Etikett - B1 - Virgin Material]]="","",VLOOKUP(Table1[[#This Row],[Etikett - B1 - Virgin Material]],'DD FD'!AJ:AK,2,FALSE))</f>
        <v/>
      </c>
      <c r="NR204" s="813" t="str">
        <f>IF(Table1[[#This Row],[Etikett - B1 - Virgin Material Anteil (in %)]]="","",Table1[[#This Row],[Etikett - B1 - Virgin Material Anteil (in %)]])</f>
        <v/>
      </c>
      <c r="NS204" s="812" t="str">
        <f>IF(Table1[[#This Row],[Etikett - B1 - Recyceltes Material]]="","",VLOOKUP(Table1[[#This Row],[Etikett - B1 - Recyceltes Material]],'DD FD'!AL:AM,2,FALSE))</f>
        <v/>
      </c>
      <c r="NT204" s="813" t="str">
        <f>IF(Table1[[#This Row],[Etikett - B1 - Recyceltes Material Anteil (in %)]]="","",Table1[[#This Row],[Etikett - B1 - Recyceltes Material Anteil (in %)]])</f>
        <v/>
      </c>
      <c r="NU204" s="812" t="str">
        <f>IF(Table1[[#This Row],[Etikett - B1 - Beschichtung]]="","",VLOOKUP(Table1[[#This Row],[Etikett - B1 - Beschichtung]],'DD FD'!AE:AF,2,FALSE))</f>
        <v/>
      </c>
      <c r="NV204" s="815" t="str">
        <f>IF(Table1[[#This Row],[Etikett - B1 - Beschichtung Anteil (in %)]]="","",Table1[[#This Row],[Etikett - B1 - Beschichtung Anteil (in %)]])</f>
        <v/>
      </c>
      <c r="NW204" s="811" t="str">
        <f>IF(Table1[[#This Row],[Etikett - B2 - Art]]="","",VLOOKUP(Table1[[#This Row],[Etikett - B2 - Art]],'DD FD'!F:G,2,FALSE))</f>
        <v/>
      </c>
      <c r="NX204" s="812" t="str">
        <f>IF(Table1[[#This Row],[Etikett - B2 - Fraktion]]="","",VLOOKUP(Table1[[#This Row],[Etikett - B2 - Fraktion]],'DD FD'!H:J,3,FALSE))</f>
        <v/>
      </c>
      <c r="NY204" s="809" t="str">
        <f>IF(Table1[[#This Row],[Etikett - B2 - Gewicht (in G)]]="","",Table1[[#This Row],[Etikett - B2 - Gewicht (in G)]])</f>
        <v/>
      </c>
      <c r="NZ204" s="809" t="str">
        <f>IF(Table1[[#This Row],[Etikett - B2 - Lizenzierungs-pflichtig? (X=Ja)]]="","",Table1[[#This Row],[Etikett - B2 - Lizenzierungs-pflichtig? (X=Ja)]])</f>
        <v/>
      </c>
      <c r="OA204" s="809" t="str">
        <f>IF(Table1[[#This Row],[Etikett - B2 - Trennbar vom Hauptkörper? (X=Ja)]]="","",Table1[[#This Row],[Etikett - B2 - Trennbar vom Hauptkörper? (X=Ja)]])</f>
        <v/>
      </c>
      <c r="OB204" s="812" t="str">
        <f>IF(Table1[[#This Row],[Etikett - B2 - Virgin Material]]="","",VLOOKUP(Table1[[#This Row],[Etikett - B2 - Virgin Material]],'DD FD'!AJ:AK,2,FALSE))</f>
        <v/>
      </c>
      <c r="OC204" s="813" t="str">
        <f>IF(Table1[[#This Row],[Etikett - B2 - Virgin Material Anteil (in %)]]="","",Table1[[#This Row],[Etikett - B2 - Virgin Material Anteil (in %)]])</f>
        <v/>
      </c>
      <c r="OD204" s="812" t="str">
        <f>IF(Table1[[#This Row],[Etikett - B2 - Recyceltes Material]]="","",VLOOKUP(Table1[[#This Row],[Etikett - B2 - Recyceltes Material]],'DD FD'!AL:AM,2,FALSE))</f>
        <v/>
      </c>
      <c r="OE204" s="813" t="str">
        <f>IF(Table1[[#This Row],[Etikett - B2 - Recyceltes Material Anteil (in %)]]="","",Table1[[#This Row],[Etikett - B2 - Recyceltes Material Anteil (in %)]])</f>
        <v/>
      </c>
      <c r="OF204" s="812" t="str">
        <f>IF(Table1[[#This Row],[Etikett - B2 - Beschichtung]]="","",VLOOKUP(Table1[[#This Row],[Etikett - B2 - Beschichtung]],'DD FD'!AE:AF,2,FALSE))</f>
        <v/>
      </c>
      <c r="OG204" s="815" t="str">
        <f>IF(Table1[[#This Row],[Etikett - B2 - Beschichtung Anteil (in %)]]="","",Table1[[#This Row],[Etikett - B2 - Beschichtung Anteil (in %)]])</f>
        <v/>
      </c>
      <c r="OH204" s="811" t="str">
        <f>IF(Table1[[#This Row],[Etikett - B3 - Art]]="","",VLOOKUP(Table1[[#This Row],[Etikett - B3 - Art]],'DD FD'!F:G,2,FALSE))</f>
        <v/>
      </c>
      <c r="OI204" s="812" t="str">
        <f>IF(Table1[[#This Row],[Etikett - B3 - Fraktion]]="","",VLOOKUP(Table1[[#This Row],[Etikett - B3 - Fraktion]],'DD FD'!H:J,3,FALSE))</f>
        <v/>
      </c>
      <c r="OJ204" s="809" t="str">
        <f>IF(Table1[[#This Row],[Etikett - B3 - Gewicht (in G)]]="","",Table1[[#This Row],[Etikett - B3 - Gewicht (in G)]])</f>
        <v/>
      </c>
      <c r="OK204" s="809" t="str">
        <f>IF(Table1[[#This Row],[Etikett - B3 - Lizenzierungs-pflichtig? (X=Ja)]]="","",Table1[[#This Row],[Etikett - B3 - Lizenzierungs-pflichtig? (X=Ja)]])</f>
        <v/>
      </c>
      <c r="OL204" s="809" t="str">
        <f>IF(Table1[[#This Row],[Etikett - B3 - Trennbar vom Hauptkörper? (X=Ja)]]="","",Table1[[#This Row],[Etikett - B3 - Trennbar vom Hauptkörper? (X=Ja)]])</f>
        <v/>
      </c>
      <c r="OM204" s="812" t="str">
        <f>IF(Table1[[#This Row],[Etikett - B3 - Virgin Material]]="","",VLOOKUP(Table1[[#This Row],[Etikett - B3 - Virgin Material]],'DD FD'!AJ:AK,2,FALSE))</f>
        <v/>
      </c>
      <c r="ON204" s="813" t="str">
        <f>IF(Table1[[#This Row],[Etikett - B3 - Virgin Material Anteil (in %)]]="","",Table1[[#This Row],[Etikett - B3 - Virgin Material Anteil (in %)]])</f>
        <v/>
      </c>
      <c r="OO204" s="812" t="str">
        <f>IF(Table1[[#This Row],[Etikett - B3 - Recyceltes Material]]="","",VLOOKUP(Table1[[#This Row],[Etikett - B3 - Recyceltes Material]],'DD FD'!AL:AM,2,FALSE))</f>
        <v/>
      </c>
      <c r="OP204" s="813" t="str">
        <f>IF(Table1[[#This Row],[Etikett - B3 - Recyceltes Material Anteil (in %)]]="","",Table1[[#This Row],[Etikett - B3 - Recyceltes Material Anteil (in %)]])</f>
        <v/>
      </c>
      <c r="OQ204" s="812" t="str">
        <f>IF(Table1[[#This Row],[Etikett - B3 - Beschichtung]]="","",VLOOKUP(Table1[[#This Row],[Etikett - B3 - Beschichtung]],'DD FD'!AE:AF,2,FALSE))</f>
        <v/>
      </c>
      <c r="OR204" s="861" t="str">
        <f>IF(Table1[[#This Row],[Etikett - B3 - Beschichtung Anteil (in %)]]="","",Table1[[#This Row],[Etikett - B3 - Beschichtung Anteil (in %)]])</f>
        <v/>
      </c>
      <c r="OS204" s="866">
        <f>ROUNDUP(SUM(
IF(AND(LB204='DD FD'!$J$7,LD204='DD FD'!$AI$3),LC204,0),
IF(AND(LL204='DD FD'!$J$7,LN204='DD FD'!$AI$3),LM204,0),
IF(AND(LV204='DD FD'!$J$7,LX204='DD FD'!$AI$3),LW204,0),
IF(AND(MF204='DD FD'!$J$7,MH204='DD FD'!$AI$3),MG204,0),
IF(AND(MQ204='DD FD'!$J$7,MS204='DD FD'!$AI$3),MR204,0),
IF(AND(NB204='DD FD'!$J$7,ND204='DD FD'!$AI$3),NC204,0),
IF(AND(NM204='DD FD'!$J$7,NO204='DD FD'!$AI$3),NN204,0),
IF(AND(NX204='DD FD'!$J$7,NZ204='DD FD'!$AI$3),NY204,0),
IF(AND(OI204='DD FD'!$J$7,OK204='DD FD'!$AI$3),OJ204,0),
),2)</f>
        <v>0</v>
      </c>
      <c r="OT204" s="865">
        <f>ROUNDUP(SUM(
IF(AND(LB204='DD FD'!$J$6,LD204='DD FD'!$AI$3),LC204,0),
IF(AND(LL204='DD FD'!$J$6,LN204='DD FD'!$AI$3),LM204,0),
IF(AND(LV204='DD FD'!$J$6,LX204='DD FD'!$AI$3),LW204,0),
IF(AND(MF204='DD FD'!$J$6,MH204='DD FD'!$AI$3),MG204,0),
IF(AND(MQ204='DD FD'!$J$6,MS204='DD FD'!$AI$3),MR204,0),
IF(AND(NB204='DD FD'!$J$6,ND204='DD FD'!$AI$3),NC204,0),
IF(AND(NM204='DD FD'!$J$6,NO204='DD FD'!$AI$3),NN204,0),
IF(AND(NX204='DD FD'!$J$6,NZ204='DD FD'!$AI$3),NY204,0),
IF(AND(OI204='DD FD'!$J$6,OK204='DD FD'!$AI$3),OJ204,0),
),2)</f>
        <v>0</v>
      </c>
      <c r="OU204" s="865">
        <f>ROUNDUP(SUM(
IF(AND(LB204='DD FD'!$J$10,LD204='DD FD'!$AI$3),LC204,0),
IF(AND(LL204='DD FD'!$J$10,LN204='DD FD'!$AI$3),LM204,0),
IF(AND(LV204='DD FD'!$J$10,LX204='DD FD'!$AI$3),LW204,0),
IF(AND(MF204='DD FD'!$J$10,MH204='DD FD'!$AI$3),MG204,0),
IF(AND(MQ204='DD FD'!$J$10,MS204='DD FD'!$AI$3),MR204,0),
IF(AND(NB204='DD FD'!$J$10,ND204='DD FD'!$AI$3),NC204,0),
IF(AND(NM204='DD FD'!$J$10,NO204='DD FD'!$AI$3),NN204,0),
IF(AND(NX204='DD FD'!$J$10,NZ204='DD FD'!$AI$3),NY204,0),
IF(AND(OI204='DD FD'!$J$10,OK204='DD FD'!$AI$3),OJ204,0),
),2)</f>
        <v>0</v>
      </c>
      <c r="OV204" s="865">
        <f>ROUNDUP(SUM(
IF(AND(LB204='DD FD'!$J$8,LD204='DD FD'!$AI$3),LC204,0),
IF(AND(LL204='DD FD'!$J$8,LN204='DD FD'!$AI$3),LM204,0),
IF(AND(LV204='DD FD'!$J$8,LX204='DD FD'!$AI$3),LW204,0),
IF(AND(MF204='DD FD'!$J$8,MH204='DD FD'!$AI$3),MG204,0),
IF(AND(MQ204='DD FD'!$J$8,MS204='DD FD'!$AI$3),MR204,0),
IF(AND(NB204='DD FD'!$J$8,ND204='DD FD'!$AI$3),NC204,0),
IF(AND(NM204='DD FD'!$J$8,NO204='DD FD'!$AI$3),NN204,0),
IF(AND(NX204='DD FD'!$J$8,NZ204='DD FD'!$AI$3),NY204,0),
IF(AND(OI204='DD FD'!$J$8,OK204='DD FD'!$AI$3),OJ204,0),
),2)</f>
        <v>0</v>
      </c>
      <c r="OW204" s="865">
        <f>ROUNDUP(SUM(
IF(AND(LB204='DD FD'!$J$5,LD204='DD FD'!$AI$3),LC204,0),
IF(AND(LL204='DD FD'!$J$5,LN204='DD FD'!$AI$3),LM204,0),
IF(AND(LV204='DD FD'!$J$5,LX204='DD FD'!$AI$3),LW204,0),
IF(AND(MF204='DD FD'!$J$5,MH204='DD FD'!$AI$3),MG204,0),
IF(AND(MQ204='DD FD'!$J$5,MS204='DD FD'!$AI$3),MR204,0),
IF(AND(NB204='DD FD'!$J$5,ND204='DD FD'!$AI$3),NC204,0),
IF(AND(NM204='DD FD'!$J$5,NO204='DD FD'!$AI$3),NN204,0),
IF(AND(NX204='DD FD'!$J$5,NZ204='DD FD'!$AI$3),NY204,0),
IF(AND(OI204='DD FD'!$J$5,OK204='DD FD'!$AI$3),OJ204,0),
),2)</f>
        <v>0</v>
      </c>
      <c r="OX204" s="865">
        <f>ROUNDUP(SUM(
IF(AND(LB204='DD FD'!$J$9,LD204='DD FD'!$AI$3),LC204,0),
IF(AND(LL204='DD FD'!$J$9,LN204='DD FD'!$AI$3),LM204,0),
IF(AND(LV204='DD FD'!$J$9,LX204='DD FD'!$AI$3),LW204,0),
IF(AND(MF204='DD FD'!$J$9,MH204='DD FD'!$AI$3),MG204,0),
IF(AND(MQ204='DD FD'!$J$9,MS204='DD FD'!$AI$3),MR204,0),
IF(AND(NB204='DD FD'!$J$9,ND204='DD FD'!$AI$3),NC204,0),
IF(AND(NM204='DD FD'!$J$9,NO204='DD FD'!$AI$3),NN204,0),
IF(AND(NX204='DD FD'!$J$9,NZ204='DD FD'!$AI$3),NY204,0),
IF(AND(OI204='DD FD'!$J$9,OK204='DD FD'!$AI$3),OJ204,0),
),2)</f>
        <v>0</v>
      </c>
      <c r="OY204" s="865">
        <f>ROUNDUP(SUM(
IF(AND(LB204='DD FD'!$J$4,LD204='DD FD'!$AI$3),LC204,0),
IF(AND(LL204='DD FD'!$J$4,LN204='DD FD'!$AI$3),LM204,0),
IF(AND(LV204='DD FD'!$J$4,LX204='DD FD'!$AI$3),LW204,0),
IF(AND(MF204='DD FD'!$J$4,MH204='DD FD'!$AI$3),MG204,0),
IF(AND(MQ204='DD FD'!$J$4,MS204='DD FD'!$AI$3),MR204,0),
IF(AND(NB204='DD FD'!$J$4,ND204='DD FD'!$AI$3),NC204,0),
IF(AND(NM204='DD FD'!$J$4,NO204='DD FD'!$AI$3),NN204,0),
IF(AND(NX204='DD FD'!$J$4,NZ204='DD FD'!$AI$3),NY204,0),
IF(AND(OI204='DD FD'!$J$4,OK204='DD FD'!$AI$3),OJ204,0),
),2)</f>
        <v>0</v>
      </c>
      <c r="OZ204" s="867">
        <f>ROUNDUP(SUM(
IF(AND(LB204='DD FD'!$J$11,LD204='DD FD'!$AI$3),LC204,0),
IF(AND(LL204='DD FD'!$J$11,LN204='DD FD'!$AI$3),LM204,0),
IF(AND(LV204='DD FD'!$J$11,LX204='DD FD'!$AI$3),LW204,0),
IF(AND(MF204='DD FD'!$J$11,MH204='DD FD'!$AI$3),MG204,0),
IF(AND(MQ204='DD FD'!$J$11,MS204='DD FD'!$AI$3),MR204,0),
IF(AND(NB204='DD FD'!$J$11,ND204='DD FD'!$AI$3),NC204,0),
IF(AND(NM204='DD FD'!$J$11,NO204='DD FD'!$AI$3),NN204,0),
IF(AND(NX204='DD FD'!$J$11,NZ204='DD FD'!$AI$3),NY204,0),
IF(AND(OI204='DD FD'!$J$11,OK204='DD FD'!$AI$3),OJ204,0),
),2)</f>
        <v>0</v>
      </c>
    </row>
    <row r="205" spans="1:416">
      <c r="A205" s="663"/>
      <c r="B205" s="182"/>
      <c r="C205" s="282"/>
      <c r="D205" s="282"/>
      <c r="E205" s="183"/>
      <c r="F205" s="355"/>
      <c r="G205" s="359"/>
      <c r="H205" s="664"/>
      <c r="I205" s="173"/>
      <c r="J205" s="161" t="str">
        <f t="shared" si="81"/>
        <v/>
      </c>
      <c r="K205" s="633" t="str">
        <f t="shared" si="98"/>
        <v/>
      </c>
      <c r="L205" s="636"/>
      <c r="M205" s="124" t="str">
        <f t="shared" si="99"/>
        <v/>
      </c>
      <c r="N205" s="125" t="str">
        <f t="shared" si="82"/>
        <v/>
      </c>
      <c r="O205" s="175"/>
      <c r="P205" s="175"/>
      <c r="Q205" s="126" t="str">
        <f t="shared" si="100"/>
        <v/>
      </c>
      <c r="R205" s="184"/>
      <c r="S205" s="184"/>
      <c r="T205" s="182"/>
      <c r="U205" s="182"/>
      <c r="V205" s="182"/>
      <c r="W205" s="358"/>
      <c r="X205" s="182"/>
      <c r="Y205" s="183"/>
      <c r="Z205" s="123"/>
      <c r="AA205" s="176"/>
      <c r="AB205" s="176"/>
      <c r="AC205" s="176"/>
      <c r="AD205" s="176"/>
      <c r="AE205" s="176"/>
      <c r="AF205" s="176"/>
      <c r="AG205" s="127" t="str">
        <f t="shared" si="101"/>
        <v/>
      </c>
      <c r="AH205" s="127" t="str">
        <f t="shared" si="102"/>
        <v/>
      </c>
      <c r="AI205" s="370"/>
      <c r="AJ205" s="635"/>
      <c r="AK205" s="619" t="str">
        <f t="shared" si="103"/>
        <v/>
      </c>
      <c r="AL205" s="124" t="str">
        <f t="shared" si="83"/>
        <v/>
      </c>
      <c r="AM205" s="124" t="str">
        <f t="shared" si="84"/>
        <v/>
      </c>
      <c r="AN205" s="124" t="str">
        <f t="shared" si="85"/>
        <v/>
      </c>
      <c r="AO205" s="124" t="str">
        <f t="shared" si="86"/>
        <v/>
      </c>
      <c r="AP205" s="184"/>
      <c r="AQ205" s="182"/>
      <c r="AR205" s="182"/>
      <c r="AS205" s="182"/>
      <c r="AT205" s="182"/>
      <c r="AU205" s="127" t="str">
        <f t="shared" si="87"/>
        <v/>
      </c>
      <c r="AV205" s="354"/>
      <c r="AW205" s="127" t="str">
        <f t="shared" si="88"/>
        <v/>
      </c>
      <c r="AX205" s="144" t="str">
        <f t="shared" si="89"/>
        <v/>
      </c>
      <c r="AY205" s="182"/>
      <c r="AZ205" s="23"/>
      <c r="BA205" s="23"/>
      <c r="BB205" s="183"/>
      <c r="BC205" s="622"/>
      <c r="BD205" s="649" t="str">
        <f t="shared" si="104"/>
        <v/>
      </c>
      <c r="BE205" s="354"/>
      <c r="BF205" s="192" t="str">
        <f t="shared" si="105"/>
        <v/>
      </c>
      <c r="BG205" s="159"/>
      <c r="BH205" s="159"/>
      <c r="BI205" s="182"/>
      <c r="BJ205" s="194"/>
      <c r="BK205" s="194"/>
      <c r="BL205" s="194"/>
      <c r="BM205" s="127" t="str">
        <f t="shared" si="90"/>
        <v/>
      </c>
      <c r="BN205" s="194"/>
      <c r="BO205" s="178" t="str">
        <f t="shared" si="91"/>
        <v/>
      </c>
      <c r="BP205" s="191"/>
      <c r="BQ205" s="182"/>
      <c r="BR205" s="23"/>
      <c r="BS205" s="23"/>
      <c r="BT205" s="23"/>
      <c r="BU205" s="651"/>
      <c r="BV205" s="647"/>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633" t="str">
        <f t="shared" si="106"/>
        <v/>
      </c>
      <c r="DY205" s="736"/>
      <c r="DZ205" s="334"/>
      <c r="EA205" s="736"/>
      <c r="EB205" s="197"/>
      <c r="EC205" s="194"/>
      <c r="ED205" s="197"/>
      <c r="EE205" s="197"/>
      <c r="EF205" s="194"/>
      <c r="EG205" s="194"/>
      <c r="EH205" s="194"/>
      <c r="EI205" s="123" t="str">
        <f t="shared" si="92"/>
        <v/>
      </c>
      <c r="EJ205" s="194"/>
      <c r="EK205" s="620" t="str">
        <f t="shared" si="93"/>
        <v/>
      </c>
      <c r="EL205" s="756"/>
      <c r="EM205" s="620" t="str">
        <f t="shared" si="107"/>
        <v/>
      </c>
      <c r="EN205" s="733"/>
      <c r="EO205" s="163"/>
      <c r="EP205" s="163"/>
      <c r="EQ205" s="163"/>
      <c r="ER205" s="163"/>
      <c r="ES205" s="163"/>
      <c r="ET205" s="163"/>
      <c r="EU205" s="163"/>
      <c r="EV205" s="163"/>
      <c r="EW205" s="163"/>
      <c r="EX205" s="163"/>
      <c r="EY205" s="163"/>
      <c r="EZ205" s="163"/>
      <c r="FA205" s="163"/>
      <c r="FB205" s="163"/>
      <c r="FC205" s="742"/>
      <c r="FD205" s="648" t="str">
        <f t="shared" si="94"/>
        <v/>
      </c>
      <c r="FE205" s="183"/>
      <c r="FF205" s="201"/>
      <c r="FG205" s="201"/>
      <c r="FH205" s="201"/>
      <c r="FI205" s="201"/>
      <c r="FJ205" s="201"/>
      <c r="FK205" s="201"/>
      <c r="FL205" s="182"/>
      <c r="FM205" s="182"/>
      <c r="FN205" s="334"/>
      <c r="FO205" s="123" t="str">
        <f t="shared" si="95"/>
        <v/>
      </c>
      <c r="FP205" s="889" t="str">
        <f>IF(Table1[[#This Row],[Baumwollanteil (in %)]]&lt;&gt;"","05","")</f>
        <v/>
      </c>
      <c r="FQ205" s="999"/>
      <c r="FR205" s="179" t="str">
        <f t="shared" si="96"/>
        <v/>
      </c>
      <c r="FS205" s="175"/>
      <c r="FT205" s="175"/>
      <c r="FU205" s="175"/>
      <c r="FV205" s="745" t="str">
        <f t="shared" si="97"/>
        <v/>
      </c>
      <c r="FZ205" s="24"/>
      <c r="GA205" s="24"/>
      <c r="GC205" s="1010" t="str">
        <f>IF(Table1[[#This Row],[Global Trade Item Number (GTIN)]]="","",Table1[[#This Row],[Global Trade Item Number (GTIN)]])</f>
        <v/>
      </c>
      <c r="GD205" s="790" t="str">
        <f>IF(Table1[[#This Row],[WAWI-Nr./ Kreditoren-Nummer
(ASDV)]]&lt;&gt;"",Table1[[#This Row],[WAWI-Nr./ Kreditoren-Nummer
(ASDV)]],"")</f>
        <v/>
      </c>
      <c r="GE205" s="190"/>
      <c r="GF205" s="790" t="str">
        <f>IF(Table1[[#This Row],[Gültig ab (Datum)]]&lt;&gt;"","31.12.9999","")</f>
        <v/>
      </c>
      <c r="GG205" s="190"/>
      <c r="GH205" s="190"/>
      <c r="GI205" s="616"/>
      <c r="GJ205" s="765"/>
      <c r="GK205" s="763"/>
      <c r="GL205" s="617"/>
      <c r="GM205" s="617"/>
      <c r="GN205" s="617"/>
      <c r="GO205" s="617"/>
      <c r="GP205" s="617"/>
      <c r="GQ205" s="775"/>
      <c r="GR205" s="771"/>
      <c r="GS205" s="159"/>
      <c r="GT205" s="610"/>
      <c r="GU205" s="610"/>
      <c r="GV205" s="610"/>
      <c r="GW205" s="610"/>
      <c r="GX205" s="610"/>
      <c r="GY205" s="610"/>
      <c r="GZ205" s="610"/>
      <c r="HA205" s="610"/>
      <c r="HB205" s="771"/>
      <c r="HC205" s="610"/>
      <c r="HD205" s="610"/>
      <c r="HE205" s="610"/>
      <c r="HF205" s="610"/>
      <c r="HG205" s="610"/>
      <c r="HH205" s="610"/>
      <c r="HI205" s="610"/>
      <c r="HJ205" s="610"/>
      <c r="HK205" s="610"/>
      <c r="HL205" s="771"/>
      <c r="HM205" s="610"/>
      <c r="HN205" s="610"/>
      <c r="HO205" s="610"/>
      <c r="HP205" s="610"/>
      <c r="HQ205" s="610"/>
      <c r="HR205" s="610"/>
      <c r="HS205" s="610"/>
      <c r="HT205" s="610"/>
      <c r="HU205" s="610"/>
      <c r="HV205" s="771"/>
      <c r="HW205" s="610"/>
      <c r="HX205" s="610"/>
      <c r="HY205" s="610"/>
      <c r="HZ205" s="610"/>
      <c r="IA205" s="610"/>
      <c r="IB205" s="610"/>
      <c r="IC205" s="610"/>
      <c r="ID205" s="610"/>
      <c r="IE205" s="610"/>
      <c r="IF205" s="610"/>
      <c r="IG205" s="771"/>
      <c r="IH205" s="610"/>
      <c r="II205" s="610"/>
      <c r="IJ205" s="610"/>
      <c r="IK205" s="610"/>
      <c r="IL205" s="610"/>
      <c r="IM205" s="610"/>
      <c r="IN205" s="610"/>
      <c r="IO205" s="610"/>
      <c r="IP205" s="610"/>
      <c r="IQ205" s="610"/>
      <c r="IR205" s="771"/>
      <c r="IS205" s="610"/>
      <c r="IT205" s="610"/>
      <c r="IU205" s="610"/>
      <c r="IV205" s="610"/>
      <c r="IW205" s="610"/>
      <c r="IX205" s="610"/>
      <c r="IY205" s="610"/>
      <c r="IZ205" s="610"/>
      <c r="JA205" s="610"/>
      <c r="JB205" s="610"/>
      <c r="JC205" s="771"/>
      <c r="JD205" s="610"/>
      <c r="JE205" s="610"/>
      <c r="JF205" s="610"/>
      <c r="JG205" s="610"/>
      <c r="JH205" s="610"/>
      <c r="JI205" s="610"/>
      <c r="JJ205" s="610"/>
      <c r="JK205" s="610"/>
      <c r="JL205" s="610"/>
      <c r="JM205" s="827"/>
      <c r="JN205" s="771"/>
      <c r="JO205" s="610"/>
      <c r="JP205" s="610"/>
      <c r="JQ205" s="610"/>
      <c r="JR205" s="610"/>
      <c r="JS205" s="610"/>
      <c r="JT205" s="610"/>
      <c r="JU205" s="610"/>
      <c r="JV205" s="610"/>
      <c r="JW205" s="610"/>
      <c r="JX205" s="610"/>
      <c r="JY205" s="771"/>
      <c r="JZ205" s="610"/>
      <c r="KA205" s="610"/>
      <c r="KB205" s="610"/>
      <c r="KC205" s="610"/>
      <c r="KD205" s="610"/>
      <c r="KE205" s="610"/>
      <c r="KF205" s="610"/>
      <c r="KG205" s="610"/>
      <c r="KH205" s="610"/>
      <c r="KI205" s="610"/>
      <c r="KL205" s="803" t="str">
        <f>IF(Table1[[#This Row],[GTIN]]&lt;&gt;"",Table1[[#This Row],[GTIN]],"")</f>
        <v/>
      </c>
      <c r="KM205" s="804" t="str">
        <f>Table1[[#This Row],[Kreditor]]</f>
        <v/>
      </c>
      <c r="KN205" s="805" t="str">
        <f>IF(Table1[[#This Row],[Gültig ab (Datum)]]&lt;&gt;"",Table1[[#This Row],[Gültig ab (Datum)]],"")</f>
        <v/>
      </c>
      <c r="KO205" s="805" t="str">
        <f>Table1[[#This Row],[Gültig bis]]</f>
        <v/>
      </c>
      <c r="KP205" s="818" t="str">
        <f>IF(Table1[[#This Row],[Artikel verpackt? 
(X=Ja)]]="","",Table1[[#This Row],[Artikel verpackt? 
(X=Ja)]])</f>
        <v/>
      </c>
      <c r="KQ205" s="806" t="str">
        <f>IF(Table1[[#This Row],[Verpackung recyclingfähig?
(X=Ja)]]="","",Table1[[#This Row],[Verpackung recyclingfähig?
(X=Ja)]])</f>
        <v/>
      </c>
      <c r="KR205" s="807"/>
      <c r="KS205" s="808"/>
      <c r="KT205" s="809"/>
      <c r="KU205" s="809"/>
      <c r="KV205" s="809"/>
      <c r="KW205" s="809"/>
      <c r="KX205" s="809"/>
      <c r="KY205" s="809"/>
      <c r="KZ205" s="810"/>
      <c r="LA205" s="811" t="str">
        <f>IF(Table1[[#This Row],[Hauptkörper - B1 - Art]]="","",VLOOKUP(Table1[[#This Row],[Hauptkörper - B1 - Art]],'DD FD'!B:C,2,FALSE))</f>
        <v/>
      </c>
      <c r="LB205" s="812" t="str">
        <f>IF(Table1[[#This Row],[Hauptkörper - B1 - Fraktion]]="","",VLOOKUP(Table1[[#This Row],[Hauptkörper - B1 - Fraktion]],'DD FD'!H:J,3,FALSE))</f>
        <v/>
      </c>
      <c r="LC205" s="809" t="str">
        <f>IF(Table1[[#This Row],[Hauptkörper - B1 - Gewicht
(in G)]]="","",Table1[[#This Row],[Hauptkörper - B1 - Gewicht
(in G)]])</f>
        <v/>
      </c>
      <c r="LD205" s="809" t="str">
        <f>IF(Table1[[#This Row],[Hauptkörper - B1 - Lizenzierungs-pflichtig? (X=Ja)]]="","",Table1[[#This Row],[Hauptkörper - B1 - Lizenzierungs-pflichtig? (X=Ja)]])</f>
        <v/>
      </c>
      <c r="LE205" s="812" t="str">
        <f>IF(Table1[[#This Row],[Hauptkörper - B1 - Virgin Material]]="","",VLOOKUP(Table1[[#This Row],[Hauptkörper - B1 - Virgin Material]],'DD FD'!AJ:AK,2,FALSE))</f>
        <v/>
      </c>
      <c r="LF205" s="813" t="str">
        <f>IF(Table1[[#This Row],[Hauptkörper - B1 - Virgin Material Anteil (in %)]]="","",Table1[[#This Row],[Hauptkörper - B1 - Virgin Material Anteil (in %)]])</f>
        <v/>
      </c>
      <c r="LG205" s="812" t="str">
        <f>IF(Table1[[#This Row],[Hauptkörper - B1 - Recyceltes Material]]="","",VLOOKUP(Table1[[#This Row],[Hauptkörper - B1 - Recyceltes Material]],'DD FD'!AL:AM,2,FALSE))</f>
        <v/>
      </c>
      <c r="LH205" s="813" t="str">
        <f>IF(Table1[[#This Row],[Hauptkörper - B1 - Recyceltes Material Anteil (in %)]]="","",Table1[[#This Row],[Hauptkörper - B1 - Recyceltes Material Anteil (in %)]])</f>
        <v/>
      </c>
      <c r="LI205" s="814" t="str">
        <f>IF(Table1[[#This Row],[Hauptkörper - B1 - Beschichtung]]="","",VLOOKUP(Table1[[#This Row],[Hauptkörper - B1 - Beschichtung]],'DD FD'!AE:AF,2,FALSE))</f>
        <v/>
      </c>
      <c r="LJ205" s="815" t="str">
        <f>IF(Table1[[#This Row],[Hauptkörper - B1 - Beschichtung Anteil (in %)]]="","",Table1[[#This Row],[Hauptkörper - B1 - Beschichtung Anteil (in %)]])</f>
        <v/>
      </c>
      <c r="LK205" s="811" t="str">
        <f>IF(Table1[[#This Row],[Hauptkörper - B2 - Art]]="","",VLOOKUP(Table1[[#This Row],[Hauptkörper - B2 - Art]],'DD FD'!B:C,2,FALSE))</f>
        <v/>
      </c>
      <c r="LL205" s="812" t="str">
        <f>IF(Table1[[#This Row],[Hauptkörper - B2 - Fraktion]]="","",VLOOKUP(Table1[[#This Row],[Hauptkörper - B2 - Fraktion]],'DD FD'!H:J,3,FALSE))</f>
        <v/>
      </c>
      <c r="LM205" s="809" t="str">
        <f>IF(Table1[[#This Row],[Hauptkörper - B2 - Gewicht
(in G)]]="","",Table1[[#This Row],[Hauptkörper - B2 - Gewicht
(in G)]])</f>
        <v/>
      </c>
      <c r="LN205" s="809" t="str">
        <f>IF(Table1[[#This Row],[Hauptkörper - B2 - Lizenzierungs-pflichtig? (X=Ja)]]="","",Table1[[#This Row],[Hauptkörper - B2 - Lizenzierungs-pflichtig? (X=Ja)]])</f>
        <v/>
      </c>
      <c r="LO205" s="812" t="str">
        <f>IF(Table1[[#This Row],[Hauptkörper - B2 - Virgin Material]]="","",VLOOKUP(Table1[[#This Row],[Hauptkörper - B2 - Virgin Material]],'DD FD'!AJ:AK,2,FALSE))</f>
        <v/>
      </c>
      <c r="LP205" s="813" t="str">
        <f>IF(Table1[[#This Row],[Hauptkörper - B2 - Virgin Material Anteil (in %)]]="","",Table1[[#This Row],[Hauptkörper - B2 - Virgin Material Anteil (in %)]])</f>
        <v/>
      </c>
      <c r="LQ205" s="812" t="str">
        <f>IF(Table1[[#This Row],[Hauptkörper - B2 - Recyceltes Material]]="","",VLOOKUP(Table1[[#This Row],[Hauptkörper - B2 - Recyceltes Material]],'DD FD'!AL:AM,2,FALSE))</f>
        <v/>
      </c>
      <c r="LR205" s="813" t="str">
        <f>IF(Table1[[#This Row],[Hauptkörper - B2 - Recyceltes Material Anteil (in %)]]="","",Table1[[#This Row],[Hauptkörper - B2 - Recyceltes Material Anteil (in %)]])</f>
        <v/>
      </c>
      <c r="LS205" s="812" t="str">
        <f>IF(Table1[[#This Row],[Hauptkörper - B2 - Beschichtung]]="","",VLOOKUP(Table1[[#This Row],[Hauptkörper - B2 - Beschichtung]],'DD FD'!AE:AF,2,FALSE))</f>
        <v/>
      </c>
      <c r="LT205" s="815" t="str">
        <f>IF(Table1[[#This Row],[Hauptkörper - B2 - Beschichtung Anteil (in %)]]="","",Table1[[#This Row],[Hauptkörper - B2 - Beschichtung Anteil (in %)]])</f>
        <v/>
      </c>
      <c r="LU205" s="811" t="str">
        <f>IF(Table1[[#This Row],[Hauptkörper - B3 - Art]]="","",VLOOKUP(Table1[[#This Row],[Hauptkörper - B3 - Art]],'DD FD'!B:C,2,FALSE))</f>
        <v/>
      </c>
      <c r="LV205" s="812" t="str">
        <f>IF(Table1[[#This Row],[Hauptkörper - B3 - Fraktion]]="","",VLOOKUP(Table1[[#This Row],[Hauptkörper - B3 - Fraktion]],'DD FD'!H:J,3,FALSE))</f>
        <v/>
      </c>
      <c r="LW205" s="809" t="str">
        <f>IF(Table1[[#This Row],[Hauptkörper - B3 - Gewicht
(in G)]]="","",Table1[[#This Row],[Hauptkörper - B3 - Gewicht
(in G)]])</f>
        <v/>
      </c>
      <c r="LX205" s="809" t="str">
        <f>IF(Table1[[#This Row],[Hauptkörper - B3 - Lizenzierungs-pflichtig? (X=Ja)]]="","",Table1[[#This Row],[Hauptkörper - B3 - Lizenzierungs-pflichtig? (X=Ja)]])</f>
        <v/>
      </c>
      <c r="LY205" s="812" t="str">
        <f>IF(Table1[[#This Row],[Hauptkörper - B3 - Virgin Material]]="","",VLOOKUP(Table1[[#This Row],[Hauptkörper - B3 - Virgin Material]],'DD FD'!AJ:AK,2,FALSE))</f>
        <v/>
      </c>
      <c r="LZ205" s="813" t="str">
        <f>IF(Table1[[#This Row],[Hauptkörper - B3 - Virgin Material Anteil (in %)]]="","",Table1[[#This Row],[Hauptkörper - B3 - Virgin Material Anteil (in %)]])</f>
        <v/>
      </c>
      <c r="MA205" s="812" t="str">
        <f>IF(Table1[[#This Row],[Hauptkörper - B3 - Recyceltes Material]]="","",VLOOKUP(Table1[[#This Row],[Hauptkörper - B3 - Recyceltes Material]],'DD FD'!AL:AM,2,FALSE))</f>
        <v/>
      </c>
      <c r="MB205" s="813" t="str">
        <f>IF(Table1[[#This Row],[Hauptkörper - B3 - Recyceltes Material Anteil (in %)]]="","",Table1[[#This Row],[Hauptkörper - B3 - Recyceltes Material Anteil (in %)]])</f>
        <v/>
      </c>
      <c r="MC205" s="812" t="str">
        <f>IF(Table1[[#This Row],[Hauptkörper - B3 - Beschichtung]]="","",VLOOKUP(Table1[[#This Row],[Hauptkörper - B3 - Beschichtung]],'DD FD'!AE:AF,2,FALSE))</f>
        <v/>
      </c>
      <c r="MD205" s="815" t="str">
        <f>IF(Table1[[#This Row],[Hauptkörper - B3 - Beschichtung Anteil (in %)]]="","",Table1[[#This Row],[Hauptkörper - B3 - Beschichtung Anteil (in %)]])</f>
        <v/>
      </c>
      <c r="ME205" s="811" t="str">
        <f>IF(Table1[[#This Row],[Verschluss - B1 - Art]]="","",VLOOKUP(Table1[[#This Row],[Verschluss - B1 - Art]],'DD FD'!D:E,2,FALSE))</f>
        <v/>
      </c>
      <c r="MF205" s="812" t="str">
        <f>IF(Table1[[#This Row],[Verschluss - B1 - Fraktion]]="","",VLOOKUP(Table1[[#This Row],[Verschluss - B1 - Fraktion]],'DD FD'!H:J,3,FALSE))</f>
        <v/>
      </c>
      <c r="MG205" s="809" t="str">
        <f>IF(Table1[[#This Row],[Verschluss - B1 - Gewicht (in G)]]="","",Table1[[#This Row],[Verschluss - B1 - Gewicht (in G)]])</f>
        <v/>
      </c>
      <c r="MH205" s="809" t="str">
        <f>IF(Table1[[#This Row],[Verschluss - B1 - Lizenzierungs-pflichtig? (X=Ja)]]="","",Table1[[#This Row],[Verschluss - B1 - Lizenzierungs-pflichtig? (X=Ja)]])</f>
        <v/>
      </c>
      <c r="MI205" s="809" t="str">
        <f>IF(Table1[[#This Row],[Verschluss - B1 - Trennbar vom Hauptkörper? (X=Ja)]]="","",Table1[[#This Row],[Verschluss - B1 - Trennbar vom Hauptkörper? (X=Ja)]])</f>
        <v/>
      </c>
      <c r="MJ205" s="812" t="str">
        <f>IF(Table1[[#This Row],[Verschluss - B1 - Virgin Material]]="","",VLOOKUP(Table1[[#This Row],[Verschluss - B1 - Virgin Material]],'DD FD'!AJ:AK,2,FALSE))</f>
        <v/>
      </c>
      <c r="MK205" s="813" t="str">
        <f>IF(Table1[[#This Row],[Verschluss - B1 - Virgin Material Anteil (in %)]]="","",Table1[[#This Row],[Verschluss - B1 - Virgin Material Anteil (in %)]])</f>
        <v/>
      </c>
      <c r="ML205" s="812" t="str">
        <f>IF(Table1[[#This Row],[Verschluss - B1 - Recyceltes Material]]="","",VLOOKUP(Table1[[#This Row],[Verschluss - B1 - Recyceltes Material]],'DD FD'!AL:AM,2,FALSE))</f>
        <v/>
      </c>
      <c r="MM205" s="813" t="str">
        <f>IF(Table1[[#This Row],[Verschluss - B1 - Recyceltes Material Anteil (in %)]]="","",Table1[[#This Row],[Verschluss - B1 - Recyceltes Material Anteil (in %)]])</f>
        <v/>
      </c>
      <c r="MN205" s="812" t="str">
        <f>IF(Table1[[#This Row],[Verschluss - B1 - Beschichtung]]="","",VLOOKUP(Table1[[#This Row],[Verschluss - B1 - Beschichtung]],'DD FD'!AE:AF,2,FALSE))</f>
        <v/>
      </c>
      <c r="MO205" s="815" t="str">
        <f>IF(Table1[[#This Row],[Verschluss - B1 - Beschichtung Anteil (in %)]]="","",Table1[[#This Row],[Verschluss - B1 - Beschichtung Anteil (in %)]])</f>
        <v/>
      </c>
      <c r="MP205" s="811" t="str">
        <f>IF(Table1[[#This Row],[Verschluss - B2 - Art]]="","",VLOOKUP(Table1[[#This Row],[Verschluss - B2 - Art]],'DD FD'!D:E,2,FALSE))</f>
        <v/>
      </c>
      <c r="MQ205" s="812" t="str">
        <f>IF(Table1[[#This Row],[Verschluss - B2 - Fraktion]]="","",VLOOKUP(Table1[[#This Row],[Verschluss - B2 - Fraktion]],'DD FD'!H:J,3,FALSE))</f>
        <v/>
      </c>
      <c r="MR205" s="809" t="str">
        <f>IF(Table1[[#This Row],[Verschluss - B2 - Gewicht (in G)]]="","",Table1[[#This Row],[Verschluss - B2 - Gewicht (in G)]])</f>
        <v/>
      </c>
      <c r="MS205" s="809" t="str">
        <f>IF(Table1[[#This Row],[Verschluss - B2 - Lizenzierungs-pflichtig? (X=Ja)]]="","",Table1[[#This Row],[Verschluss - B2 - Lizenzierungs-pflichtig? (X=Ja)]])</f>
        <v/>
      </c>
      <c r="MT205" s="809" t="str">
        <f>IF(Table1[[#This Row],[Verschluss - B2 - Trennbar vom Hauptkörper? (X=Ja)]]="","",Table1[[#This Row],[Verschluss - B2 - Trennbar vom Hauptkörper? (X=Ja)]])</f>
        <v/>
      </c>
      <c r="MU205" s="812" t="str">
        <f>IF(Table1[[#This Row],[Verschluss - B2 - Virgin Material]]="","",VLOOKUP(Table1[[#This Row],[Verschluss - B2 - Virgin Material]],'DD FD'!AJ:AK,2,FALSE))</f>
        <v/>
      </c>
      <c r="MV205" s="813" t="str">
        <f>IF(Table1[[#This Row],[Verschluss - B2 - Virgin Material Anteil (in %)]]="","",Table1[[#This Row],[Verschluss - B2 - Virgin Material Anteil (in %)]])</f>
        <v/>
      </c>
      <c r="MW205" s="812" t="str">
        <f>IF(Table1[[#This Row],[Verschluss - B2 - Recyceltes Material]]="","",VLOOKUP(Table1[[#This Row],[Verschluss - B2 - Recyceltes Material]],'DD FD'!AL:AM,2,FALSE))</f>
        <v/>
      </c>
      <c r="MX205" s="813" t="str">
        <f>IF(Table1[[#This Row],[Verschluss - B2 - Recyceltes Material Anteil (in %)]]="","",Table1[[#This Row],[Verschluss - B2 - Recyceltes Material Anteil (in %)]])</f>
        <v/>
      </c>
      <c r="MY205" s="812" t="str">
        <f>IF(Table1[[#This Row],[Verschluss - B2 - Beschichtung]]="","",VLOOKUP(Table1[[#This Row],[Verschluss - B2 - Beschichtung]],'DD FD'!AE:AF,2,FALSE))</f>
        <v/>
      </c>
      <c r="MZ205" s="815" t="str">
        <f>IF(Table1[[#This Row],[Verschluss - B2 - Beschichtung Anteil (in %)]]="","",Table1[[#This Row],[Verschluss - B2 - Beschichtung Anteil (in %)]])</f>
        <v/>
      </c>
      <c r="NA205" s="811" t="str">
        <f>IF(Table1[[#This Row],[Verschluss - B3 - Art]]="","",VLOOKUP(Table1[[#This Row],[Verschluss - B3 - Art]],'DD FD'!D:E,2,FALSE))</f>
        <v/>
      </c>
      <c r="NB205" s="812" t="str">
        <f>IF(Table1[[#This Row],[Verschluss - B3 - Fraktion]]="","",VLOOKUP(Table1[[#This Row],[Verschluss - B3 - Fraktion]],'DD FD'!H:J,3,FALSE))</f>
        <v/>
      </c>
      <c r="NC205" s="809" t="str">
        <f>IF(Table1[[#This Row],[Verschluss - B3 - Gewicht (in G)]]="","",Table1[[#This Row],[Verschluss - B3 - Gewicht (in G)]])</f>
        <v/>
      </c>
      <c r="ND205" s="809" t="str">
        <f>IF(Table1[[#This Row],[Verschluss - B3 - Lizenzierungs-pflichtig? (X=Ja)]]="","",Table1[[#This Row],[Verschluss - B3 - Lizenzierungs-pflichtig? (X=Ja)]])</f>
        <v/>
      </c>
      <c r="NE205" s="809" t="str">
        <f>IF(Table1[[#This Row],[Verschluss - B3 - Trennbar vom Hauptkörper? (X=Ja)]]="","",Table1[[#This Row],[Verschluss - B3 - Trennbar vom Hauptkörper? (X=Ja)]])</f>
        <v/>
      </c>
      <c r="NF205" s="812" t="str">
        <f>IF(Table1[[#This Row],[Verschluss - B3 - Virgin Material]]="","",VLOOKUP(Table1[[#This Row],[Verschluss - B3 - Virgin Material]],'DD FD'!AJ:AK,2,FALSE))</f>
        <v/>
      </c>
      <c r="NG205" s="813" t="str">
        <f>IF(Table1[[#This Row],[Verschluss - B3 - Virgin Material Anteil (in %)]]="","",Table1[[#This Row],[Verschluss - B3 - Virgin Material Anteil (in %)]])</f>
        <v/>
      </c>
      <c r="NH205" s="812" t="str">
        <f>IF(Table1[[#This Row],[Verschluss - B3 - Recyceltes Material]]="","",VLOOKUP(Table1[[#This Row],[Verschluss - B3 - Recyceltes Material]],'DD FD'!AL:AM,2,FALSE))</f>
        <v/>
      </c>
      <c r="NI205" s="813" t="str">
        <f>IF(Table1[[#This Row],[Verschluss - B3 - Recyceltes Material Anteil (in %)]]="","",Table1[[#This Row],[Verschluss - B3 - Recyceltes Material Anteil (in %)]])</f>
        <v/>
      </c>
      <c r="NJ205" s="812" t="str">
        <f>IF(Table1[[#This Row],[Verschluss - B3 - Beschichtung]]="","",VLOOKUP(Table1[[#This Row],[Verschluss - B3 - Beschichtung]],'DD FD'!AE:AF,2,FALSE))</f>
        <v/>
      </c>
      <c r="NK205" s="815" t="str">
        <f>IF(Table1[[#This Row],[Verschluss - B3 - Beschichtung Anteil (in %)]]="","",Table1[[#This Row],[Verschluss - B3 - Beschichtung Anteil (in %)]])</f>
        <v/>
      </c>
      <c r="NL205" s="811" t="str">
        <f>IF(Table1[[#This Row],[Etikett - B1 - Art]]="","",VLOOKUP(Table1[[#This Row],[Etikett - B1 - Art]],'DD FD'!F:G,2,FALSE))</f>
        <v/>
      </c>
      <c r="NM205" s="812" t="str">
        <f>IF(Table1[[#This Row],[Etikett - B1 - Fraktion]]="","",VLOOKUP(Table1[[#This Row],[Etikett - B1 - Fraktion]],'DD FD'!H:J,3,FALSE))</f>
        <v/>
      </c>
      <c r="NN205" s="809" t="str">
        <f>IF(Table1[[#This Row],[Etikett - B1 - Gewicht (in G)]]="","",Table1[[#This Row],[Etikett - B1 - Gewicht (in G)]])</f>
        <v/>
      </c>
      <c r="NO205" s="809" t="str">
        <f>IF(Table1[[#This Row],[Etikett - B1 - Lizenzierungs-pflichtig? (X=Ja)]]="","",Table1[[#This Row],[Etikett - B1 - Lizenzierungs-pflichtig? (X=Ja)]])</f>
        <v/>
      </c>
      <c r="NP205" s="809" t="str">
        <f>IF(Table1[[#This Row],[Etikett - B1 - Trennbar vom Hauptkörper? (X=Ja)]]="","",Table1[[#This Row],[Etikett - B1 - Trennbar vom Hauptkörper? (X=Ja)]])</f>
        <v/>
      </c>
      <c r="NQ205" s="812" t="str">
        <f>IF(Table1[[#This Row],[Etikett - B1 - Virgin Material]]="","",VLOOKUP(Table1[[#This Row],[Etikett - B1 - Virgin Material]],'DD FD'!AJ:AK,2,FALSE))</f>
        <v/>
      </c>
      <c r="NR205" s="813" t="str">
        <f>IF(Table1[[#This Row],[Etikett - B1 - Virgin Material Anteil (in %)]]="","",Table1[[#This Row],[Etikett - B1 - Virgin Material Anteil (in %)]])</f>
        <v/>
      </c>
      <c r="NS205" s="812" t="str">
        <f>IF(Table1[[#This Row],[Etikett - B1 - Recyceltes Material]]="","",VLOOKUP(Table1[[#This Row],[Etikett - B1 - Recyceltes Material]],'DD FD'!AL:AM,2,FALSE))</f>
        <v/>
      </c>
      <c r="NT205" s="813" t="str">
        <f>IF(Table1[[#This Row],[Etikett - B1 - Recyceltes Material Anteil (in %)]]="","",Table1[[#This Row],[Etikett - B1 - Recyceltes Material Anteil (in %)]])</f>
        <v/>
      </c>
      <c r="NU205" s="812" t="str">
        <f>IF(Table1[[#This Row],[Etikett - B1 - Beschichtung]]="","",VLOOKUP(Table1[[#This Row],[Etikett - B1 - Beschichtung]],'DD FD'!AE:AF,2,FALSE))</f>
        <v/>
      </c>
      <c r="NV205" s="815" t="str">
        <f>IF(Table1[[#This Row],[Etikett - B1 - Beschichtung Anteil (in %)]]="","",Table1[[#This Row],[Etikett - B1 - Beschichtung Anteil (in %)]])</f>
        <v/>
      </c>
      <c r="NW205" s="811" t="str">
        <f>IF(Table1[[#This Row],[Etikett - B2 - Art]]="","",VLOOKUP(Table1[[#This Row],[Etikett - B2 - Art]],'DD FD'!F:G,2,FALSE))</f>
        <v/>
      </c>
      <c r="NX205" s="812" t="str">
        <f>IF(Table1[[#This Row],[Etikett - B2 - Fraktion]]="","",VLOOKUP(Table1[[#This Row],[Etikett - B2 - Fraktion]],'DD FD'!H:J,3,FALSE))</f>
        <v/>
      </c>
      <c r="NY205" s="809" t="str">
        <f>IF(Table1[[#This Row],[Etikett - B2 - Gewicht (in G)]]="","",Table1[[#This Row],[Etikett - B2 - Gewicht (in G)]])</f>
        <v/>
      </c>
      <c r="NZ205" s="809" t="str">
        <f>IF(Table1[[#This Row],[Etikett - B2 - Lizenzierungs-pflichtig? (X=Ja)]]="","",Table1[[#This Row],[Etikett - B2 - Lizenzierungs-pflichtig? (X=Ja)]])</f>
        <v/>
      </c>
      <c r="OA205" s="809" t="str">
        <f>IF(Table1[[#This Row],[Etikett - B2 - Trennbar vom Hauptkörper? (X=Ja)]]="","",Table1[[#This Row],[Etikett - B2 - Trennbar vom Hauptkörper? (X=Ja)]])</f>
        <v/>
      </c>
      <c r="OB205" s="812" t="str">
        <f>IF(Table1[[#This Row],[Etikett - B2 - Virgin Material]]="","",VLOOKUP(Table1[[#This Row],[Etikett - B2 - Virgin Material]],'DD FD'!AJ:AK,2,FALSE))</f>
        <v/>
      </c>
      <c r="OC205" s="813" t="str">
        <f>IF(Table1[[#This Row],[Etikett - B2 - Virgin Material Anteil (in %)]]="","",Table1[[#This Row],[Etikett - B2 - Virgin Material Anteil (in %)]])</f>
        <v/>
      </c>
      <c r="OD205" s="812" t="str">
        <f>IF(Table1[[#This Row],[Etikett - B2 - Recyceltes Material]]="","",VLOOKUP(Table1[[#This Row],[Etikett - B2 - Recyceltes Material]],'DD FD'!AL:AM,2,FALSE))</f>
        <v/>
      </c>
      <c r="OE205" s="813" t="str">
        <f>IF(Table1[[#This Row],[Etikett - B2 - Recyceltes Material Anteil (in %)]]="","",Table1[[#This Row],[Etikett - B2 - Recyceltes Material Anteil (in %)]])</f>
        <v/>
      </c>
      <c r="OF205" s="812" t="str">
        <f>IF(Table1[[#This Row],[Etikett - B2 - Beschichtung]]="","",VLOOKUP(Table1[[#This Row],[Etikett - B2 - Beschichtung]],'DD FD'!AE:AF,2,FALSE))</f>
        <v/>
      </c>
      <c r="OG205" s="815" t="str">
        <f>IF(Table1[[#This Row],[Etikett - B2 - Beschichtung Anteil (in %)]]="","",Table1[[#This Row],[Etikett - B2 - Beschichtung Anteil (in %)]])</f>
        <v/>
      </c>
      <c r="OH205" s="811" t="str">
        <f>IF(Table1[[#This Row],[Etikett - B3 - Art]]="","",VLOOKUP(Table1[[#This Row],[Etikett - B3 - Art]],'DD FD'!F:G,2,FALSE))</f>
        <v/>
      </c>
      <c r="OI205" s="812" t="str">
        <f>IF(Table1[[#This Row],[Etikett - B3 - Fraktion]]="","",VLOOKUP(Table1[[#This Row],[Etikett - B3 - Fraktion]],'DD FD'!H:J,3,FALSE))</f>
        <v/>
      </c>
      <c r="OJ205" s="809" t="str">
        <f>IF(Table1[[#This Row],[Etikett - B3 - Gewicht (in G)]]="","",Table1[[#This Row],[Etikett - B3 - Gewicht (in G)]])</f>
        <v/>
      </c>
      <c r="OK205" s="809" t="str">
        <f>IF(Table1[[#This Row],[Etikett - B3 - Lizenzierungs-pflichtig? (X=Ja)]]="","",Table1[[#This Row],[Etikett - B3 - Lizenzierungs-pflichtig? (X=Ja)]])</f>
        <v/>
      </c>
      <c r="OL205" s="809" t="str">
        <f>IF(Table1[[#This Row],[Etikett - B3 - Trennbar vom Hauptkörper? (X=Ja)]]="","",Table1[[#This Row],[Etikett - B3 - Trennbar vom Hauptkörper? (X=Ja)]])</f>
        <v/>
      </c>
      <c r="OM205" s="812" t="str">
        <f>IF(Table1[[#This Row],[Etikett - B3 - Virgin Material]]="","",VLOOKUP(Table1[[#This Row],[Etikett - B3 - Virgin Material]],'DD FD'!AJ:AK,2,FALSE))</f>
        <v/>
      </c>
      <c r="ON205" s="813" t="str">
        <f>IF(Table1[[#This Row],[Etikett - B3 - Virgin Material Anteil (in %)]]="","",Table1[[#This Row],[Etikett - B3 - Virgin Material Anteil (in %)]])</f>
        <v/>
      </c>
      <c r="OO205" s="812" t="str">
        <f>IF(Table1[[#This Row],[Etikett - B3 - Recyceltes Material]]="","",VLOOKUP(Table1[[#This Row],[Etikett - B3 - Recyceltes Material]],'DD FD'!AL:AM,2,FALSE))</f>
        <v/>
      </c>
      <c r="OP205" s="813" t="str">
        <f>IF(Table1[[#This Row],[Etikett - B3 - Recyceltes Material Anteil (in %)]]="","",Table1[[#This Row],[Etikett - B3 - Recyceltes Material Anteil (in %)]])</f>
        <v/>
      </c>
      <c r="OQ205" s="812" t="str">
        <f>IF(Table1[[#This Row],[Etikett - B3 - Beschichtung]]="","",VLOOKUP(Table1[[#This Row],[Etikett - B3 - Beschichtung]],'DD FD'!AE:AF,2,FALSE))</f>
        <v/>
      </c>
      <c r="OR205" s="861" t="str">
        <f>IF(Table1[[#This Row],[Etikett - B3 - Beschichtung Anteil (in %)]]="","",Table1[[#This Row],[Etikett - B3 - Beschichtung Anteil (in %)]])</f>
        <v/>
      </c>
      <c r="OS205" s="866">
        <f>ROUNDUP(SUM(
IF(AND(LB205='DD FD'!$J$7,LD205='DD FD'!$AI$3),LC205,0),
IF(AND(LL205='DD FD'!$J$7,LN205='DD FD'!$AI$3),LM205,0),
IF(AND(LV205='DD FD'!$J$7,LX205='DD FD'!$AI$3),LW205,0),
IF(AND(MF205='DD FD'!$J$7,MH205='DD FD'!$AI$3),MG205,0),
IF(AND(MQ205='DD FD'!$J$7,MS205='DD FD'!$AI$3),MR205,0),
IF(AND(NB205='DD FD'!$J$7,ND205='DD FD'!$AI$3),NC205,0),
IF(AND(NM205='DD FD'!$J$7,NO205='DD FD'!$AI$3),NN205,0),
IF(AND(NX205='DD FD'!$J$7,NZ205='DD FD'!$AI$3),NY205,0),
IF(AND(OI205='DD FD'!$J$7,OK205='DD FD'!$AI$3),OJ205,0),
),2)</f>
        <v>0</v>
      </c>
      <c r="OT205" s="865">
        <f>ROUNDUP(SUM(
IF(AND(LB205='DD FD'!$J$6,LD205='DD FD'!$AI$3),LC205,0),
IF(AND(LL205='DD FD'!$J$6,LN205='DD FD'!$AI$3),LM205,0),
IF(AND(LV205='DD FD'!$J$6,LX205='DD FD'!$AI$3),LW205,0),
IF(AND(MF205='DD FD'!$J$6,MH205='DD FD'!$AI$3),MG205,0),
IF(AND(MQ205='DD FD'!$J$6,MS205='DD FD'!$AI$3),MR205,0),
IF(AND(NB205='DD FD'!$J$6,ND205='DD FD'!$AI$3),NC205,0),
IF(AND(NM205='DD FD'!$J$6,NO205='DD FD'!$AI$3),NN205,0),
IF(AND(NX205='DD FD'!$J$6,NZ205='DD FD'!$AI$3),NY205,0),
IF(AND(OI205='DD FD'!$J$6,OK205='DD FD'!$AI$3),OJ205,0),
),2)</f>
        <v>0</v>
      </c>
      <c r="OU205" s="865">
        <f>ROUNDUP(SUM(
IF(AND(LB205='DD FD'!$J$10,LD205='DD FD'!$AI$3),LC205,0),
IF(AND(LL205='DD FD'!$J$10,LN205='DD FD'!$AI$3),LM205,0),
IF(AND(LV205='DD FD'!$J$10,LX205='DD FD'!$AI$3),LW205,0),
IF(AND(MF205='DD FD'!$J$10,MH205='DD FD'!$AI$3),MG205,0),
IF(AND(MQ205='DD FD'!$J$10,MS205='DD FD'!$AI$3),MR205,0),
IF(AND(NB205='DD FD'!$J$10,ND205='DD FD'!$AI$3),NC205,0),
IF(AND(NM205='DD FD'!$J$10,NO205='DD FD'!$AI$3),NN205,0),
IF(AND(NX205='DD FD'!$J$10,NZ205='DD FD'!$AI$3),NY205,0),
IF(AND(OI205='DD FD'!$J$10,OK205='DD FD'!$AI$3),OJ205,0),
),2)</f>
        <v>0</v>
      </c>
      <c r="OV205" s="865">
        <f>ROUNDUP(SUM(
IF(AND(LB205='DD FD'!$J$8,LD205='DD FD'!$AI$3),LC205,0),
IF(AND(LL205='DD FD'!$J$8,LN205='DD FD'!$AI$3),LM205,0),
IF(AND(LV205='DD FD'!$J$8,LX205='DD FD'!$AI$3),LW205,0),
IF(AND(MF205='DD FD'!$J$8,MH205='DD FD'!$AI$3),MG205,0),
IF(AND(MQ205='DD FD'!$J$8,MS205='DD FD'!$AI$3),MR205,0),
IF(AND(NB205='DD FD'!$J$8,ND205='DD FD'!$AI$3),NC205,0),
IF(AND(NM205='DD FD'!$J$8,NO205='DD FD'!$AI$3),NN205,0),
IF(AND(NX205='DD FD'!$J$8,NZ205='DD FD'!$AI$3),NY205,0),
IF(AND(OI205='DD FD'!$J$8,OK205='DD FD'!$AI$3),OJ205,0),
),2)</f>
        <v>0</v>
      </c>
      <c r="OW205" s="865">
        <f>ROUNDUP(SUM(
IF(AND(LB205='DD FD'!$J$5,LD205='DD FD'!$AI$3),LC205,0),
IF(AND(LL205='DD FD'!$J$5,LN205='DD FD'!$AI$3),LM205,0),
IF(AND(LV205='DD FD'!$J$5,LX205='DD FD'!$AI$3),LW205,0),
IF(AND(MF205='DD FD'!$J$5,MH205='DD FD'!$AI$3),MG205,0),
IF(AND(MQ205='DD FD'!$J$5,MS205='DD FD'!$AI$3),MR205,0),
IF(AND(NB205='DD FD'!$J$5,ND205='DD FD'!$AI$3),NC205,0),
IF(AND(NM205='DD FD'!$J$5,NO205='DD FD'!$AI$3),NN205,0),
IF(AND(NX205='DD FD'!$J$5,NZ205='DD FD'!$AI$3),NY205,0),
IF(AND(OI205='DD FD'!$J$5,OK205='DD FD'!$AI$3),OJ205,0),
),2)</f>
        <v>0</v>
      </c>
      <c r="OX205" s="865">
        <f>ROUNDUP(SUM(
IF(AND(LB205='DD FD'!$J$9,LD205='DD FD'!$AI$3),LC205,0),
IF(AND(LL205='DD FD'!$J$9,LN205='DD FD'!$AI$3),LM205,0),
IF(AND(LV205='DD FD'!$J$9,LX205='DD FD'!$AI$3),LW205,0),
IF(AND(MF205='DD FD'!$J$9,MH205='DD FD'!$AI$3),MG205,0),
IF(AND(MQ205='DD FD'!$J$9,MS205='DD FD'!$AI$3),MR205,0),
IF(AND(NB205='DD FD'!$J$9,ND205='DD FD'!$AI$3),NC205,0),
IF(AND(NM205='DD FD'!$J$9,NO205='DD FD'!$AI$3),NN205,0),
IF(AND(NX205='DD FD'!$J$9,NZ205='DD FD'!$AI$3),NY205,0),
IF(AND(OI205='DD FD'!$J$9,OK205='DD FD'!$AI$3),OJ205,0),
),2)</f>
        <v>0</v>
      </c>
      <c r="OY205" s="865">
        <f>ROUNDUP(SUM(
IF(AND(LB205='DD FD'!$J$4,LD205='DD FD'!$AI$3),LC205,0),
IF(AND(LL205='DD FD'!$J$4,LN205='DD FD'!$AI$3),LM205,0),
IF(AND(LV205='DD FD'!$J$4,LX205='DD FD'!$AI$3),LW205,0),
IF(AND(MF205='DD FD'!$J$4,MH205='DD FD'!$AI$3),MG205,0),
IF(AND(MQ205='DD FD'!$J$4,MS205='DD FD'!$AI$3),MR205,0),
IF(AND(NB205='DD FD'!$J$4,ND205='DD FD'!$AI$3),NC205,0),
IF(AND(NM205='DD FD'!$J$4,NO205='DD FD'!$AI$3),NN205,0),
IF(AND(NX205='DD FD'!$J$4,NZ205='DD FD'!$AI$3),NY205,0),
IF(AND(OI205='DD FD'!$J$4,OK205='DD FD'!$AI$3),OJ205,0),
),2)</f>
        <v>0</v>
      </c>
      <c r="OZ205" s="867">
        <f>ROUNDUP(SUM(
IF(AND(LB205='DD FD'!$J$11,LD205='DD FD'!$AI$3),LC205,0),
IF(AND(LL205='DD FD'!$J$11,LN205='DD FD'!$AI$3),LM205,0),
IF(AND(LV205='DD FD'!$J$11,LX205='DD FD'!$AI$3),LW205,0),
IF(AND(MF205='DD FD'!$J$11,MH205='DD FD'!$AI$3),MG205,0),
IF(AND(MQ205='DD FD'!$J$11,MS205='DD FD'!$AI$3),MR205,0),
IF(AND(NB205='DD FD'!$J$11,ND205='DD FD'!$AI$3),NC205,0),
IF(AND(NM205='DD FD'!$J$11,NO205='DD FD'!$AI$3),NN205,0),
IF(AND(NX205='DD FD'!$J$11,NZ205='DD FD'!$AI$3),NY205,0),
IF(AND(OI205='DD FD'!$J$11,OK205='DD FD'!$AI$3),OJ205,0),
),2)</f>
        <v>0</v>
      </c>
    </row>
    <row r="206" spans="1:416">
      <c r="A206" s="663"/>
      <c r="B206" s="182"/>
      <c r="C206" s="282"/>
      <c r="D206" s="282"/>
      <c r="E206" s="183"/>
      <c r="F206" s="355"/>
      <c r="G206" s="359"/>
      <c r="H206" s="664"/>
      <c r="I206" s="173"/>
      <c r="J206" s="161" t="str">
        <f t="shared" si="81"/>
        <v/>
      </c>
      <c r="K206" s="633" t="str">
        <f t="shared" si="98"/>
        <v/>
      </c>
      <c r="L206" s="636"/>
      <c r="M206" s="124" t="str">
        <f t="shared" si="99"/>
        <v/>
      </c>
      <c r="N206" s="125" t="str">
        <f t="shared" si="82"/>
        <v/>
      </c>
      <c r="O206" s="175"/>
      <c r="P206" s="175"/>
      <c r="Q206" s="126" t="str">
        <f t="shared" si="100"/>
        <v/>
      </c>
      <c r="R206" s="184"/>
      <c r="S206" s="184"/>
      <c r="T206" s="182"/>
      <c r="U206" s="182"/>
      <c r="V206" s="182"/>
      <c r="W206" s="358"/>
      <c r="X206" s="182"/>
      <c r="Y206" s="183"/>
      <c r="Z206" s="123"/>
      <c r="AA206" s="176"/>
      <c r="AB206" s="176"/>
      <c r="AC206" s="176"/>
      <c r="AD206" s="176"/>
      <c r="AE206" s="176"/>
      <c r="AF206" s="176"/>
      <c r="AG206" s="127" t="str">
        <f t="shared" si="101"/>
        <v/>
      </c>
      <c r="AH206" s="127" t="str">
        <f t="shared" si="102"/>
        <v/>
      </c>
      <c r="AI206" s="370"/>
      <c r="AJ206" s="635"/>
      <c r="AK206" s="619" t="str">
        <f t="shared" si="103"/>
        <v/>
      </c>
      <c r="AL206" s="124" t="str">
        <f t="shared" si="83"/>
        <v/>
      </c>
      <c r="AM206" s="124" t="str">
        <f t="shared" si="84"/>
        <v/>
      </c>
      <c r="AN206" s="124" t="str">
        <f t="shared" si="85"/>
        <v/>
      </c>
      <c r="AO206" s="124" t="str">
        <f t="shared" si="86"/>
        <v/>
      </c>
      <c r="AP206" s="184"/>
      <c r="AQ206" s="182"/>
      <c r="AR206" s="182"/>
      <c r="AS206" s="182"/>
      <c r="AT206" s="182"/>
      <c r="AU206" s="127" t="str">
        <f t="shared" si="87"/>
        <v/>
      </c>
      <c r="AV206" s="354"/>
      <c r="AW206" s="127" t="str">
        <f t="shared" si="88"/>
        <v/>
      </c>
      <c r="AX206" s="144" t="str">
        <f t="shared" si="89"/>
        <v/>
      </c>
      <c r="AY206" s="182"/>
      <c r="AZ206" s="23"/>
      <c r="BA206" s="23"/>
      <c r="BB206" s="183"/>
      <c r="BC206" s="622"/>
      <c r="BD206" s="649" t="str">
        <f t="shared" si="104"/>
        <v/>
      </c>
      <c r="BE206" s="354"/>
      <c r="BF206" s="192" t="str">
        <f t="shared" si="105"/>
        <v/>
      </c>
      <c r="BG206" s="159"/>
      <c r="BH206" s="159"/>
      <c r="BI206" s="182"/>
      <c r="BJ206" s="194"/>
      <c r="BK206" s="194"/>
      <c r="BL206" s="194"/>
      <c r="BM206" s="127" t="str">
        <f t="shared" si="90"/>
        <v/>
      </c>
      <c r="BN206" s="194"/>
      <c r="BO206" s="178" t="str">
        <f t="shared" si="91"/>
        <v/>
      </c>
      <c r="BP206" s="191"/>
      <c r="BQ206" s="182"/>
      <c r="BR206" s="23"/>
      <c r="BS206" s="23"/>
      <c r="BT206" s="23"/>
      <c r="BU206" s="651"/>
      <c r="BV206" s="647"/>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633" t="str">
        <f t="shared" si="106"/>
        <v/>
      </c>
      <c r="DY206" s="736"/>
      <c r="DZ206" s="334"/>
      <c r="EA206" s="736"/>
      <c r="EB206" s="197"/>
      <c r="EC206" s="194"/>
      <c r="ED206" s="197"/>
      <c r="EE206" s="197"/>
      <c r="EF206" s="194"/>
      <c r="EG206" s="194"/>
      <c r="EH206" s="194"/>
      <c r="EI206" s="123" t="str">
        <f t="shared" si="92"/>
        <v/>
      </c>
      <c r="EJ206" s="194"/>
      <c r="EK206" s="620" t="str">
        <f t="shared" si="93"/>
        <v/>
      </c>
      <c r="EL206" s="756"/>
      <c r="EM206" s="620" t="str">
        <f t="shared" si="107"/>
        <v/>
      </c>
      <c r="EN206" s="733"/>
      <c r="EO206" s="163"/>
      <c r="EP206" s="163"/>
      <c r="EQ206" s="163"/>
      <c r="ER206" s="163"/>
      <c r="ES206" s="163"/>
      <c r="ET206" s="163"/>
      <c r="EU206" s="163"/>
      <c r="EV206" s="163"/>
      <c r="EW206" s="163"/>
      <c r="EX206" s="163"/>
      <c r="EY206" s="163"/>
      <c r="EZ206" s="163"/>
      <c r="FA206" s="163"/>
      <c r="FB206" s="163"/>
      <c r="FC206" s="742"/>
      <c r="FD206" s="648" t="str">
        <f t="shared" si="94"/>
        <v/>
      </c>
      <c r="FE206" s="183"/>
      <c r="FF206" s="201"/>
      <c r="FG206" s="201"/>
      <c r="FH206" s="201"/>
      <c r="FI206" s="201"/>
      <c r="FJ206" s="201"/>
      <c r="FK206" s="201"/>
      <c r="FL206" s="182"/>
      <c r="FM206" s="182"/>
      <c r="FN206" s="334"/>
      <c r="FO206" s="123" t="str">
        <f t="shared" si="95"/>
        <v/>
      </c>
      <c r="FP206" s="889" t="str">
        <f>IF(Table1[[#This Row],[Baumwollanteil (in %)]]&lt;&gt;"","05","")</f>
        <v/>
      </c>
      <c r="FQ206" s="999"/>
      <c r="FR206" s="179" t="str">
        <f t="shared" si="96"/>
        <v/>
      </c>
      <c r="FS206" s="175"/>
      <c r="FT206" s="175"/>
      <c r="FU206" s="175"/>
      <c r="FV206" s="745" t="str">
        <f t="shared" si="97"/>
        <v/>
      </c>
      <c r="FZ206" s="24"/>
      <c r="GA206" s="24"/>
      <c r="GC206" s="1010" t="str">
        <f>IF(Table1[[#This Row],[Global Trade Item Number (GTIN)]]="","",Table1[[#This Row],[Global Trade Item Number (GTIN)]])</f>
        <v/>
      </c>
      <c r="GD206" s="790" t="str">
        <f>IF(Table1[[#This Row],[WAWI-Nr./ Kreditoren-Nummer
(ASDV)]]&lt;&gt;"",Table1[[#This Row],[WAWI-Nr./ Kreditoren-Nummer
(ASDV)]],"")</f>
        <v/>
      </c>
      <c r="GE206" s="190"/>
      <c r="GF206" s="790" t="str">
        <f>IF(Table1[[#This Row],[Gültig ab (Datum)]]&lt;&gt;"","31.12.9999","")</f>
        <v/>
      </c>
      <c r="GG206" s="190"/>
      <c r="GH206" s="190"/>
      <c r="GI206" s="616"/>
      <c r="GJ206" s="765"/>
      <c r="GK206" s="763"/>
      <c r="GL206" s="617"/>
      <c r="GM206" s="617"/>
      <c r="GN206" s="617"/>
      <c r="GO206" s="617"/>
      <c r="GP206" s="617"/>
      <c r="GQ206" s="775"/>
      <c r="GR206" s="771"/>
      <c r="GS206" s="159"/>
      <c r="GT206" s="610"/>
      <c r="GU206" s="610"/>
      <c r="GV206" s="610"/>
      <c r="GW206" s="610"/>
      <c r="GX206" s="610"/>
      <c r="GY206" s="610"/>
      <c r="GZ206" s="610"/>
      <c r="HA206" s="610"/>
      <c r="HB206" s="771"/>
      <c r="HC206" s="610"/>
      <c r="HD206" s="610"/>
      <c r="HE206" s="610"/>
      <c r="HF206" s="610"/>
      <c r="HG206" s="610"/>
      <c r="HH206" s="610"/>
      <c r="HI206" s="610"/>
      <c r="HJ206" s="610"/>
      <c r="HK206" s="610"/>
      <c r="HL206" s="771"/>
      <c r="HM206" s="610"/>
      <c r="HN206" s="610"/>
      <c r="HO206" s="610"/>
      <c r="HP206" s="610"/>
      <c r="HQ206" s="610"/>
      <c r="HR206" s="610"/>
      <c r="HS206" s="610"/>
      <c r="HT206" s="610"/>
      <c r="HU206" s="610"/>
      <c r="HV206" s="771"/>
      <c r="HW206" s="610"/>
      <c r="HX206" s="610"/>
      <c r="HY206" s="610"/>
      <c r="HZ206" s="610"/>
      <c r="IA206" s="610"/>
      <c r="IB206" s="610"/>
      <c r="IC206" s="610"/>
      <c r="ID206" s="610"/>
      <c r="IE206" s="610"/>
      <c r="IF206" s="610"/>
      <c r="IG206" s="771"/>
      <c r="IH206" s="610"/>
      <c r="II206" s="610"/>
      <c r="IJ206" s="610"/>
      <c r="IK206" s="610"/>
      <c r="IL206" s="610"/>
      <c r="IM206" s="610"/>
      <c r="IN206" s="610"/>
      <c r="IO206" s="610"/>
      <c r="IP206" s="610"/>
      <c r="IQ206" s="610"/>
      <c r="IR206" s="771"/>
      <c r="IS206" s="610"/>
      <c r="IT206" s="610"/>
      <c r="IU206" s="610"/>
      <c r="IV206" s="610"/>
      <c r="IW206" s="610"/>
      <c r="IX206" s="610"/>
      <c r="IY206" s="610"/>
      <c r="IZ206" s="610"/>
      <c r="JA206" s="610"/>
      <c r="JB206" s="610"/>
      <c r="JC206" s="771"/>
      <c r="JD206" s="610"/>
      <c r="JE206" s="610"/>
      <c r="JF206" s="610"/>
      <c r="JG206" s="610"/>
      <c r="JH206" s="610"/>
      <c r="JI206" s="610"/>
      <c r="JJ206" s="610"/>
      <c r="JK206" s="610"/>
      <c r="JL206" s="610"/>
      <c r="JM206" s="827"/>
      <c r="JN206" s="771"/>
      <c r="JO206" s="610"/>
      <c r="JP206" s="610"/>
      <c r="JQ206" s="610"/>
      <c r="JR206" s="610"/>
      <c r="JS206" s="610"/>
      <c r="JT206" s="610"/>
      <c r="JU206" s="610"/>
      <c r="JV206" s="610"/>
      <c r="JW206" s="610"/>
      <c r="JX206" s="610"/>
      <c r="JY206" s="771"/>
      <c r="JZ206" s="610"/>
      <c r="KA206" s="610"/>
      <c r="KB206" s="610"/>
      <c r="KC206" s="610"/>
      <c r="KD206" s="610"/>
      <c r="KE206" s="610"/>
      <c r="KF206" s="610"/>
      <c r="KG206" s="610"/>
      <c r="KH206" s="610"/>
      <c r="KI206" s="610"/>
      <c r="KL206" s="803" t="str">
        <f>IF(Table1[[#This Row],[GTIN]]&lt;&gt;"",Table1[[#This Row],[GTIN]],"")</f>
        <v/>
      </c>
      <c r="KM206" s="804" t="str">
        <f>Table1[[#This Row],[Kreditor]]</f>
        <v/>
      </c>
      <c r="KN206" s="805" t="str">
        <f>IF(Table1[[#This Row],[Gültig ab (Datum)]]&lt;&gt;"",Table1[[#This Row],[Gültig ab (Datum)]],"")</f>
        <v/>
      </c>
      <c r="KO206" s="805" t="str">
        <f>Table1[[#This Row],[Gültig bis]]</f>
        <v/>
      </c>
      <c r="KP206" s="818" t="str">
        <f>IF(Table1[[#This Row],[Artikel verpackt? 
(X=Ja)]]="","",Table1[[#This Row],[Artikel verpackt? 
(X=Ja)]])</f>
        <v/>
      </c>
      <c r="KQ206" s="806" t="str">
        <f>IF(Table1[[#This Row],[Verpackung recyclingfähig?
(X=Ja)]]="","",Table1[[#This Row],[Verpackung recyclingfähig?
(X=Ja)]])</f>
        <v/>
      </c>
      <c r="KR206" s="807"/>
      <c r="KS206" s="808"/>
      <c r="KT206" s="809"/>
      <c r="KU206" s="809"/>
      <c r="KV206" s="809"/>
      <c r="KW206" s="809"/>
      <c r="KX206" s="809"/>
      <c r="KY206" s="809"/>
      <c r="KZ206" s="810"/>
      <c r="LA206" s="811" t="str">
        <f>IF(Table1[[#This Row],[Hauptkörper - B1 - Art]]="","",VLOOKUP(Table1[[#This Row],[Hauptkörper - B1 - Art]],'DD FD'!B:C,2,FALSE))</f>
        <v/>
      </c>
      <c r="LB206" s="812" t="str">
        <f>IF(Table1[[#This Row],[Hauptkörper - B1 - Fraktion]]="","",VLOOKUP(Table1[[#This Row],[Hauptkörper - B1 - Fraktion]],'DD FD'!H:J,3,FALSE))</f>
        <v/>
      </c>
      <c r="LC206" s="809" t="str">
        <f>IF(Table1[[#This Row],[Hauptkörper - B1 - Gewicht
(in G)]]="","",Table1[[#This Row],[Hauptkörper - B1 - Gewicht
(in G)]])</f>
        <v/>
      </c>
      <c r="LD206" s="809" t="str">
        <f>IF(Table1[[#This Row],[Hauptkörper - B1 - Lizenzierungs-pflichtig? (X=Ja)]]="","",Table1[[#This Row],[Hauptkörper - B1 - Lizenzierungs-pflichtig? (X=Ja)]])</f>
        <v/>
      </c>
      <c r="LE206" s="812" t="str">
        <f>IF(Table1[[#This Row],[Hauptkörper - B1 - Virgin Material]]="","",VLOOKUP(Table1[[#This Row],[Hauptkörper - B1 - Virgin Material]],'DD FD'!AJ:AK,2,FALSE))</f>
        <v/>
      </c>
      <c r="LF206" s="813" t="str">
        <f>IF(Table1[[#This Row],[Hauptkörper - B1 - Virgin Material Anteil (in %)]]="","",Table1[[#This Row],[Hauptkörper - B1 - Virgin Material Anteil (in %)]])</f>
        <v/>
      </c>
      <c r="LG206" s="812" t="str">
        <f>IF(Table1[[#This Row],[Hauptkörper - B1 - Recyceltes Material]]="","",VLOOKUP(Table1[[#This Row],[Hauptkörper - B1 - Recyceltes Material]],'DD FD'!AL:AM,2,FALSE))</f>
        <v/>
      </c>
      <c r="LH206" s="813" t="str">
        <f>IF(Table1[[#This Row],[Hauptkörper - B1 - Recyceltes Material Anteil (in %)]]="","",Table1[[#This Row],[Hauptkörper - B1 - Recyceltes Material Anteil (in %)]])</f>
        <v/>
      </c>
      <c r="LI206" s="814" t="str">
        <f>IF(Table1[[#This Row],[Hauptkörper - B1 - Beschichtung]]="","",VLOOKUP(Table1[[#This Row],[Hauptkörper - B1 - Beschichtung]],'DD FD'!AE:AF,2,FALSE))</f>
        <v/>
      </c>
      <c r="LJ206" s="815" t="str">
        <f>IF(Table1[[#This Row],[Hauptkörper - B1 - Beschichtung Anteil (in %)]]="","",Table1[[#This Row],[Hauptkörper - B1 - Beschichtung Anteil (in %)]])</f>
        <v/>
      </c>
      <c r="LK206" s="811" t="str">
        <f>IF(Table1[[#This Row],[Hauptkörper - B2 - Art]]="","",VLOOKUP(Table1[[#This Row],[Hauptkörper - B2 - Art]],'DD FD'!B:C,2,FALSE))</f>
        <v/>
      </c>
      <c r="LL206" s="812" t="str">
        <f>IF(Table1[[#This Row],[Hauptkörper - B2 - Fraktion]]="","",VLOOKUP(Table1[[#This Row],[Hauptkörper - B2 - Fraktion]],'DD FD'!H:J,3,FALSE))</f>
        <v/>
      </c>
      <c r="LM206" s="809" t="str">
        <f>IF(Table1[[#This Row],[Hauptkörper - B2 - Gewicht
(in G)]]="","",Table1[[#This Row],[Hauptkörper - B2 - Gewicht
(in G)]])</f>
        <v/>
      </c>
      <c r="LN206" s="809" t="str">
        <f>IF(Table1[[#This Row],[Hauptkörper - B2 - Lizenzierungs-pflichtig? (X=Ja)]]="","",Table1[[#This Row],[Hauptkörper - B2 - Lizenzierungs-pflichtig? (X=Ja)]])</f>
        <v/>
      </c>
      <c r="LO206" s="812" t="str">
        <f>IF(Table1[[#This Row],[Hauptkörper - B2 - Virgin Material]]="","",VLOOKUP(Table1[[#This Row],[Hauptkörper - B2 - Virgin Material]],'DD FD'!AJ:AK,2,FALSE))</f>
        <v/>
      </c>
      <c r="LP206" s="813" t="str">
        <f>IF(Table1[[#This Row],[Hauptkörper - B2 - Virgin Material Anteil (in %)]]="","",Table1[[#This Row],[Hauptkörper - B2 - Virgin Material Anteil (in %)]])</f>
        <v/>
      </c>
      <c r="LQ206" s="812" t="str">
        <f>IF(Table1[[#This Row],[Hauptkörper - B2 - Recyceltes Material]]="","",VLOOKUP(Table1[[#This Row],[Hauptkörper - B2 - Recyceltes Material]],'DD FD'!AL:AM,2,FALSE))</f>
        <v/>
      </c>
      <c r="LR206" s="813" t="str">
        <f>IF(Table1[[#This Row],[Hauptkörper - B2 - Recyceltes Material Anteil (in %)]]="","",Table1[[#This Row],[Hauptkörper - B2 - Recyceltes Material Anteil (in %)]])</f>
        <v/>
      </c>
      <c r="LS206" s="812" t="str">
        <f>IF(Table1[[#This Row],[Hauptkörper - B2 - Beschichtung]]="","",VLOOKUP(Table1[[#This Row],[Hauptkörper - B2 - Beschichtung]],'DD FD'!AE:AF,2,FALSE))</f>
        <v/>
      </c>
      <c r="LT206" s="815" t="str">
        <f>IF(Table1[[#This Row],[Hauptkörper - B2 - Beschichtung Anteil (in %)]]="","",Table1[[#This Row],[Hauptkörper - B2 - Beschichtung Anteil (in %)]])</f>
        <v/>
      </c>
      <c r="LU206" s="811" t="str">
        <f>IF(Table1[[#This Row],[Hauptkörper - B3 - Art]]="","",VLOOKUP(Table1[[#This Row],[Hauptkörper - B3 - Art]],'DD FD'!B:C,2,FALSE))</f>
        <v/>
      </c>
      <c r="LV206" s="812" t="str">
        <f>IF(Table1[[#This Row],[Hauptkörper - B3 - Fraktion]]="","",VLOOKUP(Table1[[#This Row],[Hauptkörper - B3 - Fraktion]],'DD FD'!H:J,3,FALSE))</f>
        <v/>
      </c>
      <c r="LW206" s="809" t="str">
        <f>IF(Table1[[#This Row],[Hauptkörper - B3 - Gewicht
(in G)]]="","",Table1[[#This Row],[Hauptkörper - B3 - Gewicht
(in G)]])</f>
        <v/>
      </c>
      <c r="LX206" s="809" t="str">
        <f>IF(Table1[[#This Row],[Hauptkörper - B3 - Lizenzierungs-pflichtig? (X=Ja)]]="","",Table1[[#This Row],[Hauptkörper - B3 - Lizenzierungs-pflichtig? (X=Ja)]])</f>
        <v/>
      </c>
      <c r="LY206" s="812" t="str">
        <f>IF(Table1[[#This Row],[Hauptkörper - B3 - Virgin Material]]="","",VLOOKUP(Table1[[#This Row],[Hauptkörper - B3 - Virgin Material]],'DD FD'!AJ:AK,2,FALSE))</f>
        <v/>
      </c>
      <c r="LZ206" s="813" t="str">
        <f>IF(Table1[[#This Row],[Hauptkörper - B3 - Virgin Material Anteil (in %)]]="","",Table1[[#This Row],[Hauptkörper - B3 - Virgin Material Anteil (in %)]])</f>
        <v/>
      </c>
      <c r="MA206" s="812" t="str">
        <f>IF(Table1[[#This Row],[Hauptkörper - B3 - Recyceltes Material]]="","",VLOOKUP(Table1[[#This Row],[Hauptkörper - B3 - Recyceltes Material]],'DD FD'!AL:AM,2,FALSE))</f>
        <v/>
      </c>
      <c r="MB206" s="813" t="str">
        <f>IF(Table1[[#This Row],[Hauptkörper - B3 - Recyceltes Material Anteil (in %)]]="","",Table1[[#This Row],[Hauptkörper - B3 - Recyceltes Material Anteil (in %)]])</f>
        <v/>
      </c>
      <c r="MC206" s="812" t="str">
        <f>IF(Table1[[#This Row],[Hauptkörper - B3 - Beschichtung]]="","",VLOOKUP(Table1[[#This Row],[Hauptkörper - B3 - Beschichtung]],'DD FD'!AE:AF,2,FALSE))</f>
        <v/>
      </c>
      <c r="MD206" s="815" t="str">
        <f>IF(Table1[[#This Row],[Hauptkörper - B3 - Beschichtung Anteil (in %)]]="","",Table1[[#This Row],[Hauptkörper - B3 - Beschichtung Anteil (in %)]])</f>
        <v/>
      </c>
      <c r="ME206" s="811" t="str">
        <f>IF(Table1[[#This Row],[Verschluss - B1 - Art]]="","",VLOOKUP(Table1[[#This Row],[Verschluss - B1 - Art]],'DD FD'!D:E,2,FALSE))</f>
        <v/>
      </c>
      <c r="MF206" s="812" t="str">
        <f>IF(Table1[[#This Row],[Verschluss - B1 - Fraktion]]="","",VLOOKUP(Table1[[#This Row],[Verschluss - B1 - Fraktion]],'DD FD'!H:J,3,FALSE))</f>
        <v/>
      </c>
      <c r="MG206" s="809" t="str">
        <f>IF(Table1[[#This Row],[Verschluss - B1 - Gewicht (in G)]]="","",Table1[[#This Row],[Verschluss - B1 - Gewicht (in G)]])</f>
        <v/>
      </c>
      <c r="MH206" s="809" t="str">
        <f>IF(Table1[[#This Row],[Verschluss - B1 - Lizenzierungs-pflichtig? (X=Ja)]]="","",Table1[[#This Row],[Verschluss - B1 - Lizenzierungs-pflichtig? (X=Ja)]])</f>
        <v/>
      </c>
      <c r="MI206" s="809" t="str">
        <f>IF(Table1[[#This Row],[Verschluss - B1 - Trennbar vom Hauptkörper? (X=Ja)]]="","",Table1[[#This Row],[Verschluss - B1 - Trennbar vom Hauptkörper? (X=Ja)]])</f>
        <v/>
      </c>
      <c r="MJ206" s="812" t="str">
        <f>IF(Table1[[#This Row],[Verschluss - B1 - Virgin Material]]="","",VLOOKUP(Table1[[#This Row],[Verschluss - B1 - Virgin Material]],'DD FD'!AJ:AK,2,FALSE))</f>
        <v/>
      </c>
      <c r="MK206" s="813" t="str">
        <f>IF(Table1[[#This Row],[Verschluss - B1 - Virgin Material Anteil (in %)]]="","",Table1[[#This Row],[Verschluss - B1 - Virgin Material Anteil (in %)]])</f>
        <v/>
      </c>
      <c r="ML206" s="812" t="str">
        <f>IF(Table1[[#This Row],[Verschluss - B1 - Recyceltes Material]]="","",VLOOKUP(Table1[[#This Row],[Verschluss - B1 - Recyceltes Material]],'DD FD'!AL:AM,2,FALSE))</f>
        <v/>
      </c>
      <c r="MM206" s="813" t="str">
        <f>IF(Table1[[#This Row],[Verschluss - B1 - Recyceltes Material Anteil (in %)]]="","",Table1[[#This Row],[Verschluss - B1 - Recyceltes Material Anteil (in %)]])</f>
        <v/>
      </c>
      <c r="MN206" s="812" t="str">
        <f>IF(Table1[[#This Row],[Verschluss - B1 - Beschichtung]]="","",VLOOKUP(Table1[[#This Row],[Verschluss - B1 - Beschichtung]],'DD FD'!AE:AF,2,FALSE))</f>
        <v/>
      </c>
      <c r="MO206" s="815" t="str">
        <f>IF(Table1[[#This Row],[Verschluss - B1 - Beschichtung Anteil (in %)]]="","",Table1[[#This Row],[Verschluss - B1 - Beschichtung Anteil (in %)]])</f>
        <v/>
      </c>
      <c r="MP206" s="811" t="str">
        <f>IF(Table1[[#This Row],[Verschluss - B2 - Art]]="","",VLOOKUP(Table1[[#This Row],[Verschluss - B2 - Art]],'DD FD'!D:E,2,FALSE))</f>
        <v/>
      </c>
      <c r="MQ206" s="812" t="str">
        <f>IF(Table1[[#This Row],[Verschluss - B2 - Fraktion]]="","",VLOOKUP(Table1[[#This Row],[Verschluss - B2 - Fraktion]],'DD FD'!H:J,3,FALSE))</f>
        <v/>
      </c>
      <c r="MR206" s="809" t="str">
        <f>IF(Table1[[#This Row],[Verschluss - B2 - Gewicht (in G)]]="","",Table1[[#This Row],[Verschluss - B2 - Gewicht (in G)]])</f>
        <v/>
      </c>
      <c r="MS206" s="809" t="str">
        <f>IF(Table1[[#This Row],[Verschluss - B2 - Lizenzierungs-pflichtig? (X=Ja)]]="","",Table1[[#This Row],[Verschluss - B2 - Lizenzierungs-pflichtig? (X=Ja)]])</f>
        <v/>
      </c>
      <c r="MT206" s="809" t="str">
        <f>IF(Table1[[#This Row],[Verschluss - B2 - Trennbar vom Hauptkörper? (X=Ja)]]="","",Table1[[#This Row],[Verschluss - B2 - Trennbar vom Hauptkörper? (X=Ja)]])</f>
        <v/>
      </c>
      <c r="MU206" s="812" t="str">
        <f>IF(Table1[[#This Row],[Verschluss - B2 - Virgin Material]]="","",VLOOKUP(Table1[[#This Row],[Verschluss - B2 - Virgin Material]],'DD FD'!AJ:AK,2,FALSE))</f>
        <v/>
      </c>
      <c r="MV206" s="813" t="str">
        <f>IF(Table1[[#This Row],[Verschluss - B2 - Virgin Material Anteil (in %)]]="","",Table1[[#This Row],[Verschluss - B2 - Virgin Material Anteil (in %)]])</f>
        <v/>
      </c>
      <c r="MW206" s="812" t="str">
        <f>IF(Table1[[#This Row],[Verschluss - B2 - Recyceltes Material]]="","",VLOOKUP(Table1[[#This Row],[Verschluss - B2 - Recyceltes Material]],'DD FD'!AL:AM,2,FALSE))</f>
        <v/>
      </c>
      <c r="MX206" s="813" t="str">
        <f>IF(Table1[[#This Row],[Verschluss - B2 - Recyceltes Material Anteil (in %)]]="","",Table1[[#This Row],[Verschluss - B2 - Recyceltes Material Anteil (in %)]])</f>
        <v/>
      </c>
      <c r="MY206" s="812" t="str">
        <f>IF(Table1[[#This Row],[Verschluss - B2 - Beschichtung]]="","",VLOOKUP(Table1[[#This Row],[Verschluss - B2 - Beschichtung]],'DD FD'!AE:AF,2,FALSE))</f>
        <v/>
      </c>
      <c r="MZ206" s="815" t="str">
        <f>IF(Table1[[#This Row],[Verschluss - B2 - Beschichtung Anteil (in %)]]="","",Table1[[#This Row],[Verschluss - B2 - Beschichtung Anteil (in %)]])</f>
        <v/>
      </c>
      <c r="NA206" s="811" t="str">
        <f>IF(Table1[[#This Row],[Verschluss - B3 - Art]]="","",VLOOKUP(Table1[[#This Row],[Verschluss - B3 - Art]],'DD FD'!D:E,2,FALSE))</f>
        <v/>
      </c>
      <c r="NB206" s="812" t="str">
        <f>IF(Table1[[#This Row],[Verschluss - B3 - Fraktion]]="","",VLOOKUP(Table1[[#This Row],[Verschluss - B3 - Fraktion]],'DD FD'!H:J,3,FALSE))</f>
        <v/>
      </c>
      <c r="NC206" s="809" t="str">
        <f>IF(Table1[[#This Row],[Verschluss - B3 - Gewicht (in G)]]="","",Table1[[#This Row],[Verschluss - B3 - Gewicht (in G)]])</f>
        <v/>
      </c>
      <c r="ND206" s="809" t="str">
        <f>IF(Table1[[#This Row],[Verschluss - B3 - Lizenzierungs-pflichtig? (X=Ja)]]="","",Table1[[#This Row],[Verschluss - B3 - Lizenzierungs-pflichtig? (X=Ja)]])</f>
        <v/>
      </c>
      <c r="NE206" s="809" t="str">
        <f>IF(Table1[[#This Row],[Verschluss - B3 - Trennbar vom Hauptkörper? (X=Ja)]]="","",Table1[[#This Row],[Verschluss - B3 - Trennbar vom Hauptkörper? (X=Ja)]])</f>
        <v/>
      </c>
      <c r="NF206" s="812" t="str">
        <f>IF(Table1[[#This Row],[Verschluss - B3 - Virgin Material]]="","",VLOOKUP(Table1[[#This Row],[Verschluss - B3 - Virgin Material]],'DD FD'!AJ:AK,2,FALSE))</f>
        <v/>
      </c>
      <c r="NG206" s="813" t="str">
        <f>IF(Table1[[#This Row],[Verschluss - B3 - Virgin Material Anteil (in %)]]="","",Table1[[#This Row],[Verschluss - B3 - Virgin Material Anteil (in %)]])</f>
        <v/>
      </c>
      <c r="NH206" s="812" t="str">
        <f>IF(Table1[[#This Row],[Verschluss - B3 - Recyceltes Material]]="","",VLOOKUP(Table1[[#This Row],[Verschluss - B3 - Recyceltes Material]],'DD FD'!AL:AM,2,FALSE))</f>
        <v/>
      </c>
      <c r="NI206" s="813" t="str">
        <f>IF(Table1[[#This Row],[Verschluss - B3 - Recyceltes Material Anteil (in %)]]="","",Table1[[#This Row],[Verschluss - B3 - Recyceltes Material Anteil (in %)]])</f>
        <v/>
      </c>
      <c r="NJ206" s="812" t="str">
        <f>IF(Table1[[#This Row],[Verschluss - B3 - Beschichtung]]="","",VLOOKUP(Table1[[#This Row],[Verschluss - B3 - Beschichtung]],'DD FD'!AE:AF,2,FALSE))</f>
        <v/>
      </c>
      <c r="NK206" s="815" t="str">
        <f>IF(Table1[[#This Row],[Verschluss - B3 - Beschichtung Anteil (in %)]]="","",Table1[[#This Row],[Verschluss - B3 - Beschichtung Anteil (in %)]])</f>
        <v/>
      </c>
      <c r="NL206" s="811" t="str">
        <f>IF(Table1[[#This Row],[Etikett - B1 - Art]]="","",VLOOKUP(Table1[[#This Row],[Etikett - B1 - Art]],'DD FD'!F:G,2,FALSE))</f>
        <v/>
      </c>
      <c r="NM206" s="812" t="str">
        <f>IF(Table1[[#This Row],[Etikett - B1 - Fraktion]]="","",VLOOKUP(Table1[[#This Row],[Etikett - B1 - Fraktion]],'DD FD'!H:J,3,FALSE))</f>
        <v/>
      </c>
      <c r="NN206" s="809" t="str">
        <f>IF(Table1[[#This Row],[Etikett - B1 - Gewicht (in G)]]="","",Table1[[#This Row],[Etikett - B1 - Gewicht (in G)]])</f>
        <v/>
      </c>
      <c r="NO206" s="809" t="str">
        <f>IF(Table1[[#This Row],[Etikett - B1 - Lizenzierungs-pflichtig? (X=Ja)]]="","",Table1[[#This Row],[Etikett - B1 - Lizenzierungs-pflichtig? (X=Ja)]])</f>
        <v/>
      </c>
      <c r="NP206" s="809" t="str">
        <f>IF(Table1[[#This Row],[Etikett - B1 - Trennbar vom Hauptkörper? (X=Ja)]]="","",Table1[[#This Row],[Etikett - B1 - Trennbar vom Hauptkörper? (X=Ja)]])</f>
        <v/>
      </c>
      <c r="NQ206" s="812" t="str">
        <f>IF(Table1[[#This Row],[Etikett - B1 - Virgin Material]]="","",VLOOKUP(Table1[[#This Row],[Etikett - B1 - Virgin Material]],'DD FD'!AJ:AK,2,FALSE))</f>
        <v/>
      </c>
      <c r="NR206" s="813" t="str">
        <f>IF(Table1[[#This Row],[Etikett - B1 - Virgin Material Anteil (in %)]]="","",Table1[[#This Row],[Etikett - B1 - Virgin Material Anteil (in %)]])</f>
        <v/>
      </c>
      <c r="NS206" s="812" t="str">
        <f>IF(Table1[[#This Row],[Etikett - B1 - Recyceltes Material]]="","",VLOOKUP(Table1[[#This Row],[Etikett - B1 - Recyceltes Material]],'DD FD'!AL:AM,2,FALSE))</f>
        <v/>
      </c>
      <c r="NT206" s="813" t="str">
        <f>IF(Table1[[#This Row],[Etikett - B1 - Recyceltes Material Anteil (in %)]]="","",Table1[[#This Row],[Etikett - B1 - Recyceltes Material Anteil (in %)]])</f>
        <v/>
      </c>
      <c r="NU206" s="812" t="str">
        <f>IF(Table1[[#This Row],[Etikett - B1 - Beschichtung]]="","",VLOOKUP(Table1[[#This Row],[Etikett - B1 - Beschichtung]],'DD FD'!AE:AF,2,FALSE))</f>
        <v/>
      </c>
      <c r="NV206" s="815" t="str">
        <f>IF(Table1[[#This Row],[Etikett - B1 - Beschichtung Anteil (in %)]]="","",Table1[[#This Row],[Etikett - B1 - Beschichtung Anteil (in %)]])</f>
        <v/>
      </c>
      <c r="NW206" s="811" t="str">
        <f>IF(Table1[[#This Row],[Etikett - B2 - Art]]="","",VLOOKUP(Table1[[#This Row],[Etikett - B2 - Art]],'DD FD'!F:G,2,FALSE))</f>
        <v/>
      </c>
      <c r="NX206" s="812" t="str">
        <f>IF(Table1[[#This Row],[Etikett - B2 - Fraktion]]="","",VLOOKUP(Table1[[#This Row],[Etikett - B2 - Fraktion]],'DD FD'!H:J,3,FALSE))</f>
        <v/>
      </c>
      <c r="NY206" s="809" t="str">
        <f>IF(Table1[[#This Row],[Etikett - B2 - Gewicht (in G)]]="","",Table1[[#This Row],[Etikett - B2 - Gewicht (in G)]])</f>
        <v/>
      </c>
      <c r="NZ206" s="809" t="str">
        <f>IF(Table1[[#This Row],[Etikett - B2 - Lizenzierungs-pflichtig? (X=Ja)]]="","",Table1[[#This Row],[Etikett - B2 - Lizenzierungs-pflichtig? (X=Ja)]])</f>
        <v/>
      </c>
      <c r="OA206" s="809" t="str">
        <f>IF(Table1[[#This Row],[Etikett - B2 - Trennbar vom Hauptkörper? (X=Ja)]]="","",Table1[[#This Row],[Etikett - B2 - Trennbar vom Hauptkörper? (X=Ja)]])</f>
        <v/>
      </c>
      <c r="OB206" s="812" t="str">
        <f>IF(Table1[[#This Row],[Etikett - B2 - Virgin Material]]="","",VLOOKUP(Table1[[#This Row],[Etikett - B2 - Virgin Material]],'DD FD'!AJ:AK,2,FALSE))</f>
        <v/>
      </c>
      <c r="OC206" s="813" t="str">
        <f>IF(Table1[[#This Row],[Etikett - B2 - Virgin Material Anteil (in %)]]="","",Table1[[#This Row],[Etikett - B2 - Virgin Material Anteil (in %)]])</f>
        <v/>
      </c>
      <c r="OD206" s="812" t="str">
        <f>IF(Table1[[#This Row],[Etikett - B2 - Recyceltes Material]]="","",VLOOKUP(Table1[[#This Row],[Etikett - B2 - Recyceltes Material]],'DD FD'!AL:AM,2,FALSE))</f>
        <v/>
      </c>
      <c r="OE206" s="813" t="str">
        <f>IF(Table1[[#This Row],[Etikett - B2 - Recyceltes Material Anteil (in %)]]="","",Table1[[#This Row],[Etikett - B2 - Recyceltes Material Anteil (in %)]])</f>
        <v/>
      </c>
      <c r="OF206" s="812" t="str">
        <f>IF(Table1[[#This Row],[Etikett - B2 - Beschichtung]]="","",VLOOKUP(Table1[[#This Row],[Etikett - B2 - Beschichtung]],'DD FD'!AE:AF,2,FALSE))</f>
        <v/>
      </c>
      <c r="OG206" s="815" t="str">
        <f>IF(Table1[[#This Row],[Etikett - B2 - Beschichtung Anteil (in %)]]="","",Table1[[#This Row],[Etikett - B2 - Beschichtung Anteil (in %)]])</f>
        <v/>
      </c>
      <c r="OH206" s="811" t="str">
        <f>IF(Table1[[#This Row],[Etikett - B3 - Art]]="","",VLOOKUP(Table1[[#This Row],[Etikett - B3 - Art]],'DD FD'!F:G,2,FALSE))</f>
        <v/>
      </c>
      <c r="OI206" s="812" t="str">
        <f>IF(Table1[[#This Row],[Etikett - B3 - Fraktion]]="","",VLOOKUP(Table1[[#This Row],[Etikett - B3 - Fraktion]],'DD FD'!H:J,3,FALSE))</f>
        <v/>
      </c>
      <c r="OJ206" s="809" t="str">
        <f>IF(Table1[[#This Row],[Etikett - B3 - Gewicht (in G)]]="","",Table1[[#This Row],[Etikett - B3 - Gewicht (in G)]])</f>
        <v/>
      </c>
      <c r="OK206" s="809" t="str">
        <f>IF(Table1[[#This Row],[Etikett - B3 - Lizenzierungs-pflichtig? (X=Ja)]]="","",Table1[[#This Row],[Etikett - B3 - Lizenzierungs-pflichtig? (X=Ja)]])</f>
        <v/>
      </c>
      <c r="OL206" s="809" t="str">
        <f>IF(Table1[[#This Row],[Etikett - B3 - Trennbar vom Hauptkörper? (X=Ja)]]="","",Table1[[#This Row],[Etikett - B3 - Trennbar vom Hauptkörper? (X=Ja)]])</f>
        <v/>
      </c>
      <c r="OM206" s="812" t="str">
        <f>IF(Table1[[#This Row],[Etikett - B3 - Virgin Material]]="","",VLOOKUP(Table1[[#This Row],[Etikett - B3 - Virgin Material]],'DD FD'!AJ:AK,2,FALSE))</f>
        <v/>
      </c>
      <c r="ON206" s="813" t="str">
        <f>IF(Table1[[#This Row],[Etikett - B3 - Virgin Material Anteil (in %)]]="","",Table1[[#This Row],[Etikett - B3 - Virgin Material Anteil (in %)]])</f>
        <v/>
      </c>
      <c r="OO206" s="812" t="str">
        <f>IF(Table1[[#This Row],[Etikett - B3 - Recyceltes Material]]="","",VLOOKUP(Table1[[#This Row],[Etikett - B3 - Recyceltes Material]],'DD FD'!AL:AM,2,FALSE))</f>
        <v/>
      </c>
      <c r="OP206" s="813" t="str">
        <f>IF(Table1[[#This Row],[Etikett - B3 - Recyceltes Material Anteil (in %)]]="","",Table1[[#This Row],[Etikett - B3 - Recyceltes Material Anteil (in %)]])</f>
        <v/>
      </c>
      <c r="OQ206" s="812" t="str">
        <f>IF(Table1[[#This Row],[Etikett - B3 - Beschichtung]]="","",VLOOKUP(Table1[[#This Row],[Etikett - B3 - Beschichtung]],'DD FD'!AE:AF,2,FALSE))</f>
        <v/>
      </c>
      <c r="OR206" s="861" t="str">
        <f>IF(Table1[[#This Row],[Etikett - B3 - Beschichtung Anteil (in %)]]="","",Table1[[#This Row],[Etikett - B3 - Beschichtung Anteil (in %)]])</f>
        <v/>
      </c>
      <c r="OS206" s="866">
        <f>ROUNDUP(SUM(
IF(AND(LB206='DD FD'!$J$7,LD206='DD FD'!$AI$3),LC206,0),
IF(AND(LL206='DD FD'!$J$7,LN206='DD FD'!$AI$3),LM206,0),
IF(AND(LV206='DD FD'!$J$7,LX206='DD FD'!$AI$3),LW206,0),
IF(AND(MF206='DD FD'!$J$7,MH206='DD FD'!$AI$3),MG206,0),
IF(AND(MQ206='DD FD'!$J$7,MS206='DD FD'!$AI$3),MR206,0),
IF(AND(NB206='DD FD'!$J$7,ND206='DD FD'!$AI$3),NC206,0),
IF(AND(NM206='DD FD'!$J$7,NO206='DD FD'!$AI$3),NN206,0),
IF(AND(NX206='DD FD'!$J$7,NZ206='DD FD'!$AI$3),NY206,0),
IF(AND(OI206='DD FD'!$J$7,OK206='DD FD'!$AI$3),OJ206,0),
),2)</f>
        <v>0</v>
      </c>
      <c r="OT206" s="865">
        <f>ROUNDUP(SUM(
IF(AND(LB206='DD FD'!$J$6,LD206='DD FD'!$AI$3),LC206,0),
IF(AND(LL206='DD FD'!$J$6,LN206='DD FD'!$AI$3),LM206,0),
IF(AND(LV206='DD FD'!$J$6,LX206='DD FD'!$AI$3),LW206,0),
IF(AND(MF206='DD FD'!$J$6,MH206='DD FD'!$AI$3),MG206,0),
IF(AND(MQ206='DD FD'!$J$6,MS206='DD FD'!$AI$3),MR206,0),
IF(AND(NB206='DD FD'!$J$6,ND206='DD FD'!$AI$3),NC206,0),
IF(AND(NM206='DD FD'!$J$6,NO206='DD FD'!$AI$3),NN206,0),
IF(AND(NX206='DD FD'!$J$6,NZ206='DD FD'!$AI$3),NY206,0),
IF(AND(OI206='DD FD'!$J$6,OK206='DD FD'!$AI$3),OJ206,0),
),2)</f>
        <v>0</v>
      </c>
      <c r="OU206" s="865">
        <f>ROUNDUP(SUM(
IF(AND(LB206='DD FD'!$J$10,LD206='DD FD'!$AI$3),LC206,0),
IF(AND(LL206='DD FD'!$J$10,LN206='DD FD'!$AI$3),LM206,0),
IF(AND(LV206='DD FD'!$J$10,LX206='DD FD'!$AI$3),LW206,0),
IF(AND(MF206='DD FD'!$J$10,MH206='DD FD'!$AI$3),MG206,0),
IF(AND(MQ206='DD FD'!$J$10,MS206='DD FD'!$AI$3),MR206,0),
IF(AND(NB206='DD FD'!$J$10,ND206='DD FD'!$AI$3),NC206,0),
IF(AND(NM206='DD FD'!$J$10,NO206='DD FD'!$AI$3),NN206,0),
IF(AND(NX206='DD FD'!$J$10,NZ206='DD FD'!$AI$3),NY206,0),
IF(AND(OI206='DD FD'!$J$10,OK206='DD FD'!$AI$3),OJ206,0),
),2)</f>
        <v>0</v>
      </c>
      <c r="OV206" s="865">
        <f>ROUNDUP(SUM(
IF(AND(LB206='DD FD'!$J$8,LD206='DD FD'!$AI$3),LC206,0),
IF(AND(LL206='DD FD'!$J$8,LN206='DD FD'!$AI$3),LM206,0),
IF(AND(LV206='DD FD'!$J$8,LX206='DD FD'!$AI$3),LW206,0),
IF(AND(MF206='DD FD'!$J$8,MH206='DD FD'!$AI$3),MG206,0),
IF(AND(MQ206='DD FD'!$J$8,MS206='DD FD'!$AI$3),MR206,0),
IF(AND(NB206='DD FD'!$J$8,ND206='DD FD'!$AI$3),NC206,0),
IF(AND(NM206='DD FD'!$J$8,NO206='DD FD'!$AI$3),NN206,0),
IF(AND(NX206='DD FD'!$J$8,NZ206='DD FD'!$AI$3),NY206,0),
IF(AND(OI206='DD FD'!$J$8,OK206='DD FD'!$AI$3),OJ206,0),
),2)</f>
        <v>0</v>
      </c>
      <c r="OW206" s="865">
        <f>ROUNDUP(SUM(
IF(AND(LB206='DD FD'!$J$5,LD206='DD FD'!$AI$3),LC206,0),
IF(AND(LL206='DD FD'!$J$5,LN206='DD FD'!$AI$3),LM206,0),
IF(AND(LV206='DD FD'!$J$5,LX206='DD FD'!$AI$3),LW206,0),
IF(AND(MF206='DD FD'!$J$5,MH206='DD FD'!$AI$3),MG206,0),
IF(AND(MQ206='DD FD'!$J$5,MS206='DD FD'!$AI$3),MR206,0),
IF(AND(NB206='DD FD'!$J$5,ND206='DD FD'!$AI$3),NC206,0),
IF(AND(NM206='DD FD'!$J$5,NO206='DD FD'!$AI$3),NN206,0),
IF(AND(NX206='DD FD'!$J$5,NZ206='DD FD'!$AI$3),NY206,0),
IF(AND(OI206='DD FD'!$J$5,OK206='DD FD'!$AI$3),OJ206,0),
),2)</f>
        <v>0</v>
      </c>
      <c r="OX206" s="865">
        <f>ROUNDUP(SUM(
IF(AND(LB206='DD FD'!$J$9,LD206='DD FD'!$AI$3),LC206,0),
IF(AND(LL206='DD FD'!$J$9,LN206='DD FD'!$AI$3),LM206,0),
IF(AND(LV206='DD FD'!$J$9,LX206='DD FD'!$AI$3),LW206,0),
IF(AND(MF206='DD FD'!$J$9,MH206='DD FD'!$AI$3),MG206,0),
IF(AND(MQ206='DD FD'!$J$9,MS206='DD FD'!$AI$3),MR206,0),
IF(AND(NB206='DD FD'!$J$9,ND206='DD FD'!$AI$3),NC206,0),
IF(AND(NM206='DD FD'!$J$9,NO206='DD FD'!$AI$3),NN206,0),
IF(AND(NX206='DD FD'!$J$9,NZ206='DD FD'!$AI$3),NY206,0),
IF(AND(OI206='DD FD'!$J$9,OK206='DD FD'!$AI$3),OJ206,0),
),2)</f>
        <v>0</v>
      </c>
      <c r="OY206" s="865">
        <f>ROUNDUP(SUM(
IF(AND(LB206='DD FD'!$J$4,LD206='DD FD'!$AI$3),LC206,0),
IF(AND(LL206='DD FD'!$J$4,LN206='DD FD'!$AI$3),LM206,0),
IF(AND(LV206='DD FD'!$J$4,LX206='DD FD'!$AI$3),LW206,0),
IF(AND(MF206='DD FD'!$J$4,MH206='DD FD'!$AI$3),MG206,0),
IF(AND(MQ206='DD FD'!$J$4,MS206='DD FD'!$AI$3),MR206,0),
IF(AND(NB206='DD FD'!$J$4,ND206='DD FD'!$AI$3),NC206,0),
IF(AND(NM206='DD FD'!$J$4,NO206='DD FD'!$AI$3),NN206,0),
IF(AND(NX206='DD FD'!$J$4,NZ206='DD FD'!$AI$3),NY206,0),
IF(AND(OI206='DD FD'!$J$4,OK206='DD FD'!$AI$3),OJ206,0),
),2)</f>
        <v>0</v>
      </c>
      <c r="OZ206" s="867">
        <f>ROUNDUP(SUM(
IF(AND(LB206='DD FD'!$J$11,LD206='DD FD'!$AI$3),LC206,0),
IF(AND(LL206='DD FD'!$J$11,LN206='DD FD'!$AI$3),LM206,0),
IF(AND(LV206='DD FD'!$J$11,LX206='DD FD'!$AI$3),LW206,0),
IF(AND(MF206='DD FD'!$J$11,MH206='DD FD'!$AI$3),MG206,0),
IF(AND(MQ206='DD FD'!$J$11,MS206='DD FD'!$AI$3),MR206,0),
IF(AND(NB206='DD FD'!$J$11,ND206='DD FD'!$AI$3),NC206,0),
IF(AND(NM206='DD FD'!$J$11,NO206='DD FD'!$AI$3),NN206,0),
IF(AND(NX206='DD FD'!$J$11,NZ206='DD FD'!$AI$3),NY206,0),
IF(AND(OI206='DD FD'!$J$11,OK206='DD FD'!$AI$3),OJ206,0),
),2)</f>
        <v>0</v>
      </c>
    </row>
    <row r="207" spans="1:416">
      <c r="A207" s="663"/>
      <c r="B207" s="182"/>
      <c r="C207" s="282"/>
      <c r="D207" s="282"/>
      <c r="E207" s="183"/>
      <c r="F207" s="355"/>
      <c r="G207" s="359"/>
      <c r="H207" s="664"/>
      <c r="I207" s="173"/>
      <c r="J207" s="161" t="str">
        <f t="shared" si="81"/>
        <v/>
      </c>
      <c r="K207" s="633" t="str">
        <f t="shared" si="98"/>
        <v/>
      </c>
      <c r="L207" s="636"/>
      <c r="M207" s="124" t="str">
        <f t="shared" si="99"/>
        <v/>
      </c>
      <c r="N207" s="125" t="str">
        <f t="shared" si="82"/>
        <v/>
      </c>
      <c r="O207" s="175"/>
      <c r="P207" s="175"/>
      <c r="Q207" s="126" t="str">
        <f t="shared" si="100"/>
        <v/>
      </c>
      <c r="R207" s="184"/>
      <c r="S207" s="184"/>
      <c r="T207" s="182"/>
      <c r="U207" s="182"/>
      <c r="V207" s="182"/>
      <c r="W207" s="358"/>
      <c r="X207" s="182"/>
      <c r="Y207" s="183"/>
      <c r="Z207" s="123"/>
      <c r="AA207" s="176"/>
      <c r="AB207" s="176"/>
      <c r="AC207" s="176"/>
      <c r="AD207" s="176"/>
      <c r="AE207" s="176"/>
      <c r="AF207" s="176"/>
      <c r="AG207" s="127" t="str">
        <f t="shared" si="101"/>
        <v/>
      </c>
      <c r="AH207" s="127" t="str">
        <f t="shared" si="102"/>
        <v/>
      </c>
      <c r="AI207" s="370"/>
      <c r="AJ207" s="635"/>
      <c r="AK207" s="619" t="str">
        <f t="shared" si="103"/>
        <v/>
      </c>
      <c r="AL207" s="124" t="str">
        <f t="shared" si="83"/>
        <v/>
      </c>
      <c r="AM207" s="124" t="str">
        <f t="shared" si="84"/>
        <v/>
      </c>
      <c r="AN207" s="124" t="str">
        <f t="shared" si="85"/>
        <v/>
      </c>
      <c r="AO207" s="124" t="str">
        <f t="shared" si="86"/>
        <v/>
      </c>
      <c r="AP207" s="184"/>
      <c r="AQ207" s="182"/>
      <c r="AR207" s="182"/>
      <c r="AS207" s="182"/>
      <c r="AT207" s="182"/>
      <c r="AU207" s="127" t="str">
        <f t="shared" si="87"/>
        <v/>
      </c>
      <c r="AV207" s="354"/>
      <c r="AW207" s="127" t="str">
        <f t="shared" si="88"/>
        <v/>
      </c>
      <c r="AX207" s="144" t="str">
        <f t="shared" si="89"/>
        <v/>
      </c>
      <c r="AY207" s="182"/>
      <c r="AZ207" s="23"/>
      <c r="BA207" s="23"/>
      <c r="BB207" s="183"/>
      <c r="BC207" s="622"/>
      <c r="BD207" s="649" t="str">
        <f t="shared" si="104"/>
        <v/>
      </c>
      <c r="BE207" s="354"/>
      <c r="BF207" s="192" t="str">
        <f t="shared" si="105"/>
        <v/>
      </c>
      <c r="BG207" s="159"/>
      <c r="BH207" s="159"/>
      <c r="BI207" s="182"/>
      <c r="BJ207" s="194"/>
      <c r="BK207" s="194"/>
      <c r="BL207" s="194"/>
      <c r="BM207" s="127" t="str">
        <f t="shared" si="90"/>
        <v/>
      </c>
      <c r="BN207" s="194"/>
      <c r="BO207" s="178" t="str">
        <f t="shared" si="91"/>
        <v/>
      </c>
      <c r="BP207" s="191"/>
      <c r="BQ207" s="182"/>
      <c r="BR207" s="23"/>
      <c r="BS207" s="23"/>
      <c r="BT207" s="23"/>
      <c r="BU207" s="651"/>
      <c r="BV207" s="647"/>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633" t="str">
        <f t="shared" si="106"/>
        <v/>
      </c>
      <c r="DY207" s="736"/>
      <c r="DZ207" s="334"/>
      <c r="EA207" s="736"/>
      <c r="EB207" s="197"/>
      <c r="EC207" s="194"/>
      <c r="ED207" s="197"/>
      <c r="EE207" s="197"/>
      <c r="EF207" s="194"/>
      <c r="EG207" s="194"/>
      <c r="EH207" s="194"/>
      <c r="EI207" s="123" t="str">
        <f t="shared" si="92"/>
        <v/>
      </c>
      <c r="EJ207" s="194"/>
      <c r="EK207" s="620" t="str">
        <f t="shared" si="93"/>
        <v/>
      </c>
      <c r="EL207" s="756"/>
      <c r="EM207" s="620" t="str">
        <f t="shared" si="107"/>
        <v/>
      </c>
      <c r="EN207" s="733"/>
      <c r="EO207" s="163"/>
      <c r="EP207" s="163"/>
      <c r="EQ207" s="163"/>
      <c r="ER207" s="163"/>
      <c r="ES207" s="163"/>
      <c r="ET207" s="163"/>
      <c r="EU207" s="163"/>
      <c r="EV207" s="163"/>
      <c r="EW207" s="163"/>
      <c r="EX207" s="163"/>
      <c r="EY207" s="163"/>
      <c r="EZ207" s="163"/>
      <c r="FA207" s="163"/>
      <c r="FB207" s="163"/>
      <c r="FC207" s="742"/>
      <c r="FD207" s="648" t="str">
        <f t="shared" si="94"/>
        <v/>
      </c>
      <c r="FE207" s="183"/>
      <c r="FF207" s="201"/>
      <c r="FG207" s="201"/>
      <c r="FH207" s="201"/>
      <c r="FI207" s="201"/>
      <c r="FJ207" s="201"/>
      <c r="FK207" s="201"/>
      <c r="FL207" s="182"/>
      <c r="FM207" s="182"/>
      <c r="FN207" s="334"/>
      <c r="FO207" s="123" t="str">
        <f t="shared" si="95"/>
        <v/>
      </c>
      <c r="FP207" s="889" t="str">
        <f>IF(Table1[[#This Row],[Baumwollanteil (in %)]]&lt;&gt;"","05","")</f>
        <v/>
      </c>
      <c r="FQ207" s="999"/>
      <c r="FR207" s="179" t="str">
        <f t="shared" si="96"/>
        <v/>
      </c>
      <c r="FS207" s="175"/>
      <c r="FT207" s="175"/>
      <c r="FU207" s="175"/>
      <c r="FV207" s="745" t="str">
        <f t="shared" si="97"/>
        <v/>
      </c>
      <c r="FZ207" s="24"/>
      <c r="GA207" s="24"/>
      <c r="GC207" s="1010" t="str">
        <f>IF(Table1[[#This Row],[Global Trade Item Number (GTIN)]]="","",Table1[[#This Row],[Global Trade Item Number (GTIN)]])</f>
        <v/>
      </c>
      <c r="GD207" s="790" t="str">
        <f>IF(Table1[[#This Row],[WAWI-Nr./ Kreditoren-Nummer
(ASDV)]]&lt;&gt;"",Table1[[#This Row],[WAWI-Nr./ Kreditoren-Nummer
(ASDV)]],"")</f>
        <v/>
      </c>
      <c r="GE207" s="190"/>
      <c r="GF207" s="790" t="str">
        <f>IF(Table1[[#This Row],[Gültig ab (Datum)]]&lt;&gt;"","31.12.9999","")</f>
        <v/>
      </c>
      <c r="GG207" s="190"/>
      <c r="GH207" s="190"/>
      <c r="GI207" s="616"/>
      <c r="GJ207" s="765"/>
      <c r="GK207" s="763"/>
      <c r="GL207" s="617"/>
      <c r="GM207" s="617"/>
      <c r="GN207" s="617"/>
      <c r="GO207" s="617"/>
      <c r="GP207" s="617"/>
      <c r="GQ207" s="775"/>
      <c r="GR207" s="771"/>
      <c r="GS207" s="159"/>
      <c r="GT207" s="610"/>
      <c r="GU207" s="610"/>
      <c r="GV207" s="610"/>
      <c r="GW207" s="610"/>
      <c r="GX207" s="610"/>
      <c r="GY207" s="610"/>
      <c r="GZ207" s="610"/>
      <c r="HA207" s="610"/>
      <c r="HB207" s="771"/>
      <c r="HC207" s="610"/>
      <c r="HD207" s="610"/>
      <c r="HE207" s="610"/>
      <c r="HF207" s="610"/>
      <c r="HG207" s="610"/>
      <c r="HH207" s="610"/>
      <c r="HI207" s="610"/>
      <c r="HJ207" s="610"/>
      <c r="HK207" s="610"/>
      <c r="HL207" s="771"/>
      <c r="HM207" s="610"/>
      <c r="HN207" s="610"/>
      <c r="HO207" s="610"/>
      <c r="HP207" s="610"/>
      <c r="HQ207" s="610"/>
      <c r="HR207" s="610"/>
      <c r="HS207" s="610"/>
      <c r="HT207" s="610"/>
      <c r="HU207" s="610"/>
      <c r="HV207" s="771"/>
      <c r="HW207" s="610"/>
      <c r="HX207" s="610"/>
      <c r="HY207" s="610"/>
      <c r="HZ207" s="610"/>
      <c r="IA207" s="610"/>
      <c r="IB207" s="610"/>
      <c r="IC207" s="610"/>
      <c r="ID207" s="610"/>
      <c r="IE207" s="610"/>
      <c r="IF207" s="610"/>
      <c r="IG207" s="771"/>
      <c r="IH207" s="610"/>
      <c r="II207" s="610"/>
      <c r="IJ207" s="610"/>
      <c r="IK207" s="610"/>
      <c r="IL207" s="610"/>
      <c r="IM207" s="610"/>
      <c r="IN207" s="610"/>
      <c r="IO207" s="610"/>
      <c r="IP207" s="610"/>
      <c r="IQ207" s="610"/>
      <c r="IR207" s="771"/>
      <c r="IS207" s="610"/>
      <c r="IT207" s="610"/>
      <c r="IU207" s="610"/>
      <c r="IV207" s="610"/>
      <c r="IW207" s="610"/>
      <c r="IX207" s="610"/>
      <c r="IY207" s="610"/>
      <c r="IZ207" s="610"/>
      <c r="JA207" s="610"/>
      <c r="JB207" s="610"/>
      <c r="JC207" s="771"/>
      <c r="JD207" s="610"/>
      <c r="JE207" s="610"/>
      <c r="JF207" s="610"/>
      <c r="JG207" s="610"/>
      <c r="JH207" s="610"/>
      <c r="JI207" s="610"/>
      <c r="JJ207" s="610"/>
      <c r="JK207" s="610"/>
      <c r="JL207" s="610"/>
      <c r="JM207" s="827"/>
      <c r="JN207" s="771"/>
      <c r="JO207" s="610"/>
      <c r="JP207" s="610"/>
      <c r="JQ207" s="610"/>
      <c r="JR207" s="610"/>
      <c r="JS207" s="610"/>
      <c r="JT207" s="610"/>
      <c r="JU207" s="610"/>
      <c r="JV207" s="610"/>
      <c r="JW207" s="610"/>
      <c r="JX207" s="610"/>
      <c r="JY207" s="771"/>
      <c r="JZ207" s="610"/>
      <c r="KA207" s="610"/>
      <c r="KB207" s="610"/>
      <c r="KC207" s="610"/>
      <c r="KD207" s="610"/>
      <c r="KE207" s="610"/>
      <c r="KF207" s="610"/>
      <c r="KG207" s="610"/>
      <c r="KH207" s="610"/>
      <c r="KI207" s="610"/>
      <c r="KL207" s="803" t="str">
        <f>IF(Table1[[#This Row],[GTIN]]&lt;&gt;"",Table1[[#This Row],[GTIN]],"")</f>
        <v/>
      </c>
      <c r="KM207" s="804" t="str">
        <f>Table1[[#This Row],[Kreditor]]</f>
        <v/>
      </c>
      <c r="KN207" s="805" t="str">
        <f>IF(Table1[[#This Row],[Gültig ab (Datum)]]&lt;&gt;"",Table1[[#This Row],[Gültig ab (Datum)]],"")</f>
        <v/>
      </c>
      <c r="KO207" s="805" t="str">
        <f>Table1[[#This Row],[Gültig bis]]</f>
        <v/>
      </c>
      <c r="KP207" s="818" t="str">
        <f>IF(Table1[[#This Row],[Artikel verpackt? 
(X=Ja)]]="","",Table1[[#This Row],[Artikel verpackt? 
(X=Ja)]])</f>
        <v/>
      </c>
      <c r="KQ207" s="806" t="str">
        <f>IF(Table1[[#This Row],[Verpackung recyclingfähig?
(X=Ja)]]="","",Table1[[#This Row],[Verpackung recyclingfähig?
(X=Ja)]])</f>
        <v/>
      </c>
      <c r="KR207" s="807"/>
      <c r="KS207" s="808"/>
      <c r="KT207" s="809"/>
      <c r="KU207" s="809"/>
      <c r="KV207" s="809"/>
      <c r="KW207" s="809"/>
      <c r="KX207" s="809"/>
      <c r="KY207" s="809"/>
      <c r="KZ207" s="810"/>
      <c r="LA207" s="811" t="str">
        <f>IF(Table1[[#This Row],[Hauptkörper - B1 - Art]]="","",VLOOKUP(Table1[[#This Row],[Hauptkörper - B1 - Art]],'DD FD'!B:C,2,FALSE))</f>
        <v/>
      </c>
      <c r="LB207" s="812" t="str">
        <f>IF(Table1[[#This Row],[Hauptkörper - B1 - Fraktion]]="","",VLOOKUP(Table1[[#This Row],[Hauptkörper - B1 - Fraktion]],'DD FD'!H:J,3,FALSE))</f>
        <v/>
      </c>
      <c r="LC207" s="809" t="str">
        <f>IF(Table1[[#This Row],[Hauptkörper - B1 - Gewicht
(in G)]]="","",Table1[[#This Row],[Hauptkörper - B1 - Gewicht
(in G)]])</f>
        <v/>
      </c>
      <c r="LD207" s="809" t="str">
        <f>IF(Table1[[#This Row],[Hauptkörper - B1 - Lizenzierungs-pflichtig? (X=Ja)]]="","",Table1[[#This Row],[Hauptkörper - B1 - Lizenzierungs-pflichtig? (X=Ja)]])</f>
        <v/>
      </c>
      <c r="LE207" s="812" t="str">
        <f>IF(Table1[[#This Row],[Hauptkörper - B1 - Virgin Material]]="","",VLOOKUP(Table1[[#This Row],[Hauptkörper - B1 - Virgin Material]],'DD FD'!AJ:AK,2,FALSE))</f>
        <v/>
      </c>
      <c r="LF207" s="813" t="str">
        <f>IF(Table1[[#This Row],[Hauptkörper - B1 - Virgin Material Anteil (in %)]]="","",Table1[[#This Row],[Hauptkörper - B1 - Virgin Material Anteil (in %)]])</f>
        <v/>
      </c>
      <c r="LG207" s="812" t="str">
        <f>IF(Table1[[#This Row],[Hauptkörper - B1 - Recyceltes Material]]="","",VLOOKUP(Table1[[#This Row],[Hauptkörper - B1 - Recyceltes Material]],'DD FD'!AL:AM,2,FALSE))</f>
        <v/>
      </c>
      <c r="LH207" s="813" t="str">
        <f>IF(Table1[[#This Row],[Hauptkörper - B1 - Recyceltes Material Anteil (in %)]]="","",Table1[[#This Row],[Hauptkörper - B1 - Recyceltes Material Anteil (in %)]])</f>
        <v/>
      </c>
      <c r="LI207" s="814" t="str">
        <f>IF(Table1[[#This Row],[Hauptkörper - B1 - Beschichtung]]="","",VLOOKUP(Table1[[#This Row],[Hauptkörper - B1 - Beschichtung]],'DD FD'!AE:AF,2,FALSE))</f>
        <v/>
      </c>
      <c r="LJ207" s="815" t="str">
        <f>IF(Table1[[#This Row],[Hauptkörper - B1 - Beschichtung Anteil (in %)]]="","",Table1[[#This Row],[Hauptkörper - B1 - Beschichtung Anteil (in %)]])</f>
        <v/>
      </c>
      <c r="LK207" s="811" t="str">
        <f>IF(Table1[[#This Row],[Hauptkörper - B2 - Art]]="","",VLOOKUP(Table1[[#This Row],[Hauptkörper - B2 - Art]],'DD FD'!B:C,2,FALSE))</f>
        <v/>
      </c>
      <c r="LL207" s="812" t="str">
        <f>IF(Table1[[#This Row],[Hauptkörper - B2 - Fraktion]]="","",VLOOKUP(Table1[[#This Row],[Hauptkörper - B2 - Fraktion]],'DD FD'!H:J,3,FALSE))</f>
        <v/>
      </c>
      <c r="LM207" s="809" t="str">
        <f>IF(Table1[[#This Row],[Hauptkörper - B2 - Gewicht
(in G)]]="","",Table1[[#This Row],[Hauptkörper - B2 - Gewicht
(in G)]])</f>
        <v/>
      </c>
      <c r="LN207" s="809" t="str">
        <f>IF(Table1[[#This Row],[Hauptkörper - B2 - Lizenzierungs-pflichtig? (X=Ja)]]="","",Table1[[#This Row],[Hauptkörper - B2 - Lizenzierungs-pflichtig? (X=Ja)]])</f>
        <v/>
      </c>
      <c r="LO207" s="812" t="str">
        <f>IF(Table1[[#This Row],[Hauptkörper - B2 - Virgin Material]]="","",VLOOKUP(Table1[[#This Row],[Hauptkörper - B2 - Virgin Material]],'DD FD'!AJ:AK,2,FALSE))</f>
        <v/>
      </c>
      <c r="LP207" s="813" t="str">
        <f>IF(Table1[[#This Row],[Hauptkörper - B2 - Virgin Material Anteil (in %)]]="","",Table1[[#This Row],[Hauptkörper - B2 - Virgin Material Anteil (in %)]])</f>
        <v/>
      </c>
      <c r="LQ207" s="812" t="str">
        <f>IF(Table1[[#This Row],[Hauptkörper - B2 - Recyceltes Material]]="","",VLOOKUP(Table1[[#This Row],[Hauptkörper - B2 - Recyceltes Material]],'DD FD'!AL:AM,2,FALSE))</f>
        <v/>
      </c>
      <c r="LR207" s="813" t="str">
        <f>IF(Table1[[#This Row],[Hauptkörper - B2 - Recyceltes Material Anteil (in %)]]="","",Table1[[#This Row],[Hauptkörper - B2 - Recyceltes Material Anteil (in %)]])</f>
        <v/>
      </c>
      <c r="LS207" s="812" t="str">
        <f>IF(Table1[[#This Row],[Hauptkörper - B2 - Beschichtung]]="","",VLOOKUP(Table1[[#This Row],[Hauptkörper - B2 - Beschichtung]],'DD FD'!AE:AF,2,FALSE))</f>
        <v/>
      </c>
      <c r="LT207" s="815" t="str">
        <f>IF(Table1[[#This Row],[Hauptkörper - B2 - Beschichtung Anteil (in %)]]="","",Table1[[#This Row],[Hauptkörper - B2 - Beschichtung Anteil (in %)]])</f>
        <v/>
      </c>
      <c r="LU207" s="811" t="str">
        <f>IF(Table1[[#This Row],[Hauptkörper - B3 - Art]]="","",VLOOKUP(Table1[[#This Row],[Hauptkörper - B3 - Art]],'DD FD'!B:C,2,FALSE))</f>
        <v/>
      </c>
      <c r="LV207" s="812" t="str">
        <f>IF(Table1[[#This Row],[Hauptkörper - B3 - Fraktion]]="","",VLOOKUP(Table1[[#This Row],[Hauptkörper - B3 - Fraktion]],'DD FD'!H:J,3,FALSE))</f>
        <v/>
      </c>
      <c r="LW207" s="809" t="str">
        <f>IF(Table1[[#This Row],[Hauptkörper - B3 - Gewicht
(in G)]]="","",Table1[[#This Row],[Hauptkörper - B3 - Gewicht
(in G)]])</f>
        <v/>
      </c>
      <c r="LX207" s="809" t="str">
        <f>IF(Table1[[#This Row],[Hauptkörper - B3 - Lizenzierungs-pflichtig? (X=Ja)]]="","",Table1[[#This Row],[Hauptkörper - B3 - Lizenzierungs-pflichtig? (X=Ja)]])</f>
        <v/>
      </c>
      <c r="LY207" s="812" t="str">
        <f>IF(Table1[[#This Row],[Hauptkörper - B3 - Virgin Material]]="","",VLOOKUP(Table1[[#This Row],[Hauptkörper - B3 - Virgin Material]],'DD FD'!AJ:AK,2,FALSE))</f>
        <v/>
      </c>
      <c r="LZ207" s="813" t="str">
        <f>IF(Table1[[#This Row],[Hauptkörper - B3 - Virgin Material Anteil (in %)]]="","",Table1[[#This Row],[Hauptkörper - B3 - Virgin Material Anteil (in %)]])</f>
        <v/>
      </c>
      <c r="MA207" s="812" t="str">
        <f>IF(Table1[[#This Row],[Hauptkörper - B3 - Recyceltes Material]]="","",VLOOKUP(Table1[[#This Row],[Hauptkörper - B3 - Recyceltes Material]],'DD FD'!AL:AM,2,FALSE))</f>
        <v/>
      </c>
      <c r="MB207" s="813" t="str">
        <f>IF(Table1[[#This Row],[Hauptkörper - B3 - Recyceltes Material Anteil (in %)]]="","",Table1[[#This Row],[Hauptkörper - B3 - Recyceltes Material Anteil (in %)]])</f>
        <v/>
      </c>
      <c r="MC207" s="812" t="str">
        <f>IF(Table1[[#This Row],[Hauptkörper - B3 - Beschichtung]]="","",VLOOKUP(Table1[[#This Row],[Hauptkörper - B3 - Beschichtung]],'DD FD'!AE:AF,2,FALSE))</f>
        <v/>
      </c>
      <c r="MD207" s="815" t="str">
        <f>IF(Table1[[#This Row],[Hauptkörper - B3 - Beschichtung Anteil (in %)]]="","",Table1[[#This Row],[Hauptkörper - B3 - Beschichtung Anteil (in %)]])</f>
        <v/>
      </c>
      <c r="ME207" s="811" t="str">
        <f>IF(Table1[[#This Row],[Verschluss - B1 - Art]]="","",VLOOKUP(Table1[[#This Row],[Verschluss - B1 - Art]],'DD FD'!D:E,2,FALSE))</f>
        <v/>
      </c>
      <c r="MF207" s="812" t="str">
        <f>IF(Table1[[#This Row],[Verschluss - B1 - Fraktion]]="","",VLOOKUP(Table1[[#This Row],[Verschluss - B1 - Fraktion]],'DD FD'!H:J,3,FALSE))</f>
        <v/>
      </c>
      <c r="MG207" s="809" t="str">
        <f>IF(Table1[[#This Row],[Verschluss - B1 - Gewicht (in G)]]="","",Table1[[#This Row],[Verschluss - B1 - Gewicht (in G)]])</f>
        <v/>
      </c>
      <c r="MH207" s="809" t="str">
        <f>IF(Table1[[#This Row],[Verschluss - B1 - Lizenzierungs-pflichtig? (X=Ja)]]="","",Table1[[#This Row],[Verschluss - B1 - Lizenzierungs-pflichtig? (X=Ja)]])</f>
        <v/>
      </c>
      <c r="MI207" s="809" t="str">
        <f>IF(Table1[[#This Row],[Verschluss - B1 - Trennbar vom Hauptkörper? (X=Ja)]]="","",Table1[[#This Row],[Verschluss - B1 - Trennbar vom Hauptkörper? (X=Ja)]])</f>
        <v/>
      </c>
      <c r="MJ207" s="812" t="str">
        <f>IF(Table1[[#This Row],[Verschluss - B1 - Virgin Material]]="","",VLOOKUP(Table1[[#This Row],[Verschluss - B1 - Virgin Material]],'DD FD'!AJ:AK,2,FALSE))</f>
        <v/>
      </c>
      <c r="MK207" s="813" t="str">
        <f>IF(Table1[[#This Row],[Verschluss - B1 - Virgin Material Anteil (in %)]]="","",Table1[[#This Row],[Verschluss - B1 - Virgin Material Anteil (in %)]])</f>
        <v/>
      </c>
      <c r="ML207" s="812" t="str">
        <f>IF(Table1[[#This Row],[Verschluss - B1 - Recyceltes Material]]="","",VLOOKUP(Table1[[#This Row],[Verschluss - B1 - Recyceltes Material]],'DD FD'!AL:AM,2,FALSE))</f>
        <v/>
      </c>
      <c r="MM207" s="813" t="str">
        <f>IF(Table1[[#This Row],[Verschluss - B1 - Recyceltes Material Anteil (in %)]]="","",Table1[[#This Row],[Verschluss - B1 - Recyceltes Material Anteil (in %)]])</f>
        <v/>
      </c>
      <c r="MN207" s="812" t="str">
        <f>IF(Table1[[#This Row],[Verschluss - B1 - Beschichtung]]="","",VLOOKUP(Table1[[#This Row],[Verschluss - B1 - Beschichtung]],'DD FD'!AE:AF,2,FALSE))</f>
        <v/>
      </c>
      <c r="MO207" s="815" t="str">
        <f>IF(Table1[[#This Row],[Verschluss - B1 - Beschichtung Anteil (in %)]]="","",Table1[[#This Row],[Verschluss - B1 - Beschichtung Anteil (in %)]])</f>
        <v/>
      </c>
      <c r="MP207" s="811" t="str">
        <f>IF(Table1[[#This Row],[Verschluss - B2 - Art]]="","",VLOOKUP(Table1[[#This Row],[Verschluss - B2 - Art]],'DD FD'!D:E,2,FALSE))</f>
        <v/>
      </c>
      <c r="MQ207" s="812" t="str">
        <f>IF(Table1[[#This Row],[Verschluss - B2 - Fraktion]]="","",VLOOKUP(Table1[[#This Row],[Verschluss - B2 - Fraktion]],'DD FD'!H:J,3,FALSE))</f>
        <v/>
      </c>
      <c r="MR207" s="809" t="str">
        <f>IF(Table1[[#This Row],[Verschluss - B2 - Gewicht (in G)]]="","",Table1[[#This Row],[Verschluss - B2 - Gewicht (in G)]])</f>
        <v/>
      </c>
      <c r="MS207" s="809" t="str">
        <f>IF(Table1[[#This Row],[Verschluss - B2 - Lizenzierungs-pflichtig? (X=Ja)]]="","",Table1[[#This Row],[Verschluss - B2 - Lizenzierungs-pflichtig? (X=Ja)]])</f>
        <v/>
      </c>
      <c r="MT207" s="809" t="str">
        <f>IF(Table1[[#This Row],[Verschluss - B2 - Trennbar vom Hauptkörper? (X=Ja)]]="","",Table1[[#This Row],[Verschluss - B2 - Trennbar vom Hauptkörper? (X=Ja)]])</f>
        <v/>
      </c>
      <c r="MU207" s="812" t="str">
        <f>IF(Table1[[#This Row],[Verschluss - B2 - Virgin Material]]="","",VLOOKUP(Table1[[#This Row],[Verschluss - B2 - Virgin Material]],'DD FD'!AJ:AK,2,FALSE))</f>
        <v/>
      </c>
      <c r="MV207" s="813" t="str">
        <f>IF(Table1[[#This Row],[Verschluss - B2 - Virgin Material Anteil (in %)]]="","",Table1[[#This Row],[Verschluss - B2 - Virgin Material Anteil (in %)]])</f>
        <v/>
      </c>
      <c r="MW207" s="812" t="str">
        <f>IF(Table1[[#This Row],[Verschluss - B2 - Recyceltes Material]]="","",VLOOKUP(Table1[[#This Row],[Verschluss - B2 - Recyceltes Material]],'DD FD'!AL:AM,2,FALSE))</f>
        <v/>
      </c>
      <c r="MX207" s="813" t="str">
        <f>IF(Table1[[#This Row],[Verschluss - B2 - Recyceltes Material Anteil (in %)]]="","",Table1[[#This Row],[Verschluss - B2 - Recyceltes Material Anteil (in %)]])</f>
        <v/>
      </c>
      <c r="MY207" s="812" t="str">
        <f>IF(Table1[[#This Row],[Verschluss - B2 - Beschichtung]]="","",VLOOKUP(Table1[[#This Row],[Verschluss - B2 - Beschichtung]],'DD FD'!AE:AF,2,FALSE))</f>
        <v/>
      </c>
      <c r="MZ207" s="815" t="str">
        <f>IF(Table1[[#This Row],[Verschluss - B2 - Beschichtung Anteil (in %)]]="","",Table1[[#This Row],[Verschluss - B2 - Beschichtung Anteil (in %)]])</f>
        <v/>
      </c>
      <c r="NA207" s="811" t="str">
        <f>IF(Table1[[#This Row],[Verschluss - B3 - Art]]="","",VLOOKUP(Table1[[#This Row],[Verschluss - B3 - Art]],'DD FD'!D:E,2,FALSE))</f>
        <v/>
      </c>
      <c r="NB207" s="812" t="str">
        <f>IF(Table1[[#This Row],[Verschluss - B3 - Fraktion]]="","",VLOOKUP(Table1[[#This Row],[Verschluss - B3 - Fraktion]],'DD FD'!H:J,3,FALSE))</f>
        <v/>
      </c>
      <c r="NC207" s="809" t="str">
        <f>IF(Table1[[#This Row],[Verschluss - B3 - Gewicht (in G)]]="","",Table1[[#This Row],[Verschluss - B3 - Gewicht (in G)]])</f>
        <v/>
      </c>
      <c r="ND207" s="809" t="str">
        <f>IF(Table1[[#This Row],[Verschluss - B3 - Lizenzierungs-pflichtig? (X=Ja)]]="","",Table1[[#This Row],[Verschluss - B3 - Lizenzierungs-pflichtig? (X=Ja)]])</f>
        <v/>
      </c>
      <c r="NE207" s="809" t="str">
        <f>IF(Table1[[#This Row],[Verschluss - B3 - Trennbar vom Hauptkörper? (X=Ja)]]="","",Table1[[#This Row],[Verschluss - B3 - Trennbar vom Hauptkörper? (X=Ja)]])</f>
        <v/>
      </c>
      <c r="NF207" s="812" t="str">
        <f>IF(Table1[[#This Row],[Verschluss - B3 - Virgin Material]]="","",VLOOKUP(Table1[[#This Row],[Verschluss - B3 - Virgin Material]],'DD FD'!AJ:AK,2,FALSE))</f>
        <v/>
      </c>
      <c r="NG207" s="813" t="str">
        <f>IF(Table1[[#This Row],[Verschluss - B3 - Virgin Material Anteil (in %)]]="","",Table1[[#This Row],[Verschluss - B3 - Virgin Material Anteil (in %)]])</f>
        <v/>
      </c>
      <c r="NH207" s="812" t="str">
        <f>IF(Table1[[#This Row],[Verschluss - B3 - Recyceltes Material]]="","",VLOOKUP(Table1[[#This Row],[Verschluss - B3 - Recyceltes Material]],'DD FD'!AL:AM,2,FALSE))</f>
        <v/>
      </c>
      <c r="NI207" s="813" t="str">
        <f>IF(Table1[[#This Row],[Verschluss - B3 - Recyceltes Material Anteil (in %)]]="","",Table1[[#This Row],[Verschluss - B3 - Recyceltes Material Anteil (in %)]])</f>
        <v/>
      </c>
      <c r="NJ207" s="812" t="str">
        <f>IF(Table1[[#This Row],[Verschluss - B3 - Beschichtung]]="","",VLOOKUP(Table1[[#This Row],[Verschluss - B3 - Beschichtung]],'DD FD'!AE:AF,2,FALSE))</f>
        <v/>
      </c>
      <c r="NK207" s="815" t="str">
        <f>IF(Table1[[#This Row],[Verschluss - B3 - Beschichtung Anteil (in %)]]="","",Table1[[#This Row],[Verschluss - B3 - Beschichtung Anteil (in %)]])</f>
        <v/>
      </c>
      <c r="NL207" s="811" t="str">
        <f>IF(Table1[[#This Row],[Etikett - B1 - Art]]="","",VLOOKUP(Table1[[#This Row],[Etikett - B1 - Art]],'DD FD'!F:G,2,FALSE))</f>
        <v/>
      </c>
      <c r="NM207" s="812" t="str">
        <f>IF(Table1[[#This Row],[Etikett - B1 - Fraktion]]="","",VLOOKUP(Table1[[#This Row],[Etikett - B1 - Fraktion]],'DD FD'!H:J,3,FALSE))</f>
        <v/>
      </c>
      <c r="NN207" s="809" t="str">
        <f>IF(Table1[[#This Row],[Etikett - B1 - Gewicht (in G)]]="","",Table1[[#This Row],[Etikett - B1 - Gewicht (in G)]])</f>
        <v/>
      </c>
      <c r="NO207" s="809" t="str">
        <f>IF(Table1[[#This Row],[Etikett - B1 - Lizenzierungs-pflichtig? (X=Ja)]]="","",Table1[[#This Row],[Etikett - B1 - Lizenzierungs-pflichtig? (X=Ja)]])</f>
        <v/>
      </c>
      <c r="NP207" s="809" t="str">
        <f>IF(Table1[[#This Row],[Etikett - B1 - Trennbar vom Hauptkörper? (X=Ja)]]="","",Table1[[#This Row],[Etikett - B1 - Trennbar vom Hauptkörper? (X=Ja)]])</f>
        <v/>
      </c>
      <c r="NQ207" s="812" t="str">
        <f>IF(Table1[[#This Row],[Etikett - B1 - Virgin Material]]="","",VLOOKUP(Table1[[#This Row],[Etikett - B1 - Virgin Material]],'DD FD'!AJ:AK,2,FALSE))</f>
        <v/>
      </c>
      <c r="NR207" s="813" t="str">
        <f>IF(Table1[[#This Row],[Etikett - B1 - Virgin Material Anteil (in %)]]="","",Table1[[#This Row],[Etikett - B1 - Virgin Material Anteil (in %)]])</f>
        <v/>
      </c>
      <c r="NS207" s="812" t="str">
        <f>IF(Table1[[#This Row],[Etikett - B1 - Recyceltes Material]]="","",VLOOKUP(Table1[[#This Row],[Etikett - B1 - Recyceltes Material]],'DD FD'!AL:AM,2,FALSE))</f>
        <v/>
      </c>
      <c r="NT207" s="813" t="str">
        <f>IF(Table1[[#This Row],[Etikett - B1 - Recyceltes Material Anteil (in %)]]="","",Table1[[#This Row],[Etikett - B1 - Recyceltes Material Anteil (in %)]])</f>
        <v/>
      </c>
      <c r="NU207" s="812" t="str">
        <f>IF(Table1[[#This Row],[Etikett - B1 - Beschichtung]]="","",VLOOKUP(Table1[[#This Row],[Etikett - B1 - Beschichtung]],'DD FD'!AE:AF,2,FALSE))</f>
        <v/>
      </c>
      <c r="NV207" s="815" t="str">
        <f>IF(Table1[[#This Row],[Etikett - B1 - Beschichtung Anteil (in %)]]="","",Table1[[#This Row],[Etikett - B1 - Beschichtung Anteil (in %)]])</f>
        <v/>
      </c>
      <c r="NW207" s="811" t="str">
        <f>IF(Table1[[#This Row],[Etikett - B2 - Art]]="","",VLOOKUP(Table1[[#This Row],[Etikett - B2 - Art]],'DD FD'!F:G,2,FALSE))</f>
        <v/>
      </c>
      <c r="NX207" s="812" t="str">
        <f>IF(Table1[[#This Row],[Etikett - B2 - Fraktion]]="","",VLOOKUP(Table1[[#This Row],[Etikett - B2 - Fraktion]],'DD FD'!H:J,3,FALSE))</f>
        <v/>
      </c>
      <c r="NY207" s="809" t="str">
        <f>IF(Table1[[#This Row],[Etikett - B2 - Gewicht (in G)]]="","",Table1[[#This Row],[Etikett - B2 - Gewicht (in G)]])</f>
        <v/>
      </c>
      <c r="NZ207" s="809" t="str">
        <f>IF(Table1[[#This Row],[Etikett - B2 - Lizenzierungs-pflichtig? (X=Ja)]]="","",Table1[[#This Row],[Etikett - B2 - Lizenzierungs-pflichtig? (X=Ja)]])</f>
        <v/>
      </c>
      <c r="OA207" s="809" t="str">
        <f>IF(Table1[[#This Row],[Etikett - B2 - Trennbar vom Hauptkörper? (X=Ja)]]="","",Table1[[#This Row],[Etikett - B2 - Trennbar vom Hauptkörper? (X=Ja)]])</f>
        <v/>
      </c>
      <c r="OB207" s="812" t="str">
        <f>IF(Table1[[#This Row],[Etikett - B2 - Virgin Material]]="","",VLOOKUP(Table1[[#This Row],[Etikett - B2 - Virgin Material]],'DD FD'!AJ:AK,2,FALSE))</f>
        <v/>
      </c>
      <c r="OC207" s="813" t="str">
        <f>IF(Table1[[#This Row],[Etikett - B2 - Virgin Material Anteil (in %)]]="","",Table1[[#This Row],[Etikett - B2 - Virgin Material Anteil (in %)]])</f>
        <v/>
      </c>
      <c r="OD207" s="812" t="str">
        <f>IF(Table1[[#This Row],[Etikett - B2 - Recyceltes Material]]="","",VLOOKUP(Table1[[#This Row],[Etikett - B2 - Recyceltes Material]],'DD FD'!AL:AM,2,FALSE))</f>
        <v/>
      </c>
      <c r="OE207" s="813" t="str">
        <f>IF(Table1[[#This Row],[Etikett - B2 - Recyceltes Material Anteil (in %)]]="","",Table1[[#This Row],[Etikett - B2 - Recyceltes Material Anteil (in %)]])</f>
        <v/>
      </c>
      <c r="OF207" s="812" t="str">
        <f>IF(Table1[[#This Row],[Etikett - B2 - Beschichtung]]="","",VLOOKUP(Table1[[#This Row],[Etikett - B2 - Beschichtung]],'DD FD'!AE:AF,2,FALSE))</f>
        <v/>
      </c>
      <c r="OG207" s="815" t="str">
        <f>IF(Table1[[#This Row],[Etikett - B2 - Beschichtung Anteil (in %)]]="","",Table1[[#This Row],[Etikett - B2 - Beschichtung Anteil (in %)]])</f>
        <v/>
      </c>
      <c r="OH207" s="811" t="str">
        <f>IF(Table1[[#This Row],[Etikett - B3 - Art]]="","",VLOOKUP(Table1[[#This Row],[Etikett - B3 - Art]],'DD FD'!F:G,2,FALSE))</f>
        <v/>
      </c>
      <c r="OI207" s="812" t="str">
        <f>IF(Table1[[#This Row],[Etikett - B3 - Fraktion]]="","",VLOOKUP(Table1[[#This Row],[Etikett - B3 - Fraktion]],'DD FD'!H:J,3,FALSE))</f>
        <v/>
      </c>
      <c r="OJ207" s="809" t="str">
        <f>IF(Table1[[#This Row],[Etikett - B3 - Gewicht (in G)]]="","",Table1[[#This Row],[Etikett - B3 - Gewicht (in G)]])</f>
        <v/>
      </c>
      <c r="OK207" s="809" t="str">
        <f>IF(Table1[[#This Row],[Etikett - B3 - Lizenzierungs-pflichtig? (X=Ja)]]="","",Table1[[#This Row],[Etikett - B3 - Lizenzierungs-pflichtig? (X=Ja)]])</f>
        <v/>
      </c>
      <c r="OL207" s="809" t="str">
        <f>IF(Table1[[#This Row],[Etikett - B3 - Trennbar vom Hauptkörper? (X=Ja)]]="","",Table1[[#This Row],[Etikett - B3 - Trennbar vom Hauptkörper? (X=Ja)]])</f>
        <v/>
      </c>
      <c r="OM207" s="812" t="str">
        <f>IF(Table1[[#This Row],[Etikett - B3 - Virgin Material]]="","",VLOOKUP(Table1[[#This Row],[Etikett - B3 - Virgin Material]],'DD FD'!AJ:AK,2,FALSE))</f>
        <v/>
      </c>
      <c r="ON207" s="813" t="str">
        <f>IF(Table1[[#This Row],[Etikett - B3 - Virgin Material Anteil (in %)]]="","",Table1[[#This Row],[Etikett - B3 - Virgin Material Anteil (in %)]])</f>
        <v/>
      </c>
      <c r="OO207" s="812" t="str">
        <f>IF(Table1[[#This Row],[Etikett - B3 - Recyceltes Material]]="","",VLOOKUP(Table1[[#This Row],[Etikett - B3 - Recyceltes Material]],'DD FD'!AL:AM,2,FALSE))</f>
        <v/>
      </c>
      <c r="OP207" s="813" t="str">
        <f>IF(Table1[[#This Row],[Etikett - B3 - Recyceltes Material Anteil (in %)]]="","",Table1[[#This Row],[Etikett - B3 - Recyceltes Material Anteil (in %)]])</f>
        <v/>
      </c>
      <c r="OQ207" s="812" t="str">
        <f>IF(Table1[[#This Row],[Etikett - B3 - Beschichtung]]="","",VLOOKUP(Table1[[#This Row],[Etikett - B3 - Beschichtung]],'DD FD'!AE:AF,2,FALSE))</f>
        <v/>
      </c>
      <c r="OR207" s="861" t="str">
        <f>IF(Table1[[#This Row],[Etikett - B3 - Beschichtung Anteil (in %)]]="","",Table1[[#This Row],[Etikett - B3 - Beschichtung Anteil (in %)]])</f>
        <v/>
      </c>
      <c r="OS207" s="866">
        <f>ROUNDUP(SUM(
IF(AND(LB207='DD FD'!$J$7,LD207='DD FD'!$AI$3),LC207,0),
IF(AND(LL207='DD FD'!$J$7,LN207='DD FD'!$AI$3),LM207,0),
IF(AND(LV207='DD FD'!$J$7,LX207='DD FD'!$AI$3),LW207,0),
IF(AND(MF207='DD FD'!$J$7,MH207='DD FD'!$AI$3),MG207,0),
IF(AND(MQ207='DD FD'!$J$7,MS207='DD FD'!$AI$3),MR207,0),
IF(AND(NB207='DD FD'!$J$7,ND207='DD FD'!$AI$3),NC207,0),
IF(AND(NM207='DD FD'!$J$7,NO207='DD FD'!$AI$3),NN207,0),
IF(AND(NX207='DD FD'!$J$7,NZ207='DD FD'!$AI$3),NY207,0),
IF(AND(OI207='DD FD'!$J$7,OK207='DD FD'!$AI$3),OJ207,0),
),2)</f>
        <v>0</v>
      </c>
      <c r="OT207" s="865">
        <f>ROUNDUP(SUM(
IF(AND(LB207='DD FD'!$J$6,LD207='DD FD'!$AI$3),LC207,0),
IF(AND(LL207='DD FD'!$J$6,LN207='DD FD'!$AI$3),LM207,0),
IF(AND(LV207='DD FD'!$J$6,LX207='DD FD'!$AI$3),LW207,0),
IF(AND(MF207='DD FD'!$J$6,MH207='DD FD'!$AI$3),MG207,0),
IF(AND(MQ207='DD FD'!$J$6,MS207='DD FD'!$AI$3),MR207,0),
IF(AND(NB207='DD FD'!$J$6,ND207='DD FD'!$AI$3),NC207,0),
IF(AND(NM207='DD FD'!$J$6,NO207='DD FD'!$AI$3),NN207,0),
IF(AND(NX207='DD FD'!$J$6,NZ207='DD FD'!$AI$3),NY207,0),
IF(AND(OI207='DD FD'!$J$6,OK207='DD FD'!$AI$3),OJ207,0),
),2)</f>
        <v>0</v>
      </c>
      <c r="OU207" s="865">
        <f>ROUNDUP(SUM(
IF(AND(LB207='DD FD'!$J$10,LD207='DD FD'!$AI$3),LC207,0),
IF(AND(LL207='DD FD'!$J$10,LN207='DD FD'!$AI$3),LM207,0),
IF(AND(LV207='DD FD'!$J$10,LX207='DD FD'!$AI$3),LW207,0),
IF(AND(MF207='DD FD'!$J$10,MH207='DD FD'!$AI$3),MG207,0),
IF(AND(MQ207='DD FD'!$J$10,MS207='DD FD'!$AI$3),MR207,0),
IF(AND(NB207='DD FD'!$J$10,ND207='DD FD'!$AI$3),NC207,0),
IF(AND(NM207='DD FD'!$J$10,NO207='DD FD'!$AI$3),NN207,0),
IF(AND(NX207='DD FD'!$J$10,NZ207='DD FD'!$AI$3),NY207,0),
IF(AND(OI207='DD FD'!$J$10,OK207='DD FD'!$AI$3),OJ207,0),
),2)</f>
        <v>0</v>
      </c>
      <c r="OV207" s="865">
        <f>ROUNDUP(SUM(
IF(AND(LB207='DD FD'!$J$8,LD207='DD FD'!$AI$3),LC207,0),
IF(AND(LL207='DD FD'!$J$8,LN207='DD FD'!$AI$3),LM207,0),
IF(AND(LV207='DD FD'!$J$8,LX207='DD FD'!$AI$3),LW207,0),
IF(AND(MF207='DD FD'!$J$8,MH207='DD FD'!$AI$3),MG207,0),
IF(AND(MQ207='DD FD'!$J$8,MS207='DD FD'!$AI$3),MR207,0),
IF(AND(NB207='DD FD'!$J$8,ND207='DD FD'!$AI$3),NC207,0),
IF(AND(NM207='DD FD'!$J$8,NO207='DD FD'!$AI$3),NN207,0),
IF(AND(NX207='DD FD'!$J$8,NZ207='DD FD'!$AI$3),NY207,0),
IF(AND(OI207='DD FD'!$J$8,OK207='DD FD'!$AI$3),OJ207,0),
),2)</f>
        <v>0</v>
      </c>
      <c r="OW207" s="865">
        <f>ROUNDUP(SUM(
IF(AND(LB207='DD FD'!$J$5,LD207='DD FD'!$AI$3),LC207,0),
IF(AND(LL207='DD FD'!$J$5,LN207='DD FD'!$AI$3),LM207,0),
IF(AND(LV207='DD FD'!$J$5,LX207='DD FD'!$AI$3),LW207,0),
IF(AND(MF207='DD FD'!$J$5,MH207='DD FD'!$AI$3),MG207,0),
IF(AND(MQ207='DD FD'!$J$5,MS207='DD FD'!$AI$3),MR207,0),
IF(AND(NB207='DD FD'!$J$5,ND207='DD FD'!$AI$3),NC207,0),
IF(AND(NM207='DD FD'!$J$5,NO207='DD FD'!$AI$3),NN207,0),
IF(AND(NX207='DD FD'!$J$5,NZ207='DD FD'!$AI$3),NY207,0),
IF(AND(OI207='DD FD'!$J$5,OK207='DD FD'!$AI$3),OJ207,0),
),2)</f>
        <v>0</v>
      </c>
      <c r="OX207" s="865">
        <f>ROUNDUP(SUM(
IF(AND(LB207='DD FD'!$J$9,LD207='DD FD'!$AI$3),LC207,0),
IF(AND(LL207='DD FD'!$J$9,LN207='DD FD'!$AI$3),LM207,0),
IF(AND(LV207='DD FD'!$J$9,LX207='DD FD'!$AI$3),LW207,0),
IF(AND(MF207='DD FD'!$J$9,MH207='DD FD'!$AI$3),MG207,0),
IF(AND(MQ207='DD FD'!$J$9,MS207='DD FD'!$AI$3),MR207,0),
IF(AND(NB207='DD FD'!$J$9,ND207='DD FD'!$AI$3),NC207,0),
IF(AND(NM207='DD FD'!$J$9,NO207='DD FD'!$AI$3),NN207,0),
IF(AND(NX207='DD FD'!$J$9,NZ207='DD FD'!$AI$3),NY207,0),
IF(AND(OI207='DD FD'!$J$9,OK207='DD FD'!$AI$3),OJ207,0),
),2)</f>
        <v>0</v>
      </c>
      <c r="OY207" s="865">
        <f>ROUNDUP(SUM(
IF(AND(LB207='DD FD'!$J$4,LD207='DD FD'!$AI$3),LC207,0),
IF(AND(LL207='DD FD'!$J$4,LN207='DD FD'!$AI$3),LM207,0),
IF(AND(LV207='DD FD'!$J$4,LX207='DD FD'!$AI$3),LW207,0),
IF(AND(MF207='DD FD'!$J$4,MH207='DD FD'!$AI$3),MG207,0),
IF(AND(MQ207='DD FD'!$J$4,MS207='DD FD'!$AI$3),MR207,0),
IF(AND(NB207='DD FD'!$J$4,ND207='DD FD'!$AI$3),NC207,0),
IF(AND(NM207='DD FD'!$J$4,NO207='DD FD'!$AI$3),NN207,0),
IF(AND(NX207='DD FD'!$J$4,NZ207='DD FD'!$AI$3),NY207,0),
IF(AND(OI207='DD FD'!$J$4,OK207='DD FD'!$AI$3),OJ207,0),
),2)</f>
        <v>0</v>
      </c>
      <c r="OZ207" s="867">
        <f>ROUNDUP(SUM(
IF(AND(LB207='DD FD'!$J$11,LD207='DD FD'!$AI$3),LC207,0),
IF(AND(LL207='DD FD'!$J$11,LN207='DD FD'!$AI$3),LM207,0),
IF(AND(LV207='DD FD'!$J$11,LX207='DD FD'!$AI$3),LW207,0),
IF(AND(MF207='DD FD'!$J$11,MH207='DD FD'!$AI$3),MG207,0),
IF(AND(MQ207='DD FD'!$J$11,MS207='DD FD'!$AI$3),MR207,0),
IF(AND(NB207='DD FD'!$J$11,ND207='DD FD'!$AI$3),NC207,0),
IF(AND(NM207='DD FD'!$J$11,NO207='DD FD'!$AI$3),NN207,0),
IF(AND(NX207='DD FD'!$J$11,NZ207='DD FD'!$AI$3),NY207,0),
IF(AND(OI207='DD FD'!$J$11,OK207='DD FD'!$AI$3),OJ207,0),
),2)</f>
        <v>0</v>
      </c>
    </row>
    <row r="208" spans="1:416">
      <c r="A208" s="663"/>
      <c r="B208" s="182"/>
      <c r="C208" s="282"/>
      <c r="D208" s="282"/>
      <c r="E208" s="183"/>
      <c r="F208" s="355"/>
      <c r="G208" s="359"/>
      <c r="H208" s="664"/>
      <c r="I208" s="173"/>
      <c r="J208" s="161" t="str">
        <f t="shared" si="81"/>
        <v/>
      </c>
      <c r="K208" s="633" t="str">
        <f t="shared" si="98"/>
        <v/>
      </c>
      <c r="L208" s="636"/>
      <c r="M208" s="124" t="str">
        <f t="shared" si="99"/>
        <v/>
      </c>
      <c r="N208" s="125" t="str">
        <f t="shared" si="82"/>
        <v/>
      </c>
      <c r="O208" s="175"/>
      <c r="P208" s="175"/>
      <c r="Q208" s="126" t="str">
        <f t="shared" si="100"/>
        <v/>
      </c>
      <c r="R208" s="184"/>
      <c r="S208" s="184"/>
      <c r="T208" s="182"/>
      <c r="U208" s="182"/>
      <c r="V208" s="182"/>
      <c r="W208" s="358"/>
      <c r="X208" s="182"/>
      <c r="Y208" s="183"/>
      <c r="Z208" s="123"/>
      <c r="AA208" s="176"/>
      <c r="AB208" s="176"/>
      <c r="AC208" s="176"/>
      <c r="AD208" s="176"/>
      <c r="AE208" s="176"/>
      <c r="AF208" s="176"/>
      <c r="AG208" s="127" t="str">
        <f t="shared" si="101"/>
        <v/>
      </c>
      <c r="AH208" s="127" t="str">
        <f t="shared" si="102"/>
        <v/>
      </c>
      <c r="AI208" s="370"/>
      <c r="AJ208" s="635"/>
      <c r="AK208" s="619" t="str">
        <f t="shared" si="103"/>
        <v/>
      </c>
      <c r="AL208" s="124" t="str">
        <f t="shared" si="83"/>
        <v/>
      </c>
      <c r="AM208" s="124" t="str">
        <f t="shared" si="84"/>
        <v/>
      </c>
      <c r="AN208" s="124" t="str">
        <f t="shared" si="85"/>
        <v/>
      </c>
      <c r="AO208" s="124" t="str">
        <f t="shared" si="86"/>
        <v/>
      </c>
      <c r="AP208" s="184"/>
      <c r="AQ208" s="182"/>
      <c r="AR208" s="182"/>
      <c r="AS208" s="182"/>
      <c r="AT208" s="182"/>
      <c r="AU208" s="127" t="str">
        <f t="shared" si="87"/>
        <v/>
      </c>
      <c r="AV208" s="354"/>
      <c r="AW208" s="127" t="str">
        <f t="shared" si="88"/>
        <v/>
      </c>
      <c r="AX208" s="144" t="str">
        <f t="shared" si="89"/>
        <v/>
      </c>
      <c r="AY208" s="182"/>
      <c r="AZ208" s="23"/>
      <c r="BA208" s="23"/>
      <c r="BB208" s="183"/>
      <c r="BC208" s="622"/>
      <c r="BD208" s="649" t="str">
        <f t="shared" si="104"/>
        <v/>
      </c>
      <c r="BE208" s="354"/>
      <c r="BF208" s="192" t="str">
        <f t="shared" si="105"/>
        <v/>
      </c>
      <c r="BG208" s="159"/>
      <c r="BH208" s="159"/>
      <c r="BI208" s="182"/>
      <c r="BJ208" s="194"/>
      <c r="BK208" s="194"/>
      <c r="BL208" s="194"/>
      <c r="BM208" s="127" t="str">
        <f t="shared" si="90"/>
        <v/>
      </c>
      <c r="BN208" s="194"/>
      <c r="BO208" s="178" t="str">
        <f t="shared" si="91"/>
        <v/>
      </c>
      <c r="BP208" s="191"/>
      <c r="BQ208" s="182"/>
      <c r="BR208" s="23"/>
      <c r="BS208" s="23"/>
      <c r="BT208" s="23"/>
      <c r="BU208" s="651"/>
      <c r="BV208" s="647"/>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633" t="str">
        <f t="shared" si="106"/>
        <v/>
      </c>
      <c r="DY208" s="736"/>
      <c r="DZ208" s="334"/>
      <c r="EA208" s="736"/>
      <c r="EB208" s="197"/>
      <c r="EC208" s="194"/>
      <c r="ED208" s="197"/>
      <c r="EE208" s="197"/>
      <c r="EF208" s="194"/>
      <c r="EG208" s="194"/>
      <c r="EH208" s="194"/>
      <c r="EI208" s="123" t="str">
        <f t="shared" si="92"/>
        <v/>
      </c>
      <c r="EJ208" s="194"/>
      <c r="EK208" s="620" t="str">
        <f t="shared" si="93"/>
        <v/>
      </c>
      <c r="EL208" s="756"/>
      <c r="EM208" s="620" t="str">
        <f t="shared" si="107"/>
        <v/>
      </c>
      <c r="EN208" s="733"/>
      <c r="EO208" s="163"/>
      <c r="EP208" s="163"/>
      <c r="EQ208" s="163"/>
      <c r="ER208" s="163"/>
      <c r="ES208" s="163"/>
      <c r="ET208" s="163"/>
      <c r="EU208" s="163"/>
      <c r="EV208" s="163"/>
      <c r="EW208" s="163"/>
      <c r="EX208" s="163"/>
      <c r="EY208" s="163"/>
      <c r="EZ208" s="163"/>
      <c r="FA208" s="163"/>
      <c r="FB208" s="163"/>
      <c r="FC208" s="742"/>
      <c r="FD208" s="648" t="str">
        <f t="shared" si="94"/>
        <v/>
      </c>
      <c r="FE208" s="183"/>
      <c r="FF208" s="201"/>
      <c r="FG208" s="201"/>
      <c r="FH208" s="201"/>
      <c r="FI208" s="201"/>
      <c r="FJ208" s="201"/>
      <c r="FK208" s="201"/>
      <c r="FL208" s="182"/>
      <c r="FM208" s="182"/>
      <c r="FN208" s="334"/>
      <c r="FO208" s="123" t="str">
        <f t="shared" si="95"/>
        <v/>
      </c>
      <c r="FP208" s="889" t="str">
        <f>IF(Table1[[#This Row],[Baumwollanteil (in %)]]&lt;&gt;"","05","")</f>
        <v/>
      </c>
      <c r="FQ208" s="999"/>
      <c r="FR208" s="179" t="str">
        <f t="shared" si="96"/>
        <v/>
      </c>
      <c r="FS208" s="175"/>
      <c r="FT208" s="175"/>
      <c r="FU208" s="175"/>
      <c r="FV208" s="745" t="str">
        <f t="shared" si="97"/>
        <v/>
      </c>
      <c r="FZ208" s="24"/>
      <c r="GA208" s="24"/>
      <c r="GC208" s="1010" t="str">
        <f>IF(Table1[[#This Row],[Global Trade Item Number (GTIN)]]="","",Table1[[#This Row],[Global Trade Item Number (GTIN)]])</f>
        <v/>
      </c>
      <c r="GD208" s="790" t="str">
        <f>IF(Table1[[#This Row],[WAWI-Nr./ Kreditoren-Nummer
(ASDV)]]&lt;&gt;"",Table1[[#This Row],[WAWI-Nr./ Kreditoren-Nummer
(ASDV)]],"")</f>
        <v/>
      </c>
      <c r="GE208" s="190"/>
      <c r="GF208" s="790" t="str">
        <f>IF(Table1[[#This Row],[Gültig ab (Datum)]]&lt;&gt;"","31.12.9999","")</f>
        <v/>
      </c>
      <c r="GG208" s="190"/>
      <c r="GH208" s="190"/>
      <c r="GI208" s="616"/>
      <c r="GJ208" s="765"/>
      <c r="GK208" s="763"/>
      <c r="GL208" s="617"/>
      <c r="GM208" s="617"/>
      <c r="GN208" s="617"/>
      <c r="GO208" s="617"/>
      <c r="GP208" s="617"/>
      <c r="GQ208" s="775"/>
      <c r="GR208" s="771"/>
      <c r="GS208" s="159"/>
      <c r="GT208" s="610"/>
      <c r="GU208" s="610"/>
      <c r="GV208" s="610"/>
      <c r="GW208" s="610"/>
      <c r="GX208" s="610"/>
      <c r="GY208" s="610"/>
      <c r="GZ208" s="610"/>
      <c r="HA208" s="610"/>
      <c r="HB208" s="771"/>
      <c r="HC208" s="610"/>
      <c r="HD208" s="610"/>
      <c r="HE208" s="610"/>
      <c r="HF208" s="610"/>
      <c r="HG208" s="610"/>
      <c r="HH208" s="610"/>
      <c r="HI208" s="610"/>
      <c r="HJ208" s="610"/>
      <c r="HK208" s="610"/>
      <c r="HL208" s="771"/>
      <c r="HM208" s="610"/>
      <c r="HN208" s="610"/>
      <c r="HO208" s="610"/>
      <c r="HP208" s="610"/>
      <c r="HQ208" s="610"/>
      <c r="HR208" s="610"/>
      <c r="HS208" s="610"/>
      <c r="HT208" s="610"/>
      <c r="HU208" s="610"/>
      <c r="HV208" s="771"/>
      <c r="HW208" s="610"/>
      <c r="HX208" s="610"/>
      <c r="HY208" s="610"/>
      <c r="HZ208" s="610"/>
      <c r="IA208" s="610"/>
      <c r="IB208" s="610"/>
      <c r="IC208" s="610"/>
      <c r="ID208" s="610"/>
      <c r="IE208" s="610"/>
      <c r="IF208" s="610"/>
      <c r="IG208" s="771"/>
      <c r="IH208" s="610"/>
      <c r="II208" s="610"/>
      <c r="IJ208" s="610"/>
      <c r="IK208" s="610"/>
      <c r="IL208" s="610"/>
      <c r="IM208" s="610"/>
      <c r="IN208" s="610"/>
      <c r="IO208" s="610"/>
      <c r="IP208" s="610"/>
      <c r="IQ208" s="610"/>
      <c r="IR208" s="771"/>
      <c r="IS208" s="610"/>
      <c r="IT208" s="610"/>
      <c r="IU208" s="610"/>
      <c r="IV208" s="610"/>
      <c r="IW208" s="610"/>
      <c r="IX208" s="610"/>
      <c r="IY208" s="610"/>
      <c r="IZ208" s="610"/>
      <c r="JA208" s="610"/>
      <c r="JB208" s="610"/>
      <c r="JC208" s="771"/>
      <c r="JD208" s="610"/>
      <c r="JE208" s="610"/>
      <c r="JF208" s="610"/>
      <c r="JG208" s="610"/>
      <c r="JH208" s="610"/>
      <c r="JI208" s="610"/>
      <c r="JJ208" s="610"/>
      <c r="JK208" s="610"/>
      <c r="JL208" s="610"/>
      <c r="JM208" s="827"/>
      <c r="JN208" s="771"/>
      <c r="JO208" s="610"/>
      <c r="JP208" s="610"/>
      <c r="JQ208" s="610"/>
      <c r="JR208" s="610"/>
      <c r="JS208" s="610"/>
      <c r="JT208" s="610"/>
      <c r="JU208" s="610"/>
      <c r="JV208" s="610"/>
      <c r="JW208" s="610"/>
      <c r="JX208" s="610"/>
      <c r="JY208" s="771"/>
      <c r="JZ208" s="610"/>
      <c r="KA208" s="610"/>
      <c r="KB208" s="610"/>
      <c r="KC208" s="610"/>
      <c r="KD208" s="610"/>
      <c r="KE208" s="610"/>
      <c r="KF208" s="610"/>
      <c r="KG208" s="610"/>
      <c r="KH208" s="610"/>
      <c r="KI208" s="610"/>
      <c r="KL208" s="803" t="str">
        <f>IF(Table1[[#This Row],[GTIN]]&lt;&gt;"",Table1[[#This Row],[GTIN]],"")</f>
        <v/>
      </c>
      <c r="KM208" s="804" t="str">
        <f>Table1[[#This Row],[Kreditor]]</f>
        <v/>
      </c>
      <c r="KN208" s="805" t="str">
        <f>IF(Table1[[#This Row],[Gültig ab (Datum)]]&lt;&gt;"",Table1[[#This Row],[Gültig ab (Datum)]],"")</f>
        <v/>
      </c>
      <c r="KO208" s="805" t="str">
        <f>Table1[[#This Row],[Gültig bis]]</f>
        <v/>
      </c>
      <c r="KP208" s="818" t="str">
        <f>IF(Table1[[#This Row],[Artikel verpackt? 
(X=Ja)]]="","",Table1[[#This Row],[Artikel verpackt? 
(X=Ja)]])</f>
        <v/>
      </c>
      <c r="KQ208" s="806" t="str">
        <f>IF(Table1[[#This Row],[Verpackung recyclingfähig?
(X=Ja)]]="","",Table1[[#This Row],[Verpackung recyclingfähig?
(X=Ja)]])</f>
        <v/>
      </c>
      <c r="KR208" s="807"/>
      <c r="KS208" s="808"/>
      <c r="KT208" s="809"/>
      <c r="KU208" s="809"/>
      <c r="KV208" s="809"/>
      <c r="KW208" s="809"/>
      <c r="KX208" s="809"/>
      <c r="KY208" s="809"/>
      <c r="KZ208" s="810"/>
      <c r="LA208" s="811" t="str">
        <f>IF(Table1[[#This Row],[Hauptkörper - B1 - Art]]="","",VLOOKUP(Table1[[#This Row],[Hauptkörper - B1 - Art]],'DD FD'!B:C,2,FALSE))</f>
        <v/>
      </c>
      <c r="LB208" s="812" t="str">
        <f>IF(Table1[[#This Row],[Hauptkörper - B1 - Fraktion]]="","",VLOOKUP(Table1[[#This Row],[Hauptkörper - B1 - Fraktion]],'DD FD'!H:J,3,FALSE))</f>
        <v/>
      </c>
      <c r="LC208" s="809" t="str">
        <f>IF(Table1[[#This Row],[Hauptkörper - B1 - Gewicht
(in G)]]="","",Table1[[#This Row],[Hauptkörper - B1 - Gewicht
(in G)]])</f>
        <v/>
      </c>
      <c r="LD208" s="809" t="str">
        <f>IF(Table1[[#This Row],[Hauptkörper - B1 - Lizenzierungs-pflichtig? (X=Ja)]]="","",Table1[[#This Row],[Hauptkörper - B1 - Lizenzierungs-pflichtig? (X=Ja)]])</f>
        <v/>
      </c>
      <c r="LE208" s="812" t="str">
        <f>IF(Table1[[#This Row],[Hauptkörper - B1 - Virgin Material]]="","",VLOOKUP(Table1[[#This Row],[Hauptkörper - B1 - Virgin Material]],'DD FD'!AJ:AK,2,FALSE))</f>
        <v/>
      </c>
      <c r="LF208" s="813" t="str">
        <f>IF(Table1[[#This Row],[Hauptkörper - B1 - Virgin Material Anteil (in %)]]="","",Table1[[#This Row],[Hauptkörper - B1 - Virgin Material Anteil (in %)]])</f>
        <v/>
      </c>
      <c r="LG208" s="812" t="str">
        <f>IF(Table1[[#This Row],[Hauptkörper - B1 - Recyceltes Material]]="","",VLOOKUP(Table1[[#This Row],[Hauptkörper - B1 - Recyceltes Material]],'DD FD'!AL:AM,2,FALSE))</f>
        <v/>
      </c>
      <c r="LH208" s="813" t="str">
        <f>IF(Table1[[#This Row],[Hauptkörper - B1 - Recyceltes Material Anteil (in %)]]="","",Table1[[#This Row],[Hauptkörper - B1 - Recyceltes Material Anteil (in %)]])</f>
        <v/>
      </c>
      <c r="LI208" s="814" t="str">
        <f>IF(Table1[[#This Row],[Hauptkörper - B1 - Beschichtung]]="","",VLOOKUP(Table1[[#This Row],[Hauptkörper - B1 - Beschichtung]],'DD FD'!AE:AF,2,FALSE))</f>
        <v/>
      </c>
      <c r="LJ208" s="815" t="str">
        <f>IF(Table1[[#This Row],[Hauptkörper - B1 - Beschichtung Anteil (in %)]]="","",Table1[[#This Row],[Hauptkörper - B1 - Beschichtung Anteil (in %)]])</f>
        <v/>
      </c>
      <c r="LK208" s="811" t="str">
        <f>IF(Table1[[#This Row],[Hauptkörper - B2 - Art]]="","",VLOOKUP(Table1[[#This Row],[Hauptkörper - B2 - Art]],'DD FD'!B:C,2,FALSE))</f>
        <v/>
      </c>
      <c r="LL208" s="812" t="str">
        <f>IF(Table1[[#This Row],[Hauptkörper - B2 - Fraktion]]="","",VLOOKUP(Table1[[#This Row],[Hauptkörper - B2 - Fraktion]],'DD FD'!H:J,3,FALSE))</f>
        <v/>
      </c>
      <c r="LM208" s="809" t="str">
        <f>IF(Table1[[#This Row],[Hauptkörper - B2 - Gewicht
(in G)]]="","",Table1[[#This Row],[Hauptkörper - B2 - Gewicht
(in G)]])</f>
        <v/>
      </c>
      <c r="LN208" s="809" t="str">
        <f>IF(Table1[[#This Row],[Hauptkörper - B2 - Lizenzierungs-pflichtig? (X=Ja)]]="","",Table1[[#This Row],[Hauptkörper - B2 - Lizenzierungs-pflichtig? (X=Ja)]])</f>
        <v/>
      </c>
      <c r="LO208" s="812" t="str">
        <f>IF(Table1[[#This Row],[Hauptkörper - B2 - Virgin Material]]="","",VLOOKUP(Table1[[#This Row],[Hauptkörper - B2 - Virgin Material]],'DD FD'!AJ:AK,2,FALSE))</f>
        <v/>
      </c>
      <c r="LP208" s="813" t="str">
        <f>IF(Table1[[#This Row],[Hauptkörper - B2 - Virgin Material Anteil (in %)]]="","",Table1[[#This Row],[Hauptkörper - B2 - Virgin Material Anteil (in %)]])</f>
        <v/>
      </c>
      <c r="LQ208" s="812" t="str">
        <f>IF(Table1[[#This Row],[Hauptkörper - B2 - Recyceltes Material]]="","",VLOOKUP(Table1[[#This Row],[Hauptkörper - B2 - Recyceltes Material]],'DD FD'!AL:AM,2,FALSE))</f>
        <v/>
      </c>
      <c r="LR208" s="813" t="str">
        <f>IF(Table1[[#This Row],[Hauptkörper - B2 - Recyceltes Material Anteil (in %)]]="","",Table1[[#This Row],[Hauptkörper - B2 - Recyceltes Material Anteil (in %)]])</f>
        <v/>
      </c>
      <c r="LS208" s="812" t="str">
        <f>IF(Table1[[#This Row],[Hauptkörper - B2 - Beschichtung]]="","",VLOOKUP(Table1[[#This Row],[Hauptkörper - B2 - Beschichtung]],'DD FD'!AE:AF,2,FALSE))</f>
        <v/>
      </c>
      <c r="LT208" s="815" t="str">
        <f>IF(Table1[[#This Row],[Hauptkörper - B2 - Beschichtung Anteil (in %)]]="","",Table1[[#This Row],[Hauptkörper - B2 - Beschichtung Anteil (in %)]])</f>
        <v/>
      </c>
      <c r="LU208" s="811" t="str">
        <f>IF(Table1[[#This Row],[Hauptkörper - B3 - Art]]="","",VLOOKUP(Table1[[#This Row],[Hauptkörper - B3 - Art]],'DD FD'!B:C,2,FALSE))</f>
        <v/>
      </c>
      <c r="LV208" s="812" t="str">
        <f>IF(Table1[[#This Row],[Hauptkörper - B3 - Fraktion]]="","",VLOOKUP(Table1[[#This Row],[Hauptkörper - B3 - Fraktion]],'DD FD'!H:J,3,FALSE))</f>
        <v/>
      </c>
      <c r="LW208" s="809" t="str">
        <f>IF(Table1[[#This Row],[Hauptkörper - B3 - Gewicht
(in G)]]="","",Table1[[#This Row],[Hauptkörper - B3 - Gewicht
(in G)]])</f>
        <v/>
      </c>
      <c r="LX208" s="809" t="str">
        <f>IF(Table1[[#This Row],[Hauptkörper - B3 - Lizenzierungs-pflichtig? (X=Ja)]]="","",Table1[[#This Row],[Hauptkörper - B3 - Lizenzierungs-pflichtig? (X=Ja)]])</f>
        <v/>
      </c>
      <c r="LY208" s="812" t="str">
        <f>IF(Table1[[#This Row],[Hauptkörper - B3 - Virgin Material]]="","",VLOOKUP(Table1[[#This Row],[Hauptkörper - B3 - Virgin Material]],'DD FD'!AJ:AK,2,FALSE))</f>
        <v/>
      </c>
      <c r="LZ208" s="813" t="str">
        <f>IF(Table1[[#This Row],[Hauptkörper - B3 - Virgin Material Anteil (in %)]]="","",Table1[[#This Row],[Hauptkörper - B3 - Virgin Material Anteil (in %)]])</f>
        <v/>
      </c>
      <c r="MA208" s="812" t="str">
        <f>IF(Table1[[#This Row],[Hauptkörper - B3 - Recyceltes Material]]="","",VLOOKUP(Table1[[#This Row],[Hauptkörper - B3 - Recyceltes Material]],'DD FD'!AL:AM,2,FALSE))</f>
        <v/>
      </c>
      <c r="MB208" s="813" t="str">
        <f>IF(Table1[[#This Row],[Hauptkörper - B3 - Recyceltes Material Anteil (in %)]]="","",Table1[[#This Row],[Hauptkörper - B3 - Recyceltes Material Anteil (in %)]])</f>
        <v/>
      </c>
      <c r="MC208" s="812" t="str">
        <f>IF(Table1[[#This Row],[Hauptkörper - B3 - Beschichtung]]="","",VLOOKUP(Table1[[#This Row],[Hauptkörper - B3 - Beschichtung]],'DD FD'!AE:AF,2,FALSE))</f>
        <v/>
      </c>
      <c r="MD208" s="815" t="str">
        <f>IF(Table1[[#This Row],[Hauptkörper - B3 - Beschichtung Anteil (in %)]]="","",Table1[[#This Row],[Hauptkörper - B3 - Beschichtung Anteil (in %)]])</f>
        <v/>
      </c>
      <c r="ME208" s="811" t="str">
        <f>IF(Table1[[#This Row],[Verschluss - B1 - Art]]="","",VLOOKUP(Table1[[#This Row],[Verschluss - B1 - Art]],'DD FD'!D:E,2,FALSE))</f>
        <v/>
      </c>
      <c r="MF208" s="812" t="str">
        <f>IF(Table1[[#This Row],[Verschluss - B1 - Fraktion]]="","",VLOOKUP(Table1[[#This Row],[Verschluss - B1 - Fraktion]],'DD FD'!H:J,3,FALSE))</f>
        <v/>
      </c>
      <c r="MG208" s="809" t="str">
        <f>IF(Table1[[#This Row],[Verschluss - B1 - Gewicht (in G)]]="","",Table1[[#This Row],[Verschluss - B1 - Gewicht (in G)]])</f>
        <v/>
      </c>
      <c r="MH208" s="809" t="str">
        <f>IF(Table1[[#This Row],[Verschluss - B1 - Lizenzierungs-pflichtig? (X=Ja)]]="","",Table1[[#This Row],[Verschluss - B1 - Lizenzierungs-pflichtig? (X=Ja)]])</f>
        <v/>
      </c>
      <c r="MI208" s="809" t="str">
        <f>IF(Table1[[#This Row],[Verschluss - B1 - Trennbar vom Hauptkörper? (X=Ja)]]="","",Table1[[#This Row],[Verschluss - B1 - Trennbar vom Hauptkörper? (X=Ja)]])</f>
        <v/>
      </c>
      <c r="MJ208" s="812" t="str">
        <f>IF(Table1[[#This Row],[Verschluss - B1 - Virgin Material]]="","",VLOOKUP(Table1[[#This Row],[Verschluss - B1 - Virgin Material]],'DD FD'!AJ:AK,2,FALSE))</f>
        <v/>
      </c>
      <c r="MK208" s="813" t="str">
        <f>IF(Table1[[#This Row],[Verschluss - B1 - Virgin Material Anteil (in %)]]="","",Table1[[#This Row],[Verschluss - B1 - Virgin Material Anteil (in %)]])</f>
        <v/>
      </c>
      <c r="ML208" s="812" t="str">
        <f>IF(Table1[[#This Row],[Verschluss - B1 - Recyceltes Material]]="","",VLOOKUP(Table1[[#This Row],[Verschluss - B1 - Recyceltes Material]],'DD FD'!AL:AM,2,FALSE))</f>
        <v/>
      </c>
      <c r="MM208" s="813" t="str">
        <f>IF(Table1[[#This Row],[Verschluss - B1 - Recyceltes Material Anteil (in %)]]="","",Table1[[#This Row],[Verschluss - B1 - Recyceltes Material Anteil (in %)]])</f>
        <v/>
      </c>
      <c r="MN208" s="812" t="str">
        <f>IF(Table1[[#This Row],[Verschluss - B1 - Beschichtung]]="","",VLOOKUP(Table1[[#This Row],[Verschluss - B1 - Beschichtung]],'DD FD'!AE:AF,2,FALSE))</f>
        <v/>
      </c>
      <c r="MO208" s="815" t="str">
        <f>IF(Table1[[#This Row],[Verschluss - B1 - Beschichtung Anteil (in %)]]="","",Table1[[#This Row],[Verschluss - B1 - Beschichtung Anteil (in %)]])</f>
        <v/>
      </c>
      <c r="MP208" s="811" t="str">
        <f>IF(Table1[[#This Row],[Verschluss - B2 - Art]]="","",VLOOKUP(Table1[[#This Row],[Verschluss - B2 - Art]],'DD FD'!D:E,2,FALSE))</f>
        <v/>
      </c>
      <c r="MQ208" s="812" t="str">
        <f>IF(Table1[[#This Row],[Verschluss - B2 - Fraktion]]="","",VLOOKUP(Table1[[#This Row],[Verschluss - B2 - Fraktion]],'DD FD'!H:J,3,FALSE))</f>
        <v/>
      </c>
      <c r="MR208" s="809" t="str">
        <f>IF(Table1[[#This Row],[Verschluss - B2 - Gewicht (in G)]]="","",Table1[[#This Row],[Verschluss - B2 - Gewicht (in G)]])</f>
        <v/>
      </c>
      <c r="MS208" s="809" t="str">
        <f>IF(Table1[[#This Row],[Verschluss - B2 - Lizenzierungs-pflichtig? (X=Ja)]]="","",Table1[[#This Row],[Verschluss - B2 - Lizenzierungs-pflichtig? (X=Ja)]])</f>
        <v/>
      </c>
      <c r="MT208" s="809" t="str">
        <f>IF(Table1[[#This Row],[Verschluss - B2 - Trennbar vom Hauptkörper? (X=Ja)]]="","",Table1[[#This Row],[Verschluss - B2 - Trennbar vom Hauptkörper? (X=Ja)]])</f>
        <v/>
      </c>
      <c r="MU208" s="812" t="str">
        <f>IF(Table1[[#This Row],[Verschluss - B2 - Virgin Material]]="","",VLOOKUP(Table1[[#This Row],[Verschluss - B2 - Virgin Material]],'DD FD'!AJ:AK,2,FALSE))</f>
        <v/>
      </c>
      <c r="MV208" s="813" t="str">
        <f>IF(Table1[[#This Row],[Verschluss - B2 - Virgin Material Anteil (in %)]]="","",Table1[[#This Row],[Verschluss - B2 - Virgin Material Anteil (in %)]])</f>
        <v/>
      </c>
      <c r="MW208" s="812" t="str">
        <f>IF(Table1[[#This Row],[Verschluss - B2 - Recyceltes Material]]="","",VLOOKUP(Table1[[#This Row],[Verschluss - B2 - Recyceltes Material]],'DD FD'!AL:AM,2,FALSE))</f>
        <v/>
      </c>
      <c r="MX208" s="813" t="str">
        <f>IF(Table1[[#This Row],[Verschluss - B2 - Recyceltes Material Anteil (in %)]]="","",Table1[[#This Row],[Verschluss - B2 - Recyceltes Material Anteil (in %)]])</f>
        <v/>
      </c>
      <c r="MY208" s="812" t="str">
        <f>IF(Table1[[#This Row],[Verschluss - B2 - Beschichtung]]="","",VLOOKUP(Table1[[#This Row],[Verschluss - B2 - Beschichtung]],'DD FD'!AE:AF,2,FALSE))</f>
        <v/>
      </c>
      <c r="MZ208" s="815" t="str">
        <f>IF(Table1[[#This Row],[Verschluss - B2 - Beschichtung Anteil (in %)]]="","",Table1[[#This Row],[Verschluss - B2 - Beschichtung Anteil (in %)]])</f>
        <v/>
      </c>
      <c r="NA208" s="811" t="str">
        <f>IF(Table1[[#This Row],[Verschluss - B3 - Art]]="","",VLOOKUP(Table1[[#This Row],[Verschluss - B3 - Art]],'DD FD'!D:E,2,FALSE))</f>
        <v/>
      </c>
      <c r="NB208" s="812" t="str">
        <f>IF(Table1[[#This Row],[Verschluss - B3 - Fraktion]]="","",VLOOKUP(Table1[[#This Row],[Verschluss - B3 - Fraktion]],'DD FD'!H:J,3,FALSE))</f>
        <v/>
      </c>
      <c r="NC208" s="809" t="str">
        <f>IF(Table1[[#This Row],[Verschluss - B3 - Gewicht (in G)]]="","",Table1[[#This Row],[Verschluss - B3 - Gewicht (in G)]])</f>
        <v/>
      </c>
      <c r="ND208" s="809" t="str">
        <f>IF(Table1[[#This Row],[Verschluss - B3 - Lizenzierungs-pflichtig? (X=Ja)]]="","",Table1[[#This Row],[Verschluss - B3 - Lizenzierungs-pflichtig? (X=Ja)]])</f>
        <v/>
      </c>
      <c r="NE208" s="809" t="str">
        <f>IF(Table1[[#This Row],[Verschluss - B3 - Trennbar vom Hauptkörper? (X=Ja)]]="","",Table1[[#This Row],[Verschluss - B3 - Trennbar vom Hauptkörper? (X=Ja)]])</f>
        <v/>
      </c>
      <c r="NF208" s="812" t="str">
        <f>IF(Table1[[#This Row],[Verschluss - B3 - Virgin Material]]="","",VLOOKUP(Table1[[#This Row],[Verschluss - B3 - Virgin Material]],'DD FD'!AJ:AK,2,FALSE))</f>
        <v/>
      </c>
      <c r="NG208" s="813" t="str">
        <f>IF(Table1[[#This Row],[Verschluss - B3 - Virgin Material Anteil (in %)]]="","",Table1[[#This Row],[Verschluss - B3 - Virgin Material Anteil (in %)]])</f>
        <v/>
      </c>
      <c r="NH208" s="812" t="str">
        <f>IF(Table1[[#This Row],[Verschluss - B3 - Recyceltes Material]]="","",VLOOKUP(Table1[[#This Row],[Verschluss - B3 - Recyceltes Material]],'DD FD'!AL:AM,2,FALSE))</f>
        <v/>
      </c>
      <c r="NI208" s="813" t="str">
        <f>IF(Table1[[#This Row],[Verschluss - B3 - Recyceltes Material Anteil (in %)]]="","",Table1[[#This Row],[Verschluss - B3 - Recyceltes Material Anteil (in %)]])</f>
        <v/>
      </c>
      <c r="NJ208" s="812" t="str">
        <f>IF(Table1[[#This Row],[Verschluss - B3 - Beschichtung]]="","",VLOOKUP(Table1[[#This Row],[Verschluss - B3 - Beschichtung]],'DD FD'!AE:AF,2,FALSE))</f>
        <v/>
      </c>
      <c r="NK208" s="815" t="str">
        <f>IF(Table1[[#This Row],[Verschluss - B3 - Beschichtung Anteil (in %)]]="","",Table1[[#This Row],[Verschluss - B3 - Beschichtung Anteil (in %)]])</f>
        <v/>
      </c>
      <c r="NL208" s="811" t="str">
        <f>IF(Table1[[#This Row],[Etikett - B1 - Art]]="","",VLOOKUP(Table1[[#This Row],[Etikett - B1 - Art]],'DD FD'!F:G,2,FALSE))</f>
        <v/>
      </c>
      <c r="NM208" s="812" t="str">
        <f>IF(Table1[[#This Row],[Etikett - B1 - Fraktion]]="","",VLOOKUP(Table1[[#This Row],[Etikett - B1 - Fraktion]],'DD FD'!H:J,3,FALSE))</f>
        <v/>
      </c>
      <c r="NN208" s="809" t="str">
        <f>IF(Table1[[#This Row],[Etikett - B1 - Gewicht (in G)]]="","",Table1[[#This Row],[Etikett - B1 - Gewicht (in G)]])</f>
        <v/>
      </c>
      <c r="NO208" s="809" t="str">
        <f>IF(Table1[[#This Row],[Etikett - B1 - Lizenzierungs-pflichtig? (X=Ja)]]="","",Table1[[#This Row],[Etikett - B1 - Lizenzierungs-pflichtig? (X=Ja)]])</f>
        <v/>
      </c>
      <c r="NP208" s="809" t="str">
        <f>IF(Table1[[#This Row],[Etikett - B1 - Trennbar vom Hauptkörper? (X=Ja)]]="","",Table1[[#This Row],[Etikett - B1 - Trennbar vom Hauptkörper? (X=Ja)]])</f>
        <v/>
      </c>
      <c r="NQ208" s="812" t="str">
        <f>IF(Table1[[#This Row],[Etikett - B1 - Virgin Material]]="","",VLOOKUP(Table1[[#This Row],[Etikett - B1 - Virgin Material]],'DD FD'!AJ:AK,2,FALSE))</f>
        <v/>
      </c>
      <c r="NR208" s="813" t="str">
        <f>IF(Table1[[#This Row],[Etikett - B1 - Virgin Material Anteil (in %)]]="","",Table1[[#This Row],[Etikett - B1 - Virgin Material Anteil (in %)]])</f>
        <v/>
      </c>
      <c r="NS208" s="812" t="str">
        <f>IF(Table1[[#This Row],[Etikett - B1 - Recyceltes Material]]="","",VLOOKUP(Table1[[#This Row],[Etikett - B1 - Recyceltes Material]],'DD FD'!AL:AM,2,FALSE))</f>
        <v/>
      </c>
      <c r="NT208" s="813" t="str">
        <f>IF(Table1[[#This Row],[Etikett - B1 - Recyceltes Material Anteil (in %)]]="","",Table1[[#This Row],[Etikett - B1 - Recyceltes Material Anteil (in %)]])</f>
        <v/>
      </c>
      <c r="NU208" s="812" t="str">
        <f>IF(Table1[[#This Row],[Etikett - B1 - Beschichtung]]="","",VLOOKUP(Table1[[#This Row],[Etikett - B1 - Beschichtung]],'DD FD'!AE:AF,2,FALSE))</f>
        <v/>
      </c>
      <c r="NV208" s="815" t="str">
        <f>IF(Table1[[#This Row],[Etikett - B1 - Beschichtung Anteil (in %)]]="","",Table1[[#This Row],[Etikett - B1 - Beschichtung Anteil (in %)]])</f>
        <v/>
      </c>
      <c r="NW208" s="811" t="str">
        <f>IF(Table1[[#This Row],[Etikett - B2 - Art]]="","",VLOOKUP(Table1[[#This Row],[Etikett - B2 - Art]],'DD FD'!F:G,2,FALSE))</f>
        <v/>
      </c>
      <c r="NX208" s="812" t="str">
        <f>IF(Table1[[#This Row],[Etikett - B2 - Fraktion]]="","",VLOOKUP(Table1[[#This Row],[Etikett - B2 - Fraktion]],'DD FD'!H:J,3,FALSE))</f>
        <v/>
      </c>
      <c r="NY208" s="809" t="str">
        <f>IF(Table1[[#This Row],[Etikett - B2 - Gewicht (in G)]]="","",Table1[[#This Row],[Etikett - B2 - Gewicht (in G)]])</f>
        <v/>
      </c>
      <c r="NZ208" s="809" t="str">
        <f>IF(Table1[[#This Row],[Etikett - B2 - Lizenzierungs-pflichtig? (X=Ja)]]="","",Table1[[#This Row],[Etikett - B2 - Lizenzierungs-pflichtig? (X=Ja)]])</f>
        <v/>
      </c>
      <c r="OA208" s="809" t="str">
        <f>IF(Table1[[#This Row],[Etikett - B2 - Trennbar vom Hauptkörper? (X=Ja)]]="","",Table1[[#This Row],[Etikett - B2 - Trennbar vom Hauptkörper? (X=Ja)]])</f>
        <v/>
      </c>
      <c r="OB208" s="812" t="str">
        <f>IF(Table1[[#This Row],[Etikett - B2 - Virgin Material]]="","",VLOOKUP(Table1[[#This Row],[Etikett - B2 - Virgin Material]],'DD FD'!AJ:AK,2,FALSE))</f>
        <v/>
      </c>
      <c r="OC208" s="813" t="str">
        <f>IF(Table1[[#This Row],[Etikett - B2 - Virgin Material Anteil (in %)]]="","",Table1[[#This Row],[Etikett - B2 - Virgin Material Anteil (in %)]])</f>
        <v/>
      </c>
      <c r="OD208" s="812" t="str">
        <f>IF(Table1[[#This Row],[Etikett - B2 - Recyceltes Material]]="","",VLOOKUP(Table1[[#This Row],[Etikett - B2 - Recyceltes Material]],'DD FD'!AL:AM,2,FALSE))</f>
        <v/>
      </c>
      <c r="OE208" s="813" t="str">
        <f>IF(Table1[[#This Row],[Etikett - B2 - Recyceltes Material Anteil (in %)]]="","",Table1[[#This Row],[Etikett - B2 - Recyceltes Material Anteil (in %)]])</f>
        <v/>
      </c>
      <c r="OF208" s="812" t="str">
        <f>IF(Table1[[#This Row],[Etikett - B2 - Beschichtung]]="","",VLOOKUP(Table1[[#This Row],[Etikett - B2 - Beschichtung]],'DD FD'!AE:AF,2,FALSE))</f>
        <v/>
      </c>
      <c r="OG208" s="815" t="str">
        <f>IF(Table1[[#This Row],[Etikett - B2 - Beschichtung Anteil (in %)]]="","",Table1[[#This Row],[Etikett - B2 - Beschichtung Anteil (in %)]])</f>
        <v/>
      </c>
      <c r="OH208" s="811" t="str">
        <f>IF(Table1[[#This Row],[Etikett - B3 - Art]]="","",VLOOKUP(Table1[[#This Row],[Etikett - B3 - Art]],'DD FD'!F:G,2,FALSE))</f>
        <v/>
      </c>
      <c r="OI208" s="812" t="str">
        <f>IF(Table1[[#This Row],[Etikett - B3 - Fraktion]]="","",VLOOKUP(Table1[[#This Row],[Etikett - B3 - Fraktion]],'DD FD'!H:J,3,FALSE))</f>
        <v/>
      </c>
      <c r="OJ208" s="809" t="str">
        <f>IF(Table1[[#This Row],[Etikett - B3 - Gewicht (in G)]]="","",Table1[[#This Row],[Etikett - B3 - Gewicht (in G)]])</f>
        <v/>
      </c>
      <c r="OK208" s="809" t="str">
        <f>IF(Table1[[#This Row],[Etikett - B3 - Lizenzierungs-pflichtig? (X=Ja)]]="","",Table1[[#This Row],[Etikett - B3 - Lizenzierungs-pflichtig? (X=Ja)]])</f>
        <v/>
      </c>
      <c r="OL208" s="809" t="str">
        <f>IF(Table1[[#This Row],[Etikett - B3 - Trennbar vom Hauptkörper? (X=Ja)]]="","",Table1[[#This Row],[Etikett - B3 - Trennbar vom Hauptkörper? (X=Ja)]])</f>
        <v/>
      </c>
      <c r="OM208" s="812" t="str">
        <f>IF(Table1[[#This Row],[Etikett - B3 - Virgin Material]]="","",VLOOKUP(Table1[[#This Row],[Etikett - B3 - Virgin Material]],'DD FD'!AJ:AK,2,FALSE))</f>
        <v/>
      </c>
      <c r="ON208" s="813" t="str">
        <f>IF(Table1[[#This Row],[Etikett - B3 - Virgin Material Anteil (in %)]]="","",Table1[[#This Row],[Etikett - B3 - Virgin Material Anteil (in %)]])</f>
        <v/>
      </c>
      <c r="OO208" s="812" t="str">
        <f>IF(Table1[[#This Row],[Etikett - B3 - Recyceltes Material]]="","",VLOOKUP(Table1[[#This Row],[Etikett - B3 - Recyceltes Material]],'DD FD'!AL:AM,2,FALSE))</f>
        <v/>
      </c>
      <c r="OP208" s="813" t="str">
        <f>IF(Table1[[#This Row],[Etikett - B3 - Recyceltes Material Anteil (in %)]]="","",Table1[[#This Row],[Etikett - B3 - Recyceltes Material Anteil (in %)]])</f>
        <v/>
      </c>
      <c r="OQ208" s="812" t="str">
        <f>IF(Table1[[#This Row],[Etikett - B3 - Beschichtung]]="","",VLOOKUP(Table1[[#This Row],[Etikett - B3 - Beschichtung]],'DD FD'!AE:AF,2,FALSE))</f>
        <v/>
      </c>
      <c r="OR208" s="861" t="str">
        <f>IF(Table1[[#This Row],[Etikett - B3 - Beschichtung Anteil (in %)]]="","",Table1[[#This Row],[Etikett - B3 - Beschichtung Anteil (in %)]])</f>
        <v/>
      </c>
      <c r="OS208" s="866">
        <f>ROUNDUP(SUM(
IF(AND(LB208='DD FD'!$J$7,LD208='DD FD'!$AI$3),LC208,0),
IF(AND(LL208='DD FD'!$J$7,LN208='DD FD'!$AI$3),LM208,0),
IF(AND(LV208='DD FD'!$J$7,LX208='DD FD'!$AI$3),LW208,0),
IF(AND(MF208='DD FD'!$J$7,MH208='DD FD'!$AI$3),MG208,0),
IF(AND(MQ208='DD FD'!$J$7,MS208='DD FD'!$AI$3),MR208,0),
IF(AND(NB208='DD FD'!$J$7,ND208='DD FD'!$AI$3),NC208,0),
IF(AND(NM208='DD FD'!$J$7,NO208='DD FD'!$AI$3),NN208,0),
IF(AND(NX208='DD FD'!$J$7,NZ208='DD FD'!$AI$3),NY208,0),
IF(AND(OI208='DD FD'!$J$7,OK208='DD FD'!$AI$3),OJ208,0),
),2)</f>
        <v>0</v>
      </c>
      <c r="OT208" s="865">
        <f>ROUNDUP(SUM(
IF(AND(LB208='DD FD'!$J$6,LD208='DD FD'!$AI$3),LC208,0),
IF(AND(LL208='DD FD'!$J$6,LN208='DD FD'!$AI$3),LM208,0),
IF(AND(LV208='DD FD'!$J$6,LX208='DD FD'!$AI$3),LW208,0),
IF(AND(MF208='DD FD'!$J$6,MH208='DD FD'!$AI$3),MG208,0),
IF(AND(MQ208='DD FD'!$J$6,MS208='DD FD'!$AI$3),MR208,0),
IF(AND(NB208='DD FD'!$J$6,ND208='DD FD'!$AI$3),NC208,0),
IF(AND(NM208='DD FD'!$J$6,NO208='DD FD'!$AI$3),NN208,0),
IF(AND(NX208='DD FD'!$J$6,NZ208='DD FD'!$AI$3),NY208,0),
IF(AND(OI208='DD FD'!$J$6,OK208='DD FD'!$AI$3),OJ208,0),
),2)</f>
        <v>0</v>
      </c>
      <c r="OU208" s="865">
        <f>ROUNDUP(SUM(
IF(AND(LB208='DD FD'!$J$10,LD208='DD FD'!$AI$3),LC208,0),
IF(AND(LL208='DD FD'!$J$10,LN208='DD FD'!$AI$3),LM208,0),
IF(AND(LV208='DD FD'!$J$10,LX208='DD FD'!$AI$3),LW208,0),
IF(AND(MF208='DD FD'!$J$10,MH208='DD FD'!$AI$3),MG208,0),
IF(AND(MQ208='DD FD'!$J$10,MS208='DD FD'!$AI$3),MR208,0),
IF(AND(NB208='DD FD'!$J$10,ND208='DD FD'!$AI$3),NC208,0),
IF(AND(NM208='DD FD'!$J$10,NO208='DD FD'!$AI$3),NN208,0),
IF(AND(NX208='DD FD'!$J$10,NZ208='DD FD'!$AI$3),NY208,0),
IF(AND(OI208='DD FD'!$J$10,OK208='DD FD'!$AI$3),OJ208,0),
),2)</f>
        <v>0</v>
      </c>
      <c r="OV208" s="865">
        <f>ROUNDUP(SUM(
IF(AND(LB208='DD FD'!$J$8,LD208='DD FD'!$AI$3),LC208,0),
IF(AND(LL208='DD FD'!$J$8,LN208='DD FD'!$AI$3),LM208,0),
IF(AND(LV208='DD FD'!$J$8,LX208='DD FD'!$AI$3),LW208,0),
IF(AND(MF208='DD FD'!$J$8,MH208='DD FD'!$AI$3),MG208,0),
IF(AND(MQ208='DD FD'!$J$8,MS208='DD FD'!$AI$3),MR208,0),
IF(AND(NB208='DD FD'!$J$8,ND208='DD FD'!$AI$3),NC208,0),
IF(AND(NM208='DD FD'!$J$8,NO208='DD FD'!$AI$3),NN208,0),
IF(AND(NX208='DD FD'!$J$8,NZ208='DD FD'!$AI$3),NY208,0),
IF(AND(OI208='DD FD'!$J$8,OK208='DD FD'!$AI$3),OJ208,0),
),2)</f>
        <v>0</v>
      </c>
      <c r="OW208" s="865">
        <f>ROUNDUP(SUM(
IF(AND(LB208='DD FD'!$J$5,LD208='DD FD'!$AI$3),LC208,0),
IF(AND(LL208='DD FD'!$J$5,LN208='DD FD'!$AI$3),LM208,0),
IF(AND(LV208='DD FD'!$J$5,LX208='DD FD'!$AI$3),LW208,0),
IF(AND(MF208='DD FD'!$J$5,MH208='DD FD'!$AI$3),MG208,0),
IF(AND(MQ208='DD FD'!$J$5,MS208='DD FD'!$AI$3),MR208,0),
IF(AND(NB208='DD FD'!$J$5,ND208='DD FD'!$AI$3),NC208,0),
IF(AND(NM208='DD FD'!$J$5,NO208='DD FD'!$AI$3),NN208,0),
IF(AND(NX208='DD FD'!$J$5,NZ208='DD FD'!$AI$3),NY208,0),
IF(AND(OI208='DD FD'!$J$5,OK208='DD FD'!$AI$3),OJ208,0),
),2)</f>
        <v>0</v>
      </c>
      <c r="OX208" s="865">
        <f>ROUNDUP(SUM(
IF(AND(LB208='DD FD'!$J$9,LD208='DD FD'!$AI$3),LC208,0),
IF(AND(LL208='DD FD'!$J$9,LN208='DD FD'!$AI$3),LM208,0),
IF(AND(LV208='DD FD'!$J$9,LX208='DD FD'!$AI$3),LW208,0),
IF(AND(MF208='DD FD'!$J$9,MH208='DD FD'!$AI$3),MG208,0),
IF(AND(MQ208='DD FD'!$J$9,MS208='DD FD'!$AI$3),MR208,0),
IF(AND(NB208='DD FD'!$J$9,ND208='DD FD'!$AI$3),NC208,0),
IF(AND(NM208='DD FD'!$J$9,NO208='DD FD'!$AI$3),NN208,0),
IF(AND(NX208='DD FD'!$J$9,NZ208='DD FD'!$AI$3),NY208,0),
IF(AND(OI208='DD FD'!$J$9,OK208='DD FD'!$AI$3),OJ208,0),
),2)</f>
        <v>0</v>
      </c>
      <c r="OY208" s="865">
        <f>ROUNDUP(SUM(
IF(AND(LB208='DD FD'!$J$4,LD208='DD FD'!$AI$3),LC208,0),
IF(AND(LL208='DD FD'!$J$4,LN208='DD FD'!$AI$3),LM208,0),
IF(AND(LV208='DD FD'!$J$4,LX208='DD FD'!$AI$3),LW208,0),
IF(AND(MF208='DD FD'!$J$4,MH208='DD FD'!$AI$3),MG208,0),
IF(AND(MQ208='DD FD'!$J$4,MS208='DD FD'!$AI$3),MR208,0),
IF(AND(NB208='DD FD'!$J$4,ND208='DD FD'!$AI$3),NC208,0),
IF(AND(NM208='DD FD'!$J$4,NO208='DD FD'!$AI$3),NN208,0),
IF(AND(NX208='DD FD'!$J$4,NZ208='DD FD'!$AI$3),NY208,0),
IF(AND(OI208='DD FD'!$J$4,OK208='DD FD'!$AI$3),OJ208,0),
),2)</f>
        <v>0</v>
      </c>
      <c r="OZ208" s="867">
        <f>ROUNDUP(SUM(
IF(AND(LB208='DD FD'!$J$11,LD208='DD FD'!$AI$3),LC208,0),
IF(AND(LL208='DD FD'!$J$11,LN208='DD FD'!$AI$3),LM208,0),
IF(AND(LV208='DD FD'!$J$11,LX208='DD FD'!$AI$3),LW208,0),
IF(AND(MF208='DD FD'!$J$11,MH208='DD FD'!$AI$3),MG208,0),
IF(AND(MQ208='DD FD'!$J$11,MS208='DD FD'!$AI$3),MR208,0),
IF(AND(NB208='DD FD'!$J$11,ND208='DD FD'!$AI$3),NC208,0),
IF(AND(NM208='DD FD'!$J$11,NO208='DD FD'!$AI$3),NN208,0),
IF(AND(NX208='DD FD'!$J$11,NZ208='DD FD'!$AI$3),NY208,0),
IF(AND(OI208='DD FD'!$J$11,OK208='DD FD'!$AI$3),OJ208,0),
),2)</f>
        <v>0</v>
      </c>
    </row>
    <row r="209" spans="1:416">
      <c r="A209" s="663"/>
      <c r="B209" s="182"/>
      <c r="C209" s="282"/>
      <c r="D209" s="282"/>
      <c r="E209" s="183"/>
      <c r="F209" s="355"/>
      <c r="G209" s="359"/>
      <c r="H209" s="664"/>
      <c r="I209" s="173"/>
      <c r="J209" s="161" t="str">
        <f t="shared" si="81"/>
        <v/>
      </c>
      <c r="K209" s="633" t="str">
        <f t="shared" si="98"/>
        <v/>
      </c>
      <c r="L209" s="636"/>
      <c r="M209" s="124" t="str">
        <f t="shared" si="99"/>
        <v/>
      </c>
      <c r="N209" s="125" t="str">
        <f t="shared" si="82"/>
        <v/>
      </c>
      <c r="O209" s="175"/>
      <c r="P209" s="175"/>
      <c r="Q209" s="126" t="str">
        <f t="shared" si="100"/>
        <v/>
      </c>
      <c r="R209" s="184"/>
      <c r="S209" s="184"/>
      <c r="T209" s="182"/>
      <c r="U209" s="182"/>
      <c r="V209" s="182"/>
      <c r="W209" s="358"/>
      <c r="X209" s="182"/>
      <c r="Y209" s="183"/>
      <c r="Z209" s="123"/>
      <c r="AA209" s="176"/>
      <c r="AB209" s="176"/>
      <c r="AC209" s="176"/>
      <c r="AD209" s="176"/>
      <c r="AE209" s="176"/>
      <c r="AF209" s="176"/>
      <c r="AG209" s="127" t="str">
        <f t="shared" si="101"/>
        <v/>
      </c>
      <c r="AH209" s="127" t="str">
        <f t="shared" si="102"/>
        <v/>
      </c>
      <c r="AI209" s="370"/>
      <c r="AJ209" s="635"/>
      <c r="AK209" s="619" t="str">
        <f t="shared" si="103"/>
        <v/>
      </c>
      <c r="AL209" s="124" t="str">
        <f t="shared" si="83"/>
        <v/>
      </c>
      <c r="AM209" s="124" t="str">
        <f t="shared" si="84"/>
        <v/>
      </c>
      <c r="AN209" s="124" t="str">
        <f t="shared" si="85"/>
        <v/>
      </c>
      <c r="AO209" s="124" t="str">
        <f t="shared" si="86"/>
        <v/>
      </c>
      <c r="AP209" s="184"/>
      <c r="AQ209" s="182"/>
      <c r="AR209" s="182"/>
      <c r="AS209" s="182"/>
      <c r="AT209" s="182"/>
      <c r="AU209" s="127" t="str">
        <f t="shared" si="87"/>
        <v/>
      </c>
      <c r="AV209" s="354"/>
      <c r="AW209" s="127" t="str">
        <f t="shared" si="88"/>
        <v/>
      </c>
      <c r="AX209" s="144" t="str">
        <f t="shared" si="89"/>
        <v/>
      </c>
      <c r="AY209" s="182"/>
      <c r="AZ209" s="23"/>
      <c r="BA209" s="23"/>
      <c r="BB209" s="183"/>
      <c r="BC209" s="622"/>
      <c r="BD209" s="649" t="str">
        <f t="shared" si="104"/>
        <v/>
      </c>
      <c r="BE209" s="354"/>
      <c r="BF209" s="192" t="str">
        <f t="shared" si="105"/>
        <v/>
      </c>
      <c r="BG209" s="159"/>
      <c r="BH209" s="159"/>
      <c r="BI209" s="182"/>
      <c r="BJ209" s="194"/>
      <c r="BK209" s="194"/>
      <c r="BL209" s="194"/>
      <c r="BM209" s="127" t="str">
        <f t="shared" si="90"/>
        <v/>
      </c>
      <c r="BN209" s="194"/>
      <c r="BO209" s="178" t="str">
        <f t="shared" si="91"/>
        <v/>
      </c>
      <c r="BP209" s="191"/>
      <c r="BQ209" s="182"/>
      <c r="BR209" s="23"/>
      <c r="BS209" s="23"/>
      <c r="BT209" s="23"/>
      <c r="BU209" s="651"/>
      <c r="BV209" s="647"/>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633" t="str">
        <f t="shared" si="106"/>
        <v/>
      </c>
      <c r="DY209" s="736"/>
      <c r="DZ209" s="334"/>
      <c r="EA209" s="736"/>
      <c r="EB209" s="197"/>
      <c r="EC209" s="194"/>
      <c r="ED209" s="197"/>
      <c r="EE209" s="197"/>
      <c r="EF209" s="194"/>
      <c r="EG209" s="194"/>
      <c r="EH209" s="194"/>
      <c r="EI209" s="123" t="str">
        <f t="shared" si="92"/>
        <v/>
      </c>
      <c r="EJ209" s="194"/>
      <c r="EK209" s="620" t="str">
        <f t="shared" si="93"/>
        <v/>
      </c>
      <c r="EL209" s="756"/>
      <c r="EM209" s="620" t="str">
        <f t="shared" si="107"/>
        <v/>
      </c>
      <c r="EN209" s="733"/>
      <c r="EO209" s="163"/>
      <c r="EP209" s="163"/>
      <c r="EQ209" s="163"/>
      <c r="ER209" s="163"/>
      <c r="ES209" s="163"/>
      <c r="ET209" s="163"/>
      <c r="EU209" s="163"/>
      <c r="EV209" s="163"/>
      <c r="EW209" s="163"/>
      <c r="EX209" s="163"/>
      <c r="EY209" s="163"/>
      <c r="EZ209" s="163"/>
      <c r="FA209" s="163"/>
      <c r="FB209" s="163"/>
      <c r="FC209" s="742"/>
      <c r="FD209" s="648" t="str">
        <f t="shared" si="94"/>
        <v/>
      </c>
      <c r="FE209" s="183"/>
      <c r="FF209" s="201"/>
      <c r="FG209" s="201"/>
      <c r="FH209" s="201"/>
      <c r="FI209" s="201"/>
      <c r="FJ209" s="201"/>
      <c r="FK209" s="201"/>
      <c r="FL209" s="182"/>
      <c r="FM209" s="182"/>
      <c r="FN209" s="334"/>
      <c r="FO209" s="123" t="str">
        <f t="shared" si="95"/>
        <v/>
      </c>
      <c r="FP209" s="889" t="str">
        <f>IF(Table1[[#This Row],[Baumwollanteil (in %)]]&lt;&gt;"","05","")</f>
        <v/>
      </c>
      <c r="FQ209" s="999"/>
      <c r="FR209" s="179" t="str">
        <f t="shared" si="96"/>
        <v/>
      </c>
      <c r="FS209" s="175"/>
      <c r="FT209" s="175"/>
      <c r="FU209" s="175"/>
      <c r="FV209" s="745" t="str">
        <f t="shared" si="97"/>
        <v/>
      </c>
      <c r="FZ209" s="24"/>
      <c r="GA209" s="24"/>
      <c r="GC209" s="1010" t="str">
        <f>IF(Table1[[#This Row],[Global Trade Item Number (GTIN)]]="","",Table1[[#This Row],[Global Trade Item Number (GTIN)]])</f>
        <v/>
      </c>
      <c r="GD209" s="790" t="str">
        <f>IF(Table1[[#This Row],[WAWI-Nr./ Kreditoren-Nummer
(ASDV)]]&lt;&gt;"",Table1[[#This Row],[WAWI-Nr./ Kreditoren-Nummer
(ASDV)]],"")</f>
        <v/>
      </c>
      <c r="GE209" s="190"/>
      <c r="GF209" s="790" t="str">
        <f>IF(Table1[[#This Row],[Gültig ab (Datum)]]&lt;&gt;"","31.12.9999","")</f>
        <v/>
      </c>
      <c r="GG209" s="190"/>
      <c r="GH209" s="190"/>
      <c r="GI209" s="616"/>
      <c r="GJ209" s="765"/>
      <c r="GK209" s="763"/>
      <c r="GL209" s="617"/>
      <c r="GM209" s="617"/>
      <c r="GN209" s="617"/>
      <c r="GO209" s="617"/>
      <c r="GP209" s="617"/>
      <c r="GQ209" s="775"/>
      <c r="GR209" s="771"/>
      <c r="GS209" s="159"/>
      <c r="GT209" s="610"/>
      <c r="GU209" s="610"/>
      <c r="GV209" s="610"/>
      <c r="GW209" s="610"/>
      <c r="GX209" s="610"/>
      <c r="GY209" s="610"/>
      <c r="GZ209" s="610"/>
      <c r="HA209" s="610"/>
      <c r="HB209" s="771"/>
      <c r="HC209" s="610"/>
      <c r="HD209" s="610"/>
      <c r="HE209" s="610"/>
      <c r="HF209" s="610"/>
      <c r="HG209" s="610"/>
      <c r="HH209" s="610"/>
      <c r="HI209" s="610"/>
      <c r="HJ209" s="610"/>
      <c r="HK209" s="610"/>
      <c r="HL209" s="771"/>
      <c r="HM209" s="610"/>
      <c r="HN209" s="610"/>
      <c r="HO209" s="610"/>
      <c r="HP209" s="610"/>
      <c r="HQ209" s="610"/>
      <c r="HR209" s="610"/>
      <c r="HS209" s="610"/>
      <c r="HT209" s="610"/>
      <c r="HU209" s="610"/>
      <c r="HV209" s="771"/>
      <c r="HW209" s="610"/>
      <c r="HX209" s="610"/>
      <c r="HY209" s="610"/>
      <c r="HZ209" s="610"/>
      <c r="IA209" s="610"/>
      <c r="IB209" s="610"/>
      <c r="IC209" s="610"/>
      <c r="ID209" s="610"/>
      <c r="IE209" s="610"/>
      <c r="IF209" s="610"/>
      <c r="IG209" s="771"/>
      <c r="IH209" s="610"/>
      <c r="II209" s="610"/>
      <c r="IJ209" s="610"/>
      <c r="IK209" s="610"/>
      <c r="IL209" s="610"/>
      <c r="IM209" s="610"/>
      <c r="IN209" s="610"/>
      <c r="IO209" s="610"/>
      <c r="IP209" s="610"/>
      <c r="IQ209" s="610"/>
      <c r="IR209" s="771"/>
      <c r="IS209" s="610"/>
      <c r="IT209" s="610"/>
      <c r="IU209" s="610"/>
      <c r="IV209" s="610"/>
      <c r="IW209" s="610"/>
      <c r="IX209" s="610"/>
      <c r="IY209" s="610"/>
      <c r="IZ209" s="610"/>
      <c r="JA209" s="610"/>
      <c r="JB209" s="610"/>
      <c r="JC209" s="771"/>
      <c r="JD209" s="610"/>
      <c r="JE209" s="610"/>
      <c r="JF209" s="610"/>
      <c r="JG209" s="610"/>
      <c r="JH209" s="610"/>
      <c r="JI209" s="610"/>
      <c r="JJ209" s="610"/>
      <c r="JK209" s="610"/>
      <c r="JL209" s="610"/>
      <c r="JM209" s="827"/>
      <c r="JN209" s="771"/>
      <c r="JO209" s="610"/>
      <c r="JP209" s="610"/>
      <c r="JQ209" s="610"/>
      <c r="JR209" s="610"/>
      <c r="JS209" s="610"/>
      <c r="JT209" s="610"/>
      <c r="JU209" s="610"/>
      <c r="JV209" s="610"/>
      <c r="JW209" s="610"/>
      <c r="JX209" s="610"/>
      <c r="JY209" s="771"/>
      <c r="JZ209" s="610"/>
      <c r="KA209" s="610"/>
      <c r="KB209" s="610"/>
      <c r="KC209" s="610"/>
      <c r="KD209" s="610"/>
      <c r="KE209" s="610"/>
      <c r="KF209" s="610"/>
      <c r="KG209" s="610"/>
      <c r="KH209" s="610"/>
      <c r="KI209" s="610"/>
      <c r="KL209" s="803" t="str">
        <f>IF(Table1[[#This Row],[GTIN]]&lt;&gt;"",Table1[[#This Row],[GTIN]],"")</f>
        <v/>
      </c>
      <c r="KM209" s="804" t="str">
        <f>Table1[[#This Row],[Kreditor]]</f>
        <v/>
      </c>
      <c r="KN209" s="805" t="str">
        <f>IF(Table1[[#This Row],[Gültig ab (Datum)]]&lt;&gt;"",Table1[[#This Row],[Gültig ab (Datum)]],"")</f>
        <v/>
      </c>
      <c r="KO209" s="805" t="str">
        <f>Table1[[#This Row],[Gültig bis]]</f>
        <v/>
      </c>
      <c r="KP209" s="818" t="str">
        <f>IF(Table1[[#This Row],[Artikel verpackt? 
(X=Ja)]]="","",Table1[[#This Row],[Artikel verpackt? 
(X=Ja)]])</f>
        <v/>
      </c>
      <c r="KQ209" s="806" t="str">
        <f>IF(Table1[[#This Row],[Verpackung recyclingfähig?
(X=Ja)]]="","",Table1[[#This Row],[Verpackung recyclingfähig?
(X=Ja)]])</f>
        <v/>
      </c>
      <c r="KR209" s="807"/>
      <c r="KS209" s="808"/>
      <c r="KT209" s="809"/>
      <c r="KU209" s="809"/>
      <c r="KV209" s="809"/>
      <c r="KW209" s="809"/>
      <c r="KX209" s="809"/>
      <c r="KY209" s="809"/>
      <c r="KZ209" s="810"/>
      <c r="LA209" s="811" t="str">
        <f>IF(Table1[[#This Row],[Hauptkörper - B1 - Art]]="","",VLOOKUP(Table1[[#This Row],[Hauptkörper - B1 - Art]],'DD FD'!B:C,2,FALSE))</f>
        <v/>
      </c>
      <c r="LB209" s="812" t="str">
        <f>IF(Table1[[#This Row],[Hauptkörper - B1 - Fraktion]]="","",VLOOKUP(Table1[[#This Row],[Hauptkörper - B1 - Fraktion]],'DD FD'!H:J,3,FALSE))</f>
        <v/>
      </c>
      <c r="LC209" s="809" t="str">
        <f>IF(Table1[[#This Row],[Hauptkörper - B1 - Gewicht
(in G)]]="","",Table1[[#This Row],[Hauptkörper - B1 - Gewicht
(in G)]])</f>
        <v/>
      </c>
      <c r="LD209" s="809" t="str">
        <f>IF(Table1[[#This Row],[Hauptkörper - B1 - Lizenzierungs-pflichtig? (X=Ja)]]="","",Table1[[#This Row],[Hauptkörper - B1 - Lizenzierungs-pflichtig? (X=Ja)]])</f>
        <v/>
      </c>
      <c r="LE209" s="812" t="str">
        <f>IF(Table1[[#This Row],[Hauptkörper - B1 - Virgin Material]]="","",VLOOKUP(Table1[[#This Row],[Hauptkörper - B1 - Virgin Material]],'DD FD'!AJ:AK,2,FALSE))</f>
        <v/>
      </c>
      <c r="LF209" s="813" t="str">
        <f>IF(Table1[[#This Row],[Hauptkörper - B1 - Virgin Material Anteil (in %)]]="","",Table1[[#This Row],[Hauptkörper - B1 - Virgin Material Anteil (in %)]])</f>
        <v/>
      </c>
      <c r="LG209" s="812" t="str">
        <f>IF(Table1[[#This Row],[Hauptkörper - B1 - Recyceltes Material]]="","",VLOOKUP(Table1[[#This Row],[Hauptkörper - B1 - Recyceltes Material]],'DD FD'!AL:AM,2,FALSE))</f>
        <v/>
      </c>
      <c r="LH209" s="813" t="str">
        <f>IF(Table1[[#This Row],[Hauptkörper - B1 - Recyceltes Material Anteil (in %)]]="","",Table1[[#This Row],[Hauptkörper - B1 - Recyceltes Material Anteil (in %)]])</f>
        <v/>
      </c>
      <c r="LI209" s="814" t="str">
        <f>IF(Table1[[#This Row],[Hauptkörper - B1 - Beschichtung]]="","",VLOOKUP(Table1[[#This Row],[Hauptkörper - B1 - Beschichtung]],'DD FD'!AE:AF,2,FALSE))</f>
        <v/>
      </c>
      <c r="LJ209" s="815" t="str">
        <f>IF(Table1[[#This Row],[Hauptkörper - B1 - Beschichtung Anteil (in %)]]="","",Table1[[#This Row],[Hauptkörper - B1 - Beschichtung Anteil (in %)]])</f>
        <v/>
      </c>
      <c r="LK209" s="811" t="str">
        <f>IF(Table1[[#This Row],[Hauptkörper - B2 - Art]]="","",VLOOKUP(Table1[[#This Row],[Hauptkörper - B2 - Art]],'DD FD'!B:C,2,FALSE))</f>
        <v/>
      </c>
      <c r="LL209" s="812" t="str">
        <f>IF(Table1[[#This Row],[Hauptkörper - B2 - Fraktion]]="","",VLOOKUP(Table1[[#This Row],[Hauptkörper - B2 - Fraktion]],'DD FD'!H:J,3,FALSE))</f>
        <v/>
      </c>
      <c r="LM209" s="809" t="str">
        <f>IF(Table1[[#This Row],[Hauptkörper - B2 - Gewicht
(in G)]]="","",Table1[[#This Row],[Hauptkörper - B2 - Gewicht
(in G)]])</f>
        <v/>
      </c>
      <c r="LN209" s="809" t="str">
        <f>IF(Table1[[#This Row],[Hauptkörper - B2 - Lizenzierungs-pflichtig? (X=Ja)]]="","",Table1[[#This Row],[Hauptkörper - B2 - Lizenzierungs-pflichtig? (X=Ja)]])</f>
        <v/>
      </c>
      <c r="LO209" s="812" t="str">
        <f>IF(Table1[[#This Row],[Hauptkörper - B2 - Virgin Material]]="","",VLOOKUP(Table1[[#This Row],[Hauptkörper - B2 - Virgin Material]],'DD FD'!AJ:AK,2,FALSE))</f>
        <v/>
      </c>
      <c r="LP209" s="813" t="str">
        <f>IF(Table1[[#This Row],[Hauptkörper - B2 - Virgin Material Anteil (in %)]]="","",Table1[[#This Row],[Hauptkörper - B2 - Virgin Material Anteil (in %)]])</f>
        <v/>
      </c>
      <c r="LQ209" s="812" t="str">
        <f>IF(Table1[[#This Row],[Hauptkörper - B2 - Recyceltes Material]]="","",VLOOKUP(Table1[[#This Row],[Hauptkörper - B2 - Recyceltes Material]],'DD FD'!AL:AM,2,FALSE))</f>
        <v/>
      </c>
      <c r="LR209" s="813" t="str">
        <f>IF(Table1[[#This Row],[Hauptkörper - B2 - Recyceltes Material Anteil (in %)]]="","",Table1[[#This Row],[Hauptkörper - B2 - Recyceltes Material Anteil (in %)]])</f>
        <v/>
      </c>
      <c r="LS209" s="812" t="str">
        <f>IF(Table1[[#This Row],[Hauptkörper - B2 - Beschichtung]]="","",VLOOKUP(Table1[[#This Row],[Hauptkörper - B2 - Beschichtung]],'DD FD'!AE:AF,2,FALSE))</f>
        <v/>
      </c>
      <c r="LT209" s="815" t="str">
        <f>IF(Table1[[#This Row],[Hauptkörper - B2 - Beschichtung Anteil (in %)]]="","",Table1[[#This Row],[Hauptkörper - B2 - Beschichtung Anteil (in %)]])</f>
        <v/>
      </c>
      <c r="LU209" s="811" t="str">
        <f>IF(Table1[[#This Row],[Hauptkörper - B3 - Art]]="","",VLOOKUP(Table1[[#This Row],[Hauptkörper - B3 - Art]],'DD FD'!B:C,2,FALSE))</f>
        <v/>
      </c>
      <c r="LV209" s="812" t="str">
        <f>IF(Table1[[#This Row],[Hauptkörper - B3 - Fraktion]]="","",VLOOKUP(Table1[[#This Row],[Hauptkörper - B3 - Fraktion]],'DD FD'!H:J,3,FALSE))</f>
        <v/>
      </c>
      <c r="LW209" s="809" t="str">
        <f>IF(Table1[[#This Row],[Hauptkörper - B3 - Gewicht
(in G)]]="","",Table1[[#This Row],[Hauptkörper - B3 - Gewicht
(in G)]])</f>
        <v/>
      </c>
      <c r="LX209" s="809" t="str">
        <f>IF(Table1[[#This Row],[Hauptkörper - B3 - Lizenzierungs-pflichtig? (X=Ja)]]="","",Table1[[#This Row],[Hauptkörper - B3 - Lizenzierungs-pflichtig? (X=Ja)]])</f>
        <v/>
      </c>
      <c r="LY209" s="812" t="str">
        <f>IF(Table1[[#This Row],[Hauptkörper - B3 - Virgin Material]]="","",VLOOKUP(Table1[[#This Row],[Hauptkörper - B3 - Virgin Material]],'DD FD'!AJ:AK,2,FALSE))</f>
        <v/>
      </c>
      <c r="LZ209" s="813" t="str">
        <f>IF(Table1[[#This Row],[Hauptkörper - B3 - Virgin Material Anteil (in %)]]="","",Table1[[#This Row],[Hauptkörper - B3 - Virgin Material Anteil (in %)]])</f>
        <v/>
      </c>
      <c r="MA209" s="812" t="str">
        <f>IF(Table1[[#This Row],[Hauptkörper - B3 - Recyceltes Material]]="","",VLOOKUP(Table1[[#This Row],[Hauptkörper - B3 - Recyceltes Material]],'DD FD'!AL:AM,2,FALSE))</f>
        <v/>
      </c>
      <c r="MB209" s="813" t="str">
        <f>IF(Table1[[#This Row],[Hauptkörper - B3 - Recyceltes Material Anteil (in %)]]="","",Table1[[#This Row],[Hauptkörper - B3 - Recyceltes Material Anteil (in %)]])</f>
        <v/>
      </c>
      <c r="MC209" s="812" t="str">
        <f>IF(Table1[[#This Row],[Hauptkörper - B3 - Beschichtung]]="","",VLOOKUP(Table1[[#This Row],[Hauptkörper - B3 - Beschichtung]],'DD FD'!AE:AF,2,FALSE))</f>
        <v/>
      </c>
      <c r="MD209" s="815" t="str">
        <f>IF(Table1[[#This Row],[Hauptkörper - B3 - Beschichtung Anteil (in %)]]="","",Table1[[#This Row],[Hauptkörper - B3 - Beschichtung Anteil (in %)]])</f>
        <v/>
      </c>
      <c r="ME209" s="811" t="str">
        <f>IF(Table1[[#This Row],[Verschluss - B1 - Art]]="","",VLOOKUP(Table1[[#This Row],[Verschluss - B1 - Art]],'DD FD'!D:E,2,FALSE))</f>
        <v/>
      </c>
      <c r="MF209" s="812" t="str">
        <f>IF(Table1[[#This Row],[Verschluss - B1 - Fraktion]]="","",VLOOKUP(Table1[[#This Row],[Verschluss - B1 - Fraktion]],'DD FD'!H:J,3,FALSE))</f>
        <v/>
      </c>
      <c r="MG209" s="809" t="str">
        <f>IF(Table1[[#This Row],[Verschluss - B1 - Gewicht (in G)]]="","",Table1[[#This Row],[Verschluss - B1 - Gewicht (in G)]])</f>
        <v/>
      </c>
      <c r="MH209" s="809" t="str">
        <f>IF(Table1[[#This Row],[Verschluss - B1 - Lizenzierungs-pflichtig? (X=Ja)]]="","",Table1[[#This Row],[Verschluss - B1 - Lizenzierungs-pflichtig? (X=Ja)]])</f>
        <v/>
      </c>
      <c r="MI209" s="809" t="str">
        <f>IF(Table1[[#This Row],[Verschluss - B1 - Trennbar vom Hauptkörper? (X=Ja)]]="","",Table1[[#This Row],[Verschluss - B1 - Trennbar vom Hauptkörper? (X=Ja)]])</f>
        <v/>
      </c>
      <c r="MJ209" s="812" t="str">
        <f>IF(Table1[[#This Row],[Verschluss - B1 - Virgin Material]]="","",VLOOKUP(Table1[[#This Row],[Verschluss - B1 - Virgin Material]],'DD FD'!AJ:AK,2,FALSE))</f>
        <v/>
      </c>
      <c r="MK209" s="813" t="str">
        <f>IF(Table1[[#This Row],[Verschluss - B1 - Virgin Material Anteil (in %)]]="","",Table1[[#This Row],[Verschluss - B1 - Virgin Material Anteil (in %)]])</f>
        <v/>
      </c>
      <c r="ML209" s="812" t="str">
        <f>IF(Table1[[#This Row],[Verschluss - B1 - Recyceltes Material]]="","",VLOOKUP(Table1[[#This Row],[Verschluss - B1 - Recyceltes Material]],'DD FD'!AL:AM,2,FALSE))</f>
        <v/>
      </c>
      <c r="MM209" s="813" t="str">
        <f>IF(Table1[[#This Row],[Verschluss - B1 - Recyceltes Material Anteil (in %)]]="","",Table1[[#This Row],[Verschluss - B1 - Recyceltes Material Anteil (in %)]])</f>
        <v/>
      </c>
      <c r="MN209" s="812" t="str">
        <f>IF(Table1[[#This Row],[Verschluss - B1 - Beschichtung]]="","",VLOOKUP(Table1[[#This Row],[Verschluss - B1 - Beschichtung]],'DD FD'!AE:AF,2,FALSE))</f>
        <v/>
      </c>
      <c r="MO209" s="815" t="str">
        <f>IF(Table1[[#This Row],[Verschluss - B1 - Beschichtung Anteil (in %)]]="","",Table1[[#This Row],[Verschluss - B1 - Beschichtung Anteil (in %)]])</f>
        <v/>
      </c>
      <c r="MP209" s="811" t="str">
        <f>IF(Table1[[#This Row],[Verschluss - B2 - Art]]="","",VLOOKUP(Table1[[#This Row],[Verschluss - B2 - Art]],'DD FD'!D:E,2,FALSE))</f>
        <v/>
      </c>
      <c r="MQ209" s="812" t="str">
        <f>IF(Table1[[#This Row],[Verschluss - B2 - Fraktion]]="","",VLOOKUP(Table1[[#This Row],[Verschluss - B2 - Fraktion]],'DD FD'!H:J,3,FALSE))</f>
        <v/>
      </c>
      <c r="MR209" s="809" t="str">
        <f>IF(Table1[[#This Row],[Verschluss - B2 - Gewicht (in G)]]="","",Table1[[#This Row],[Verschluss - B2 - Gewicht (in G)]])</f>
        <v/>
      </c>
      <c r="MS209" s="809" t="str">
        <f>IF(Table1[[#This Row],[Verschluss - B2 - Lizenzierungs-pflichtig? (X=Ja)]]="","",Table1[[#This Row],[Verschluss - B2 - Lizenzierungs-pflichtig? (X=Ja)]])</f>
        <v/>
      </c>
      <c r="MT209" s="809" t="str">
        <f>IF(Table1[[#This Row],[Verschluss - B2 - Trennbar vom Hauptkörper? (X=Ja)]]="","",Table1[[#This Row],[Verschluss - B2 - Trennbar vom Hauptkörper? (X=Ja)]])</f>
        <v/>
      </c>
      <c r="MU209" s="812" t="str">
        <f>IF(Table1[[#This Row],[Verschluss - B2 - Virgin Material]]="","",VLOOKUP(Table1[[#This Row],[Verschluss - B2 - Virgin Material]],'DD FD'!AJ:AK,2,FALSE))</f>
        <v/>
      </c>
      <c r="MV209" s="813" t="str">
        <f>IF(Table1[[#This Row],[Verschluss - B2 - Virgin Material Anteil (in %)]]="","",Table1[[#This Row],[Verschluss - B2 - Virgin Material Anteil (in %)]])</f>
        <v/>
      </c>
      <c r="MW209" s="812" t="str">
        <f>IF(Table1[[#This Row],[Verschluss - B2 - Recyceltes Material]]="","",VLOOKUP(Table1[[#This Row],[Verschluss - B2 - Recyceltes Material]],'DD FD'!AL:AM,2,FALSE))</f>
        <v/>
      </c>
      <c r="MX209" s="813" t="str">
        <f>IF(Table1[[#This Row],[Verschluss - B2 - Recyceltes Material Anteil (in %)]]="","",Table1[[#This Row],[Verschluss - B2 - Recyceltes Material Anteil (in %)]])</f>
        <v/>
      </c>
      <c r="MY209" s="812" t="str">
        <f>IF(Table1[[#This Row],[Verschluss - B2 - Beschichtung]]="","",VLOOKUP(Table1[[#This Row],[Verschluss - B2 - Beschichtung]],'DD FD'!AE:AF,2,FALSE))</f>
        <v/>
      </c>
      <c r="MZ209" s="815" t="str">
        <f>IF(Table1[[#This Row],[Verschluss - B2 - Beschichtung Anteil (in %)]]="","",Table1[[#This Row],[Verschluss - B2 - Beschichtung Anteil (in %)]])</f>
        <v/>
      </c>
      <c r="NA209" s="811" t="str">
        <f>IF(Table1[[#This Row],[Verschluss - B3 - Art]]="","",VLOOKUP(Table1[[#This Row],[Verschluss - B3 - Art]],'DD FD'!D:E,2,FALSE))</f>
        <v/>
      </c>
      <c r="NB209" s="812" t="str">
        <f>IF(Table1[[#This Row],[Verschluss - B3 - Fraktion]]="","",VLOOKUP(Table1[[#This Row],[Verschluss - B3 - Fraktion]],'DD FD'!H:J,3,FALSE))</f>
        <v/>
      </c>
      <c r="NC209" s="809" t="str">
        <f>IF(Table1[[#This Row],[Verschluss - B3 - Gewicht (in G)]]="","",Table1[[#This Row],[Verschluss - B3 - Gewicht (in G)]])</f>
        <v/>
      </c>
      <c r="ND209" s="809" t="str">
        <f>IF(Table1[[#This Row],[Verschluss - B3 - Lizenzierungs-pflichtig? (X=Ja)]]="","",Table1[[#This Row],[Verschluss - B3 - Lizenzierungs-pflichtig? (X=Ja)]])</f>
        <v/>
      </c>
      <c r="NE209" s="809" t="str">
        <f>IF(Table1[[#This Row],[Verschluss - B3 - Trennbar vom Hauptkörper? (X=Ja)]]="","",Table1[[#This Row],[Verschluss - B3 - Trennbar vom Hauptkörper? (X=Ja)]])</f>
        <v/>
      </c>
      <c r="NF209" s="812" t="str">
        <f>IF(Table1[[#This Row],[Verschluss - B3 - Virgin Material]]="","",VLOOKUP(Table1[[#This Row],[Verschluss - B3 - Virgin Material]],'DD FD'!AJ:AK,2,FALSE))</f>
        <v/>
      </c>
      <c r="NG209" s="813" t="str">
        <f>IF(Table1[[#This Row],[Verschluss - B3 - Virgin Material Anteil (in %)]]="","",Table1[[#This Row],[Verschluss - B3 - Virgin Material Anteil (in %)]])</f>
        <v/>
      </c>
      <c r="NH209" s="812" t="str">
        <f>IF(Table1[[#This Row],[Verschluss - B3 - Recyceltes Material]]="","",VLOOKUP(Table1[[#This Row],[Verschluss - B3 - Recyceltes Material]],'DD FD'!AL:AM,2,FALSE))</f>
        <v/>
      </c>
      <c r="NI209" s="813" t="str">
        <f>IF(Table1[[#This Row],[Verschluss - B3 - Recyceltes Material Anteil (in %)]]="","",Table1[[#This Row],[Verschluss - B3 - Recyceltes Material Anteil (in %)]])</f>
        <v/>
      </c>
      <c r="NJ209" s="812" t="str">
        <f>IF(Table1[[#This Row],[Verschluss - B3 - Beschichtung]]="","",VLOOKUP(Table1[[#This Row],[Verschluss - B3 - Beschichtung]],'DD FD'!AE:AF,2,FALSE))</f>
        <v/>
      </c>
      <c r="NK209" s="815" t="str">
        <f>IF(Table1[[#This Row],[Verschluss - B3 - Beschichtung Anteil (in %)]]="","",Table1[[#This Row],[Verschluss - B3 - Beschichtung Anteil (in %)]])</f>
        <v/>
      </c>
      <c r="NL209" s="811" t="str">
        <f>IF(Table1[[#This Row],[Etikett - B1 - Art]]="","",VLOOKUP(Table1[[#This Row],[Etikett - B1 - Art]],'DD FD'!F:G,2,FALSE))</f>
        <v/>
      </c>
      <c r="NM209" s="812" t="str">
        <f>IF(Table1[[#This Row],[Etikett - B1 - Fraktion]]="","",VLOOKUP(Table1[[#This Row],[Etikett - B1 - Fraktion]],'DD FD'!H:J,3,FALSE))</f>
        <v/>
      </c>
      <c r="NN209" s="809" t="str">
        <f>IF(Table1[[#This Row],[Etikett - B1 - Gewicht (in G)]]="","",Table1[[#This Row],[Etikett - B1 - Gewicht (in G)]])</f>
        <v/>
      </c>
      <c r="NO209" s="809" t="str">
        <f>IF(Table1[[#This Row],[Etikett - B1 - Lizenzierungs-pflichtig? (X=Ja)]]="","",Table1[[#This Row],[Etikett - B1 - Lizenzierungs-pflichtig? (X=Ja)]])</f>
        <v/>
      </c>
      <c r="NP209" s="809" t="str">
        <f>IF(Table1[[#This Row],[Etikett - B1 - Trennbar vom Hauptkörper? (X=Ja)]]="","",Table1[[#This Row],[Etikett - B1 - Trennbar vom Hauptkörper? (X=Ja)]])</f>
        <v/>
      </c>
      <c r="NQ209" s="812" t="str">
        <f>IF(Table1[[#This Row],[Etikett - B1 - Virgin Material]]="","",VLOOKUP(Table1[[#This Row],[Etikett - B1 - Virgin Material]],'DD FD'!AJ:AK,2,FALSE))</f>
        <v/>
      </c>
      <c r="NR209" s="813" t="str">
        <f>IF(Table1[[#This Row],[Etikett - B1 - Virgin Material Anteil (in %)]]="","",Table1[[#This Row],[Etikett - B1 - Virgin Material Anteil (in %)]])</f>
        <v/>
      </c>
      <c r="NS209" s="812" t="str">
        <f>IF(Table1[[#This Row],[Etikett - B1 - Recyceltes Material]]="","",VLOOKUP(Table1[[#This Row],[Etikett - B1 - Recyceltes Material]],'DD FD'!AL:AM,2,FALSE))</f>
        <v/>
      </c>
      <c r="NT209" s="813" t="str">
        <f>IF(Table1[[#This Row],[Etikett - B1 - Recyceltes Material Anteil (in %)]]="","",Table1[[#This Row],[Etikett - B1 - Recyceltes Material Anteil (in %)]])</f>
        <v/>
      </c>
      <c r="NU209" s="812" t="str">
        <f>IF(Table1[[#This Row],[Etikett - B1 - Beschichtung]]="","",VLOOKUP(Table1[[#This Row],[Etikett - B1 - Beschichtung]],'DD FD'!AE:AF,2,FALSE))</f>
        <v/>
      </c>
      <c r="NV209" s="815" t="str">
        <f>IF(Table1[[#This Row],[Etikett - B1 - Beschichtung Anteil (in %)]]="","",Table1[[#This Row],[Etikett - B1 - Beschichtung Anteil (in %)]])</f>
        <v/>
      </c>
      <c r="NW209" s="811" t="str">
        <f>IF(Table1[[#This Row],[Etikett - B2 - Art]]="","",VLOOKUP(Table1[[#This Row],[Etikett - B2 - Art]],'DD FD'!F:G,2,FALSE))</f>
        <v/>
      </c>
      <c r="NX209" s="812" t="str">
        <f>IF(Table1[[#This Row],[Etikett - B2 - Fraktion]]="","",VLOOKUP(Table1[[#This Row],[Etikett - B2 - Fraktion]],'DD FD'!H:J,3,FALSE))</f>
        <v/>
      </c>
      <c r="NY209" s="809" t="str">
        <f>IF(Table1[[#This Row],[Etikett - B2 - Gewicht (in G)]]="","",Table1[[#This Row],[Etikett - B2 - Gewicht (in G)]])</f>
        <v/>
      </c>
      <c r="NZ209" s="809" t="str">
        <f>IF(Table1[[#This Row],[Etikett - B2 - Lizenzierungs-pflichtig? (X=Ja)]]="","",Table1[[#This Row],[Etikett - B2 - Lizenzierungs-pflichtig? (X=Ja)]])</f>
        <v/>
      </c>
      <c r="OA209" s="809" t="str">
        <f>IF(Table1[[#This Row],[Etikett - B2 - Trennbar vom Hauptkörper? (X=Ja)]]="","",Table1[[#This Row],[Etikett - B2 - Trennbar vom Hauptkörper? (X=Ja)]])</f>
        <v/>
      </c>
      <c r="OB209" s="812" t="str">
        <f>IF(Table1[[#This Row],[Etikett - B2 - Virgin Material]]="","",VLOOKUP(Table1[[#This Row],[Etikett - B2 - Virgin Material]],'DD FD'!AJ:AK,2,FALSE))</f>
        <v/>
      </c>
      <c r="OC209" s="813" t="str">
        <f>IF(Table1[[#This Row],[Etikett - B2 - Virgin Material Anteil (in %)]]="","",Table1[[#This Row],[Etikett - B2 - Virgin Material Anteil (in %)]])</f>
        <v/>
      </c>
      <c r="OD209" s="812" t="str">
        <f>IF(Table1[[#This Row],[Etikett - B2 - Recyceltes Material]]="","",VLOOKUP(Table1[[#This Row],[Etikett - B2 - Recyceltes Material]],'DD FD'!AL:AM,2,FALSE))</f>
        <v/>
      </c>
      <c r="OE209" s="813" t="str">
        <f>IF(Table1[[#This Row],[Etikett - B2 - Recyceltes Material Anteil (in %)]]="","",Table1[[#This Row],[Etikett - B2 - Recyceltes Material Anteil (in %)]])</f>
        <v/>
      </c>
      <c r="OF209" s="812" t="str">
        <f>IF(Table1[[#This Row],[Etikett - B2 - Beschichtung]]="","",VLOOKUP(Table1[[#This Row],[Etikett - B2 - Beschichtung]],'DD FD'!AE:AF,2,FALSE))</f>
        <v/>
      </c>
      <c r="OG209" s="815" t="str">
        <f>IF(Table1[[#This Row],[Etikett - B2 - Beschichtung Anteil (in %)]]="","",Table1[[#This Row],[Etikett - B2 - Beschichtung Anteil (in %)]])</f>
        <v/>
      </c>
      <c r="OH209" s="811" t="str">
        <f>IF(Table1[[#This Row],[Etikett - B3 - Art]]="","",VLOOKUP(Table1[[#This Row],[Etikett - B3 - Art]],'DD FD'!F:G,2,FALSE))</f>
        <v/>
      </c>
      <c r="OI209" s="812" t="str">
        <f>IF(Table1[[#This Row],[Etikett - B3 - Fraktion]]="","",VLOOKUP(Table1[[#This Row],[Etikett - B3 - Fraktion]],'DD FD'!H:J,3,FALSE))</f>
        <v/>
      </c>
      <c r="OJ209" s="809" t="str">
        <f>IF(Table1[[#This Row],[Etikett - B3 - Gewicht (in G)]]="","",Table1[[#This Row],[Etikett - B3 - Gewicht (in G)]])</f>
        <v/>
      </c>
      <c r="OK209" s="809" t="str">
        <f>IF(Table1[[#This Row],[Etikett - B3 - Lizenzierungs-pflichtig? (X=Ja)]]="","",Table1[[#This Row],[Etikett - B3 - Lizenzierungs-pflichtig? (X=Ja)]])</f>
        <v/>
      </c>
      <c r="OL209" s="809" t="str">
        <f>IF(Table1[[#This Row],[Etikett - B3 - Trennbar vom Hauptkörper? (X=Ja)]]="","",Table1[[#This Row],[Etikett - B3 - Trennbar vom Hauptkörper? (X=Ja)]])</f>
        <v/>
      </c>
      <c r="OM209" s="812" t="str">
        <f>IF(Table1[[#This Row],[Etikett - B3 - Virgin Material]]="","",VLOOKUP(Table1[[#This Row],[Etikett - B3 - Virgin Material]],'DD FD'!AJ:AK,2,FALSE))</f>
        <v/>
      </c>
      <c r="ON209" s="813" t="str">
        <f>IF(Table1[[#This Row],[Etikett - B3 - Virgin Material Anteil (in %)]]="","",Table1[[#This Row],[Etikett - B3 - Virgin Material Anteil (in %)]])</f>
        <v/>
      </c>
      <c r="OO209" s="812" t="str">
        <f>IF(Table1[[#This Row],[Etikett - B3 - Recyceltes Material]]="","",VLOOKUP(Table1[[#This Row],[Etikett - B3 - Recyceltes Material]],'DD FD'!AL:AM,2,FALSE))</f>
        <v/>
      </c>
      <c r="OP209" s="813" t="str">
        <f>IF(Table1[[#This Row],[Etikett - B3 - Recyceltes Material Anteil (in %)]]="","",Table1[[#This Row],[Etikett - B3 - Recyceltes Material Anteil (in %)]])</f>
        <v/>
      </c>
      <c r="OQ209" s="812" t="str">
        <f>IF(Table1[[#This Row],[Etikett - B3 - Beschichtung]]="","",VLOOKUP(Table1[[#This Row],[Etikett - B3 - Beschichtung]],'DD FD'!AE:AF,2,FALSE))</f>
        <v/>
      </c>
      <c r="OR209" s="861" t="str">
        <f>IF(Table1[[#This Row],[Etikett - B3 - Beschichtung Anteil (in %)]]="","",Table1[[#This Row],[Etikett - B3 - Beschichtung Anteil (in %)]])</f>
        <v/>
      </c>
      <c r="OS209" s="866">
        <f>ROUNDUP(SUM(
IF(AND(LB209='DD FD'!$J$7,LD209='DD FD'!$AI$3),LC209,0),
IF(AND(LL209='DD FD'!$J$7,LN209='DD FD'!$AI$3),LM209,0),
IF(AND(LV209='DD FD'!$J$7,LX209='DD FD'!$AI$3),LW209,0),
IF(AND(MF209='DD FD'!$J$7,MH209='DD FD'!$AI$3),MG209,0),
IF(AND(MQ209='DD FD'!$J$7,MS209='DD FD'!$AI$3),MR209,0),
IF(AND(NB209='DD FD'!$J$7,ND209='DD FD'!$AI$3),NC209,0),
IF(AND(NM209='DD FD'!$J$7,NO209='DD FD'!$AI$3),NN209,0),
IF(AND(NX209='DD FD'!$J$7,NZ209='DD FD'!$AI$3),NY209,0),
IF(AND(OI209='DD FD'!$J$7,OK209='DD FD'!$AI$3),OJ209,0),
),2)</f>
        <v>0</v>
      </c>
      <c r="OT209" s="865">
        <f>ROUNDUP(SUM(
IF(AND(LB209='DD FD'!$J$6,LD209='DD FD'!$AI$3),LC209,0),
IF(AND(LL209='DD FD'!$J$6,LN209='DD FD'!$AI$3),LM209,0),
IF(AND(LV209='DD FD'!$J$6,LX209='DD FD'!$AI$3),LW209,0),
IF(AND(MF209='DD FD'!$J$6,MH209='DD FD'!$AI$3),MG209,0),
IF(AND(MQ209='DD FD'!$J$6,MS209='DD FD'!$AI$3),MR209,0),
IF(AND(NB209='DD FD'!$J$6,ND209='DD FD'!$AI$3),NC209,0),
IF(AND(NM209='DD FD'!$J$6,NO209='DD FD'!$AI$3),NN209,0),
IF(AND(NX209='DD FD'!$J$6,NZ209='DD FD'!$AI$3),NY209,0),
IF(AND(OI209='DD FD'!$J$6,OK209='DD FD'!$AI$3),OJ209,0),
),2)</f>
        <v>0</v>
      </c>
      <c r="OU209" s="865">
        <f>ROUNDUP(SUM(
IF(AND(LB209='DD FD'!$J$10,LD209='DD FD'!$AI$3),LC209,0),
IF(AND(LL209='DD FD'!$J$10,LN209='DD FD'!$AI$3),LM209,0),
IF(AND(LV209='DD FD'!$J$10,LX209='DD FD'!$AI$3),LW209,0),
IF(AND(MF209='DD FD'!$J$10,MH209='DD FD'!$AI$3),MG209,0),
IF(AND(MQ209='DD FD'!$J$10,MS209='DD FD'!$AI$3),MR209,0),
IF(AND(NB209='DD FD'!$J$10,ND209='DD FD'!$AI$3),NC209,0),
IF(AND(NM209='DD FD'!$J$10,NO209='DD FD'!$AI$3),NN209,0),
IF(AND(NX209='DD FD'!$J$10,NZ209='DD FD'!$AI$3),NY209,0),
IF(AND(OI209='DD FD'!$J$10,OK209='DD FD'!$AI$3),OJ209,0),
),2)</f>
        <v>0</v>
      </c>
      <c r="OV209" s="865">
        <f>ROUNDUP(SUM(
IF(AND(LB209='DD FD'!$J$8,LD209='DD FD'!$AI$3),LC209,0),
IF(AND(LL209='DD FD'!$J$8,LN209='DD FD'!$AI$3),LM209,0),
IF(AND(LV209='DD FD'!$J$8,LX209='DD FD'!$AI$3),LW209,0),
IF(AND(MF209='DD FD'!$J$8,MH209='DD FD'!$AI$3),MG209,0),
IF(AND(MQ209='DD FD'!$J$8,MS209='DD FD'!$AI$3),MR209,0),
IF(AND(NB209='DD FD'!$J$8,ND209='DD FD'!$AI$3),NC209,0),
IF(AND(NM209='DD FD'!$J$8,NO209='DD FD'!$AI$3),NN209,0),
IF(AND(NX209='DD FD'!$J$8,NZ209='DD FD'!$AI$3),NY209,0),
IF(AND(OI209='DD FD'!$J$8,OK209='DD FD'!$AI$3),OJ209,0),
),2)</f>
        <v>0</v>
      </c>
      <c r="OW209" s="865">
        <f>ROUNDUP(SUM(
IF(AND(LB209='DD FD'!$J$5,LD209='DD FD'!$AI$3),LC209,0),
IF(AND(LL209='DD FD'!$J$5,LN209='DD FD'!$AI$3),LM209,0),
IF(AND(LV209='DD FD'!$J$5,LX209='DD FD'!$AI$3),LW209,0),
IF(AND(MF209='DD FD'!$J$5,MH209='DD FD'!$AI$3),MG209,0),
IF(AND(MQ209='DD FD'!$J$5,MS209='DD FD'!$AI$3),MR209,0),
IF(AND(NB209='DD FD'!$J$5,ND209='DD FD'!$AI$3),NC209,0),
IF(AND(NM209='DD FD'!$J$5,NO209='DD FD'!$AI$3),NN209,0),
IF(AND(NX209='DD FD'!$J$5,NZ209='DD FD'!$AI$3),NY209,0),
IF(AND(OI209='DD FD'!$J$5,OK209='DD FD'!$AI$3),OJ209,0),
),2)</f>
        <v>0</v>
      </c>
      <c r="OX209" s="865">
        <f>ROUNDUP(SUM(
IF(AND(LB209='DD FD'!$J$9,LD209='DD FD'!$AI$3),LC209,0),
IF(AND(LL209='DD FD'!$J$9,LN209='DD FD'!$AI$3),LM209,0),
IF(AND(LV209='DD FD'!$J$9,LX209='DD FD'!$AI$3),LW209,0),
IF(AND(MF209='DD FD'!$J$9,MH209='DD FD'!$AI$3),MG209,0),
IF(AND(MQ209='DD FD'!$J$9,MS209='DD FD'!$AI$3),MR209,0),
IF(AND(NB209='DD FD'!$J$9,ND209='DD FD'!$AI$3),NC209,0),
IF(AND(NM209='DD FD'!$J$9,NO209='DD FD'!$AI$3),NN209,0),
IF(AND(NX209='DD FD'!$J$9,NZ209='DD FD'!$AI$3),NY209,0),
IF(AND(OI209='DD FD'!$J$9,OK209='DD FD'!$AI$3),OJ209,0),
),2)</f>
        <v>0</v>
      </c>
      <c r="OY209" s="865">
        <f>ROUNDUP(SUM(
IF(AND(LB209='DD FD'!$J$4,LD209='DD FD'!$AI$3),LC209,0),
IF(AND(LL209='DD FD'!$J$4,LN209='DD FD'!$AI$3),LM209,0),
IF(AND(LV209='DD FD'!$J$4,LX209='DD FD'!$AI$3),LW209,0),
IF(AND(MF209='DD FD'!$J$4,MH209='DD FD'!$AI$3),MG209,0),
IF(AND(MQ209='DD FD'!$J$4,MS209='DD FD'!$AI$3),MR209,0),
IF(AND(NB209='DD FD'!$J$4,ND209='DD FD'!$AI$3),NC209,0),
IF(AND(NM209='DD FD'!$J$4,NO209='DD FD'!$AI$3),NN209,0),
IF(AND(NX209='DD FD'!$J$4,NZ209='DD FD'!$AI$3),NY209,0),
IF(AND(OI209='DD FD'!$J$4,OK209='DD FD'!$AI$3),OJ209,0),
),2)</f>
        <v>0</v>
      </c>
      <c r="OZ209" s="867">
        <f>ROUNDUP(SUM(
IF(AND(LB209='DD FD'!$J$11,LD209='DD FD'!$AI$3),LC209,0),
IF(AND(LL209='DD FD'!$J$11,LN209='DD FD'!$AI$3),LM209,0),
IF(AND(LV209='DD FD'!$J$11,LX209='DD FD'!$AI$3),LW209,0),
IF(AND(MF209='DD FD'!$J$11,MH209='DD FD'!$AI$3),MG209,0),
IF(AND(MQ209='DD FD'!$J$11,MS209='DD FD'!$AI$3),MR209,0),
IF(AND(NB209='DD FD'!$J$11,ND209='DD FD'!$AI$3),NC209,0),
IF(AND(NM209='DD FD'!$J$11,NO209='DD FD'!$AI$3),NN209,0),
IF(AND(NX209='DD FD'!$J$11,NZ209='DD FD'!$AI$3),NY209,0),
IF(AND(OI209='DD FD'!$J$11,OK209='DD FD'!$AI$3),OJ209,0),
),2)</f>
        <v>0</v>
      </c>
    </row>
    <row r="210" spans="1:416">
      <c r="A210" s="663"/>
      <c r="B210" s="182"/>
      <c r="C210" s="282"/>
      <c r="D210" s="282"/>
      <c r="E210" s="183"/>
      <c r="F210" s="355"/>
      <c r="G210" s="359"/>
      <c r="H210" s="664"/>
      <c r="I210" s="173"/>
      <c r="J210" s="161" t="str">
        <f t="shared" si="81"/>
        <v/>
      </c>
      <c r="K210" s="633" t="str">
        <f t="shared" si="98"/>
        <v/>
      </c>
      <c r="L210" s="636"/>
      <c r="M210" s="124" t="str">
        <f t="shared" si="99"/>
        <v/>
      </c>
      <c r="N210" s="125" t="str">
        <f t="shared" si="82"/>
        <v/>
      </c>
      <c r="O210" s="175"/>
      <c r="P210" s="175"/>
      <c r="Q210" s="126" t="str">
        <f t="shared" si="100"/>
        <v/>
      </c>
      <c r="R210" s="184"/>
      <c r="S210" s="184"/>
      <c r="T210" s="182"/>
      <c r="U210" s="182"/>
      <c r="V210" s="182"/>
      <c r="W210" s="358"/>
      <c r="X210" s="182"/>
      <c r="Y210" s="183"/>
      <c r="Z210" s="123"/>
      <c r="AA210" s="176"/>
      <c r="AB210" s="176"/>
      <c r="AC210" s="176"/>
      <c r="AD210" s="176"/>
      <c r="AE210" s="176"/>
      <c r="AF210" s="176"/>
      <c r="AG210" s="127" t="str">
        <f t="shared" si="101"/>
        <v/>
      </c>
      <c r="AH210" s="127" t="str">
        <f t="shared" si="102"/>
        <v/>
      </c>
      <c r="AI210" s="370"/>
      <c r="AJ210" s="635"/>
      <c r="AK210" s="619" t="str">
        <f t="shared" si="103"/>
        <v/>
      </c>
      <c r="AL210" s="124" t="str">
        <f t="shared" si="83"/>
        <v/>
      </c>
      <c r="AM210" s="124" t="str">
        <f t="shared" si="84"/>
        <v/>
      </c>
      <c r="AN210" s="124" t="str">
        <f t="shared" si="85"/>
        <v/>
      </c>
      <c r="AO210" s="124" t="str">
        <f t="shared" si="86"/>
        <v/>
      </c>
      <c r="AP210" s="184"/>
      <c r="AQ210" s="182"/>
      <c r="AR210" s="182"/>
      <c r="AS210" s="182"/>
      <c r="AT210" s="182"/>
      <c r="AU210" s="127" t="str">
        <f t="shared" si="87"/>
        <v/>
      </c>
      <c r="AV210" s="354"/>
      <c r="AW210" s="127" t="str">
        <f t="shared" si="88"/>
        <v/>
      </c>
      <c r="AX210" s="144" t="str">
        <f t="shared" si="89"/>
        <v/>
      </c>
      <c r="AY210" s="182"/>
      <c r="AZ210" s="23"/>
      <c r="BA210" s="23"/>
      <c r="BB210" s="183"/>
      <c r="BC210" s="622"/>
      <c r="BD210" s="649" t="str">
        <f t="shared" si="104"/>
        <v/>
      </c>
      <c r="BE210" s="354"/>
      <c r="BF210" s="192" t="str">
        <f t="shared" si="105"/>
        <v/>
      </c>
      <c r="BG210" s="159"/>
      <c r="BH210" s="159"/>
      <c r="BI210" s="182"/>
      <c r="BJ210" s="194"/>
      <c r="BK210" s="194"/>
      <c r="BL210" s="194"/>
      <c r="BM210" s="127" t="str">
        <f t="shared" si="90"/>
        <v/>
      </c>
      <c r="BN210" s="194"/>
      <c r="BO210" s="178" t="str">
        <f t="shared" si="91"/>
        <v/>
      </c>
      <c r="BP210" s="191"/>
      <c r="BQ210" s="182"/>
      <c r="BR210" s="23"/>
      <c r="BS210" s="23"/>
      <c r="BT210" s="23"/>
      <c r="BU210" s="651"/>
      <c r="BV210" s="647"/>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633" t="str">
        <f t="shared" si="106"/>
        <v/>
      </c>
      <c r="DY210" s="736"/>
      <c r="DZ210" s="334"/>
      <c r="EA210" s="736"/>
      <c r="EB210" s="197"/>
      <c r="EC210" s="194"/>
      <c r="ED210" s="197"/>
      <c r="EE210" s="197"/>
      <c r="EF210" s="194"/>
      <c r="EG210" s="194"/>
      <c r="EH210" s="194"/>
      <c r="EI210" s="123" t="str">
        <f t="shared" si="92"/>
        <v/>
      </c>
      <c r="EJ210" s="194"/>
      <c r="EK210" s="620" t="str">
        <f t="shared" si="93"/>
        <v/>
      </c>
      <c r="EL210" s="756"/>
      <c r="EM210" s="620" t="str">
        <f t="shared" si="107"/>
        <v/>
      </c>
      <c r="EN210" s="733"/>
      <c r="EO210" s="163"/>
      <c r="EP210" s="163"/>
      <c r="EQ210" s="163"/>
      <c r="ER210" s="163"/>
      <c r="ES210" s="163"/>
      <c r="ET210" s="163"/>
      <c r="EU210" s="163"/>
      <c r="EV210" s="163"/>
      <c r="EW210" s="163"/>
      <c r="EX210" s="163"/>
      <c r="EY210" s="163"/>
      <c r="EZ210" s="163"/>
      <c r="FA210" s="163"/>
      <c r="FB210" s="163"/>
      <c r="FC210" s="742"/>
      <c r="FD210" s="648" t="str">
        <f t="shared" si="94"/>
        <v/>
      </c>
      <c r="FE210" s="183"/>
      <c r="FF210" s="201"/>
      <c r="FG210" s="201"/>
      <c r="FH210" s="201"/>
      <c r="FI210" s="201"/>
      <c r="FJ210" s="201"/>
      <c r="FK210" s="201"/>
      <c r="FL210" s="182"/>
      <c r="FM210" s="182"/>
      <c r="FN210" s="334"/>
      <c r="FO210" s="123" t="str">
        <f t="shared" si="95"/>
        <v/>
      </c>
      <c r="FP210" s="889" t="str">
        <f>IF(Table1[[#This Row],[Baumwollanteil (in %)]]&lt;&gt;"","05","")</f>
        <v/>
      </c>
      <c r="FQ210" s="999"/>
      <c r="FR210" s="179" t="str">
        <f t="shared" si="96"/>
        <v/>
      </c>
      <c r="FS210" s="175"/>
      <c r="FT210" s="175"/>
      <c r="FU210" s="175"/>
      <c r="FV210" s="745" t="str">
        <f t="shared" si="97"/>
        <v/>
      </c>
      <c r="FZ210" s="24"/>
      <c r="GA210" s="24"/>
      <c r="GC210" s="1010" t="str">
        <f>IF(Table1[[#This Row],[Global Trade Item Number (GTIN)]]="","",Table1[[#This Row],[Global Trade Item Number (GTIN)]])</f>
        <v/>
      </c>
      <c r="GD210" s="790" t="str">
        <f>IF(Table1[[#This Row],[WAWI-Nr./ Kreditoren-Nummer
(ASDV)]]&lt;&gt;"",Table1[[#This Row],[WAWI-Nr./ Kreditoren-Nummer
(ASDV)]],"")</f>
        <v/>
      </c>
      <c r="GE210" s="190"/>
      <c r="GF210" s="790" t="str">
        <f>IF(Table1[[#This Row],[Gültig ab (Datum)]]&lt;&gt;"","31.12.9999","")</f>
        <v/>
      </c>
      <c r="GG210" s="190"/>
      <c r="GH210" s="190"/>
      <c r="GI210" s="616"/>
      <c r="GJ210" s="765"/>
      <c r="GK210" s="763"/>
      <c r="GL210" s="617"/>
      <c r="GM210" s="617"/>
      <c r="GN210" s="617"/>
      <c r="GO210" s="617"/>
      <c r="GP210" s="617"/>
      <c r="GQ210" s="775"/>
      <c r="GR210" s="771"/>
      <c r="GS210" s="159"/>
      <c r="GT210" s="610"/>
      <c r="GU210" s="610"/>
      <c r="GV210" s="610"/>
      <c r="GW210" s="610"/>
      <c r="GX210" s="610"/>
      <c r="GY210" s="610"/>
      <c r="GZ210" s="610"/>
      <c r="HA210" s="610"/>
      <c r="HB210" s="771"/>
      <c r="HC210" s="610"/>
      <c r="HD210" s="610"/>
      <c r="HE210" s="610"/>
      <c r="HF210" s="610"/>
      <c r="HG210" s="610"/>
      <c r="HH210" s="610"/>
      <c r="HI210" s="610"/>
      <c r="HJ210" s="610"/>
      <c r="HK210" s="610"/>
      <c r="HL210" s="771"/>
      <c r="HM210" s="610"/>
      <c r="HN210" s="610"/>
      <c r="HO210" s="610"/>
      <c r="HP210" s="610"/>
      <c r="HQ210" s="610"/>
      <c r="HR210" s="610"/>
      <c r="HS210" s="610"/>
      <c r="HT210" s="610"/>
      <c r="HU210" s="610"/>
      <c r="HV210" s="771"/>
      <c r="HW210" s="610"/>
      <c r="HX210" s="610"/>
      <c r="HY210" s="610"/>
      <c r="HZ210" s="610"/>
      <c r="IA210" s="610"/>
      <c r="IB210" s="610"/>
      <c r="IC210" s="610"/>
      <c r="ID210" s="610"/>
      <c r="IE210" s="610"/>
      <c r="IF210" s="610"/>
      <c r="IG210" s="771"/>
      <c r="IH210" s="610"/>
      <c r="II210" s="610"/>
      <c r="IJ210" s="610"/>
      <c r="IK210" s="610"/>
      <c r="IL210" s="610"/>
      <c r="IM210" s="610"/>
      <c r="IN210" s="610"/>
      <c r="IO210" s="610"/>
      <c r="IP210" s="610"/>
      <c r="IQ210" s="610"/>
      <c r="IR210" s="771"/>
      <c r="IS210" s="610"/>
      <c r="IT210" s="610"/>
      <c r="IU210" s="610"/>
      <c r="IV210" s="610"/>
      <c r="IW210" s="610"/>
      <c r="IX210" s="610"/>
      <c r="IY210" s="610"/>
      <c r="IZ210" s="610"/>
      <c r="JA210" s="610"/>
      <c r="JB210" s="610"/>
      <c r="JC210" s="771"/>
      <c r="JD210" s="610"/>
      <c r="JE210" s="610"/>
      <c r="JF210" s="610"/>
      <c r="JG210" s="610"/>
      <c r="JH210" s="610"/>
      <c r="JI210" s="610"/>
      <c r="JJ210" s="610"/>
      <c r="JK210" s="610"/>
      <c r="JL210" s="610"/>
      <c r="JM210" s="827"/>
      <c r="JN210" s="771"/>
      <c r="JO210" s="610"/>
      <c r="JP210" s="610"/>
      <c r="JQ210" s="610"/>
      <c r="JR210" s="610"/>
      <c r="JS210" s="610"/>
      <c r="JT210" s="610"/>
      <c r="JU210" s="610"/>
      <c r="JV210" s="610"/>
      <c r="JW210" s="610"/>
      <c r="JX210" s="610"/>
      <c r="JY210" s="771"/>
      <c r="JZ210" s="610"/>
      <c r="KA210" s="610"/>
      <c r="KB210" s="610"/>
      <c r="KC210" s="610"/>
      <c r="KD210" s="610"/>
      <c r="KE210" s="610"/>
      <c r="KF210" s="610"/>
      <c r="KG210" s="610"/>
      <c r="KH210" s="610"/>
      <c r="KI210" s="610"/>
      <c r="KL210" s="803" t="str">
        <f>IF(Table1[[#This Row],[GTIN]]&lt;&gt;"",Table1[[#This Row],[GTIN]],"")</f>
        <v/>
      </c>
      <c r="KM210" s="804" t="str">
        <f>Table1[[#This Row],[Kreditor]]</f>
        <v/>
      </c>
      <c r="KN210" s="805" t="str">
        <f>IF(Table1[[#This Row],[Gültig ab (Datum)]]&lt;&gt;"",Table1[[#This Row],[Gültig ab (Datum)]],"")</f>
        <v/>
      </c>
      <c r="KO210" s="805" t="str">
        <f>Table1[[#This Row],[Gültig bis]]</f>
        <v/>
      </c>
      <c r="KP210" s="818" t="str">
        <f>IF(Table1[[#This Row],[Artikel verpackt? 
(X=Ja)]]="","",Table1[[#This Row],[Artikel verpackt? 
(X=Ja)]])</f>
        <v/>
      </c>
      <c r="KQ210" s="806" t="str">
        <f>IF(Table1[[#This Row],[Verpackung recyclingfähig?
(X=Ja)]]="","",Table1[[#This Row],[Verpackung recyclingfähig?
(X=Ja)]])</f>
        <v/>
      </c>
      <c r="KR210" s="807"/>
      <c r="KS210" s="808"/>
      <c r="KT210" s="809"/>
      <c r="KU210" s="809"/>
      <c r="KV210" s="809"/>
      <c r="KW210" s="809"/>
      <c r="KX210" s="809"/>
      <c r="KY210" s="809"/>
      <c r="KZ210" s="810"/>
      <c r="LA210" s="811" t="str">
        <f>IF(Table1[[#This Row],[Hauptkörper - B1 - Art]]="","",VLOOKUP(Table1[[#This Row],[Hauptkörper - B1 - Art]],'DD FD'!B:C,2,FALSE))</f>
        <v/>
      </c>
      <c r="LB210" s="812" t="str">
        <f>IF(Table1[[#This Row],[Hauptkörper - B1 - Fraktion]]="","",VLOOKUP(Table1[[#This Row],[Hauptkörper - B1 - Fraktion]],'DD FD'!H:J,3,FALSE))</f>
        <v/>
      </c>
      <c r="LC210" s="809" t="str">
        <f>IF(Table1[[#This Row],[Hauptkörper - B1 - Gewicht
(in G)]]="","",Table1[[#This Row],[Hauptkörper - B1 - Gewicht
(in G)]])</f>
        <v/>
      </c>
      <c r="LD210" s="809" t="str">
        <f>IF(Table1[[#This Row],[Hauptkörper - B1 - Lizenzierungs-pflichtig? (X=Ja)]]="","",Table1[[#This Row],[Hauptkörper - B1 - Lizenzierungs-pflichtig? (X=Ja)]])</f>
        <v/>
      </c>
      <c r="LE210" s="812" t="str">
        <f>IF(Table1[[#This Row],[Hauptkörper - B1 - Virgin Material]]="","",VLOOKUP(Table1[[#This Row],[Hauptkörper - B1 - Virgin Material]],'DD FD'!AJ:AK,2,FALSE))</f>
        <v/>
      </c>
      <c r="LF210" s="813" t="str">
        <f>IF(Table1[[#This Row],[Hauptkörper - B1 - Virgin Material Anteil (in %)]]="","",Table1[[#This Row],[Hauptkörper - B1 - Virgin Material Anteil (in %)]])</f>
        <v/>
      </c>
      <c r="LG210" s="812" t="str">
        <f>IF(Table1[[#This Row],[Hauptkörper - B1 - Recyceltes Material]]="","",VLOOKUP(Table1[[#This Row],[Hauptkörper - B1 - Recyceltes Material]],'DD FD'!AL:AM,2,FALSE))</f>
        <v/>
      </c>
      <c r="LH210" s="813" t="str">
        <f>IF(Table1[[#This Row],[Hauptkörper - B1 - Recyceltes Material Anteil (in %)]]="","",Table1[[#This Row],[Hauptkörper - B1 - Recyceltes Material Anteil (in %)]])</f>
        <v/>
      </c>
      <c r="LI210" s="814" t="str">
        <f>IF(Table1[[#This Row],[Hauptkörper - B1 - Beschichtung]]="","",VLOOKUP(Table1[[#This Row],[Hauptkörper - B1 - Beschichtung]],'DD FD'!AE:AF,2,FALSE))</f>
        <v/>
      </c>
      <c r="LJ210" s="815" t="str">
        <f>IF(Table1[[#This Row],[Hauptkörper - B1 - Beschichtung Anteil (in %)]]="","",Table1[[#This Row],[Hauptkörper - B1 - Beschichtung Anteil (in %)]])</f>
        <v/>
      </c>
      <c r="LK210" s="811" t="str">
        <f>IF(Table1[[#This Row],[Hauptkörper - B2 - Art]]="","",VLOOKUP(Table1[[#This Row],[Hauptkörper - B2 - Art]],'DD FD'!B:C,2,FALSE))</f>
        <v/>
      </c>
      <c r="LL210" s="812" t="str">
        <f>IF(Table1[[#This Row],[Hauptkörper - B2 - Fraktion]]="","",VLOOKUP(Table1[[#This Row],[Hauptkörper - B2 - Fraktion]],'DD FD'!H:J,3,FALSE))</f>
        <v/>
      </c>
      <c r="LM210" s="809" t="str">
        <f>IF(Table1[[#This Row],[Hauptkörper - B2 - Gewicht
(in G)]]="","",Table1[[#This Row],[Hauptkörper - B2 - Gewicht
(in G)]])</f>
        <v/>
      </c>
      <c r="LN210" s="809" t="str">
        <f>IF(Table1[[#This Row],[Hauptkörper - B2 - Lizenzierungs-pflichtig? (X=Ja)]]="","",Table1[[#This Row],[Hauptkörper - B2 - Lizenzierungs-pflichtig? (X=Ja)]])</f>
        <v/>
      </c>
      <c r="LO210" s="812" t="str">
        <f>IF(Table1[[#This Row],[Hauptkörper - B2 - Virgin Material]]="","",VLOOKUP(Table1[[#This Row],[Hauptkörper - B2 - Virgin Material]],'DD FD'!AJ:AK,2,FALSE))</f>
        <v/>
      </c>
      <c r="LP210" s="813" t="str">
        <f>IF(Table1[[#This Row],[Hauptkörper - B2 - Virgin Material Anteil (in %)]]="","",Table1[[#This Row],[Hauptkörper - B2 - Virgin Material Anteil (in %)]])</f>
        <v/>
      </c>
      <c r="LQ210" s="812" t="str">
        <f>IF(Table1[[#This Row],[Hauptkörper - B2 - Recyceltes Material]]="","",VLOOKUP(Table1[[#This Row],[Hauptkörper - B2 - Recyceltes Material]],'DD FD'!AL:AM,2,FALSE))</f>
        <v/>
      </c>
      <c r="LR210" s="813" t="str">
        <f>IF(Table1[[#This Row],[Hauptkörper - B2 - Recyceltes Material Anteil (in %)]]="","",Table1[[#This Row],[Hauptkörper - B2 - Recyceltes Material Anteil (in %)]])</f>
        <v/>
      </c>
      <c r="LS210" s="812" t="str">
        <f>IF(Table1[[#This Row],[Hauptkörper - B2 - Beschichtung]]="","",VLOOKUP(Table1[[#This Row],[Hauptkörper - B2 - Beschichtung]],'DD FD'!AE:AF,2,FALSE))</f>
        <v/>
      </c>
      <c r="LT210" s="815" t="str">
        <f>IF(Table1[[#This Row],[Hauptkörper - B2 - Beschichtung Anteil (in %)]]="","",Table1[[#This Row],[Hauptkörper - B2 - Beschichtung Anteil (in %)]])</f>
        <v/>
      </c>
      <c r="LU210" s="811" t="str">
        <f>IF(Table1[[#This Row],[Hauptkörper - B3 - Art]]="","",VLOOKUP(Table1[[#This Row],[Hauptkörper - B3 - Art]],'DD FD'!B:C,2,FALSE))</f>
        <v/>
      </c>
      <c r="LV210" s="812" t="str">
        <f>IF(Table1[[#This Row],[Hauptkörper - B3 - Fraktion]]="","",VLOOKUP(Table1[[#This Row],[Hauptkörper - B3 - Fraktion]],'DD FD'!H:J,3,FALSE))</f>
        <v/>
      </c>
      <c r="LW210" s="809" t="str">
        <f>IF(Table1[[#This Row],[Hauptkörper - B3 - Gewicht
(in G)]]="","",Table1[[#This Row],[Hauptkörper - B3 - Gewicht
(in G)]])</f>
        <v/>
      </c>
      <c r="LX210" s="809" t="str">
        <f>IF(Table1[[#This Row],[Hauptkörper - B3 - Lizenzierungs-pflichtig? (X=Ja)]]="","",Table1[[#This Row],[Hauptkörper - B3 - Lizenzierungs-pflichtig? (X=Ja)]])</f>
        <v/>
      </c>
      <c r="LY210" s="812" t="str">
        <f>IF(Table1[[#This Row],[Hauptkörper - B3 - Virgin Material]]="","",VLOOKUP(Table1[[#This Row],[Hauptkörper - B3 - Virgin Material]],'DD FD'!AJ:AK,2,FALSE))</f>
        <v/>
      </c>
      <c r="LZ210" s="813" t="str">
        <f>IF(Table1[[#This Row],[Hauptkörper - B3 - Virgin Material Anteil (in %)]]="","",Table1[[#This Row],[Hauptkörper - B3 - Virgin Material Anteil (in %)]])</f>
        <v/>
      </c>
      <c r="MA210" s="812" t="str">
        <f>IF(Table1[[#This Row],[Hauptkörper - B3 - Recyceltes Material]]="","",VLOOKUP(Table1[[#This Row],[Hauptkörper - B3 - Recyceltes Material]],'DD FD'!AL:AM,2,FALSE))</f>
        <v/>
      </c>
      <c r="MB210" s="813" t="str">
        <f>IF(Table1[[#This Row],[Hauptkörper - B3 - Recyceltes Material Anteil (in %)]]="","",Table1[[#This Row],[Hauptkörper - B3 - Recyceltes Material Anteil (in %)]])</f>
        <v/>
      </c>
      <c r="MC210" s="812" t="str">
        <f>IF(Table1[[#This Row],[Hauptkörper - B3 - Beschichtung]]="","",VLOOKUP(Table1[[#This Row],[Hauptkörper - B3 - Beschichtung]],'DD FD'!AE:AF,2,FALSE))</f>
        <v/>
      </c>
      <c r="MD210" s="815" t="str">
        <f>IF(Table1[[#This Row],[Hauptkörper - B3 - Beschichtung Anteil (in %)]]="","",Table1[[#This Row],[Hauptkörper - B3 - Beschichtung Anteil (in %)]])</f>
        <v/>
      </c>
      <c r="ME210" s="811" t="str">
        <f>IF(Table1[[#This Row],[Verschluss - B1 - Art]]="","",VLOOKUP(Table1[[#This Row],[Verschluss - B1 - Art]],'DD FD'!D:E,2,FALSE))</f>
        <v/>
      </c>
      <c r="MF210" s="812" t="str">
        <f>IF(Table1[[#This Row],[Verschluss - B1 - Fraktion]]="","",VLOOKUP(Table1[[#This Row],[Verschluss - B1 - Fraktion]],'DD FD'!H:J,3,FALSE))</f>
        <v/>
      </c>
      <c r="MG210" s="809" t="str">
        <f>IF(Table1[[#This Row],[Verschluss - B1 - Gewicht (in G)]]="","",Table1[[#This Row],[Verschluss - B1 - Gewicht (in G)]])</f>
        <v/>
      </c>
      <c r="MH210" s="809" t="str">
        <f>IF(Table1[[#This Row],[Verschluss - B1 - Lizenzierungs-pflichtig? (X=Ja)]]="","",Table1[[#This Row],[Verschluss - B1 - Lizenzierungs-pflichtig? (X=Ja)]])</f>
        <v/>
      </c>
      <c r="MI210" s="809" t="str">
        <f>IF(Table1[[#This Row],[Verschluss - B1 - Trennbar vom Hauptkörper? (X=Ja)]]="","",Table1[[#This Row],[Verschluss - B1 - Trennbar vom Hauptkörper? (X=Ja)]])</f>
        <v/>
      </c>
      <c r="MJ210" s="812" t="str">
        <f>IF(Table1[[#This Row],[Verschluss - B1 - Virgin Material]]="","",VLOOKUP(Table1[[#This Row],[Verschluss - B1 - Virgin Material]],'DD FD'!AJ:AK,2,FALSE))</f>
        <v/>
      </c>
      <c r="MK210" s="813" t="str">
        <f>IF(Table1[[#This Row],[Verschluss - B1 - Virgin Material Anteil (in %)]]="","",Table1[[#This Row],[Verschluss - B1 - Virgin Material Anteil (in %)]])</f>
        <v/>
      </c>
      <c r="ML210" s="812" t="str">
        <f>IF(Table1[[#This Row],[Verschluss - B1 - Recyceltes Material]]="","",VLOOKUP(Table1[[#This Row],[Verschluss - B1 - Recyceltes Material]],'DD FD'!AL:AM,2,FALSE))</f>
        <v/>
      </c>
      <c r="MM210" s="813" t="str">
        <f>IF(Table1[[#This Row],[Verschluss - B1 - Recyceltes Material Anteil (in %)]]="","",Table1[[#This Row],[Verschluss - B1 - Recyceltes Material Anteil (in %)]])</f>
        <v/>
      </c>
      <c r="MN210" s="812" t="str">
        <f>IF(Table1[[#This Row],[Verschluss - B1 - Beschichtung]]="","",VLOOKUP(Table1[[#This Row],[Verschluss - B1 - Beschichtung]],'DD FD'!AE:AF,2,FALSE))</f>
        <v/>
      </c>
      <c r="MO210" s="815" t="str">
        <f>IF(Table1[[#This Row],[Verschluss - B1 - Beschichtung Anteil (in %)]]="","",Table1[[#This Row],[Verschluss - B1 - Beschichtung Anteil (in %)]])</f>
        <v/>
      </c>
      <c r="MP210" s="811" t="str">
        <f>IF(Table1[[#This Row],[Verschluss - B2 - Art]]="","",VLOOKUP(Table1[[#This Row],[Verschluss - B2 - Art]],'DD FD'!D:E,2,FALSE))</f>
        <v/>
      </c>
      <c r="MQ210" s="812" t="str">
        <f>IF(Table1[[#This Row],[Verschluss - B2 - Fraktion]]="","",VLOOKUP(Table1[[#This Row],[Verschluss - B2 - Fraktion]],'DD FD'!H:J,3,FALSE))</f>
        <v/>
      </c>
      <c r="MR210" s="809" t="str">
        <f>IF(Table1[[#This Row],[Verschluss - B2 - Gewicht (in G)]]="","",Table1[[#This Row],[Verschluss - B2 - Gewicht (in G)]])</f>
        <v/>
      </c>
      <c r="MS210" s="809" t="str">
        <f>IF(Table1[[#This Row],[Verschluss - B2 - Lizenzierungs-pflichtig? (X=Ja)]]="","",Table1[[#This Row],[Verschluss - B2 - Lizenzierungs-pflichtig? (X=Ja)]])</f>
        <v/>
      </c>
      <c r="MT210" s="809" t="str">
        <f>IF(Table1[[#This Row],[Verschluss - B2 - Trennbar vom Hauptkörper? (X=Ja)]]="","",Table1[[#This Row],[Verschluss - B2 - Trennbar vom Hauptkörper? (X=Ja)]])</f>
        <v/>
      </c>
      <c r="MU210" s="812" t="str">
        <f>IF(Table1[[#This Row],[Verschluss - B2 - Virgin Material]]="","",VLOOKUP(Table1[[#This Row],[Verschluss - B2 - Virgin Material]],'DD FD'!AJ:AK,2,FALSE))</f>
        <v/>
      </c>
      <c r="MV210" s="813" t="str">
        <f>IF(Table1[[#This Row],[Verschluss - B2 - Virgin Material Anteil (in %)]]="","",Table1[[#This Row],[Verschluss - B2 - Virgin Material Anteil (in %)]])</f>
        <v/>
      </c>
      <c r="MW210" s="812" t="str">
        <f>IF(Table1[[#This Row],[Verschluss - B2 - Recyceltes Material]]="","",VLOOKUP(Table1[[#This Row],[Verschluss - B2 - Recyceltes Material]],'DD FD'!AL:AM,2,FALSE))</f>
        <v/>
      </c>
      <c r="MX210" s="813" t="str">
        <f>IF(Table1[[#This Row],[Verschluss - B2 - Recyceltes Material Anteil (in %)]]="","",Table1[[#This Row],[Verschluss - B2 - Recyceltes Material Anteil (in %)]])</f>
        <v/>
      </c>
      <c r="MY210" s="812" t="str">
        <f>IF(Table1[[#This Row],[Verschluss - B2 - Beschichtung]]="","",VLOOKUP(Table1[[#This Row],[Verschluss - B2 - Beschichtung]],'DD FD'!AE:AF,2,FALSE))</f>
        <v/>
      </c>
      <c r="MZ210" s="815" t="str">
        <f>IF(Table1[[#This Row],[Verschluss - B2 - Beschichtung Anteil (in %)]]="","",Table1[[#This Row],[Verschluss - B2 - Beschichtung Anteil (in %)]])</f>
        <v/>
      </c>
      <c r="NA210" s="811" t="str">
        <f>IF(Table1[[#This Row],[Verschluss - B3 - Art]]="","",VLOOKUP(Table1[[#This Row],[Verschluss - B3 - Art]],'DD FD'!D:E,2,FALSE))</f>
        <v/>
      </c>
      <c r="NB210" s="812" t="str">
        <f>IF(Table1[[#This Row],[Verschluss - B3 - Fraktion]]="","",VLOOKUP(Table1[[#This Row],[Verschluss - B3 - Fraktion]],'DD FD'!H:J,3,FALSE))</f>
        <v/>
      </c>
      <c r="NC210" s="809" t="str">
        <f>IF(Table1[[#This Row],[Verschluss - B3 - Gewicht (in G)]]="","",Table1[[#This Row],[Verschluss - B3 - Gewicht (in G)]])</f>
        <v/>
      </c>
      <c r="ND210" s="809" t="str">
        <f>IF(Table1[[#This Row],[Verschluss - B3 - Lizenzierungs-pflichtig? (X=Ja)]]="","",Table1[[#This Row],[Verschluss - B3 - Lizenzierungs-pflichtig? (X=Ja)]])</f>
        <v/>
      </c>
      <c r="NE210" s="809" t="str">
        <f>IF(Table1[[#This Row],[Verschluss - B3 - Trennbar vom Hauptkörper? (X=Ja)]]="","",Table1[[#This Row],[Verschluss - B3 - Trennbar vom Hauptkörper? (X=Ja)]])</f>
        <v/>
      </c>
      <c r="NF210" s="812" t="str">
        <f>IF(Table1[[#This Row],[Verschluss - B3 - Virgin Material]]="","",VLOOKUP(Table1[[#This Row],[Verschluss - B3 - Virgin Material]],'DD FD'!AJ:AK,2,FALSE))</f>
        <v/>
      </c>
      <c r="NG210" s="813" t="str">
        <f>IF(Table1[[#This Row],[Verschluss - B3 - Virgin Material Anteil (in %)]]="","",Table1[[#This Row],[Verschluss - B3 - Virgin Material Anteil (in %)]])</f>
        <v/>
      </c>
      <c r="NH210" s="812" t="str">
        <f>IF(Table1[[#This Row],[Verschluss - B3 - Recyceltes Material]]="","",VLOOKUP(Table1[[#This Row],[Verschluss - B3 - Recyceltes Material]],'DD FD'!AL:AM,2,FALSE))</f>
        <v/>
      </c>
      <c r="NI210" s="813" t="str">
        <f>IF(Table1[[#This Row],[Verschluss - B3 - Recyceltes Material Anteil (in %)]]="","",Table1[[#This Row],[Verschluss - B3 - Recyceltes Material Anteil (in %)]])</f>
        <v/>
      </c>
      <c r="NJ210" s="812" t="str">
        <f>IF(Table1[[#This Row],[Verschluss - B3 - Beschichtung]]="","",VLOOKUP(Table1[[#This Row],[Verschluss - B3 - Beschichtung]],'DD FD'!AE:AF,2,FALSE))</f>
        <v/>
      </c>
      <c r="NK210" s="815" t="str">
        <f>IF(Table1[[#This Row],[Verschluss - B3 - Beschichtung Anteil (in %)]]="","",Table1[[#This Row],[Verschluss - B3 - Beschichtung Anteil (in %)]])</f>
        <v/>
      </c>
      <c r="NL210" s="811" t="str">
        <f>IF(Table1[[#This Row],[Etikett - B1 - Art]]="","",VLOOKUP(Table1[[#This Row],[Etikett - B1 - Art]],'DD FD'!F:G,2,FALSE))</f>
        <v/>
      </c>
      <c r="NM210" s="812" t="str">
        <f>IF(Table1[[#This Row],[Etikett - B1 - Fraktion]]="","",VLOOKUP(Table1[[#This Row],[Etikett - B1 - Fraktion]],'DD FD'!H:J,3,FALSE))</f>
        <v/>
      </c>
      <c r="NN210" s="809" t="str">
        <f>IF(Table1[[#This Row],[Etikett - B1 - Gewicht (in G)]]="","",Table1[[#This Row],[Etikett - B1 - Gewicht (in G)]])</f>
        <v/>
      </c>
      <c r="NO210" s="809" t="str">
        <f>IF(Table1[[#This Row],[Etikett - B1 - Lizenzierungs-pflichtig? (X=Ja)]]="","",Table1[[#This Row],[Etikett - B1 - Lizenzierungs-pflichtig? (X=Ja)]])</f>
        <v/>
      </c>
      <c r="NP210" s="809" t="str">
        <f>IF(Table1[[#This Row],[Etikett - B1 - Trennbar vom Hauptkörper? (X=Ja)]]="","",Table1[[#This Row],[Etikett - B1 - Trennbar vom Hauptkörper? (X=Ja)]])</f>
        <v/>
      </c>
      <c r="NQ210" s="812" t="str">
        <f>IF(Table1[[#This Row],[Etikett - B1 - Virgin Material]]="","",VLOOKUP(Table1[[#This Row],[Etikett - B1 - Virgin Material]],'DD FD'!AJ:AK,2,FALSE))</f>
        <v/>
      </c>
      <c r="NR210" s="813" t="str">
        <f>IF(Table1[[#This Row],[Etikett - B1 - Virgin Material Anteil (in %)]]="","",Table1[[#This Row],[Etikett - B1 - Virgin Material Anteil (in %)]])</f>
        <v/>
      </c>
      <c r="NS210" s="812" t="str">
        <f>IF(Table1[[#This Row],[Etikett - B1 - Recyceltes Material]]="","",VLOOKUP(Table1[[#This Row],[Etikett - B1 - Recyceltes Material]],'DD FD'!AL:AM,2,FALSE))</f>
        <v/>
      </c>
      <c r="NT210" s="813" t="str">
        <f>IF(Table1[[#This Row],[Etikett - B1 - Recyceltes Material Anteil (in %)]]="","",Table1[[#This Row],[Etikett - B1 - Recyceltes Material Anteil (in %)]])</f>
        <v/>
      </c>
      <c r="NU210" s="812" t="str">
        <f>IF(Table1[[#This Row],[Etikett - B1 - Beschichtung]]="","",VLOOKUP(Table1[[#This Row],[Etikett - B1 - Beschichtung]],'DD FD'!AE:AF,2,FALSE))</f>
        <v/>
      </c>
      <c r="NV210" s="815" t="str">
        <f>IF(Table1[[#This Row],[Etikett - B1 - Beschichtung Anteil (in %)]]="","",Table1[[#This Row],[Etikett - B1 - Beschichtung Anteil (in %)]])</f>
        <v/>
      </c>
      <c r="NW210" s="811" t="str">
        <f>IF(Table1[[#This Row],[Etikett - B2 - Art]]="","",VLOOKUP(Table1[[#This Row],[Etikett - B2 - Art]],'DD FD'!F:G,2,FALSE))</f>
        <v/>
      </c>
      <c r="NX210" s="812" t="str">
        <f>IF(Table1[[#This Row],[Etikett - B2 - Fraktion]]="","",VLOOKUP(Table1[[#This Row],[Etikett - B2 - Fraktion]],'DD FD'!H:J,3,FALSE))</f>
        <v/>
      </c>
      <c r="NY210" s="809" t="str">
        <f>IF(Table1[[#This Row],[Etikett - B2 - Gewicht (in G)]]="","",Table1[[#This Row],[Etikett - B2 - Gewicht (in G)]])</f>
        <v/>
      </c>
      <c r="NZ210" s="809" t="str">
        <f>IF(Table1[[#This Row],[Etikett - B2 - Lizenzierungs-pflichtig? (X=Ja)]]="","",Table1[[#This Row],[Etikett - B2 - Lizenzierungs-pflichtig? (X=Ja)]])</f>
        <v/>
      </c>
      <c r="OA210" s="809" t="str">
        <f>IF(Table1[[#This Row],[Etikett - B2 - Trennbar vom Hauptkörper? (X=Ja)]]="","",Table1[[#This Row],[Etikett - B2 - Trennbar vom Hauptkörper? (X=Ja)]])</f>
        <v/>
      </c>
      <c r="OB210" s="812" t="str">
        <f>IF(Table1[[#This Row],[Etikett - B2 - Virgin Material]]="","",VLOOKUP(Table1[[#This Row],[Etikett - B2 - Virgin Material]],'DD FD'!AJ:AK,2,FALSE))</f>
        <v/>
      </c>
      <c r="OC210" s="813" t="str">
        <f>IF(Table1[[#This Row],[Etikett - B2 - Virgin Material Anteil (in %)]]="","",Table1[[#This Row],[Etikett - B2 - Virgin Material Anteil (in %)]])</f>
        <v/>
      </c>
      <c r="OD210" s="812" t="str">
        <f>IF(Table1[[#This Row],[Etikett - B2 - Recyceltes Material]]="","",VLOOKUP(Table1[[#This Row],[Etikett - B2 - Recyceltes Material]],'DD FD'!AL:AM,2,FALSE))</f>
        <v/>
      </c>
      <c r="OE210" s="813" t="str">
        <f>IF(Table1[[#This Row],[Etikett - B2 - Recyceltes Material Anteil (in %)]]="","",Table1[[#This Row],[Etikett - B2 - Recyceltes Material Anteil (in %)]])</f>
        <v/>
      </c>
      <c r="OF210" s="812" t="str">
        <f>IF(Table1[[#This Row],[Etikett - B2 - Beschichtung]]="","",VLOOKUP(Table1[[#This Row],[Etikett - B2 - Beschichtung]],'DD FD'!AE:AF,2,FALSE))</f>
        <v/>
      </c>
      <c r="OG210" s="815" t="str">
        <f>IF(Table1[[#This Row],[Etikett - B2 - Beschichtung Anteil (in %)]]="","",Table1[[#This Row],[Etikett - B2 - Beschichtung Anteil (in %)]])</f>
        <v/>
      </c>
      <c r="OH210" s="811" t="str">
        <f>IF(Table1[[#This Row],[Etikett - B3 - Art]]="","",VLOOKUP(Table1[[#This Row],[Etikett - B3 - Art]],'DD FD'!F:G,2,FALSE))</f>
        <v/>
      </c>
      <c r="OI210" s="812" t="str">
        <f>IF(Table1[[#This Row],[Etikett - B3 - Fraktion]]="","",VLOOKUP(Table1[[#This Row],[Etikett - B3 - Fraktion]],'DD FD'!H:J,3,FALSE))</f>
        <v/>
      </c>
      <c r="OJ210" s="809" t="str">
        <f>IF(Table1[[#This Row],[Etikett - B3 - Gewicht (in G)]]="","",Table1[[#This Row],[Etikett - B3 - Gewicht (in G)]])</f>
        <v/>
      </c>
      <c r="OK210" s="809" t="str">
        <f>IF(Table1[[#This Row],[Etikett - B3 - Lizenzierungs-pflichtig? (X=Ja)]]="","",Table1[[#This Row],[Etikett - B3 - Lizenzierungs-pflichtig? (X=Ja)]])</f>
        <v/>
      </c>
      <c r="OL210" s="809" t="str">
        <f>IF(Table1[[#This Row],[Etikett - B3 - Trennbar vom Hauptkörper? (X=Ja)]]="","",Table1[[#This Row],[Etikett - B3 - Trennbar vom Hauptkörper? (X=Ja)]])</f>
        <v/>
      </c>
      <c r="OM210" s="812" t="str">
        <f>IF(Table1[[#This Row],[Etikett - B3 - Virgin Material]]="","",VLOOKUP(Table1[[#This Row],[Etikett - B3 - Virgin Material]],'DD FD'!AJ:AK,2,FALSE))</f>
        <v/>
      </c>
      <c r="ON210" s="813" t="str">
        <f>IF(Table1[[#This Row],[Etikett - B3 - Virgin Material Anteil (in %)]]="","",Table1[[#This Row],[Etikett - B3 - Virgin Material Anteil (in %)]])</f>
        <v/>
      </c>
      <c r="OO210" s="812" t="str">
        <f>IF(Table1[[#This Row],[Etikett - B3 - Recyceltes Material]]="","",VLOOKUP(Table1[[#This Row],[Etikett - B3 - Recyceltes Material]],'DD FD'!AL:AM,2,FALSE))</f>
        <v/>
      </c>
      <c r="OP210" s="813" t="str">
        <f>IF(Table1[[#This Row],[Etikett - B3 - Recyceltes Material Anteil (in %)]]="","",Table1[[#This Row],[Etikett - B3 - Recyceltes Material Anteil (in %)]])</f>
        <v/>
      </c>
      <c r="OQ210" s="812" t="str">
        <f>IF(Table1[[#This Row],[Etikett - B3 - Beschichtung]]="","",VLOOKUP(Table1[[#This Row],[Etikett - B3 - Beschichtung]],'DD FD'!AE:AF,2,FALSE))</f>
        <v/>
      </c>
      <c r="OR210" s="861" t="str">
        <f>IF(Table1[[#This Row],[Etikett - B3 - Beschichtung Anteil (in %)]]="","",Table1[[#This Row],[Etikett - B3 - Beschichtung Anteil (in %)]])</f>
        <v/>
      </c>
      <c r="OS210" s="866">
        <f>ROUNDUP(SUM(
IF(AND(LB210='DD FD'!$J$7,LD210='DD FD'!$AI$3),LC210,0),
IF(AND(LL210='DD FD'!$J$7,LN210='DD FD'!$AI$3),LM210,0),
IF(AND(LV210='DD FD'!$J$7,LX210='DD FD'!$AI$3),LW210,0),
IF(AND(MF210='DD FD'!$J$7,MH210='DD FD'!$AI$3),MG210,0),
IF(AND(MQ210='DD FD'!$J$7,MS210='DD FD'!$AI$3),MR210,0),
IF(AND(NB210='DD FD'!$J$7,ND210='DD FD'!$AI$3),NC210,0),
IF(AND(NM210='DD FD'!$J$7,NO210='DD FD'!$AI$3),NN210,0),
IF(AND(NX210='DD FD'!$J$7,NZ210='DD FD'!$AI$3),NY210,0),
IF(AND(OI210='DD FD'!$J$7,OK210='DD FD'!$AI$3),OJ210,0),
),2)</f>
        <v>0</v>
      </c>
      <c r="OT210" s="865">
        <f>ROUNDUP(SUM(
IF(AND(LB210='DD FD'!$J$6,LD210='DD FD'!$AI$3),LC210,0),
IF(AND(LL210='DD FD'!$J$6,LN210='DD FD'!$AI$3),LM210,0),
IF(AND(LV210='DD FD'!$J$6,LX210='DD FD'!$AI$3),LW210,0),
IF(AND(MF210='DD FD'!$J$6,MH210='DD FD'!$AI$3),MG210,0),
IF(AND(MQ210='DD FD'!$J$6,MS210='DD FD'!$AI$3),MR210,0),
IF(AND(NB210='DD FD'!$J$6,ND210='DD FD'!$AI$3),NC210,0),
IF(AND(NM210='DD FD'!$J$6,NO210='DD FD'!$AI$3),NN210,0),
IF(AND(NX210='DD FD'!$J$6,NZ210='DD FD'!$AI$3),NY210,0),
IF(AND(OI210='DD FD'!$J$6,OK210='DD FD'!$AI$3),OJ210,0),
),2)</f>
        <v>0</v>
      </c>
      <c r="OU210" s="865">
        <f>ROUNDUP(SUM(
IF(AND(LB210='DD FD'!$J$10,LD210='DD FD'!$AI$3),LC210,0),
IF(AND(LL210='DD FD'!$J$10,LN210='DD FD'!$AI$3),LM210,0),
IF(AND(LV210='DD FD'!$J$10,LX210='DD FD'!$AI$3),LW210,0),
IF(AND(MF210='DD FD'!$J$10,MH210='DD FD'!$AI$3),MG210,0),
IF(AND(MQ210='DD FD'!$J$10,MS210='DD FD'!$AI$3),MR210,0),
IF(AND(NB210='DD FD'!$J$10,ND210='DD FD'!$AI$3),NC210,0),
IF(AND(NM210='DD FD'!$J$10,NO210='DD FD'!$AI$3),NN210,0),
IF(AND(NX210='DD FD'!$J$10,NZ210='DD FD'!$AI$3),NY210,0),
IF(AND(OI210='DD FD'!$J$10,OK210='DD FD'!$AI$3),OJ210,0),
),2)</f>
        <v>0</v>
      </c>
      <c r="OV210" s="865">
        <f>ROUNDUP(SUM(
IF(AND(LB210='DD FD'!$J$8,LD210='DD FD'!$AI$3),LC210,0),
IF(AND(LL210='DD FD'!$J$8,LN210='DD FD'!$AI$3),LM210,0),
IF(AND(LV210='DD FD'!$J$8,LX210='DD FD'!$AI$3),LW210,0),
IF(AND(MF210='DD FD'!$J$8,MH210='DD FD'!$AI$3),MG210,0),
IF(AND(MQ210='DD FD'!$J$8,MS210='DD FD'!$AI$3),MR210,0),
IF(AND(NB210='DD FD'!$J$8,ND210='DD FD'!$AI$3),NC210,0),
IF(AND(NM210='DD FD'!$J$8,NO210='DD FD'!$AI$3),NN210,0),
IF(AND(NX210='DD FD'!$J$8,NZ210='DD FD'!$AI$3),NY210,0),
IF(AND(OI210='DD FD'!$J$8,OK210='DD FD'!$AI$3),OJ210,0),
),2)</f>
        <v>0</v>
      </c>
      <c r="OW210" s="865">
        <f>ROUNDUP(SUM(
IF(AND(LB210='DD FD'!$J$5,LD210='DD FD'!$AI$3),LC210,0),
IF(AND(LL210='DD FD'!$J$5,LN210='DD FD'!$AI$3),LM210,0),
IF(AND(LV210='DD FD'!$J$5,LX210='DD FD'!$AI$3),LW210,0),
IF(AND(MF210='DD FD'!$J$5,MH210='DD FD'!$AI$3),MG210,0),
IF(AND(MQ210='DD FD'!$J$5,MS210='DD FD'!$AI$3),MR210,0),
IF(AND(NB210='DD FD'!$J$5,ND210='DD FD'!$AI$3),NC210,0),
IF(AND(NM210='DD FD'!$J$5,NO210='DD FD'!$AI$3),NN210,0),
IF(AND(NX210='DD FD'!$J$5,NZ210='DD FD'!$AI$3),NY210,0),
IF(AND(OI210='DD FD'!$J$5,OK210='DD FD'!$AI$3),OJ210,0),
),2)</f>
        <v>0</v>
      </c>
      <c r="OX210" s="865">
        <f>ROUNDUP(SUM(
IF(AND(LB210='DD FD'!$J$9,LD210='DD FD'!$AI$3),LC210,0),
IF(AND(LL210='DD FD'!$J$9,LN210='DD FD'!$AI$3),LM210,0),
IF(AND(LV210='DD FD'!$J$9,LX210='DD FD'!$AI$3),LW210,0),
IF(AND(MF210='DD FD'!$J$9,MH210='DD FD'!$AI$3),MG210,0),
IF(AND(MQ210='DD FD'!$J$9,MS210='DD FD'!$AI$3),MR210,0),
IF(AND(NB210='DD FD'!$J$9,ND210='DD FD'!$AI$3),NC210,0),
IF(AND(NM210='DD FD'!$J$9,NO210='DD FD'!$AI$3),NN210,0),
IF(AND(NX210='DD FD'!$J$9,NZ210='DD FD'!$AI$3),NY210,0),
IF(AND(OI210='DD FD'!$J$9,OK210='DD FD'!$AI$3),OJ210,0),
),2)</f>
        <v>0</v>
      </c>
      <c r="OY210" s="865">
        <f>ROUNDUP(SUM(
IF(AND(LB210='DD FD'!$J$4,LD210='DD FD'!$AI$3),LC210,0),
IF(AND(LL210='DD FD'!$J$4,LN210='DD FD'!$AI$3),LM210,0),
IF(AND(LV210='DD FD'!$J$4,LX210='DD FD'!$AI$3),LW210,0),
IF(AND(MF210='DD FD'!$J$4,MH210='DD FD'!$AI$3),MG210,0),
IF(AND(MQ210='DD FD'!$J$4,MS210='DD FD'!$AI$3),MR210,0),
IF(AND(NB210='DD FD'!$J$4,ND210='DD FD'!$AI$3),NC210,0),
IF(AND(NM210='DD FD'!$J$4,NO210='DD FD'!$AI$3),NN210,0),
IF(AND(NX210='DD FD'!$J$4,NZ210='DD FD'!$AI$3),NY210,0),
IF(AND(OI210='DD FD'!$J$4,OK210='DD FD'!$AI$3),OJ210,0),
),2)</f>
        <v>0</v>
      </c>
      <c r="OZ210" s="867">
        <f>ROUNDUP(SUM(
IF(AND(LB210='DD FD'!$J$11,LD210='DD FD'!$AI$3),LC210,0),
IF(AND(LL210='DD FD'!$J$11,LN210='DD FD'!$AI$3),LM210,0),
IF(AND(LV210='DD FD'!$J$11,LX210='DD FD'!$AI$3),LW210,0),
IF(AND(MF210='DD FD'!$J$11,MH210='DD FD'!$AI$3),MG210,0),
IF(AND(MQ210='DD FD'!$J$11,MS210='DD FD'!$AI$3),MR210,0),
IF(AND(NB210='DD FD'!$J$11,ND210='DD FD'!$AI$3),NC210,0),
IF(AND(NM210='DD FD'!$J$11,NO210='DD FD'!$AI$3),NN210,0),
IF(AND(NX210='DD FD'!$J$11,NZ210='DD FD'!$AI$3),NY210,0),
IF(AND(OI210='DD FD'!$J$11,OK210='DD FD'!$AI$3),OJ210,0),
),2)</f>
        <v>0</v>
      </c>
    </row>
    <row r="211" spans="1:416">
      <c r="A211" s="663"/>
      <c r="B211" s="182"/>
      <c r="C211" s="282"/>
      <c r="D211" s="282"/>
      <c r="E211" s="183"/>
      <c r="F211" s="355"/>
      <c r="G211" s="359"/>
      <c r="H211" s="664"/>
      <c r="I211" s="173"/>
      <c r="J211" s="161" t="str">
        <f t="shared" si="81"/>
        <v/>
      </c>
      <c r="K211" s="633" t="str">
        <f t="shared" si="98"/>
        <v/>
      </c>
      <c r="L211" s="636"/>
      <c r="M211" s="124" t="str">
        <f t="shared" si="99"/>
        <v/>
      </c>
      <c r="N211" s="125" t="str">
        <f t="shared" si="82"/>
        <v/>
      </c>
      <c r="O211" s="175"/>
      <c r="P211" s="175"/>
      <c r="Q211" s="126" t="str">
        <f t="shared" si="100"/>
        <v/>
      </c>
      <c r="R211" s="184"/>
      <c r="S211" s="184"/>
      <c r="T211" s="182"/>
      <c r="U211" s="182"/>
      <c r="V211" s="182"/>
      <c r="W211" s="358"/>
      <c r="X211" s="182"/>
      <c r="Y211" s="183"/>
      <c r="Z211" s="123"/>
      <c r="AA211" s="176"/>
      <c r="AB211" s="176"/>
      <c r="AC211" s="176"/>
      <c r="AD211" s="176"/>
      <c r="AE211" s="176"/>
      <c r="AF211" s="176"/>
      <c r="AG211" s="127" t="str">
        <f t="shared" si="101"/>
        <v/>
      </c>
      <c r="AH211" s="127" t="str">
        <f t="shared" si="102"/>
        <v/>
      </c>
      <c r="AI211" s="370"/>
      <c r="AJ211" s="635"/>
      <c r="AK211" s="619" t="str">
        <f t="shared" si="103"/>
        <v/>
      </c>
      <c r="AL211" s="124" t="str">
        <f t="shared" si="83"/>
        <v/>
      </c>
      <c r="AM211" s="124" t="str">
        <f t="shared" si="84"/>
        <v/>
      </c>
      <c r="AN211" s="124" t="str">
        <f t="shared" si="85"/>
        <v/>
      </c>
      <c r="AO211" s="124" t="str">
        <f t="shared" si="86"/>
        <v/>
      </c>
      <c r="AP211" s="184"/>
      <c r="AQ211" s="182"/>
      <c r="AR211" s="182"/>
      <c r="AS211" s="182"/>
      <c r="AT211" s="182"/>
      <c r="AU211" s="127" t="str">
        <f t="shared" si="87"/>
        <v/>
      </c>
      <c r="AV211" s="354"/>
      <c r="AW211" s="127" t="str">
        <f t="shared" si="88"/>
        <v/>
      </c>
      <c r="AX211" s="144" t="str">
        <f t="shared" si="89"/>
        <v/>
      </c>
      <c r="AY211" s="182"/>
      <c r="AZ211" s="23"/>
      <c r="BA211" s="23"/>
      <c r="BB211" s="183"/>
      <c r="BC211" s="622"/>
      <c r="BD211" s="649" t="str">
        <f t="shared" si="104"/>
        <v/>
      </c>
      <c r="BE211" s="354"/>
      <c r="BF211" s="192" t="str">
        <f t="shared" si="105"/>
        <v/>
      </c>
      <c r="BG211" s="159"/>
      <c r="BH211" s="159"/>
      <c r="BI211" s="182"/>
      <c r="BJ211" s="194"/>
      <c r="BK211" s="194"/>
      <c r="BL211" s="194"/>
      <c r="BM211" s="127" t="str">
        <f t="shared" si="90"/>
        <v/>
      </c>
      <c r="BN211" s="194"/>
      <c r="BO211" s="178" t="str">
        <f t="shared" si="91"/>
        <v/>
      </c>
      <c r="BP211" s="191"/>
      <c r="BQ211" s="182"/>
      <c r="BR211" s="23"/>
      <c r="BS211" s="23"/>
      <c r="BT211" s="23"/>
      <c r="BU211" s="651"/>
      <c r="BV211" s="647"/>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633" t="str">
        <f t="shared" si="106"/>
        <v/>
      </c>
      <c r="DY211" s="736"/>
      <c r="DZ211" s="334"/>
      <c r="EA211" s="736"/>
      <c r="EB211" s="197"/>
      <c r="EC211" s="194"/>
      <c r="ED211" s="197"/>
      <c r="EE211" s="197"/>
      <c r="EF211" s="194"/>
      <c r="EG211" s="194"/>
      <c r="EH211" s="194"/>
      <c r="EI211" s="123" t="str">
        <f t="shared" si="92"/>
        <v/>
      </c>
      <c r="EJ211" s="194"/>
      <c r="EK211" s="620" t="str">
        <f t="shared" si="93"/>
        <v/>
      </c>
      <c r="EL211" s="756"/>
      <c r="EM211" s="620" t="str">
        <f t="shared" si="107"/>
        <v/>
      </c>
      <c r="EN211" s="733"/>
      <c r="EO211" s="163"/>
      <c r="EP211" s="163"/>
      <c r="EQ211" s="163"/>
      <c r="ER211" s="163"/>
      <c r="ES211" s="163"/>
      <c r="ET211" s="163"/>
      <c r="EU211" s="163"/>
      <c r="EV211" s="163"/>
      <c r="EW211" s="163"/>
      <c r="EX211" s="163"/>
      <c r="EY211" s="163"/>
      <c r="EZ211" s="163"/>
      <c r="FA211" s="163"/>
      <c r="FB211" s="163"/>
      <c r="FC211" s="742"/>
      <c r="FD211" s="648" t="str">
        <f t="shared" si="94"/>
        <v/>
      </c>
      <c r="FE211" s="183"/>
      <c r="FF211" s="201"/>
      <c r="FG211" s="201"/>
      <c r="FH211" s="201"/>
      <c r="FI211" s="201"/>
      <c r="FJ211" s="201"/>
      <c r="FK211" s="201"/>
      <c r="FL211" s="182"/>
      <c r="FM211" s="182"/>
      <c r="FN211" s="334"/>
      <c r="FO211" s="123" t="str">
        <f t="shared" si="95"/>
        <v/>
      </c>
      <c r="FP211" s="889" t="str">
        <f>IF(Table1[[#This Row],[Baumwollanteil (in %)]]&lt;&gt;"","05","")</f>
        <v/>
      </c>
      <c r="FQ211" s="999"/>
      <c r="FR211" s="179" t="str">
        <f t="shared" si="96"/>
        <v/>
      </c>
      <c r="FS211" s="175"/>
      <c r="FT211" s="175"/>
      <c r="FU211" s="175"/>
      <c r="FV211" s="745" t="str">
        <f t="shared" si="97"/>
        <v/>
      </c>
      <c r="FZ211" s="24"/>
      <c r="GA211" s="24"/>
      <c r="GC211" s="1010" t="str">
        <f>IF(Table1[[#This Row],[Global Trade Item Number (GTIN)]]="","",Table1[[#This Row],[Global Trade Item Number (GTIN)]])</f>
        <v/>
      </c>
      <c r="GD211" s="790" t="str">
        <f>IF(Table1[[#This Row],[WAWI-Nr./ Kreditoren-Nummer
(ASDV)]]&lt;&gt;"",Table1[[#This Row],[WAWI-Nr./ Kreditoren-Nummer
(ASDV)]],"")</f>
        <v/>
      </c>
      <c r="GE211" s="190"/>
      <c r="GF211" s="790" t="str">
        <f>IF(Table1[[#This Row],[Gültig ab (Datum)]]&lt;&gt;"","31.12.9999","")</f>
        <v/>
      </c>
      <c r="GG211" s="190"/>
      <c r="GH211" s="190"/>
      <c r="GI211" s="616"/>
      <c r="GJ211" s="765"/>
      <c r="GK211" s="763"/>
      <c r="GL211" s="617"/>
      <c r="GM211" s="617"/>
      <c r="GN211" s="617"/>
      <c r="GO211" s="617"/>
      <c r="GP211" s="617"/>
      <c r="GQ211" s="775"/>
      <c r="GR211" s="771"/>
      <c r="GS211" s="159"/>
      <c r="GT211" s="610"/>
      <c r="GU211" s="610"/>
      <c r="GV211" s="610"/>
      <c r="GW211" s="610"/>
      <c r="GX211" s="610"/>
      <c r="GY211" s="610"/>
      <c r="GZ211" s="610"/>
      <c r="HA211" s="610"/>
      <c r="HB211" s="771"/>
      <c r="HC211" s="610"/>
      <c r="HD211" s="610"/>
      <c r="HE211" s="610"/>
      <c r="HF211" s="610"/>
      <c r="HG211" s="610"/>
      <c r="HH211" s="610"/>
      <c r="HI211" s="610"/>
      <c r="HJ211" s="610"/>
      <c r="HK211" s="610"/>
      <c r="HL211" s="771"/>
      <c r="HM211" s="610"/>
      <c r="HN211" s="610"/>
      <c r="HO211" s="610"/>
      <c r="HP211" s="610"/>
      <c r="HQ211" s="610"/>
      <c r="HR211" s="610"/>
      <c r="HS211" s="610"/>
      <c r="HT211" s="610"/>
      <c r="HU211" s="610"/>
      <c r="HV211" s="771"/>
      <c r="HW211" s="610"/>
      <c r="HX211" s="610"/>
      <c r="HY211" s="610"/>
      <c r="HZ211" s="610"/>
      <c r="IA211" s="610"/>
      <c r="IB211" s="610"/>
      <c r="IC211" s="610"/>
      <c r="ID211" s="610"/>
      <c r="IE211" s="610"/>
      <c r="IF211" s="610"/>
      <c r="IG211" s="771"/>
      <c r="IH211" s="610"/>
      <c r="II211" s="610"/>
      <c r="IJ211" s="610"/>
      <c r="IK211" s="610"/>
      <c r="IL211" s="610"/>
      <c r="IM211" s="610"/>
      <c r="IN211" s="610"/>
      <c r="IO211" s="610"/>
      <c r="IP211" s="610"/>
      <c r="IQ211" s="610"/>
      <c r="IR211" s="771"/>
      <c r="IS211" s="610"/>
      <c r="IT211" s="610"/>
      <c r="IU211" s="610"/>
      <c r="IV211" s="610"/>
      <c r="IW211" s="610"/>
      <c r="IX211" s="610"/>
      <c r="IY211" s="610"/>
      <c r="IZ211" s="610"/>
      <c r="JA211" s="610"/>
      <c r="JB211" s="610"/>
      <c r="JC211" s="771"/>
      <c r="JD211" s="610"/>
      <c r="JE211" s="610"/>
      <c r="JF211" s="610"/>
      <c r="JG211" s="610"/>
      <c r="JH211" s="610"/>
      <c r="JI211" s="610"/>
      <c r="JJ211" s="610"/>
      <c r="JK211" s="610"/>
      <c r="JL211" s="610"/>
      <c r="JM211" s="827"/>
      <c r="JN211" s="771"/>
      <c r="JO211" s="610"/>
      <c r="JP211" s="610"/>
      <c r="JQ211" s="610"/>
      <c r="JR211" s="610"/>
      <c r="JS211" s="610"/>
      <c r="JT211" s="610"/>
      <c r="JU211" s="610"/>
      <c r="JV211" s="610"/>
      <c r="JW211" s="610"/>
      <c r="JX211" s="610"/>
      <c r="JY211" s="771"/>
      <c r="JZ211" s="610"/>
      <c r="KA211" s="610"/>
      <c r="KB211" s="610"/>
      <c r="KC211" s="610"/>
      <c r="KD211" s="610"/>
      <c r="KE211" s="610"/>
      <c r="KF211" s="610"/>
      <c r="KG211" s="610"/>
      <c r="KH211" s="610"/>
      <c r="KI211" s="610"/>
      <c r="KL211" s="803" t="str">
        <f>IF(Table1[[#This Row],[GTIN]]&lt;&gt;"",Table1[[#This Row],[GTIN]],"")</f>
        <v/>
      </c>
      <c r="KM211" s="804" t="str">
        <f>Table1[[#This Row],[Kreditor]]</f>
        <v/>
      </c>
      <c r="KN211" s="805" t="str">
        <f>IF(Table1[[#This Row],[Gültig ab (Datum)]]&lt;&gt;"",Table1[[#This Row],[Gültig ab (Datum)]],"")</f>
        <v/>
      </c>
      <c r="KO211" s="805" t="str">
        <f>Table1[[#This Row],[Gültig bis]]</f>
        <v/>
      </c>
      <c r="KP211" s="818" t="str">
        <f>IF(Table1[[#This Row],[Artikel verpackt? 
(X=Ja)]]="","",Table1[[#This Row],[Artikel verpackt? 
(X=Ja)]])</f>
        <v/>
      </c>
      <c r="KQ211" s="806" t="str">
        <f>IF(Table1[[#This Row],[Verpackung recyclingfähig?
(X=Ja)]]="","",Table1[[#This Row],[Verpackung recyclingfähig?
(X=Ja)]])</f>
        <v/>
      </c>
      <c r="KR211" s="807"/>
      <c r="KS211" s="808"/>
      <c r="KT211" s="809"/>
      <c r="KU211" s="809"/>
      <c r="KV211" s="809"/>
      <c r="KW211" s="809"/>
      <c r="KX211" s="809"/>
      <c r="KY211" s="809"/>
      <c r="KZ211" s="810"/>
      <c r="LA211" s="811" t="str">
        <f>IF(Table1[[#This Row],[Hauptkörper - B1 - Art]]="","",VLOOKUP(Table1[[#This Row],[Hauptkörper - B1 - Art]],'DD FD'!B:C,2,FALSE))</f>
        <v/>
      </c>
      <c r="LB211" s="812" t="str">
        <f>IF(Table1[[#This Row],[Hauptkörper - B1 - Fraktion]]="","",VLOOKUP(Table1[[#This Row],[Hauptkörper - B1 - Fraktion]],'DD FD'!H:J,3,FALSE))</f>
        <v/>
      </c>
      <c r="LC211" s="809" t="str">
        <f>IF(Table1[[#This Row],[Hauptkörper - B1 - Gewicht
(in G)]]="","",Table1[[#This Row],[Hauptkörper - B1 - Gewicht
(in G)]])</f>
        <v/>
      </c>
      <c r="LD211" s="809" t="str">
        <f>IF(Table1[[#This Row],[Hauptkörper - B1 - Lizenzierungs-pflichtig? (X=Ja)]]="","",Table1[[#This Row],[Hauptkörper - B1 - Lizenzierungs-pflichtig? (X=Ja)]])</f>
        <v/>
      </c>
      <c r="LE211" s="812" t="str">
        <f>IF(Table1[[#This Row],[Hauptkörper - B1 - Virgin Material]]="","",VLOOKUP(Table1[[#This Row],[Hauptkörper - B1 - Virgin Material]],'DD FD'!AJ:AK,2,FALSE))</f>
        <v/>
      </c>
      <c r="LF211" s="813" t="str">
        <f>IF(Table1[[#This Row],[Hauptkörper - B1 - Virgin Material Anteil (in %)]]="","",Table1[[#This Row],[Hauptkörper - B1 - Virgin Material Anteil (in %)]])</f>
        <v/>
      </c>
      <c r="LG211" s="812" t="str">
        <f>IF(Table1[[#This Row],[Hauptkörper - B1 - Recyceltes Material]]="","",VLOOKUP(Table1[[#This Row],[Hauptkörper - B1 - Recyceltes Material]],'DD FD'!AL:AM,2,FALSE))</f>
        <v/>
      </c>
      <c r="LH211" s="813" t="str">
        <f>IF(Table1[[#This Row],[Hauptkörper - B1 - Recyceltes Material Anteil (in %)]]="","",Table1[[#This Row],[Hauptkörper - B1 - Recyceltes Material Anteil (in %)]])</f>
        <v/>
      </c>
      <c r="LI211" s="814" t="str">
        <f>IF(Table1[[#This Row],[Hauptkörper - B1 - Beschichtung]]="","",VLOOKUP(Table1[[#This Row],[Hauptkörper - B1 - Beschichtung]],'DD FD'!AE:AF,2,FALSE))</f>
        <v/>
      </c>
      <c r="LJ211" s="815" t="str">
        <f>IF(Table1[[#This Row],[Hauptkörper - B1 - Beschichtung Anteil (in %)]]="","",Table1[[#This Row],[Hauptkörper - B1 - Beschichtung Anteil (in %)]])</f>
        <v/>
      </c>
      <c r="LK211" s="811" t="str">
        <f>IF(Table1[[#This Row],[Hauptkörper - B2 - Art]]="","",VLOOKUP(Table1[[#This Row],[Hauptkörper - B2 - Art]],'DD FD'!B:C,2,FALSE))</f>
        <v/>
      </c>
      <c r="LL211" s="812" t="str">
        <f>IF(Table1[[#This Row],[Hauptkörper - B2 - Fraktion]]="","",VLOOKUP(Table1[[#This Row],[Hauptkörper - B2 - Fraktion]],'DD FD'!H:J,3,FALSE))</f>
        <v/>
      </c>
      <c r="LM211" s="809" t="str">
        <f>IF(Table1[[#This Row],[Hauptkörper - B2 - Gewicht
(in G)]]="","",Table1[[#This Row],[Hauptkörper - B2 - Gewicht
(in G)]])</f>
        <v/>
      </c>
      <c r="LN211" s="809" t="str">
        <f>IF(Table1[[#This Row],[Hauptkörper - B2 - Lizenzierungs-pflichtig? (X=Ja)]]="","",Table1[[#This Row],[Hauptkörper - B2 - Lizenzierungs-pflichtig? (X=Ja)]])</f>
        <v/>
      </c>
      <c r="LO211" s="812" t="str">
        <f>IF(Table1[[#This Row],[Hauptkörper - B2 - Virgin Material]]="","",VLOOKUP(Table1[[#This Row],[Hauptkörper - B2 - Virgin Material]],'DD FD'!AJ:AK,2,FALSE))</f>
        <v/>
      </c>
      <c r="LP211" s="813" t="str">
        <f>IF(Table1[[#This Row],[Hauptkörper - B2 - Virgin Material Anteil (in %)]]="","",Table1[[#This Row],[Hauptkörper - B2 - Virgin Material Anteil (in %)]])</f>
        <v/>
      </c>
      <c r="LQ211" s="812" t="str">
        <f>IF(Table1[[#This Row],[Hauptkörper - B2 - Recyceltes Material]]="","",VLOOKUP(Table1[[#This Row],[Hauptkörper - B2 - Recyceltes Material]],'DD FD'!AL:AM,2,FALSE))</f>
        <v/>
      </c>
      <c r="LR211" s="813" t="str">
        <f>IF(Table1[[#This Row],[Hauptkörper - B2 - Recyceltes Material Anteil (in %)]]="","",Table1[[#This Row],[Hauptkörper - B2 - Recyceltes Material Anteil (in %)]])</f>
        <v/>
      </c>
      <c r="LS211" s="812" t="str">
        <f>IF(Table1[[#This Row],[Hauptkörper - B2 - Beschichtung]]="","",VLOOKUP(Table1[[#This Row],[Hauptkörper - B2 - Beschichtung]],'DD FD'!AE:AF,2,FALSE))</f>
        <v/>
      </c>
      <c r="LT211" s="815" t="str">
        <f>IF(Table1[[#This Row],[Hauptkörper - B2 - Beschichtung Anteil (in %)]]="","",Table1[[#This Row],[Hauptkörper - B2 - Beschichtung Anteil (in %)]])</f>
        <v/>
      </c>
      <c r="LU211" s="811" t="str">
        <f>IF(Table1[[#This Row],[Hauptkörper - B3 - Art]]="","",VLOOKUP(Table1[[#This Row],[Hauptkörper - B3 - Art]],'DD FD'!B:C,2,FALSE))</f>
        <v/>
      </c>
      <c r="LV211" s="812" t="str">
        <f>IF(Table1[[#This Row],[Hauptkörper - B3 - Fraktion]]="","",VLOOKUP(Table1[[#This Row],[Hauptkörper - B3 - Fraktion]],'DD FD'!H:J,3,FALSE))</f>
        <v/>
      </c>
      <c r="LW211" s="809" t="str">
        <f>IF(Table1[[#This Row],[Hauptkörper - B3 - Gewicht
(in G)]]="","",Table1[[#This Row],[Hauptkörper - B3 - Gewicht
(in G)]])</f>
        <v/>
      </c>
      <c r="LX211" s="809" t="str">
        <f>IF(Table1[[#This Row],[Hauptkörper - B3 - Lizenzierungs-pflichtig? (X=Ja)]]="","",Table1[[#This Row],[Hauptkörper - B3 - Lizenzierungs-pflichtig? (X=Ja)]])</f>
        <v/>
      </c>
      <c r="LY211" s="812" t="str">
        <f>IF(Table1[[#This Row],[Hauptkörper - B3 - Virgin Material]]="","",VLOOKUP(Table1[[#This Row],[Hauptkörper - B3 - Virgin Material]],'DD FD'!AJ:AK,2,FALSE))</f>
        <v/>
      </c>
      <c r="LZ211" s="813" t="str">
        <f>IF(Table1[[#This Row],[Hauptkörper - B3 - Virgin Material Anteil (in %)]]="","",Table1[[#This Row],[Hauptkörper - B3 - Virgin Material Anteil (in %)]])</f>
        <v/>
      </c>
      <c r="MA211" s="812" t="str">
        <f>IF(Table1[[#This Row],[Hauptkörper - B3 - Recyceltes Material]]="","",VLOOKUP(Table1[[#This Row],[Hauptkörper - B3 - Recyceltes Material]],'DD FD'!AL:AM,2,FALSE))</f>
        <v/>
      </c>
      <c r="MB211" s="813" t="str">
        <f>IF(Table1[[#This Row],[Hauptkörper - B3 - Recyceltes Material Anteil (in %)]]="","",Table1[[#This Row],[Hauptkörper - B3 - Recyceltes Material Anteil (in %)]])</f>
        <v/>
      </c>
      <c r="MC211" s="812" t="str">
        <f>IF(Table1[[#This Row],[Hauptkörper - B3 - Beschichtung]]="","",VLOOKUP(Table1[[#This Row],[Hauptkörper - B3 - Beschichtung]],'DD FD'!AE:AF,2,FALSE))</f>
        <v/>
      </c>
      <c r="MD211" s="815" t="str">
        <f>IF(Table1[[#This Row],[Hauptkörper - B3 - Beschichtung Anteil (in %)]]="","",Table1[[#This Row],[Hauptkörper - B3 - Beschichtung Anteil (in %)]])</f>
        <v/>
      </c>
      <c r="ME211" s="811" t="str">
        <f>IF(Table1[[#This Row],[Verschluss - B1 - Art]]="","",VLOOKUP(Table1[[#This Row],[Verschluss - B1 - Art]],'DD FD'!D:E,2,FALSE))</f>
        <v/>
      </c>
      <c r="MF211" s="812" t="str">
        <f>IF(Table1[[#This Row],[Verschluss - B1 - Fraktion]]="","",VLOOKUP(Table1[[#This Row],[Verschluss - B1 - Fraktion]],'DD FD'!H:J,3,FALSE))</f>
        <v/>
      </c>
      <c r="MG211" s="809" t="str">
        <f>IF(Table1[[#This Row],[Verschluss - B1 - Gewicht (in G)]]="","",Table1[[#This Row],[Verschluss - B1 - Gewicht (in G)]])</f>
        <v/>
      </c>
      <c r="MH211" s="809" t="str">
        <f>IF(Table1[[#This Row],[Verschluss - B1 - Lizenzierungs-pflichtig? (X=Ja)]]="","",Table1[[#This Row],[Verschluss - B1 - Lizenzierungs-pflichtig? (X=Ja)]])</f>
        <v/>
      </c>
      <c r="MI211" s="809" t="str">
        <f>IF(Table1[[#This Row],[Verschluss - B1 - Trennbar vom Hauptkörper? (X=Ja)]]="","",Table1[[#This Row],[Verschluss - B1 - Trennbar vom Hauptkörper? (X=Ja)]])</f>
        <v/>
      </c>
      <c r="MJ211" s="812" t="str">
        <f>IF(Table1[[#This Row],[Verschluss - B1 - Virgin Material]]="","",VLOOKUP(Table1[[#This Row],[Verschluss - B1 - Virgin Material]],'DD FD'!AJ:AK,2,FALSE))</f>
        <v/>
      </c>
      <c r="MK211" s="813" t="str">
        <f>IF(Table1[[#This Row],[Verschluss - B1 - Virgin Material Anteil (in %)]]="","",Table1[[#This Row],[Verschluss - B1 - Virgin Material Anteil (in %)]])</f>
        <v/>
      </c>
      <c r="ML211" s="812" t="str">
        <f>IF(Table1[[#This Row],[Verschluss - B1 - Recyceltes Material]]="","",VLOOKUP(Table1[[#This Row],[Verschluss - B1 - Recyceltes Material]],'DD FD'!AL:AM,2,FALSE))</f>
        <v/>
      </c>
      <c r="MM211" s="813" t="str">
        <f>IF(Table1[[#This Row],[Verschluss - B1 - Recyceltes Material Anteil (in %)]]="","",Table1[[#This Row],[Verschluss - B1 - Recyceltes Material Anteil (in %)]])</f>
        <v/>
      </c>
      <c r="MN211" s="812" t="str">
        <f>IF(Table1[[#This Row],[Verschluss - B1 - Beschichtung]]="","",VLOOKUP(Table1[[#This Row],[Verschluss - B1 - Beschichtung]],'DD FD'!AE:AF,2,FALSE))</f>
        <v/>
      </c>
      <c r="MO211" s="815" t="str">
        <f>IF(Table1[[#This Row],[Verschluss - B1 - Beschichtung Anteil (in %)]]="","",Table1[[#This Row],[Verschluss - B1 - Beschichtung Anteil (in %)]])</f>
        <v/>
      </c>
      <c r="MP211" s="811" t="str">
        <f>IF(Table1[[#This Row],[Verschluss - B2 - Art]]="","",VLOOKUP(Table1[[#This Row],[Verschluss - B2 - Art]],'DD FD'!D:E,2,FALSE))</f>
        <v/>
      </c>
      <c r="MQ211" s="812" t="str">
        <f>IF(Table1[[#This Row],[Verschluss - B2 - Fraktion]]="","",VLOOKUP(Table1[[#This Row],[Verschluss - B2 - Fraktion]],'DD FD'!H:J,3,FALSE))</f>
        <v/>
      </c>
      <c r="MR211" s="809" t="str">
        <f>IF(Table1[[#This Row],[Verschluss - B2 - Gewicht (in G)]]="","",Table1[[#This Row],[Verschluss - B2 - Gewicht (in G)]])</f>
        <v/>
      </c>
      <c r="MS211" s="809" t="str">
        <f>IF(Table1[[#This Row],[Verschluss - B2 - Lizenzierungs-pflichtig? (X=Ja)]]="","",Table1[[#This Row],[Verschluss - B2 - Lizenzierungs-pflichtig? (X=Ja)]])</f>
        <v/>
      </c>
      <c r="MT211" s="809" t="str">
        <f>IF(Table1[[#This Row],[Verschluss - B2 - Trennbar vom Hauptkörper? (X=Ja)]]="","",Table1[[#This Row],[Verschluss - B2 - Trennbar vom Hauptkörper? (X=Ja)]])</f>
        <v/>
      </c>
      <c r="MU211" s="812" t="str">
        <f>IF(Table1[[#This Row],[Verschluss - B2 - Virgin Material]]="","",VLOOKUP(Table1[[#This Row],[Verschluss - B2 - Virgin Material]],'DD FD'!AJ:AK,2,FALSE))</f>
        <v/>
      </c>
      <c r="MV211" s="813" t="str">
        <f>IF(Table1[[#This Row],[Verschluss - B2 - Virgin Material Anteil (in %)]]="","",Table1[[#This Row],[Verschluss - B2 - Virgin Material Anteil (in %)]])</f>
        <v/>
      </c>
      <c r="MW211" s="812" t="str">
        <f>IF(Table1[[#This Row],[Verschluss - B2 - Recyceltes Material]]="","",VLOOKUP(Table1[[#This Row],[Verschluss - B2 - Recyceltes Material]],'DD FD'!AL:AM,2,FALSE))</f>
        <v/>
      </c>
      <c r="MX211" s="813" t="str">
        <f>IF(Table1[[#This Row],[Verschluss - B2 - Recyceltes Material Anteil (in %)]]="","",Table1[[#This Row],[Verschluss - B2 - Recyceltes Material Anteil (in %)]])</f>
        <v/>
      </c>
      <c r="MY211" s="812" t="str">
        <f>IF(Table1[[#This Row],[Verschluss - B2 - Beschichtung]]="","",VLOOKUP(Table1[[#This Row],[Verschluss - B2 - Beschichtung]],'DD FD'!AE:AF,2,FALSE))</f>
        <v/>
      </c>
      <c r="MZ211" s="815" t="str">
        <f>IF(Table1[[#This Row],[Verschluss - B2 - Beschichtung Anteil (in %)]]="","",Table1[[#This Row],[Verschluss - B2 - Beschichtung Anteil (in %)]])</f>
        <v/>
      </c>
      <c r="NA211" s="811" t="str">
        <f>IF(Table1[[#This Row],[Verschluss - B3 - Art]]="","",VLOOKUP(Table1[[#This Row],[Verschluss - B3 - Art]],'DD FD'!D:E,2,FALSE))</f>
        <v/>
      </c>
      <c r="NB211" s="812" t="str">
        <f>IF(Table1[[#This Row],[Verschluss - B3 - Fraktion]]="","",VLOOKUP(Table1[[#This Row],[Verschluss - B3 - Fraktion]],'DD FD'!H:J,3,FALSE))</f>
        <v/>
      </c>
      <c r="NC211" s="809" t="str">
        <f>IF(Table1[[#This Row],[Verschluss - B3 - Gewicht (in G)]]="","",Table1[[#This Row],[Verschluss - B3 - Gewicht (in G)]])</f>
        <v/>
      </c>
      <c r="ND211" s="809" t="str">
        <f>IF(Table1[[#This Row],[Verschluss - B3 - Lizenzierungs-pflichtig? (X=Ja)]]="","",Table1[[#This Row],[Verschluss - B3 - Lizenzierungs-pflichtig? (X=Ja)]])</f>
        <v/>
      </c>
      <c r="NE211" s="809" t="str">
        <f>IF(Table1[[#This Row],[Verschluss - B3 - Trennbar vom Hauptkörper? (X=Ja)]]="","",Table1[[#This Row],[Verschluss - B3 - Trennbar vom Hauptkörper? (X=Ja)]])</f>
        <v/>
      </c>
      <c r="NF211" s="812" t="str">
        <f>IF(Table1[[#This Row],[Verschluss - B3 - Virgin Material]]="","",VLOOKUP(Table1[[#This Row],[Verschluss - B3 - Virgin Material]],'DD FD'!AJ:AK,2,FALSE))</f>
        <v/>
      </c>
      <c r="NG211" s="813" t="str">
        <f>IF(Table1[[#This Row],[Verschluss - B3 - Virgin Material Anteil (in %)]]="","",Table1[[#This Row],[Verschluss - B3 - Virgin Material Anteil (in %)]])</f>
        <v/>
      </c>
      <c r="NH211" s="812" t="str">
        <f>IF(Table1[[#This Row],[Verschluss - B3 - Recyceltes Material]]="","",VLOOKUP(Table1[[#This Row],[Verschluss - B3 - Recyceltes Material]],'DD FD'!AL:AM,2,FALSE))</f>
        <v/>
      </c>
      <c r="NI211" s="813" t="str">
        <f>IF(Table1[[#This Row],[Verschluss - B3 - Recyceltes Material Anteil (in %)]]="","",Table1[[#This Row],[Verschluss - B3 - Recyceltes Material Anteil (in %)]])</f>
        <v/>
      </c>
      <c r="NJ211" s="812" t="str">
        <f>IF(Table1[[#This Row],[Verschluss - B3 - Beschichtung]]="","",VLOOKUP(Table1[[#This Row],[Verschluss - B3 - Beschichtung]],'DD FD'!AE:AF,2,FALSE))</f>
        <v/>
      </c>
      <c r="NK211" s="815" t="str">
        <f>IF(Table1[[#This Row],[Verschluss - B3 - Beschichtung Anteil (in %)]]="","",Table1[[#This Row],[Verschluss - B3 - Beschichtung Anteil (in %)]])</f>
        <v/>
      </c>
      <c r="NL211" s="811" t="str">
        <f>IF(Table1[[#This Row],[Etikett - B1 - Art]]="","",VLOOKUP(Table1[[#This Row],[Etikett - B1 - Art]],'DD FD'!F:G,2,FALSE))</f>
        <v/>
      </c>
      <c r="NM211" s="812" t="str">
        <f>IF(Table1[[#This Row],[Etikett - B1 - Fraktion]]="","",VLOOKUP(Table1[[#This Row],[Etikett - B1 - Fraktion]],'DD FD'!H:J,3,FALSE))</f>
        <v/>
      </c>
      <c r="NN211" s="809" t="str">
        <f>IF(Table1[[#This Row],[Etikett - B1 - Gewicht (in G)]]="","",Table1[[#This Row],[Etikett - B1 - Gewicht (in G)]])</f>
        <v/>
      </c>
      <c r="NO211" s="809" t="str">
        <f>IF(Table1[[#This Row],[Etikett - B1 - Lizenzierungs-pflichtig? (X=Ja)]]="","",Table1[[#This Row],[Etikett - B1 - Lizenzierungs-pflichtig? (X=Ja)]])</f>
        <v/>
      </c>
      <c r="NP211" s="809" t="str">
        <f>IF(Table1[[#This Row],[Etikett - B1 - Trennbar vom Hauptkörper? (X=Ja)]]="","",Table1[[#This Row],[Etikett - B1 - Trennbar vom Hauptkörper? (X=Ja)]])</f>
        <v/>
      </c>
      <c r="NQ211" s="812" t="str">
        <f>IF(Table1[[#This Row],[Etikett - B1 - Virgin Material]]="","",VLOOKUP(Table1[[#This Row],[Etikett - B1 - Virgin Material]],'DD FD'!AJ:AK,2,FALSE))</f>
        <v/>
      </c>
      <c r="NR211" s="813" t="str">
        <f>IF(Table1[[#This Row],[Etikett - B1 - Virgin Material Anteil (in %)]]="","",Table1[[#This Row],[Etikett - B1 - Virgin Material Anteil (in %)]])</f>
        <v/>
      </c>
      <c r="NS211" s="812" t="str">
        <f>IF(Table1[[#This Row],[Etikett - B1 - Recyceltes Material]]="","",VLOOKUP(Table1[[#This Row],[Etikett - B1 - Recyceltes Material]],'DD FD'!AL:AM,2,FALSE))</f>
        <v/>
      </c>
      <c r="NT211" s="813" t="str">
        <f>IF(Table1[[#This Row],[Etikett - B1 - Recyceltes Material Anteil (in %)]]="","",Table1[[#This Row],[Etikett - B1 - Recyceltes Material Anteil (in %)]])</f>
        <v/>
      </c>
      <c r="NU211" s="812" t="str">
        <f>IF(Table1[[#This Row],[Etikett - B1 - Beschichtung]]="","",VLOOKUP(Table1[[#This Row],[Etikett - B1 - Beschichtung]],'DD FD'!AE:AF,2,FALSE))</f>
        <v/>
      </c>
      <c r="NV211" s="815" t="str">
        <f>IF(Table1[[#This Row],[Etikett - B1 - Beschichtung Anteil (in %)]]="","",Table1[[#This Row],[Etikett - B1 - Beschichtung Anteil (in %)]])</f>
        <v/>
      </c>
      <c r="NW211" s="811" t="str">
        <f>IF(Table1[[#This Row],[Etikett - B2 - Art]]="","",VLOOKUP(Table1[[#This Row],[Etikett - B2 - Art]],'DD FD'!F:G,2,FALSE))</f>
        <v/>
      </c>
      <c r="NX211" s="812" t="str">
        <f>IF(Table1[[#This Row],[Etikett - B2 - Fraktion]]="","",VLOOKUP(Table1[[#This Row],[Etikett - B2 - Fraktion]],'DD FD'!H:J,3,FALSE))</f>
        <v/>
      </c>
      <c r="NY211" s="809" t="str">
        <f>IF(Table1[[#This Row],[Etikett - B2 - Gewicht (in G)]]="","",Table1[[#This Row],[Etikett - B2 - Gewicht (in G)]])</f>
        <v/>
      </c>
      <c r="NZ211" s="809" t="str">
        <f>IF(Table1[[#This Row],[Etikett - B2 - Lizenzierungs-pflichtig? (X=Ja)]]="","",Table1[[#This Row],[Etikett - B2 - Lizenzierungs-pflichtig? (X=Ja)]])</f>
        <v/>
      </c>
      <c r="OA211" s="809" t="str">
        <f>IF(Table1[[#This Row],[Etikett - B2 - Trennbar vom Hauptkörper? (X=Ja)]]="","",Table1[[#This Row],[Etikett - B2 - Trennbar vom Hauptkörper? (X=Ja)]])</f>
        <v/>
      </c>
      <c r="OB211" s="812" t="str">
        <f>IF(Table1[[#This Row],[Etikett - B2 - Virgin Material]]="","",VLOOKUP(Table1[[#This Row],[Etikett - B2 - Virgin Material]],'DD FD'!AJ:AK,2,FALSE))</f>
        <v/>
      </c>
      <c r="OC211" s="813" t="str">
        <f>IF(Table1[[#This Row],[Etikett - B2 - Virgin Material Anteil (in %)]]="","",Table1[[#This Row],[Etikett - B2 - Virgin Material Anteil (in %)]])</f>
        <v/>
      </c>
      <c r="OD211" s="812" t="str">
        <f>IF(Table1[[#This Row],[Etikett - B2 - Recyceltes Material]]="","",VLOOKUP(Table1[[#This Row],[Etikett - B2 - Recyceltes Material]],'DD FD'!AL:AM,2,FALSE))</f>
        <v/>
      </c>
      <c r="OE211" s="813" t="str">
        <f>IF(Table1[[#This Row],[Etikett - B2 - Recyceltes Material Anteil (in %)]]="","",Table1[[#This Row],[Etikett - B2 - Recyceltes Material Anteil (in %)]])</f>
        <v/>
      </c>
      <c r="OF211" s="812" t="str">
        <f>IF(Table1[[#This Row],[Etikett - B2 - Beschichtung]]="","",VLOOKUP(Table1[[#This Row],[Etikett - B2 - Beschichtung]],'DD FD'!AE:AF,2,FALSE))</f>
        <v/>
      </c>
      <c r="OG211" s="815" t="str">
        <f>IF(Table1[[#This Row],[Etikett - B2 - Beschichtung Anteil (in %)]]="","",Table1[[#This Row],[Etikett - B2 - Beschichtung Anteil (in %)]])</f>
        <v/>
      </c>
      <c r="OH211" s="811" t="str">
        <f>IF(Table1[[#This Row],[Etikett - B3 - Art]]="","",VLOOKUP(Table1[[#This Row],[Etikett - B3 - Art]],'DD FD'!F:G,2,FALSE))</f>
        <v/>
      </c>
      <c r="OI211" s="812" t="str">
        <f>IF(Table1[[#This Row],[Etikett - B3 - Fraktion]]="","",VLOOKUP(Table1[[#This Row],[Etikett - B3 - Fraktion]],'DD FD'!H:J,3,FALSE))</f>
        <v/>
      </c>
      <c r="OJ211" s="809" t="str">
        <f>IF(Table1[[#This Row],[Etikett - B3 - Gewicht (in G)]]="","",Table1[[#This Row],[Etikett - B3 - Gewicht (in G)]])</f>
        <v/>
      </c>
      <c r="OK211" s="809" t="str">
        <f>IF(Table1[[#This Row],[Etikett - B3 - Lizenzierungs-pflichtig? (X=Ja)]]="","",Table1[[#This Row],[Etikett - B3 - Lizenzierungs-pflichtig? (X=Ja)]])</f>
        <v/>
      </c>
      <c r="OL211" s="809" t="str">
        <f>IF(Table1[[#This Row],[Etikett - B3 - Trennbar vom Hauptkörper? (X=Ja)]]="","",Table1[[#This Row],[Etikett - B3 - Trennbar vom Hauptkörper? (X=Ja)]])</f>
        <v/>
      </c>
      <c r="OM211" s="812" t="str">
        <f>IF(Table1[[#This Row],[Etikett - B3 - Virgin Material]]="","",VLOOKUP(Table1[[#This Row],[Etikett - B3 - Virgin Material]],'DD FD'!AJ:AK,2,FALSE))</f>
        <v/>
      </c>
      <c r="ON211" s="813" t="str">
        <f>IF(Table1[[#This Row],[Etikett - B3 - Virgin Material Anteil (in %)]]="","",Table1[[#This Row],[Etikett - B3 - Virgin Material Anteil (in %)]])</f>
        <v/>
      </c>
      <c r="OO211" s="812" t="str">
        <f>IF(Table1[[#This Row],[Etikett - B3 - Recyceltes Material]]="","",VLOOKUP(Table1[[#This Row],[Etikett - B3 - Recyceltes Material]],'DD FD'!AL:AM,2,FALSE))</f>
        <v/>
      </c>
      <c r="OP211" s="813" t="str">
        <f>IF(Table1[[#This Row],[Etikett - B3 - Recyceltes Material Anteil (in %)]]="","",Table1[[#This Row],[Etikett - B3 - Recyceltes Material Anteil (in %)]])</f>
        <v/>
      </c>
      <c r="OQ211" s="812" t="str">
        <f>IF(Table1[[#This Row],[Etikett - B3 - Beschichtung]]="","",VLOOKUP(Table1[[#This Row],[Etikett - B3 - Beschichtung]],'DD FD'!AE:AF,2,FALSE))</f>
        <v/>
      </c>
      <c r="OR211" s="861" t="str">
        <f>IF(Table1[[#This Row],[Etikett - B3 - Beschichtung Anteil (in %)]]="","",Table1[[#This Row],[Etikett - B3 - Beschichtung Anteil (in %)]])</f>
        <v/>
      </c>
      <c r="OS211" s="866">
        <f>ROUNDUP(SUM(
IF(AND(LB211='DD FD'!$J$7,LD211='DD FD'!$AI$3),LC211,0),
IF(AND(LL211='DD FD'!$J$7,LN211='DD FD'!$AI$3),LM211,0),
IF(AND(LV211='DD FD'!$J$7,LX211='DD FD'!$AI$3),LW211,0),
IF(AND(MF211='DD FD'!$J$7,MH211='DD FD'!$AI$3),MG211,0),
IF(AND(MQ211='DD FD'!$J$7,MS211='DD FD'!$AI$3),MR211,0),
IF(AND(NB211='DD FD'!$J$7,ND211='DD FD'!$AI$3),NC211,0),
IF(AND(NM211='DD FD'!$J$7,NO211='DD FD'!$AI$3),NN211,0),
IF(AND(NX211='DD FD'!$J$7,NZ211='DD FD'!$AI$3),NY211,0),
IF(AND(OI211='DD FD'!$J$7,OK211='DD FD'!$AI$3),OJ211,0),
),2)</f>
        <v>0</v>
      </c>
      <c r="OT211" s="865">
        <f>ROUNDUP(SUM(
IF(AND(LB211='DD FD'!$J$6,LD211='DD FD'!$AI$3),LC211,0),
IF(AND(LL211='DD FD'!$J$6,LN211='DD FD'!$AI$3),LM211,0),
IF(AND(LV211='DD FD'!$J$6,LX211='DD FD'!$AI$3),LW211,0),
IF(AND(MF211='DD FD'!$J$6,MH211='DD FD'!$AI$3),MG211,0),
IF(AND(MQ211='DD FD'!$J$6,MS211='DD FD'!$AI$3),MR211,0),
IF(AND(NB211='DD FD'!$J$6,ND211='DD FD'!$AI$3),NC211,0),
IF(AND(NM211='DD FD'!$J$6,NO211='DD FD'!$AI$3),NN211,0),
IF(AND(NX211='DD FD'!$J$6,NZ211='DD FD'!$AI$3),NY211,0),
IF(AND(OI211='DD FD'!$J$6,OK211='DD FD'!$AI$3),OJ211,0),
),2)</f>
        <v>0</v>
      </c>
      <c r="OU211" s="865">
        <f>ROUNDUP(SUM(
IF(AND(LB211='DD FD'!$J$10,LD211='DD FD'!$AI$3),LC211,0),
IF(AND(LL211='DD FD'!$J$10,LN211='DD FD'!$AI$3),LM211,0),
IF(AND(LV211='DD FD'!$J$10,LX211='DD FD'!$AI$3),LW211,0),
IF(AND(MF211='DD FD'!$J$10,MH211='DD FD'!$AI$3),MG211,0),
IF(AND(MQ211='DD FD'!$J$10,MS211='DD FD'!$AI$3),MR211,0),
IF(AND(NB211='DD FD'!$J$10,ND211='DD FD'!$AI$3),NC211,0),
IF(AND(NM211='DD FD'!$J$10,NO211='DD FD'!$AI$3),NN211,0),
IF(AND(NX211='DD FD'!$J$10,NZ211='DD FD'!$AI$3),NY211,0),
IF(AND(OI211='DD FD'!$J$10,OK211='DD FD'!$AI$3),OJ211,0),
),2)</f>
        <v>0</v>
      </c>
      <c r="OV211" s="865">
        <f>ROUNDUP(SUM(
IF(AND(LB211='DD FD'!$J$8,LD211='DD FD'!$AI$3),LC211,0),
IF(AND(LL211='DD FD'!$J$8,LN211='DD FD'!$AI$3),LM211,0),
IF(AND(LV211='DD FD'!$J$8,LX211='DD FD'!$AI$3),LW211,0),
IF(AND(MF211='DD FD'!$J$8,MH211='DD FD'!$AI$3),MG211,0),
IF(AND(MQ211='DD FD'!$J$8,MS211='DD FD'!$AI$3),MR211,0),
IF(AND(NB211='DD FD'!$J$8,ND211='DD FD'!$AI$3),NC211,0),
IF(AND(NM211='DD FD'!$J$8,NO211='DD FD'!$AI$3),NN211,0),
IF(AND(NX211='DD FD'!$J$8,NZ211='DD FD'!$AI$3),NY211,0),
IF(AND(OI211='DD FD'!$J$8,OK211='DD FD'!$AI$3),OJ211,0),
),2)</f>
        <v>0</v>
      </c>
      <c r="OW211" s="865">
        <f>ROUNDUP(SUM(
IF(AND(LB211='DD FD'!$J$5,LD211='DD FD'!$AI$3),LC211,0),
IF(AND(LL211='DD FD'!$J$5,LN211='DD FD'!$AI$3),LM211,0),
IF(AND(LV211='DD FD'!$J$5,LX211='DD FD'!$AI$3),LW211,0),
IF(AND(MF211='DD FD'!$J$5,MH211='DD FD'!$AI$3),MG211,0),
IF(AND(MQ211='DD FD'!$J$5,MS211='DD FD'!$AI$3),MR211,0),
IF(AND(NB211='DD FD'!$J$5,ND211='DD FD'!$AI$3),NC211,0),
IF(AND(NM211='DD FD'!$J$5,NO211='DD FD'!$AI$3),NN211,0),
IF(AND(NX211='DD FD'!$J$5,NZ211='DD FD'!$AI$3),NY211,0),
IF(AND(OI211='DD FD'!$J$5,OK211='DD FD'!$AI$3),OJ211,0),
),2)</f>
        <v>0</v>
      </c>
      <c r="OX211" s="865">
        <f>ROUNDUP(SUM(
IF(AND(LB211='DD FD'!$J$9,LD211='DD FD'!$AI$3),LC211,0),
IF(AND(LL211='DD FD'!$J$9,LN211='DD FD'!$AI$3),LM211,0),
IF(AND(LV211='DD FD'!$J$9,LX211='DD FD'!$AI$3),LW211,0),
IF(AND(MF211='DD FD'!$J$9,MH211='DD FD'!$AI$3),MG211,0),
IF(AND(MQ211='DD FD'!$J$9,MS211='DD FD'!$AI$3),MR211,0),
IF(AND(NB211='DD FD'!$J$9,ND211='DD FD'!$AI$3),NC211,0),
IF(AND(NM211='DD FD'!$J$9,NO211='DD FD'!$AI$3),NN211,0),
IF(AND(NX211='DD FD'!$J$9,NZ211='DD FD'!$AI$3),NY211,0),
IF(AND(OI211='DD FD'!$J$9,OK211='DD FD'!$AI$3),OJ211,0),
),2)</f>
        <v>0</v>
      </c>
      <c r="OY211" s="865">
        <f>ROUNDUP(SUM(
IF(AND(LB211='DD FD'!$J$4,LD211='DD FD'!$AI$3),LC211,0),
IF(AND(LL211='DD FD'!$J$4,LN211='DD FD'!$AI$3),LM211,0),
IF(AND(LV211='DD FD'!$J$4,LX211='DD FD'!$AI$3),LW211,0),
IF(AND(MF211='DD FD'!$J$4,MH211='DD FD'!$AI$3),MG211,0),
IF(AND(MQ211='DD FD'!$J$4,MS211='DD FD'!$AI$3),MR211,0),
IF(AND(NB211='DD FD'!$J$4,ND211='DD FD'!$AI$3),NC211,0),
IF(AND(NM211='DD FD'!$J$4,NO211='DD FD'!$AI$3),NN211,0),
IF(AND(NX211='DD FD'!$J$4,NZ211='DD FD'!$AI$3),NY211,0),
IF(AND(OI211='DD FD'!$J$4,OK211='DD FD'!$AI$3),OJ211,0),
),2)</f>
        <v>0</v>
      </c>
      <c r="OZ211" s="867">
        <f>ROUNDUP(SUM(
IF(AND(LB211='DD FD'!$J$11,LD211='DD FD'!$AI$3),LC211,0),
IF(AND(LL211='DD FD'!$J$11,LN211='DD FD'!$AI$3),LM211,0),
IF(AND(LV211='DD FD'!$J$11,LX211='DD FD'!$AI$3),LW211,0),
IF(AND(MF211='DD FD'!$J$11,MH211='DD FD'!$AI$3),MG211,0),
IF(AND(MQ211='DD FD'!$J$11,MS211='DD FD'!$AI$3),MR211,0),
IF(AND(NB211='DD FD'!$J$11,ND211='DD FD'!$AI$3),NC211,0),
IF(AND(NM211='DD FD'!$J$11,NO211='DD FD'!$AI$3),NN211,0),
IF(AND(NX211='DD FD'!$J$11,NZ211='DD FD'!$AI$3),NY211,0),
IF(AND(OI211='DD FD'!$J$11,OK211='DD FD'!$AI$3),OJ211,0),
),2)</f>
        <v>0</v>
      </c>
    </row>
    <row r="212" spans="1:416">
      <c r="A212" s="663"/>
      <c r="B212" s="182"/>
      <c r="C212" s="282"/>
      <c r="D212" s="282"/>
      <c r="E212" s="183"/>
      <c r="F212" s="355"/>
      <c r="G212" s="359"/>
      <c r="H212" s="664"/>
      <c r="I212" s="173"/>
      <c r="J212" s="161" t="str">
        <f t="shared" si="81"/>
        <v/>
      </c>
      <c r="K212" s="633" t="str">
        <f t="shared" si="98"/>
        <v/>
      </c>
      <c r="L212" s="636"/>
      <c r="M212" s="124" t="str">
        <f t="shared" si="99"/>
        <v/>
      </c>
      <c r="N212" s="125" t="str">
        <f t="shared" si="82"/>
        <v/>
      </c>
      <c r="O212" s="175"/>
      <c r="P212" s="175"/>
      <c r="Q212" s="126" t="str">
        <f t="shared" si="100"/>
        <v/>
      </c>
      <c r="R212" s="184"/>
      <c r="S212" s="184"/>
      <c r="T212" s="182"/>
      <c r="U212" s="182"/>
      <c r="V212" s="182"/>
      <c r="W212" s="358"/>
      <c r="X212" s="182"/>
      <c r="Y212" s="183"/>
      <c r="Z212" s="123"/>
      <c r="AA212" s="176"/>
      <c r="AB212" s="176"/>
      <c r="AC212" s="176"/>
      <c r="AD212" s="176"/>
      <c r="AE212" s="176"/>
      <c r="AF212" s="176"/>
      <c r="AG212" s="127" t="str">
        <f t="shared" si="101"/>
        <v/>
      </c>
      <c r="AH212" s="127" t="str">
        <f t="shared" si="102"/>
        <v/>
      </c>
      <c r="AI212" s="370"/>
      <c r="AJ212" s="635"/>
      <c r="AK212" s="619" t="str">
        <f t="shared" si="103"/>
        <v/>
      </c>
      <c r="AL212" s="124" t="str">
        <f t="shared" si="83"/>
        <v/>
      </c>
      <c r="AM212" s="124" t="str">
        <f t="shared" si="84"/>
        <v/>
      </c>
      <c r="AN212" s="124" t="str">
        <f t="shared" si="85"/>
        <v/>
      </c>
      <c r="AO212" s="124" t="str">
        <f t="shared" si="86"/>
        <v/>
      </c>
      <c r="AP212" s="184"/>
      <c r="AQ212" s="182"/>
      <c r="AR212" s="182"/>
      <c r="AS212" s="182"/>
      <c r="AT212" s="182"/>
      <c r="AU212" s="127" t="str">
        <f t="shared" si="87"/>
        <v/>
      </c>
      <c r="AV212" s="354"/>
      <c r="AW212" s="127" t="str">
        <f t="shared" si="88"/>
        <v/>
      </c>
      <c r="AX212" s="144" t="str">
        <f t="shared" si="89"/>
        <v/>
      </c>
      <c r="AY212" s="182"/>
      <c r="AZ212" s="23"/>
      <c r="BA212" s="23"/>
      <c r="BB212" s="183"/>
      <c r="BC212" s="622"/>
      <c r="BD212" s="649" t="str">
        <f t="shared" si="104"/>
        <v/>
      </c>
      <c r="BE212" s="354"/>
      <c r="BF212" s="192" t="str">
        <f t="shared" si="105"/>
        <v/>
      </c>
      <c r="BG212" s="159"/>
      <c r="BH212" s="159"/>
      <c r="BI212" s="182"/>
      <c r="BJ212" s="194"/>
      <c r="BK212" s="194"/>
      <c r="BL212" s="194"/>
      <c r="BM212" s="127" t="str">
        <f t="shared" si="90"/>
        <v/>
      </c>
      <c r="BN212" s="194"/>
      <c r="BO212" s="178" t="str">
        <f t="shared" si="91"/>
        <v/>
      </c>
      <c r="BP212" s="191"/>
      <c r="BQ212" s="182"/>
      <c r="BR212" s="23"/>
      <c r="BS212" s="23"/>
      <c r="BT212" s="23"/>
      <c r="BU212" s="651"/>
      <c r="BV212" s="647"/>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633" t="str">
        <f t="shared" si="106"/>
        <v/>
      </c>
      <c r="DY212" s="736"/>
      <c r="DZ212" s="334"/>
      <c r="EA212" s="736"/>
      <c r="EB212" s="197"/>
      <c r="EC212" s="194"/>
      <c r="ED212" s="197"/>
      <c r="EE212" s="197"/>
      <c r="EF212" s="194"/>
      <c r="EG212" s="194"/>
      <c r="EH212" s="194"/>
      <c r="EI212" s="123" t="str">
        <f t="shared" si="92"/>
        <v/>
      </c>
      <c r="EJ212" s="194"/>
      <c r="EK212" s="620" t="str">
        <f t="shared" si="93"/>
        <v/>
      </c>
      <c r="EL212" s="756"/>
      <c r="EM212" s="620" t="str">
        <f t="shared" si="107"/>
        <v/>
      </c>
      <c r="EN212" s="733"/>
      <c r="EO212" s="163"/>
      <c r="EP212" s="163"/>
      <c r="EQ212" s="163"/>
      <c r="ER212" s="163"/>
      <c r="ES212" s="163"/>
      <c r="ET212" s="163"/>
      <c r="EU212" s="163"/>
      <c r="EV212" s="163"/>
      <c r="EW212" s="163"/>
      <c r="EX212" s="163"/>
      <c r="EY212" s="163"/>
      <c r="EZ212" s="163"/>
      <c r="FA212" s="163"/>
      <c r="FB212" s="163"/>
      <c r="FC212" s="742"/>
      <c r="FD212" s="648" t="str">
        <f t="shared" si="94"/>
        <v/>
      </c>
      <c r="FE212" s="183"/>
      <c r="FF212" s="201"/>
      <c r="FG212" s="201"/>
      <c r="FH212" s="201"/>
      <c r="FI212" s="201"/>
      <c r="FJ212" s="201"/>
      <c r="FK212" s="201"/>
      <c r="FL212" s="182"/>
      <c r="FM212" s="182"/>
      <c r="FN212" s="334"/>
      <c r="FO212" s="123" t="str">
        <f t="shared" si="95"/>
        <v/>
      </c>
      <c r="FP212" s="889" t="str">
        <f>IF(Table1[[#This Row],[Baumwollanteil (in %)]]&lt;&gt;"","05","")</f>
        <v/>
      </c>
      <c r="FQ212" s="999"/>
      <c r="FR212" s="179" t="str">
        <f t="shared" si="96"/>
        <v/>
      </c>
      <c r="FS212" s="175"/>
      <c r="FT212" s="175"/>
      <c r="FU212" s="175"/>
      <c r="FV212" s="745" t="str">
        <f t="shared" si="97"/>
        <v/>
      </c>
      <c r="FZ212" s="24"/>
      <c r="GA212" s="24"/>
      <c r="GC212" s="1010" t="str">
        <f>IF(Table1[[#This Row],[Global Trade Item Number (GTIN)]]="","",Table1[[#This Row],[Global Trade Item Number (GTIN)]])</f>
        <v/>
      </c>
      <c r="GD212" s="790" t="str">
        <f>IF(Table1[[#This Row],[WAWI-Nr./ Kreditoren-Nummer
(ASDV)]]&lt;&gt;"",Table1[[#This Row],[WAWI-Nr./ Kreditoren-Nummer
(ASDV)]],"")</f>
        <v/>
      </c>
      <c r="GE212" s="190"/>
      <c r="GF212" s="790" t="str">
        <f>IF(Table1[[#This Row],[Gültig ab (Datum)]]&lt;&gt;"","31.12.9999","")</f>
        <v/>
      </c>
      <c r="GG212" s="190"/>
      <c r="GH212" s="190"/>
      <c r="GI212" s="616"/>
      <c r="GJ212" s="765"/>
      <c r="GK212" s="763"/>
      <c r="GL212" s="617"/>
      <c r="GM212" s="617"/>
      <c r="GN212" s="617"/>
      <c r="GO212" s="617"/>
      <c r="GP212" s="617"/>
      <c r="GQ212" s="775"/>
      <c r="GR212" s="771"/>
      <c r="GS212" s="159"/>
      <c r="GT212" s="610"/>
      <c r="GU212" s="610"/>
      <c r="GV212" s="610"/>
      <c r="GW212" s="610"/>
      <c r="GX212" s="610"/>
      <c r="GY212" s="610"/>
      <c r="GZ212" s="610"/>
      <c r="HA212" s="610"/>
      <c r="HB212" s="771"/>
      <c r="HC212" s="610"/>
      <c r="HD212" s="610"/>
      <c r="HE212" s="610"/>
      <c r="HF212" s="610"/>
      <c r="HG212" s="610"/>
      <c r="HH212" s="610"/>
      <c r="HI212" s="610"/>
      <c r="HJ212" s="610"/>
      <c r="HK212" s="610"/>
      <c r="HL212" s="771"/>
      <c r="HM212" s="610"/>
      <c r="HN212" s="610"/>
      <c r="HO212" s="610"/>
      <c r="HP212" s="610"/>
      <c r="HQ212" s="610"/>
      <c r="HR212" s="610"/>
      <c r="HS212" s="610"/>
      <c r="HT212" s="610"/>
      <c r="HU212" s="610"/>
      <c r="HV212" s="771"/>
      <c r="HW212" s="610"/>
      <c r="HX212" s="610"/>
      <c r="HY212" s="610"/>
      <c r="HZ212" s="610"/>
      <c r="IA212" s="610"/>
      <c r="IB212" s="610"/>
      <c r="IC212" s="610"/>
      <c r="ID212" s="610"/>
      <c r="IE212" s="610"/>
      <c r="IF212" s="610"/>
      <c r="IG212" s="771"/>
      <c r="IH212" s="610"/>
      <c r="II212" s="610"/>
      <c r="IJ212" s="610"/>
      <c r="IK212" s="610"/>
      <c r="IL212" s="610"/>
      <c r="IM212" s="610"/>
      <c r="IN212" s="610"/>
      <c r="IO212" s="610"/>
      <c r="IP212" s="610"/>
      <c r="IQ212" s="610"/>
      <c r="IR212" s="771"/>
      <c r="IS212" s="610"/>
      <c r="IT212" s="610"/>
      <c r="IU212" s="610"/>
      <c r="IV212" s="610"/>
      <c r="IW212" s="610"/>
      <c r="IX212" s="610"/>
      <c r="IY212" s="610"/>
      <c r="IZ212" s="610"/>
      <c r="JA212" s="610"/>
      <c r="JB212" s="610"/>
      <c r="JC212" s="771"/>
      <c r="JD212" s="610"/>
      <c r="JE212" s="610"/>
      <c r="JF212" s="610"/>
      <c r="JG212" s="610"/>
      <c r="JH212" s="610"/>
      <c r="JI212" s="610"/>
      <c r="JJ212" s="610"/>
      <c r="JK212" s="610"/>
      <c r="JL212" s="610"/>
      <c r="JM212" s="827"/>
      <c r="JN212" s="771"/>
      <c r="JO212" s="610"/>
      <c r="JP212" s="610"/>
      <c r="JQ212" s="610"/>
      <c r="JR212" s="610"/>
      <c r="JS212" s="610"/>
      <c r="JT212" s="610"/>
      <c r="JU212" s="610"/>
      <c r="JV212" s="610"/>
      <c r="JW212" s="610"/>
      <c r="JX212" s="610"/>
      <c r="JY212" s="771"/>
      <c r="JZ212" s="610"/>
      <c r="KA212" s="610"/>
      <c r="KB212" s="610"/>
      <c r="KC212" s="610"/>
      <c r="KD212" s="610"/>
      <c r="KE212" s="610"/>
      <c r="KF212" s="610"/>
      <c r="KG212" s="610"/>
      <c r="KH212" s="610"/>
      <c r="KI212" s="610"/>
      <c r="KL212" s="803" t="str">
        <f>IF(Table1[[#This Row],[GTIN]]&lt;&gt;"",Table1[[#This Row],[GTIN]],"")</f>
        <v/>
      </c>
      <c r="KM212" s="804" t="str">
        <f>Table1[[#This Row],[Kreditor]]</f>
        <v/>
      </c>
      <c r="KN212" s="805" t="str">
        <f>IF(Table1[[#This Row],[Gültig ab (Datum)]]&lt;&gt;"",Table1[[#This Row],[Gültig ab (Datum)]],"")</f>
        <v/>
      </c>
      <c r="KO212" s="805" t="str">
        <f>Table1[[#This Row],[Gültig bis]]</f>
        <v/>
      </c>
      <c r="KP212" s="818" t="str">
        <f>IF(Table1[[#This Row],[Artikel verpackt? 
(X=Ja)]]="","",Table1[[#This Row],[Artikel verpackt? 
(X=Ja)]])</f>
        <v/>
      </c>
      <c r="KQ212" s="806" t="str">
        <f>IF(Table1[[#This Row],[Verpackung recyclingfähig?
(X=Ja)]]="","",Table1[[#This Row],[Verpackung recyclingfähig?
(X=Ja)]])</f>
        <v/>
      </c>
      <c r="KR212" s="807"/>
      <c r="KS212" s="808"/>
      <c r="KT212" s="809"/>
      <c r="KU212" s="809"/>
      <c r="KV212" s="809"/>
      <c r="KW212" s="809"/>
      <c r="KX212" s="809"/>
      <c r="KY212" s="809"/>
      <c r="KZ212" s="810"/>
      <c r="LA212" s="811" t="str">
        <f>IF(Table1[[#This Row],[Hauptkörper - B1 - Art]]="","",VLOOKUP(Table1[[#This Row],[Hauptkörper - B1 - Art]],'DD FD'!B:C,2,FALSE))</f>
        <v/>
      </c>
      <c r="LB212" s="812" t="str">
        <f>IF(Table1[[#This Row],[Hauptkörper - B1 - Fraktion]]="","",VLOOKUP(Table1[[#This Row],[Hauptkörper - B1 - Fraktion]],'DD FD'!H:J,3,FALSE))</f>
        <v/>
      </c>
      <c r="LC212" s="809" t="str">
        <f>IF(Table1[[#This Row],[Hauptkörper - B1 - Gewicht
(in G)]]="","",Table1[[#This Row],[Hauptkörper - B1 - Gewicht
(in G)]])</f>
        <v/>
      </c>
      <c r="LD212" s="809" t="str">
        <f>IF(Table1[[#This Row],[Hauptkörper - B1 - Lizenzierungs-pflichtig? (X=Ja)]]="","",Table1[[#This Row],[Hauptkörper - B1 - Lizenzierungs-pflichtig? (X=Ja)]])</f>
        <v/>
      </c>
      <c r="LE212" s="812" t="str">
        <f>IF(Table1[[#This Row],[Hauptkörper - B1 - Virgin Material]]="","",VLOOKUP(Table1[[#This Row],[Hauptkörper - B1 - Virgin Material]],'DD FD'!AJ:AK,2,FALSE))</f>
        <v/>
      </c>
      <c r="LF212" s="813" t="str">
        <f>IF(Table1[[#This Row],[Hauptkörper - B1 - Virgin Material Anteil (in %)]]="","",Table1[[#This Row],[Hauptkörper - B1 - Virgin Material Anteil (in %)]])</f>
        <v/>
      </c>
      <c r="LG212" s="812" t="str">
        <f>IF(Table1[[#This Row],[Hauptkörper - B1 - Recyceltes Material]]="","",VLOOKUP(Table1[[#This Row],[Hauptkörper - B1 - Recyceltes Material]],'DD FD'!AL:AM,2,FALSE))</f>
        <v/>
      </c>
      <c r="LH212" s="813" t="str">
        <f>IF(Table1[[#This Row],[Hauptkörper - B1 - Recyceltes Material Anteil (in %)]]="","",Table1[[#This Row],[Hauptkörper - B1 - Recyceltes Material Anteil (in %)]])</f>
        <v/>
      </c>
      <c r="LI212" s="814" t="str">
        <f>IF(Table1[[#This Row],[Hauptkörper - B1 - Beschichtung]]="","",VLOOKUP(Table1[[#This Row],[Hauptkörper - B1 - Beschichtung]],'DD FD'!AE:AF,2,FALSE))</f>
        <v/>
      </c>
      <c r="LJ212" s="815" t="str">
        <f>IF(Table1[[#This Row],[Hauptkörper - B1 - Beschichtung Anteil (in %)]]="","",Table1[[#This Row],[Hauptkörper - B1 - Beschichtung Anteil (in %)]])</f>
        <v/>
      </c>
      <c r="LK212" s="811" t="str">
        <f>IF(Table1[[#This Row],[Hauptkörper - B2 - Art]]="","",VLOOKUP(Table1[[#This Row],[Hauptkörper - B2 - Art]],'DD FD'!B:C,2,FALSE))</f>
        <v/>
      </c>
      <c r="LL212" s="812" t="str">
        <f>IF(Table1[[#This Row],[Hauptkörper - B2 - Fraktion]]="","",VLOOKUP(Table1[[#This Row],[Hauptkörper - B2 - Fraktion]],'DD FD'!H:J,3,FALSE))</f>
        <v/>
      </c>
      <c r="LM212" s="809" t="str">
        <f>IF(Table1[[#This Row],[Hauptkörper - B2 - Gewicht
(in G)]]="","",Table1[[#This Row],[Hauptkörper - B2 - Gewicht
(in G)]])</f>
        <v/>
      </c>
      <c r="LN212" s="809" t="str">
        <f>IF(Table1[[#This Row],[Hauptkörper - B2 - Lizenzierungs-pflichtig? (X=Ja)]]="","",Table1[[#This Row],[Hauptkörper - B2 - Lizenzierungs-pflichtig? (X=Ja)]])</f>
        <v/>
      </c>
      <c r="LO212" s="812" t="str">
        <f>IF(Table1[[#This Row],[Hauptkörper - B2 - Virgin Material]]="","",VLOOKUP(Table1[[#This Row],[Hauptkörper - B2 - Virgin Material]],'DD FD'!AJ:AK,2,FALSE))</f>
        <v/>
      </c>
      <c r="LP212" s="813" t="str">
        <f>IF(Table1[[#This Row],[Hauptkörper - B2 - Virgin Material Anteil (in %)]]="","",Table1[[#This Row],[Hauptkörper - B2 - Virgin Material Anteil (in %)]])</f>
        <v/>
      </c>
      <c r="LQ212" s="812" t="str">
        <f>IF(Table1[[#This Row],[Hauptkörper - B2 - Recyceltes Material]]="","",VLOOKUP(Table1[[#This Row],[Hauptkörper - B2 - Recyceltes Material]],'DD FD'!AL:AM,2,FALSE))</f>
        <v/>
      </c>
      <c r="LR212" s="813" t="str">
        <f>IF(Table1[[#This Row],[Hauptkörper - B2 - Recyceltes Material Anteil (in %)]]="","",Table1[[#This Row],[Hauptkörper - B2 - Recyceltes Material Anteil (in %)]])</f>
        <v/>
      </c>
      <c r="LS212" s="812" t="str">
        <f>IF(Table1[[#This Row],[Hauptkörper - B2 - Beschichtung]]="","",VLOOKUP(Table1[[#This Row],[Hauptkörper - B2 - Beschichtung]],'DD FD'!AE:AF,2,FALSE))</f>
        <v/>
      </c>
      <c r="LT212" s="815" t="str">
        <f>IF(Table1[[#This Row],[Hauptkörper - B2 - Beschichtung Anteil (in %)]]="","",Table1[[#This Row],[Hauptkörper - B2 - Beschichtung Anteil (in %)]])</f>
        <v/>
      </c>
      <c r="LU212" s="811" t="str">
        <f>IF(Table1[[#This Row],[Hauptkörper - B3 - Art]]="","",VLOOKUP(Table1[[#This Row],[Hauptkörper - B3 - Art]],'DD FD'!B:C,2,FALSE))</f>
        <v/>
      </c>
      <c r="LV212" s="812" t="str">
        <f>IF(Table1[[#This Row],[Hauptkörper - B3 - Fraktion]]="","",VLOOKUP(Table1[[#This Row],[Hauptkörper - B3 - Fraktion]],'DD FD'!H:J,3,FALSE))</f>
        <v/>
      </c>
      <c r="LW212" s="809" t="str">
        <f>IF(Table1[[#This Row],[Hauptkörper - B3 - Gewicht
(in G)]]="","",Table1[[#This Row],[Hauptkörper - B3 - Gewicht
(in G)]])</f>
        <v/>
      </c>
      <c r="LX212" s="809" t="str">
        <f>IF(Table1[[#This Row],[Hauptkörper - B3 - Lizenzierungs-pflichtig? (X=Ja)]]="","",Table1[[#This Row],[Hauptkörper - B3 - Lizenzierungs-pflichtig? (X=Ja)]])</f>
        <v/>
      </c>
      <c r="LY212" s="812" t="str">
        <f>IF(Table1[[#This Row],[Hauptkörper - B3 - Virgin Material]]="","",VLOOKUP(Table1[[#This Row],[Hauptkörper - B3 - Virgin Material]],'DD FD'!AJ:AK,2,FALSE))</f>
        <v/>
      </c>
      <c r="LZ212" s="813" t="str">
        <f>IF(Table1[[#This Row],[Hauptkörper - B3 - Virgin Material Anteil (in %)]]="","",Table1[[#This Row],[Hauptkörper - B3 - Virgin Material Anteil (in %)]])</f>
        <v/>
      </c>
      <c r="MA212" s="812" t="str">
        <f>IF(Table1[[#This Row],[Hauptkörper - B3 - Recyceltes Material]]="","",VLOOKUP(Table1[[#This Row],[Hauptkörper - B3 - Recyceltes Material]],'DD FD'!AL:AM,2,FALSE))</f>
        <v/>
      </c>
      <c r="MB212" s="813" t="str">
        <f>IF(Table1[[#This Row],[Hauptkörper - B3 - Recyceltes Material Anteil (in %)]]="","",Table1[[#This Row],[Hauptkörper - B3 - Recyceltes Material Anteil (in %)]])</f>
        <v/>
      </c>
      <c r="MC212" s="812" t="str">
        <f>IF(Table1[[#This Row],[Hauptkörper - B3 - Beschichtung]]="","",VLOOKUP(Table1[[#This Row],[Hauptkörper - B3 - Beschichtung]],'DD FD'!AE:AF,2,FALSE))</f>
        <v/>
      </c>
      <c r="MD212" s="815" t="str">
        <f>IF(Table1[[#This Row],[Hauptkörper - B3 - Beschichtung Anteil (in %)]]="","",Table1[[#This Row],[Hauptkörper - B3 - Beschichtung Anteil (in %)]])</f>
        <v/>
      </c>
      <c r="ME212" s="811" t="str">
        <f>IF(Table1[[#This Row],[Verschluss - B1 - Art]]="","",VLOOKUP(Table1[[#This Row],[Verschluss - B1 - Art]],'DD FD'!D:E,2,FALSE))</f>
        <v/>
      </c>
      <c r="MF212" s="812" t="str">
        <f>IF(Table1[[#This Row],[Verschluss - B1 - Fraktion]]="","",VLOOKUP(Table1[[#This Row],[Verschluss - B1 - Fraktion]],'DD FD'!H:J,3,FALSE))</f>
        <v/>
      </c>
      <c r="MG212" s="809" t="str">
        <f>IF(Table1[[#This Row],[Verschluss - B1 - Gewicht (in G)]]="","",Table1[[#This Row],[Verschluss - B1 - Gewicht (in G)]])</f>
        <v/>
      </c>
      <c r="MH212" s="809" t="str">
        <f>IF(Table1[[#This Row],[Verschluss - B1 - Lizenzierungs-pflichtig? (X=Ja)]]="","",Table1[[#This Row],[Verschluss - B1 - Lizenzierungs-pflichtig? (X=Ja)]])</f>
        <v/>
      </c>
      <c r="MI212" s="809" t="str">
        <f>IF(Table1[[#This Row],[Verschluss - B1 - Trennbar vom Hauptkörper? (X=Ja)]]="","",Table1[[#This Row],[Verschluss - B1 - Trennbar vom Hauptkörper? (X=Ja)]])</f>
        <v/>
      </c>
      <c r="MJ212" s="812" t="str">
        <f>IF(Table1[[#This Row],[Verschluss - B1 - Virgin Material]]="","",VLOOKUP(Table1[[#This Row],[Verschluss - B1 - Virgin Material]],'DD FD'!AJ:AK,2,FALSE))</f>
        <v/>
      </c>
      <c r="MK212" s="813" t="str">
        <f>IF(Table1[[#This Row],[Verschluss - B1 - Virgin Material Anteil (in %)]]="","",Table1[[#This Row],[Verschluss - B1 - Virgin Material Anteil (in %)]])</f>
        <v/>
      </c>
      <c r="ML212" s="812" t="str">
        <f>IF(Table1[[#This Row],[Verschluss - B1 - Recyceltes Material]]="","",VLOOKUP(Table1[[#This Row],[Verschluss - B1 - Recyceltes Material]],'DD FD'!AL:AM,2,FALSE))</f>
        <v/>
      </c>
      <c r="MM212" s="813" t="str">
        <f>IF(Table1[[#This Row],[Verschluss - B1 - Recyceltes Material Anteil (in %)]]="","",Table1[[#This Row],[Verschluss - B1 - Recyceltes Material Anteil (in %)]])</f>
        <v/>
      </c>
      <c r="MN212" s="812" t="str">
        <f>IF(Table1[[#This Row],[Verschluss - B1 - Beschichtung]]="","",VLOOKUP(Table1[[#This Row],[Verschluss - B1 - Beschichtung]],'DD FD'!AE:AF,2,FALSE))</f>
        <v/>
      </c>
      <c r="MO212" s="815" t="str">
        <f>IF(Table1[[#This Row],[Verschluss - B1 - Beschichtung Anteil (in %)]]="","",Table1[[#This Row],[Verschluss - B1 - Beschichtung Anteil (in %)]])</f>
        <v/>
      </c>
      <c r="MP212" s="811" t="str">
        <f>IF(Table1[[#This Row],[Verschluss - B2 - Art]]="","",VLOOKUP(Table1[[#This Row],[Verschluss - B2 - Art]],'DD FD'!D:E,2,FALSE))</f>
        <v/>
      </c>
      <c r="MQ212" s="812" t="str">
        <f>IF(Table1[[#This Row],[Verschluss - B2 - Fraktion]]="","",VLOOKUP(Table1[[#This Row],[Verschluss - B2 - Fraktion]],'DD FD'!H:J,3,FALSE))</f>
        <v/>
      </c>
      <c r="MR212" s="809" t="str">
        <f>IF(Table1[[#This Row],[Verschluss - B2 - Gewicht (in G)]]="","",Table1[[#This Row],[Verschluss - B2 - Gewicht (in G)]])</f>
        <v/>
      </c>
      <c r="MS212" s="809" t="str">
        <f>IF(Table1[[#This Row],[Verschluss - B2 - Lizenzierungs-pflichtig? (X=Ja)]]="","",Table1[[#This Row],[Verschluss - B2 - Lizenzierungs-pflichtig? (X=Ja)]])</f>
        <v/>
      </c>
      <c r="MT212" s="809" t="str">
        <f>IF(Table1[[#This Row],[Verschluss - B2 - Trennbar vom Hauptkörper? (X=Ja)]]="","",Table1[[#This Row],[Verschluss - B2 - Trennbar vom Hauptkörper? (X=Ja)]])</f>
        <v/>
      </c>
      <c r="MU212" s="812" t="str">
        <f>IF(Table1[[#This Row],[Verschluss - B2 - Virgin Material]]="","",VLOOKUP(Table1[[#This Row],[Verschluss - B2 - Virgin Material]],'DD FD'!AJ:AK,2,FALSE))</f>
        <v/>
      </c>
      <c r="MV212" s="813" t="str">
        <f>IF(Table1[[#This Row],[Verschluss - B2 - Virgin Material Anteil (in %)]]="","",Table1[[#This Row],[Verschluss - B2 - Virgin Material Anteil (in %)]])</f>
        <v/>
      </c>
      <c r="MW212" s="812" t="str">
        <f>IF(Table1[[#This Row],[Verschluss - B2 - Recyceltes Material]]="","",VLOOKUP(Table1[[#This Row],[Verschluss - B2 - Recyceltes Material]],'DD FD'!AL:AM,2,FALSE))</f>
        <v/>
      </c>
      <c r="MX212" s="813" t="str">
        <f>IF(Table1[[#This Row],[Verschluss - B2 - Recyceltes Material Anteil (in %)]]="","",Table1[[#This Row],[Verschluss - B2 - Recyceltes Material Anteil (in %)]])</f>
        <v/>
      </c>
      <c r="MY212" s="812" t="str">
        <f>IF(Table1[[#This Row],[Verschluss - B2 - Beschichtung]]="","",VLOOKUP(Table1[[#This Row],[Verschluss - B2 - Beschichtung]],'DD FD'!AE:AF,2,FALSE))</f>
        <v/>
      </c>
      <c r="MZ212" s="815" t="str">
        <f>IF(Table1[[#This Row],[Verschluss - B2 - Beschichtung Anteil (in %)]]="","",Table1[[#This Row],[Verschluss - B2 - Beschichtung Anteil (in %)]])</f>
        <v/>
      </c>
      <c r="NA212" s="811" t="str">
        <f>IF(Table1[[#This Row],[Verschluss - B3 - Art]]="","",VLOOKUP(Table1[[#This Row],[Verschluss - B3 - Art]],'DD FD'!D:E,2,FALSE))</f>
        <v/>
      </c>
      <c r="NB212" s="812" t="str">
        <f>IF(Table1[[#This Row],[Verschluss - B3 - Fraktion]]="","",VLOOKUP(Table1[[#This Row],[Verschluss - B3 - Fraktion]],'DD FD'!H:J,3,FALSE))</f>
        <v/>
      </c>
      <c r="NC212" s="809" t="str">
        <f>IF(Table1[[#This Row],[Verschluss - B3 - Gewicht (in G)]]="","",Table1[[#This Row],[Verschluss - B3 - Gewicht (in G)]])</f>
        <v/>
      </c>
      <c r="ND212" s="809" t="str">
        <f>IF(Table1[[#This Row],[Verschluss - B3 - Lizenzierungs-pflichtig? (X=Ja)]]="","",Table1[[#This Row],[Verschluss - B3 - Lizenzierungs-pflichtig? (X=Ja)]])</f>
        <v/>
      </c>
      <c r="NE212" s="809" t="str">
        <f>IF(Table1[[#This Row],[Verschluss - B3 - Trennbar vom Hauptkörper? (X=Ja)]]="","",Table1[[#This Row],[Verschluss - B3 - Trennbar vom Hauptkörper? (X=Ja)]])</f>
        <v/>
      </c>
      <c r="NF212" s="812" t="str">
        <f>IF(Table1[[#This Row],[Verschluss - B3 - Virgin Material]]="","",VLOOKUP(Table1[[#This Row],[Verschluss - B3 - Virgin Material]],'DD FD'!AJ:AK,2,FALSE))</f>
        <v/>
      </c>
      <c r="NG212" s="813" t="str">
        <f>IF(Table1[[#This Row],[Verschluss - B3 - Virgin Material Anteil (in %)]]="","",Table1[[#This Row],[Verschluss - B3 - Virgin Material Anteil (in %)]])</f>
        <v/>
      </c>
      <c r="NH212" s="812" t="str">
        <f>IF(Table1[[#This Row],[Verschluss - B3 - Recyceltes Material]]="","",VLOOKUP(Table1[[#This Row],[Verschluss - B3 - Recyceltes Material]],'DD FD'!AL:AM,2,FALSE))</f>
        <v/>
      </c>
      <c r="NI212" s="813" t="str">
        <f>IF(Table1[[#This Row],[Verschluss - B3 - Recyceltes Material Anteil (in %)]]="","",Table1[[#This Row],[Verschluss - B3 - Recyceltes Material Anteil (in %)]])</f>
        <v/>
      </c>
      <c r="NJ212" s="812" t="str">
        <f>IF(Table1[[#This Row],[Verschluss - B3 - Beschichtung]]="","",VLOOKUP(Table1[[#This Row],[Verschluss - B3 - Beschichtung]],'DD FD'!AE:AF,2,FALSE))</f>
        <v/>
      </c>
      <c r="NK212" s="815" t="str">
        <f>IF(Table1[[#This Row],[Verschluss - B3 - Beschichtung Anteil (in %)]]="","",Table1[[#This Row],[Verschluss - B3 - Beschichtung Anteil (in %)]])</f>
        <v/>
      </c>
      <c r="NL212" s="811" t="str">
        <f>IF(Table1[[#This Row],[Etikett - B1 - Art]]="","",VLOOKUP(Table1[[#This Row],[Etikett - B1 - Art]],'DD FD'!F:G,2,FALSE))</f>
        <v/>
      </c>
      <c r="NM212" s="812" t="str">
        <f>IF(Table1[[#This Row],[Etikett - B1 - Fraktion]]="","",VLOOKUP(Table1[[#This Row],[Etikett - B1 - Fraktion]],'DD FD'!H:J,3,FALSE))</f>
        <v/>
      </c>
      <c r="NN212" s="809" t="str">
        <f>IF(Table1[[#This Row],[Etikett - B1 - Gewicht (in G)]]="","",Table1[[#This Row],[Etikett - B1 - Gewicht (in G)]])</f>
        <v/>
      </c>
      <c r="NO212" s="809" t="str">
        <f>IF(Table1[[#This Row],[Etikett - B1 - Lizenzierungs-pflichtig? (X=Ja)]]="","",Table1[[#This Row],[Etikett - B1 - Lizenzierungs-pflichtig? (X=Ja)]])</f>
        <v/>
      </c>
      <c r="NP212" s="809" t="str">
        <f>IF(Table1[[#This Row],[Etikett - B1 - Trennbar vom Hauptkörper? (X=Ja)]]="","",Table1[[#This Row],[Etikett - B1 - Trennbar vom Hauptkörper? (X=Ja)]])</f>
        <v/>
      </c>
      <c r="NQ212" s="812" t="str">
        <f>IF(Table1[[#This Row],[Etikett - B1 - Virgin Material]]="","",VLOOKUP(Table1[[#This Row],[Etikett - B1 - Virgin Material]],'DD FD'!AJ:AK,2,FALSE))</f>
        <v/>
      </c>
      <c r="NR212" s="813" t="str">
        <f>IF(Table1[[#This Row],[Etikett - B1 - Virgin Material Anteil (in %)]]="","",Table1[[#This Row],[Etikett - B1 - Virgin Material Anteil (in %)]])</f>
        <v/>
      </c>
      <c r="NS212" s="812" t="str">
        <f>IF(Table1[[#This Row],[Etikett - B1 - Recyceltes Material]]="","",VLOOKUP(Table1[[#This Row],[Etikett - B1 - Recyceltes Material]],'DD FD'!AL:AM,2,FALSE))</f>
        <v/>
      </c>
      <c r="NT212" s="813" t="str">
        <f>IF(Table1[[#This Row],[Etikett - B1 - Recyceltes Material Anteil (in %)]]="","",Table1[[#This Row],[Etikett - B1 - Recyceltes Material Anteil (in %)]])</f>
        <v/>
      </c>
      <c r="NU212" s="812" t="str">
        <f>IF(Table1[[#This Row],[Etikett - B1 - Beschichtung]]="","",VLOOKUP(Table1[[#This Row],[Etikett - B1 - Beschichtung]],'DD FD'!AE:AF,2,FALSE))</f>
        <v/>
      </c>
      <c r="NV212" s="815" t="str">
        <f>IF(Table1[[#This Row],[Etikett - B1 - Beschichtung Anteil (in %)]]="","",Table1[[#This Row],[Etikett - B1 - Beschichtung Anteil (in %)]])</f>
        <v/>
      </c>
      <c r="NW212" s="811" t="str">
        <f>IF(Table1[[#This Row],[Etikett - B2 - Art]]="","",VLOOKUP(Table1[[#This Row],[Etikett - B2 - Art]],'DD FD'!F:G,2,FALSE))</f>
        <v/>
      </c>
      <c r="NX212" s="812" t="str">
        <f>IF(Table1[[#This Row],[Etikett - B2 - Fraktion]]="","",VLOOKUP(Table1[[#This Row],[Etikett - B2 - Fraktion]],'DD FD'!H:J,3,FALSE))</f>
        <v/>
      </c>
      <c r="NY212" s="809" t="str">
        <f>IF(Table1[[#This Row],[Etikett - B2 - Gewicht (in G)]]="","",Table1[[#This Row],[Etikett - B2 - Gewicht (in G)]])</f>
        <v/>
      </c>
      <c r="NZ212" s="809" t="str">
        <f>IF(Table1[[#This Row],[Etikett - B2 - Lizenzierungs-pflichtig? (X=Ja)]]="","",Table1[[#This Row],[Etikett - B2 - Lizenzierungs-pflichtig? (X=Ja)]])</f>
        <v/>
      </c>
      <c r="OA212" s="809" t="str">
        <f>IF(Table1[[#This Row],[Etikett - B2 - Trennbar vom Hauptkörper? (X=Ja)]]="","",Table1[[#This Row],[Etikett - B2 - Trennbar vom Hauptkörper? (X=Ja)]])</f>
        <v/>
      </c>
      <c r="OB212" s="812" t="str">
        <f>IF(Table1[[#This Row],[Etikett - B2 - Virgin Material]]="","",VLOOKUP(Table1[[#This Row],[Etikett - B2 - Virgin Material]],'DD FD'!AJ:AK,2,FALSE))</f>
        <v/>
      </c>
      <c r="OC212" s="813" t="str">
        <f>IF(Table1[[#This Row],[Etikett - B2 - Virgin Material Anteil (in %)]]="","",Table1[[#This Row],[Etikett - B2 - Virgin Material Anteil (in %)]])</f>
        <v/>
      </c>
      <c r="OD212" s="812" t="str">
        <f>IF(Table1[[#This Row],[Etikett - B2 - Recyceltes Material]]="","",VLOOKUP(Table1[[#This Row],[Etikett - B2 - Recyceltes Material]],'DD FD'!AL:AM,2,FALSE))</f>
        <v/>
      </c>
      <c r="OE212" s="813" t="str">
        <f>IF(Table1[[#This Row],[Etikett - B2 - Recyceltes Material Anteil (in %)]]="","",Table1[[#This Row],[Etikett - B2 - Recyceltes Material Anteil (in %)]])</f>
        <v/>
      </c>
      <c r="OF212" s="812" t="str">
        <f>IF(Table1[[#This Row],[Etikett - B2 - Beschichtung]]="","",VLOOKUP(Table1[[#This Row],[Etikett - B2 - Beschichtung]],'DD FD'!AE:AF,2,FALSE))</f>
        <v/>
      </c>
      <c r="OG212" s="815" t="str">
        <f>IF(Table1[[#This Row],[Etikett - B2 - Beschichtung Anteil (in %)]]="","",Table1[[#This Row],[Etikett - B2 - Beschichtung Anteil (in %)]])</f>
        <v/>
      </c>
      <c r="OH212" s="811" t="str">
        <f>IF(Table1[[#This Row],[Etikett - B3 - Art]]="","",VLOOKUP(Table1[[#This Row],[Etikett - B3 - Art]],'DD FD'!F:G,2,FALSE))</f>
        <v/>
      </c>
      <c r="OI212" s="812" t="str">
        <f>IF(Table1[[#This Row],[Etikett - B3 - Fraktion]]="","",VLOOKUP(Table1[[#This Row],[Etikett - B3 - Fraktion]],'DD FD'!H:J,3,FALSE))</f>
        <v/>
      </c>
      <c r="OJ212" s="809" t="str">
        <f>IF(Table1[[#This Row],[Etikett - B3 - Gewicht (in G)]]="","",Table1[[#This Row],[Etikett - B3 - Gewicht (in G)]])</f>
        <v/>
      </c>
      <c r="OK212" s="809" t="str">
        <f>IF(Table1[[#This Row],[Etikett - B3 - Lizenzierungs-pflichtig? (X=Ja)]]="","",Table1[[#This Row],[Etikett - B3 - Lizenzierungs-pflichtig? (X=Ja)]])</f>
        <v/>
      </c>
      <c r="OL212" s="809" t="str">
        <f>IF(Table1[[#This Row],[Etikett - B3 - Trennbar vom Hauptkörper? (X=Ja)]]="","",Table1[[#This Row],[Etikett - B3 - Trennbar vom Hauptkörper? (X=Ja)]])</f>
        <v/>
      </c>
      <c r="OM212" s="812" t="str">
        <f>IF(Table1[[#This Row],[Etikett - B3 - Virgin Material]]="","",VLOOKUP(Table1[[#This Row],[Etikett - B3 - Virgin Material]],'DD FD'!AJ:AK,2,FALSE))</f>
        <v/>
      </c>
      <c r="ON212" s="813" t="str">
        <f>IF(Table1[[#This Row],[Etikett - B3 - Virgin Material Anteil (in %)]]="","",Table1[[#This Row],[Etikett - B3 - Virgin Material Anteil (in %)]])</f>
        <v/>
      </c>
      <c r="OO212" s="812" t="str">
        <f>IF(Table1[[#This Row],[Etikett - B3 - Recyceltes Material]]="","",VLOOKUP(Table1[[#This Row],[Etikett - B3 - Recyceltes Material]],'DD FD'!AL:AM,2,FALSE))</f>
        <v/>
      </c>
      <c r="OP212" s="813" t="str">
        <f>IF(Table1[[#This Row],[Etikett - B3 - Recyceltes Material Anteil (in %)]]="","",Table1[[#This Row],[Etikett - B3 - Recyceltes Material Anteil (in %)]])</f>
        <v/>
      </c>
      <c r="OQ212" s="812" t="str">
        <f>IF(Table1[[#This Row],[Etikett - B3 - Beschichtung]]="","",VLOOKUP(Table1[[#This Row],[Etikett - B3 - Beschichtung]],'DD FD'!AE:AF,2,FALSE))</f>
        <v/>
      </c>
      <c r="OR212" s="861" t="str">
        <f>IF(Table1[[#This Row],[Etikett - B3 - Beschichtung Anteil (in %)]]="","",Table1[[#This Row],[Etikett - B3 - Beschichtung Anteil (in %)]])</f>
        <v/>
      </c>
      <c r="OS212" s="866">
        <f>ROUNDUP(SUM(
IF(AND(LB212='DD FD'!$J$7,LD212='DD FD'!$AI$3),LC212,0),
IF(AND(LL212='DD FD'!$J$7,LN212='DD FD'!$AI$3),LM212,0),
IF(AND(LV212='DD FD'!$J$7,LX212='DD FD'!$AI$3),LW212,0),
IF(AND(MF212='DD FD'!$J$7,MH212='DD FD'!$AI$3),MG212,0),
IF(AND(MQ212='DD FD'!$J$7,MS212='DD FD'!$AI$3),MR212,0),
IF(AND(NB212='DD FD'!$J$7,ND212='DD FD'!$AI$3),NC212,0),
IF(AND(NM212='DD FD'!$J$7,NO212='DD FD'!$AI$3),NN212,0),
IF(AND(NX212='DD FD'!$J$7,NZ212='DD FD'!$AI$3),NY212,0),
IF(AND(OI212='DD FD'!$J$7,OK212='DD FD'!$AI$3),OJ212,0),
),2)</f>
        <v>0</v>
      </c>
      <c r="OT212" s="865">
        <f>ROUNDUP(SUM(
IF(AND(LB212='DD FD'!$J$6,LD212='DD FD'!$AI$3),LC212,0),
IF(AND(LL212='DD FD'!$J$6,LN212='DD FD'!$AI$3),LM212,0),
IF(AND(LV212='DD FD'!$J$6,LX212='DD FD'!$AI$3),LW212,0),
IF(AND(MF212='DD FD'!$J$6,MH212='DD FD'!$AI$3),MG212,0),
IF(AND(MQ212='DD FD'!$J$6,MS212='DD FD'!$AI$3),MR212,0),
IF(AND(NB212='DD FD'!$J$6,ND212='DD FD'!$AI$3),NC212,0),
IF(AND(NM212='DD FD'!$J$6,NO212='DD FD'!$AI$3),NN212,0),
IF(AND(NX212='DD FD'!$J$6,NZ212='DD FD'!$AI$3),NY212,0),
IF(AND(OI212='DD FD'!$J$6,OK212='DD FD'!$AI$3),OJ212,0),
),2)</f>
        <v>0</v>
      </c>
      <c r="OU212" s="865">
        <f>ROUNDUP(SUM(
IF(AND(LB212='DD FD'!$J$10,LD212='DD FD'!$AI$3),LC212,0),
IF(AND(LL212='DD FD'!$J$10,LN212='DD FD'!$AI$3),LM212,0),
IF(AND(LV212='DD FD'!$J$10,LX212='DD FD'!$AI$3),LW212,0),
IF(AND(MF212='DD FD'!$J$10,MH212='DD FD'!$AI$3),MG212,0),
IF(AND(MQ212='DD FD'!$J$10,MS212='DD FD'!$AI$3),MR212,0),
IF(AND(NB212='DD FD'!$J$10,ND212='DD FD'!$AI$3),NC212,0),
IF(AND(NM212='DD FD'!$J$10,NO212='DD FD'!$AI$3),NN212,0),
IF(AND(NX212='DD FD'!$J$10,NZ212='DD FD'!$AI$3),NY212,0),
IF(AND(OI212='DD FD'!$J$10,OK212='DD FD'!$AI$3),OJ212,0),
),2)</f>
        <v>0</v>
      </c>
      <c r="OV212" s="865">
        <f>ROUNDUP(SUM(
IF(AND(LB212='DD FD'!$J$8,LD212='DD FD'!$AI$3),LC212,0),
IF(AND(LL212='DD FD'!$J$8,LN212='DD FD'!$AI$3),LM212,0),
IF(AND(LV212='DD FD'!$J$8,LX212='DD FD'!$AI$3),LW212,0),
IF(AND(MF212='DD FD'!$J$8,MH212='DD FD'!$AI$3),MG212,0),
IF(AND(MQ212='DD FD'!$J$8,MS212='DD FD'!$AI$3),MR212,0),
IF(AND(NB212='DD FD'!$J$8,ND212='DD FD'!$AI$3),NC212,0),
IF(AND(NM212='DD FD'!$J$8,NO212='DD FD'!$AI$3),NN212,0),
IF(AND(NX212='DD FD'!$J$8,NZ212='DD FD'!$AI$3),NY212,0),
IF(AND(OI212='DD FD'!$J$8,OK212='DD FD'!$AI$3),OJ212,0),
),2)</f>
        <v>0</v>
      </c>
      <c r="OW212" s="865">
        <f>ROUNDUP(SUM(
IF(AND(LB212='DD FD'!$J$5,LD212='DD FD'!$AI$3),LC212,0),
IF(AND(LL212='DD FD'!$J$5,LN212='DD FD'!$AI$3),LM212,0),
IF(AND(LV212='DD FD'!$J$5,LX212='DD FD'!$AI$3),LW212,0),
IF(AND(MF212='DD FD'!$J$5,MH212='DD FD'!$AI$3),MG212,0),
IF(AND(MQ212='DD FD'!$J$5,MS212='DD FD'!$AI$3),MR212,0),
IF(AND(NB212='DD FD'!$J$5,ND212='DD FD'!$AI$3),NC212,0),
IF(AND(NM212='DD FD'!$J$5,NO212='DD FD'!$AI$3),NN212,0),
IF(AND(NX212='DD FD'!$J$5,NZ212='DD FD'!$AI$3),NY212,0),
IF(AND(OI212='DD FD'!$J$5,OK212='DD FD'!$AI$3),OJ212,0),
),2)</f>
        <v>0</v>
      </c>
      <c r="OX212" s="865">
        <f>ROUNDUP(SUM(
IF(AND(LB212='DD FD'!$J$9,LD212='DD FD'!$AI$3),LC212,0),
IF(AND(LL212='DD FD'!$J$9,LN212='DD FD'!$AI$3),LM212,0),
IF(AND(LV212='DD FD'!$J$9,LX212='DD FD'!$AI$3),LW212,0),
IF(AND(MF212='DD FD'!$J$9,MH212='DD FD'!$AI$3),MG212,0),
IF(AND(MQ212='DD FD'!$J$9,MS212='DD FD'!$AI$3),MR212,0),
IF(AND(NB212='DD FD'!$J$9,ND212='DD FD'!$AI$3),NC212,0),
IF(AND(NM212='DD FD'!$J$9,NO212='DD FD'!$AI$3),NN212,0),
IF(AND(NX212='DD FD'!$J$9,NZ212='DD FD'!$AI$3),NY212,0),
IF(AND(OI212='DD FD'!$J$9,OK212='DD FD'!$AI$3),OJ212,0),
),2)</f>
        <v>0</v>
      </c>
      <c r="OY212" s="865">
        <f>ROUNDUP(SUM(
IF(AND(LB212='DD FD'!$J$4,LD212='DD FD'!$AI$3),LC212,0),
IF(AND(LL212='DD FD'!$J$4,LN212='DD FD'!$AI$3),LM212,0),
IF(AND(LV212='DD FD'!$J$4,LX212='DD FD'!$AI$3),LW212,0),
IF(AND(MF212='DD FD'!$J$4,MH212='DD FD'!$AI$3),MG212,0),
IF(AND(MQ212='DD FD'!$J$4,MS212='DD FD'!$AI$3),MR212,0),
IF(AND(NB212='DD FD'!$J$4,ND212='DD FD'!$AI$3),NC212,0),
IF(AND(NM212='DD FD'!$J$4,NO212='DD FD'!$AI$3),NN212,0),
IF(AND(NX212='DD FD'!$J$4,NZ212='DD FD'!$AI$3),NY212,0),
IF(AND(OI212='DD FD'!$J$4,OK212='DD FD'!$AI$3),OJ212,0),
),2)</f>
        <v>0</v>
      </c>
      <c r="OZ212" s="867">
        <f>ROUNDUP(SUM(
IF(AND(LB212='DD FD'!$J$11,LD212='DD FD'!$AI$3),LC212,0),
IF(AND(LL212='DD FD'!$J$11,LN212='DD FD'!$AI$3),LM212,0),
IF(AND(LV212='DD FD'!$J$11,LX212='DD FD'!$AI$3),LW212,0),
IF(AND(MF212='DD FD'!$J$11,MH212='DD FD'!$AI$3),MG212,0),
IF(AND(MQ212='DD FD'!$J$11,MS212='DD FD'!$AI$3),MR212,0),
IF(AND(NB212='DD FD'!$J$11,ND212='DD FD'!$AI$3),NC212,0),
IF(AND(NM212='DD FD'!$J$11,NO212='DD FD'!$AI$3),NN212,0),
IF(AND(NX212='DD FD'!$J$11,NZ212='DD FD'!$AI$3),NY212,0),
IF(AND(OI212='DD FD'!$J$11,OK212='DD FD'!$AI$3),OJ212,0),
),2)</f>
        <v>0</v>
      </c>
    </row>
    <row r="213" spans="1:416">
      <c r="A213" s="663"/>
      <c r="B213" s="182"/>
      <c r="C213" s="282"/>
      <c r="D213" s="282"/>
      <c r="E213" s="183"/>
      <c r="F213" s="355"/>
      <c r="G213" s="359"/>
      <c r="H213" s="664"/>
      <c r="I213" s="173"/>
      <c r="J213" s="161" t="str">
        <f t="shared" si="81"/>
        <v/>
      </c>
      <c r="K213" s="633" t="str">
        <f t="shared" si="98"/>
        <v/>
      </c>
      <c r="L213" s="636"/>
      <c r="M213" s="124" t="str">
        <f t="shared" si="99"/>
        <v/>
      </c>
      <c r="N213" s="125" t="str">
        <f t="shared" si="82"/>
        <v/>
      </c>
      <c r="O213" s="175"/>
      <c r="P213" s="175"/>
      <c r="Q213" s="126" t="str">
        <f t="shared" si="100"/>
        <v/>
      </c>
      <c r="R213" s="184"/>
      <c r="S213" s="184"/>
      <c r="T213" s="182"/>
      <c r="U213" s="182"/>
      <c r="V213" s="182"/>
      <c r="W213" s="358"/>
      <c r="X213" s="182"/>
      <c r="Y213" s="183"/>
      <c r="Z213" s="123"/>
      <c r="AA213" s="176"/>
      <c r="AB213" s="176"/>
      <c r="AC213" s="176"/>
      <c r="AD213" s="176"/>
      <c r="AE213" s="176"/>
      <c r="AF213" s="176"/>
      <c r="AG213" s="127" t="str">
        <f t="shared" si="101"/>
        <v/>
      </c>
      <c r="AH213" s="127" t="str">
        <f t="shared" si="102"/>
        <v/>
      </c>
      <c r="AI213" s="370"/>
      <c r="AJ213" s="635"/>
      <c r="AK213" s="619" t="str">
        <f t="shared" si="103"/>
        <v/>
      </c>
      <c r="AL213" s="124" t="str">
        <f t="shared" si="83"/>
        <v/>
      </c>
      <c r="AM213" s="124" t="str">
        <f t="shared" si="84"/>
        <v/>
      </c>
      <c r="AN213" s="124" t="str">
        <f t="shared" si="85"/>
        <v/>
      </c>
      <c r="AO213" s="124" t="str">
        <f t="shared" si="86"/>
        <v/>
      </c>
      <c r="AP213" s="184"/>
      <c r="AQ213" s="182"/>
      <c r="AR213" s="182"/>
      <c r="AS213" s="182"/>
      <c r="AT213" s="182"/>
      <c r="AU213" s="127" t="str">
        <f t="shared" si="87"/>
        <v/>
      </c>
      <c r="AV213" s="354"/>
      <c r="AW213" s="127" t="str">
        <f t="shared" si="88"/>
        <v/>
      </c>
      <c r="AX213" s="144" t="str">
        <f t="shared" si="89"/>
        <v/>
      </c>
      <c r="AY213" s="182"/>
      <c r="AZ213" s="23"/>
      <c r="BA213" s="23"/>
      <c r="BB213" s="183"/>
      <c r="BC213" s="622"/>
      <c r="BD213" s="649" t="str">
        <f t="shared" si="104"/>
        <v/>
      </c>
      <c r="BE213" s="354"/>
      <c r="BF213" s="192" t="str">
        <f t="shared" si="105"/>
        <v/>
      </c>
      <c r="BG213" s="159"/>
      <c r="BH213" s="159"/>
      <c r="BI213" s="182"/>
      <c r="BJ213" s="194"/>
      <c r="BK213" s="194"/>
      <c r="BL213" s="194"/>
      <c r="BM213" s="127" t="str">
        <f t="shared" si="90"/>
        <v/>
      </c>
      <c r="BN213" s="194"/>
      <c r="BO213" s="178" t="str">
        <f t="shared" si="91"/>
        <v/>
      </c>
      <c r="BP213" s="191"/>
      <c r="BQ213" s="182"/>
      <c r="BR213" s="23"/>
      <c r="BS213" s="23"/>
      <c r="BT213" s="23"/>
      <c r="BU213" s="651"/>
      <c r="BV213" s="647"/>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633" t="str">
        <f t="shared" si="106"/>
        <v/>
      </c>
      <c r="DY213" s="736"/>
      <c r="DZ213" s="334"/>
      <c r="EA213" s="736"/>
      <c r="EB213" s="197"/>
      <c r="EC213" s="194"/>
      <c r="ED213" s="197"/>
      <c r="EE213" s="197"/>
      <c r="EF213" s="194"/>
      <c r="EG213" s="194"/>
      <c r="EH213" s="194"/>
      <c r="EI213" s="123" t="str">
        <f t="shared" si="92"/>
        <v/>
      </c>
      <c r="EJ213" s="194"/>
      <c r="EK213" s="620" t="str">
        <f t="shared" si="93"/>
        <v/>
      </c>
      <c r="EL213" s="756"/>
      <c r="EM213" s="620" t="str">
        <f t="shared" si="107"/>
        <v/>
      </c>
      <c r="EN213" s="733"/>
      <c r="EO213" s="163"/>
      <c r="EP213" s="163"/>
      <c r="EQ213" s="163"/>
      <c r="ER213" s="163"/>
      <c r="ES213" s="163"/>
      <c r="ET213" s="163"/>
      <c r="EU213" s="163"/>
      <c r="EV213" s="163"/>
      <c r="EW213" s="163"/>
      <c r="EX213" s="163"/>
      <c r="EY213" s="163"/>
      <c r="EZ213" s="163"/>
      <c r="FA213" s="163"/>
      <c r="FB213" s="163"/>
      <c r="FC213" s="742"/>
      <c r="FD213" s="648" t="str">
        <f t="shared" si="94"/>
        <v/>
      </c>
      <c r="FE213" s="183"/>
      <c r="FF213" s="201"/>
      <c r="FG213" s="201"/>
      <c r="FH213" s="201"/>
      <c r="FI213" s="201"/>
      <c r="FJ213" s="201"/>
      <c r="FK213" s="201"/>
      <c r="FL213" s="182"/>
      <c r="FM213" s="182"/>
      <c r="FN213" s="334"/>
      <c r="FO213" s="123" t="str">
        <f t="shared" si="95"/>
        <v/>
      </c>
      <c r="FP213" s="889" t="str">
        <f>IF(Table1[[#This Row],[Baumwollanteil (in %)]]&lt;&gt;"","05","")</f>
        <v/>
      </c>
      <c r="FQ213" s="999"/>
      <c r="FR213" s="179" t="str">
        <f t="shared" si="96"/>
        <v/>
      </c>
      <c r="FS213" s="175"/>
      <c r="FT213" s="175"/>
      <c r="FU213" s="175"/>
      <c r="FV213" s="745" t="str">
        <f t="shared" si="97"/>
        <v/>
      </c>
      <c r="FZ213" s="24"/>
      <c r="GA213" s="24"/>
      <c r="GC213" s="1010" t="str">
        <f>IF(Table1[[#This Row],[Global Trade Item Number (GTIN)]]="","",Table1[[#This Row],[Global Trade Item Number (GTIN)]])</f>
        <v/>
      </c>
      <c r="GD213" s="790" t="str">
        <f>IF(Table1[[#This Row],[WAWI-Nr./ Kreditoren-Nummer
(ASDV)]]&lt;&gt;"",Table1[[#This Row],[WAWI-Nr./ Kreditoren-Nummer
(ASDV)]],"")</f>
        <v/>
      </c>
      <c r="GE213" s="190"/>
      <c r="GF213" s="790" t="str">
        <f>IF(Table1[[#This Row],[Gültig ab (Datum)]]&lt;&gt;"","31.12.9999","")</f>
        <v/>
      </c>
      <c r="GG213" s="190"/>
      <c r="GH213" s="190"/>
      <c r="GI213" s="616"/>
      <c r="GJ213" s="765"/>
      <c r="GK213" s="763"/>
      <c r="GL213" s="617"/>
      <c r="GM213" s="617"/>
      <c r="GN213" s="617"/>
      <c r="GO213" s="617"/>
      <c r="GP213" s="617"/>
      <c r="GQ213" s="775"/>
      <c r="GR213" s="771"/>
      <c r="GS213" s="159"/>
      <c r="GT213" s="610"/>
      <c r="GU213" s="610"/>
      <c r="GV213" s="610"/>
      <c r="GW213" s="610"/>
      <c r="GX213" s="610"/>
      <c r="GY213" s="610"/>
      <c r="GZ213" s="610"/>
      <c r="HA213" s="610"/>
      <c r="HB213" s="771"/>
      <c r="HC213" s="610"/>
      <c r="HD213" s="610"/>
      <c r="HE213" s="610"/>
      <c r="HF213" s="610"/>
      <c r="HG213" s="610"/>
      <c r="HH213" s="610"/>
      <c r="HI213" s="610"/>
      <c r="HJ213" s="610"/>
      <c r="HK213" s="610"/>
      <c r="HL213" s="771"/>
      <c r="HM213" s="610"/>
      <c r="HN213" s="610"/>
      <c r="HO213" s="610"/>
      <c r="HP213" s="610"/>
      <c r="HQ213" s="610"/>
      <c r="HR213" s="610"/>
      <c r="HS213" s="610"/>
      <c r="HT213" s="610"/>
      <c r="HU213" s="610"/>
      <c r="HV213" s="771"/>
      <c r="HW213" s="610"/>
      <c r="HX213" s="610"/>
      <c r="HY213" s="610"/>
      <c r="HZ213" s="610"/>
      <c r="IA213" s="610"/>
      <c r="IB213" s="610"/>
      <c r="IC213" s="610"/>
      <c r="ID213" s="610"/>
      <c r="IE213" s="610"/>
      <c r="IF213" s="610"/>
      <c r="IG213" s="771"/>
      <c r="IH213" s="610"/>
      <c r="II213" s="610"/>
      <c r="IJ213" s="610"/>
      <c r="IK213" s="610"/>
      <c r="IL213" s="610"/>
      <c r="IM213" s="610"/>
      <c r="IN213" s="610"/>
      <c r="IO213" s="610"/>
      <c r="IP213" s="610"/>
      <c r="IQ213" s="610"/>
      <c r="IR213" s="771"/>
      <c r="IS213" s="610"/>
      <c r="IT213" s="610"/>
      <c r="IU213" s="610"/>
      <c r="IV213" s="610"/>
      <c r="IW213" s="610"/>
      <c r="IX213" s="610"/>
      <c r="IY213" s="610"/>
      <c r="IZ213" s="610"/>
      <c r="JA213" s="610"/>
      <c r="JB213" s="610"/>
      <c r="JC213" s="771"/>
      <c r="JD213" s="610"/>
      <c r="JE213" s="610"/>
      <c r="JF213" s="610"/>
      <c r="JG213" s="610"/>
      <c r="JH213" s="610"/>
      <c r="JI213" s="610"/>
      <c r="JJ213" s="610"/>
      <c r="JK213" s="610"/>
      <c r="JL213" s="610"/>
      <c r="JM213" s="827"/>
      <c r="JN213" s="771"/>
      <c r="JO213" s="610"/>
      <c r="JP213" s="610"/>
      <c r="JQ213" s="610"/>
      <c r="JR213" s="610"/>
      <c r="JS213" s="610"/>
      <c r="JT213" s="610"/>
      <c r="JU213" s="610"/>
      <c r="JV213" s="610"/>
      <c r="JW213" s="610"/>
      <c r="JX213" s="610"/>
      <c r="JY213" s="771"/>
      <c r="JZ213" s="610"/>
      <c r="KA213" s="610"/>
      <c r="KB213" s="610"/>
      <c r="KC213" s="610"/>
      <c r="KD213" s="610"/>
      <c r="KE213" s="610"/>
      <c r="KF213" s="610"/>
      <c r="KG213" s="610"/>
      <c r="KH213" s="610"/>
      <c r="KI213" s="610"/>
      <c r="KL213" s="803" t="str">
        <f>IF(Table1[[#This Row],[GTIN]]&lt;&gt;"",Table1[[#This Row],[GTIN]],"")</f>
        <v/>
      </c>
      <c r="KM213" s="804" t="str">
        <f>Table1[[#This Row],[Kreditor]]</f>
        <v/>
      </c>
      <c r="KN213" s="805" t="str">
        <f>IF(Table1[[#This Row],[Gültig ab (Datum)]]&lt;&gt;"",Table1[[#This Row],[Gültig ab (Datum)]],"")</f>
        <v/>
      </c>
      <c r="KO213" s="805" t="str">
        <f>Table1[[#This Row],[Gültig bis]]</f>
        <v/>
      </c>
      <c r="KP213" s="818" t="str">
        <f>IF(Table1[[#This Row],[Artikel verpackt? 
(X=Ja)]]="","",Table1[[#This Row],[Artikel verpackt? 
(X=Ja)]])</f>
        <v/>
      </c>
      <c r="KQ213" s="806" t="str">
        <f>IF(Table1[[#This Row],[Verpackung recyclingfähig?
(X=Ja)]]="","",Table1[[#This Row],[Verpackung recyclingfähig?
(X=Ja)]])</f>
        <v/>
      </c>
      <c r="KR213" s="807"/>
      <c r="KS213" s="808"/>
      <c r="KT213" s="809"/>
      <c r="KU213" s="809"/>
      <c r="KV213" s="809"/>
      <c r="KW213" s="809"/>
      <c r="KX213" s="809"/>
      <c r="KY213" s="809"/>
      <c r="KZ213" s="810"/>
      <c r="LA213" s="811" t="str">
        <f>IF(Table1[[#This Row],[Hauptkörper - B1 - Art]]="","",VLOOKUP(Table1[[#This Row],[Hauptkörper - B1 - Art]],'DD FD'!B:C,2,FALSE))</f>
        <v/>
      </c>
      <c r="LB213" s="812" t="str">
        <f>IF(Table1[[#This Row],[Hauptkörper - B1 - Fraktion]]="","",VLOOKUP(Table1[[#This Row],[Hauptkörper - B1 - Fraktion]],'DD FD'!H:J,3,FALSE))</f>
        <v/>
      </c>
      <c r="LC213" s="809" t="str">
        <f>IF(Table1[[#This Row],[Hauptkörper - B1 - Gewicht
(in G)]]="","",Table1[[#This Row],[Hauptkörper - B1 - Gewicht
(in G)]])</f>
        <v/>
      </c>
      <c r="LD213" s="809" t="str">
        <f>IF(Table1[[#This Row],[Hauptkörper - B1 - Lizenzierungs-pflichtig? (X=Ja)]]="","",Table1[[#This Row],[Hauptkörper - B1 - Lizenzierungs-pflichtig? (X=Ja)]])</f>
        <v/>
      </c>
      <c r="LE213" s="812" t="str">
        <f>IF(Table1[[#This Row],[Hauptkörper - B1 - Virgin Material]]="","",VLOOKUP(Table1[[#This Row],[Hauptkörper - B1 - Virgin Material]],'DD FD'!AJ:AK,2,FALSE))</f>
        <v/>
      </c>
      <c r="LF213" s="813" t="str">
        <f>IF(Table1[[#This Row],[Hauptkörper - B1 - Virgin Material Anteil (in %)]]="","",Table1[[#This Row],[Hauptkörper - B1 - Virgin Material Anteil (in %)]])</f>
        <v/>
      </c>
      <c r="LG213" s="812" t="str">
        <f>IF(Table1[[#This Row],[Hauptkörper - B1 - Recyceltes Material]]="","",VLOOKUP(Table1[[#This Row],[Hauptkörper - B1 - Recyceltes Material]],'DD FD'!AL:AM,2,FALSE))</f>
        <v/>
      </c>
      <c r="LH213" s="813" t="str">
        <f>IF(Table1[[#This Row],[Hauptkörper - B1 - Recyceltes Material Anteil (in %)]]="","",Table1[[#This Row],[Hauptkörper - B1 - Recyceltes Material Anteil (in %)]])</f>
        <v/>
      </c>
      <c r="LI213" s="814" t="str">
        <f>IF(Table1[[#This Row],[Hauptkörper - B1 - Beschichtung]]="","",VLOOKUP(Table1[[#This Row],[Hauptkörper - B1 - Beschichtung]],'DD FD'!AE:AF,2,FALSE))</f>
        <v/>
      </c>
      <c r="LJ213" s="815" t="str">
        <f>IF(Table1[[#This Row],[Hauptkörper - B1 - Beschichtung Anteil (in %)]]="","",Table1[[#This Row],[Hauptkörper - B1 - Beschichtung Anteil (in %)]])</f>
        <v/>
      </c>
      <c r="LK213" s="811" t="str">
        <f>IF(Table1[[#This Row],[Hauptkörper - B2 - Art]]="","",VLOOKUP(Table1[[#This Row],[Hauptkörper - B2 - Art]],'DD FD'!B:C,2,FALSE))</f>
        <v/>
      </c>
      <c r="LL213" s="812" t="str">
        <f>IF(Table1[[#This Row],[Hauptkörper - B2 - Fraktion]]="","",VLOOKUP(Table1[[#This Row],[Hauptkörper - B2 - Fraktion]],'DD FD'!H:J,3,FALSE))</f>
        <v/>
      </c>
      <c r="LM213" s="809" t="str">
        <f>IF(Table1[[#This Row],[Hauptkörper - B2 - Gewicht
(in G)]]="","",Table1[[#This Row],[Hauptkörper - B2 - Gewicht
(in G)]])</f>
        <v/>
      </c>
      <c r="LN213" s="809" t="str">
        <f>IF(Table1[[#This Row],[Hauptkörper - B2 - Lizenzierungs-pflichtig? (X=Ja)]]="","",Table1[[#This Row],[Hauptkörper - B2 - Lizenzierungs-pflichtig? (X=Ja)]])</f>
        <v/>
      </c>
      <c r="LO213" s="812" t="str">
        <f>IF(Table1[[#This Row],[Hauptkörper - B2 - Virgin Material]]="","",VLOOKUP(Table1[[#This Row],[Hauptkörper - B2 - Virgin Material]],'DD FD'!AJ:AK,2,FALSE))</f>
        <v/>
      </c>
      <c r="LP213" s="813" t="str">
        <f>IF(Table1[[#This Row],[Hauptkörper - B2 - Virgin Material Anteil (in %)]]="","",Table1[[#This Row],[Hauptkörper - B2 - Virgin Material Anteil (in %)]])</f>
        <v/>
      </c>
      <c r="LQ213" s="812" t="str">
        <f>IF(Table1[[#This Row],[Hauptkörper - B2 - Recyceltes Material]]="","",VLOOKUP(Table1[[#This Row],[Hauptkörper - B2 - Recyceltes Material]],'DD FD'!AL:AM,2,FALSE))</f>
        <v/>
      </c>
      <c r="LR213" s="813" t="str">
        <f>IF(Table1[[#This Row],[Hauptkörper - B2 - Recyceltes Material Anteil (in %)]]="","",Table1[[#This Row],[Hauptkörper - B2 - Recyceltes Material Anteil (in %)]])</f>
        <v/>
      </c>
      <c r="LS213" s="812" t="str">
        <f>IF(Table1[[#This Row],[Hauptkörper - B2 - Beschichtung]]="","",VLOOKUP(Table1[[#This Row],[Hauptkörper - B2 - Beschichtung]],'DD FD'!AE:AF,2,FALSE))</f>
        <v/>
      </c>
      <c r="LT213" s="815" t="str">
        <f>IF(Table1[[#This Row],[Hauptkörper - B2 - Beschichtung Anteil (in %)]]="","",Table1[[#This Row],[Hauptkörper - B2 - Beschichtung Anteil (in %)]])</f>
        <v/>
      </c>
      <c r="LU213" s="811" t="str">
        <f>IF(Table1[[#This Row],[Hauptkörper - B3 - Art]]="","",VLOOKUP(Table1[[#This Row],[Hauptkörper - B3 - Art]],'DD FD'!B:C,2,FALSE))</f>
        <v/>
      </c>
      <c r="LV213" s="812" t="str">
        <f>IF(Table1[[#This Row],[Hauptkörper - B3 - Fraktion]]="","",VLOOKUP(Table1[[#This Row],[Hauptkörper - B3 - Fraktion]],'DD FD'!H:J,3,FALSE))</f>
        <v/>
      </c>
      <c r="LW213" s="809" t="str">
        <f>IF(Table1[[#This Row],[Hauptkörper - B3 - Gewicht
(in G)]]="","",Table1[[#This Row],[Hauptkörper - B3 - Gewicht
(in G)]])</f>
        <v/>
      </c>
      <c r="LX213" s="809" t="str">
        <f>IF(Table1[[#This Row],[Hauptkörper - B3 - Lizenzierungs-pflichtig? (X=Ja)]]="","",Table1[[#This Row],[Hauptkörper - B3 - Lizenzierungs-pflichtig? (X=Ja)]])</f>
        <v/>
      </c>
      <c r="LY213" s="812" t="str">
        <f>IF(Table1[[#This Row],[Hauptkörper - B3 - Virgin Material]]="","",VLOOKUP(Table1[[#This Row],[Hauptkörper - B3 - Virgin Material]],'DD FD'!AJ:AK,2,FALSE))</f>
        <v/>
      </c>
      <c r="LZ213" s="813" t="str">
        <f>IF(Table1[[#This Row],[Hauptkörper - B3 - Virgin Material Anteil (in %)]]="","",Table1[[#This Row],[Hauptkörper - B3 - Virgin Material Anteil (in %)]])</f>
        <v/>
      </c>
      <c r="MA213" s="812" t="str">
        <f>IF(Table1[[#This Row],[Hauptkörper - B3 - Recyceltes Material]]="","",VLOOKUP(Table1[[#This Row],[Hauptkörper - B3 - Recyceltes Material]],'DD FD'!AL:AM,2,FALSE))</f>
        <v/>
      </c>
      <c r="MB213" s="813" t="str">
        <f>IF(Table1[[#This Row],[Hauptkörper - B3 - Recyceltes Material Anteil (in %)]]="","",Table1[[#This Row],[Hauptkörper - B3 - Recyceltes Material Anteil (in %)]])</f>
        <v/>
      </c>
      <c r="MC213" s="812" t="str">
        <f>IF(Table1[[#This Row],[Hauptkörper - B3 - Beschichtung]]="","",VLOOKUP(Table1[[#This Row],[Hauptkörper - B3 - Beschichtung]],'DD FD'!AE:AF,2,FALSE))</f>
        <v/>
      </c>
      <c r="MD213" s="815" t="str">
        <f>IF(Table1[[#This Row],[Hauptkörper - B3 - Beschichtung Anteil (in %)]]="","",Table1[[#This Row],[Hauptkörper - B3 - Beschichtung Anteil (in %)]])</f>
        <v/>
      </c>
      <c r="ME213" s="811" t="str">
        <f>IF(Table1[[#This Row],[Verschluss - B1 - Art]]="","",VLOOKUP(Table1[[#This Row],[Verschluss - B1 - Art]],'DD FD'!D:E,2,FALSE))</f>
        <v/>
      </c>
      <c r="MF213" s="812" t="str">
        <f>IF(Table1[[#This Row],[Verschluss - B1 - Fraktion]]="","",VLOOKUP(Table1[[#This Row],[Verschluss - B1 - Fraktion]],'DD FD'!H:J,3,FALSE))</f>
        <v/>
      </c>
      <c r="MG213" s="809" t="str">
        <f>IF(Table1[[#This Row],[Verschluss - B1 - Gewicht (in G)]]="","",Table1[[#This Row],[Verschluss - B1 - Gewicht (in G)]])</f>
        <v/>
      </c>
      <c r="MH213" s="809" t="str">
        <f>IF(Table1[[#This Row],[Verschluss - B1 - Lizenzierungs-pflichtig? (X=Ja)]]="","",Table1[[#This Row],[Verschluss - B1 - Lizenzierungs-pflichtig? (X=Ja)]])</f>
        <v/>
      </c>
      <c r="MI213" s="809" t="str">
        <f>IF(Table1[[#This Row],[Verschluss - B1 - Trennbar vom Hauptkörper? (X=Ja)]]="","",Table1[[#This Row],[Verschluss - B1 - Trennbar vom Hauptkörper? (X=Ja)]])</f>
        <v/>
      </c>
      <c r="MJ213" s="812" t="str">
        <f>IF(Table1[[#This Row],[Verschluss - B1 - Virgin Material]]="","",VLOOKUP(Table1[[#This Row],[Verschluss - B1 - Virgin Material]],'DD FD'!AJ:AK,2,FALSE))</f>
        <v/>
      </c>
      <c r="MK213" s="813" t="str">
        <f>IF(Table1[[#This Row],[Verschluss - B1 - Virgin Material Anteil (in %)]]="","",Table1[[#This Row],[Verschluss - B1 - Virgin Material Anteil (in %)]])</f>
        <v/>
      </c>
      <c r="ML213" s="812" t="str">
        <f>IF(Table1[[#This Row],[Verschluss - B1 - Recyceltes Material]]="","",VLOOKUP(Table1[[#This Row],[Verschluss - B1 - Recyceltes Material]],'DD FD'!AL:AM,2,FALSE))</f>
        <v/>
      </c>
      <c r="MM213" s="813" t="str">
        <f>IF(Table1[[#This Row],[Verschluss - B1 - Recyceltes Material Anteil (in %)]]="","",Table1[[#This Row],[Verschluss - B1 - Recyceltes Material Anteil (in %)]])</f>
        <v/>
      </c>
      <c r="MN213" s="812" t="str">
        <f>IF(Table1[[#This Row],[Verschluss - B1 - Beschichtung]]="","",VLOOKUP(Table1[[#This Row],[Verschluss - B1 - Beschichtung]],'DD FD'!AE:AF,2,FALSE))</f>
        <v/>
      </c>
      <c r="MO213" s="815" t="str">
        <f>IF(Table1[[#This Row],[Verschluss - B1 - Beschichtung Anteil (in %)]]="","",Table1[[#This Row],[Verschluss - B1 - Beschichtung Anteil (in %)]])</f>
        <v/>
      </c>
      <c r="MP213" s="811" t="str">
        <f>IF(Table1[[#This Row],[Verschluss - B2 - Art]]="","",VLOOKUP(Table1[[#This Row],[Verschluss - B2 - Art]],'DD FD'!D:E,2,FALSE))</f>
        <v/>
      </c>
      <c r="MQ213" s="812" t="str">
        <f>IF(Table1[[#This Row],[Verschluss - B2 - Fraktion]]="","",VLOOKUP(Table1[[#This Row],[Verschluss - B2 - Fraktion]],'DD FD'!H:J,3,FALSE))</f>
        <v/>
      </c>
      <c r="MR213" s="809" t="str">
        <f>IF(Table1[[#This Row],[Verschluss - B2 - Gewicht (in G)]]="","",Table1[[#This Row],[Verschluss - B2 - Gewicht (in G)]])</f>
        <v/>
      </c>
      <c r="MS213" s="809" t="str">
        <f>IF(Table1[[#This Row],[Verschluss - B2 - Lizenzierungs-pflichtig? (X=Ja)]]="","",Table1[[#This Row],[Verschluss - B2 - Lizenzierungs-pflichtig? (X=Ja)]])</f>
        <v/>
      </c>
      <c r="MT213" s="809" t="str">
        <f>IF(Table1[[#This Row],[Verschluss - B2 - Trennbar vom Hauptkörper? (X=Ja)]]="","",Table1[[#This Row],[Verschluss - B2 - Trennbar vom Hauptkörper? (X=Ja)]])</f>
        <v/>
      </c>
      <c r="MU213" s="812" t="str">
        <f>IF(Table1[[#This Row],[Verschluss - B2 - Virgin Material]]="","",VLOOKUP(Table1[[#This Row],[Verschluss - B2 - Virgin Material]],'DD FD'!AJ:AK,2,FALSE))</f>
        <v/>
      </c>
      <c r="MV213" s="813" t="str">
        <f>IF(Table1[[#This Row],[Verschluss - B2 - Virgin Material Anteil (in %)]]="","",Table1[[#This Row],[Verschluss - B2 - Virgin Material Anteil (in %)]])</f>
        <v/>
      </c>
      <c r="MW213" s="812" t="str">
        <f>IF(Table1[[#This Row],[Verschluss - B2 - Recyceltes Material]]="","",VLOOKUP(Table1[[#This Row],[Verschluss - B2 - Recyceltes Material]],'DD FD'!AL:AM,2,FALSE))</f>
        <v/>
      </c>
      <c r="MX213" s="813" t="str">
        <f>IF(Table1[[#This Row],[Verschluss - B2 - Recyceltes Material Anteil (in %)]]="","",Table1[[#This Row],[Verschluss - B2 - Recyceltes Material Anteil (in %)]])</f>
        <v/>
      </c>
      <c r="MY213" s="812" t="str">
        <f>IF(Table1[[#This Row],[Verschluss - B2 - Beschichtung]]="","",VLOOKUP(Table1[[#This Row],[Verschluss - B2 - Beschichtung]],'DD FD'!AE:AF,2,FALSE))</f>
        <v/>
      </c>
      <c r="MZ213" s="815" t="str">
        <f>IF(Table1[[#This Row],[Verschluss - B2 - Beschichtung Anteil (in %)]]="","",Table1[[#This Row],[Verschluss - B2 - Beschichtung Anteil (in %)]])</f>
        <v/>
      </c>
      <c r="NA213" s="811" t="str">
        <f>IF(Table1[[#This Row],[Verschluss - B3 - Art]]="","",VLOOKUP(Table1[[#This Row],[Verschluss - B3 - Art]],'DD FD'!D:E,2,FALSE))</f>
        <v/>
      </c>
      <c r="NB213" s="812" t="str">
        <f>IF(Table1[[#This Row],[Verschluss - B3 - Fraktion]]="","",VLOOKUP(Table1[[#This Row],[Verschluss - B3 - Fraktion]],'DD FD'!H:J,3,FALSE))</f>
        <v/>
      </c>
      <c r="NC213" s="809" t="str">
        <f>IF(Table1[[#This Row],[Verschluss - B3 - Gewicht (in G)]]="","",Table1[[#This Row],[Verschluss - B3 - Gewicht (in G)]])</f>
        <v/>
      </c>
      <c r="ND213" s="809" t="str">
        <f>IF(Table1[[#This Row],[Verschluss - B3 - Lizenzierungs-pflichtig? (X=Ja)]]="","",Table1[[#This Row],[Verschluss - B3 - Lizenzierungs-pflichtig? (X=Ja)]])</f>
        <v/>
      </c>
      <c r="NE213" s="809" t="str">
        <f>IF(Table1[[#This Row],[Verschluss - B3 - Trennbar vom Hauptkörper? (X=Ja)]]="","",Table1[[#This Row],[Verschluss - B3 - Trennbar vom Hauptkörper? (X=Ja)]])</f>
        <v/>
      </c>
      <c r="NF213" s="812" t="str">
        <f>IF(Table1[[#This Row],[Verschluss - B3 - Virgin Material]]="","",VLOOKUP(Table1[[#This Row],[Verschluss - B3 - Virgin Material]],'DD FD'!AJ:AK,2,FALSE))</f>
        <v/>
      </c>
      <c r="NG213" s="813" t="str">
        <f>IF(Table1[[#This Row],[Verschluss - B3 - Virgin Material Anteil (in %)]]="","",Table1[[#This Row],[Verschluss - B3 - Virgin Material Anteil (in %)]])</f>
        <v/>
      </c>
      <c r="NH213" s="812" t="str">
        <f>IF(Table1[[#This Row],[Verschluss - B3 - Recyceltes Material]]="","",VLOOKUP(Table1[[#This Row],[Verschluss - B3 - Recyceltes Material]],'DD FD'!AL:AM,2,FALSE))</f>
        <v/>
      </c>
      <c r="NI213" s="813" t="str">
        <f>IF(Table1[[#This Row],[Verschluss - B3 - Recyceltes Material Anteil (in %)]]="","",Table1[[#This Row],[Verschluss - B3 - Recyceltes Material Anteil (in %)]])</f>
        <v/>
      </c>
      <c r="NJ213" s="812" t="str">
        <f>IF(Table1[[#This Row],[Verschluss - B3 - Beschichtung]]="","",VLOOKUP(Table1[[#This Row],[Verschluss - B3 - Beschichtung]],'DD FD'!AE:AF,2,FALSE))</f>
        <v/>
      </c>
      <c r="NK213" s="815" t="str">
        <f>IF(Table1[[#This Row],[Verschluss - B3 - Beschichtung Anteil (in %)]]="","",Table1[[#This Row],[Verschluss - B3 - Beschichtung Anteil (in %)]])</f>
        <v/>
      </c>
      <c r="NL213" s="811" t="str">
        <f>IF(Table1[[#This Row],[Etikett - B1 - Art]]="","",VLOOKUP(Table1[[#This Row],[Etikett - B1 - Art]],'DD FD'!F:G,2,FALSE))</f>
        <v/>
      </c>
      <c r="NM213" s="812" t="str">
        <f>IF(Table1[[#This Row],[Etikett - B1 - Fraktion]]="","",VLOOKUP(Table1[[#This Row],[Etikett - B1 - Fraktion]],'DD FD'!H:J,3,FALSE))</f>
        <v/>
      </c>
      <c r="NN213" s="809" t="str">
        <f>IF(Table1[[#This Row],[Etikett - B1 - Gewicht (in G)]]="","",Table1[[#This Row],[Etikett - B1 - Gewicht (in G)]])</f>
        <v/>
      </c>
      <c r="NO213" s="809" t="str">
        <f>IF(Table1[[#This Row],[Etikett - B1 - Lizenzierungs-pflichtig? (X=Ja)]]="","",Table1[[#This Row],[Etikett - B1 - Lizenzierungs-pflichtig? (X=Ja)]])</f>
        <v/>
      </c>
      <c r="NP213" s="809" t="str">
        <f>IF(Table1[[#This Row],[Etikett - B1 - Trennbar vom Hauptkörper? (X=Ja)]]="","",Table1[[#This Row],[Etikett - B1 - Trennbar vom Hauptkörper? (X=Ja)]])</f>
        <v/>
      </c>
      <c r="NQ213" s="812" t="str">
        <f>IF(Table1[[#This Row],[Etikett - B1 - Virgin Material]]="","",VLOOKUP(Table1[[#This Row],[Etikett - B1 - Virgin Material]],'DD FD'!AJ:AK,2,FALSE))</f>
        <v/>
      </c>
      <c r="NR213" s="813" t="str">
        <f>IF(Table1[[#This Row],[Etikett - B1 - Virgin Material Anteil (in %)]]="","",Table1[[#This Row],[Etikett - B1 - Virgin Material Anteil (in %)]])</f>
        <v/>
      </c>
      <c r="NS213" s="812" t="str">
        <f>IF(Table1[[#This Row],[Etikett - B1 - Recyceltes Material]]="","",VLOOKUP(Table1[[#This Row],[Etikett - B1 - Recyceltes Material]],'DD FD'!AL:AM,2,FALSE))</f>
        <v/>
      </c>
      <c r="NT213" s="813" t="str">
        <f>IF(Table1[[#This Row],[Etikett - B1 - Recyceltes Material Anteil (in %)]]="","",Table1[[#This Row],[Etikett - B1 - Recyceltes Material Anteil (in %)]])</f>
        <v/>
      </c>
      <c r="NU213" s="812" t="str">
        <f>IF(Table1[[#This Row],[Etikett - B1 - Beschichtung]]="","",VLOOKUP(Table1[[#This Row],[Etikett - B1 - Beschichtung]],'DD FD'!AE:AF,2,FALSE))</f>
        <v/>
      </c>
      <c r="NV213" s="815" t="str">
        <f>IF(Table1[[#This Row],[Etikett - B1 - Beschichtung Anteil (in %)]]="","",Table1[[#This Row],[Etikett - B1 - Beschichtung Anteil (in %)]])</f>
        <v/>
      </c>
      <c r="NW213" s="811" t="str">
        <f>IF(Table1[[#This Row],[Etikett - B2 - Art]]="","",VLOOKUP(Table1[[#This Row],[Etikett - B2 - Art]],'DD FD'!F:G,2,FALSE))</f>
        <v/>
      </c>
      <c r="NX213" s="812" t="str">
        <f>IF(Table1[[#This Row],[Etikett - B2 - Fraktion]]="","",VLOOKUP(Table1[[#This Row],[Etikett - B2 - Fraktion]],'DD FD'!H:J,3,FALSE))</f>
        <v/>
      </c>
      <c r="NY213" s="809" t="str">
        <f>IF(Table1[[#This Row],[Etikett - B2 - Gewicht (in G)]]="","",Table1[[#This Row],[Etikett - B2 - Gewicht (in G)]])</f>
        <v/>
      </c>
      <c r="NZ213" s="809" t="str">
        <f>IF(Table1[[#This Row],[Etikett - B2 - Lizenzierungs-pflichtig? (X=Ja)]]="","",Table1[[#This Row],[Etikett - B2 - Lizenzierungs-pflichtig? (X=Ja)]])</f>
        <v/>
      </c>
      <c r="OA213" s="809" t="str">
        <f>IF(Table1[[#This Row],[Etikett - B2 - Trennbar vom Hauptkörper? (X=Ja)]]="","",Table1[[#This Row],[Etikett - B2 - Trennbar vom Hauptkörper? (X=Ja)]])</f>
        <v/>
      </c>
      <c r="OB213" s="812" t="str">
        <f>IF(Table1[[#This Row],[Etikett - B2 - Virgin Material]]="","",VLOOKUP(Table1[[#This Row],[Etikett - B2 - Virgin Material]],'DD FD'!AJ:AK,2,FALSE))</f>
        <v/>
      </c>
      <c r="OC213" s="813" t="str">
        <f>IF(Table1[[#This Row],[Etikett - B2 - Virgin Material Anteil (in %)]]="","",Table1[[#This Row],[Etikett - B2 - Virgin Material Anteil (in %)]])</f>
        <v/>
      </c>
      <c r="OD213" s="812" t="str">
        <f>IF(Table1[[#This Row],[Etikett - B2 - Recyceltes Material]]="","",VLOOKUP(Table1[[#This Row],[Etikett - B2 - Recyceltes Material]],'DD FD'!AL:AM,2,FALSE))</f>
        <v/>
      </c>
      <c r="OE213" s="813" t="str">
        <f>IF(Table1[[#This Row],[Etikett - B2 - Recyceltes Material Anteil (in %)]]="","",Table1[[#This Row],[Etikett - B2 - Recyceltes Material Anteil (in %)]])</f>
        <v/>
      </c>
      <c r="OF213" s="812" t="str">
        <f>IF(Table1[[#This Row],[Etikett - B2 - Beschichtung]]="","",VLOOKUP(Table1[[#This Row],[Etikett - B2 - Beschichtung]],'DD FD'!AE:AF,2,FALSE))</f>
        <v/>
      </c>
      <c r="OG213" s="815" t="str">
        <f>IF(Table1[[#This Row],[Etikett - B2 - Beschichtung Anteil (in %)]]="","",Table1[[#This Row],[Etikett - B2 - Beschichtung Anteil (in %)]])</f>
        <v/>
      </c>
      <c r="OH213" s="811" t="str">
        <f>IF(Table1[[#This Row],[Etikett - B3 - Art]]="","",VLOOKUP(Table1[[#This Row],[Etikett - B3 - Art]],'DD FD'!F:G,2,FALSE))</f>
        <v/>
      </c>
      <c r="OI213" s="812" t="str">
        <f>IF(Table1[[#This Row],[Etikett - B3 - Fraktion]]="","",VLOOKUP(Table1[[#This Row],[Etikett - B3 - Fraktion]],'DD FD'!H:J,3,FALSE))</f>
        <v/>
      </c>
      <c r="OJ213" s="809" t="str">
        <f>IF(Table1[[#This Row],[Etikett - B3 - Gewicht (in G)]]="","",Table1[[#This Row],[Etikett - B3 - Gewicht (in G)]])</f>
        <v/>
      </c>
      <c r="OK213" s="809" t="str">
        <f>IF(Table1[[#This Row],[Etikett - B3 - Lizenzierungs-pflichtig? (X=Ja)]]="","",Table1[[#This Row],[Etikett - B3 - Lizenzierungs-pflichtig? (X=Ja)]])</f>
        <v/>
      </c>
      <c r="OL213" s="809" t="str">
        <f>IF(Table1[[#This Row],[Etikett - B3 - Trennbar vom Hauptkörper? (X=Ja)]]="","",Table1[[#This Row],[Etikett - B3 - Trennbar vom Hauptkörper? (X=Ja)]])</f>
        <v/>
      </c>
      <c r="OM213" s="812" t="str">
        <f>IF(Table1[[#This Row],[Etikett - B3 - Virgin Material]]="","",VLOOKUP(Table1[[#This Row],[Etikett - B3 - Virgin Material]],'DD FD'!AJ:AK,2,FALSE))</f>
        <v/>
      </c>
      <c r="ON213" s="813" t="str">
        <f>IF(Table1[[#This Row],[Etikett - B3 - Virgin Material Anteil (in %)]]="","",Table1[[#This Row],[Etikett - B3 - Virgin Material Anteil (in %)]])</f>
        <v/>
      </c>
      <c r="OO213" s="812" t="str">
        <f>IF(Table1[[#This Row],[Etikett - B3 - Recyceltes Material]]="","",VLOOKUP(Table1[[#This Row],[Etikett - B3 - Recyceltes Material]],'DD FD'!AL:AM,2,FALSE))</f>
        <v/>
      </c>
      <c r="OP213" s="813" t="str">
        <f>IF(Table1[[#This Row],[Etikett - B3 - Recyceltes Material Anteil (in %)]]="","",Table1[[#This Row],[Etikett - B3 - Recyceltes Material Anteil (in %)]])</f>
        <v/>
      </c>
      <c r="OQ213" s="812" t="str">
        <f>IF(Table1[[#This Row],[Etikett - B3 - Beschichtung]]="","",VLOOKUP(Table1[[#This Row],[Etikett - B3 - Beschichtung]],'DD FD'!AE:AF,2,FALSE))</f>
        <v/>
      </c>
      <c r="OR213" s="861" t="str">
        <f>IF(Table1[[#This Row],[Etikett - B3 - Beschichtung Anteil (in %)]]="","",Table1[[#This Row],[Etikett - B3 - Beschichtung Anteil (in %)]])</f>
        <v/>
      </c>
      <c r="OS213" s="866">
        <f>ROUNDUP(SUM(
IF(AND(LB213='DD FD'!$J$7,LD213='DD FD'!$AI$3),LC213,0),
IF(AND(LL213='DD FD'!$J$7,LN213='DD FD'!$AI$3),LM213,0),
IF(AND(LV213='DD FD'!$J$7,LX213='DD FD'!$AI$3),LW213,0),
IF(AND(MF213='DD FD'!$J$7,MH213='DD FD'!$AI$3),MG213,0),
IF(AND(MQ213='DD FD'!$J$7,MS213='DD FD'!$AI$3),MR213,0),
IF(AND(NB213='DD FD'!$J$7,ND213='DD FD'!$AI$3),NC213,0),
IF(AND(NM213='DD FD'!$J$7,NO213='DD FD'!$AI$3),NN213,0),
IF(AND(NX213='DD FD'!$J$7,NZ213='DD FD'!$AI$3),NY213,0),
IF(AND(OI213='DD FD'!$J$7,OK213='DD FD'!$AI$3),OJ213,0),
),2)</f>
        <v>0</v>
      </c>
      <c r="OT213" s="865">
        <f>ROUNDUP(SUM(
IF(AND(LB213='DD FD'!$J$6,LD213='DD FD'!$AI$3),LC213,0),
IF(AND(LL213='DD FD'!$J$6,LN213='DD FD'!$AI$3),LM213,0),
IF(AND(LV213='DD FD'!$J$6,LX213='DD FD'!$AI$3),LW213,0),
IF(AND(MF213='DD FD'!$J$6,MH213='DD FD'!$AI$3),MG213,0),
IF(AND(MQ213='DD FD'!$J$6,MS213='DD FD'!$AI$3),MR213,0),
IF(AND(NB213='DD FD'!$J$6,ND213='DD FD'!$AI$3),NC213,0),
IF(AND(NM213='DD FD'!$J$6,NO213='DD FD'!$AI$3),NN213,0),
IF(AND(NX213='DD FD'!$J$6,NZ213='DD FD'!$AI$3),NY213,0),
IF(AND(OI213='DD FD'!$J$6,OK213='DD FD'!$AI$3),OJ213,0),
),2)</f>
        <v>0</v>
      </c>
      <c r="OU213" s="865">
        <f>ROUNDUP(SUM(
IF(AND(LB213='DD FD'!$J$10,LD213='DD FD'!$AI$3),LC213,0),
IF(AND(LL213='DD FD'!$J$10,LN213='DD FD'!$AI$3),LM213,0),
IF(AND(LV213='DD FD'!$J$10,LX213='DD FD'!$AI$3),LW213,0),
IF(AND(MF213='DD FD'!$J$10,MH213='DD FD'!$AI$3),MG213,0),
IF(AND(MQ213='DD FD'!$J$10,MS213='DD FD'!$AI$3),MR213,0),
IF(AND(NB213='DD FD'!$J$10,ND213='DD FD'!$AI$3),NC213,0),
IF(AND(NM213='DD FD'!$J$10,NO213='DD FD'!$AI$3),NN213,0),
IF(AND(NX213='DD FD'!$J$10,NZ213='DD FD'!$AI$3),NY213,0),
IF(AND(OI213='DD FD'!$J$10,OK213='DD FD'!$AI$3),OJ213,0),
),2)</f>
        <v>0</v>
      </c>
      <c r="OV213" s="865">
        <f>ROUNDUP(SUM(
IF(AND(LB213='DD FD'!$J$8,LD213='DD FD'!$AI$3),LC213,0),
IF(AND(LL213='DD FD'!$J$8,LN213='DD FD'!$AI$3),LM213,0),
IF(AND(LV213='DD FD'!$J$8,LX213='DD FD'!$AI$3),LW213,0),
IF(AND(MF213='DD FD'!$J$8,MH213='DD FD'!$AI$3),MG213,0),
IF(AND(MQ213='DD FD'!$J$8,MS213='DD FD'!$AI$3),MR213,0),
IF(AND(NB213='DD FD'!$J$8,ND213='DD FD'!$AI$3),NC213,0),
IF(AND(NM213='DD FD'!$J$8,NO213='DD FD'!$AI$3),NN213,0),
IF(AND(NX213='DD FD'!$J$8,NZ213='DD FD'!$AI$3),NY213,0),
IF(AND(OI213='DD FD'!$J$8,OK213='DD FD'!$AI$3),OJ213,0),
),2)</f>
        <v>0</v>
      </c>
      <c r="OW213" s="865">
        <f>ROUNDUP(SUM(
IF(AND(LB213='DD FD'!$J$5,LD213='DD FD'!$AI$3),LC213,0),
IF(AND(LL213='DD FD'!$J$5,LN213='DD FD'!$AI$3),LM213,0),
IF(AND(LV213='DD FD'!$J$5,LX213='DD FD'!$AI$3),LW213,0),
IF(AND(MF213='DD FD'!$J$5,MH213='DD FD'!$AI$3),MG213,0),
IF(AND(MQ213='DD FD'!$J$5,MS213='DD FD'!$AI$3),MR213,0),
IF(AND(NB213='DD FD'!$J$5,ND213='DD FD'!$AI$3),NC213,0),
IF(AND(NM213='DD FD'!$J$5,NO213='DD FD'!$AI$3),NN213,0),
IF(AND(NX213='DD FD'!$J$5,NZ213='DD FD'!$AI$3),NY213,0),
IF(AND(OI213='DD FD'!$J$5,OK213='DD FD'!$AI$3),OJ213,0),
),2)</f>
        <v>0</v>
      </c>
      <c r="OX213" s="865">
        <f>ROUNDUP(SUM(
IF(AND(LB213='DD FD'!$J$9,LD213='DD FD'!$AI$3),LC213,0),
IF(AND(LL213='DD FD'!$J$9,LN213='DD FD'!$AI$3),LM213,0),
IF(AND(LV213='DD FD'!$J$9,LX213='DD FD'!$AI$3),LW213,0),
IF(AND(MF213='DD FD'!$J$9,MH213='DD FD'!$AI$3),MG213,0),
IF(AND(MQ213='DD FD'!$J$9,MS213='DD FD'!$AI$3),MR213,0),
IF(AND(NB213='DD FD'!$J$9,ND213='DD FD'!$AI$3),NC213,0),
IF(AND(NM213='DD FD'!$J$9,NO213='DD FD'!$AI$3),NN213,0),
IF(AND(NX213='DD FD'!$J$9,NZ213='DD FD'!$AI$3),NY213,0),
IF(AND(OI213='DD FD'!$J$9,OK213='DD FD'!$AI$3),OJ213,0),
),2)</f>
        <v>0</v>
      </c>
      <c r="OY213" s="865">
        <f>ROUNDUP(SUM(
IF(AND(LB213='DD FD'!$J$4,LD213='DD FD'!$AI$3),LC213,0),
IF(AND(LL213='DD FD'!$J$4,LN213='DD FD'!$AI$3),LM213,0),
IF(AND(LV213='DD FD'!$J$4,LX213='DD FD'!$AI$3),LW213,0),
IF(AND(MF213='DD FD'!$J$4,MH213='DD FD'!$AI$3),MG213,0),
IF(AND(MQ213='DD FD'!$J$4,MS213='DD FD'!$AI$3),MR213,0),
IF(AND(NB213='DD FD'!$J$4,ND213='DD FD'!$AI$3),NC213,0),
IF(AND(NM213='DD FD'!$J$4,NO213='DD FD'!$AI$3),NN213,0),
IF(AND(NX213='DD FD'!$J$4,NZ213='DD FD'!$AI$3),NY213,0),
IF(AND(OI213='DD FD'!$J$4,OK213='DD FD'!$AI$3),OJ213,0),
),2)</f>
        <v>0</v>
      </c>
      <c r="OZ213" s="867">
        <f>ROUNDUP(SUM(
IF(AND(LB213='DD FD'!$J$11,LD213='DD FD'!$AI$3),LC213,0),
IF(AND(LL213='DD FD'!$J$11,LN213='DD FD'!$AI$3),LM213,0),
IF(AND(LV213='DD FD'!$J$11,LX213='DD FD'!$AI$3),LW213,0),
IF(AND(MF213='DD FD'!$J$11,MH213='DD FD'!$AI$3),MG213,0),
IF(AND(MQ213='DD FD'!$J$11,MS213='DD FD'!$AI$3),MR213,0),
IF(AND(NB213='DD FD'!$J$11,ND213='DD FD'!$AI$3),NC213,0),
IF(AND(NM213='DD FD'!$J$11,NO213='DD FD'!$AI$3),NN213,0),
IF(AND(NX213='DD FD'!$J$11,NZ213='DD FD'!$AI$3),NY213,0),
IF(AND(OI213='DD FD'!$J$11,OK213='DD FD'!$AI$3),OJ213,0),
),2)</f>
        <v>0</v>
      </c>
    </row>
    <row r="214" spans="1:416">
      <c r="A214" s="663"/>
      <c r="B214" s="182"/>
      <c r="C214" s="282"/>
      <c r="D214" s="282"/>
      <c r="E214" s="183"/>
      <c r="F214" s="355"/>
      <c r="G214" s="359"/>
      <c r="H214" s="664"/>
      <c r="I214" s="173"/>
      <c r="J214" s="161" t="str">
        <f t="shared" si="81"/>
        <v/>
      </c>
      <c r="K214" s="633" t="str">
        <f t="shared" si="98"/>
        <v/>
      </c>
      <c r="L214" s="636"/>
      <c r="M214" s="124" t="str">
        <f t="shared" si="99"/>
        <v/>
      </c>
      <c r="N214" s="125" t="str">
        <f t="shared" si="82"/>
        <v/>
      </c>
      <c r="O214" s="175"/>
      <c r="P214" s="175"/>
      <c r="Q214" s="126" t="str">
        <f t="shared" si="100"/>
        <v/>
      </c>
      <c r="R214" s="184"/>
      <c r="S214" s="184"/>
      <c r="T214" s="182"/>
      <c r="U214" s="182"/>
      <c r="V214" s="182"/>
      <c r="W214" s="358"/>
      <c r="X214" s="182"/>
      <c r="Y214" s="183"/>
      <c r="Z214" s="123"/>
      <c r="AA214" s="176"/>
      <c r="AB214" s="176"/>
      <c r="AC214" s="176"/>
      <c r="AD214" s="176"/>
      <c r="AE214" s="176"/>
      <c r="AF214" s="176"/>
      <c r="AG214" s="127" t="str">
        <f t="shared" si="101"/>
        <v/>
      </c>
      <c r="AH214" s="127" t="str">
        <f t="shared" si="102"/>
        <v/>
      </c>
      <c r="AI214" s="370"/>
      <c r="AJ214" s="635"/>
      <c r="AK214" s="619" t="str">
        <f t="shared" si="103"/>
        <v/>
      </c>
      <c r="AL214" s="124" t="str">
        <f t="shared" si="83"/>
        <v/>
      </c>
      <c r="AM214" s="124" t="str">
        <f t="shared" si="84"/>
        <v/>
      </c>
      <c r="AN214" s="124" t="str">
        <f t="shared" si="85"/>
        <v/>
      </c>
      <c r="AO214" s="124" t="str">
        <f t="shared" si="86"/>
        <v/>
      </c>
      <c r="AP214" s="184"/>
      <c r="AQ214" s="182"/>
      <c r="AR214" s="182"/>
      <c r="AS214" s="182"/>
      <c r="AT214" s="182"/>
      <c r="AU214" s="127" t="str">
        <f t="shared" si="87"/>
        <v/>
      </c>
      <c r="AV214" s="354"/>
      <c r="AW214" s="127" t="str">
        <f t="shared" si="88"/>
        <v/>
      </c>
      <c r="AX214" s="144" t="str">
        <f t="shared" si="89"/>
        <v/>
      </c>
      <c r="AY214" s="182"/>
      <c r="AZ214" s="23"/>
      <c r="BA214" s="23"/>
      <c r="BB214" s="183"/>
      <c r="BC214" s="622"/>
      <c r="BD214" s="649" t="str">
        <f t="shared" si="104"/>
        <v/>
      </c>
      <c r="BE214" s="354"/>
      <c r="BF214" s="192" t="str">
        <f t="shared" si="105"/>
        <v/>
      </c>
      <c r="BG214" s="159"/>
      <c r="BH214" s="159"/>
      <c r="BI214" s="182"/>
      <c r="BJ214" s="194"/>
      <c r="BK214" s="194"/>
      <c r="BL214" s="194"/>
      <c r="BM214" s="127" t="str">
        <f t="shared" si="90"/>
        <v/>
      </c>
      <c r="BN214" s="194"/>
      <c r="BO214" s="178" t="str">
        <f t="shared" si="91"/>
        <v/>
      </c>
      <c r="BP214" s="191"/>
      <c r="BQ214" s="182"/>
      <c r="BR214" s="23"/>
      <c r="BS214" s="23"/>
      <c r="BT214" s="23"/>
      <c r="BU214" s="651"/>
      <c r="BV214" s="647"/>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633" t="str">
        <f t="shared" si="106"/>
        <v/>
      </c>
      <c r="DY214" s="736"/>
      <c r="DZ214" s="334"/>
      <c r="EA214" s="736"/>
      <c r="EB214" s="197"/>
      <c r="EC214" s="194"/>
      <c r="ED214" s="197"/>
      <c r="EE214" s="197"/>
      <c r="EF214" s="194"/>
      <c r="EG214" s="194"/>
      <c r="EH214" s="194"/>
      <c r="EI214" s="123" t="str">
        <f t="shared" si="92"/>
        <v/>
      </c>
      <c r="EJ214" s="194"/>
      <c r="EK214" s="620" t="str">
        <f t="shared" si="93"/>
        <v/>
      </c>
      <c r="EL214" s="756"/>
      <c r="EM214" s="620" t="str">
        <f t="shared" si="107"/>
        <v/>
      </c>
      <c r="EN214" s="733"/>
      <c r="EO214" s="163"/>
      <c r="EP214" s="163"/>
      <c r="EQ214" s="163"/>
      <c r="ER214" s="163"/>
      <c r="ES214" s="163"/>
      <c r="ET214" s="163"/>
      <c r="EU214" s="163"/>
      <c r="EV214" s="163"/>
      <c r="EW214" s="163"/>
      <c r="EX214" s="163"/>
      <c r="EY214" s="163"/>
      <c r="EZ214" s="163"/>
      <c r="FA214" s="163"/>
      <c r="FB214" s="163"/>
      <c r="FC214" s="742"/>
      <c r="FD214" s="648" t="str">
        <f t="shared" si="94"/>
        <v/>
      </c>
      <c r="FE214" s="183"/>
      <c r="FF214" s="201"/>
      <c r="FG214" s="201"/>
      <c r="FH214" s="201"/>
      <c r="FI214" s="201"/>
      <c r="FJ214" s="201"/>
      <c r="FK214" s="201"/>
      <c r="FL214" s="182"/>
      <c r="FM214" s="182"/>
      <c r="FN214" s="334"/>
      <c r="FO214" s="123" t="str">
        <f t="shared" si="95"/>
        <v/>
      </c>
      <c r="FP214" s="889" t="str">
        <f>IF(Table1[[#This Row],[Baumwollanteil (in %)]]&lt;&gt;"","05","")</f>
        <v/>
      </c>
      <c r="FQ214" s="999"/>
      <c r="FR214" s="179" t="str">
        <f t="shared" si="96"/>
        <v/>
      </c>
      <c r="FS214" s="175"/>
      <c r="FT214" s="175"/>
      <c r="FU214" s="175"/>
      <c r="FV214" s="745" t="str">
        <f t="shared" si="97"/>
        <v/>
      </c>
      <c r="FZ214" s="24"/>
      <c r="GA214" s="24"/>
      <c r="GC214" s="1010" t="str">
        <f>IF(Table1[[#This Row],[Global Trade Item Number (GTIN)]]="","",Table1[[#This Row],[Global Trade Item Number (GTIN)]])</f>
        <v/>
      </c>
      <c r="GD214" s="790" t="str">
        <f>IF(Table1[[#This Row],[WAWI-Nr./ Kreditoren-Nummer
(ASDV)]]&lt;&gt;"",Table1[[#This Row],[WAWI-Nr./ Kreditoren-Nummer
(ASDV)]],"")</f>
        <v/>
      </c>
      <c r="GE214" s="190"/>
      <c r="GF214" s="790" t="str">
        <f>IF(Table1[[#This Row],[Gültig ab (Datum)]]&lt;&gt;"","31.12.9999","")</f>
        <v/>
      </c>
      <c r="GG214" s="190"/>
      <c r="GH214" s="190"/>
      <c r="GI214" s="616"/>
      <c r="GJ214" s="765"/>
      <c r="GK214" s="763"/>
      <c r="GL214" s="617"/>
      <c r="GM214" s="617"/>
      <c r="GN214" s="617"/>
      <c r="GO214" s="617"/>
      <c r="GP214" s="617"/>
      <c r="GQ214" s="775"/>
      <c r="GR214" s="771"/>
      <c r="GS214" s="159"/>
      <c r="GT214" s="610"/>
      <c r="GU214" s="610"/>
      <c r="GV214" s="610"/>
      <c r="GW214" s="610"/>
      <c r="GX214" s="610"/>
      <c r="GY214" s="610"/>
      <c r="GZ214" s="610"/>
      <c r="HA214" s="610"/>
      <c r="HB214" s="771"/>
      <c r="HC214" s="610"/>
      <c r="HD214" s="610"/>
      <c r="HE214" s="610"/>
      <c r="HF214" s="610"/>
      <c r="HG214" s="610"/>
      <c r="HH214" s="610"/>
      <c r="HI214" s="610"/>
      <c r="HJ214" s="610"/>
      <c r="HK214" s="610"/>
      <c r="HL214" s="771"/>
      <c r="HM214" s="610"/>
      <c r="HN214" s="610"/>
      <c r="HO214" s="610"/>
      <c r="HP214" s="610"/>
      <c r="HQ214" s="610"/>
      <c r="HR214" s="610"/>
      <c r="HS214" s="610"/>
      <c r="HT214" s="610"/>
      <c r="HU214" s="610"/>
      <c r="HV214" s="771"/>
      <c r="HW214" s="610"/>
      <c r="HX214" s="610"/>
      <c r="HY214" s="610"/>
      <c r="HZ214" s="610"/>
      <c r="IA214" s="610"/>
      <c r="IB214" s="610"/>
      <c r="IC214" s="610"/>
      <c r="ID214" s="610"/>
      <c r="IE214" s="610"/>
      <c r="IF214" s="610"/>
      <c r="IG214" s="771"/>
      <c r="IH214" s="610"/>
      <c r="II214" s="610"/>
      <c r="IJ214" s="610"/>
      <c r="IK214" s="610"/>
      <c r="IL214" s="610"/>
      <c r="IM214" s="610"/>
      <c r="IN214" s="610"/>
      <c r="IO214" s="610"/>
      <c r="IP214" s="610"/>
      <c r="IQ214" s="610"/>
      <c r="IR214" s="771"/>
      <c r="IS214" s="610"/>
      <c r="IT214" s="610"/>
      <c r="IU214" s="610"/>
      <c r="IV214" s="610"/>
      <c r="IW214" s="610"/>
      <c r="IX214" s="610"/>
      <c r="IY214" s="610"/>
      <c r="IZ214" s="610"/>
      <c r="JA214" s="610"/>
      <c r="JB214" s="610"/>
      <c r="JC214" s="771"/>
      <c r="JD214" s="610"/>
      <c r="JE214" s="610"/>
      <c r="JF214" s="610"/>
      <c r="JG214" s="610"/>
      <c r="JH214" s="610"/>
      <c r="JI214" s="610"/>
      <c r="JJ214" s="610"/>
      <c r="JK214" s="610"/>
      <c r="JL214" s="610"/>
      <c r="JM214" s="827"/>
      <c r="JN214" s="771"/>
      <c r="JO214" s="610"/>
      <c r="JP214" s="610"/>
      <c r="JQ214" s="610"/>
      <c r="JR214" s="610"/>
      <c r="JS214" s="610"/>
      <c r="JT214" s="610"/>
      <c r="JU214" s="610"/>
      <c r="JV214" s="610"/>
      <c r="JW214" s="610"/>
      <c r="JX214" s="610"/>
      <c r="JY214" s="771"/>
      <c r="JZ214" s="610"/>
      <c r="KA214" s="610"/>
      <c r="KB214" s="610"/>
      <c r="KC214" s="610"/>
      <c r="KD214" s="610"/>
      <c r="KE214" s="610"/>
      <c r="KF214" s="610"/>
      <c r="KG214" s="610"/>
      <c r="KH214" s="610"/>
      <c r="KI214" s="610"/>
      <c r="KL214" s="803" t="str">
        <f>IF(Table1[[#This Row],[GTIN]]&lt;&gt;"",Table1[[#This Row],[GTIN]],"")</f>
        <v/>
      </c>
      <c r="KM214" s="804" t="str">
        <f>Table1[[#This Row],[Kreditor]]</f>
        <v/>
      </c>
      <c r="KN214" s="805" t="str">
        <f>IF(Table1[[#This Row],[Gültig ab (Datum)]]&lt;&gt;"",Table1[[#This Row],[Gültig ab (Datum)]],"")</f>
        <v/>
      </c>
      <c r="KO214" s="805" t="str">
        <f>Table1[[#This Row],[Gültig bis]]</f>
        <v/>
      </c>
      <c r="KP214" s="818" t="str">
        <f>IF(Table1[[#This Row],[Artikel verpackt? 
(X=Ja)]]="","",Table1[[#This Row],[Artikel verpackt? 
(X=Ja)]])</f>
        <v/>
      </c>
      <c r="KQ214" s="806" t="str">
        <f>IF(Table1[[#This Row],[Verpackung recyclingfähig?
(X=Ja)]]="","",Table1[[#This Row],[Verpackung recyclingfähig?
(X=Ja)]])</f>
        <v/>
      </c>
      <c r="KR214" s="807"/>
      <c r="KS214" s="808"/>
      <c r="KT214" s="809"/>
      <c r="KU214" s="809"/>
      <c r="KV214" s="809"/>
      <c r="KW214" s="809"/>
      <c r="KX214" s="809"/>
      <c r="KY214" s="809"/>
      <c r="KZ214" s="810"/>
      <c r="LA214" s="811" t="str">
        <f>IF(Table1[[#This Row],[Hauptkörper - B1 - Art]]="","",VLOOKUP(Table1[[#This Row],[Hauptkörper - B1 - Art]],'DD FD'!B:C,2,FALSE))</f>
        <v/>
      </c>
      <c r="LB214" s="812" t="str">
        <f>IF(Table1[[#This Row],[Hauptkörper - B1 - Fraktion]]="","",VLOOKUP(Table1[[#This Row],[Hauptkörper - B1 - Fraktion]],'DD FD'!H:J,3,FALSE))</f>
        <v/>
      </c>
      <c r="LC214" s="809" t="str">
        <f>IF(Table1[[#This Row],[Hauptkörper - B1 - Gewicht
(in G)]]="","",Table1[[#This Row],[Hauptkörper - B1 - Gewicht
(in G)]])</f>
        <v/>
      </c>
      <c r="LD214" s="809" t="str">
        <f>IF(Table1[[#This Row],[Hauptkörper - B1 - Lizenzierungs-pflichtig? (X=Ja)]]="","",Table1[[#This Row],[Hauptkörper - B1 - Lizenzierungs-pflichtig? (X=Ja)]])</f>
        <v/>
      </c>
      <c r="LE214" s="812" t="str">
        <f>IF(Table1[[#This Row],[Hauptkörper - B1 - Virgin Material]]="","",VLOOKUP(Table1[[#This Row],[Hauptkörper - B1 - Virgin Material]],'DD FD'!AJ:AK,2,FALSE))</f>
        <v/>
      </c>
      <c r="LF214" s="813" t="str">
        <f>IF(Table1[[#This Row],[Hauptkörper - B1 - Virgin Material Anteil (in %)]]="","",Table1[[#This Row],[Hauptkörper - B1 - Virgin Material Anteil (in %)]])</f>
        <v/>
      </c>
      <c r="LG214" s="812" t="str">
        <f>IF(Table1[[#This Row],[Hauptkörper - B1 - Recyceltes Material]]="","",VLOOKUP(Table1[[#This Row],[Hauptkörper - B1 - Recyceltes Material]],'DD FD'!AL:AM,2,FALSE))</f>
        <v/>
      </c>
      <c r="LH214" s="813" t="str">
        <f>IF(Table1[[#This Row],[Hauptkörper - B1 - Recyceltes Material Anteil (in %)]]="","",Table1[[#This Row],[Hauptkörper - B1 - Recyceltes Material Anteil (in %)]])</f>
        <v/>
      </c>
      <c r="LI214" s="814" t="str">
        <f>IF(Table1[[#This Row],[Hauptkörper - B1 - Beschichtung]]="","",VLOOKUP(Table1[[#This Row],[Hauptkörper - B1 - Beschichtung]],'DD FD'!AE:AF,2,FALSE))</f>
        <v/>
      </c>
      <c r="LJ214" s="815" t="str">
        <f>IF(Table1[[#This Row],[Hauptkörper - B1 - Beschichtung Anteil (in %)]]="","",Table1[[#This Row],[Hauptkörper - B1 - Beschichtung Anteil (in %)]])</f>
        <v/>
      </c>
      <c r="LK214" s="811" t="str">
        <f>IF(Table1[[#This Row],[Hauptkörper - B2 - Art]]="","",VLOOKUP(Table1[[#This Row],[Hauptkörper - B2 - Art]],'DD FD'!B:C,2,FALSE))</f>
        <v/>
      </c>
      <c r="LL214" s="812" t="str">
        <f>IF(Table1[[#This Row],[Hauptkörper - B2 - Fraktion]]="","",VLOOKUP(Table1[[#This Row],[Hauptkörper - B2 - Fraktion]],'DD FD'!H:J,3,FALSE))</f>
        <v/>
      </c>
      <c r="LM214" s="809" t="str">
        <f>IF(Table1[[#This Row],[Hauptkörper - B2 - Gewicht
(in G)]]="","",Table1[[#This Row],[Hauptkörper - B2 - Gewicht
(in G)]])</f>
        <v/>
      </c>
      <c r="LN214" s="809" t="str">
        <f>IF(Table1[[#This Row],[Hauptkörper - B2 - Lizenzierungs-pflichtig? (X=Ja)]]="","",Table1[[#This Row],[Hauptkörper - B2 - Lizenzierungs-pflichtig? (X=Ja)]])</f>
        <v/>
      </c>
      <c r="LO214" s="812" t="str">
        <f>IF(Table1[[#This Row],[Hauptkörper - B2 - Virgin Material]]="","",VLOOKUP(Table1[[#This Row],[Hauptkörper - B2 - Virgin Material]],'DD FD'!AJ:AK,2,FALSE))</f>
        <v/>
      </c>
      <c r="LP214" s="813" t="str">
        <f>IF(Table1[[#This Row],[Hauptkörper - B2 - Virgin Material Anteil (in %)]]="","",Table1[[#This Row],[Hauptkörper - B2 - Virgin Material Anteil (in %)]])</f>
        <v/>
      </c>
      <c r="LQ214" s="812" t="str">
        <f>IF(Table1[[#This Row],[Hauptkörper - B2 - Recyceltes Material]]="","",VLOOKUP(Table1[[#This Row],[Hauptkörper - B2 - Recyceltes Material]],'DD FD'!AL:AM,2,FALSE))</f>
        <v/>
      </c>
      <c r="LR214" s="813" t="str">
        <f>IF(Table1[[#This Row],[Hauptkörper - B2 - Recyceltes Material Anteil (in %)]]="","",Table1[[#This Row],[Hauptkörper - B2 - Recyceltes Material Anteil (in %)]])</f>
        <v/>
      </c>
      <c r="LS214" s="812" t="str">
        <f>IF(Table1[[#This Row],[Hauptkörper - B2 - Beschichtung]]="","",VLOOKUP(Table1[[#This Row],[Hauptkörper - B2 - Beschichtung]],'DD FD'!AE:AF,2,FALSE))</f>
        <v/>
      </c>
      <c r="LT214" s="815" t="str">
        <f>IF(Table1[[#This Row],[Hauptkörper - B2 - Beschichtung Anteil (in %)]]="","",Table1[[#This Row],[Hauptkörper - B2 - Beschichtung Anteil (in %)]])</f>
        <v/>
      </c>
      <c r="LU214" s="811" t="str">
        <f>IF(Table1[[#This Row],[Hauptkörper - B3 - Art]]="","",VLOOKUP(Table1[[#This Row],[Hauptkörper - B3 - Art]],'DD FD'!B:C,2,FALSE))</f>
        <v/>
      </c>
      <c r="LV214" s="812" t="str">
        <f>IF(Table1[[#This Row],[Hauptkörper - B3 - Fraktion]]="","",VLOOKUP(Table1[[#This Row],[Hauptkörper - B3 - Fraktion]],'DD FD'!H:J,3,FALSE))</f>
        <v/>
      </c>
      <c r="LW214" s="809" t="str">
        <f>IF(Table1[[#This Row],[Hauptkörper - B3 - Gewicht
(in G)]]="","",Table1[[#This Row],[Hauptkörper - B3 - Gewicht
(in G)]])</f>
        <v/>
      </c>
      <c r="LX214" s="809" t="str">
        <f>IF(Table1[[#This Row],[Hauptkörper - B3 - Lizenzierungs-pflichtig? (X=Ja)]]="","",Table1[[#This Row],[Hauptkörper - B3 - Lizenzierungs-pflichtig? (X=Ja)]])</f>
        <v/>
      </c>
      <c r="LY214" s="812" t="str">
        <f>IF(Table1[[#This Row],[Hauptkörper - B3 - Virgin Material]]="","",VLOOKUP(Table1[[#This Row],[Hauptkörper - B3 - Virgin Material]],'DD FD'!AJ:AK,2,FALSE))</f>
        <v/>
      </c>
      <c r="LZ214" s="813" t="str">
        <f>IF(Table1[[#This Row],[Hauptkörper - B3 - Virgin Material Anteil (in %)]]="","",Table1[[#This Row],[Hauptkörper - B3 - Virgin Material Anteil (in %)]])</f>
        <v/>
      </c>
      <c r="MA214" s="812" t="str">
        <f>IF(Table1[[#This Row],[Hauptkörper - B3 - Recyceltes Material]]="","",VLOOKUP(Table1[[#This Row],[Hauptkörper - B3 - Recyceltes Material]],'DD FD'!AL:AM,2,FALSE))</f>
        <v/>
      </c>
      <c r="MB214" s="813" t="str">
        <f>IF(Table1[[#This Row],[Hauptkörper - B3 - Recyceltes Material Anteil (in %)]]="","",Table1[[#This Row],[Hauptkörper - B3 - Recyceltes Material Anteil (in %)]])</f>
        <v/>
      </c>
      <c r="MC214" s="812" t="str">
        <f>IF(Table1[[#This Row],[Hauptkörper - B3 - Beschichtung]]="","",VLOOKUP(Table1[[#This Row],[Hauptkörper - B3 - Beschichtung]],'DD FD'!AE:AF,2,FALSE))</f>
        <v/>
      </c>
      <c r="MD214" s="815" t="str">
        <f>IF(Table1[[#This Row],[Hauptkörper - B3 - Beschichtung Anteil (in %)]]="","",Table1[[#This Row],[Hauptkörper - B3 - Beschichtung Anteil (in %)]])</f>
        <v/>
      </c>
      <c r="ME214" s="811" t="str">
        <f>IF(Table1[[#This Row],[Verschluss - B1 - Art]]="","",VLOOKUP(Table1[[#This Row],[Verschluss - B1 - Art]],'DD FD'!D:E,2,FALSE))</f>
        <v/>
      </c>
      <c r="MF214" s="812" t="str">
        <f>IF(Table1[[#This Row],[Verschluss - B1 - Fraktion]]="","",VLOOKUP(Table1[[#This Row],[Verschluss - B1 - Fraktion]],'DD FD'!H:J,3,FALSE))</f>
        <v/>
      </c>
      <c r="MG214" s="809" t="str">
        <f>IF(Table1[[#This Row],[Verschluss - B1 - Gewicht (in G)]]="","",Table1[[#This Row],[Verschluss - B1 - Gewicht (in G)]])</f>
        <v/>
      </c>
      <c r="MH214" s="809" t="str">
        <f>IF(Table1[[#This Row],[Verschluss - B1 - Lizenzierungs-pflichtig? (X=Ja)]]="","",Table1[[#This Row],[Verschluss - B1 - Lizenzierungs-pflichtig? (X=Ja)]])</f>
        <v/>
      </c>
      <c r="MI214" s="809" t="str">
        <f>IF(Table1[[#This Row],[Verschluss - B1 - Trennbar vom Hauptkörper? (X=Ja)]]="","",Table1[[#This Row],[Verschluss - B1 - Trennbar vom Hauptkörper? (X=Ja)]])</f>
        <v/>
      </c>
      <c r="MJ214" s="812" t="str">
        <f>IF(Table1[[#This Row],[Verschluss - B1 - Virgin Material]]="","",VLOOKUP(Table1[[#This Row],[Verschluss - B1 - Virgin Material]],'DD FD'!AJ:AK,2,FALSE))</f>
        <v/>
      </c>
      <c r="MK214" s="813" t="str">
        <f>IF(Table1[[#This Row],[Verschluss - B1 - Virgin Material Anteil (in %)]]="","",Table1[[#This Row],[Verschluss - B1 - Virgin Material Anteil (in %)]])</f>
        <v/>
      </c>
      <c r="ML214" s="812" t="str">
        <f>IF(Table1[[#This Row],[Verschluss - B1 - Recyceltes Material]]="","",VLOOKUP(Table1[[#This Row],[Verschluss - B1 - Recyceltes Material]],'DD FD'!AL:AM,2,FALSE))</f>
        <v/>
      </c>
      <c r="MM214" s="813" t="str">
        <f>IF(Table1[[#This Row],[Verschluss - B1 - Recyceltes Material Anteil (in %)]]="","",Table1[[#This Row],[Verschluss - B1 - Recyceltes Material Anteil (in %)]])</f>
        <v/>
      </c>
      <c r="MN214" s="812" t="str">
        <f>IF(Table1[[#This Row],[Verschluss - B1 - Beschichtung]]="","",VLOOKUP(Table1[[#This Row],[Verschluss - B1 - Beschichtung]],'DD FD'!AE:AF,2,FALSE))</f>
        <v/>
      </c>
      <c r="MO214" s="815" t="str">
        <f>IF(Table1[[#This Row],[Verschluss - B1 - Beschichtung Anteil (in %)]]="","",Table1[[#This Row],[Verschluss - B1 - Beschichtung Anteil (in %)]])</f>
        <v/>
      </c>
      <c r="MP214" s="811" t="str">
        <f>IF(Table1[[#This Row],[Verschluss - B2 - Art]]="","",VLOOKUP(Table1[[#This Row],[Verschluss - B2 - Art]],'DD FD'!D:E,2,FALSE))</f>
        <v/>
      </c>
      <c r="MQ214" s="812" t="str">
        <f>IF(Table1[[#This Row],[Verschluss - B2 - Fraktion]]="","",VLOOKUP(Table1[[#This Row],[Verschluss - B2 - Fraktion]],'DD FD'!H:J,3,FALSE))</f>
        <v/>
      </c>
      <c r="MR214" s="809" t="str">
        <f>IF(Table1[[#This Row],[Verschluss - B2 - Gewicht (in G)]]="","",Table1[[#This Row],[Verschluss - B2 - Gewicht (in G)]])</f>
        <v/>
      </c>
      <c r="MS214" s="809" t="str">
        <f>IF(Table1[[#This Row],[Verschluss - B2 - Lizenzierungs-pflichtig? (X=Ja)]]="","",Table1[[#This Row],[Verschluss - B2 - Lizenzierungs-pflichtig? (X=Ja)]])</f>
        <v/>
      </c>
      <c r="MT214" s="809" t="str">
        <f>IF(Table1[[#This Row],[Verschluss - B2 - Trennbar vom Hauptkörper? (X=Ja)]]="","",Table1[[#This Row],[Verschluss - B2 - Trennbar vom Hauptkörper? (X=Ja)]])</f>
        <v/>
      </c>
      <c r="MU214" s="812" t="str">
        <f>IF(Table1[[#This Row],[Verschluss - B2 - Virgin Material]]="","",VLOOKUP(Table1[[#This Row],[Verschluss - B2 - Virgin Material]],'DD FD'!AJ:AK,2,FALSE))</f>
        <v/>
      </c>
      <c r="MV214" s="813" t="str">
        <f>IF(Table1[[#This Row],[Verschluss - B2 - Virgin Material Anteil (in %)]]="","",Table1[[#This Row],[Verschluss - B2 - Virgin Material Anteil (in %)]])</f>
        <v/>
      </c>
      <c r="MW214" s="812" t="str">
        <f>IF(Table1[[#This Row],[Verschluss - B2 - Recyceltes Material]]="","",VLOOKUP(Table1[[#This Row],[Verschluss - B2 - Recyceltes Material]],'DD FD'!AL:AM,2,FALSE))</f>
        <v/>
      </c>
      <c r="MX214" s="813" t="str">
        <f>IF(Table1[[#This Row],[Verschluss - B2 - Recyceltes Material Anteil (in %)]]="","",Table1[[#This Row],[Verschluss - B2 - Recyceltes Material Anteil (in %)]])</f>
        <v/>
      </c>
      <c r="MY214" s="812" t="str">
        <f>IF(Table1[[#This Row],[Verschluss - B2 - Beschichtung]]="","",VLOOKUP(Table1[[#This Row],[Verschluss - B2 - Beschichtung]],'DD FD'!AE:AF,2,FALSE))</f>
        <v/>
      </c>
      <c r="MZ214" s="815" t="str">
        <f>IF(Table1[[#This Row],[Verschluss - B2 - Beschichtung Anteil (in %)]]="","",Table1[[#This Row],[Verschluss - B2 - Beschichtung Anteil (in %)]])</f>
        <v/>
      </c>
      <c r="NA214" s="811" t="str">
        <f>IF(Table1[[#This Row],[Verschluss - B3 - Art]]="","",VLOOKUP(Table1[[#This Row],[Verschluss - B3 - Art]],'DD FD'!D:E,2,FALSE))</f>
        <v/>
      </c>
      <c r="NB214" s="812" t="str">
        <f>IF(Table1[[#This Row],[Verschluss - B3 - Fraktion]]="","",VLOOKUP(Table1[[#This Row],[Verschluss - B3 - Fraktion]],'DD FD'!H:J,3,FALSE))</f>
        <v/>
      </c>
      <c r="NC214" s="809" t="str">
        <f>IF(Table1[[#This Row],[Verschluss - B3 - Gewicht (in G)]]="","",Table1[[#This Row],[Verschluss - B3 - Gewicht (in G)]])</f>
        <v/>
      </c>
      <c r="ND214" s="809" t="str">
        <f>IF(Table1[[#This Row],[Verschluss - B3 - Lizenzierungs-pflichtig? (X=Ja)]]="","",Table1[[#This Row],[Verschluss - B3 - Lizenzierungs-pflichtig? (X=Ja)]])</f>
        <v/>
      </c>
      <c r="NE214" s="809" t="str">
        <f>IF(Table1[[#This Row],[Verschluss - B3 - Trennbar vom Hauptkörper? (X=Ja)]]="","",Table1[[#This Row],[Verschluss - B3 - Trennbar vom Hauptkörper? (X=Ja)]])</f>
        <v/>
      </c>
      <c r="NF214" s="812" t="str">
        <f>IF(Table1[[#This Row],[Verschluss - B3 - Virgin Material]]="","",VLOOKUP(Table1[[#This Row],[Verschluss - B3 - Virgin Material]],'DD FD'!AJ:AK,2,FALSE))</f>
        <v/>
      </c>
      <c r="NG214" s="813" t="str">
        <f>IF(Table1[[#This Row],[Verschluss - B3 - Virgin Material Anteil (in %)]]="","",Table1[[#This Row],[Verschluss - B3 - Virgin Material Anteil (in %)]])</f>
        <v/>
      </c>
      <c r="NH214" s="812" t="str">
        <f>IF(Table1[[#This Row],[Verschluss - B3 - Recyceltes Material]]="","",VLOOKUP(Table1[[#This Row],[Verschluss - B3 - Recyceltes Material]],'DD FD'!AL:AM,2,FALSE))</f>
        <v/>
      </c>
      <c r="NI214" s="813" t="str">
        <f>IF(Table1[[#This Row],[Verschluss - B3 - Recyceltes Material Anteil (in %)]]="","",Table1[[#This Row],[Verschluss - B3 - Recyceltes Material Anteil (in %)]])</f>
        <v/>
      </c>
      <c r="NJ214" s="812" t="str">
        <f>IF(Table1[[#This Row],[Verschluss - B3 - Beschichtung]]="","",VLOOKUP(Table1[[#This Row],[Verschluss - B3 - Beschichtung]],'DD FD'!AE:AF,2,FALSE))</f>
        <v/>
      </c>
      <c r="NK214" s="815" t="str">
        <f>IF(Table1[[#This Row],[Verschluss - B3 - Beschichtung Anteil (in %)]]="","",Table1[[#This Row],[Verschluss - B3 - Beschichtung Anteil (in %)]])</f>
        <v/>
      </c>
      <c r="NL214" s="811" t="str">
        <f>IF(Table1[[#This Row],[Etikett - B1 - Art]]="","",VLOOKUP(Table1[[#This Row],[Etikett - B1 - Art]],'DD FD'!F:G,2,FALSE))</f>
        <v/>
      </c>
      <c r="NM214" s="812" t="str">
        <f>IF(Table1[[#This Row],[Etikett - B1 - Fraktion]]="","",VLOOKUP(Table1[[#This Row],[Etikett - B1 - Fraktion]],'DD FD'!H:J,3,FALSE))</f>
        <v/>
      </c>
      <c r="NN214" s="809" t="str">
        <f>IF(Table1[[#This Row],[Etikett - B1 - Gewicht (in G)]]="","",Table1[[#This Row],[Etikett - B1 - Gewicht (in G)]])</f>
        <v/>
      </c>
      <c r="NO214" s="809" t="str">
        <f>IF(Table1[[#This Row],[Etikett - B1 - Lizenzierungs-pflichtig? (X=Ja)]]="","",Table1[[#This Row],[Etikett - B1 - Lizenzierungs-pflichtig? (X=Ja)]])</f>
        <v/>
      </c>
      <c r="NP214" s="809" t="str">
        <f>IF(Table1[[#This Row],[Etikett - B1 - Trennbar vom Hauptkörper? (X=Ja)]]="","",Table1[[#This Row],[Etikett - B1 - Trennbar vom Hauptkörper? (X=Ja)]])</f>
        <v/>
      </c>
      <c r="NQ214" s="812" t="str">
        <f>IF(Table1[[#This Row],[Etikett - B1 - Virgin Material]]="","",VLOOKUP(Table1[[#This Row],[Etikett - B1 - Virgin Material]],'DD FD'!AJ:AK,2,FALSE))</f>
        <v/>
      </c>
      <c r="NR214" s="813" t="str">
        <f>IF(Table1[[#This Row],[Etikett - B1 - Virgin Material Anteil (in %)]]="","",Table1[[#This Row],[Etikett - B1 - Virgin Material Anteil (in %)]])</f>
        <v/>
      </c>
      <c r="NS214" s="812" t="str">
        <f>IF(Table1[[#This Row],[Etikett - B1 - Recyceltes Material]]="","",VLOOKUP(Table1[[#This Row],[Etikett - B1 - Recyceltes Material]],'DD FD'!AL:AM,2,FALSE))</f>
        <v/>
      </c>
      <c r="NT214" s="813" t="str">
        <f>IF(Table1[[#This Row],[Etikett - B1 - Recyceltes Material Anteil (in %)]]="","",Table1[[#This Row],[Etikett - B1 - Recyceltes Material Anteil (in %)]])</f>
        <v/>
      </c>
      <c r="NU214" s="812" t="str">
        <f>IF(Table1[[#This Row],[Etikett - B1 - Beschichtung]]="","",VLOOKUP(Table1[[#This Row],[Etikett - B1 - Beschichtung]],'DD FD'!AE:AF,2,FALSE))</f>
        <v/>
      </c>
      <c r="NV214" s="815" t="str">
        <f>IF(Table1[[#This Row],[Etikett - B1 - Beschichtung Anteil (in %)]]="","",Table1[[#This Row],[Etikett - B1 - Beschichtung Anteil (in %)]])</f>
        <v/>
      </c>
      <c r="NW214" s="811" t="str">
        <f>IF(Table1[[#This Row],[Etikett - B2 - Art]]="","",VLOOKUP(Table1[[#This Row],[Etikett - B2 - Art]],'DD FD'!F:G,2,FALSE))</f>
        <v/>
      </c>
      <c r="NX214" s="812" t="str">
        <f>IF(Table1[[#This Row],[Etikett - B2 - Fraktion]]="","",VLOOKUP(Table1[[#This Row],[Etikett - B2 - Fraktion]],'DD FD'!H:J,3,FALSE))</f>
        <v/>
      </c>
      <c r="NY214" s="809" t="str">
        <f>IF(Table1[[#This Row],[Etikett - B2 - Gewicht (in G)]]="","",Table1[[#This Row],[Etikett - B2 - Gewicht (in G)]])</f>
        <v/>
      </c>
      <c r="NZ214" s="809" t="str">
        <f>IF(Table1[[#This Row],[Etikett - B2 - Lizenzierungs-pflichtig? (X=Ja)]]="","",Table1[[#This Row],[Etikett - B2 - Lizenzierungs-pflichtig? (X=Ja)]])</f>
        <v/>
      </c>
      <c r="OA214" s="809" t="str">
        <f>IF(Table1[[#This Row],[Etikett - B2 - Trennbar vom Hauptkörper? (X=Ja)]]="","",Table1[[#This Row],[Etikett - B2 - Trennbar vom Hauptkörper? (X=Ja)]])</f>
        <v/>
      </c>
      <c r="OB214" s="812" t="str">
        <f>IF(Table1[[#This Row],[Etikett - B2 - Virgin Material]]="","",VLOOKUP(Table1[[#This Row],[Etikett - B2 - Virgin Material]],'DD FD'!AJ:AK,2,FALSE))</f>
        <v/>
      </c>
      <c r="OC214" s="813" t="str">
        <f>IF(Table1[[#This Row],[Etikett - B2 - Virgin Material Anteil (in %)]]="","",Table1[[#This Row],[Etikett - B2 - Virgin Material Anteil (in %)]])</f>
        <v/>
      </c>
      <c r="OD214" s="812" t="str">
        <f>IF(Table1[[#This Row],[Etikett - B2 - Recyceltes Material]]="","",VLOOKUP(Table1[[#This Row],[Etikett - B2 - Recyceltes Material]],'DD FD'!AL:AM,2,FALSE))</f>
        <v/>
      </c>
      <c r="OE214" s="813" t="str">
        <f>IF(Table1[[#This Row],[Etikett - B2 - Recyceltes Material Anteil (in %)]]="","",Table1[[#This Row],[Etikett - B2 - Recyceltes Material Anteil (in %)]])</f>
        <v/>
      </c>
      <c r="OF214" s="812" t="str">
        <f>IF(Table1[[#This Row],[Etikett - B2 - Beschichtung]]="","",VLOOKUP(Table1[[#This Row],[Etikett - B2 - Beschichtung]],'DD FD'!AE:AF,2,FALSE))</f>
        <v/>
      </c>
      <c r="OG214" s="815" t="str">
        <f>IF(Table1[[#This Row],[Etikett - B2 - Beschichtung Anteil (in %)]]="","",Table1[[#This Row],[Etikett - B2 - Beschichtung Anteil (in %)]])</f>
        <v/>
      </c>
      <c r="OH214" s="811" t="str">
        <f>IF(Table1[[#This Row],[Etikett - B3 - Art]]="","",VLOOKUP(Table1[[#This Row],[Etikett - B3 - Art]],'DD FD'!F:G,2,FALSE))</f>
        <v/>
      </c>
      <c r="OI214" s="812" t="str">
        <f>IF(Table1[[#This Row],[Etikett - B3 - Fraktion]]="","",VLOOKUP(Table1[[#This Row],[Etikett - B3 - Fraktion]],'DD FD'!H:J,3,FALSE))</f>
        <v/>
      </c>
      <c r="OJ214" s="809" t="str">
        <f>IF(Table1[[#This Row],[Etikett - B3 - Gewicht (in G)]]="","",Table1[[#This Row],[Etikett - B3 - Gewicht (in G)]])</f>
        <v/>
      </c>
      <c r="OK214" s="809" t="str">
        <f>IF(Table1[[#This Row],[Etikett - B3 - Lizenzierungs-pflichtig? (X=Ja)]]="","",Table1[[#This Row],[Etikett - B3 - Lizenzierungs-pflichtig? (X=Ja)]])</f>
        <v/>
      </c>
      <c r="OL214" s="809" t="str">
        <f>IF(Table1[[#This Row],[Etikett - B3 - Trennbar vom Hauptkörper? (X=Ja)]]="","",Table1[[#This Row],[Etikett - B3 - Trennbar vom Hauptkörper? (X=Ja)]])</f>
        <v/>
      </c>
      <c r="OM214" s="812" t="str">
        <f>IF(Table1[[#This Row],[Etikett - B3 - Virgin Material]]="","",VLOOKUP(Table1[[#This Row],[Etikett - B3 - Virgin Material]],'DD FD'!AJ:AK,2,FALSE))</f>
        <v/>
      </c>
      <c r="ON214" s="813" t="str">
        <f>IF(Table1[[#This Row],[Etikett - B3 - Virgin Material Anteil (in %)]]="","",Table1[[#This Row],[Etikett - B3 - Virgin Material Anteil (in %)]])</f>
        <v/>
      </c>
      <c r="OO214" s="812" t="str">
        <f>IF(Table1[[#This Row],[Etikett - B3 - Recyceltes Material]]="","",VLOOKUP(Table1[[#This Row],[Etikett - B3 - Recyceltes Material]],'DD FD'!AL:AM,2,FALSE))</f>
        <v/>
      </c>
      <c r="OP214" s="813" t="str">
        <f>IF(Table1[[#This Row],[Etikett - B3 - Recyceltes Material Anteil (in %)]]="","",Table1[[#This Row],[Etikett - B3 - Recyceltes Material Anteil (in %)]])</f>
        <v/>
      </c>
      <c r="OQ214" s="812" t="str">
        <f>IF(Table1[[#This Row],[Etikett - B3 - Beschichtung]]="","",VLOOKUP(Table1[[#This Row],[Etikett - B3 - Beschichtung]],'DD FD'!AE:AF,2,FALSE))</f>
        <v/>
      </c>
      <c r="OR214" s="861" t="str">
        <f>IF(Table1[[#This Row],[Etikett - B3 - Beschichtung Anteil (in %)]]="","",Table1[[#This Row],[Etikett - B3 - Beschichtung Anteil (in %)]])</f>
        <v/>
      </c>
      <c r="OS214" s="866">
        <f>ROUNDUP(SUM(
IF(AND(LB214='DD FD'!$J$7,LD214='DD FD'!$AI$3),LC214,0),
IF(AND(LL214='DD FD'!$J$7,LN214='DD FD'!$AI$3),LM214,0),
IF(AND(LV214='DD FD'!$J$7,LX214='DD FD'!$AI$3),LW214,0),
IF(AND(MF214='DD FD'!$J$7,MH214='DD FD'!$AI$3),MG214,0),
IF(AND(MQ214='DD FD'!$J$7,MS214='DD FD'!$AI$3),MR214,0),
IF(AND(NB214='DD FD'!$J$7,ND214='DD FD'!$AI$3),NC214,0),
IF(AND(NM214='DD FD'!$J$7,NO214='DD FD'!$AI$3),NN214,0),
IF(AND(NX214='DD FD'!$J$7,NZ214='DD FD'!$AI$3),NY214,0),
IF(AND(OI214='DD FD'!$J$7,OK214='DD FD'!$AI$3),OJ214,0),
),2)</f>
        <v>0</v>
      </c>
      <c r="OT214" s="865">
        <f>ROUNDUP(SUM(
IF(AND(LB214='DD FD'!$J$6,LD214='DD FD'!$AI$3),LC214,0),
IF(AND(LL214='DD FD'!$J$6,LN214='DD FD'!$AI$3),LM214,0),
IF(AND(LV214='DD FD'!$J$6,LX214='DD FD'!$AI$3),LW214,0),
IF(AND(MF214='DD FD'!$J$6,MH214='DD FD'!$AI$3),MG214,0),
IF(AND(MQ214='DD FD'!$J$6,MS214='DD FD'!$AI$3),MR214,0),
IF(AND(NB214='DD FD'!$J$6,ND214='DD FD'!$AI$3),NC214,0),
IF(AND(NM214='DD FD'!$J$6,NO214='DD FD'!$AI$3),NN214,0),
IF(AND(NX214='DD FD'!$J$6,NZ214='DD FD'!$AI$3),NY214,0),
IF(AND(OI214='DD FD'!$J$6,OK214='DD FD'!$AI$3),OJ214,0),
),2)</f>
        <v>0</v>
      </c>
      <c r="OU214" s="865">
        <f>ROUNDUP(SUM(
IF(AND(LB214='DD FD'!$J$10,LD214='DD FD'!$AI$3),LC214,0),
IF(AND(LL214='DD FD'!$J$10,LN214='DD FD'!$AI$3),LM214,0),
IF(AND(LV214='DD FD'!$J$10,LX214='DD FD'!$AI$3),LW214,0),
IF(AND(MF214='DD FD'!$J$10,MH214='DD FD'!$AI$3),MG214,0),
IF(AND(MQ214='DD FD'!$J$10,MS214='DD FD'!$AI$3),MR214,0),
IF(AND(NB214='DD FD'!$J$10,ND214='DD FD'!$AI$3),NC214,0),
IF(AND(NM214='DD FD'!$J$10,NO214='DD FD'!$AI$3),NN214,0),
IF(AND(NX214='DD FD'!$J$10,NZ214='DD FD'!$AI$3),NY214,0),
IF(AND(OI214='DD FD'!$J$10,OK214='DD FD'!$AI$3),OJ214,0),
),2)</f>
        <v>0</v>
      </c>
      <c r="OV214" s="865">
        <f>ROUNDUP(SUM(
IF(AND(LB214='DD FD'!$J$8,LD214='DD FD'!$AI$3),LC214,0),
IF(AND(LL214='DD FD'!$J$8,LN214='DD FD'!$AI$3),LM214,0),
IF(AND(LV214='DD FD'!$J$8,LX214='DD FD'!$AI$3),LW214,0),
IF(AND(MF214='DD FD'!$J$8,MH214='DD FD'!$AI$3),MG214,0),
IF(AND(MQ214='DD FD'!$J$8,MS214='DD FD'!$AI$3),MR214,0),
IF(AND(NB214='DD FD'!$J$8,ND214='DD FD'!$AI$3),NC214,0),
IF(AND(NM214='DD FD'!$J$8,NO214='DD FD'!$AI$3),NN214,0),
IF(AND(NX214='DD FD'!$J$8,NZ214='DD FD'!$AI$3),NY214,0),
IF(AND(OI214='DD FD'!$J$8,OK214='DD FD'!$AI$3),OJ214,0),
),2)</f>
        <v>0</v>
      </c>
      <c r="OW214" s="865">
        <f>ROUNDUP(SUM(
IF(AND(LB214='DD FD'!$J$5,LD214='DD FD'!$AI$3),LC214,0),
IF(AND(LL214='DD FD'!$J$5,LN214='DD FD'!$AI$3),LM214,0),
IF(AND(LV214='DD FD'!$J$5,LX214='DD FD'!$AI$3),LW214,0),
IF(AND(MF214='DD FD'!$J$5,MH214='DD FD'!$AI$3),MG214,0),
IF(AND(MQ214='DD FD'!$J$5,MS214='DD FD'!$AI$3),MR214,0),
IF(AND(NB214='DD FD'!$J$5,ND214='DD FD'!$AI$3),NC214,0),
IF(AND(NM214='DD FD'!$J$5,NO214='DD FD'!$AI$3),NN214,0),
IF(AND(NX214='DD FD'!$J$5,NZ214='DD FD'!$AI$3),NY214,0),
IF(AND(OI214='DD FD'!$J$5,OK214='DD FD'!$AI$3),OJ214,0),
),2)</f>
        <v>0</v>
      </c>
      <c r="OX214" s="865">
        <f>ROUNDUP(SUM(
IF(AND(LB214='DD FD'!$J$9,LD214='DD FD'!$AI$3),LC214,0),
IF(AND(LL214='DD FD'!$J$9,LN214='DD FD'!$AI$3),LM214,0),
IF(AND(LV214='DD FD'!$J$9,LX214='DD FD'!$AI$3),LW214,0),
IF(AND(MF214='DD FD'!$J$9,MH214='DD FD'!$AI$3),MG214,0),
IF(AND(MQ214='DD FD'!$J$9,MS214='DD FD'!$AI$3),MR214,0),
IF(AND(NB214='DD FD'!$J$9,ND214='DD FD'!$AI$3),NC214,0),
IF(AND(NM214='DD FD'!$J$9,NO214='DD FD'!$AI$3),NN214,0),
IF(AND(NX214='DD FD'!$J$9,NZ214='DD FD'!$AI$3),NY214,0),
IF(AND(OI214='DD FD'!$J$9,OK214='DD FD'!$AI$3),OJ214,0),
),2)</f>
        <v>0</v>
      </c>
      <c r="OY214" s="865">
        <f>ROUNDUP(SUM(
IF(AND(LB214='DD FD'!$J$4,LD214='DD FD'!$AI$3),LC214,0),
IF(AND(LL214='DD FD'!$J$4,LN214='DD FD'!$AI$3),LM214,0),
IF(AND(LV214='DD FD'!$J$4,LX214='DD FD'!$AI$3),LW214,0),
IF(AND(MF214='DD FD'!$J$4,MH214='DD FD'!$AI$3),MG214,0),
IF(AND(MQ214='DD FD'!$J$4,MS214='DD FD'!$AI$3),MR214,0),
IF(AND(NB214='DD FD'!$J$4,ND214='DD FD'!$AI$3),NC214,0),
IF(AND(NM214='DD FD'!$J$4,NO214='DD FD'!$AI$3),NN214,0),
IF(AND(NX214='DD FD'!$J$4,NZ214='DD FD'!$AI$3),NY214,0),
IF(AND(OI214='DD FD'!$J$4,OK214='DD FD'!$AI$3),OJ214,0),
),2)</f>
        <v>0</v>
      </c>
      <c r="OZ214" s="867">
        <f>ROUNDUP(SUM(
IF(AND(LB214='DD FD'!$J$11,LD214='DD FD'!$AI$3),LC214,0),
IF(AND(LL214='DD FD'!$J$11,LN214='DD FD'!$AI$3),LM214,0),
IF(AND(LV214='DD FD'!$J$11,LX214='DD FD'!$AI$3),LW214,0),
IF(AND(MF214='DD FD'!$J$11,MH214='DD FD'!$AI$3),MG214,0),
IF(AND(MQ214='DD FD'!$J$11,MS214='DD FD'!$AI$3),MR214,0),
IF(AND(NB214='DD FD'!$J$11,ND214='DD FD'!$AI$3),NC214,0),
IF(AND(NM214='DD FD'!$J$11,NO214='DD FD'!$AI$3),NN214,0),
IF(AND(NX214='DD FD'!$J$11,NZ214='DD FD'!$AI$3),NY214,0),
IF(AND(OI214='DD FD'!$J$11,OK214='DD FD'!$AI$3),OJ214,0),
),2)</f>
        <v>0</v>
      </c>
    </row>
    <row r="215" spans="1:416">
      <c r="A215" s="663"/>
      <c r="B215" s="182"/>
      <c r="C215" s="282"/>
      <c r="D215" s="282"/>
      <c r="E215" s="183"/>
      <c r="F215" s="355"/>
      <c r="G215" s="359"/>
      <c r="H215" s="664"/>
      <c r="I215" s="173"/>
      <c r="J215" s="161" t="str">
        <f t="shared" si="81"/>
        <v/>
      </c>
      <c r="K215" s="633" t="str">
        <f t="shared" si="98"/>
        <v/>
      </c>
      <c r="L215" s="636"/>
      <c r="M215" s="124" t="str">
        <f t="shared" si="99"/>
        <v/>
      </c>
      <c r="N215" s="125" t="str">
        <f t="shared" si="82"/>
        <v/>
      </c>
      <c r="O215" s="175"/>
      <c r="P215" s="175"/>
      <c r="Q215" s="126" t="str">
        <f t="shared" si="100"/>
        <v/>
      </c>
      <c r="R215" s="184"/>
      <c r="S215" s="184"/>
      <c r="T215" s="182"/>
      <c r="U215" s="182"/>
      <c r="V215" s="182"/>
      <c r="W215" s="358"/>
      <c r="X215" s="182"/>
      <c r="Y215" s="183"/>
      <c r="Z215" s="123"/>
      <c r="AA215" s="176"/>
      <c r="AB215" s="176"/>
      <c r="AC215" s="176"/>
      <c r="AD215" s="176"/>
      <c r="AE215" s="176"/>
      <c r="AF215" s="176"/>
      <c r="AG215" s="127" t="str">
        <f t="shared" si="101"/>
        <v/>
      </c>
      <c r="AH215" s="127" t="str">
        <f t="shared" si="102"/>
        <v/>
      </c>
      <c r="AI215" s="370"/>
      <c r="AJ215" s="635"/>
      <c r="AK215" s="619" t="str">
        <f t="shared" si="103"/>
        <v/>
      </c>
      <c r="AL215" s="124" t="str">
        <f t="shared" si="83"/>
        <v/>
      </c>
      <c r="AM215" s="124" t="str">
        <f t="shared" si="84"/>
        <v/>
      </c>
      <c r="AN215" s="124" t="str">
        <f t="shared" si="85"/>
        <v/>
      </c>
      <c r="AO215" s="124" t="str">
        <f t="shared" si="86"/>
        <v/>
      </c>
      <c r="AP215" s="184"/>
      <c r="AQ215" s="182"/>
      <c r="AR215" s="182"/>
      <c r="AS215" s="182"/>
      <c r="AT215" s="182"/>
      <c r="AU215" s="127" t="str">
        <f t="shared" si="87"/>
        <v/>
      </c>
      <c r="AV215" s="354"/>
      <c r="AW215" s="127" t="str">
        <f t="shared" si="88"/>
        <v/>
      </c>
      <c r="AX215" s="144" t="str">
        <f t="shared" si="89"/>
        <v/>
      </c>
      <c r="AY215" s="182"/>
      <c r="AZ215" s="23"/>
      <c r="BA215" s="23"/>
      <c r="BB215" s="183"/>
      <c r="BC215" s="622"/>
      <c r="BD215" s="649" t="str">
        <f t="shared" si="104"/>
        <v/>
      </c>
      <c r="BE215" s="354"/>
      <c r="BF215" s="192" t="str">
        <f t="shared" si="105"/>
        <v/>
      </c>
      <c r="BG215" s="159"/>
      <c r="BH215" s="159"/>
      <c r="BI215" s="182"/>
      <c r="BJ215" s="194"/>
      <c r="BK215" s="194"/>
      <c r="BL215" s="194"/>
      <c r="BM215" s="127" t="str">
        <f t="shared" si="90"/>
        <v/>
      </c>
      <c r="BN215" s="194"/>
      <c r="BO215" s="178" t="str">
        <f t="shared" si="91"/>
        <v/>
      </c>
      <c r="BP215" s="191"/>
      <c r="BQ215" s="182"/>
      <c r="BR215" s="23"/>
      <c r="BS215" s="23"/>
      <c r="BT215" s="23"/>
      <c r="BU215" s="651"/>
      <c r="BV215" s="647"/>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633" t="str">
        <f t="shared" si="106"/>
        <v/>
      </c>
      <c r="DY215" s="736"/>
      <c r="DZ215" s="334"/>
      <c r="EA215" s="736"/>
      <c r="EB215" s="197"/>
      <c r="EC215" s="194"/>
      <c r="ED215" s="197"/>
      <c r="EE215" s="197"/>
      <c r="EF215" s="194"/>
      <c r="EG215" s="194"/>
      <c r="EH215" s="194"/>
      <c r="EI215" s="123" t="str">
        <f t="shared" si="92"/>
        <v/>
      </c>
      <c r="EJ215" s="194"/>
      <c r="EK215" s="620" t="str">
        <f t="shared" si="93"/>
        <v/>
      </c>
      <c r="EL215" s="756"/>
      <c r="EM215" s="620" t="str">
        <f t="shared" si="107"/>
        <v/>
      </c>
      <c r="EN215" s="733"/>
      <c r="EO215" s="163"/>
      <c r="EP215" s="163"/>
      <c r="EQ215" s="163"/>
      <c r="ER215" s="163"/>
      <c r="ES215" s="163"/>
      <c r="ET215" s="163"/>
      <c r="EU215" s="163"/>
      <c r="EV215" s="163"/>
      <c r="EW215" s="163"/>
      <c r="EX215" s="163"/>
      <c r="EY215" s="163"/>
      <c r="EZ215" s="163"/>
      <c r="FA215" s="163"/>
      <c r="FB215" s="163"/>
      <c r="FC215" s="742"/>
      <c r="FD215" s="648" t="str">
        <f t="shared" si="94"/>
        <v/>
      </c>
      <c r="FE215" s="183"/>
      <c r="FF215" s="201"/>
      <c r="FG215" s="201"/>
      <c r="FH215" s="201"/>
      <c r="FI215" s="201"/>
      <c r="FJ215" s="201"/>
      <c r="FK215" s="201"/>
      <c r="FL215" s="182"/>
      <c r="FM215" s="182"/>
      <c r="FN215" s="334"/>
      <c r="FO215" s="123" t="str">
        <f t="shared" si="95"/>
        <v/>
      </c>
      <c r="FP215" s="889" t="str">
        <f>IF(Table1[[#This Row],[Baumwollanteil (in %)]]&lt;&gt;"","05","")</f>
        <v/>
      </c>
      <c r="FQ215" s="999"/>
      <c r="FR215" s="179" t="str">
        <f t="shared" si="96"/>
        <v/>
      </c>
      <c r="FS215" s="175"/>
      <c r="FT215" s="175"/>
      <c r="FU215" s="175"/>
      <c r="FV215" s="745" t="str">
        <f t="shared" si="97"/>
        <v/>
      </c>
      <c r="FZ215" s="24"/>
      <c r="GA215" s="24"/>
      <c r="GC215" s="1010" t="str">
        <f>IF(Table1[[#This Row],[Global Trade Item Number (GTIN)]]="","",Table1[[#This Row],[Global Trade Item Number (GTIN)]])</f>
        <v/>
      </c>
      <c r="GD215" s="790" t="str">
        <f>IF(Table1[[#This Row],[WAWI-Nr./ Kreditoren-Nummer
(ASDV)]]&lt;&gt;"",Table1[[#This Row],[WAWI-Nr./ Kreditoren-Nummer
(ASDV)]],"")</f>
        <v/>
      </c>
      <c r="GE215" s="190"/>
      <c r="GF215" s="790" t="str">
        <f>IF(Table1[[#This Row],[Gültig ab (Datum)]]&lt;&gt;"","31.12.9999","")</f>
        <v/>
      </c>
      <c r="GG215" s="190"/>
      <c r="GH215" s="190"/>
      <c r="GI215" s="616"/>
      <c r="GJ215" s="765"/>
      <c r="GK215" s="763"/>
      <c r="GL215" s="617"/>
      <c r="GM215" s="617"/>
      <c r="GN215" s="617"/>
      <c r="GO215" s="617"/>
      <c r="GP215" s="617"/>
      <c r="GQ215" s="775"/>
      <c r="GR215" s="771"/>
      <c r="GS215" s="159"/>
      <c r="GT215" s="610"/>
      <c r="GU215" s="610"/>
      <c r="GV215" s="610"/>
      <c r="GW215" s="610"/>
      <c r="GX215" s="610"/>
      <c r="GY215" s="610"/>
      <c r="GZ215" s="610"/>
      <c r="HA215" s="610"/>
      <c r="HB215" s="771"/>
      <c r="HC215" s="610"/>
      <c r="HD215" s="610"/>
      <c r="HE215" s="610"/>
      <c r="HF215" s="610"/>
      <c r="HG215" s="610"/>
      <c r="HH215" s="610"/>
      <c r="HI215" s="610"/>
      <c r="HJ215" s="610"/>
      <c r="HK215" s="610"/>
      <c r="HL215" s="771"/>
      <c r="HM215" s="610"/>
      <c r="HN215" s="610"/>
      <c r="HO215" s="610"/>
      <c r="HP215" s="610"/>
      <c r="HQ215" s="610"/>
      <c r="HR215" s="610"/>
      <c r="HS215" s="610"/>
      <c r="HT215" s="610"/>
      <c r="HU215" s="610"/>
      <c r="HV215" s="771"/>
      <c r="HW215" s="610"/>
      <c r="HX215" s="610"/>
      <c r="HY215" s="610"/>
      <c r="HZ215" s="610"/>
      <c r="IA215" s="610"/>
      <c r="IB215" s="610"/>
      <c r="IC215" s="610"/>
      <c r="ID215" s="610"/>
      <c r="IE215" s="610"/>
      <c r="IF215" s="610"/>
      <c r="IG215" s="771"/>
      <c r="IH215" s="610"/>
      <c r="II215" s="610"/>
      <c r="IJ215" s="610"/>
      <c r="IK215" s="610"/>
      <c r="IL215" s="610"/>
      <c r="IM215" s="610"/>
      <c r="IN215" s="610"/>
      <c r="IO215" s="610"/>
      <c r="IP215" s="610"/>
      <c r="IQ215" s="610"/>
      <c r="IR215" s="771"/>
      <c r="IS215" s="610"/>
      <c r="IT215" s="610"/>
      <c r="IU215" s="610"/>
      <c r="IV215" s="610"/>
      <c r="IW215" s="610"/>
      <c r="IX215" s="610"/>
      <c r="IY215" s="610"/>
      <c r="IZ215" s="610"/>
      <c r="JA215" s="610"/>
      <c r="JB215" s="610"/>
      <c r="JC215" s="771"/>
      <c r="JD215" s="610"/>
      <c r="JE215" s="610"/>
      <c r="JF215" s="610"/>
      <c r="JG215" s="610"/>
      <c r="JH215" s="610"/>
      <c r="JI215" s="610"/>
      <c r="JJ215" s="610"/>
      <c r="JK215" s="610"/>
      <c r="JL215" s="610"/>
      <c r="JM215" s="827"/>
      <c r="JN215" s="771"/>
      <c r="JO215" s="610"/>
      <c r="JP215" s="610"/>
      <c r="JQ215" s="610"/>
      <c r="JR215" s="610"/>
      <c r="JS215" s="610"/>
      <c r="JT215" s="610"/>
      <c r="JU215" s="610"/>
      <c r="JV215" s="610"/>
      <c r="JW215" s="610"/>
      <c r="JX215" s="610"/>
      <c r="JY215" s="771"/>
      <c r="JZ215" s="610"/>
      <c r="KA215" s="610"/>
      <c r="KB215" s="610"/>
      <c r="KC215" s="610"/>
      <c r="KD215" s="610"/>
      <c r="KE215" s="610"/>
      <c r="KF215" s="610"/>
      <c r="KG215" s="610"/>
      <c r="KH215" s="610"/>
      <c r="KI215" s="610"/>
      <c r="KL215" s="803" t="str">
        <f>IF(Table1[[#This Row],[GTIN]]&lt;&gt;"",Table1[[#This Row],[GTIN]],"")</f>
        <v/>
      </c>
      <c r="KM215" s="804" t="str">
        <f>Table1[[#This Row],[Kreditor]]</f>
        <v/>
      </c>
      <c r="KN215" s="805" t="str">
        <f>IF(Table1[[#This Row],[Gültig ab (Datum)]]&lt;&gt;"",Table1[[#This Row],[Gültig ab (Datum)]],"")</f>
        <v/>
      </c>
      <c r="KO215" s="805" t="str">
        <f>Table1[[#This Row],[Gültig bis]]</f>
        <v/>
      </c>
      <c r="KP215" s="818" t="str">
        <f>IF(Table1[[#This Row],[Artikel verpackt? 
(X=Ja)]]="","",Table1[[#This Row],[Artikel verpackt? 
(X=Ja)]])</f>
        <v/>
      </c>
      <c r="KQ215" s="806" t="str">
        <f>IF(Table1[[#This Row],[Verpackung recyclingfähig?
(X=Ja)]]="","",Table1[[#This Row],[Verpackung recyclingfähig?
(X=Ja)]])</f>
        <v/>
      </c>
      <c r="KR215" s="807"/>
      <c r="KS215" s="808"/>
      <c r="KT215" s="809"/>
      <c r="KU215" s="809"/>
      <c r="KV215" s="809"/>
      <c r="KW215" s="809"/>
      <c r="KX215" s="809"/>
      <c r="KY215" s="809"/>
      <c r="KZ215" s="810"/>
      <c r="LA215" s="811" t="str">
        <f>IF(Table1[[#This Row],[Hauptkörper - B1 - Art]]="","",VLOOKUP(Table1[[#This Row],[Hauptkörper - B1 - Art]],'DD FD'!B:C,2,FALSE))</f>
        <v/>
      </c>
      <c r="LB215" s="812" t="str">
        <f>IF(Table1[[#This Row],[Hauptkörper - B1 - Fraktion]]="","",VLOOKUP(Table1[[#This Row],[Hauptkörper - B1 - Fraktion]],'DD FD'!H:J,3,FALSE))</f>
        <v/>
      </c>
      <c r="LC215" s="809" t="str">
        <f>IF(Table1[[#This Row],[Hauptkörper - B1 - Gewicht
(in G)]]="","",Table1[[#This Row],[Hauptkörper - B1 - Gewicht
(in G)]])</f>
        <v/>
      </c>
      <c r="LD215" s="809" t="str">
        <f>IF(Table1[[#This Row],[Hauptkörper - B1 - Lizenzierungs-pflichtig? (X=Ja)]]="","",Table1[[#This Row],[Hauptkörper - B1 - Lizenzierungs-pflichtig? (X=Ja)]])</f>
        <v/>
      </c>
      <c r="LE215" s="812" t="str">
        <f>IF(Table1[[#This Row],[Hauptkörper - B1 - Virgin Material]]="","",VLOOKUP(Table1[[#This Row],[Hauptkörper - B1 - Virgin Material]],'DD FD'!AJ:AK,2,FALSE))</f>
        <v/>
      </c>
      <c r="LF215" s="813" t="str">
        <f>IF(Table1[[#This Row],[Hauptkörper - B1 - Virgin Material Anteil (in %)]]="","",Table1[[#This Row],[Hauptkörper - B1 - Virgin Material Anteil (in %)]])</f>
        <v/>
      </c>
      <c r="LG215" s="812" t="str">
        <f>IF(Table1[[#This Row],[Hauptkörper - B1 - Recyceltes Material]]="","",VLOOKUP(Table1[[#This Row],[Hauptkörper - B1 - Recyceltes Material]],'DD FD'!AL:AM,2,FALSE))</f>
        <v/>
      </c>
      <c r="LH215" s="813" t="str">
        <f>IF(Table1[[#This Row],[Hauptkörper - B1 - Recyceltes Material Anteil (in %)]]="","",Table1[[#This Row],[Hauptkörper - B1 - Recyceltes Material Anteil (in %)]])</f>
        <v/>
      </c>
      <c r="LI215" s="814" t="str">
        <f>IF(Table1[[#This Row],[Hauptkörper - B1 - Beschichtung]]="","",VLOOKUP(Table1[[#This Row],[Hauptkörper - B1 - Beschichtung]],'DD FD'!AE:AF,2,FALSE))</f>
        <v/>
      </c>
      <c r="LJ215" s="815" t="str">
        <f>IF(Table1[[#This Row],[Hauptkörper - B1 - Beschichtung Anteil (in %)]]="","",Table1[[#This Row],[Hauptkörper - B1 - Beschichtung Anteil (in %)]])</f>
        <v/>
      </c>
      <c r="LK215" s="811" t="str">
        <f>IF(Table1[[#This Row],[Hauptkörper - B2 - Art]]="","",VLOOKUP(Table1[[#This Row],[Hauptkörper - B2 - Art]],'DD FD'!B:C,2,FALSE))</f>
        <v/>
      </c>
      <c r="LL215" s="812" t="str">
        <f>IF(Table1[[#This Row],[Hauptkörper - B2 - Fraktion]]="","",VLOOKUP(Table1[[#This Row],[Hauptkörper - B2 - Fraktion]],'DD FD'!H:J,3,FALSE))</f>
        <v/>
      </c>
      <c r="LM215" s="809" t="str">
        <f>IF(Table1[[#This Row],[Hauptkörper - B2 - Gewicht
(in G)]]="","",Table1[[#This Row],[Hauptkörper - B2 - Gewicht
(in G)]])</f>
        <v/>
      </c>
      <c r="LN215" s="809" t="str">
        <f>IF(Table1[[#This Row],[Hauptkörper - B2 - Lizenzierungs-pflichtig? (X=Ja)]]="","",Table1[[#This Row],[Hauptkörper - B2 - Lizenzierungs-pflichtig? (X=Ja)]])</f>
        <v/>
      </c>
      <c r="LO215" s="812" t="str">
        <f>IF(Table1[[#This Row],[Hauptkörper - B2 - Virgin Material]]="","",VLOOKUP(Table1[[#This Row],[Hauptkörper - B2 - Virgin Material]],'DD FD'!AJ:AK,2,FALSE))</f>
        <v/>
      </c>
      <c r="LP215" s="813" t="str">
        <f>IF(Table1[[#This Row],[Hauptkörper - B2 - Virgin Material Anteil (in %)]]="","",Table1[[#This Row],[Hauptkörper - B2 - Virgin Material Anteil (in %)]])</f>
        <v/>
      </c>
      <c r="LQ215" s="812" t="str">
        <f>IF(Table1[[#This Row],[Hauptkörper - B2 - Recyceltes Material]]="","",VLOOKUP(Table1[[#This Row],[Hauptkörper - B2 - Recyceltes Material]],'DD FD'!AL:AM,2,FALSE))</f>
        <v/>
      </c>
      <c r="LR215" s="813" t="str">
        <f>IF(Table1[[#This Row],[Hauptkörper - B2 - Recyceltes Material Anteil (in %)]]="","",Table1[[#This Row],[Hauptkörper - B2 - Recyceltes Material Anteil (in %)]])</f>
        <v/>
      </c>
      <c r="LS215" s="812" t="str">
        <f>IF(Table1[[#This Row],[Hauptkörper - B2 - Beschichtung]]="","",VLOOKUP(Table1[[#This Row],[Hauptkörper - B2 - Beschichtung]],'DD FD'!AE:AF,2,FALSE))</f>
        <v/>
      </c>
      <c r="LT215" s="815" t="str">
        <f>IF(Table1[[#This Row],[Hauptkörper - B2 - Beschichtung Anteil (in %)]]="","",Table1[[#This Row],[Hauptkörper - B2 - Beschichtung Anteil (in %)]])</f>
        <v/>
      </c>
      <c r="LU215" s="811" t="str">
        <f>IF(Table1[[#This Row],[Hauptkörper - B3 - Art]]="","",VLOOKUP(Table1[[#This Row],[Hauptkörper - B3 - Art]],'DD FD'!B:C,2,FALSE))</f>
        <v/>
      </c>
      <c r="LV215" s="812" t="str">
        <f>IF(Table1[[#This Row],[Hauptkörper - B3 - Fraktion]]="","",VLOOKUP(Table1[[#This Row],[Hauptkörper - B3 - Fraktion]],'DD FD'!H:J,3,FALSE))</f>
        <v/>
      </c>
      <c r="LW215" s="809" t="str">
        <f>IF(Table1[[#This Row],[Hauptkörper - B3 - Gewicht
(in G)]]="","",Table1[[#This Row],[Hauptkörper - B3 - Gewicht
(in G)]])</f>
        <v/>
      </c>
      <c r="LX215" s="809" t="str">
        <f>IF(Table1[[#This Row],[Hauptkörper - B3 - Lizenzierungs-pflichtig? (X=Ja)]]="","",Table1[[#This Row],[Hauptkörper - B3 - Lizenzierungs-pflichtig? (X=Ja)]])</f>
        <v/>
      </c>
      <c r="LY215" s="812" t="str">
        <f>IF(Table1[[#This Row],[Hauptkörper - B3 - Virgin Material]]="","",VLOOKUP(Table1[[#This Row],[Hauptkörper - B3 - Virgin Material]],'DD FD'!AJ:AK,2,FALSE))</f>
        <v/>
      </c>
      <c r="LZ215" s="813" t="str">
        <f>IF(Table1[[#This Row],[Hauptkörper - B3 - Virgin Material Anteil (in %)]]="","",Table1[[#This Row],[Hauptkörper - B3 - Virgin Material Anteil (in %)]])</f>
        <v/>
      </c>
      <c r="MA215" s="812" t="str">
        <f>IF(Table1[[#This Row],[Hauptkörper - B3 - Recyceltes Material]]="","",VLOOKUP(Table1[[#This Row],[Hauptkörper - B3 - Recyceltes Material]],'DD FD'!AL:AM,2,FALSE))</f>
        <v/>
      </c>
      <c r="MB215" s="813" t="str">
        <f>IF(Table1[[#This Row],[Hauptkörper - B3 - Recyceltes Material Anteil (in %)]]="","",Table1[[#This Row],[Hauptkörper - B3 - Recyceltes Material Anteil (in %)]])</f>
        <v/>
      </c>
      <c r="MC215" s="812" t="str">
        <f>IF(Table1[[#This Row],[Hauptkörper - B3 - Beschichtung]]="","",VLOOKUP(Table1[[#This Row],[Hauptkörper - B3 - Beschichtung]],'DD FD'!AE:AF,2,FALSE))</f>
        <v/>
      </c>
      <c r="MD215" s="815" t="str">
        <f>IF(Table1[[#This Row],[Hauptkörper - B3 - Beschichtung Anteil (in %)]]="","",Table1[[#This Row],[Hauptkörper - B3 - Beschichtung Anteil (in %)]])</f>
        <v/>
      </c>
      <c r="ME215" s="811" t="str">
        <f>IF(Table1[[#This Row],[Verschluss - B1 - Art]]="","",VLOOKUP(Table1[[#This Row],[Verschluss - B1 - Art]],'DD FD'!D:E,2,FALSE))</f>
        <v/>
      </c>
      <c r="MF215" s="812" t="str">
        <f>IF(Table1[[#This Row],[Verschluss - B1 - Fraktion]]="","",VLOOKUP(Table1[[#This Row],[Verschluss - B1 - Fraktion]],'DD FD'!H:J,3,FALSE))</f>
        <v/>
      </c>
      <c r="MG215" s="809" t="str">
        <f>IF(Table1[[#This Row],[Verschluss - B1 - Gewicht (in G)]]="","",Table1[[#This Row],[Verschluss - B1 - Gewicht (in G)]])</f>
        <v/>
      </c>
      <c r="MH215" s="809" t="str">
        <f>IF(Table1[[#This Row],[Verschluss - B1 - Lizenzierungs-pflichtig? (X=Ja)]]="","",Table1[[#This Row],[Verschluss - B1 - Lizenzierungs-pflichtig? (X=Ja)]])</f>
        <v/>
      </c>
      <c r="MI215" s="809" t="str">
        <f>IF(Table1[[#This Row],[Verschluss - B1 - Trennbar vom Hauptkörper? (X=Ja)]]="","",Table1[[#This Row],[Verschluss - B1 - Trennbar vom Hauptkörper? (X=Ja)]])</f>
        <v/>
      </c>
      <c r="MJ215" s="812" t="str">
        <f>IF(Table1[[#This Row],[Verschluss - B1 - Virgin Material]]="","",VLOOKUP(Table1[[#This Row],[Verschluss - B1 - Virgin Material]],'DD FD'!AJ:AK,2,FALSE))</f>
        <v/>
      </c>
      <c r="MK215" s="813" t="str">
        <f>IF(Table1[[#This Row],[Verschluss - B1 - Virgin Material Anteil (in %)]]="","",Table1[[#This Row],[Verschluss - B1 - Virgin Material Anteil (in %)]])</f>
        <v/>
      </c>
      <c r="ML215" s="812" t="str">
        <f>IF(Table1[[#This Row],[Verschluss - B1 - Recyceltes Material]]="","",VLOOKUP(Table1[[#This Row],[Verschluss - B1 - Recyceltes Material]],'DD FD'!AL:AM,2,FALSE))</f>
        <v/>
      </c>
      <c r="MM215" s="813" t="str">
        <f>IF(Table1[[#This Row],[Verschluss - B1 - Recyceltes Material Anteil (in %)]]="","",Table1[[#This Row],[Verschluss - B1 - Recyceltes Material Anteil (in %)]])</f>
        <v/>
      </c>
      <c r="MN215" s="812" t="str">
        <f>IF(Table1[[#This Row],[Verschluss - B1 - Beschichtung]]="","",VLOOKUP(Table1[[#This Row],[Verschluss - B1 - Beschichtung]],'DD FD'!AE:AF,2,FALSE))</f>
        <v/>
      </c>
      <c r="MO215" s="815" t="str">
        <f>IF(Table1[[#This Row],[Verschluss - B1 - Beschichtung Anteil (in %)]]="","",Table1[[#This Row],[Verschluss - B1 - Beschichtung Anteil (in %)]])</f>
        <v/>
      </c>
      <c r="MP215" s="811" t="str">
        <f>IF(Table1[[#This Row],[Verschluss - B2 - Art]]="","",VLOOKUP(Table1[[#This Row],[Verschluss - B2 - Art]],'DD FD'!D:E,2,FALSE))</f>
        <v/>
      </c>
      <c r="MQ215" s="812" t="str">
        <f>IF(Table1[[#This Row],[Verschluss - B2 - Fraktion]]="","",VLOOKUP(Table1[[#This Row],[Verschluss - B2 - Fraktion]],'DD FD'!H:J,3,FALSE))</f>
        <v/>
      </c>
      <c r="MR215" s="809" t="str">
        <f>IF(Table1[[#This Row],[Verschluss - B2 - Gewicht (in G)]]="","",Table1[[#This Row],[Verschluss - B2 - Gewicht (in G)]])</f>
        <v/>
      </c>
      <c r="MS215" s="809" t="str">
        <f>IF(Table1[[#This Row],[Verschluss - B2 - Lizenzierungs-pflichtig? (X=Ja)]]="","",Table1[[#This Row],[Verschluss - B2 - Lizenzierungs-pflichtig? (X=Ja)]])</f>
        <v/>
      </c>
      <c r="MT215" s="809" t="str">
        <f>IF(Table1[[#This Row],[Verschluss - B2 - Trennbar vom Hauptkörper? (X=Ja)]]="","",Table1[[#This Row],[Verschluss - B2 - Trennbar vom Hauptkörper? (X=Ja)]])</f>
        <v/>
      </c>
      <c r="MU215" s="812" t="str">
        <f>IF(Table1[[#This Row],[Verschluss - B2 - Virgin Material]]="","",VLOOKUP(Table1[[#This Row],[Verschluss - B2 - Virgin Material]],'DD FD'!AJ:AK,2,FALSE))</f>
        <v/>
      </c>
      <c r="MV215" s="813" t="str">
        <f>IF(Table1[[#This Row],[Verschluss - B2 - Virgin Material Anteil (in %)]]="","",Table1[[#This Row],[Verschluss - B2 - Virgin Material Anteil (in %)]])</f>
        <v/>
      </c>
      <c r="MW215" s="812" t="str">
        <f>IF(Table1[[#This Row],[Verschluss - B2 - Recyceltes Material]]="","",VLOOKUP(Table1[[#This Row],[Verschluss - B2 - Recyceltes Material]],'DD FD'!AL:AM,2,FALSE))</f>
        <v/>
      </c>
      <c r="MX215" s="813" t="str">
        <f>IF(Table1[[#This Row],[Verschluss - B2 - Recyceltes Material Anteil (in %)]]="","",Table1[[#This Row],[Verschluss - B2 - Recyceltes Material Anteil (in %)]])</f>
        <v/>
      </c>
      <c r="MY215" s="812" t="str">
        <f>IF(Table1[[#This Row],[Verschluss - B2 - Beschichtung]]="","",VLOOKUP(Table1[[#This Row],[Verschluss - B2 - Beschichtung]],'DD FD'!AE:AF,2,FALSE))</f>
        <v/>
      </c>
      <c r="MZ215" s="815" t="str">
        <f>IF(Table1[[#This Row],[Verschluss - B2 - Beschichtung Anteil (in %)]]="","",Table1[[#This Row],[Verschluss - B2 - Beschichtung Anteil (in %)]])</f>
        <v/>
      </c>
      <c r="NA215" s="811" t="str">
        <f>IF(Table1[[#This Row],[Verschluss - B3 - Art]]="","",VLOOKUP(Table1[[#This Row],[Verschluss - B3 - Art]],'DD FD'!D:E,2,FALSE))</f>
        <v/>
      </c>
      <c r="NB215" s="812" t="str">
        <f>IF(Table1[[#This Row],[Verschluss - B3 - Fraktion]]="","",VLOOKUP(Table1[[#This Row],[Verschluss - B3 - Fraktion]],'DD FD'!H:J,3,FALSE))</f>
        <v/>
      </c>
      <c r="NC215" s="809" t="str">
        <f>IF(Table1[[#This Row],[Verschluss - B3 - Gewicht (in G)]]="","",Table1[[#This Row],[Verschluss - B3 - Gewicht (in G)]])</f>
        <v/>
      </c>
      <c r="ND215" s="809" t="str">
        <f>IF(Table1[[#This Row],[Verschluss - B3 - Lizenzierungs-pflichtig? (X=Ja)]]="","",Table1[[#This Row],[Verschluss - B3 - Lizenzierungs-pflichtig? (X=Ja)]])</f>
        <v/>
      </c>
      <c r="NE215" s="809" t="str">
        <f>IF(Table1[[#This Row],[Verschluss - B3 - Trennbar vom Hauptkörper? (X=Ja)]]="","",Table1[[#This Row],[Verschluss - B3 - Trennbar vom Hauptkörper? (X=Ja)]])</f>
        <v/>
      </c>
      <c r="NF215" s="812" t="str">
        <f>IF(Table1[[#This Row],[Verschluss - B3 - Virgin Material]]="","",VLOOKUP(Table1[[#This Row],[Verschluss - B3 - Virgin Material]],'DD FD'!AJ:AK,2,FALSE))</f>
        <v/>
      </c>
      <c r="NG215" s="813" t="str">
        <f>IF(Table1[[#This Row],[Verschluss - B3 - Virgin Material Anteil (in %)]]="","",Table1[[#This Row],[Verschluss - B3 - Virgin Material Anteil (in %)]])</f>
        <v/>
      </c>
      <c r="NH215" s="812" t="str">
        <f>IF(Table1[[#This Row],[Verschluss - B3 - Recyceltes Material]]="","",VLOOKUP(Table1[[#This Row],[Verschluss - B3 - Recyceltes Material]],'DD FD'!AL:AM,2,FALSE))</f>
        <v/>
      </c>
      <c r="NI215" s="813" t="str">
        <f>IF(Table1[[#This Row],[Verschluss - B3 - Recyceltes Material Anteil (in %)]]="","",Table1[[#This Row],[Verschluss - B3 - Recyceltes Material Anteil (in %)]])</f>
        <v/>
      </c>
      <c r="NJ215" s="812" t="str">
        <f>IF(Table1[[#This Row],[Verschluss - B3 - Beschichtung]]="","",VLOOKUP(Table1[[#This Row],[Verschluss - B3 - Beschichtung]],'DD FD'!AE:AF,2,FALSE))</f>
        <v/>
      </c>
      <c r="NK215" s="815" t="str">
        <f>IF(Table1[[#This Row],[Verschluss - B3 - Beschichtung Anteil (in %)]]="","",Table1[[#This Row],[Verschluss - B3 - Beschichtung Anteil (in %)]])</f>
        <v/>
      </c>
      <c r="NL215" s="811" t="str">
        <f>IF(Table1[[#This Row],[Etikett - B1 - Art]]="","",VLOOKUP(Table1[[#This Row],[Etikett - B1 - Art]],'DD FD'!F:G,2,FALSE))</f>
        <v/>
      </c>
      <c r="NM215" s="812" t="str">
        <f>IF(Table1[[#This Row],[Etikett - B1 - Fraktion]]="","",VLOOKUP(Table1[[#This Row],[Etikett - B1 - Fraktion]],'DD FD'!H:J,3,FALSE))</f>
        <v/>
      </c>
      <c r="NN215" s="809" t="str">
        <f>IF(Table1[[#This Row],[Etikett - B1 - Gewicht (in G)]]="","",Table1[[#This Row],[Etikett - B1 - Gewicht (in G)]])</f>
        <v/>
      </c>
      <c r="NO215" s="809" t="str">
        <f>IF(Table1[[#This Row],[Etikett - B1 - Lizenzierungs-pflichtig? (X=Ja)]]="","",Table1[[#This Row],[Etikett - B1 - Lizenzierungs-pflichtig? (X=Ja)]])</f>
        <v/>
      </c>
      <c r="NP215" s="809" t="str">
        <f>IF(Table1[[#This Row],[Etikett - B1 - Trennbar vom Hauptkörper? (X=Ja)]]="","",Table1[[#This Row],[Etikett - B1 - Trennbar vom Hauptkörper? (X=Ja)]])</f>
        <v/>
      </c>
      <c r="NQ215" s="812" t="str">
        <f>IF(Table1[[#This Row],[Etikett - B1 - Virgin Material]]="","",VLOOKUP(Table1[[#This Row],[Etikett - B1 - Virgin Material]],'DD FD'!AJ:AK,2,FALSE))</f>
        <v/>
      </c>
      <c r="NR215" s="813" t="str">
        <f>IF(Table1[[#This Row],[Etikett - B1 - Virgin Material Anteil (in %)]]="","",Table1[[#This Row],[Etikett - B1 - Virgin Material Anteil (in %)]])</f>
        <v/>
      </c>
      <c r="NS215" s="812" t="str">
        <f>IF(Table1[[#This Row],[Etikett - B1 - Recyceltes Material]]="","",VLOOKUP(Table1[[#This Row],[Etikett - B1 - Recyceltes Material]],'DD FD'!AL:AM,2,FALSE))</f>
        <v/>
      </c>
      <c r="NT215" s="813" t="str">
        <f>IF(Table1[[#This Row],[Etikett - B1 - Recyceltes Material Anteil (in %)]]="","",Table1[[#This Row],[Etikett - B1 - Recyceltes Material Anteil (in %)]])</f>
        <v/>
      </c>
      <c r="NU215" s="812" t="str">
        <f>IF(Table1[[#This Row],[Etikett - B1 - Beschichtung]]="","",VLOOKUP(Table1[[#This Row],[Etikett - B1 - Beschichtung]],'DD FD'!AE:AF,2,FALSE))</f>
        <v/>
      </c>
      <c r="NV215" s="815" t="str">
        <f>IF(Table1[[#This Row],[Etikett - B1 - Beschichtung Anteil (in %)]]="","",Table1[[#This Row],[Etikett - B1 - Beschichtung Anteil (in %)]])</f>
        <v/>
      </c>
      <c r="NW215" s="811" t="str">
        <f>IF(Table1[[#This Row],[Etikett - B2 - Art]]="","",VLOOKUP(Table1[[#This Row],[Etikett - B2 - Art]],'DD FD'!F:G,2,FALSE))</f>
        <v/>
      </c>
      <c r="NX215" s="812" t="str">
        <f>IF(Table1[[#This Row],[Etikett - B2 - Fraktion]]="","",VLOOKUP(Table1[[#This Row],[Etikett - B2 - Fraktion]],'DD FD'!H:J,3,FALSE))</f>
        <v/>
      </c>
      <c r="NY215" s="809" t="str">
        <f>IF(Table1[[#This Row],[Etikett - B2 - Gewicht (in G)]]="","",Table1[[#This Row],[Etikett - B2 - Gewicht (in G)]])</f>
        <v/>
      </c>
      <c r="NZ215" s="809" t="str">
        <f>IF(Table1[[#This Row],[Etikett - B2 - Lizenzierungs-pflichtig? (X=Ja)]]="","",Table1[[#This Row],[Etikett - B2 - Lizenzierungs-pflichtig? (X=Ja)]])</f>
        <v/>
      </c>
      <c r="OA215" s="809" t="str">
        <f>IF(Table1[[#This Row],[Etikett - B2 - Trennbar vom Hauptkörper? (X=Ja)]]="","",Table1[[#This Row],[Etikett - B2 - Trennbar vom Hauptkörper? (X=Ja)]])</f>
        <v/>
      </c>
      <c r="OB215" s="812" t="str">
        <f>IF(Table1[[#This Row],[Etikett - B2 - Virgin Material]]="","",VLOOKUP(Table1[[#This Row],[Etikett - B2 - Virgin Material]],'DD FD'!AJ:AK,2,FALSE))</f>
        <v/>
      </c>
      <c r="OC215" s="813" t="str">
        <f>IF(Table1[[#This Row],[Etikett - B2 - Virgin Material Anteil (in %)]]="","",Table1[[#This Row],[Etikett - B2 - Virgin Material Anteil (in %)]])</f>
        <v/>
      </c>
      <c r="OD215" s="812" t="str">
        <f>IF(Table1[[#This Row],[Etikett - B2 - Recyceltes Material]]="","",VLOOKUP(Table1[[#This Row],[Etikett - B2 - Recyceltes Material]],'DD FD'!AL:AM,2,FALSE))</f>
        <v/>
      </c>
      <c r="OE215" s="813" t="str">
        <f>IF(Table1[[#This Row],[Etikett - B2 - Recyceltes Material Anteil (in %)]]="","",Table1[[#This Row],[Etikett - B2 - Recyceltes Material Anteil (in %)]])</f>
        <v/>
      </c>
      <c r="OF215" s="812" t="str">
        <f>IF(Table1[[#This Row],[Etikett - B2 - Beschichtung]]="","",VLOOKUP(Table1[[#This Row],[Etikett - B2 - Beschichtung]],'DD FD'!AE:AF,2,FALSE))</f>
        <v/>
      </c>
      <c r="OG215" s="815" t="str">
        <f>IF(Table1[[#This Row],[Etikett - B2 - Beschichtung Anteil (in %)]]="","",Table1[[#This Row],[Etikett - B2 - Beschichtung Anteil (in %)]])</f>
        <v/>
      </c>
      <c r="OH215" s="811" t="str">
        <f>IF(Table1[[#This Row],[Etikett - B3 - Art]]="","",VLOOKUP(Table1[[#This Row],[Etikett - B3 - Art]],'DD FD'!F:G,2,FALSE))</f>
        <v/>
      </c>
      <c r="OI215" s="812" t="str">
        <f>IF(Table1[[#This Row],[Etikett - B3 - Fraktion]]="","",VLOOKUP(Table1[[#This Row],[Etikett - B3 - Fraktion]],'DD FD'!H:J,3,FALSE))</f>
        <v/>
      </c>
      <c r="OJ215" s="809" t="str">
        <f>IF(Table1[[#This Row],[Etikett - B3 - Gewicht (in G)]]="","",Table1[[#This Row],[Etikett - B3 - Gewicht (in G)]])</f>
        <v/>
      </c>
      <c r="OK215" s="809" t="str">
        <f>IF(Table1[[#This Row],[Etikett - B3 - Lizenzierungs-pflichtig? (X=Ja)]]="","",Table1[[#This Row],[Etikett - B3 - Lizenzierungs-pflichtig? (X=Ja)]])</f>
        <v/>
      </c>
      <c r="OL215" s="809" t="str">
        <f>IF(Table1[[#This Row],[Etikett - B3 - Trennbar vom Hauptkörper? (X=Ja)]]="","",Table1[[#This Row],[Etikett - B3 - Trennbar vom Hauptkörper? (X=Ja)]])</f>
        <v/>
      </c>
      <c r="OM215" s="812" t="str">
        <f>IF(Table1[[#This Row],[Etikett - B3 - Virgin Material]]="","",VLOOKUP(Table1[[#This Row],[Etikett - B3 - Virgin Material]],'DD FD'!AJ:AK,2,FALSE))</f>
        <v/>
      </c>
      <c r="ON215" s="813" t="str">
        <f>IF(Table1[[#This Row],[Etikett - B3 - Virgin Material Anteil (in %)]]="","",Table1[[#This Row],[Etikett - B3 - Virgin Material Anteil (in %)]])</f>
        <v/>
      </c>
      <c r="OO215" s="812" t="str">
        <f>IF(Table1[[#This Row],[Etikett - B3 - Recyceltes Material]]="","",VLOOKUP(Table1[[#This Row],[Etikett - B3 - Recyceltes Material]],'DD FD'!AL:AM,2,FALSE))</f>
        <v/>
      </c>
      <c r="OP215" s="813" t="str">
        <f>IF(Table1[[#This Row],[Etikett - B3 - Recyceltes Material Anteil (in %)]]="","",Table1[[#This Row],[Etikett - B3 - Recyceltes Material Anteil (in %)]])</f>
        <v/>
      </c>
      <c r="OQ215" s="812" t="str">
        <f>IF(Table1[[#This Row],[Etikett - B3 - Beschichtung]]="","",VLOOKUP(Table1[[#This Row],[Etikett - B3 - Beschichtung]],'DD FD'!AE:AF,2,FALSE))</f>
        <v/>
      </c>
      <c r="OR215" s="861" t="str">
        <f>IF(Table1[[#This Row],[Etikett - B3 - Beschichtung Anteil (in %)]]="","",Table1[[#This Row],[Etikett - B3 - Beschichtung Anteil (in %)]])</f>
        <v/>
      </c>
      <c r="OS215" s="866">
        <f>ROUNDUP(SUM(
IF(AND(LB215='DD FD'!$J$7,LD215='DD FD'!$AI$3),LC215,0),
IF(AND(LL215='DD FD'!$J$7,LN215='DD FD'!$AI$3),LM215,0),
IF(AND(LV215='DD FD'!$J$7,LX215='DD FD'!$AI$3),LW215,0),
IF(AND(MF215='DD FD'!$J$7,MH215='DD FD'!$AI$3),MG215,0),
IF(AND(MQ215='DD FD'!$J$7,MS215='DD FD'!$AI$3),MR215,0),
IF(AND(NB215='DD FD'!$J$7,ND215='DD FD'!$AI$3),NC215,0),
IF(AND(NM215='DD FD'!$J$7,NO215='DD FD'!$AI$3),NN215,0),
IF(AND(NX215='DD FD'!$J$7,NZ215='DD FD'!$AI$3),NY215,0),
IF(AND(OI215='DD FD'!$J$7,OK215='DD FD'!$AI$3),OJ215,0),
),2)</f>
        <v>0</v>
      </c>
      <c r="OT215" s="865">
        <f>ROUNDUP(SUM(
IF(AND(LB215='DD FD'!$J$6,LD215='DD FD'!$AI$3),LC215,0),
IF(AND(LL215='DD FD'!$J$6,LN215='DD FD'!$AI$3),LM215,0),
IF(AND(LV215='DD FD'!$J$6,LX215='DD FD'!$AI$3),LW215,0),
IF(AND(MF215='DD FD'!$J$6,MH215='DD FD'!$AI$3),MG215,0),
IF(AND(MQ215='DD FD'!$J$6,MS215='DD FD'!$AI$3),MR215,0),
IF(AND(NB215='DD FD'!$J$6,ND215='DD FD'!$AI$3),NC215,0),
IF(AND(NM215='DD FD'!$J$6,NO215='DD FD'!$AI$3),NN215,0),
IF(AND(NX215='DD FD'!$J$6,NZ215='DD FD'!$AI$3),NY215,0),
IF(AND(OI215='DD FD'!$J$6,OK215='DD FD'!$AI$3),OJ215,0),
),2)</f>
        <v>0</v>
      </c>
      <c r="OU215" s="865">
        <f>ROUNDUP(SUM(
IF(AND(LB215='DD FD'!$J$10,LD215='DD FD'!$AI$3),LC215,0),
IF(AND(LL215='DD FD'!$J$10,LN215='DD FD'!$AI$3),LM215,0),
IF(AND(LV215='DD FD'!$J$10,LX215='DD FD'!$AI$3),LW215,0),
IF(AND(MF215='DD FD'!$J$10,MH215='DD FD'!$AI$3),MG215,0),
IF(AND(MQ215='DD FD'!$J$10,MS215='DD FD'!$AI$3),MR215,0),
IF(AND(NB215='DD FD'!$J$10,ND215='DD FD'!$AI$3),NC215,0),
IF(AND(NM215='DD FD'!$J$10,NO215='DD FD'!$AI$3),NN215,0),
IF(AND(NX215='DD FD'!$J$10,NZ215='DD FD'!$AI$3),NY215,0),
IF(AND(OI215='DD FD'!$J$10,OK215='DD FD'!$AI$3),OJ215,0),
),2)</f>
        <v>0</v>
      </c>
      <c r="OV215" s="865">
        <f>ROUNDUP(SUM(
IF(AND(LB215='DD FD'!$J$8,LD215='DD FD'!$AI$3),LC215,0),
IF(AND(LL215='DD FD'!$J$8,LN215='DD FD'!$AI$3),LM215,0),
IF(AND(LV215='DD FD'!$J$8,LX215='DD FD'!$AI$3),LW215,0),
IF(AND(MF215='DD FD'!$J$8,MH215='DD FD'!$AI$3),MG215,0),
IF(AND(MQ215='DD FD'!$J$8,MS215='DD FD'!$AI$3),MR215,0),
IF(AND(NB215='DD FD'!$J$8,ND215='DD FD'!$AI$3),NC215,0),
IF(AND(NM215='DD FD'!$J$8,NO215='DD FD'!$AI$3),NN215,0),
IF(AND(NX215='DD FD'!$J$8,NZ215='DD FD'!$AI$3),NY215,0),
IF(AND(OI215='DD FD'!$J$8,OK215='DD FD'!$AI$3),OJ215,0),
),2)</f>
        <v>0</v>
      </c>
      <c r="OW215" s="865">
        <f>ROUNDUP(SUM(
IF(AND(LB215='DD FD'!$J$5,LD215='DD FD'!$AI$3),LC215,0),
IF(AND(LL215='DD FD'!$J$5,LN215='DD FD'!$AI$3),LM215,0),
IF(AND(LV215='DD FD'!$J$5,LX215='DD FD'!$AI$3),LW215,0),
IF(AND(MF215='DD FD'!$J$5,MH215='DD FD'!$AI$3),MG215,0),
IF(AND(MQ215='DD FD'!$J$5,MS215='DD FD'!$AI$3),MR215,0),
IF(AND(NB215='DD FD'!$J$5,ND215='DD FD'!$AI$3),NC215,0),
IF(AND(NM215='DD FD'!$J$5,NO215='DD FD'!$AI$3),NN215,0),
IF(AND(NX215='DD FD'!$J$5,NZ215='DD FD'!$AI$3),NY215,0),
IF(AND(OI215='DD FD'!$J$5,OK215='DD FD'!$AI$3),OJ215,0),
),2)</f>
        <v>0</v>
      </c>
      <c r="OX215" s="865">
        <f>ROUNDUP(SUM(
IF(AND(LB215='DD FD'!$J$9,LD215='DD FD'!$AI$3),LC215,0),
IF(AND(LL215='DD FD'!$J$9,LN215='DD FD'!$AI$3),LM215,0),
IF(AND(LV215='DD FD'!$J$9,LX215='DD FD'!$AI$3),LW215,0),
IF(AND(MF215='DD FD'!$J$9,MH215='DD FD'!$AI$3),MG215,0),
IF(AND(MQ215='DD FD'!$J$9,MS215='DD FD'!$AI$3),MR215,0),
IF(AND(NB215='DD FD'!$J$9,ND215='DD FD'!$AI$3),NC215,0),
IF(AND(NM215='DD FD'!$J$9,NO215='DD FD'!$AI$3),NN215,0),
IF(AND(NX215='DD FD'!$J$9,NZ215='DD FD'!$AI$3),NY215,0),
IF(AND(OI215='DD FD'!$J$9,OK215='DD FD'!$AI$3),OJ215,0),
),2)</f>
        <v>0</v>
      </c>
      <c r="OY215" s="865">
        <f>ROUNDUP(SUM(
IF(AND(LB215='DD FD'!$J$4,LD215='DD FD'!$AI$3),LC215,0),
IF(AND(LL215='DD FD'!$J$4,LN215='DD FD'!$AI$3),LM215,0),
IF(AND(LV215='DD FD'!$J$4,LX215='DD FD'!$AI$3),LW215,0),
IF(AND(MF215='DD FD'!$J$4,MH215='DD FD'!$AI$3),MG215,0),
IF(AND(MQ215='DD FD'!$J$4,MS215='DD FD'!$AI$3),MR215,0),
IF(AND(NB215='DD FD'!$J$4,ND215='DD FD'!$AI$3),NC215,0),
IF(AND(NM215='DD FD'!$J$4,NO215='DD FD'!$AI$3),NN215,0),
IF(AND(NX215='DD FD'!$J$4,NZ215='DD FD'!$AI$3),NY215,0),
IF(AND(OI215='DD FD'!$J$4,OK215='DD FD'!$AI$3),OJ215,0),
),2)</f>
        <v>0</v>
      </c>
      <c r="OZ215" s="867">
        <f>ROUNDUP(SUM(
IF(AND(LB215='DD FD'!$J$11,LD215='DD FD'!$AI$3),LC215,0),
IF(AND(LL215='DD FD'!$J$11,LN215='DD FD'!$AI$3),LM215,0),
IF(AND(LV215='DD FD'!$J$11,LX215='DD FD'!$AI$3),LW215,0),
IF(AND(MF215='DD FD'!$J$11,MH215='DD FD'!$AI$3),MG215,0),
IF(AND(MQ215='DD FD'!$J$11,MS215='DD FD'!$AI$3),MR215,0),
IF(AND(NB215='DD FD'!$J$11,ND215='DD FD'!$AI$3),NC215,0),
IF(AND(NM215='DD FD'!$J$11,NO215='DD FD'!$AI$3),NN215,0),
IF(AND(NX215='DD FD'!$J$11,NZ215='DD FD'!$AI$3),NY215,0),
IF(AND(OI215='DD FD'!$J$11,OK215='DD FD'!$AI$3),OJ215,0),
),2)</f>
        <v>0</v>
      </c>
    </row>
    <row r="216" spans="1:416">
      <c r="A216" s="663"/>
      <c r="B216" s="182"/>
      <c r="C216" s="282"/>
      <c r="D216" s="282"/>
      <c r="E216" s="183"/>
      <c r="F216" s="355"/>
      <c r="G216" s="359"/>
      <c r="H216" s="664"/>
      <c r="I216" s="173"/>
      <c r="J216" s="161" t="str">
        <f t="shared" si="81"/>
        <v/>
      </c>
      <c r="K216" s="633" t="str">
        <f t="shared" si="98"/>
        <v/>
      </c>
      <c r="L216" s="636"/>
      <c r="M216" s="124" t="str">
        <f t="shared" si="99"/>
        <v/>
      </c>
      <c r="N216" s="125" t="str">
        <f t="shared" si="82"/>
        <v/>
      </c>
      <c r="O216" s="175"/>
      <c r="P216" s="175"/>
      <c r="Q216" s="126" t="str">
        <f t="shared" si="100"/>
        <v/>
      </c>
      <c r="R216" s="184"/>
      <c r="S216" s="184"/>
      <c r="T216" s="182"/>
      <c r="U216" s="182"/>
      <c r="V216" s="182"/>
      <c r="W216" s="358"/>
      <c r="X216" s="182"/>
      <c r="Y216" s="183"/>
      <c r="Z216" s="123"/>
      <c r="AA216" s="176"/>
      <c r="AB216" s="176"/>
      <c r="AC216" s="176"/>
      <c r="AD216" s="176"/>
      <c r="AE216" s="176"/>
      <c r="AF216" s="176"/>
      <c r="AG216" s="127" t="str">
        <f t="shared" si="101"/>
        <v/>
      </c>
      <c r="AH216" s="127" t="str">
        <f t="shared" si="102"/>
        <v/>
      </c>
      <c r="AI216" s="370"/>
      <c r="AJ216" s="635"/>
      <c r="AK216" s="619" t="str">
        <f t="shared" si="103"/>
        <v/>
      </c>
      <c r="AL216" s="124" t="str">
        <f t="shared" si="83"/>
        <v/>
      </c>
      <c r="AM216" s="124" t="str">
        <f t="shared" si="84"/>
        <v/>
      </c>
      <c r="AN216" s="124" t="str">
        <f t="shared" si="85"/>
        <v/>
      </c>
      <c r="AO216" s="124" t="str">
        <f t="shared" si="86"/>
        <v/>
      </c>
      <c r="AP216" s="184"/>
      <c r="AQ216" s="182"/>
      <c r="AR216" s="182"/>
      <c r="AS216" s="182"/>
      <c r="AT216" s="182"/>
      <c r="AU216" s="127" t="str">
        <f t="shared" si="87"/>
        <v/>
      </c>
      <c r="AV216" s="354"/>
      <c r="AW216" s="127" t="str">
        <f t="shared" si="88"/>
        <v/>
      </c>
      <c r="AX216" s="144" t="str">
        <f t="shared" si="89"/>
        <v/>
      </c>
      <c r="AY216" s="182"/>
      <c r="AZ216" s="23"/>
      <c r="BA216" s="23"/>
      <c r="BB216" s="183"/>
      <c r="BC216" s="622"/>
      <c r="BD216" s="649" t="str">
        <f t="shared" si="104"/>
        <v/>
      </c>
      <c r="BE216" s="354"/>
      <c r="BF216" s="192" t="str">
        <f t="shared" si="105"/>
        <v/>
      </c>
      <c r="BG216" s="159"/>
      <c r="BH216" s="159"/>
      <c r="BI216" s="182"/>
      <c r="BJ216" s="194"/>
      <c r="BK216" s="194"/>
      <c r="BL216" s="194"/>
      <c r="BM216" s="127" t="str">
        <f t="shared" si="90"/>
        <v/>
      </c>
      <c r="BN216" s="194"/>
      <c r="BO216" s="178" t="str">
        <f t="shared" si="91"/>
        <v/>
      </c>
      <c r="BP216" s="191"/>
      <c r="BQ216" s="182"/>
      <c r="BR216" s="23"/>
      <c r="BS216" s="23"/>
      <c r="BT216" s="23"/>
      <c r="BU216" s="651"/>
      <c r="BV216" s="647"/>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633" t="str">
        <f t="shared" si="106"/>
        <v/>
      </c>
      <c r="DY216" s="736"/>
      <c r="DZ216" s="334"/>
      <c r="EA216" s="736"/>
      <c r="EB216" s="197"/>
      <c r="EC216" s="194"/>
      <c r="ED216" s="197"/>
      <c r="EE216" s="197"/>
      <c r="EF216" s="194"/>
      <c r="EG216" s="194"/>
      <c r="EH216" s="194"/>
      <c r="EI216" s="123" t="str">
        <f t="shared" si="92"/>
        <v/>
      </c>
      <c r="EJ216" s="194"/>
      <c r="EK216" s="620" t="str">
        <f t="shared" si="93"/>
        <v/>
      </c>
      <c r="EL216" s="756"/>
      <c r="EM216" s="620" t="str">
        <f t="shared" si="107"/>
        <v/>
      </c>
      <c r="EN216" s="733"/>
      <c r="EO216" s="163"/>
      <c r="EP216" s="163"/>
      <c r="EQ216" s="163"/>
      <c r="ER216" s="163"/>
      <c r="ES216" s="163"/>
      <c r="ET216" s="163"/>
      <c r="EU216" s="163"/>
      <c r="EV216" s="163"/>
      <c r="EW216" s="163"/>
      <c r="EX216" s="163"/>
      <c r="EY216" s="163"/>
      <c r="EZ216" s="163"/>
      <c r="FA216" s="163"/>
      <c r="FB216" s="163"/>
      <c r="FC216" s="742"/>
      <c r="FD216" s="648" t="str">
        <f t="shared" si="94"/>
        <v/>
      </c>
      <c r="FE216" s="183"/>
      <c r="FF216" s="201"/>
      <c r="FG216" s="201"/>
      <c r="FH216" s="201"/>
      <c r="FI216" s="201"/>
      <c r="FJ216" s="201"/>
      <c r="FK216" s="201"/>
      <c r="FL216" s="182"/>
      <c r="FM216" s="182"/>
      <c r="FN216" s="334"/>
      <c r="FO216" s="123" t="str">
        <f t="shared" si="95"/>
        <v/>
      </c>
      <c r="FP216" s="889" t="str">
        <f>IF(Table1[[#This Row],[Baumwollanteil (in %)]]&lt;&gt;"","05","")</f>
        <v/>
      </c>
      <c r="FQ216" s="999"/>
      <c r="FR216" s="179" t="str">
        <f t="shared" si="96"/>
        <v/>
      </c>
      <c r="FS216" s="175"/>
      <c r="FT216" s="175"/>
      <c r="FU216" s="175"/>
      <c r="FV216" s="745" t="str">
        <f t="shared" si="97"/>
        <v/>
      </c>
      <c r="FZ216" s="24"/>
      <c r="GA216" s="24"/>
      <c r="GC216" s="1010" t="str">
        <f>IF(Table1[[#This Row],[Global Trade Item Number (GTIN)]]="","",Table1[[#This Row],[Global Trade Item Number (GTIN)]])</f>
        <v/>
      </c>
      <c r="GD216" s="790" t="str">
        <f>IF(Table1[[#This Row],[WAWI-Nr./ Kreditoren-Nummer
(ASDV)]]&lt;&gt;"",Table1[[#This Row],[WAWI-Nr./ Kreditoren-Nummer
(ASDV)]],"")</f>
        <v/>
      </c>
      <c r="GE216" s="190"/>
      <c r="GF216" s="790" t="str">
        <f>IF(Table1[[#This Row],[Gültig ab (Datum)]]&lt;&gt;"","31.12.9999","")</f>
        <v/>
      </c>
      <c r="GG216" s="190"/>
      <c r="GH216" s="190"/>
      <c r="GI216" s="616"/>
      <c r="GJ216" s="765"/>
      <c r="GK216" s="763"/>
      <c r="GL216" s="617"/>
      <c r="GM216" s="617"/>
      <c r="GN216" s="617"/>
      <c r="GO216" s="617"/>
      <c r="GP216" s="617"/>
      <c r="GQ216" s="775"/>
      <c r="GR216" s="771"/>
      <c r="GS216" s="159"/>
      <c r="GT216" s="610"/>
      <c r="GU216" s="610"/>
      <c r="GV216" s="610"/>
      <c r="GW216" s="610"/>
      <c r="GX216" s="610"/>
      <c r="GY216" s="610"/>
      <c r="GZ216" s="610"/>
      <c r="HA216" s="610"/>
      <c r="HB216" s="771"/>
      <c r="HC216" s="610"/>
      <c r="HD216" s="610"/>
      <c r="HE216" s="610"/>
      <c r="HF216" s="610"/>
      <c r="HG216" s="610"/>
      <c r="HH216" s="610"/>
      <c r="HI216" s="610"/>
      <c r="HJ216" s="610"/>
      <c r="HK216" s="610"/>
      <c r="HL216" s="771"/>
      <c r="HM216" s="610"/>
      <c r="HN216" s="610"/>
      <c r="HO216" s="610"/>
      <c r="HP216" s="610"/>
      <c r="HQ216" s="610"/>
      <c r="HR216" s="610"/>
      <c r="HS216" s="610"/>
      <c r="HT216" s="610"/>
      <c r="HU216" s="610"/>
      <c r="HV216" s="771"/>
      <c r="HW216" s="610"/>
      <c r="HX216" s="610"/>
      <c r="HY216" s="610"/>
      <c r="HZ216" s="610"/>
      <c r="IA216" s="610"/>
      <c r="IB216" s="610"/>
      <c r="IC216" s="610"/>
      <c r="ID216" s="610"/>
      <c r="IE216" s="610"/>
      <c r="IF216" s="610"/>
      <c r="IG216" s="771"/>
      <c r="IH216" s="610"/>
      <c r="II216" s="610"/>
      <c r="IJ216" s="610"/>
      <c r="IK216" s="610"/>
      <c r="IL216" s="610"/>
      <c r="IM216" s="610"/>
      <c r="IN216" s="610"/>
      <c r="IO216" s="610"/>
      <c r="IP216" s="610"/>
      <c r="IQ216" s="610"/>
      <c r="IR216" s="771"/>
      <c r="IS216" s="610"/>
      <c r="IT216" s="610"/>
      <c r="IU216" s="610"/>
      <c r="IV216" s="610"/>
      <c r="IW216" s="610"/>
      <c r="IX216" s="610"/>
      <c r="IY216" s="610"/>
      <c r="IZ216" s="610"/>
      <c r="JA216" s="610"/>
      <c r="JB216" s="610"/>
      <c r="JC216" s="771"/>
      <c r="JD216" s="610"/>
      <c r="JE216" s="610"/>
      <c r="JF216" s="610"/>
      <c r="JG216" s="610"/>
      <c r="JH216" s="610"/>
      <c r="JI216" s="610"/>
      <c r="JJ216" s="610"/>
      <c r="JK216" s="610"/>
      <c r="JL216" s="610"/>
      <c r="JM216" s="827"/>
      <c r="JN216" s="771"/>
      <c r="JO216" s="610"/>
      <c r="JP216" s="610"/>
      <c r="JQ216" s="610"/>
      <c r="JR216" s="610"/>
      <c r="JS216" s="610"/>
      <c r="JT216" s="610"/>
      <c r="JU216" s="610"/>
      <c r="JV216" s="610"/>
      <c r="JW216" s="610"/>
      <c r="JX216" s="610"/>
      <c r="JY216" s="771"/>
      <c r="JZ216" s="610"/>
      <c r="KA216" s="610"/>
      <c r="KB216" s="610"/>
      <c r="KC216" s="610"/>
      <c r="KD216" s="610"/>
      <c r="KE216" s="610"/>
      <c r="KF216" s="610"/>
      <c r="KG216" s="610"/>
      <c r="KH216" s="610"/>
      <c r="KI216" s="610"/>
      <c r="KL216" s="803" t="str">
        <f>IF(Table1[[#This Row],[GTIN]]&lt;&gt;"",Table1[[#This Row],[GTIN]],"")</f>
        <v/>
      </c>
      <c r="KM216" s="804" t="str">
        <f>Table1[[#This Row],[Kreditor]]</f>
        <v/>
      </c>
      <c r="KN216" s="805" t="str">
        <f>IF(Table1[[#This Row],[Gültig ab (Datum)]]&lt;&gt;"",Table1[[#This Row],[Gültig ab (Datum)]],"")</f>
        <v/>
      </c>
      <c r="KO216" s="805" t="str">
        <f>Table1[[#This Row],[Gültig bis]]</f>
        <v/>
      </c>
      <c r="KP216" s="818" t="str">
        <f>IF(Table1[[#This Row],[Artikel verpackt? 
(X=Ja)]]="","",Table1[[#This Row],[Artikel verpackt? 
(X=Ja)]])</f>
        <v/>
      </c>
      <c r="KQ216" s="806" t="str">
        <f>IF(Table1[[#This Row],[Verpackung recyclingfähig?
(X=Ja)]]="","",Table1[[#This Row],[Verpackung recyclingfähig?
(X=Ja)]])</f>
        <v/>
      </c>
      <c r="KR216" s="807"/>
      <c r="KS216" s="808"/>
      <c r="KT216" s="809"/>
      <c r="KU216" s="809"/>
      <c r="KV216" s="809"/>
      <c r="KW216" s="809"/>
      <c r="KX216" s="809"/>
      <c r="KY216" s="809"/>
      <c r="KZ216" s="810"/>
      <c r="LA216" s="811" t="str">
        <f>IF(Table1[[#This Row],[Hauptkörper - B1 - Art]]="","",VLOOKUP(Table1[[#This Row],[Hauptkörper - B1 - Art]],'DD FD'!B:C,2,FALSE))</f>
        <v/>
      </c>
      <c r="LB216" s="812" t="str">
        <f>IF(Table1[[#This Row],[Hauptkörper - B1 - Fraktion]]="","",VLOOKUP(Table1[[#This Row],[Hauptkörper - B1 - Fraktion]],'DD FD'!H:J,3,FALSE))</f>
        <v/>
      </c>
      <c r="LC216" s="809" t="str">
        <f>IF(Table1[[#This Row],[Hauptkörper - B1 - Gewicht
(in G)]]="","",Table1[[#This Row],[Hauptkörper - B1 - Gewicht
(in G)]])</f>
        <v/>
      </c>
      <c r="LD216" s="809" t="str">
        <f>IF(Table1[[#This Row],[Hauptkörper - B1 - Lizenzierungs-pflichtig? (X=Ja)]]="","",Table1[[#This Row],[Hauptkörper - B1 - Lizenzierungs-pflichtig? (X=Ja)]])</f>
        <v/>
      </c>
      <c r="LE216" s="812" t="str">
        <f>IF(Table1[[#This Row],[Hauptkörper - B1 - Virgin Material]]="","",VLOOKUP(Table1[[#This Row],[Hauptkörper - B1 - Virgin Material]],'DD FD'!AJ:AK,2,FALSE))</f>
        <v/>
      </c>
      <c r="LF216" s="813" t="str">
        <f>IF(Table1[[#This Row],[Hauptkörper - B1 - Virgin Material Anteil (in %)]]="","",Table1[[#This Row],[Hauptkörper - B1 - Virgin Material Anteil (in %)]])</f>
        <v/>
      </c>
      <c r="LG216" s="812" t="str">
        <f>IF(Table1[[#This Row],[Hauptkörper - B1 - Recyceltes Material]]="","",VLOOKUP(Table1[[#This Row],[Hauptkörper - B1 - Recyceltes Material]],'DD FD'!AL:AM,2,FALSE))</f>
        <v/>
      </c>
      <c r="LH216" s="813" t="str">
        <f>IF(Table1[[#This Row],[Hauptkörper - B1 - Recyceltes Material Anteil (in %)]]="","",Table1[[#This Row],[Hauptkörper - B1 - Recyceltes Material Anteil (in %)]])</f>
        <v/>
      </c>
      <c r="LI216" s="814" t="str">
        <f>IF(Table1[[#This Row],[Hauptkörper - B1 - Beschichtung]]="","",VLOOKUP(Table1[[#This Row],[Hauptkörper - B1 - Beschichtung]],'DD FD'!AE:AF,2,FALSE))</f>
        <v/>
      </c>
      <c r="LJ216" s="815" t="str">
        <f>IF(Table1[[#This Row],[Hauptkörper - B1 - Beschichtung Anteil (in %)]]="","",Table1[[#This Row],[Hauptkörper - B1 - Beschichtung Anteil (in %)]])</f>
        <v/>
      </c>
      <c r="LK216" s="811" t="str">
        <f>IF(Table1[[#This Row],[Hauptkörper - B2 - Art]]="","",VLOOKUP(Table1[[#This Row],[Hauptkörper - B2 - Art]],'DD FD'!B:C,2,FALSE))</f>
        <v/>
      </c>
      <c r="LL216" s="812" t="str">
        <f>IF(Table1[[#This Row],[Hauptkörper - B2 - Fraktion]]="","",VLOOKUP(Table1[[#This Row],[Hauptkörper - B2 - Fraktion]],'DD FD'!H:J,3,FALSE))</f>
        <v/>
      </c>
      <c r="LM216" s="809" t="str">
        <f>IF(Table1[[#This Row],[Hauptkörper - B2 - Gewicht
(in G)]]="","",Table1[[#This Row],[Hauptkörper - B2 - Gewicht
(in G)]])</f>
        <v/>
      </c>
      <c r="LN216" s="809" t="str">
        <f>IF(Table1[[#This Row],[Hauptkörper - B2 - Lizenzierungs-pflichtig? (X=Ja)]]="","",Table1[[#This Row],[Hauptkörper - B2 - Lizenzierungs-pflichtig? (X=Ja)]])</f>
        <v/>
      </c>
      <c r="LO216" s="812" t="str">
        <f>IF(Table1[[#This Row],[Hauptkörper - B2 - Virgin Material]]="","",VLOOKUP(Table1[[#This Row],[Hauptkörper - B2 - Virgin Material]],'DD FD'!AJ:AK,2,FALSE))</f>
        <v/>
      </c>
      <c r="LP216" s="813" t="str">
        <f>IF(Table1[[#This Row],[Hauptkörper - B2 - Virgin Material Anteil (in %)]]="","",Table1[[#This Row],[Hauptkörper - B2 - Virgin Material Anteil (in %)]])</f>
        <v/>
      </c>
      <c r="LQ216" s="812" t="str">
        <f>IF(Table1[[#This Row],[Hauptkörper - B2 - Recyceltes Material]]="","",VLOOKUP(Table1[[#This Row],[Hauptkörper - B2 - Recyceltes Material]],'DD FD'!AL:AM,2,FALSE))</f>
        <v/>
      </c>
      <c r="LR216" s="813" t="str">
        <f>IF(Table1[[#This Row],[Hauptkörper - B2 - Recyceltes Material Anteil (in %)]]="","",Table1[[#This Row],[Hauptkörper - B2 - Recyceltes Material Anteil (in %)]])</f>
        <v/>
      </c>
      <c r="LS216" s="812" t="str">
        <f>IF(Table1[[#This Row],[Hauptkörper - B2 - Beschichtung]]="","",VLOOKUP(Table1[[#This Row],[Hauptkörper - B2 - Beschichtung]],'DD FD'!AE:AF,2,FALSE))</f>
        <v/>
      </c>
      <c r="LT216" s="815" t="str">
        <f>IF(Table1[[#This Row],[Hauptkörper - B2 - Beschichtung Anteil (in %)]]="","",Table1[[#This Row],[Hauptkörper - B2 - Beschichtung Anteil (in %)]])</f>
        <v/>
      </c>
      <c r="LU216" s="811" t="str">
        <f>IF(Table1[[#This Row],[Hauptkörper - B3 - Art]]="","",VLOOKUP(Table1[[#This Row],[Hauptkörper - B3 - Art]],'DD FD'!B:C,2,FALSE))</f>
        <v/>
      </c>
      <c r="LV216" s="812" t="str">
        <f>IF(Table1[[#This Row],[Hauptkörper - B3 - Fraktion]]="","",VLOOKUP(Table1[[#This Row],[Hauptkörper - B3 - Fraktion]],'DD FD'!H:J,3,FALSE))</f>
        <v/>
      </c>
      <c r="LW216" s="809" t="str">
        <f>IF(Table1[[#This Row],[Hauptkörper - B3 - Gewicht
(in G)]]="","",Table1[[#This Row],[Hauptkörper - B3 - Gewicht
(in G)]])</f>
        <v/>
      </c>
      <c r="LX216" s="809" t="str">
        <f>IF(Table1[[#This Row],[Hauptkörper - B3 - Lizenzierungs-pflichtig? (X=Ja)]]="","",Table1[[#This Row],[Hauptkörper - B3 - Lizenzierungs-pflichtig? (X=Ja)]])</f>
        <v/>
      </c>
      <c r="LY216" s="812" t="str">
        <f>IF(Table1[[#This Row],[Hauptkörper - B3 - Virgin Material]]="","",VLOOKUP(Table1[[#This Row],[Hauptkörper - B3 - Virgin Material]],'DD FD'!AJ:AK,2,FALSE))</f>
        <v/>
      </c>
      <c r="LZ216" s="813" t="str">
        <f>IF(Table1[[#This Row],[Hauptkörper - B3 - Virgin Material Anteil (in %)]]="","",Table1[[#This Row],[Hauptkörper - B3 - Virgin Material Anteil (in %)]])</f>
        <v/>
      </c>
      <c r="MA216" s="812" t="str">
        <f>IF(Table1[[#This Row],[Hauptkörper - B3 - Recyceltes Material]]="","",VLOOKUP(Table1[[#This Row],[Hauptkörper - B3 - Recyceltes Material]],'DD FD'!AL:AM,2,FALSE))</f>
        <v/>
      </c>
      <c r="MB216" s="813" t="str">
        <f>IF(Table1[[#This Row],[Hauptkörper - B3 - Recyceltes Material Anteil (in %)]]="","",Table1[[#This Row],[Hauptkörper - B3 - Recyceltes Material Anteil (in %)]])</f>
        <v/>
      </c>
      <c r="MC216" s="812" t="str">
        <f>IF(Table1[[#This Row],[Hauptkörper - B3 - Beschichtung]]="","",VLOOKUP(Table1[[#This Row],[Hauptkörper - B3 - Beschichtung]],'DD FD'!AE:AF,2,FALSE))</f>
        <v/>
      </c>
      <c r="MD216" s="815" t="str">
        <f>IF(Table1[[#This Row],[Hauptkörper - B3 - Beschichtung Anteil (in %)]]="","",Table1[[#This Row],[Hauptkörper - B3 - Beschichtung Anteil (in %)]])</f>
        <v/>
      </c>
      <c r="ME216" s="811" t="str">
        <f>IF(Table1[[#This Row],[Verschluss - B1 - Art]]="","",VLOOKUP(Table1[[#This Row],[Verschluss - B1 - Art]],'DD FD'!D:E,2,FALSE))</f>
        <v/>
      </c>
      <c r="MF216" s="812" t="str">
        <f>IF(Table1[[#This Row],[Verschluss - B1 - Fraktion]]="","",VLOOKUP(Table1[[#This Row],[Verschluss - B1 - Fraktion]],'DD FD'!H:J,3,FALSE))</f>
        <v/>
      </c>
      <c r="MG216" s="809" t="str">
        <f>IF(Table1[[#This Row],[Verschluss - B1 - Gewicht (in G)]]="","",Table1[[#This Row],[Verschluss - B1 - Gewicht (in G)]])</f>
        <v/>
      </c>
      <c r="MH216" s="809" t="str">
        <f>IF(Table1[[#This Row],[Verschluss - B1 - Lizenzierungs-pflichtig? (X=Ja)]]="","",Table1[[#This Row],[Verschluss - B1 - Lizenzierungs-pflichtig? (X=Ja)]])</f>
        <v/>
      </c>
      <c r="MI216" s="809" t="str">
        <f>IF(Table1[[#This Row],[Verschluss - B1 - Trennbar vom Hauptkörper? (X=Ja)]]="","",Table1[[#This Row],[Verschluss - B1 - Trennbar vom Hauptkörper? (X=Ja)]])</f>
        <v/>
      </c>
      <c r="MJ216" s="812" t="str">
        <f>IF(Table1[[#This Row],[Verschluss - B1 - Virgin Material]]="","",VLOOKUP(Table1[[#This Row],[Verschluss - B1 - Virgin Material]],'DD FD'!AJ:AK,2,FALSE))</f>
        <v/>
      </c>
      <c r="MK216" s="813" t="str">
        <f>IF(Table1[[#This Row],[Verschluss - B1 - Virgin Material Anteil (in %)]]="","",Table1[[#This Row],[Verschluss - B1 - Virgin Material Anteil (in %)]])</f>
        <v/>
      </c>
      <c r="ML216" s="812" t="str">
        <f>IF(Table1[[#This Row],[Verschluss - B1 - Recyceltes Material]]="","",VLOOKUP(Table1[[#This Row],[Verschluss - B1 - Recyceltes Material]],'DD FD'!AL:AM,2,FALSE))</f>
        <v/>
      </c>
      <c r="MM216" s="813" t="str">
        <f>IF(Table1[[#This Row],[Verschluss - B1 - Recyceltes Material Anteil (in %)]]="","",Table1[[#This Row],[Verschluss - B1 - Recyceltes Material Anteil (in %)]])</f>
        <v/>
      </c>
      <c r="MN216" s="812" t="str">
        <f>IF(Table1[[#This Row],[Verschluss - B1 - Beschichtung]]="","",VLOOKUP(Table1[[#This Row],[Verschluss - B1 - Beschichtung]],'DD FD'!AE:AF,2,FALSE))</f>
        <v/>
      </c>
      <c r="MO216" s="815" t="str">
        <f>IF(Table1[[#This Row],[Verschluss - B1 - Beschichtung Anteil (in %)]]="","",Table1[[#This Row],[Verschluss - B1 - Beschichtung Anteil (in %)]])</f>
        <v/>
      </c>
      <c r="MP216" s="811" t="str">
        <f>IF(Table1[[#This Row],[Verschluss - B2 - Art]]="","",VLOOKUP(Table1[[#This Row],[Verschluss - B2 - Art]],'DD FD'!D:E,2,FALSE))</f>
        <v/>
      </c>
      <c r="MQ216" s="812" t="str">
        <f>IF(Table1[[#This Row],[Verschluss - B2 - Fraktion]]="","",VLOOKUP(Table1[[#This Row],[Verschluss - B2 - Fraktion]],'DD FD'!H:J,3,FALSE))</f>
        <v/>
      </c>
      <c r="MR216" s="809" t="str">
        <f>IF(Table1[[#This Row],[Verschluss - B2 - Gewicht (in G)]]="","",Table1[[#This Row],[Verschluss - B2 - Gewicht (in G)]])</f>
        <v/>
      </c>
      <c r="MS216" s="809" t="str">
        <f>IF(Table1[[#This Row],[Verschluss - B2 - Lizenzierungs-pflichtig? (X=Ja)]]="","",Table1[[#This Row],[Verschluss - B2 - Lizenzierungs-pflichtig? (X=Ja)]])</f>
        <v/>
      </c>
      <c r="MT216" s="809" t="str">
        <f>IF(Table1[[#This Row],[Verschluss - B2 - Trennbar vom Hauptkörper? (X=Ja)]]="","",Table1[[#This Row],[Verschluss - B2 - Trennbar vom Hauptkörper? (X=Ja)]])</f>
        <v/>
      </c>
      <c r="MU216" s="812" t="str">
        <f>IF(Table1[[#This Row],[Verschluss - B2 - Virgin Material]]="","",VLOOKUP(Table1[[#This Row],[Verschluss - B2 - Virgin Material]],'DD FD'!AJ:AK,2,FALSE))</f>
        <v/>
      </c>
      <c r="MV216" s="813" t="str">
        <f>IF(Table1[[#This Row],[Verschluss - B2 - Virgin Material Anteil (in %)]]="","",Table1[[#This Row],[Verschluss - B2 - Virgin Material Anteil (in %)]])</f>
        <v/>
      </c>
      <c r="MW216" s="812" t="str">
        <f>IF(Table1[[#This Row],[Verschluss - B2 - Recyceltes Material]]="","",VLOOKUP(Table1[[#This Row],[Verschluss - B2 - Recyceltes Material]],'DD FD'!AL:AM,2,FALSE))</f>
        <v/>
      </c>
      <c r="MX216" s="813" t="str">
        <f>IF(Table1[[#This Row],[Verschluss - B2 - Recyceltes Material Anteil (in %)]]="","",Table1[[#This Row],[Verschluss - B2 - Recyceltes Material Anteil (in %)]])</f>
        <v/>
      </c>
      <c r="MY216" s="812" t="str">
        <f>IF(Table1[[#This Row],[Verschluss - B2 - Beschichtung]]="","",VLOOKUP(Table1[[#This Row],[Verschluss - B2 - Beschichtung]],'DD FD'!AE:AF,2,FALSE))</f>
        <v/>
      </c>
      <c r="MZ216" s="815" t="str">
        <f>IF(Table1[[#This Row],[Verschluss - B2 - Beschichtung Anteil (in %)]]="","",Table1[[#This Row],[Verschluss - B2 - Beschichtung Anteil (in %)]])</f>
        <v/>
      </c>
      <c r="NA216" s="811" t="str">
        <f>IF(Table1[[#This Row],[Verschluss - B3 - Art]]="","",VLOOKUP(Table1[[#This Row],[Verschluss - B3 - Art]],'DD FD'!D:E,2,FALSE))</f>
        <v/>
      </c>
      <c r="NB216" s="812" t="str">
        <f>IF(Table1[[#This Row],[Verschluss - B3 - Fraktion]]="","",VLOOKUP(Table1[[#This Row],[Verschluss - B3 - Fraktion]],'DD FD'!H:J,3,FALSE))</f>
        <v/>
      </c>
      <c r="NC216" s="809" t="str">
        <f>IF(Table1[[#This Row],[Verschluss - B3 - Gewicht (in G)]]="","",Table1[[#This Row],[Verschluss - B3 - Gewicht (in G)]])</f>
        <v/>
      </c>
      <c r="ND216" s="809" t="str">
        <f>IF(Table1[[#This Row],[Verschluss - B3 - Lizenzierungs-pflichtig? (X=Ja)]]="","",Table1[[#This Row],[Verschluss - B3 - Lizenzierungs-pflichtig? (X=Ja)]])</f>
        <v/>
      </c>
      <c r="NE216" s="809" t="str">
        <f>IF(Table1[[#This Row],[Verschluss - B3 - Trennbar vom Hauptkörper? (X=Ja)]]="","",Table1[[#This Row],[Verschluss - B3 - Trennbar vom Hauptkörper? (X=Ja)]])</f>
        <v/>
      </c>
      <c r="NF216" s="812" t="str">
        <f>IF(Table1[[#This Row],[Verschluss - B3 - Virgin Material]]="","",VLOOKUP(Table1[[#This Row],[Verschluss - B3 - Virgin Material]],'DD FD'!AJ:AK,2,FALSE))</f>
        <v/>
      </c>
      <c r="NG216" s="813" t="str">
        <f>IF(Table1[[#This Row],[Verschluss - B3 - Virgin Material Anteil (in %)]]="","",Table1[[#This Row],[Verschluss - B3 - Virgin Material Anteil (in %)]])</f>
        <v/>
      </c>
      <c r="NH216" s="812" t="str">
        <f>IF(Table1[[#This Row],[Verschluss - B3 - Recyceltes Material]]="","",VLOOKUP(Table1[[#This Row],[Verschluss - B3 - Recyceltes Material]],'DD FD'!AL:AM,2,FALSE))</f>
        <v/>
      </c>
      <c r="NI216" s="813" t="str">
        <f>IF(Table1[[#This Row],[Verschluss - B3 - Recyceltes Material Anteil (in %)]]="","",Table1[[#This Row],[Verschluss - B3 - Recyceltes Material Anteil (in %)]])</f>
        <v/>
      </c>
      <c r="NJ216" s="812" t="str">
        <f>IF(Table1[[#This Row],[Verschluss - B3 - Beschichtung]]="","",VLOOKUP(Table1[[#This Row],[Verschluss - B3 - Beschichtung]],'DD FD'!AE:AF,2,FALSE))</f>
        <v/>
      </c>
      <c r="NK216" s="815" t="str">
        <f>IF(Table1[[#This Row],[Verschluss - B3 - Beschichtung Anteil (in %)]]="","",Table1[[#This Row],[Verschluss - B3 - Beschichtung Anteil (in %)]])</f>
        <v/>
      </c>
      <c r="NL216" s="811" t="str">
        <f>IF(Table1[[#This Row],[Etikett - B1 - Art]]="","",VLOOKUP(Table1[[#This Row],[Etikett - B1 - Art]],'DD FD'!F:G,2,FALSE))</f>
        <v/>
      </c>
      <c r="NM216" s="812" t="str">
        <f>IF(Table1[[#This Row],[Etikett - B1 - Fraktion]]="","",VLOOKUP(Table1[[#This Row],[Etikett - B1 - Fraktion]],'DD FD'!H:J,3,FALSE))</f>
        <v/>
      </c>
      <c r="NN216" s="809" t="str">
        <f>IF(Table1[[#This Row],[Etikett - B1 - Gewicht (in G)]]="","",Table1[[#This Row],[Etikett - B1 - Gewicht (in G)]])</f>
        <v/>
      </c>
      <c r="NO216" s="809" t="str">
        <f>IF(Table1[[#This Row],[Etikett - B1 - Lizenzierungs-pflichtig? (X=Ja)]]="","",Table1[[#This Row],[Etikett - B1 - Lizenzierungs-pflichtig? (X=Ja)]])</f>
        <v/>
      </c>
      <c r="NP216" s="809" t="str">
        <f>IF(Table1[[#This Row],[Etikett - B1 - Trennbar vom Hauptkörper? (X=Ja)]]="","",Table1[[#This Row],[Etikett - B1 - Trennbar vom Hauptkörper? (X=Ja)]])</f>
        <v/>
      </c>
      <c r="NQ216" s="812" t="str">
        <f>IF(Table1[[#This Row],[Etikett - B1 - Virgin Material]]="","",VLOOKUP(Table1[[#This Row],[Etikett - B1 - Virgin Material]],'DD FD'!AJ:AK,2,FALSE))</f>
        <v/>
      </c>
      <c r="NR216" s="813" t="str">
        <f>IF(Table1[[#This Row],[Etikett - B1 - Virgin Material Anteil (in %)]]="","",Table1[[#This Row],[Etikett - B1 - Virgin Material Anteil (in %)]])</f>
        <v/>
      </c>
      <c r="NS216" s="812" t="str">
        <f>IF(Table1[[#This Row],[Etikett - B1 - Recyceltes Material]]="","",VLOOKUP(Table1[[#This Row],[Etikett - B1 - Recyceltes Material]],'DD FD'!AL:AM,2,FALSE))</f>
        <v/>
      </c>
      <c r="NT216" s="813" t="str">
        <f>IF(Table1[[#This Row],[Etikett - B1 - Recyceltes Material Anteil (in %)]]="","",Table1[[#This Row],[Etikett - B1 - Recyceltes Material Anteil (in %)]])</f>
        <v/>
      </c>
      <c r="NU216" s="812" t="str">
        <f>IF(Table1[[#This Row],[Etikett - B1 - Beschichtung]]="","",VLOOKUP(Table1[[#This Row],[Etikett - B1 - Beschichtung]],'DD FD'!AE:AF,2,FALSE))</f>
        <v/>
      </c>
      <c r="NV216" s="815" t="str">
        <f>IF(Table1[[#This Row],[Etikett - B1 - Beschichtung Anteil (in %)]]="","",Table1[[#This Row],[Etikett - B1 - Beschichtung Anteil (in %)]])</f>
        <v/>
      </c>
      <c r="NW216" s="811" t="str">
        <f>IF(Table1[[#This Row],[Etikett - B2 - Art]]="","",VLOOKUP(Table1[[#This Row],[Etikett - B2 - Art]],'DD FD'!F:G,2,FALSE))</f>
        <v/>
      </c>
      <c r="NX216" s="812" t="str">
        <f>IF(Table1[[#This Row],[Etikett - B2 - Fraktion]]="","",VLOOKUP(Table1[[#This Row],[Etikett - B2 - Fraktion]],'DD FD'!H:J,3,FALSE))</f>
        <v/>
      </c>
      <c r="NY216" s="809" t="str">
        <f>IF(Table1[[#This Row],[Etikett - B2 - Gewicht (in G)]]="","",Table1[[#This Row],[Etikett - B2 - Gewicht (in G)]])</f>
        <v/>
      </c>
      <c r="NZ216" s="809" t="str">
        <f>IF(Table1[[#This Row],[Etikett - B2 - Lizenzierungs-pflichtig? (X=Ja)]]="","",Table1[[#This Row],[Etikett - B2 - Lizenzierungs-pflichtig? (X=Ja)]])</f>
        <v/>
      </c>
      <c r="OA216" s="809" t="str">
        <f>IF(Table1[[#This Row],[Etikett - B2 - Trennbar vom Hauptkörper? (X=Ja)]]="","",Table1[[#This Row],[Etikett - B2 - Trennbar vom Hauptkörper? (X=Ja)]])</f>
        <v/>
      </c>
      <c r="OB216" s="812" t="str">
        <f>IF(Table1[[#This Row],[Etikett - B2 - Virgin Material]]="","",VLOOKUP(Table1[[#This Row],[Etikett - B2 - Virgin Material]],'DD FD'!AJ:AK,2,FALSE))</f>
        <v/>
      </c>
      <c r="OC216" s="813" t="str">
        <f>IF(Table1[[#This Row],[Etikett - B2 - Virgin Material Anteil (in %)]]="","",Table1[[#This Row],[Etikett - B2 - Virgin Material Anteil (in %)]])</f>
        <v/>
      </c>
      <c r="OD216" s="812" t="str">
        <f>IF(Table1[[#This Row],[Etikett - B2 - Recyceltes Material]]="","",VLOOKUP(Table1[[#This Row],[Etikett - B2 - Recyceltes Material]],'DD FD'!AL:AM,2,FALSE))</f>
        <v/>
      </c>
      <c r="OE216" s="813" t="str">
        <f>IF(Table1[[#This Row],[Etikett - B2 - Recyceltes Material Anteil (in %)]]="","",Table1[[#This Row],[Etikett - B2 - Recyceltes Material Anteil (in %)]])</f>
        <v/>
      </c>
      <c r="OF216" s="812" t="str">
        <f>IF(Table1[[#This Row],[Etikett - B2 - Beschichtung]]="","",VLOOKUP(Table1[[#This Row],[Etikett - B2 - Beschichtung]],'DD FD'!AE:AF,2,FALSE))</f>
        <v/>
      </c>
      <c r="OG216" s="815" t="str">
        <f>IF(Table1[[#This Row],[Etikett - B2 - Beschichtung Anteil (in %)]]="","",Table1[[#This Row],[Etikett - B2 - Beschichtung Anteil (in %)]])</f>
        <v/>
      </c>
      <c r="OH216" s="811" t="str">
        <f>IF(Table1[[#This Row],[Etikett - B3 - Art]]="","",VLOOKUP(Table1[[#This Row],[Etikett - B3 - Art]],'DD FD'!F:G,2,FALSE))</f>
        <v/>
      </c>
      <c r="OI216" s="812" t="str">
        <f>IF(Table1[[#This Row],[Etikett - B3 - Fraktion]]="","",VLOOKUP(Table1[[#This Row],[Etikett - B3 - Fraktion]],'DD FD'!H:J,3,FALSE))</f>
        <v/>
      </c>
      <c r="OJ216" s="809" t="str">
        <f>IF(Table1[[#This Row],[Etikett - B3 - Gewicht (in G)]]="","",Table1[[#This Row],[Etikett - B3 - Gewicht (in G)]])</f>
        <v/>
      </c>
      <c r="OK216" s="809" t="str">
        <f>IF(Table1[[#This Row],[Etikett - B3 - Lizenzierungs-pflichtig? (X=Ja)]]="","",Table1[[#This Row],[Etikett - B3 - Lizenzierungs-pflichtig? (X=Ja)]])</f>
        <v/>
      </c>
      <c r="OL216" s="809" t="str">
        <f>IF(Table1[[#This Row],[Etikett - B3 - Trennbar vom Hauptkörper? (X=Ja)]]="","",Table1[[#This Row],[Etikett - B3 - Trennbar vom Hauptkörper? (X=Ja)]])</f>
        <v/>
      </c>
      <c r="OM216" s="812" t="str">
        <f>IF(Table1[[#This Row],[Etikett - B3 - Virgin Material]]="","",VLOOKUP(Table1[[#This Row],[Etikett - B3 - Virgin Material]],'DD FD'!AJ:AK,2,FALSE))</f>
        <v/>
      </c>
      <c r="ON216" s="813" t="str">
        <f>IF(Table1[[#This Row],[Etikett - B3 - Virgin Material Anteil (in %)]]="","",Table1[[#This Row],[Etikett - B3 - Virgin Material Anteil (in %)]])</f>
        <v/>
      </c>
      <c r="OO216" s="812" t="str">
        <f>IF(Table1[[#This Row],[Etikett - B3 - Recyceltes Material]]="","",VLOOKUP(Table1[[#This Row],[Etikett - B3 - Recyceltes Material]],'DD FD'!AL:AM,2,FALSE))</f>
        <v/>
      </c>
      <c r="OP216" s="813" t="str">
        <f>IF(Table1[[#This Row],[Etikett - B3 - Recyceltes Material Anteil (in %)]]="","",Table1[[#This Row],[Etikett - B3 - Recyceltes Material Anteil (in %)]])</f>
        <v/>
      </c>
      <c r="OQ216" s="812" t="str">
        <f>IF(Table1[[#This Row],[Etikett - B3 - Beschichtung]]="","",VLOOKUP(Table1[[#This Row],[Etikett - B3 - Beschichtung]],'DD FD'!AE:AF,2,FALSE))</f>
        <v/>
      </c>
      <c r="OR216" s="861" t="str">
        <f>IF(Table1[[#This Row],[Etikett - B3 - Beschichtung Anteil (in %)]]="","",Table1[[#This Row],[Etikett - B3 - Beschichtung Anteil (in %)]])</f>
        <v/>
      </c>
      <c r="OS216" s="866">
        <f>ROUNDUP(SUM(
IF(AND(LB216='DD FD'!$J$7,LD216='DD FD'!$AI$3),LC216,0),
IF(AND(LL216='DD FD'!$J$7,LN216='DD FD'!$AI$3),LM216,0),
IF(AND(LV216='DD FD'!$J$7,LX216='DD FD'!$AI$3),LW216,0),
IF(AND(MF216='DD FD'!$J$7,MH216='DD FD'!$AI$3),MG216,0),
IF(AND(MQ216='DD FD'!$J$7,MS216='DD FD'!$AI$3),MR216,0),
IF(AND(NB216='DD FD'!$J$7,ND216='DD FD'!$AI$3),NC216,0),
IF(AND(NM216='DD FD'!$J$7,NO216='DD FD'!$AI$3),NN216,0),
IF(AND(NX216='DD FD'!$J$7,NZ216='DD FD'!$AI$3),NY216,0),
IF(AND(OI216='DD FD'!$J$7,OK216='DD FD'!$AI$3),OJ216,0),
),2)</f>
        <v>0</v>
      </c>
      <c r="OT216" s="865">
        <f>ROUNDUP(SUM(
IF(AND(LB216='DD FD'!$J$6,LD216='DD FD'!$AI$3),LC216,0),
IF(AND(LL216='DD FD'!$J$6,LN216='DD FD'!$AI$3),LM216,0),
IF(AND(LV216='DD FD'!$J$6,LX216='DD FD'!$AI$3),LW216,0),
IF(AND(MF216='DD FD'!$J$6,MH216='DD FD'!$AI$3),MG216,0),
IF(AND(MQ216='DD FD'!$J$6,MS216='DD FD'!$AI$3),MR216,0),
IF(AND(NB216='DD FD'!$J$6,ND216='DD FD'!$AI$3),NC216,0),
IF(AND(NM216='DD FD'!$J$6,NO216='DD FD'!$AI$3),NN216,0),
IF(AND(NX216='DD FD'!$J$6,NZ216='DD FD'!$AI$3),NY216,0),
IF(AND(OI216='DD FD'!$J$6,OK216='DD FD'!$AI$3),OJ216,0),
),2)</f>
        <v>0</v>
      </c>
      <c r="OU216" s="865">
        <f>ROUNDUP(SUM(
IF(AND(LB216='DD FD'!$J$10,LD216='DD FD'!$AI$3),LC216,0),
IF(AND(LL216='DD FD'!$J$10,LN216='DD FD'!$AI$3),LM216,0),
IF(AND(LV216='DD FD'!$J$10,LX216='DD FD'!$AI$3),LW216,0),
IF(AND(MF216='DD FD'!$J$10,MH216='DD FD'!$AI$3),MG216,0),
IF(AND(MQ216='DD FD'!$J$10,MS216='DD FD'!$AI$3),MR216,0),
IF(AND(NB216='DD FD'!$J$10,ND216='DD FD'!$AI$3),NC216,0),
IF(AND(NM216='DD FD'!$J$10,NO216='DD FD'!$AI$3),NN216,0),
IF(AND(NX216='DD FD'!$J$10,NZ216='DD FD'!$AI$3),NY216,0),
IF(AND(OI216='DD FD'!$J$10,OK216='DD FD'!$AI$3),OJ216,0),
),2)</f>
        <v>0</v>
      </c>
      <c r="OV216" s="865">
        <f>ROUNDUP(SUM(
IF(AND(LB216='DD FD'!$J$8,LD216='DD FD'!$AI$3),LC216,0),
IF(AND(LL216='DD FD'!$J$8,LN216='DD FD'!$AI$3),LM216,0),
IF(AND(LV216='DD FD'!$J$8,LX216='DD FD'!$AI$3),LW216,0),
IF(AND(MF216='DD FD'!$J$8,MH216='DD FD'!$AI$3),MG216,0),
IF(AND(MQ216='DD FD'!$J$8,MS216='DD FD'!$AI$3),MR216,0),
IF(AND(NB216='DD FD'!$J$8,ND216='DD FD'!$AI$3),NC216,0),
IF(AND(NM216='DD FD'!$J$8,NO216='DD FD'!$AI$3),NN216,0),
IF(AND(NX216='DD FD'!$J$8,NZ216='DD FD'!$AI$3),NY216,0),
IF(AND(OI216='DD FD'!$J$8,OK216='DD FD'!$AI$3),OJ216,0),
),2)</f>
        <v>0</v>
      </c>
      <c r="OW216" s="865">
        <f>ROUNDUP(SUM(
IF(AND(LB216='DD FD'!$J$5,LD216='DD FD'!$AI$3),LC216,0),
IF(AND(LL216='DD FD'!$J$5,LN216='DD FD'!$AI$3),LM216,0),
IF(AND(LV216='DD FD'!$J$5,LX216='DD FD'!$AI$3),LW216,0),
IF(AND(MF216='DD FD'!$J$5,MH216='DD FD'!$AI$3),MG216,0),
IF(AND(MQ216='DD FD'!$J$5,MS216='DD FD'!$AI$3),MR216,0),
IF(AND(NB216='DD FD'!$J$5,ND216='DD FD'!$AI$3),NC216,0),
IF(AND(NM216='DD FD'!$J$5,NO216='DD FD'!$AI$3),NN216,0),
IF(AND(NX216='DD FD'!$J$5,NZ216='DD FD'!$AI$3),NY216,0),
IF(AND(OI216='DD FD'!$J$5,OK216='DD FD'!$AI$3),OJ216,0),
),2)</f>
        <v>0</v>
      </c>
      <c r="OX216" s="865">
        <f>ROUNDUP(SUM(
IF(AND(LB216='DD FD'!$J$9,LD216='DD FD'!$AI$3),LC216,0),
IF(AND(LL216='DD FD'!$J$9,LN216='DD FD'!$AI$3),LM216,0),
IF(AND(LV216='DD FD'!$J$9,LX216='DD FD'!$AI$3),LW216,0),
IF(AND(MF216='DD FD'!$J$9,MH216='DD FD'!$AI$3),MG216,0),
IF(AND(MQ216='DD FD'!$J$9,MS216='DD FD'!$AI$3),MR216,0),
IF(AND(NB216='DD FD'!$J$9,ND216='DD FD'!$AI$3),NC216,0),
IF(AND(NM216='DD FD'!$J$9,NO216='DD FD'!$AI$3),NN216,0),
IF(AND(NX216='DD FD'!$J$9,NZ216='DD FD'!$AI$3),NY216,0),
IF(AND(OI216='DD FD'!$J$9,OK216='DD FD'!$AI$3),OJ216,0),
),2)</f>
        <v>0</v>
      </c>
      <c r="OY216" s="865">
        <f>ROUNDUP(SUM(
IF(AND(LB216='DD FD'!$J$4,LD216='DD FD'!$AI$3),LC216,0),
IF(AND(LL216='DD FD'!$J$4,LN216='DD FD'!$AI$3),LM216,0),
IF(AND(LV216='DD FD'!$J$4,LX216='DD FD'!$AI$3),LW216,0),
IF(AND(MF216='DD FD'!$J$4,MH216='DD FD'!$AI$3),MG216,0),
IF(AND(MQ216='DD FD'!$J$4,MS216='DD FD'!$AI$3),MR216,0),
IF(AND(NB216='DD FD'!$J$4,ND216='DD FD'!$AI$3),NC216,0),
IF(AND(NM216='DD FD'!$J$4,NO216='DD FD'!$AI$3),NN216,0),
IF(AND(NX216='DD FD'!$J$4,NZ216='DD FD'!$AI$3),NY216,0),
IF(AND(OI216='DD FD'!$J$4,OK216='DD FD'!$AI$3),OJ216,0),
),2)</f>
        <v>0</v>
      </c>
      <c r="OZ216" s="867">
        <f>ROUNDUP(SUM(
IF(AND(LB216='DD FD'!$J$11,LD216='DD FD'!$AI$3),LC216,0),
IF(AND(LL216='DD FD'!$J$11,LN216='DD FD'!$AI$3),LM216,0),
IF(AND(LV216='DD FD'!$J$11,LX216='DD FD'!$AI$3),LW216,0),
IF(AND(MF216='DD FD'!$J$11,MH216='DD FD'!$AI$3),MG216,0),
IF(AND(MQ216='DD FD'!$J$11,MS216='DD FD'!$AI$3),MR216,0),
IF(AND(NB216='DD FD'!$J$11,ND216='DD FD'!$AI$3),NC216,0),
IF(AND(NM216='DD FD'!$J$11,NO216='DD FD'!$AI$3),NN216,0),
IF(AND(NX216='DD FD'!$J$11,NZ216='DD FD'!$AI$3),NY216,0),
IF(AND(OI216='DD FD'!$J$11,OK216='DD FD'!$AI$3),OJ216,0),
),2)</f>
        <v>0</v>
      </c>
    </row>
    <row r="217" spans="1:416">
      <c r="A217" s="663"/>
      <c r="B217" s="182"/>
      <c r="C217" s="282"/>
      <c r="D217" s="282"/>
      <c r="E217" s="183"/>
      <c r="F217" s="355"/>
      <c r="G217" s="359"/>
      <c r="H217" s="664"/>
      <c r="I217" s="173"/>
      <c r="J217" s="161" t="str">
        <f t="shared" si="81"/>
        <v/>
      </c>
      <c r="K217" s="633" t="str">
        <f t="shared" si="98"/>
        <v/>
      </c>
      <c r="L217" s="636"/>
      <c r="M217" s="124" t="str">
        <f t="shared" si="99"/>
        <v/>
      </c>
      <c r="N217" s="125" t="str">
        <f t="shared" si="82"/>
        <v/>
      </c>
      <c r="O217" s="175"/>
      <c r="P217" s="175"/>
      <c r="Q217" s="126" t="str">
        <f t="shared" si="100"/>
        <v/>
      </c>
      <c r="R217" s="184"/>
      <c r="S217" s="184"/>
      <c r="T217" s="182"/>
      <c r="U217" s="182"/>
      <c r="V217" s="182"/>
      <c r="W217" s="358"/>
      <c r="X217" s="182"/>
      <c r="Y217" s="183"/>
      <c r="Z217" s="123"/>
      <c r="AA217" s="176"/>
      <c r="AB217" s="176"/>
      <c r="AC217" s="176"/>
      <c r="AD217" s="176"/>
      <c r="AE217" s="176"/>
      <c r="AF217" s="176"/>
      <c r="AG217" s="127" t="str">
        <f t="shared" si="101"/>
        <v/>
      </c>
      <c r="AH217" s="127" t="str">
        <f t="shared" si="102"/>
        <v/>
      </c>
      <c r="AI217" s="370"/>
      <c r="AJ217" s="635"/>
      <c r="AK217" s="619" t="str">
        <f t="shared" si="103"/>
        <v/>
      </c>
      <c r="AL217" s="124" t="str">
        <f t="shared" si="83"/>
        <v/>
      </c>
      <c r="AM217" s="124" t="str">
        <f t="shared" si="84"/>
        <v/>
      </c>
      <c r="AN217" s="124" t="str">
        <f t="shared" si="85"/>
        <v/>
      </c>
      <c r="AO217" s="124" t="str">
        <f t="shared" si="86"/>
        <v/>
      </c>
      <c r="AP217" s="184"/>
      <c r="AQ217" s="182"/>
      <c r="AR217" s="182"/>
      <c r="AS217" s="182"/>
      <c r="AT217" s="182"/>
      <c r="AU217" s="127" t="str">
        <f t="shared" si="87"/>
        <v/>
      </c>
      <c r="AV217" s="354"/>
      <c r="AW217" s="127" t="str">
        <f t="shared" si="88"/>
        <v/>
      </c>
      <c r="AX217" s="144" t="str">
        <f t="shared" si="89"/>
        <v/>
      </c>
      <c r="AY217" s="182"/>
      <c r="AZ217" s="23"/>
      <c r="BA217" s="23"/>
      <c r="BB217" s="183"/>
      <c r="BC217" s="622"/>
      <c r="BD217" s="649" t="str">
        <f t="shared" si="104"/>
        <v/>
      </c>
      <c r="BE217" s="354"/>
      <c r="BF217" s="192" t="str">
        <f t="shared" si="105"/>
        <v/>
      </c>
      <c r="BG217" s="159"/>
      <c r="BH217" s="159"/>
      <c r="BI217" s="182"/>
      <c r="BJ217" s="194"/>
      <c r="BK217" s="194"/>
      <c r="BL217" s="194"/>
      <c r="BM217" s="127" t="str">
        <f t="shared" si="90"/>
        <v/>
      </c>
      <c r="BN217" s="194"/>
      <c r="BO217" s="178" t="str">
        <f t="shared" si="91"/>
        <v/>
      </c>
      <c r="BP217" s="191"/>
      <c r="BQ217" s="182"/>
      <c r="BR217" s="23"/>
      <c r="BS217" s="23"/>
      <c r="BT217" s="23"/>
      <c r="BU217" s="651"/>
      <c r="BV217" s="647"/>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633" t="str">
        <f t="shared" si="106"/>
        <v/>
      </c>
      <c r="DY217" s="736"/>
      <c r="DZ217" s="334"/>
      <c r="EA217" s="736"/>
      <c r="EB217" s="197"/>
      <c r="EC217" s="194"/>
      <c r="ED217" s="197"/>
      <c r="EE217" s="197"/>
      <c r="EF217" s="194"/>
      <c r="EG217" s="194"/>
      <c r="EH217" s="194"/>
      <c r="EI217" s="123" t="str">
        <f t="shared" si="92"/>
        <v/>
      </c>
      <c r="EJ217" s="194"/>
      <c r="EK217" s="620" t="str">
        <f t="shared" si="93"/>
        <v/>
      </c>
      <c r="EL217" s="756"/>
      <c r="EM217" s="620" t="str">
        <f t="shared" si="107"/>
        <v/>
      </c>
      <c r="EN217" s="733"/>
      <c r="EO217" s="163"/>
      <c r="EP217" s="163"/>
      <c r="EQ217" s="163"/>
      <c r="ER217" s="163"/>
      <c r="ES217" s="163"/>
      <c r="ET217" s="163"/>
      <c r="EU217" s="163"/>
      <c r="EV217" s="163"/>
      <c r="EW217" s="163"/>
      <c r="EX217" s="163"/>
      <c r="EY217" s="163"/>
      <c r="EZ217" s="163"/>
      <c r="FA217" s="163"/>
      <c r="FB217" s="163"/>
      <c r="FC217" s="742"/>
      <c r="FD217" s="648" t="str">
        <f t="shared" si="94"/>
        <v/>
      </c>
      <c r="FE217" s="183"/>
      <c r="FF217" s="201"/>
      <c r="FG217" s="201"/>
      <c r="FH217" s="201"/>
      <c r="FI217" s="201"/>
      <c r="FJ217" s="201"/>
      <c r="FK217" s="201"/>
      <c r="FL217" s="182"/>
      <c r="FM217" s="182"/>
      <c r="FN217" s="334"/>
      <c r="FO217" s="123" t="str">
        <f t="shared" si="95"/>
        <v/>
      </c>
      <c r="FP217" s="889" t="str">
        <f>IF(Table1[[#This Row],[Baumwollanteil (in %)]]&lt;&gt;"","05","")</f>
        <v/>
      </c>
      <c r="FQ217" s="999"/>
      <c r="FR217" s="179" t="str">
        <f t="shared" si="96"/>
        <v/>
      </c>
      <c r="FS217" s="175"/>
      <c r="FT217" s="175"/>
      <c r="FU217" s="175"/>
      <c r="FV217" s="745" t="str">
        <f t="shared" si="97"/>
        <v/>
      </c>
      <c r="FZ217" s="24"/>
      <c r="GA217" s="24"/>
      <c r="GC217" s="1010" t="str">
        <f>IF(Table1[[#This Row],[Global Trade Item Number (GTIN)]]="","",Table1[[#This Row],[Global Trade Item Number (GTIN)]])</f>
        <v/>
      </c>
      <c r="GD217" s="790" t="str">
        <f>IF(Table1[[#This Row],[WAWI-Nr./ Kreditoren-Nummer
(ASDV)]]&lt;&gt;"",Table1[[#This Row],[WAWI-Nr./ Kreditoren-Nummer
(ASDV)]],"")</f>
        <v/>
      </c>
      <c r="GE217" s="190"/>
      <c r="GF217" s="790" t="str">
        <f>IF(Table1[[#This Row],[Gültig ab (Datum)]]&lt;&gt;"","31.12.9999","")</f>
        <v/>
      </c>
      <c r="GG217" s="190"/>
      <c r="GH217" s="190"/>
      <c r="GI217" s="616"/>
      <c r="GJ217" s="765"/>
      <c r="GK217" s="763"/>
      <c r="GL217" s="617"/>
      <c r="GM217" s="617"/>
      <c r="GN217" s="617"/>
      <c r="GO217" s="617"/>
      <c r="GP217" s="617"/>
      <c r="GQ217" s="775"/>
      <c r="GR217" s="771"/>
      <c r="GS217" s="159"/>
      <c r="GT217" s="610"/>
      <c r="GU217" s="610"/>
      <c r="GV217" s="610"/>
      <c r="GW217" s="610"/>
      <c r="GX217" s="610"/>
      <c r="GY217" s="610"/>
      <c r="GZ217" s="610"/>
      <c r="HA217" s="610"/>
      <c r="HB217" s="771"/>
      <c r="HC217" s="610"/>
      <c r="HD217" s="610"/>
      <c r="HE217" s="610"/>
      <c r="HF217" s="610"/>
      <c r="HG217" s="610"/>
      <c r="HH217" s="610"/>
      <c r="HI217" s="610"/>
      <c r="HJ217" s="610"/>
      <c r="HK217" s="610"/>
      <c r="HL217" s="771"/>
      <c r="HM217" s="610"/>
      <c r="HN217" s="610"/>
      <c r="HO217" s="610"/>
      <c r="HP217" s="610"/>
      <c r="HQ217" s="610"/>
      <c r="HR217" s="610"/>
      <c r="HS217" s="610"/>
      <c r="HT217" s="610"/>
      <c r="HU217" s="610"/>
      <c r="HV217" s="771"/>
      <c r="HW217" s="610"/>
      <c r="HX217" s="610"/>
      <c r="HY217" s="610"/>
      <c r="HZ217" s="610"/>
      <c r="IA217" s="610"/>
      <c r="IB217" s="610"/>
      <c r="IC217" s="610"/>
      <c r="ID217" s="610"/>
      <c r="IE217" s="610"/>
      <c r="IF217" s="610"/>
      <c r="IG217" s="771"/>
      <c r="IH217" s="610"/>
      <c r="II217" s="610"/>
      <c r="IJ217" s="610"/>
      <c r="IK217" s="610"/>
      <c r="IL217" s="610"/>
      <c r="IM217" s="610"/>
      <c r="IN217" s="610"/>
      <c r="IO217" s="610"/>
      <c r="IP217" s="610"/>
      <c r="IQ217" s="610"/>
      <c r="IR217" s="771"/>
      <c r="IS217" s="610"/>
      <c r="IT217" s="610"/>
      <c r="IU217" s="610"/>
      <c r="IV217" s="610"/>
      <c r="IW217" s="610"/>
      <c r="IX217" s="610"/>
      <c r="IY217" s="610"/>
      <c r="IZ217" s="610"/>
      <c r="JA217" s="610"/>
      <c r="JB217" s="610"/>
      <c r="JC217" s="771"/>
      <c r="JD217" s="610"/>
      <c r="JE217" s="610"/>
      <c r="JF217" s="610"/>
      <c r="JG217" s="610"/>
      <c r="JH217" s="610"/>
      <c r="JI217" s="610"/>
      <c r="JJ217" s="610"/>
      <c r="JK217" s="610"/>
      <c r="JL217" s="610"/>
      <c r="JM217" s="827"/>
      <c r="JN217" s="771"/>
      <c r="JO217" s="610"/>
      <c r="JP217" s="610"/>
      <c r="JQ217" s="610"/>
      <c r="JR217" s="610"/>
      <c r="JS217" s="610"/>
      <c r="JT217" s="610"/>
      <c r="JU217" s="610"/>
      <c r="JV217" s="610"/>
      <c r="JW217" s="610"/>
      <c r="JX217" s="610"/>
      <c r="JY217" s="771"/>
      <c r="JZ217" s="610"/>
      <c r="KA217" s="610"/>
      <c r="KB217" s="610"/>
      <c r="KC217" s="610"/>
      <c r="KD217" s="610"/>
      <c r="KE217" s="610"/>
      <c r="KF217" s="610"/>
      <c r="KG217" s="610"/>
      <c r="KH217" s="610"/>
      <c r="KI217" s="610"/>
      <c r="KL217" s="803" t="str">
        <f>IF(Table1[[#This Row],[GTIN]]&lt;&gt;"",Table1[[#This Row],[GTIN]],"")</f>
        <v/>
      </c>
      <c r="KM217" s="804" t="str">
        <f>Table1[[#This Row],[Kreditor]]</f>
        <v/>
      </c>
      <c r="KN217" s="805" t="str">
        <f>IF(Table1[[#This Row],[Gültig ab (Datum)]]&lt;&gt;"",Table1[[#This Row],[Gültig ab (Datum)]],"")</f>
        <v/>
      </c>
      <c r="KO217" s="805" t="str">
        <f>Table1[[#This Row],[Gültig bis]]</f>
        <v/>
      </c>
      <c r="KP217" s="818" t="str">
        <f>IF(Table1[[#This Row],[Artikel verpackt? 
(X=Ja)]]="","",Table1[[#This Row],[Artikel verpackt? 
(X=Ja)]])</f>
        <v/>
      </c>
      <c r="KQ217" s="806" t="str">
        <f>IF(Table1[[#This Row],[Verpackung recyclingfähig?
(X=Ja)]]="","",Table1[[#This Row],[Verpackung recyclingfähig?
(X=Ja)]])</f>
        <v/>
      </c>
      <c r="KR217" s="807"/>
      <c r="KS217" s="808"/>
      <c r="KT217" s="809"/>
      <c r="KU217" s="809"/>
      <c r="KV217" s="809"/>
      <c r="KW217" s="809"/>
      <c r="KX217" s="809"/>
      <c r="KY217" s="809"/>
      <c r="KZ217" s="810"/>
      <c r="LA217" s="811" t="str">
        <f>IF(Table1[[#This Row],[Hauptkörper - B1 - Art]]="","",VLOOKUP(Table1[[#This Row],[Hauptkörper - B1 - Art]],'DD FD'!B:C,2,FALSE))</f>
        <v/>
      </c>
      <c r="LB217" s="812" t="str">
        <f>IF(Table1[[#This Row],[Hauptkörper - B1 - Fraktion]]="","",VLOOKUP(Table1[[#This Row],[Hauptkörper - B1 - Fraktion]],'DD FD'!H:J,3,FALSE))</f>
        <v/>
      </c>
      <c r="LC217" s="809" t="str">
        <f>IF(Table1[[#This Row],[Hauptkörper - B1 - Gewicht
(in G)]]="","",Table1[[#This Row],[Hauptkörper - B1 - Gewicht
(in G)]])</f>
        <v/>
      </c>
      <c r="LD217" s="809" t="str">
        <f>IF(Table1[[#This Row],[Hauptkörper - B1 - Lizenzierungs-pflichtig? (X=Ja)]]="","",Table1[[#This Row],[Hauptkörper - B1 - Lizenzierungs-pflichtig? (X=Ja)]])</f>
        <v/>
      </c>
      <c r="LE217" s="812" t="str">
        <f>IF(Table1[[#This Row],[Hauptkörper - B1 - Virgin Material]]="","",VLOOKUP(Table1[[#This Row],[Hauptkörper - B1 - Virgin Material]],'DD FD'!AJ:AK,2,FALSE))</f>
        <v/>
      </c>
      <c r="LF217" s="813" t="str">
        <f>IF(Table1[[#This Row],[Hauptkörper - B1 - Virgin Material Anteil (in %)]]="","",Table1[[#This Row],[Hauptkörper - B1 - Virgin Material Anteil (in %)]])</f>
        <v/>
      </c>
      <c r="LG217" s="812" t="str">
        <f>IF(Table1[[#This Row],[Hauptkörper - B1 - Recyceltes Material]]="","",VLOOKUP(Table1[[#This Row],[Hauptkörper - B1 - Recyceltes Material]],'DD FD'!AL:AM,2,FALSE))</f>
        <v/>
      </c>
      <c r="LH217" s="813" t="str">
        <f>IF(Table1[[#This Row],[Hauptkörper - B1 - Recyceltes Material Anteil (in %)]]="","",Table1[[#This Row],[Hauptkörper - B1 - Recyceltes Material Anteil (in %)]])</f>
        <v/>
      </c>
      <c r="LI217" s="814" t="str">
        <f>IF(Table1[[#This Row],[Hauptkörper - B1 - Beschichtung]]="","",VLOOKUP(Table1[[#This Row],[Hauptkörper - B1 - Beschichtung]],'DD FD'!AE:AF,2,FALSE))</f>
        <v/>
      </c>
      <c r="LJ217" s="815" t="str">
        <f>IF(Table1[[#This Row],[Hauptkörper - B1 - Beschichtung Anteil (in %)]]="","",Table1[[#This Row],[Hauptkörper - B1 - Beschichtung Anteil (in %)]])</f>
        <v/>
      </c>
      <c r="LK217" s="811" t="str">
        <f>IF(Table1[[#This Row],[Hauptkörper - B2 - Art]]="","",VLOOKUP(Table1[[#This Row],[Hauptkörper - B2 - Art]],'DD FD'!B:C,2,FALSE))</f>
        <v/>
      </c>
      <c r="LL217" s="812" t="str">
        <f>IF(Table1[[#This Row],[Hauptkörper - B2 - Fraktion]]="","",VLOOKUP(Table1[[#This Row],[Hauptkörper - B2 - Fraktion]],'DD FD'!H:J,3,FALSE))</f>
        <v/>
      </c>
      <c r="LM217" s="809" t="str">
        <f>IF(Table1[[#This Row],[Hauptkörper - B2 - Gewicht
(in G)]]="","",Table1[[#This Row],[Hauptkörper - B2 - Gewicht
(in G)]])</f>
        <v/>
      </c>
      <c r="LN217" s="809" t="str">
        <f>IF(Table1[[#This Row],[Hauptkörper - B2 - Lizenzierungs-pflichtig? (X=Ja)]]="","",Table1[[#This Row],[Hauptkörper - B2 - Lizenzierungs-pflichtig? (X=Ja)]])</f>
        <v/>
      </c>
      <c r="LO217" s="812" t="str">
        <f>IF(Table1[[#This Row],[Hauptkörper - B2 - Virgin Material]]="","",VLOOKUP(Table1[[#This Row],[Hauptkörper - B2 - Virgin Material]],'DD FD'!AJ:AK,2,FALSE))</f>
        <v/>
      </c>
      <c r="LP217" s="813" t="str">
        <f>IF(Table1[[#This Row],[Hauptkörper - B2 - Virgin Material Anteil (in %)]]="","",Table1[[#This Row],[Hauptkörper - B2 - Virgin Material Anteil (in %)]])</f>
        <v/>
      </c>
      <c r="LQ217" s="812" t="str">
        <f>IF(Table1[[#This Row],[Hauptkörper - B2 - Recyceltes Material]]="","",VLOOKUP(Table1[[#This Row],[Hauptkörper - B2 - Recyceltes Material]],'DD FD'!AL:AM,2,FALSE))</f>
        <v/>
      </c>
      <c r="LR217" s="813" t="str">
        <f>IF(Table1[[#This Row],[Hauptkörper - B2 - Recyceltes Material Anteil (in %)]]="","",Table1[[#This Row],[Hauptkörper - B2 - Recyceltes Material Anteil (in %)]])</f>
        <v/>
      </c>
      <c r="LS217" s="812" t="str">
        <f>IF(Table1[[#This Row],[Hauptkörper - B2 - Beschichtung]]="","",VLOOKUP(Table1[[#This Row],[Hauptkörper - B2 - Beschichtung]],'DD FD'!AE:AF,2,FALSE))</f>
        <v/>
      </c>
      <c r="LT217" s="815" t="str">
        <f>IF(Table1[[#This Row],[Hauptkörper - B2 - Beschichtung Anteil (in %)]]="","",Table1[[#This Row],[Hauptkörper - B2 - Beschichtung Anteil (in %)]])</f>
        <v/>
      </c>
      <c r="LU217" s="811" t="str">
        <f>IF(Table1[[#This Row],[Hauptkörper - B3 - Art]]="","",VLOOKUP(Table1[[#This Row],[Hauptkörper - B3 - Art]],'DD FD'!B:C,2,FALSE))</f>
        <v/>
      </c>
      <c r="LV217" s="812" t="str">
        <f>IF(Table1[[#This Row],[Hauptkörper - B3 - Fraktion]]="","",VLOOKUP(Table1[[#This Row],[Hauptkörper - B3 - Fraktion]],'DD FD'!H:J,3,FALSE))</f>
        <v/>
      </c>
      <c r="LW217" s="809" t="str">
        <f>IF(Table1[[#This Row],[Hauptkörper - B3 - Gewicht
(in G)]]="","",Table1[[#This Row],[Hauptkörper - B3 - Gewicht
(in G)]])</f>
        <v/>
      </c>
      <c r="LX217" s="809" t="str">
        <f>IF(Table1[[#This Row],[Hauptkörper - B3 - Lizenzierungs-pflichtig? (X=Ja)]]="","",Table1[[#This Row],[Hauptkörper - B3 - Lizenzierungs-pflichtig? (X=Ja)]])</f>
        <v/>
      </c>
      <c r="LY217" s="812" t="str">
        <f>IF(Table1[[#This Row],[Hauptkörper - B3 - Virgin Material]]="","",VLOOKUP(Table1[[#This Row],[Hauptkörper - B3 - Virgin Material]],'DD FD'!AJ:AK,2,FALSE))</f>
        <v/>
      </c>
      <c r="LZ217" s="813" t="str">
        <f>IF(Table1[[#This Row],[Hauptkörper - B3 - Virgin Material Anteil (in %)]]="","",Table1[[#This Row],[Hauptkörper - B3 - Virgin Material Anteil (in %)]])</f>
        <v/>
      </c>
      <c r="MA217" s="812" t="str">
        <f>IF(Table1[[#This Row],[Hauptkörper - B3 - Recyceltes Material]]="","",VLOOKUP(Table1[[#This Row],[Hauptkörper - B3 - Recyceltes Material]],'DD FD'!AL:AM,2,FALSE))</f>
        <v/>
      </c>
      <c r="MB217" s="813" t="str">
        <f>IF(Table1[[#This Row],[Hauptkörper - B3 - Recyceltes Material Anteil (in %)]]="","",Table1[[#This Row],[Hauptkörper - B3 - Recyceltes Material Anteil (in %)]])</f>
        <v/>
      </c>
      <c r="MC217" s="812" t="str">
        <f>IF(Table1[[#This Row],[Hauptkörper - B3 - Beschichtung]]="","",VLOOKUP(Table1[[#This Row],[Hauptkörper - B3 - Beschichtung]],'DD FD'!AE:AF,2,FALSE))</f>
        <v/>
      </c>
      <c r="MD217" s="815" t="str">
        <f>IF(Table1[[#This Row],[Hauptkörper - B3 - Beschichtung Anteil (in %)]]="","",Table1[[#This Row],[Hauptkörper - B3 - Beschichtung Anteil (in %)]])</f>
        <v/>
      </c>
      <c r="ME217" s="811" t="str">
        <f>IF(Table1[[#This Row],[Verschluss - B1 - Art]]="","",VLOOKUP(Table1[[#This Row],[Verschluss - B1 - Art]],'DD FD'!D:E,2,FALSE))</f>
        <v/>
      </c>
      <c r="MF217" s="812" t="str">
        <f>IF(Table1[[#This Row],[Verschluss - B1 - Fraktion]]="","",VLOOKUP(Table1[[#This Row],[Verschluss - B1 - Fraktion]],'DD FD'!H:J,3,FALSE))</f>
        <v/>
      </c>
      <c r="MG217" s="809" t="str">
        <f>IF(Table1[[#This Row],[Verschluss - B1 - Gewicht (in G)]]="","",Table1[[#This Row],[Verschluss - B1 - Gewicht (in G)]])</f>
        <v/>
      </c>
      <c r="MH217" s="809" t="str">
        <f>IF(Table1[[#This Row],[Verschluss - B1 - Lizenzierungs-pflichtig? (X=Ja)]]="","",Table1[[#This Row],[Verschluss - B1 - Lizenzierungs-pflichtig? (X=Ja)]])</f>
        <v/>
      </c>
      <c r="MI217" s="809" t="str">
        <f>IF(Table1[[#This Row],[Verschluss - B1 - Trennbar vom Hauptkörper? (X=Ja)]]="","",Table1[[#This Row],[Verschluss - B1 - Trennbar vom Hauptkörper? (X=Ja)]])</f>
        <v/>
      </c>
      <c r="MJ217" s="812" t="str">
        <f>IF(Table1[[#This Row],[Verschluss - B1 - Virgin Material]]="","",VLOOKUP(Table1[[#This Row],[Verschluss - B1 - Virgin Material]],'DD FD'!AJ:AK,2,FALSE))</f>
        <v/>
      </c>
      <c r="MK217" s="813" t="str">
        <f>IF(Table1[[#This Row],[Verschluss - B1 - Virgin Material Anteil (in %)]]="","",Table1[[#This Row],[Verschluss - B1 - Virgin Material Anteil (in %)]])</f>
        <v/>
      </c>
      <c r="ML217" s="812" t="str">
        <f>IF(Table1[[#This Row],[Verschluss - B1 - Recyceltes Material]]="","",VLOOKUP(Table1[[#This Row],[Verschluss - B1 - Recyceltes Material]],'DD FD'!AL:AM,2,FALSE))</f>
        <v/>
      </c>
      <c r="MM217" s="813" t="str">
        <f>IF(Table1[[#This Row],[Verschluss - B1 - Recyceltes Material Anteil (in %)]]="","",Table1[[#This Row],[Verschluss - B1 - Recyceltes Material Anteil (in %)]])</f>
        <v/>
      </c>
      <c r="MN217" s="812" t="str">
        <f>IF(Table1[[#This Row],[Verschluss - B1 - Beschichtung]]="","",VLOOKUP(Table1[[#This Row],[Verschluss - B1 - Beschichtung]],'DD FD'!AE:AF,2,FALSE))</f>
        <v/>
      </c>
      <c r="MO217" s="815" t="str">
        <f>IF(Table1[[#This Row],[Verschluss - B1 - Beschichtung Anteil (in %)]]="","",Table1[[#This Row],[Verschluss - B1 - Beschichtung Anteil (in %)]])</f>
        <v/>
      </c>
      <c r="MP217" s="811" t="str">
        <f>IF(Table1[[#This Row],[Verschluss - B2 - Art]]="","",VLOOKUP(Table1[[#This Row],[Verschluss - B2 - Art]],'DD FD'!D:E,2,FALSE))</f>
        <v/>
      </c>
      <c r="MQ217" s="812" t="str">
        <f>IF(Table1[[#This Row],[Verschluss - B2 - Fraktion]]="","",VLOOKUP(Table1[[#This Row],[Verschluss - B2 - Fraktion]],'DD FD'!H:J,3,FALSE))</f>
        <v/>
      </c>
      <c r="MR217" s="809" t="str">
        <f>IF(Table1[[#This Row],[Verschluss - B2 - Gewicht (in G)]]="","",Table1[[#This Row],[Verschluss - B2 - Gewicht (in G)]])</f>
        <v/>
      </c>
      <c r="MS217" s="809" t="str">
        <f>IF(Table1[[#This Row],[Verschluss - B2 - Lizenzierungs-pflichtig? (X=Ja)]]="","",Table1[[#This Row],[Verschluss - B2 - Lizenzierungs-pflichtig? (X=Ja)]])</f>
        <v/>
      </c>
      <c r="MT217" s="809" t="str">
        <f>IF(Table1[[#This Row],[Verschluss - B2 - Trennbar vom Hauptkörper? (X=Ja)]]="","",Table1[[#This Row],[Verschluss - B2 - Trennbar vom Hauptkörper? (X=Ja)]])</f>
        <v/>
      </c>
      <c r="MU217" s="812" t="str">
        <f>IF(Table1[[#This Row],[Verschluss - B2 - Virgin Material]]="","",VLOOKUP(Table1[[#This Row],[Verschluss - B2 - Virgin Material]],'DD FD'!AJ:AK,2,FALSE))</f>
        <v/>
      </c>
      <c r="MV217" s="813" t="str">
        <f>IF(Table1[[#This Row],[Verschluss - B2 - Virgin Material Anteil (in %)]]="","",Table1[[#This Row],[Verschluss - B2 - Virgin Material Anteil (in %)]])</f>
        <v/>
      </c>
      <c r="MW217" s="812" t="str">
        <f>IF(Table1[[#This Row],[Verschluss - B2 - Recyceltes Material]]="","",VLOOKUP(Table1[[#This Row],[Verschluss - B2 - Recyceltes Material]],'DD FD'!AL:AM,2,FALSE))</f>
        <v/>
      </c>
      <c r="MX217" s="813" t="str">
        <f>IF(Table1[[#This Row],[Verschluss - B2 - Recyceltes Material Anteil (in %)]]="","",Table1[[#This Row],[Verschluss - B2 - Recyceltes Material Anteil (in %)]])</f>
        <v/>
      </c>
      <c r="MY217" s="812" t="str">
        <f>IF(Table1[[#This Row],[Verschluss - B2 - Beschichtung]]="","",VLOOKUP(Table1[[#This Row],[Verschluss - B2 - Beschichtung]],'DD FD'!AE:AF,2,FALSE))</f>
        <v/>
      </c>
      <c r="MZ217" s="815" t="str">
        <f>IF(Table1[[#This Row],[Verschluss - B2 - Beschichtung Anteil (in %)]]="","",Table1[[#This Row],[Verschluss - B2 - Beschichtung Anteil (in %)]])</f>
        <v/>
      </c>
      <c r="NA217" s="811" t="str">
        <f>IF(Table1[[#This Row],[Verschluss - B3 - Art]]="","",VLOOKUP(Table1[[#This Row],[Verschluss - B3 - Art]],'DD FD'!D:E,2,FALSE))</f>
        <v/>
      </c>
      <c r="NB217" s="812" t="str">
        <f>IF(Table1[[#This Row],[Verschluss - B3 - Fraktion]]="","",VLOOKUP(Table1[[#This Row],[Verschluss - B3 - Fraktion]],'DD FD'!H:J,3,FALSE))</f>
        <v/>
      </c>
      <c r="NC217" s="809" t="str">
        <f>IF(Table1[[#This Row],[Verschluss - B3 - Gewicht (in G)]]="","",Table1[[#This Row],[Verschluss - B3 - Gewicht (in G)]])</f>
        <v/>
      </c>
      <c r="ND217" s="809" t="str">
        <f>IF(Table1[[#This Row],[Verschluss - B3 - Lizenzierungs-pflichtig? (X=Ja)]]="","",Table1[[#This Row],[Verschluss - B3 - Lizenzierungs-pflichtig? (X=Ja)]])</f>
        <v/>
      </c>
      <c r="NE217" s="809" t="str">
        <f>IF(Table1[[#This Row],[Verschluss - B3 - Trennbar vom Hauptkörper? (X=Ja)]]="","",Table1[[#This Row],[Verschluss - B3 - Trennbar vom Hauptkörper? (X=Ja)]])</f>
        <v/>
      </c>
      <c r="NF217" s="812" t="str">
        <f>IF(Table1[[#This Row],[Verschluss - B3 - Virgin Material]]="","",VLOOKUP(Table1[[#This Row],[Verschluss - B3 - Virgin Material]],'DD FD'!AJ:AK,2,FALSE))</f>
        <v/>
      </c>
      <c r="NG217" s="813" t="str">
        <f>IF(Table1[[#This Row],[Verschluss - B3 - Virgin Material Anteil (in %)]]="","",Table1[[#This Row],[Verschluss - B3 - Virgin Material Anteil (in %)]])</f>
        <v/>
      </c>
      <c r="NH217" s="812" t="str">
        <f>IF(Table1[[#This Row],[Verschluss - B3 - Recyceltes Material]]="","",VLOOKUP(Table1[[#This Row],[Verschluss - B3 - Recyceltes Material]],'DD FD'!AL:AM,2,FALSE))</f>
        <v/>
      </c>
      <c r="NI217" s="813" t="str">
        <f>IF(Table1[[#This Row],[Verschluss - B3 - Recyceltes Material Anteil (in %)]]="","",Table1[[#This Row],[Verschluss - B3 - Recyceltes Material Anteil (in %)]])</f>
        <v/>
      </c>
      <c r="NJ217" s="812" t="str">
        <f>IF(Table1[[#This Row],[Verschluss - B3 - Beschichtung]]="","",VLOOKUP(Table1[[#This Row],[Verschluss - B3 - Beschichtung]],'DD FD'!AE:AF,2,FALSE))</f>
        <v/>
      </c>
      <c r="NK217" s="815" t="str">
        <f>IF(Table1[[#This Row],[Verschluss - B3 - Beschichtung Anteil (in %)]]="","",Table1[[#This Row],[Verschluss - B3 - Beschichtung Anteil (in %)]])</f>
        <v/>
      </c>
      <c r="NL217" s="811" t="str">
        <f>IF(Table1[[#This Row],[Etikett - B1 - Art]]="","",VLOOKUP(Table1[[#This Row],[Etikett - B1 - Art]],'DD FD'!F:G,2,FALSE))</f>
        <v/>
      </c>
      <c r="NM217" s="812" t="str">
        <f>IF(Table1[[#This Row],[Etikett - B1 - Fraktion]]="","",VLOOKUP(Table1[[#This Row],[Etikett - B1 - Fraktion]],'DD FD'!H:J,3,FALSE))</f>
        <v/>
      </c>
      <c r="NN217" s="809" t="str">
        <f>IF(Table1[[#This Row],[Etikett - B1 - Gewicht (in G)]]="","",Table1[[#This Row],[Etikett - B1 - Gewicht (in G)]])</f>
        <v/>
      </c>
      <c r="NO217" s="809" t="str">
        <f>IF(Table1[[#This Row],[Etikett - B1 - Lizenzierungs-pflichtig? (X=Ja)]]="","",Table1[[#This Row],[Etikett - B1 - Lizenzierungs-pflichtig? (X=Ja)]])</f>
        <v/>
      </c>
      <c r="NP217" s="809" t="str">
        <f>IF(Table1[[#This Row],[Etikett - B1 - Trennbar vom Hauptkörper? (X=Ja)]]="","",Table1[[#This Row],[Etikett - B1 - Trennbar vom Hauptkörper? (X=Ja)]])</f>
        <v/>
      </c>
      <c r="NQ217" s="812" t="str">
        <f>IF(Table1[[#This Row],[Etikett - B1 - Virgin Material]]="","",VLOOKUP(Table1[[#This Row],[Etikett - B1 - Virgin Material]],'DD FD'!AJ:AK,2,FALSE))</f>
        <v/>
      </c>
      <c r="NR217" s="813" t="str">
        <f>IF(Table1[[#This Row],[Etikett - B1 - Virgin Material Anteil (in %)]]="","",Table1[[#This Row],[Etikett - B1 - Virgin Material Anteil (in %)]])</f>
        <v/>
      </c>
      <c r="NS217" s="812" t="str">
        <f>IF(Table1[[#This Row],[Etikett - B1 - Recyceltes Material]]="","",VLOOKUP(Table1[[#This Row],[Etikett - B1 - Recyceltes Material]],'DD FD'!AL:AM,2,FALSE))</f>
        <v/>
      </c>
      <c r="NT217" s="813" t="str">
        <f>IF(Table1[[#This Row],[Etikett - B1 - Recyceltes Material Anteil (in %)]]="","",Table1[[#This Row],[Etikett - B1 - Recyceltes Material Anteil (in %)]])</f>
        <v/>
      </c>
      <c r="NU217" s="812" t="str">
        <f>IF(Table1[[#This Row],[Etikett - B1 - Beschichtung]]="","",VLOOKUP(Table1[[#This Row],[Etikett - B1 - Beschichtung]],'DD FD'!AE:AF,2,FALSE))</f>
        <v/>
      </c>
      <c r="NV217" s="815" t="str">
        <f>IF(Table1[[#This Row],[Etikett - B1 - Beschichtung Anteil (in %)]]="","",Table1[[#This Row],[Etikett - B1 - Beschichtung Anteil (in %)]])</f>
        <v/>
      </c>
      <c r="NW217" s="811" t="str">
        <f>IF(Table1[[#This Row],[Etikett - B2 - Art]]="","",VLOOKUP(Table1[[#This Row],[Etikett - B2 - Art]],'DD FD'!F:G,2,FALSE))</f>
        <v/>
      </c>
      <c r="NX217" s="812" t="str">
        <f>IF(Table1[[#This Row],[Etikett - B2 - Fraktion]]="","",VLOOKUP(Table1[[#This Row],[Etikett - B2 - Fraktion]],'DD FD'!H:J,3,FALSE))</f>
        <v/>
      </c>
      <c r="NY217" s="809" t="str">
        <f>IF(Table1[[#This Row],[Etikett - B2 - Gewicht (in G)]]="","",Table1[[#This Row],[Etikett - B2 - Gewicht (in G)]])</f>
        <v/>
      </c>
      <c r="NZ217" s="809" t="str">
        <f>IF(Table1[[#This Row],[Etikett - B2 - Lizenzierungs-pflichtig? (X=Ja)]]="","",Table1[[#This Row],[Etikett - B2 - Lizenzierungs-pflichtig? (X=Ja)]])</f>
        <v/>
      </c>
      <c r="OA217" s="809" t="str">
        <f>IF(Table1[[#This Row],[Etikett - B2 - Trennbar vom Hauptkörper? (X=Ja)]]="","",Table1[[#This Row],[Etikett - B2 - Trennbar vom Hauptkörper? (X=Ja)]])</f>
        <v/>
      </c>
      <c r="OB217" s="812" t="str">
        <f>IF(Table1[[#This Row],[Etikett - B2 - Virgin Material]]="","",VLOOKUP(Table1[[#This Row],[Etikett - B2 - Virgin Material]],'DD FD'!AJ:AK,2,FALSE))</f>
        <v/>
      </c>
      <c r="OC217" s="813" t="str">
        <f>IF(Table1[[#This Row],[Etikett - B2 - Virgin Material Anteil (in %)]]="","",Table1[[#This Row],[Etikett - B2 - Virgin Material Anteil (in %)]])</f>
        <v/>
      </c>
      <c r="OD217" s="812" t="str">
        <f>IF(Table1[[#This Row],[Etikett - B2 - Recyceltes Material]]="","",VLOOKUP(Table1[[#This Row],[Etikett - B2 - Recyceltes Material]],'DD FD'!AL:AM,2,FALSE))</f>
        <v/>
      </c>
      <c r="OE217" s="813" t="str">
        <f>IF(Table1[[#This Row],[Etikett - B2 - Recyceltes Material Anteil (in %)]]="","",Table1[[#This Row],[Etikett - B2 - Recyceltes Material Anteil (in %)]])</f>
        <v/>
      </c>
      <c r="OF217" s="812" t="str">
        <f>IF(Table1[[#This Row],[Etikett - B2 - Beschichtung]]="","",VLOOKUP(Table1[[#This Row],[Etikett - B2 - Beschichtung]],'DD FD'!AE:AF,2,FALSE))</f>
        <v/>
      </c>
      <c r="OG217" s="815" t="str">
        <f>IF(Table1[[#This Row],[Etikett - B2 - Beschichtung Anteil (in %)]]="","",Table1[[#This Row],[Etikett - B2 - Beschichtung Anteil (in %)]])</f>
        <v/>
      </c>
      <c r="OH217" s="811" t="str">
        <f>IF(Table1[[#This Row],[Etikett - B3 - Art]]="","",VLOOKUP(Table1[[#This Row],[Etikett - B3 - Art]],'DD FD'!F:G,2,FALSE))</f>
        <v/>
      </c>
      <c r="OI217" s="812" t="str">
        <f>IF(Table1[[#This Row],[Etikett - B3 - Fraktion]]="","",VLOOKUP(Table1[[#This Row],[Etikett - B3 - Fraktion]],'DD FD'!H:J,3,FALSE))</f>
        <v/>
      </c>
      <c r="OJ217" s="809" t="str">
        <f>IF(Table1[[#This Row],[Etikett - B3 - Gewicht (in G)]]="","",Table1[[#This Row],[Etikett - B3 - Gewicht (in G)]])</f>
        <v/>
      </c>
      <c r="OK217" s="809" t="str">
        <f>IF(Table1[[#This Row],[Etikett - B3 - Lizenzierungs-pflichtig? (X=Ja)]]="","",Table1[[#This Row],[Etikett - B3 - Lizenzierungs-pflichtig? (X=Ja)]])</f>
        <v/>
      </c>
      <c r="OL217" s="809" t="str">
        <f>IF(Table1[[#This Row],[Etikett - B3 - Trennbar vom Hauptkörper? (X=Ja)]]="","",Table1[[#This Row],[Etikett - B3 - Trennbar vom Hauptkörper? (X=Ja)]])</f>
        <v/>
      </c>
      <c r="OM217" s="812" t="str">
        <f>IF(Table1[[#This Row],[Etikett - B3 - Virgin Material]]="","",VLOOKUP(Table1[[#This Row],[Etikett - B3 - Virgin Material]],'DD FD'!AJ:AK,2,FALSE))</f>
        <v/>
      </c>
      <c r="ON217" s="813" t="str">
        <f>IF(Table1[[#This Row],[Etikett - B3 - Virgin Material Anteil (in %)]]="","",Table1[[#This Row],[Etikett - B3 - Virgin Material Anteil (in %)]])</f>
        <v/>
      </c>
      <c r="OO217" s="812" t="str">
        <f>IF(Table1[[#This Row],[Etikett - B3 - Recyceltes Material]]="","",VLOOKUP(Table1[[#This Row],[Etikett - B3 - Recyceltes Material]],'DD FD'!AL:AM,2,FALSE))</f>
        <v/>
      </c>
      <c r="OP217" s="813" t="str">
        <f>IF(Table1[[#This Row],[Etikett - B3 - Recyceltes Material Anteil (in %)]]="","",Table1[[#This Row],[Etikett - B3 - Recyceltes Material Anteil (in %)]])</f>
        <v/>
      </c>
      <c r="OQ217" s="812" t="str">
        <f>IF(Table1[[#This Row],[Etikett - B3 - Beschichtung]]="","",VLOOKUP(Table1[[#This Row],[Etikett - B3 - Beschichtung]],'DD FD'!AE:AF,2,FALSE))</f>
        <v/>
      </c>
      <c r="OR217" s="861" t="str">
        <f>IF(Table1[[#This Row],[Etikett - B3 - Beschichtung Anteil (in %)]]="","",Table1[[#This Row],[Etikett - B3 - Beschichtung Anteil (in %)]])</f>
        <v/>
      </c>
      <c r="OS217" s="866">
        <f>ROUNDUP(SUM(
IF(AND(LB217='DD FD'!$J$7,LD217='DD FD'!$AI$3),LC217,0),
IF(AND(LL217='DD FD'!$J$7,LN217='DD FD'!$AI$3),LM217,0),
IF(AND(LV217='DD FD'!$J$7,LX217='DD FD'!$AI$3),LW217,0),
IF(AND(MF217='DD FD'!$J$7,MH217='DD FD'!$AI$3),MG217,0),
IF(AND(MQ217='DD FD'!$J$7,MS217='DD FD'!$AI$3),MR217,0),
IF(AND(NB217='DD FD'!$J$7,ND217='DD FD'!$AI$3),NC217,0),
IF(AND(NM217='DD FD'!$J$7,NO217='DD FD'!$AI$3),NN217,0),
IF(AND(NX217='DD FD'!$J$7,NZ217='DD FD'!$AI$3),NY217,0),
IF(AND(OI217='DD FD'!$J$7,OK217='DD FD'!$AI$3),OJ217,0),
),2)</f>
        <v>0</v>
      </c>
      <c r="OT217" s="865">
        <f>ROUNDUP(SUM(
IF(AND(LB217='DD FD'!$J$6,LD217='DD FD'!$AI$3),LC217,0),
IF(AND(LL217='DD FD'!$J$6,LN217='DD FD'!$AI$3),LM217,0),
IF(AND(LV217='DD FD'!$J$6,LX217='DD FD'!$AI$3),LW217,0),
IF(AND(MF217='DD FD'!$J$6,MH217='DD FD'!$AI$3),MG217,0),
IF(AND(MQ217='DD FD'!$J$6,MS217='DD FD'!$AI$3),MR217,0),
IF(AND(NB217='DD FD'!$J$6,ND217='DD FD'!$AI$3),NC217,0),
IF(AND(NM217='DD FD'!$J$6,NO217='DD FD'!$AI$3),NN217,0),
IF(AND(NX217='DD FD'!$J$6,NZ217='DD FD'!$AI$3),NY217,0),
IF(AND(OI217='DD FD'!$J$6,OK217='DD FD'!$AI$3),OJ217,0),
),2)</f>
        <v>0</v>
      </c>
      <c r="OU217" s="865">
        <f>ROUNDUP(SUM(
IF(AND(LB217='DD FD'!$J$10,LD217='DD FD'!$AI$3),LC217,0),
IF(AND(LL217='DD FD'!$J$10,LN217='DD FD'!$AI$3),LM217,0),
IF(AND(LV217='DD FD'!$J$10,LX217='DD FD'!$AI$3),LW217,0),
IF(AND(MF217='DD FD'!$J$10,MH217='DD FD'!$AI$3),MG217,0),
IF(AND(MQ217='DD FD'!$J$10,MS217='DD FD'!$AI$3),MR217,0),
IF(AND(NB217='DD FD'!$J$10,ND217='DD FD'!$AI$3),NC217,0),
IF(AND(NM217='DD FD'!$J$10,NO217='DD FD'!$AI$3),NN217,0),
IF(AND(NX217='DD FD'!$J$10,NZ217='DD FD'!$AI$3),NY217,0),
IF(AND(OI217='DD FD'!$J$10,OK217='DD FD'!$AI$3),OJ217,0),
),2)</f>
        <v>0</v>
      </c>
      <c r="OV217" s="865">
        <f>ROUNDUP(SUM(
IF(AND(LB217='DD FD'!$J$8,LD217='DD FD'!$AI$3),LC217,0),
IF(AND(LL217='DD FD'!$J$8,LN217='DD FD'!$AI$3),LM217,0),
IF(AND(LV217='DD FD'!$J$8,LX217='DD FD'!$AI$3),LW217,0),
IF(AND(MF217='DD FD'!$J$8,MH217='DD FD'!$AI$3),MG217,0),
IF(AND(MQ217='DD FD'!$J$8,MS217='DD FD'!$AI$3),MR217,0),
IF(AND(NB217='DD FD'!$J$8,ND217='DD FD'!$AI$3),NC217,0),
IF(AND(NM217='DD FD'!$J$8,NO217='DD FD'!$AI$3),NN217,0),
IF(AND(NX217='DD FD'!$J$8,NZ217='DD FD'!$AI$3),NY217,0),
IF(AND(OI217='DD FD'!$J$8,OK217='DD FD'!$AI$3),OJ217,0),
),2)</f>
        <v>0</v>
      </c>
      <c r="OW217" s="865">
        <f>ROUNDUP(SUM(
IF(AND(LB217='DD FD'!$J$5,LD217='DD FD'!$AI$3),LC217,0),
IF(AND(LL217='DD FD'!$J$5,LN217='DD FD'!$AI$3),LM217,0),
IF(AND(LV217='DD FD'!$J$5,LX217='DD FD'!$AI$3),LW217,0),
IF(AND(MF217='DD FD'!$J$5,MH217='DD FD'!$AI$3),MG217,0),
IF(AND(MQ217='DD FD'!$J$5,MS217='DD FD'!$AI$3),MR217,0),
IF(AND(NB217='DD FD'!$J$5,ND217='DD FD'!$AI$3),NC217,0),
IF(AND(NM217='DD FD'!$J$5,NO217='DD FD'!$AI$3),NN217,0),
IF(AND(NX217='DD FD'!$J$5,NZ217='DD FD'!$AI$3),NY217,0),
IF(AND(OI217='DD FD'!$J$5,OK217='DD FD'!$AI$3),OJ217,0),
),2)</f>
        <v>0</v>
      </c>
      <c r="OX217" s="865">
        <f>ROUNDUP(SUM(
IF(AND(LB217='DD FD'!$J$9,LD217='DD FD'!$AI$3),LC217,0),
IF(AND(LL217='DD FD'!$J$9,LN217='DD FD'!$AI$3),LM217,0),
IF(AND(LV217='DD FD'!$J$9,LX217='DD FD'!$AI$3),LW217,0),
IF(AND(MF217='DD FD'!$J$9,MH217='DD FD'!$AI$3),MG217,0),
IF(AND(MQ217='DD FD'!$J$9,MS217='DD FD'!$AI$3),MR217,0),
IF(AND(NB217='DD FD'!$J$9,ND217='DD FD'!$AI$3),NC217,0),
IF(AND(NM217='DD FD'!$J$9,NO217='DD FD'!$AI$3),NN217,0),
IF(AND(NX217='DD FD'!$J$9,NZ217='DD FD'!$AI$3),NY217,0),
IF(AND(OI217='DD FD'!$J$9,OK217='DD FD'!$AI$3),OJ217,0),
),2)</f>
        <v>0</v>
      </c>
      <c r="OY217" s="865">
        <f>ROUNDUP(SUM(
IF(AND(LB217='DD FD'!$J$4,LD217='DD FD'!$AI$3),LC217,0),
IF(AND(LL217='DD FD'!$J$4,LN217='DD FD'!$AI$3),LM217,0),
IF(AND(LV217='DD FD'!$J$4,LX217='DD FD'!$AI$3),LW217,0),
IF(AND(MF217='DD FD'!$J$4,MH217='DD FD'!$AI$3),MG217,0),
IF(AND(MQ217='DD FD'!$J$4,MS217='DD FD'!$AI$3),MR217,0),
IF(AND(NB217='DD FD'!$J$4,ND217='DD FD'!$AI$3),NC217,0),
IF(AND(NM217='DD FD'!$J$4,NO217='DD FD'!$AI$3),NN217,0),
IF(AND(NX217='DD FD'!$J$4,NZ217='DD FD'!$AI$3),NY217,0),
IF(AND(OI217='DD FD'!$J$4,OK217='DD FD'!$AI$3),OJ217,0),
),2)</f>
        <v>0</v>
      </c>
      <c r="OZ217" s="867">
        <f>ROUNDUP(SUM(
IF(AND(LB217='DD FD'!$J$11,LD217='DD FD'!$AI$3),LC217,0),
IF(AND(LL217='DD FD'!$J$11,LN217='DD FD'!$AI$3),LM217,0),
IF(AND(LV217='DD FD'!$J$11,LX217='DD FD'!$AI$3),LW217,0),
IF(AND(MF217='DD FD'!$J$11,MH217='DD FD'!$AI$3),MG217,0),
IF(AND(MQ217='DD FD'!$J$11,MS217='DD FD'!$AI$3),MR217,0),
IF(AND(NB217='DD FD'!$J$11,ND217='DD FD'!$AI$3),NC217,0),
IF(AND(NM217='DD FD'!$J$11,NO217='DD FD'!$AI$3),NN217,0),
IF(AND(NX217='DD FD'!$J$11,NZ217='DD FD'!$AI$3),NY217,0),
IF(AND(OI217='DD FD'!$J$11,OK217='DD FD'!$AI$3),OJ217,0),
),2)</f>
        <v>0</v>
      </c>
    </row>
    <row r="218" spans="1:416">
      <c r="A218" s="663"/>
      <c r="B218" s="182"/>
      <c r="C218" s="282"/>
      <c r="D218" s="282"/>
      <c r="E218" s="183"/>
      <c r="F218" s="355"/>
      <c r="G218" s="359"/>
      <c r="H218" s="664"/>
      <c r="I218" s="173"/>
      <c r="J218" s="161" t="str">
        <f t="shared" si="81"/>
        <v/>
      </c>
      <c r="K218" s="633" t="str">
        <f t="shared" si="98"/>
        <v/>
      </c>
      <c r="L218" s="636"/>
      <c r="M218" s="124" t="str">
        <f t="shared" si="99"/>
        <v/>
      </c>
      <c r="N218" s="125" t="str">
        <f t="shared" si="82"/>
        <v/>
      </c>
      <c r="O218" s="175"/>
      <c r="P218" s="175"/>
      <c r="Q218" s="126" t="str">
        <f t="shared" si="100"/>
        <v/>
      </c>
      <c r="R218" s="184"/>
      <c r="S218" s="184"/>
      <c r="T218" s="182"/>
      <c r="U218" s="182"/>
      <c r="V218" s="182"/>
      <c r="W218" s="358"/>
      <c r="X218" s="182"/>
      <c r="Y218" s="183"/>
      <c r="Z218" s="123"/>
      <c r="AA218" s="176"/>
      <c r="AB218" s="176"/>
      <c r="AC218" s="176"/>
      <c r="AD218" s="176"/>
      <c r="AE218" s="176"/>
      <c r="AF218" s="176"/>
      <c r="AG218" s="127" t="str">
        <f t="shared" si="101"/>
        <v/>
      </c>
      <c r="AH218" s="127" t="str">
        <f t="shared" si="102"/>
        <v/>
      </c>
      <c r="AI218" s="370"/>
      <c r="AJ218" s="635"/>
      <c r="AK218" s="619" t="str">
        <f t="shared" si="103"/>
        <v/>
      </c>
      <c r="AL218" s="124" t="str">
        <f t="shared" si="83"/>
        <v/>
      </c>
      <c r="AM218" s="124" t="str">
        <f t="shared" si="84"/>
        <v/>
      </c>
      <c r="AN218" s="124" t="str">
        <f t="shared" si="85"/>
        <v/>
      </c>
      <c r="AO218" s="124" t="str">
        <f t="shared" si="86"/>
        <v/>
      </c>
      <c r="AP218" s="184"/>
      <c r="AQ218" s="182"/>
      <c r="AR218" s="182"/>
      <c r="AS218" s="182"/>
      <c r="AT218" s="182"/>
      <c r="AU218" s="127" t="str">
        <f t="shared" si="87"/>
        <v/>
      </c>
      <c r="AV218" s="354"/>
      <c r="AW218" s="127" t="str">
        <f t="shared" si="88"/>
        <v/>
      </c>
      <c r="AX218" s="144" t="str">
        <f t="shared" si="89"/>
        <v/>
      </c>
      <c r="AY218" s="182"/>
      <c r="AZ218" s="23"/>
      <c r="BA218" s="23"/>
      <c r="BB218" s="183"/>
      <c r="BC218" s="622"/>
      <c r="BD218" s="649" t="str">
        <f t="shared" si="104"/>
        <v/>
      </c>
      <c r="BE218" s="354"/>
      <c r="BF218" s="192" t="str">
        <f t="shared" si="105"/>
        <v/>
      </c>
      <c r="BG218" s="159"/>
      <c r="BH218" s="159"/>
      <c r="BI218" s="182"/>
      <c r="BJ218" s="194"/>
      <c r="BK218" s="194"/>
      <c r="BL218" s="194"/>
      <c r="BM218" s="127" t="str">
        <f t="shared" si="90"/>
        <v/>
      </c>
      <c r="BN218" s="194"/>
      <c r="BO218" s="178" t="str">
        <f t="shared" si="91"/>
        <v/>
      </c>
      <c r="BP218" s="191"/>
      <c r="BQ218" s="182"/>
      <c r="BR218" s="23"/>
      <c r="BS218" s="23"/>
      <c r="BT218" s="23"/>
      <c r="BU218" s="651"/>
      <c r="BV218" s="647"/>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633" t="str">
        <f t="shared" si="106"/>
        <v/>
      </c>
      <c r="DY218" s="736"/>
      <c r="DZ218" s="334"/>
      <c r="EA218" s="736"/>
      <c r="EB218" s="197"/>
      <c r="EC218" s="194"/>
      <c r="ED218" s="197"/>
      <c r="EE218" s="197"/>
      <c r="EF218" s="194"/>
      <c r="EG218" s="194"/>
      <c r="EH218" s="194"/>
      <c r="EI218" s="123" t="str">
        <f t="shared" si="92"/>
        <v/>
      </c>
      <c r="EJ218" s="194"/>
      <c r="EK218" s="620" t="str">
        <f t="shared" si="93"/>
        <v/>
      </c>
      <c r="EL218" s="756"/>
      <c r="EM218" s="620" t="str">
        <f t="shared" si="107"/>
        <v/>
      </c>
      <c r="EN218" s="733"/>
      <c r="EO218" s="163"/>
      <c r="EP218" s="163"/>
      <c r="EQ218" s="163"/>
      <c r="ER218" s="163"/>
      <c r="ES218" s="163"/>
      <c r="ET218" s="163"/>
      <c r="EU218" s="163"/>
      <c r="EV218" s="163"/>
      <c r="EW218" s="163"/>
      <c r="EX218" s="163"/>
      <c r="EY218" s="163"/>
      <c r="EZ218" s="163"/>
      <c r="FA218" s="163"/>
      <c r="FB218" s="163"/>
      <c r="FC218" s="742"/>
      <c r="FD218" s="648" t="str">
        <f t="shared" si="94"/>
        <v/>
      </c>
      <c r="FE218" s="183"/>
      <c r="FF218" s="201"/>
      <c r="FG218" s="201"/>
      <c r="FH218" s="201"/>
      <c r="FI218" s="201"/>
      <c r="FJ218" s="201"/>
      <c r="FK218" s="201"/>
      <c r="FL218" s="182"/>
      <c r="FM218" s="182"/>
      <c r="FN218" s="334"/>
      <c r="FO218" s="123" t="str">
        <f t="shared" si="95"/>
        <v/>
      </c>
      <c r="FP218" s="889" t="str">
        <f>IF(Table1[[#This Row],[Baumwollanteil (in %)]]&lt;&gt;"","05","")</f>
        <v/>
      </c>
      <c r="FQ218" s="999"/>
      <c r="FR218" s="179" t="str">
        <f t="shared" si="96"/>
        <v/>
      </c>
      <c r="FS218" s="175"/>
      <c r="FT218" s="175"/>
      <c r="FU218" s="175"/>
      <c r="FV218" s="745" t="str">
        <f t="shared" si="97"/>
        <v/>
      </c>
      <c r="FZ218" s="24"/>
      <c r="GA218" s="24"/>
      <c r="GC218" s="1010" t="str">
        <f>IF(Table1[[#This Row],[Global Trade Item Number (GTIN)]]="","",Table1[[#This Row],[Global Trade Item Number (GTIN)]])</f>
        <v/>
      </c>
      <c r="GD218" s="790" t="str">
        <f>IF(Table1[[#This Row],[WAWI-Nr./ Kreditoren-Nummer
(ASDV)]]&lt;&gt;"",Table1[[#This Row],[WAWI-Nr./ Kreditoren-Nummer
(ASDV)]],"")</f>
        <v/>
      </c>
      <c r="GE218" s="190"/>
      <c r="GF218" s="790" t="str">
        <f>IF(Table1[[#This Row],[Gültig ab (Datum)]]&lt;&gt;"","31.12.9999","")</f>
        <v/>
      </c>
      <c r="GG218" s="190"/>
      <c r="GH218" s="190"/>
      <c r="GI218" s="616"/>
      <c r="GJ218" s="765"/>
      <c r="GK218" s="763"/>
      <c r="GL218" s="617"/>
      <c r="GM218" s="617"/>
      <c r="GN218" s="617"/>
      <c r="GO218" s="617"/>
      <c r="GP218" s="617"/>
      <c r="GQ218" s="775"/>
      <c r="GR218" s="771"/>
      <c r="GS218" s="159"/>
      <c r="GT218" s="610"/>
      <c r="GU218" s="610"/>
      <c r="GV218" s="610"/>
      <c r="GW218" s="610"/>
      <c r="GX218" s="610"/>
      <c r="GY218" s="610"/>
      <c r="GZ218" s="610"/>
      <c r="HA218" s="610"/>
      <c r="HB218" s="771"/>
      <c r="HC218" s="610"/>
      <c r="HD218" s="610"/>
      <c r="HE218" s="610"/>
      <c r="HF218" s="610"/>
      <c r="HG218" s="610"/>
      <c r="HH218" s="610"/>
      <c r="HI218" s="610"/>
      <c r="HJ218" s="610"/>
      <c r="HK218" s="610"/>
      <c r="HL218" s="771"/>
      <c r="HM218" s="610"/>
      <c r="HN218" s="610"/>
      <c r="HO218" s="610"/>
      <c r="HP218" s="610"/>
      <c r="HQ218" s="610"/>
      <c r="HR218" s="610"/>
      <c r="HS218" s="610"/>
      <c r="HT218" s="610"/>
      <c r="HU218" s="610"/>
      <c r="HV218" s="771"/>
      <c r="HW218" s="610"/>
      <c r="HX218" s="610"/>
      <c r="HY218" s="610"/>
      <c r="HZ218" s="610"/>
      <c r="IA218" s="610"/>
      <c r="IB218" s="610"/>
      <c r="IC218" s="610"/>
      <c r="ID218" s="610"/>
      <c r="IE218" s="610"/>
      <c r="IF218" s="610"/>
      <c r="IG218" s="771"/>
      <c r="IH218" s="610"/>
      <c r="II218" s="610"/>
      <c r="IJ218" s="610"/>
      <c r="IK218" s="610"/>
      <c r="IL218" s="610"/>
      <c r="IM218" s="610"/>
      <c r="IN218" s="610"/>
      <c r="IO218" s="610"/>
      <c r="IP218" s="610"/>
      <c r="IQ218" s="610"/>
      <c r="IR218" s="771"/>
      <c r="IS218" s="610"/>
      <c r="IT218" s="610"/>
      <c r="IU218" s="610"/>
      <c r="IV218" s="610"/>
      <c r="IW218" s="610"/>
      <c r="IX218" s="610"/>
      <c r="IY218" s="610"/>
      <c r="IZ218" s="610"/>
      <c r="JA218" s="610"/>
      <c r="JB218" s="610"/>
      <c r="JC218" s="771"/>
      <c r="JD218" s="610"/>
      <c r="JE218" s="610"/>
      <c r="JF218" s="610"/>
      <c r="JG218" s="610"/>
      <c r="JH218" s="610"/>
      <c r="JI218" s="610"/>
      <c r="JJ218" s="610"/>
      <c r="JK218" s="610"/>
      <c r="JL218" s="610"/>
      <c r="JM218" s="827"/>
      <c r="JN218" s="771"/>
      <c r="JO218" s="610"/>
      <c r="JP218" s="610"/>
      <c r="JQ218" s="610"/>
      <c r="JR218" s="610"/>
      <c r="JS218" s="610"/>
      <c r="JT218" s="610"/>
      <c r="JU218" s="610"/>
      <c r="JV218" s="610"/>
      <c r="JW218" s="610"/>
      <c r="JX218" s="610"/>
      <c r="JY218" s="771"/>
      <c r="JZ218" s="610"/>
      <c r="KA218" s="610"/>
      <c r="KB218" s="610"/>
      <c r="KC218" s="610"/>
      <c r="KD218" s="610"/>
      <c r="KE218" s="610"/>
      <c r="KF218" s="610"/>
      <c r="KG218" s="610"/>
      <c r="KH218" s="610"/>
      <c r="KI218" s="610"/>
      <c r="KL218" s="803" t="str">
        <f>IF(Table1[[#This Row],[GTIN]]&lt;&gt;"",Table1[[#This Row],[GTIN]],"")</f>
        <v/>
      </c>
      <c r="KM218" s="804" t="str">
        <f>Table1[[#This Row],[Kreditor]]</f>
        <v/>
      </c>
      <c r="KN218" s="805" t="str">
        <f>IF(Table1[[#This Row],[Gültig ab (Datum)]]&lt;&gt;"",Table1[[#This Row],[Gültig ab (Datum)]],"")</f>
        <v/>
      </c>
      <c r="KO218" s="805" t="str">
        <f>Table1[[#This Row],[Gültig bis]]</f>
        <v/>
      </c>
      <c r="KP218" s="818" t="str">
        <f>IF(Table1[[#This Row],[Artikel verpackt? 
(X=Ja)]]="","",Table1[[#This Row],[Artikel verpackt? 
(X=Ja)]])</f>
        <v/>
      </c>
      <c r="KQ218" s="806" t="str">
        <f>IF(Table1[[#This Row],[Verpackung recyclingfähig?
(X=Ja)]]="","",Table1[[#This Row],[Verpackung recyclingfähig?
(X=Ja)]])</f>
        <v/>
      </c>
      <c r="KR218" s="807"/>
      <c r="KS218" s="808"/>
      <c r="KT218" s="809"/>
      <c r="KU218" s="809"/>
      <c r="KV218" s="809"/>
      <c r="KW218" s="809"/>
      <c r="KX218" s="809"/>
      <c r="KY218" s="809"/>
      <c r="KZ218" s="810"/>
      <c r="LA218" s="811" t="str">
        <f>IF(Table1[[#This Row],[Hauptkörper - B1 - Art]]="","",VLOOKUP(Table1[[#This Row],[Hauptkörper - B1 - Art]],'DD FD'!B:C,2,FALSE))</f>
        <v/>
      </c>
      <c r="LB218" s="812" t="str">
        <f>IF(Table1[[#This Row],[Hauptkörper - B1 - Fraktion]]="","",VLOOKUP(Table1[[#This Row],[Hauptkörper - B1 - Fraktion]],'DD FD'!H:J,3,FALSE))</f>
        <v/>
      </c>
      <c r="LC218" s="809" t="str">
        <f>IF(Table1[[#This Row],[Hauptkörper - B1 - Gewicht
(in G)]]="","",Table1[[#This Row],[Hauptkörper - B1 - Gewicht
(in G)]])</f>
        <v/>
      </c>
      <c r="LD218" s="809" t="str">
        <f>IF(Table1[[#This Row],[Hauptkörper - B1 - Lizenzierungs-pflichtig? (X=Ja)]]="","",Table1[[#This Row],[Hauptkörper - B1 - Lizenzierungs-pflichtig? (X=Ja)]])</f>
        <v/>
      </c>
      <c r="LE218" s="812" t="str">
        <f>IF(Table1[[#This Row],[Hauptkörper - B1 - Virgin Material]]="","",VLOOKUP(Table1[[#This Row],[Hauptkörper - B1 - Virgin Material]],'DD FD'!AJ:AK,2,FALSE))</f>
        <v/>
      </c>
      <c r="LF218" s="813" t="str">
        <f>IF(Table1[[#This Row],[Hauptkörper - B1 - Virgin Material Anteil (in %)]]="","",Table1[[#This Row],[Hauptkörper - B1 - Virgin Material Anteil (in %)]])</f>
        <v/>
      </c>
      <c r="LG218" s="812" t="str">
        <f>IF(Table1[[#This Row],[Hauptkörper - B1 - Recyceltes Material]]="","",VLOOKUP(Table1[[#This Row],[Hauptkörper - B1 - Recyceltes Material]],'DD FD'!AL:AM,2,FALSE))</f>
        <v/>
      </c>
      <c r="LH218" s="813" t="str">
        <f>IF(Table1[[#This Row],[Hauptkörper - B1 - Recyceltes Material Anteil (in %)]]="","",Table1[[#This Row],[Hauptkörper - B1 - Recyceltes Material Anteil (in %)]])</f>
        <v/>
      </c>
      <c r="LI218" s="814" t="str">
        <f>IF(Table1[[#This Row],[Hauptkörper - B1 - Beschichtung]]="","",VLOOKUP(Table1[[#This Row],[Hauptkörper - B1 - Beschichtung]],'DD FD'!AE:AF,2,FALSE))</f>
        <v/>
      </c>
      <c r="LJ218" s="815" t="str">
        <f>IF(Table1[[#This Row],[Hauptkörper - B1 - Beschichtung Anteil (in %)]]="","",Table1[[#This Row],[Hauptkörper - B1 - Beschichtung Anteil (in %)]])</f>
        <v/>
      </c>
      <c r="LK218" s="811" t="str">
        <f>IF(Table1[[#This Row],[Hauptkörper - B2 - Art]]="","",VLOOKUP(Table1[[#This Row],[Hauptkörper - B2 - Art]],'DD FD'!B:C,2,FALSE))</f>
        <v/>
      </c>
      <c r="LL218" s="812" t="str">
        <f>IF(Table1[[#This Row],[Hauptkörper - B2 - Fraktion]]="","",VLOOKUP(Table1[[#This Row],[Hauptkörper - B2 - Fraktion]],'DD FD'!H:J,3,FALSE))</f>
        <v/>
      </c>
      <c r="LM218" s="809" t="str">
        <f>IF(Table1[[#This Row],[Hauptkörper - B2 - Gewicht
(in G)]]="","",Table1[[#This Row],[Hauptkörper - B2 - Gewicht
(in G)]])</f>
        <v/>
      </c>
      <c r="LN218" s="809" t="str">
        <f>IF(Table1[[#This Row],[Hauptkörper - B2 - Lizenzierungs-pflichtig? (X=Ja)]]="","",Table1[[#This Row],[Hauptkörper - B2 - Lizenzierungs-pflichtig? (X=Ja)]])</f>
        <v/>
      </c>
      <c r="LO218" s="812" t="str">
        <f>IF(Table1[[#This Row],[Hauptkörper - B2 - Virgin Material]]="","",VLOOKUP(Table1[[#This Row],[Hauptkörper - B2 - Virgin Material]],'DD FD'!AJ:AK,2,FALSE))</f>
        <v/>
      </c>
      <c r="LP218" s="813" t="str">
        <f>IF(Table1[[#This Row],[Hauptkörper - B2 - Virgin Material Anteil (in %)]]="","",Table1[[#This Row],[Hauptkörper - B2 - Virgin Material Anteil (in %)]])</f>
        <v/>
      </c>
      <c r="LQ218" s="812" t="str">
        <f>IF(Table1[[#This Row],[Hauptkörper - B2 - Recyceltes Material]]="","",VLOOKUP(Table1[[#This Row],[Hauptkörper - B2 - Recyceltes Material]],'DD FD'!AL:AM,2,FALSE))</f>
        <v/>
      </c>
      <c r="LR218" s="813" t="str">
        <f>IF(Table1[[#This Row],[Hauptkörper - B2 - Recyceltes Material Anteil (in %)]]="","",Table1[[#This Row],[Hauptkörper - B2 - Recyceltes Material Anteil (in %)]])</f>
        <v/>
      </c>
      <c r="LS218" s="812" t="str">
        <f>IF(Table1[[#This Row],[Hauptkörper - B2 - Beschichtung]]="","",VLOOKUP(Table1[[#This Row],[Hauptkörper - B2 - Beschichtung]],'DD FD'!AE:AF,2,FALSE))</f>
        <v/>
      </c>
      <c r="LT218" s="815" t="str">
        <f>IF(Table1[[#This Row],[Hauptkörper - B2 - Beschichtung Anteil (in %)]]="","",Table1[[#This Row],[Hauptkörper - B2 - Beschichtung Anteil (in %)]])</f>
        <v/>
      </c>
      <c r="LU218" s="811" t="str">
        <f>IF(Table1[[#This Row],[Hauptkörper - B3 - Art]]="","",VLOOKUP(Table1[[#This Row],[Hauptkörper - B3 - Art]],'DD FD'!B:C,2,FALSE))</f>
        <v/>
      </c>
      <c r="LV218" s="812" t="str">
        <f>IF(Table1[[#This Row],[Hauptkörper - B3 - Fraktion]]="","",VLOOKUP(Table1[[#This Row],[Hauptkörper - B3 - Fraktion]],'DD FD'!H:J,3,FALSE))</f>
        <v/>
      </c>
      <c r="LW218" s="809" t="str">
        <f>IF(Table1[[#This Row],[Hauptkörper - B3 - Gewicht
(in G)]]="","",Table1[[#This Row],[Hauptkörper - B3 - Gewicht
(in G)]])</f>
        <v/>
      </c>
      <c r="LX218" s="809" t="str">
        <f>IF(Table1[[#This Row],[Hauptkörper - B3 - Lizenzierungs-pflichtig? (X=Ja)]]="","",Table1[[#This Row],[Hauptkörper - B3 - Lizenzierungs-pflichtig? (X=Ja)]])</f>
        <v/>
      </c>
      <c r="LY218" s="812" t="str">
        <f>IF(Table1[[#This Row],[Hauptkörper - B3 - Virgin Material]]="","",VLOOKUP(Table1[[#This Row],[Hauptkörper - B3 - Virgin Material]],'DD FD'!AJ:AK,2,FALSE))</f>
        <v/>
      </c>
      <c r="LZ218" s="813" t="str">
        <f>IF(Table1[[#This Row],[Hauptkörper - B3 - Virgin Material Anteil (in %)]]="","",Table1[[#This Row],[Hauptkörper - B3 - Virgin Material Anteil (in %)]])</f>
        <v/>
      </c>
      <c r="MA218" s="812" t="str">
        <f>IF(Table1[[#This Row],[Hauptkörper - B3 - Recyceltes Material]]="","",VLOOKUP(Table1[[#This Row],[Hauptkörper - B3 - Recyceltes Material]],'DD FD'!AL:AM,2,FALSE))</f>
        <v/>
      </c>
      <c r="MB218" s="813" t="str">
        <f>IF(Table1[[#This Row],[Hauptkörper - B3 - Recyceltes Material Anteil (in %)]]="","",Table1[[#This Row],[Hauptkörper - B3 - Recyceltes Material Anteil (in %)]])</f>
        <v/>
      </c>
      <c r="MC218" s="812" t="str">
        <f>IF(Table1[[#This Row],[Hauptkörper - B3 - Beschichtung]]="","",VLOOKUP(Table1[[#This Row],[Hauptkörper - B3 - Beschichtung]],'DD FD'!AE:AF,2,FALSE))</f>
        <v/>
      </c>
      <c r="MD218" s="815" t="str">
        <f>IF(Table1[[#This Row],[Hauptkörper - B3 - Beschichtung Anteil (in %)]]="","",Table1[[#This Row],[Hauptkörper - B3 - Beschichtung Anteil (in %)]])</f>
        <v/>
      </c>
      <c r="ME218" s="811" t="str">
        <f>IF(Table1[[#This Row],[Verschluss - B1 - Art]]="","",VLOOKUP(Table1[[#This Row],[Verschluss - B1 - Art]],'DD FD'!D:E,2,FALSE))</f>
        <v/>
      </c>
      <c r="MF218" s="812" t="str">
        <f>IF(Table1[[#This Row],[Verschluss - B1 - Fraktion]]="","",VLOOKUP(Table1[[#This Row],[Verschluss - B1 - Fraktion]],'DD FD'!H:J,3,FALSE))</f>
        <v/>
      </c>
      <c r="MG218" s="809" t="str">
        <f>IF(Table1[[#This Row],[Verschluss - B1 - Gewicht (in G)]]="","",Table1[[#This Row],[Verschluss - B1 - Gewicht (in G)]])</f>
        <v/>
      </c>
      <c r="MH218" s="809" t="str">
        <f>IF(Table1[[#This Row],[Verschluss - B1 - Lizenzierungs-pflichtig? (X=Ja)]]="","",Table1[[#This Row],[Verschluss - B1 - Lizenzierungs-pflichtig? (X=Ja)]])</f>
        <v/>
      </c>
      <c r="MI218" s="809" t="str">
        <f>IF(Table1[[#This Row],[Verschluss - B1 - Trennbar vom Hauptkörper? (X=Ja)]]="","",Table1[[#This Row],[Verschluss - B1 - Trennbar vom Hauptkörper? (X=Ja)]])</f>
        <v/>
      </c>
      <c r="MJ218" s="812" t="str">
        <f>IF(Table1[[#This Row],[Verschluss - B1 - Virgin Material]]="","",VLOOKUP(Table1[[#This Row],[Verschluss - B1 - Virgin Material]],'DD FD'!AJ:AK,2,FALSE))</f>
        <v/>
      </c>
      <c r="MK218" s="813" t="str">
        <f>IF(Table1[[#This Row],[Verschluss - B1 - Virgin Material Anteil (in %)]]="","",Table1[[#This Row],[Verschluss - B1 - Virgin Material Anteil (in %)]])</f>
        <v/>
      </c>
      <c r="ML218" s="812" t="str">
        <f>IF(Table1[[#This Row],[Verschluss - B1 - Recyceltes Material]]="","",VLOOKUP(Table1[[#This Row],[Verschluss - B1 - Recyceltes Material]],'DD FD'!AL:AM,2,FALSE))</f>
        <v/>
      </c>
      <c r="MM218" s="813" t="str">
        <f>IF(Table1[[#This Row],[Verschluss - B1 - Recyceltes Material Anteil (in %)]]="","",Table1[[#This Row],[Verschluss - B1 - Recyceltes Material Anteil (in %)]])</f>
        <v/>
      </c>
      <c r="MN218" s="812" t="str">
        <f>IF(Table1[[#This Row],[Verschluss - B1 - Beschichtung]]="","",VLOOKUP(Table1[[#This Row],[Verschluss - B1 - Beschichtung]],'DD FD'!AE:AF,2,FALSE))</f>
        <v/>
      </c>
      <c r="MO218" s="815" t="str">
        <f>IF(Table1[[#This Row],[Verschluss - B1 - Beschichtung Anteil (in %)]]="","",Table1[[#This Row],[Verschluss - B1 - Beschichtung Anteil (in %)]])</f>
        <v/>
      </c>
      <c r="MP218" s="811" t="str">
        <f>IF(Table1[[#This Row],[Verschluss - B2 - Art]]="","",VLOOKUP(Table1[[#This Row],[Verschluss - B2 - Art]],'DD FD'!D:E,2,FALSE))</f>
        <v/>
      </c>
      <c r="MQ218" s="812" t="str">
        <f>IF(Table1[[#This Row],[Verschluss - B2 - Fraktion]]="","",VLOOKUP(Table1[[#This Row],[Verschluss - B2 - Fraktion]],'DD FD'!H:J,3,FALSE))</f>
        <v/>
      </c>
      <c r="MR218" s="809" t="str">
        <f>IF(Table1[[#This Row],[Verschluss - B2 - Gewicht (in G)]]="","",Table1[[#This Row],[Verschluss - B2 - Gewicht (in G)]])</f>
        <v/>
      </c>
      <c r="MS218" s="809" t="str">
        <f>IF(Table1[[#This Row],[Verschluss - B2 - Lizenzierungs-pflichtig? (X=Ja)]]="","",Table1[[#This Row],[Verschluss - B2 - Lizenzierungs-pflichtig? (X=Ja)]])</f>
        <v/>
      </c>
      <c r="MT218" s="809" t="str">
        <f>IF(Table1[[#This Row],[Verschluss - B2 - Trennbar vom Hauptkörper? (X=Ja)]]="","",Table1[[#This Row],[Verschluss - B2 - Trennbar vom Hauptkörper? (X=Ja)]])</f>
        <v/>
      </c>
      <c r="MU218" s="812" t="str">
        <f>IF(Table1[[#This Row],[Verschluss - B2 - Virgin Material]]="","",VLOOKUP(Table1[[#This Row],[Verschluss - B2 - Virgin Material]],'DD FD'!AJ:AK,2,FALSE))</f>
        <v/>
      </c>
      <c r="MV218" s="813" t="str">
        <f>IF(Table1[[#This Row],[Verschluss - B2 - Virgin Material Anteil (in %)]]="","",Table1[[#This Row],[Verschluss - B2 - Virgin Material Anteil (in %)]])</f>
        <v/>
      </c>
      <c r="MW218" s="812" t="str">
        <f>IF(Table1[[#This Row],[Verschluss - B2 - Recyceltes Material]]="","",VLOOKUP(Table1[[#This Row],[Verschluss - B2 - Recyceltes Material]],'DD FD'!AL:AM,2,FALSE))</f>
        <v/>
      </c>
      <c r="MX218" s="813" t="str">
        <f>IF(Table1[[#This Row],[Verschluss - B2 - Recyceltes Material Anteil (in %)]]="","",Table1[[#This Row],[Verschluss - B2 - Recyceltes Material Anteil (in %)]])</f>
        <v/>
      </c>
      <c r="MY218" s="812" t="str">
        <f>IF(Table1[[#This Row],[Verschluss - B2 - Beschichtung]]="","",VLOOKUP(Table1[[#This Row],[Verschluss - B2 - Beschichtung]],'DD FD'!AE:AF,2,FALSE))</f>
        <v/>
      </c>
      <c r="MZ218" s="815" t="str">
        <f>IF(Table1[[#This Row],[Verschluss - B2 - Beschichtung Anteil (in %)]]="","",Table1[[#This Row],[Verschluss - B2 - Beschichtung Anteil (in %)]])</f>
        <v/>
      </c>
      <c r="NA218" s="811" t="str">
        <f>IF(Table1[[#This Row],[Verschluss - B3 - Art]]="","",VLOOKUP(Table1[[#This Row],[Verschluss - B3 - Art]],'DD FD'!D:E,2,FALSE))</f>
        <v/>
      </c>
      <c r="NB218" s="812" t="str">
        <f>IF(Table1[[#This Row],[Verschluss - B3 - Fraktion]]="","",VLOOKUP(Table1[[#This Row],[Verschluss - B3 - Fraktion]],'DD FD'!H:J,3,FALSE))</f>
        <v/>
      </c>
      <c r="NC218" s="809" t="str">
        <f>IF(Table1[[#This Row],[Verschluss - B3 - Gewicht (in G)]]="","",Table1[[#This Row],[Verschluss - B3 - Gewicht (in G)]])</f>
        <v/>
      </c>
      <c r="ND218" s="809" t="str">
        <f>IF(Table1[[#This Row],[Verschluss - B3 - Lizenzierungs-pflichtig? (X=Ja)]]="","",Table1[[#This Row],[Verschluss - B3 - Lizenzierungs-pflichtig? (X=Ja)]])</f>
        <v/>
      </c>
      <c r="NE218" s="809" t="str">
        <f>IF(Table1[[#This Row],[Verschluss - B3 - Trennbar vom Hauptkörper? (X=Ja)]]="","",Table1[[#This Row],[Verschluss - B3 - Trennbar vom Hauptkörper? (X=Ja)]])</f>
        <v/>
      </c>
      <c r="NF218" s="812" t="str">
        <f>IF(Table1[[#This Row],[Verschluss - B3 - Virgin Material]]="","",VLOOKUP(Table1[[#This Row],[Verschluss - B3 - Virgin Material]],'DD FD'!AJ:AK,2,FALSE))</f>
        <v/>
      </c>
      <c r="NG218" s="813" t="str">
        <f>IF(Table1[[#This Row],[Verschluss - B3 - Virgin Material Anteil (in %)]]="","",Table1[[#This Row],[Verschluss - B3 - Virgin Material Anteil (in %)]])</f>
        <v/>
      </c>
      <c r="NH218" s="812" t="str">
        <f>IF(Table1[[#This Row],[Verschluss - B3 - Recyceltes Material]]="","",VLOOKUP(Table1[[#This Row],[Verschluss - B3 - Recyceltes Material]],'DD FD'!AL:AM,2,FALSE))</f>
        <v/>
      </c>
      <c r="NI218" s="813" t="str">
        <f>IF(Table1[[#This Row],[Verschluss - B3 - Recyceltes Material Anteil (in %)]]="","",Table1[[#This Row],[Verschluss - B3 - Recyceltes Material Anteil (in %)]])</f>
        <v/>
      </c>
      <c r="NJ218" s="812" t="str">
        <f>IF(Table1[[#This Row],[Verschluss - B3 - Beschichtung]]="","",VLOOKUP(Table1[[#This Row],[Verschluss - B3 - Beschichtung]],'DD FD'!AE:AF,2,FALSE))</f>
        <v/>
      </c>
      <c r="NK218" s="815" t="str">
        <f>IF(Table1[[#This Row],[Verschluss - B3 - Beschichtung Anteil (in %)]]="","",Table1[[#This Row],[Verschluss - B3 - Beschichtung Anteil (in %)]])</f>
        <v/>
      </c>
      <c r="NL218" s="811" t="str">
        <f>IF(Table1[[#This Row],[Etikett - B1 - Art]]="","",VLOOKUP(Table1[[#This Row],[Etikett - B1 - Art]],'DD FD'!F:G,2,FALSE))</f>
        <v/>
      </c>
      <c r="NM218" s="812" t="str">
        <f>IF(Table1[[#This Row],[Etikett - B1 - Fraktion]]="","",VLOOKUP(Table1[[#This Row],[Etikett - B1 - Fraktion]],'DD FD'!H:J,3,FALSE))</f>
        <v/>
      </c>
      <c r="NN218" s="809" t="str">
        <f>IF(Table1[[#This Row],[Etikett - B1 - Gewicht (in G)]]="","",Table1[[#This Row],[Etikett - B1 - Gewicht (in G)]])</f>
        <v/>
      </c>
      <c r="NO218" s="809" t="str">
        <f>IF(Table1[[#This Row],[Etikett - B1 - Lizenzierungs-pflichtig? (X=Ja)]]="","",Table1[[#This Row],[Etikett - B1 - Lizenzierungs-pflichtig? (X=Ja)]])</f>
        <v/>
      </c>
      <c r="NP218" s="809" t="str">
        <f>IF(Table1[[#This Row],[Etikett - B1 - Trennbar vom Hauptkörper? (X=Ja)]]="","",Table1[[#This Row],[Etikett - B1 - Trennbar vom Hauptkörper? (X=Ja)]])</f>
        <v/>
      </c>
      <c r="NQ218" s="812" t="str">
        <f>IF(Table1[[#This Row],[Etikett - B1 - Virgin Material]]="","",VLOOKUP(Table1[[#This Row],[Etikett - B1 - Virgin Material]],'DD FD'!AJ:AK,2,FALSE))</f>
        <v/>
      </c>
      <c r="NR218" s="813" t="str">
        <f>IF(Table1[[#This Row],[Etikett - B1 - Virgin Material Anteil (in %)]]="","",Table1[[#This Row],[Etikett - B1 - Virgin Material Anteil (in %)]])</f>
        <v/>
      </c>
      <c r="NS218" s="812" t="str">
        <f>IF(Table1[[#This Row],[Etikett - B1 - Recyceltes Material]]="","",VLOOKUP(Table1[[#This Row],[Etikett - B1 - Recyceltes Material]],'DD FD'!AL:AM,2,FALSE))</f>
        <v/>
      </c>
      <c r="NT218" s="813" t="str">
        <f>IF(Table1[[#This Row],[Etikett - B1 - Recyceltes Material Anteil (in %)]]="","",Table1[[#This Row],[Etikett - B1 - Recyceltes Material Anteil (in %)]])</f>
        <v/>
      </c>
      <c r="NU218" s="812" t="str">
        <f>IF(Table1[[#This Row],[Etikett - B1 - Beschichtung]]="","",VLOOKUP(Table1[[#This Row],[Etikett - B1 - Beschichtung]],'DD FD'!AE:AF,2,FALSE))</f>
        <v/>
      </c>
      <c r="NV218" s="815" t="str">
        <f>IF(Table1[[#This Row],[Etikett - B1 - Beschichtung Anteil (in %)]]="","",Table1[[#This Row],[Etikett - B1 - Beschichtung Anteil (in %)]])</f>
        <v/>
      </c>
      <c r="NW218" s="811" t="str">
        <f>IF(Table1[[#This Row],[Etikett - B2 - Art]]="","",VLOOKUP(Table1[[#This Row],[Etikett - B2 - Art]],'DD FD'!F:G,2,FALSE))</f>
        <v/>
      </c>
      <c r="NX218" s="812" t="str">
        <f>IF(Table1[[#This Row],[Etikett - B2 - Fraktion]]="","",VLOOKUP(Table1[[#This Row],[Etikett - B2 - Fraktion]],'DD FD'!H:J,3,FALSE))</f>
        <v/>
      </c>
      <c r="NY218" s="809" t="str">
        <f>IF(Table1[[#This Row],[Etikett - B2 - Gewicht (in G)]]="","",Table1[[#This Row],[Etikett - B2 - Gewicht (in G)]])</f>
        <v/>
      </c>
      <c r="NZ218" s="809" t="str">
        <f>IF(Table1[[#This Row],[Etikett - B2 - Lizenzierungs-pflichtig? (X=Ja)]]="","",Table1[[#This Row],[Etikett - B2 - Lizenzierungs-pflichtig? (X=Ja)]])</f>
        <v/>
      </c>
      <c r="OA218" s="809" t="str">
        <f>IF(Table1[[#This Row],[Etikett - B2 - Trennbar vom Hauptkörper? (X=Ja)]]="","",Table1[[#This Row],[Etikett - B2 - Trennbar vom Hauptkörper? (X=Ja)]])</f>
        <v/>
      </c>
      <c r="OB218" s="812" t="str">
        <f>IF(Table1[[#This Row],[Etikett - B2 - Virgin Material]]="","",VLOOKUP(Table1[[#This Row],[Etikett - B2 - Virgin Material]],'DD FD'!AJ:AK,2,FALSE))</f>
        <v/>
      </c>
      <c r="OC218" s="813" t="str">
        <f>IF(Table1[[#This Row],[Etikett - B2 - Virgin Material Anteil (in %)]]="","",Table1[[#This Row],[Etikett - B2 - Virgin Material Anteil (in %)]])</f>
        <v/>
      </c>
      <c r="OD218" s="812" t="str">
        <f>IF(Table1[[#This Row],[Etikett - B2 - Recyceltes Material]]="","",VLOOKUP(Table1[[#This Row],[Etikett - B2 - Recyceltes Material]],'DD FD'!AL:AM,2,FALSE))</f>
        <v/>
      </c>
      <c r="OE218" s="813" t="str">
        <f>IF(Table1[[#This Row],[Etikett - B2 - Recyceltes Material Anteil (in %)]]="","",Table1[[#This Row],[Etikett - B2 - Recyceltes Material Anteil (in %)]])</f>
        <v/>
      </c>
      <c r="OF218" s="812" t="str">
        <f>IF(Table1[[#This Row],[Etikett - B2 - Beschichtung]]="","",VLOOKUP(Table1[[#This Row],[Etikett - B2 - Beschichtung]],'DD FD'!AE:AF,2,FALSE))</f>
        <v/>
      </c>
      <c r="OG218" s="815" t="str">
        <f>IF(Table1[[#This Row],[Etikett - B2 - Beschichtung Anteil (in %)]]="","",Table1[[#This Row],[Etikett - B2 - Beschichtung Anteil (in %)]])</f>
        <v/>
      </c>
      <c r="OH218" s="811" t="str">
        <f>IF(Table1[[#This Row],[Etikett - B3 - Art]]="","",VLOOKUP(Table1[[#This Row],[Etikett - B3 - Art]],'DD FD'!F:G,2,FALSE))</f>
        <v/>
      </c>
      <c r="OI218" s="812" t="str">
        <f>IF(Table1[[#This Row],[Etikett - B3 - Fraktion]]="","",VLOOKUP(Table1[[#This Row],[Etikett - B3 - Fraktion]],'DD FD'!H:J,3,FALSE))</f>
        <v/>
      </c>
      <c r="OJ218" s="809" t="str">
        <f>IF(Table1[[#This Row],[Etikett - B3 - Gewicht (in G)]]="","",Table1[[#This Row],[Etikett - B3 - Gewicht (in G)]])</f>
        <v/>
      </c>
      <c r="OK218" s="809" t="str">
        <f>IF(Table1[[#This Row],[Etikett - B3 - Lizenzierungs-pflichtig? (X=Ja)]]="","",Table1[[#This Row],[Etikett - B3 - Lizenzierungs-pflichtig? (X=Ja)]])</f>
        <v/>
      </c>
      <c r="OL218" s="809" t="str">
        <f>IF(Table1[[#This Row],[Etikett - B3 - Trennbar vom Hauptkörper? (X=Ja)]]="","",Table1[[#This Row],[Etikett - B3 - Trennbar vom Hauptkörper? (X=Ja)]])</f>
        <v/>
      </c>
      <c r="OM218" s="812" t="str">
        <f>IF(Table1[[#This Row],[Etikett - B3 - Virgin Material]]="","",VLOOKUP(Table1[[#This Row],[Etikett - B3 - Virgin Material]],'DD FD'!AJ:AK,2,FALSE))</f>
        <v/>
      </c>
      <c r="ON218" s="813" t="str">
        <f>IF(Table1[[#This Row],[Etikett - B3 - Virgin Material Anteil (in %)]]="","",Table1[[#This Row],[Etikett - B3 - Virgin Material Anteil (in %)]])</f>
        <v/>
      </c>
      <c r="OO218" s="812" t="str">
        <f>IF(Table1[[#This Row],[Etikett - B3 - Recyceltes Material]]="","",VLOOKUP(Table1[[#This Row],[Etikett - B3 - Recyceltes Material]],'DD FD'!AL:AM,2,FALSE))</f>
        <v/>
      </c>
      <c r="OP218" s="813" t="str">
        <f>IF(Table1[[#This Row],[Etikett - B3 - Recyceltes Material Anteil (in %)]]="","",Table1[[#This Row],[Etikett - B3 - Recyceltes Material Anteil (in %)]])</f>
        <v/>
      </c>
      <c r="OQ218" s="812" t="str">
        <f>IF(Table1[[#This Row],[Etikett - B3 - Beschichtung]]="","",VLOOKUP(Table1[[#This Row],[Etikett - B3 - Beschichtung]],'DD FD'!AE:AF,2,FALSE))</f>
        <v/>
      </c>
      <c r="OR218" s="861" t="str">
        <f>IF(Table1[[#This Row],[Etikett - B3 - Beschichtung Anteil (in %)]]="","",Table1[[#This Row],[Etikett - B3 - Beschichtung Anteil (in %)]])</f>
        <v/>
      </c>
      <c r="OS218" s="866">
        <f>ROUNDUP(SUM(
IF(AND(LB218='DD FD'!$J$7,LD218='DD FD'!$AI$3),LC218,0),
IF(AND(LL218='DD FD'!$J$7,LN218='DD FD'!$AI$3),LM218,0),
IF(AND(LV218='DD FD'!$J$7,LX218='DD FD'!$AI$3),LW218,0),
IF(AND(MF218='DD FD'!$J$7,MH218='DD FD'!$AI$3),MG218,0),
IF(AND(MQ218='DD FD'!$J$7,MS218='DD FD'!$AI$3),MR218,0),
IF(AND(NB218='DD FD'!$J$7,ND218='DD FD'!$AI$3),NC218,0),
IF(AND(NM218='DD FD'!$J$7,NO218='DD FD'!$AI$3),NN218,0),
IF(AND(NX218='DD FD'!$J$7,NZ218='DD FD'!$AI$3),NY218,0),
IF(AND(OI218='DD FD'!$J$7,OK218='DD FD'!$AI$3),OJ218,0),
),2)</f>
        <v>0</v>
      </c>
      <c r="OT218" s="865">
        <f>ROUNDUP(SUM(
IF(AND(LB218='DD FD'!$J$6,LD218='DD FD'!$AI$3),LC218,0),
IF(AND(LL218='DD FD'!$J$6,LN218='DD FD'!$AI$3),LM218,0),
IF(AND(LV218='DD FD'!$J$6,LX218='DD FD'!$AI$3),LW218,0),
IF(AND(MF218='DD FD'!$J$6,MH218='DD FD'!$AI$3),MG218,0),
IF(AND(MQ218='DD FD'!$J$6,MS218='DD FD'!$AI$3),MR218,0),
IF(AND(NB218='DD FD'!$J$6,ND218='DD FD'!$AI$3),NC218,0),
IF(AND(NM218='DD FD'!$J$6,NO218='DD FD'!$AI$3),NN218,0),
IF(AND(NX218='DD FD'!$J$6,NZ218='DD FD'!$AI$3),NY218,0),
IF(AND(OI218='DD FD'!$J$6,OK218='DD FD'!$AI$3),OJ218,0),
),2)</f>
        <v>0</v>
      </c>
      <c r="OU218" s="865">
        <f>ROUNDUP(SUM(
IF(AND(LB218='DD FD'!$J$10,LD218='DD FD'!$AI$3),LC218,0),
IF(AND(LL218='DD FD'!$J$10,LN218='DD FD'!$AI$3),LM218,0),
IF(AND(LV218='DD FD'!$J$10,LX218='DD FD'!$AI$3),LW218,0),
IF(AND(MF218='DD FD'!$J$10,MH218='DD FD'!$AI$3),MG218,0),
IF(AND(MQ218='DD FD'!$J$10,MS218='DD FD'!$AI$3),MR218,0),
IF(AND(NB218='DD FD'!$J$10,ND218='DD FD'!$AI$3),NC218,0),
IF(AND(NM218='DD FD'!$J$10,NO218='DD FD'!$AI$3),NN218,0),
IF(AND(NX218='DD FD'!$J$10,NZ218='DD FD'!$AI$3),NY218,0),
IF(AND(OI218='DD FD'!$J$10,OK218='DD FD'!$AI$3),OJ218,0),
),2)</f>
        <v>0</v>
      </c>
      <c r="OV218" s="865">
        <f>ROUNDUP(SUM(
IF(AND(LB218='DD FD'!$J$8,LD218='DD FD'!$AI$3),LC218,0),
IF(AND(LL218='DD FD'!$J$8,LN218='DD FD'!$AI$3),LM218,0),
IF(AND(LV218='DD FD'!$J$8,LX218='DD FD'!$AI$3),LW218,0),
IF(AND(MF218='DD FD'!$J$8,MH218='DD FD'!$AI$3),MG218,0),
IF(AND(MQ218='DD FD'!$J$8,MS218='DD FD'!$AI$3),MR218,0),
IF(AND(NB218='DD FD'!$J$8,ND218='DD FD'!$AI$3),NC218,0),
IF(AND(NM218='DD FD'!$J$8,NO218='DD FD'!$AI$3),NN218,0),
IF(AND(NX218='DD FD'!$J$8,NZ218='DD FD'!$AI$3),NY218,0),
IF(AND(OI218='DD FD'!$J$8,OK218='DD FD'!$AI$3),OJ218,0),
),2)</f>
        <v>0</v>
      </c>
      <c r="OW218" s="865">
        <f>ROUNDUP(SUM(
IF(AND(LB218='DD FD'!$J$5,LD218='DD FD'!$AI$3),LC218,0),
IF(AND(LL218='DD FD'!$J$5,LN218='DD FD'!$AI$3),LM218,0),
IF(AND(LV218='DD FD'!$J$5,LX218='DD FD'!$AI$3),LW218,0),
IF(AND(MF218='DD FD'!$J$5,MH218='DD FD'!$AI$3),MG218,0),
IF(AND(MQ218='DD FD'!$J$5,MS218='DD FD'!$AI$3),MR218,0),
IF(AND(NB218='DD FD'!$J$5,ND218='DD FD'!$AI$3),NC218,0),
IF(AND(NM218='DD FD'!$J$5,NO218='DD FD'!$AI$3),NN218,0),
IF(AND(NX218='DD FD'!$J$5,NZ218='DD FD'!$AI$3),NY218,0),
IF(AND(OI218='DD FD'!$J$5,OK218='DD FD'!$AI$3),OJ218,0),
),2)</f>
        <v>0</v>
      </c>
      <c r="OX218" s="865">
        <f>ROUNDUP(SUM(
IF(AND(LB218='DD FD'!$J$9,LD218='DD FD'!$AI$3),LC218,0),
IF(AND(LL218='DD FD'!$J$9,LN218='DD FD'!$AI$3),LM218,0),
IF(AND(LV218='DD FD'!$J$9,LX218='DD FD'!$AI$3),LW218,0),
IF(AND(MF218='DD FD'!$J$9,MH218='DD FD'!$AI$3),MG218,0),
IF(AND(MQ218='DD FD'!$J$9,MS218='DD FD'!$AI$3),MR218,0),
IF(AND(NB218='DD FD'!$J$9,ND218='DD FD'!$AI$3),NC218,0),
IF(AND(NM218='DD FD'!$J$9,NO218='DD FD'!$AI$3),NN218,0),
IF(AND(NX218='DD FD'!$J$9,NZ218='DD FD'!$AI$3),NY218,0),
IF(AND(OI218='DD FD'!$J$9,OK218='DD FD'!$AI$3),OJ218,0),
),2)</f>
        <v>0</v>
      </c>
      <c r="OY218" s="865">
        <f>ROUNDUP(SUM(
IF(AND(LB218='DD FD'!$J$4,LD218='DD FD'!$AI$3),LC218,0),
IF(AND(LL218='DD FD'!$J$4,LN218='DD FD'!$AI$3),LM218,0),
IF(AND(LV218='DD FD'!$J$4,LX218='DD FD'!$AI$3),LW218,0),
IF(AND(MF218='DD FD'!$J$4,MH218='DD FD'!$AI$3),MG218,0),
IF(AND(MQ218='DD FD'!$J$4,MS218='DD FD'!$AI$3),MR218,0),
IF(AND(NB218='DD FD'!$J$4,ND218='DD FD'!$AI$3),NC218,0),
IF(AND(NM218='DD FD'!$J$4,NO218='DD FD'!$AI$3),NN218,0),
IF(AND(NX218='DD FD'!$J$4,NZ218='DD FD'!$AI$3),NY218,0),
IF(AND(OI218='DD FD'!$J$4,OK218='DD FD'!$AI$3),OJ218,0),
),2)</f>
        <v>0</v>
      </c>
      <c r="OZ218" s="867">
        <f>ROUNDUP(SUM(
IF(AND(LB218='DD FD'!$J$11,LD218='DD FD'!$AI$3),LC218,0),
IF(AND(LL218='DD FD'!$J$11,LN218='DD FD'!$AI$3),LM218,0),
IF(AND(LV218='DD FD'!$J$11,LX218='DD FD'!$AI$3),LW218,0),
IF(AND(MF218='DD FD'!$J$11,MH218='DD FD'!$AI$3),MG218,0),
IF(AND(MQ218='DD FD'!$J$11,MS218='DD FD'!$AI$3),MR218,0),
IF(AND(NB218='DD FD'!$J$11,ND218='DD FD'!$AI$3),NC218,0),
IF(AND(NM218='DD FD'!$J$11,NO218='DD FD'!$AI$3),NN218,0),
IF(AND(NX218='DD FD'!$J$11,NZ218='DD FD'!$AI$3),NY218,0),
IF(AND(OI218='DD FD'!$J$11,OK218='DD FD'!$AI$3),OJ218,0),
),2)</f>
        <v>0</v>
      </c>
    </row>
    <row r="219" spans="1:416">
      <c r="A219" s="663"/>
      <c r="B219" s="182"/>
      <c r="C219" s="282"/>
      <c r="D219" s="282"/>
      <c r="E219" s="183"/>
      <c r="F219" s="355"/>
      <c r="G219" s="359"/>
      <c r="H219" s="664"/>
      <c r="I219" s="173"/>
      <c r="J219" s="161" t="str">
        <f t="shared" si="81"/>
        <v/>
      </c>
      <c r="K219" s="633" t="str">
        <f t="shared" si="98"/>
        <v/>
      </c>
      <c r="L219" s="636"/>
      <c r="M219" s="124" t="str">
        <f t="shared" si="99"/>
        <v/>
      </c>
      <c r="N219" s="125" t="str">
        <f t="shared" si="82"/>
        <v/>
      </c>
      <c r="O219" s="175"/>
      <c r="P219" s="175"/>
      <c r="Q219" s="126" t="str">
        <f t="shared" si="100"/>
        <v/>
      </c>
      <c r="R219" s="184"/>
      <c r="S219" s="184"/>
      <c r="T219" s="182"/>
      <c r="U219" s="182"/>
      <c r="V219" s="182"/>
      <c r="W219" s="358"/>
      <c r="X219" s="182"/>
      <c r="Y219" s="183"/>
      <c r="Z219" s="123"/>
      <c r="AA219" s="176"/>
      <c r="AB219" s="176"/>
      <c r="AC219" s="176"/>
      <c r="AD219" s="176"/>
      <c r="AE219" s="176"/>
      <c r="AF219" s="176"/>
      <c r="AG219" s="127" t="str">
        <f t="shared" si="101"/>
        <v/>
      </c>
      <c r="AH219" s="127" t="str">
        <f t="shared" si="102"/>
        <v/>
      </c>
      <c r="AI219" s="370"/>
      <c r="AJ219" s="635"/>
      <c r="AK219" s="619" t="str">
        <f t="shared" si="103"/>
        <v/>
      </c>
      <c r="AL219" s="124" t="str">
        <f t="shared" si="83"/>
        <v/>
      </c>
      <c r="AM219" s="124" t="str">
        <f t="shared" si="84"/>
        <v/>
      </c>
      <c r="AN219" s="124" t="str">
        <f t="shared" si="85"/>
        <v/>
      </c>
      <c r="AO219" s="124" t="str">
        <f t="shared" si="86"/>
        <v/>
      </c>
      <c r="AP219" s="184"/>
      <c r="AQ219" s="182"/>
      <c r="AR219" s="182"/>
      <c r="AS219" s="182"/>
      <c r="AT219" s="182"/>
      <c r="AU219" s="127" t="str">
        <f t="shared" si="87"/>
        <v/>
      </c>
      <c r="AV219" s="354"/>
      <c r="AW219" s="127" t="str">
        <f t="shared" si="88"/>
        <v/>
      </c>
      <c r="AX219" s="144" t="str">
        <f t="shared" si="89"/>
        <v/>
      </c>
      <c r="AY219" s="182"/>
      <c r="AZ219" s="23"/>
      <c r="BA219" s="23"/>
      <c r="BB219" s="183"/>
      <c r="BC219" s="622"/>
      <c r="BD219" s="649" t="str">
        <f t="shared" si="104"/>
        <v/>
      </c>
      <c r="BE219" s="354"/>
      <c r="BF219" s="192" t="str">
        <f t="shared" si="105"/>
        <v/>
      </c>
      <c r="BG219" s="159"/>
      <c r="BH219" s="159"/>
      <c r="BI219" s="182"/>
      <c r="BJ219" s="194"/>
      <c r="BK219" s="194"/>
      <c r="BL219" s="194"/>
      <c r="BM219" s="127" t="str">
        <f t="shared" si="90"/>
        <v/>
      </c>
      <c r="BN219" s="194"/>
      <c r="BO219" s="178" t="str">
        <f t="shared" si="91"/>
        <v/>
      </c>
      <c r="BP219" s="191"/>
      <c r="BQ219" s="182"/>
      <c r="BR219" s="23"/>
      <c r="BS219" s="23"/>
      <c r="BT219" s="23"/>
      <c r="BU219" s="651"/>
      <c r="BV219" s="647"/>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633" t="str">
        <f t="shared" si="106"/>
        <v/>
      </c>
      <c r="DY219" s="736"/>
      <c r="DZ219" s="334"/>
      <c r="EA219" s="736"/>
      <c r="EB219" s="197"/>
      <c r="EC219" s="194"/>
      <c r="ED219" s="197"/>
      <c r="EE219" s="197"/>
      <c r="EF219" s="194"/>
      <c r="EG219" s="194"/>
      <c r="EH219" s="194"/>
      <c r="EI219" s="123" t="str">
        <f t="shared" si="92"/>
        <v/>
      </c>
      <c r="EJ219" s="194"/>
      <c r="EK219" s="620" t="str">
        <f t="shared" si="93"/>
        <v/>
      </c>
      <c r="EL219" s="756"/>
      <c r="EM219" s="620" t="str">
        <f t="shared" si="107"/>
        <v/>
      </c>
      <c r="EN219" s="733"/>
      <c r="EO219" s="163"/>
      <c r="EP219" s="163"/>
      <c r="EQ219" s="163"/>
      <c r="ER219" s="163"/>
      <c r="ES219" s="163"/>
      <c r="ET219" s="163"/>
      <c r="EU219" s="163"/>
      <c r="EV219" s="163"/>
      <c r="EW219" s="163"/>
      <c r="EX219" s="163"/>
      <c r="EY219" s="163"/>
      <c r="EZ219" s="163"/>
      <c r="FA219" s="163"/>
      <c r="FB219" s="163"/>
      <c r="FC219" s="742"/>
      <c r="FD219" s="648" t="str">
        <f t="shared" si="94"/>
        <v/>
      </c>
      <c r="FE219" s="183"/>
      <c r="FF219" s="201"/>
      <c r="FG219" s="201"/>
      <c r="FH219" s="201"/>
      <c r="FI219" s="201"/>
      <c r="FJ219" s="201"/>
      <c r="FK219" s="201"/>
      <c r="FL219" s="182"/>
      <c r="FM219" s="182"/>
      <c r="FN219" s="334"/>
      <c r="FO219" s="123" t="str">
        <f t="shared" si="95"/>
        <v/>
      </c>
      <c r="FP219" s="889" t="str">
        <f>IF(Table1[[#This Row],[Baumwollanteil (in %)]]&lt;&gt;"","05","")</f>
        <v/>
      </c>
      <c r="FQ219" s="999"/>
      <c r="FR219" s="179" t="str">
        <f t="shared" si="96"/>
        <v/>
      </c>
      <c r="FS219" s="175"/>
      <c r="FT219" s="175"/>
      <c r="FU219" s="175"/>
      <c r="FV219" s="745" t="str">
        <f t="shared" si="97"/>
        <v/>
      </c>
      <c r="FZ219" s="24"/>
      <c r="GA219" s="24"/>
      <c r="GC219" s="1010" t="str">
        <f>IF(Table1[[#This Row],[Global Trade Item Number (GTIN)]]="","",Table1[[#This Row],[Global Trade Item Number (GTIN)]])</f>
        <v/>
      </c>
      <c r="GD219" s="790" t="str">
        <f>IF(Table1[[#This Row],[WAWI-Nr./ Kreditoren-Nummer
(ASDV)]]&lt;&gt;"",Table1[[#This Row],[WAWI-Nr./ Kreditoren-Nummer
(ASDV)]],"")</f>
        <v/>
      </c>
      <c r="GE219" s="190"/>
      <c r="GF219" s="790" t="str">
        <f>IF(Table1[[#This Row],[Gültig ab (Datum)]]&lt;&gt;"","31.12.9999","")</f>
        <v/>
      </c>
      <c r="GG219" s="190"/>
      <c r="GH219" s="190"/>
      <c r="GI219" s="616"/>
      <c r="GJ219" s="765"/>
      <c r="GK219" s="763"/>
      <c r="GL219" s="617"/>
      <c r="GM219" s="617"/>
      <c r="GN219" s="617"/>
      <c r="GO219" s="617"/>
      <c r="GP219" s="617"/>
      <c r="GQ219" s="775"/>
      <c r="GR219" s="771"/>
      <c r="GS219" s="159"/>
      <c r="GT219" s="610"/>
      <c r="GU219" s="610"/>
      <c r="GV219" s="610"/>
      <c r="GW219" s="610"/>
      <c r="GX219" s="610"/>
      <c r="GY219" s="610"/>
      <c r="GZ219" s="610"/>
      <c r="HA219" s="610"/>
      <c r="HB219" s="771"/>
      <c r="HC219" s="610"/>
      <c r="HD219" s="610"/>
      <c r="HE219" s="610"/>
      <c r="HF219" s="610"/>
      <c r="HG219" s="610"/>
      <c r="HH219" s="610"/>
      <c r="HI219" s="610"/>
      <c r="HJ219" s="610"/>
      <c r="HK219" s="610"/>
      <c r="HL219" s="771"/>
      <c r="HM219" s="610"/>
      <c r="HN219" s="610"/>
      <c r="HO219" s="610"/>
      <c r="HP219" s="610"/>
      <c r="HQ219" s="610"/>
      <c r="HR219" s="610"/>
      <c r="HS219" s="610"/>
      <c r="HT219" s="610"/>
      <c r="HU219" s="610"/>
      <c r="HV219" s="771"/>
      <c r="HW219" s="610"/>
      <c r="HX219" s="610"/>
      <c r="HY219" s="610"/>
      <c r="HZ219" s="610"/>
      <c r="IA219" s="610"/>
      <c r="IB219" s="610"/>
      <c r="IC219" s="610"/>
      <c r="ID219" s="610"/>
      <c r="IE219" s="610"/>
      <c r="IF219" s="610"/>
      <c r="IG219" s="771"/>
      <c r="IH219" s="610"/>
      <c r="II219" s="610"/>
      <c r="IJ219" s="610"/>
      <c r="IK219" s="610"/>
      <c r="IL219" s="610"/>
      <c r="IM219" s="610"/>
      <c r="IN219" s="610"/>
      <c r="IO219" s="610"/>
      <c r="IP219" s="610"/>
      <c r="IQ219" s="610"/>
      <c r="IR219" s="771"/>
      <c r="IS219" s="610"/>
      <c r="IT219" s="610"/>
      <c r="IU219" s="610"/>
      <c r="IV219" s="610"/>
      <c r="IW219" s="610"/>
      <c r="IX219" s="610"/>
      <c r="IY219" s="610"/>
      <c r="IZ219" s="610"/>
      <c r="JA219" s="610"/>
      <c r="JB219" s="610"/>
      <c r="JC219" s="771"/>
      <c r="JD219" s="610"/>
      <c r="JE219" s="610"/>
      <c r="JF219" s="610"/>
      <c r="JG219" s="610"/>
      <c r="JH219" s="610"/>
      <c r="JI219" s="610"/>
      <c r="JJ219" s="610"/>
      <c r="JK219" s="610"/>
      <c r="JL219" s="610"/>
      <c r="JM219" s="827"/>
      <c r="JN219" s="771"/>
      <c r="JO219" s="610"/>
      <c r="JP219" s="610"/>
      <c r="JQ219" s="610"/>
      <c r="JR219" s="610"/>
      <c r="JS219" s="610"/>
      <c r="JT219" s="610"/>
      <c r="JU219" s="610"/>
      <c r="JV219" s="610"/>
      <c r="JW219" s="610"/>
      <c r="JX219" s="610"/>
      <c r="JY219" s="771"/>
      <c r="JZ219" s="610"/>
      <c r="KA219" s="610"/>
      <c r="KB219" s="610"/>
      <c r="KC219" s="610"/>
      <c r="KD219" s="610"/>
      <c r="KE219" s="610"/>
      <c r="KF219" s="610"/>
      <c r="KG219" s="610"/>
      <c r="KH219" s="610"/>
      <c r="KI219" s="610"/>
      <c r="KL219" s="803" t="str">
        <f>IF(Table1[[#This Row],[GTIN]]&lt;&gt;"",Table1[[#This Row],[GTIN]],"")</f>
        <v/>
      </c>
      <c r="KM219" s="804" t="str">
        <f>Table1[[#This Row],[Kreditor]]</f>
        <v/>
      </c>
      <c r="KN219" s="805" t="str">
        <f>IF(Table1[[#This Row],[Gültig ab (Datum)]]&lt;&gt;"",Table1[[#This Row],[Gültig ab (Datum)]],"")</f>
        <v/>
      </c>
      <c r="KO219" s="805" t="str">
        <f>Table1[[#This Row],[Gültig bis]]</f>
        <v/>
      </c>
      <c r="KP219" s="818" t="str">
        <f>IF(Table1[[#This Row],[Artikel verpackt? 
(X=Ja)]]="","",Table1[[#This Row],[Artikel verpackt? 
(X=Ja)]])</f>
        <v/>
      </c>
      <c r="KQ219" s="806" t="str">
        <f>IF(Table1[[#This Row],[Verpackung recyclingfähig?
(X=Ja)]]="","",Table1[[#This Row],[Verpackung recyclingfähig?
(X=Ja)]])</f>
        <v/>
      </c>
      <c r="KR219" s="807"/>
      <c r="KS219" s="808"/>
      <c r="KT219" s="809"/>
      <c r="KU219" s="809"/>
      <c r="KV219" s="809"/>
      <c r="KW219" s="809"/>
      <c r="KX219" s="809"/>
      <c r="KY219" s="809"/>
      <c r="KZ219" s="810"/>
      <c r="LA219" s="811" t="str">
        <f>IF(Table1[[#This Row],[Hauptkörper - B1 - Art]]="","",VLOOKUP(Table1[[#This Row],[Hauptkörper - B1 - Art]],'DD FD'!B:C,2,FALSE))</f>
        <v/>
      </c>
      <c r="LB219" s="812" t="str">
        <f>IF(Table1[[#This Row],[Hauptkörper - B1 - Fraktion]]="","",VLOOKUP(Table1[[#This Row],[Hauptkörper - B1 - Fraktion]],'DD FD'!H:J,3,FALSE))</f>
        <v/>
      </c>
      <c r="LC219" s="809" t="str">
        <f>IF(Table1[[#This Row],[Hauptkörper - B1 - Gewicht
(in G)]]="","",Table1[[#This Row],[Hauptkörper - B1 - Gewicht
(in G)]])</f>
        <v/>
      </c>
      <c r="LD219" s="809" t="str">
        <f>IF(Table1[[#This Row],[Hauptkörper - B1 - Lizenzierungs-pflichtig? (X=Ja)]]="","",Table1[[#This Row],[Hauptkörper - B1 - Lizenzierungs-pflichtig? (X=Ja)]])</f>
        <v/>
      </c>
      <c r="LE219" s="812" t="str">
        <f>IF(Table1[[#This Row],[Hauptkörper - B1 - Virgin Material]]="","",VLOOKUP(Table1[[#This Row],[Hauptkörper - B1 - Virgin Material]],'DD FD'!AJ:AK,2,FALSE))</f>
        <v/>
      </c>
      <c r="LF219" s="813" t="str">
        <f>IF(Table1[[#This Row],[Hauptkörper - B1 - Virgin Material Anteil (in %)]]="","",Table1[[#This Row],[Hauptkörper - B1 - Virgin Material Anteil (in %)]])</f>
        <v/>
      </c>
      <c r="LG219" s="812" t="str">
        <f>IF(Table1[[#This Row],[Hauptkörper - B1 - Recyceltes Material]]="","",VLOOKUP(Table1[[#This Row],[Hauptkörper - B1 - Recyceltes Material]],'DD FD'!AL:AM,2,FALSE))</f>
        <v/>
      </c>
      <c r="LH219" s="813" t="str">
        <f>IF(Table1[[#This Row],[Hauptkörper - B1 - Recyceltes Material Anteil (in %)]]="","",Table1[[#This Row],[Hauptkörper - B1 - Recyceltes Material Anteil (in %)]])</f>
        <v/>
      </c>
      <c r="LI219" s="814" t="str">
        <f>IF(Table1[[#This Row],[Hauptkörper - B1 - Beschichtung]]="","",VLOOKUP(Table1[[#This Row],[Hauptkörper - B1 - Beschichtung]],'DD FD'!AE:AF,2,FALSE))</f>
        <v/>
      </c>
      <c r="LJ219" s="815" t="str">
        <f>IF(Table1[[#This Row],[Hauptkörper - B1 - Beschichtung Anteil (in %)]]="","",Table1[[#This Row],[Hauptkörper - B1 - Beschichtung Anteil (in %)]])</f>
        <v/>
      </c>
      <c r="LK219" s="811" t="str">
        <f>IF(Table1[[#This Row],[Hauptkörper - B2 - Art]]="","",VLOOKUP(Table1[[#This Row],[Hauptkörper - B2 - Art]],'DD FD'!B:C,2,FALSE))</f>
        <v/>
      </c>
      <c r="LL219" s="812" t="str">
        <f>IF(Table1[[#This Row],[Hauptkörper - B2 - Fraktion]]="","",VLOOKUP(Table1[[#This Row],[Hauptkörper - B2 - Fraktion]],'DD FD'!H:J,3,FALSE))</f>
        <v/>
      </c>
      <c r="LM219" s="809" t="str">
        <f>IF(Table1[[#This Row],[Hauptkörper - B2 - Gewicht
(in G)]]="","",Table1[[#This Row],[Hauptkörper - B2 - Gewicht
(in G)]])</f>
        <v/>
      </c>
      <c r="LN219" s="809" t="str">
        <f>IF(Table1[[#This Row],[Hauptkörper - B2 - Lizenzierungs-pflichtig? (X=Ja)]]="","",Table1[[#This Row],[Hauptkörper - B2 - Lizenzierungs-pflichtig? (X=Ja)]])</f>
        <v/>
      </c>
      <c r="LO219" s="812" t="str">
        <f>IF(Table1[[#This Row],[Hauptkörper - B2 - Virgin Material]]="","",VLOOKUP(Table1[[#This Row],[Hauptkörper - B2 - Virgin Material]],'DD FD'!AJ:AK,2,FALSE))</f>
        <v/>
      </c>
      <c r="LP219" s="813" t="str">
        <f>IF(Table1[[#This Row],[Hauptkörper - B2 - Virgin Material Anteil (in %)]]="","",Table1[[#This Row],[Hauptkörper - B2 - Virgin Material Anteil (in %)]])</f>
        <v/>
      </c>
      <c r="LQ219" s="812" t="str">
        <f>IF(Table1[[#This Row],[Hauptkörper - B2 - Recyceltes Material]]="","",VLOOKUP(Table1[[#This Row],[Hauptkörper - B2 - Recyceltes Material]],'DD FD'!AL:AM,2,FALSE))</f>
        <v/>
      </c>
      <c r="LR219" s="813" t="str">
        <f>IF(Table1[[#This Row],[Hauptkörper - B2 - Recyceltes Material Anteil (in %)]]="","",Table1[[#This Row],[Hauptkörper - B2 - Recyceltes Material Anteil (in %)]])</f>
        <v/>
      </c>
      <c r="LS219" s="812" t="str">
        <f>IF(Table1[[#This Row],[Hauptkörper - B2 - Beschichtung]]="","",VLOOKUP(Table1[[#This Row],[Hauptkörper - B2 - Beschichtung]],'DD FD'!AE:AF,2,FALSE))</f>
        <v/>
      </c>
      <c r="LT219" s="815" t="str">
        <f>IF(Table1[[#This Row],[Hauptkörper - B2 - Beschichtung Anteil (in %)]]="","",Table1[[#This Row],[Hauptkörper - B2 - Beschichtung Anteil (in %)]])</f>
        <v/>
      </c>
      <c r="LU219" s="811" t="str">
        <f>IF(Table1[[#This Row],[Hauptkörper - B3 - Art]]="","",VLOOKUP(Table1[[#This Row],[Hauptkörper - B3 - Art]],'DD FD'!B:C,2,FALSE))</f>
        <v/>
      </c>
      <c r="LV219" s="812" t="str">
        <f>IF(Table1[[#This Row],[Hauptkörper - B3 - Fraktion]]="","",VLOOKUP(Table1[[#This Row],[Hauptkörper - B3 - Fraktion]],'DD FD'!H:J,3,FALSE))</f>
        <v/>
      </c>
      <c r="LW219" s="809" t="str">
        <f>IF(Table1[[#This Row],[Hauptkörper - B3 - Gewicht
(in G)]]="","",Table1[[#This Row],[Hauptkörper - B3 - Gewicht
(in G)]])</f>
        <v/>
      </c>
      <c r="LX219" s="809" t="str">
        <f>IF(Table1[[#This Row],[Hauptkörper - B3 - Lizenzierungs-pflichtig? (X=Ja)]]="","",Table1[[#This Row],[Hauptkörper - B3 - Lizenzierungs-pflichtig? (X=Ja)]])</f>
        <v/>
      </c>
      <c r="LY219" s="812" t="str">
        <f>IF(Table1[[#This Row],[Hauptkörper - B3 - Virgin Material]]="","",VLOOKUP(Table1[[#This Row],[Hauptkörper - B3 - Virgin Material]],'DD FD'!AJ:AK,2,FALSE))</f>
        <v/>
      </c>
      <c r="LZ219" s="813" t="str">
        <f>IF(Table1[[#This Row],[Hauptkörper - B3 - Virgin Material Anteil (in %)]]="","",Table1[[#This Row],[Hauptkörper - B3 - Virgin Material Anteil (in %)]])</f>
        <v/>
      </c>
      <c r="MA219" s="812" t="str">
        <f>IF(Table1[[#This Row],[Hauptkörper - B3 - Recyceltes Material]]="","",VLOOKUP(Table1[[#This Row],[Hauptkörper - B3 - Recyceltes Material]],'DD FD'!AL:AM,2,FALSE))</f>
        <v/>
      </c>
      <c r="MB219" s="813" t="str">
        <f>IF(Table1[[#This Row],[Hauptkörper - B3 - Recyceltes Material Anteil (in %)]]="","",Table1[[#This Row],[Hauptkörper - B3 - Recyceltes Material Anteil (in %)]])</f>
        <v/>
      </c>
      <c r="MC219" s="812" t="str">
        <f>IF(Table1[[#This Row],[Hauptkörper - B3 - Beschichtung]]="","",VLOOKUP(Table1[[#This Row],[Hauptkörper - B3 - Beschichtung]],'DD FD'!AE:AF,2,FALSE))</f>
        <v/>
      </c>
      <c r="MD219" s="815" t="str">
        <f>IF(Table1[[#This Row],[Hauptkörper - B3 - Beschichtung Anteil (in %)]]="","",Table1[[#This Row],[Hauptkörper - B3 - Beschichtung Anteil (in %)]])</f>
        <v/>
      </c>
      <c r="ME219" s="811" t="str">
        <f>IF(Table1[[#This Row],[Verschluss - B1 - Art]]="","",VLOOKUP(Table1[[#This Row],[Verschluss - B1 - Art]],'DD FD'!D:E,2,FALSE))</f>
        <v/>
      </c>
      <c r="MF219" s="812" t="str">
        <f>IF(Table1[[#This Row],[Verschluss - B1 - Fraktion]]="","",VLOOKUP(Table1[[#This Row],[Verschluss - B1 - Fraktion]],'DD FD'!H:J,3,FALSE))</f>
        <v/>
      </c>
      <c r="MG219" s="809" t="str">
        <f>IF(Table1[[#This Row],[Verschluss - B1 - Gewicht (in G)]]="","",Table1[[#This Row],[Verschluss - B1 - Gewicht (in G)]])</f>
        <v/>
      </c>
      <c r="MH219" s="809" t="str">
        <f>IF(Table1[[#This Row],[Verschluss - B1 - Lizenzierungs-pflichtig? (X=Ja)]]="","",Table1[[#This Row],[Verschluss - B1 - Lizenzierungs-pflichtig? (X=Ja)]])</f>
        <v/>
      </c>
      <c r="MI219" s="809" t="str">
        <f>IF(Table1[[#This Row],[Verschluss - B1 - Trennbar vom Hauptkörper? (X=Ja)]]="","",Table1[[#This Row],[Verschluss - B1 - Trennbar vom Hauptkörper? (X=Ja)]])</f>
        <v/>
      </c>
      <c r="MJ219" s="812" t="str">
        <f>IF(Table1[[#This Row],[Verschluss - B1 - Virgin Material]]="","",VLOOKUP(Table1[[#This Row],[Verschluss - B1 - Virgin Material]],'DD FD'!AJ:AK,2,FALSE))</f>
        <v/>
      </c>
      <c r="MK219" s="813" t="str">
        <f>IF(Table1[[#This Row],[Verschluss - B1 - Virgin Material Anteil (in %)]]="","",Table1[[#This Row],[Verschluss - B1 - Virgin Material Anteil (in %)]])</f>
        <v/>
      </c>
      <c r="ML219" s="812" t="str">
        <f>IF(Table1[[#This Row],[Verschluss - B1 - Recyceltes Material]]="","",VLOOKUP(Table1[[#This Row],[Verschluss - B1 - Recyceltes Material]],'DD FD'!AL:AM,2,FALSE))</f>
        <v/>
      </c>
      <c r="MM219" s="813" t="str">
        <f>IF(Table1[[#This Row],[Verschluss - B1 - Recyceltes Material Anteil (in %)]]="","",Table1[[#This Row],[Verschluss - B1 - Recyceltes Material Anteil (in %)]])</f>
        <v/>
      </c>
      <c r="MN219" s="812" t="str">
        <f>IF(Table1[[#This Row],[Verschluss - B1 - Beschichtung]]="","",VLOOKUP(Table1[[#This Row],[Verschluss - B1 - Beschichtung]],'DD FD'!AE:AF,2,FALSE))</f>
        <v/>
      </c>
      <c r="MO219" s="815" t="str">
        <f>IF(Table1[[#This Row],[Verschluss - B1 - Beschichtung Anteil (in %)]]="","",Table1[[#This Row],[Verschluss - B1 - Beschichtung Anteil (in %)]])</f>
        <v/>
      </c>
      <c r="MP219" s="811" t="str">
        <f>IF(Table1[[#This Row],[Verschluss - B2 - Art]]="","",VLOOKUP(Table1[[#This Row],[Verschluss - B2 - Art]],'DD FD'!D:E,2,FALSE))</f>
        <v/>
      </c>
      <c r="MQ219" s="812" t="str">
        <f>IF(Table1[[#This Row],[Verschluss - B2 - Fraktion]]="","",VLOOKUP(Table1[[#This Row],[Verschluss - B2 - Fraktion]],'DD FD'!H:J,3,FALSE))</f>
        <v/>
      </c>
      <c r="MR219" s="809" t="str">
        <f>IF(Table1[[#This Row],[Verschluss - B2 - Gewicht (in G)]]="","",Table1[[#This Row],[Verschluss - B2 - Gewicht (in G)]])</f>
        <v/>
      </c>
      <c r="MS219" s="809" t="str">
        <f>IF(Table1[[#This Row],[Verschluss - B2 - Lizenzierungs-pflichtig? (X=Ja)]]="","",Table1[[#This Row],[Verschluss - B2 - Lizenzierungs-pflichtig? (X=Ja)]])</f>
        <v/>
      </c>
      <c r="MT219" s="809" t="str">
        <f>IF(Table1[[#This Row],[Verschluss - B2 - Trennbar vom Hauptkörper? (X=Ja)]]="","",Table1[[#This Row],[Verschluss - B2 - Trennbar vom Hauptkörper? (X=Ja)]])</f>
        <v/>
      </c>
      <c r="MU219" s="812" t="str">
        <f>IF(Table1[[#This Row],[Verschluss - B2 - Virgin Material]]="","",VLOOKUP(Table1[[#This Row],[Verschluss - B2 - Virgin Material]],'DD FD'!AJ:AK,2,FALSE))</f>
        <v/>
      </c>
      <c r="MV219" s="813" t="str">
        <f>IF(Table1[[#This Row],[Verschluss - B2 - Virgin Material Anteil (in %)]]="","",Table1[[#This Row],[Verschluss - B2 - Virgin Material Anteil (in %)]])</f>
        <v/>
      </c>
      <c r="MW219" s="812" t="str">
        <f>IF(Table1[[#This Row],[Verschluss - B2 - Recyceltes Material]]="","",VLOOKUP(Table1[[#This Row],[Verschluss - B2 - Recyceltes Material]],'DD FD'!AL:AM,2,FALSE))</f>
        <v/>
      </c>
      <c r="MX219" s="813" t="str">
        <f>IF(Table1[[#This Row],[Verschluss - B2 - Recyceltes Material Anteil (in %)]]="","",Table1[[#This Row],[Verschluss - B2 - Recyceltes Material Anteil (in %)]])</f>
        <v/>
      </c>
      <c r="MY219" s="812" t="str">
        <f>IF(Table1[[#This Row],[Verschluss - B2 - Beschichtung]]="","",VLOOKUP(Table1[[#This Row],[Verschluss - B2 - Beschichtung]],'DD FD'!AE:AF,2,FALSE))</f>
        <v/>
      </c>
      <c r="MZ219" s="815" t="str">
        <f>IF(Table1[[#This Row],[Verschluss - B2 - Beschichtung Anteil (in %)]]="","",Table1[[#This Row],[Verschluss - B2 - Beschichtung Anteil (in %)]])</f>
        <v/>
      </c>
      <c r="NA219" s="811" t="str">
        <f>IF(Table1[[#This Row],[Verschluss - B3 - Art]]="","",VLOOKUP(Table1[[#This Row],[Verschluss - B3 - Art]],'DD FD'!D:E,2,FALSE))</f>
        <v/>
      </c>
      <c r="NB219" s="812" t="str">
        <f>IF(Table1[[#This Row],[Verschluss - B3 - Fraktion]]="","",VLOOKUP(Table1[[#This Row],[Verschluss - B3 - Fraktion]],'DD FD'!H:J,3,FALSE))</f>
        <v/>
      </c>
      <c r="NC219" s="809" t="str">
        <f>IF(Table1[[#This Row],[Verschluss - B3 - Gewicht (in G)]]="","",Table1[[#This Row],[Verschluss - B3 - Gewicht (in G)]])</f>
        <v/>
      </c>
      <c r="ND219" s="809" t="str">
        <f>IF(Table1[[#This Row],[Verschluss - B3 - Lizenzierungs-pflichtig? (X=Ja)]]="","",Table1[[#This Row],[Verschluss - B3 - Lizenzierungs-pflichtig? (X=Ja)]])</f>
        <v/>
      </c>
      <c r="NE219" s="809" t="str">
        <f>IF(Table1[[#This Row],[Verschluss - B3 - Trennbar vom Hauptkörper? (X=Ja)]]="","",Table1[[#This Row],[Verschluss - B3 - Trennbar vom Hauptkörper? (X=Ja)]])</f>
        <v/>
      </c>
      <c r="NF219" s="812" t="str">
        <f>IF(Table1[[#This Row],[Verschluss - B3 - Virgin Material]]="","",VLOOKUP(Table1[[#This Row],[Verschluss - B3 - Virgin Material]],'DD FD'!AJ:AK,2,FALSE))</f>
        <v/>
      </c>
      <c r="NG219" s="813" t="str">
        <f>IF(Table1[[#This Row],[Verschluss - B3 - Virgin Material Anteil (in %)]]="","",Table1[[#This Row],[Verschluss - B3 - Virgin Material Anteil (in %)]])</f>
        <v/>
      </c>
      <c r="NH219" s="812" t="str">
        <f>IF(Table1[[#This Row],[Verschluss - B3 - Recyceltes Material]]="","",VLOOKUP(Table1[[#This Row],[Verschluss - B3 - Recyceltes Material]],'DD FD'!AL:AM,2,FALSE))</f>
        <v/>
      </c>
      <c r="NI219" s="813" t="str">
        <f>IF(Table1[[#This Row],[Verschluss - B3 - Recyceltes Material Anteil (in %)]]="","",Table1[[#This Row],[Verschluss - B3 - Recyceltes Material Anteil (in %)]])</f>
        <v/>
      </c>
      <c r="NJ219" s="812" t="str">
        <f>IF(Table1[[#This Row],[Verschluss - B3 - Beschichtung]]="","",VLOOKUP(Table1[[#This Row],[Verschluss - B3 - Beschichtung]],'DD FD'!AE:AF,2,FALSE))</f>
        <v/>
      </c>
      <c r="NK219" s="815" t="str">
        <f>IF(Table1[[#This Row],[Verschluss - B3 - Beschichtung Anteil (in %)]]="","",Table1[[#This Row],[Verschluss - B3 - Beschichtung Anteil (in %)]])</f>
        <v/>
      </c>
      <c r="NL219" s="811" t="str">
        <f>IF(Table1[[#This Row],[Etikett - B1 - Art]]="","",VLOOKUP(Table1[[#This Row],[Etikett - B1 - Art]],'DD FD'!F:G,2,FALSE))</f>
        <v/>
      </c>
      <c r="NM219" s="812" t="str">
        <f>IF(Table1[[#This Row],[Etikett - B1 - Fraktion]]="","",VLOOKUP(Table1[[#This Row],[Etikett - B1 - Fraktion]],'DD FD'!H:J,3,FALSE))</f>
        <v/>
      </c>
      <c r="NN219" s="809" t="str">
        <f>IF(Table1[[#This Row],[Etikett - B1 - Gewicht (in G)]]="","",Table1[[#This Row],[Etikett - B1 - Gewicht (in G)]])</f>
        <v/>
      </c>
      <c r="NO219" s="809" t="str">
        <f>IF(Table1[[#This Row],[Etikett - B1 - Lizenzierungs-pflichtig? (X=Ja)]]="","",Table1[[#This Row],[Etikett - B1 - Lizenzierungs-pflichtig? (X=Ja)]])</f>
        <v/>
      </c>
      <c r="NP219" s="809" t="str">
        <f>IF(Table1[[#This Row],[Etikett - B1 - Trennbar vom Hauptkörper? (X=Ja)]]="","",Table1[[#This Row],[Etikett - B1 - Trennbar vom Hauptkörper? (X=Ja)]])</f>
        <v/>
      </c>
      <c r="NQ219" s="812" t="str">
        <f>IF(Table1[[#This Row],[Etikett - B1 - Virgin Material]]="","",VLOOKUP(Table1[[#This Row],[Etikett - B1 - Virgin Material]],'DD FD'!AJ:AK,2,FALSE))</f>
        <v/>
      </c>
      <c r="NR219" s="813" t="str">
        <f>IF(Table1[[#This Row],[Etikett - B1 - Virgin Material Anteil (in %)]]="","",Table1[[#This Row],[Etikett - B1 - Virgin Material Anteil (in %)]])</f>
        <v/>
      </c>
      <c r="NS219" s="812" t="str">
        <f>IF(Table1[[#This Row],[Etikett - B1 - Recyceltes Material]]="","",VLOOKUP(Table1[[#This Row],[Etikett - B1 - Recyceltes Material]],'DD FD'!AL:AM,2,FALSE))</f>
        <v/>
      </c>
      <c r="NT219" s="813" t="str">
        <f>IF(Table1[[#This Row],[Etikett - B1 - Recyceltes Material Anteil (in %)]]="","",Table1[[#This Row],[Etikett - B1 - Recyceltes Material Anteil (in %)]])</f>
        <v/>
      </c>
      <c r="NU219" s="812" t="str">
        <f>IF(Table1[[#This Row],[Etikett - B1 - Beschichtung]]="","",VLOOKUP(Table1[[#This Row],[Etikett - B1 - Beschichtung]],'DD FD'!AE:AF,2,FALSE))</f>
        <v/>
      </c>
      <c r="NV219" s="815" t="str">
        <f>IF(Table1[[#This Row],[Etikett - B1 - Beschichtung Anteil (in %)]]="","",Table1[[#This Row],[Etikett - B1 - Beschichtung Anteil (in %)]])</f>
        <v/>
      </c>
      <c r="NW219" s="811" t="str">
        <f>IF(Table1[[#This Row],[Etikett - B2 - Art]]="","",VLOOKUP(Table1[[#This Row],[Etikett - B2 - Art]],'DD FD'!F:G,2,FALSE))</f>
        <v/>
      </c>
      <c r="NX219" s="812" t="str">
        <f>IF(Table1[[#This Row],[Etikett - B2 - Fraktion]]="","",VLOOKUP(Table1[[#This Row],[Etikett - B2 - Fraktion]],'DD FD'!H:J,3,FALSE))</f>
        <v/>
      </c>
      <c r="NY219" s="809" t="str">
        <f>IF(Table1[[#This Row],[Etikett - B2 - Gewicht (in G)]]="","",Table1[[#This Row],[Etikett - B2 - Gewicht (in G)]])</f>
        <v/>
      </c>
      <c r="NZ219" s="809" t="str">
        <f>IF(Table1[[#This Row],[Etikett - B2 - Lizenzierungs-pflichtig? (X=Ja)]]="","",Table1[[#This Row],[Etikett - B2 - Lizenzierungs-pflichtig? (X=Ja)]])</f>
        <v/>
      </c>
      <c r="OA219" s="809" t="str">
        <f>IF(Table1[[#This Row],[Etikett - B2 - Trennbar vom Hauptkörper? (X=Ja)]]="","",Table1[[#This Row],[Etikett - B2 - Trennbar vom Hauptkörper? (X=Ja)]])</f>
        <v/>
      </c>
      <c r="OB219" s="812" t="str">
        <f>IF(Table1[[#This Row],[Etikett - B2 - Virgin Material]]="","",VLOOKUP(Table1[[#This Row],[Etikett - B2 - Virgin Material]],'DD FD'!AJ:AK,2,FALSE))</f>
        <v/>
      </c>
      <c r="OC219" s="813" t="str">
        <f>IF(Table1[[#This Row],[Etikett - B2 - Virgin Material Anteil (in %)]]="","",Table1[[#This Row],[Etikett - B2 - Virgin Material Anteil (in %)]])</f>
        <v/>
      </c>
      <c r="OD219" s="812" t="str">
        <f>IF(Table1[[#This Row],[Etikett - B2 - Recyceltes Material]]="","",VLOOKUP(Table1[[#This Row],[Etikett - B2 - Recyceltes Material]],'DD FD'!AL:AM,2,FALSE))</f>
        <v/>
      </c>
      <c r="OE219" s="813" t="str">
        <f>IF(Table1[[#This Row],[Etikett - B2 - Recyceltes Material Anteil (in %)]]="","",Table1[[#This Row],[Etikett - B2 - Recyceltes Material Anteil (in %)]])</f>
        <v/>
      </c>
      <c r="OF219" s="812" t="str">
        <f>IF(Table1[[#This Row],[Etikett - B2 - Beschichtung]]="","",VLOOKUP(Table1[[#This Row],[Etikett - B2 - Beschichtung]],'DD FD'!AE:AF,2,FALSE))</f>
        <v/>
      </c>
      <c r="OG219" s="815" t="str">
        <f>IF(Table1[[#This Row],[Etikett - B2 - Beschichtung Anteil (in %)]]="","",Table1[[#This Row],[Etikett - B2 - Beschichtung Anteil (in %)]])</f>
        <v/>
      </c>
      <c r="OH219" s="811" t="str">
        <f>IF(Table1[[#This Row],[Etikett - B3 - Art]]="","",VLOOKUP(Table1[[#This Row],[Etikett - B3 - Art]],'DD FD'!F:G,2,FALSE))</f>
        <v/>
      </c>
      <c r="OI219" s="812" t="str">
        <f>IF(Table1[[#This Row],[Etikett - B3 - Fraktion]]="","",VLOOKUP(Table1[[#This Row],[Etikett - B3 - Fraktion]],'DD FD'!H:J,3,FALSE))</f>
        <v/>
      </c>
      <c r="OJ219" s="809" t="str">
        <f>IF(Table1[[#This Row],[Etikett - B3 - Gewicht (in G)]]="","",Table1[[#This Row],[Etikett - B3 - Gewicht (in G)]])</f>
        <v/>
      </c>
      <c r="OK219" s="809" t="str">
        <f>IF(Table1[[#This Row],[Etikett - B3 - Lizenzierungs-pflichtig? (X=Ja)]]="","",Table1[[#This Row],[Etikett - B3 - Lizenzierungs-pflichtig? (X=Ja)]])</f>
        <v/>
      </c>
      <c r="OL219" s="809" t="str">
        <f>IF(Table1[[#This Row],[Etikett - B3 - Trennbar vom Hauptkörper? (X=Ja)]]="","",Table1[[#This Row],[Etikett - B3 - Trennbar vom Hauptkörper? (X=Ja)]])</f>
        <v/>
      </c>
      <c r="OM219" s="812" t="str">
        <f>IF(Table1[[#This Row],[Etikett - B3 - Virgin Material]]="","",VLOOKUP(Table1[[#This Row],[Etikett - B3 - Virgin Material]],'DD FD'!AJ:AK,2,FALSE))</f>
        <v/>
      </c>
      <c r="ON219" s="813" t="str">
        <f>IF(Table1[[#This Row],[Etikett - B3 - Virgin Material Anteil (in %)]]="","",Table1[[#This Row],[Etikett - B3 - Virgin Material Anteil (in %)]])</f>
        <v/>
      </c>
      <c r="OO219" s="812" t="str">
        <f>IF(Table1[[#This Row],[Etikett - B3 - Recyceltes Material]]="","",VLOOKUP(Table1[[#This Row],[Etikett - B3 - Recyceltes Material]],'DD FD'!AL:AM,2,FALSE))</f>
        <v/>
      </c>
      <c r="OP219" s="813" t="str">
        <f>IF(Table1[[#This Row],[Etikett - B3 - Recyceltes Material Anteil (in %)]]="","",Table1[[#This Row],[Etikett - B3 - Recyceltes Material Anteil (in %)]])</f>
        <v/>
      </c>
      <c r="OQ219" s="812" t="str">
        <f>IF(Table1[[#This Row],[Etikett - B3 - Beschichtung]]="","",VLOOKUP(Table1[[#This Row],[Etikett - B3 - Beschichtung]],'DD FD'!AE:AF,2,FALSE))</f>
        <v/>
      </c>
      <c r="OR219" s="861" t="str">
        <f>IF(Table1[[#This Row],[Etikett - B3 - Beschichtung Anteil (in %)]]="","",Table1[[#This Row],[Etikett - B3 - Beschichtung Anteil (in %)]])</f>
        <v/>
      </c>
      <c r="OS219" s="866">
        <f>ROUNDUP(SUM(
IF(AND(LB219='DD FD'!$J$7,LD219='DD FD'!$AI$3),LC219,0),
IF(AND(LL219='DD FD'!$J$7,LN219='DD FD'!$AI$3),LM219,0),
IF(AND(LV219='DD FD'!$J$7,LX219='DD FD'!$AI$3),LW219,0),
IF(AND(MF219='DD FD'!$J$7,MH219='DD FD'!$AI$3),MG219,0),
IF(AND(MQ219='DD FD'!$J$7,MS219='DD FD'!$AI$3),MR219,0),
IF(AND(NB219='DD FD'!$J$7,ND219='DD FD'!$AI$3),NC219,0),
IF(AND(NM219='DD FD'!$J$7,NO219='DD FD'!$AI$3),NN219,0),
IF(AND(NX219='DD FD'!$J$7,NZ219='DD FD'!$AI$3),NY219,0),
IF(AND(OI219='DD FD'!$J$7,OK219='DD FD'!$AI$3),OJ219,0),
),2)</f>
        <v>0</v>
      </c>
      <c r="OT219" s="865">
        <f>ROUNDUP(SUM(
IF(AND(LB219='DD FD'!$J$6,LD219='DD FD'!$AI$3),LC219,0),
IF(AND(LL219='DD FD'!$J$6,LN219='DD FD'!$AI$3),LM219,0),
IF(AND(LV219='DD FD'!$J$6,LX219='DD FD'!$AI$3),LW219,0),
IF(AND(MF219='DD FD'!$J$6,MH219='DD FD'!$AI$3),MG219,0),
IF(AND(MQ219='DD FD'!$J$6,MS219='DD FD'!$AI$3),MR219,0),
IF(AND(NB219='DD FD'!$J$6,ND219='DD FD'!$AI$3),NC219,0),
IF(AND(NM219='DD FD'!$J$6,NO219='DD FD'!$AI$3),NN219,0),
IF(AND(NX219='DD FD'!$J$6,NZ219='DD FD'!$AI$3),NY219,0),
IF(AND(OI219='DD FD'!$J$6,OK219='DD FD'!$AI$3),OJ219,0),
),2)</f>
        <v>0</v>
      </c>
      <c r="OU219" s="865">
        <f>ROUNDUP(SUM(
IF(AND(LB219='DD FD'!$J$10,LD219='DD FD'!$AI$3),LC219,0),
IF(AND(LL219='DD FD'!$J$10,LN219='DD FD'!$AI$3),LM219,0),
IF(AND(LV219='DD FD'!$J$10,LX219='DD FD'!$AI$3),LW219,0),
IF(AND(MF219='DD FD'!$J$10,MH219='DD FD'!$AI$3),MG219,0),
IF(AND(MQ219='DD FD'!$J$10,MS219='DD FD'!$AI$3),MR219,0),
IF(AND(NB219='DD FD'!$J$10,ND219='DD FD'!$AI$3),NC219,0),
IF(AND(NM219='DD FD'!$J$10,NO219='DD FD'!$AI$3),NN219,0),
IF(AND(NX219='DD FD'!$J$10,NZ219='DD FD'!$AI$3),NY219,0),
IF(AND(OI219='DD FD'!$J$10,OK219='DD FD'!$AI$3),OJ219,0),
),2)</f>
        <v>0</v>
      </c>
      <c r="OV219" s="865">
        <f>ROUNDUP(SUM(
IF(AND(LB219='DD FD'!$J$8,LD219='DD FD'!$AI$3),LC219,0),
IF(AND(LL219='DD FD'!$J$8,LN219='DD FD'!$AI$3),LM219,0),
IF(AND(LV219='DD FD'!$J$8,LX219='DD FD'!$AI$3),LW219,0),
IF(AND(MF219='DD FD'!$J$8,MH219='DD FD'!$AI$3),MG219,0),
IF(AND(MQ219='DD FD'!$J$8,MS219='DD FD'!$AI$3),MR219,0),
IF(AND(NB219='DD FD'!$J$8,ND219='DD FD'!$AI$3),NC219,0),
IF(AND(NM219='DD FD'!$J$8,NO219='DD FD'!$AI$3),NN219,0),
IF(AND(NX219='DD FD'!$J$8,NZ219='DD FD'!$AI$3),NY219,0),
IF(AND(OI219='DD FD'!$J$8,OK219='DD FD'!$AI$3),OJ219,0),
),2)</f>
        <v>0</v>
      </c>
      <c r="OW219" s="865">
        <f>ROUNDUP(SUM(
IF(AND(LB219='DD FD'!$J$5,LD219='DD FD'!$AI$3),LC219,0),
IF(AND(LL219='DD FD'!$J$5,LN219='DD FD'!$AI$3),LM219,0),
IF(AND(LV219='DD FD'!$J$5,LX219='DD FD'!$AI$3),LW219,0),
IF(AND(MF219='DD FD'!$J$5,MH219='DD FD'!$AI$3),MG219,0),
IF(AND(MQ219='DD FD'!$J$5,MS219='DD FD'!$AI$3),MR219,0),
IF(AND(NB219='DD FD'!$J$5,ND219='DD FD'!$AI$3),NC219,0),
IF(AND(NM219='DD FD'!$J$5,NO219='DD FD'!$AI$3),NN219,0),
IF(AND(NX219='DD FD'!$J$5,NZ219='DD FD'!$AI$3),NY219,0),
IF(AND(OI219='DD FD'!$J$5,OK219='DD FD'!$AI$3),OJ219,0),
),2)</f>
        <v>0</v>
      </c>
      <c r="OX219" s="865">
        <f>ROUNDUP(SUM(
IF(AND(LB219='DD FD'!$J$9,LD219='DD FD'!$AI$3),LC219,0),
IF(AND(LL219='DD FD'!$J$9,LN219='DD FD'!$AI$3),LM219,0),
IF(AND(LV219='DD FD'!$J$9,LX219='DD FD'!$AI$3),LW219,0),
IF(AND(MF219='DD FD'!$J$9,MH219='DD FD'!$AI$3),MG219,0),
IF(AND(MQ219='DD FD'!$J$9,MS219='DD FD'!$AI$3),MR219,0),
IF(AND(NB219='DD FD'!$J$9,ND219='DD FD'!$AI$3),NC219,0),
IF(AND(NM219='DD FD'!$J$9,NO219='DD FD'!$AI$3),NN219,0),
IF(AND(NX219='DD FD'!$J$9,NZ219='DD FD'!$AI$3),NY219,0),
IF(AND(OI219='DD FD'!$J$9,OK219='DD FD'!$AI$3),OJ219,0),
),2)</f>
        <v>0</v>
      </c>
      <c r="OY219" s="865">
        <f>ROUNDUP(SUM(
IF(AND(LB219='DD FD'!$J$4,LD219='DD FD'!$AI$3),LC219,0),
IF(AND(LL219='DD FD'!$J$4,LN219='DD FD'!$AI$3),LM219,0),
IF(AND(LV219='DD FD'!$J$4,LX219='DD FD'!$AI$3),LW219,0),
IF(AND(MF219='DD FD'!$J$4,MH219='DD FD'!$AI$3),MG219,0),
IF(AND(MQ219='DD FD'!$J$4,MS219='DD FD'!$AI$3),MR219,0),
IF(AND(NB219='DD FD'!$J$4,ND219='DD FD'!$AI$3),NC219,0),
IF(AND(NM219='DD FD'!$J$4,NO219='DD FD'!$AI$3),NN219,0),
IF(AND(NX219='DD FD'!$J$4,NZ219='DD FD'!$AI$3),NY219,0),
IF(AND(OI219='DD FD'!$J$4,OK219='DD FD'!$AI$3),OJ219,0),
),2)</f>
        <v>0</v>
      </c>
      <c r="OZ219" s="867">
        <f>ROUNDUP(SUM(
IF(AND(LB219='DD FD'!$J$11,LD219='DD FD'!$AI$3),LC219,0),
IF(AND(LL219='DD FD'!$J$11,LN219='DD FD'!$AI$3),LM219,0),
IF(AND(LV219='DD FD'!$J$11,LX219='DD FD'!$AI$3),LW219,0),
IF(AND(MF219='DD FD'!$J$11,MH219='DD FD'!$AI$3),MG219,0),
IF(AND(MQ219='DD FD'!$J$11,MS219='DD FD'!$AI$3),MR219,0),
IF(AND(NB219='DD FD'!$J$11,ND219='DD FD'!$AI$3),NC219,0),
IF(AND(NM219='DD FD'!$J$11,NO219='DD FD'!$AI$3),NN219,0),
IF(AND(NX219='DD FD'!$J$11,NZ219='DD FD'!$AI$3),NY219,0),
IF(AND(OI219='DD FD'!$J$11,OK219='DD FD'!$AI$3),OJ219,0),
),2)</f>
        <v>0</v>
      </c>
    </row>
    <row r="220" spans="1:416">
      <c r="A220" s="663"/>
      <c r="B220" s="182"/>
      <c r="C220" s="282"/>
      <c r="D220" s="282"/>
      <c r="E220" s="183"/>
      <c r="F220" s="355"/>
      <c r="G220" s="359"/>
      <c r="H220" s="664"/>
      <c r="I220" s="173"/>
      <c r="J220" s="161" t="str">
        <f t="shared" si="81"/>
        <v/>
      </c>
      <c r="K220" s="633" t="str">
        <f t="shared" si="98"/>
        <v/>
      </c>
      <c r="L220" s="636"/>
      <c r="M220" s="124" t="str">
        <f t="shared" si="99"/>
        <v/>
      </c>
      <c r="N220" s="125" t="str">
        <f t="shared" si="82"/>
        <v/>
      </c>
      <c r="O220" s="175"/>
      <c r="P220" s="175"/>
      <c r="Q220" s="126" t="str">
        <f t="shared" si="100"/>
        <v/>
      </c>
      <c r="R220" s="184"/>
      <c r="S220" s="184"/>
      <c r="T220" s="182"/>
      <c r="U220" s="182"/>
      <c r="V220" s="182"/>
      <c r="W220" s="358"/>
      <c r="X220" s="182"/>
      <c r="Y220" s="183"/>
      <c r="Z220" s="123"/>
      <c r="AA220" s="176"/>
      <c r="AB220" s="176"/>
      <c r="AC220" s="176"/>
      <c r="AD220" s="176"/>
      <c r="AE220" s="176"/>
      <c r="AF220" s="176"/>
      <c r="AG220" s="127" t="str">
        <f t="shared" si="101"/>
        <v/>
      </c>
      <c r="AH220" s="127" t="str">
        <f t="shared" si="102"/>
        <v/>
      </c>
      <c r="AI220" s="370"/>
      <c r="AJ220" s="635"/>
      <c r="AK220" s="619" t="str">
        <f t="shared" si="103"/>
        <v/>
      </c>
      <c r="AL220" s="124" t="str">
        <f t="shared" si="83"/>
        <v/>
      </c>
      <c r="AM220" s="124" t="str">
        <f t="shared" si="84"/>
        <v/>
      </c>
      <c r="AN220" s="124" t="str">
        <f t="shared" si="85"/>
        <v/>
      </c>
      <c r="AO220" s="124" t="str">
        <f t="shared" si="86"/>
        <v/>
      </c>
      <c r="AP220" s="184"/>
      <c r="AQ220" s="182"/>
      <c r="AR220" s="182"/>
      <c r="AS220" s="182"/>
      <c r="AT220" s="182"/>
      <c r="AU220" s="127" t="str">
        <f t="shared" si="87"/>
        <v/>
      </c>
      <c r="AV220" s="354"/>
      <c r="AW220" s="127" t="str">
        <f t="shared" si="88"/>
        <v/>
      </c>
      <c r="AX220" s="144" t="str">
        <f t="shared" si="89"/>
        <v/>
      </c>
      <c r="AY220" s="182"/>
      <c r="AZ220" s="23"/>
      <c r="BA220" s="23"/>
      <c r="BB220" s="183"/>
      <c r="BC220" s="622"/>
      <c r="BD220" s="649" t="str">
        <f t="shared" si="104"/>
        <v/>
      </c>
      <c r="BE220" s="354"/>
      <c r="BF220" s="192" t="str">
        <f t="shared" si="105"/>
        <v/>
      </c>
      <c r="BG220" s="159"/>
      <c r="BH220" s="159"/>
      <c r="BI220" s="182"/>
      <c r="BJ220" s="194"/>
      <c r="BK220" s="194"/>
      <c r="BL220" s="194"/>
      <c r="BM220" s="127" t="str">
        <f t="shared" si="90"/>
        <v/>
      </c>
      <c r="BN220" s="194"/>
      <c r="BO220" s="178" t="str">
        <f t="shared" si="91"/>
        <v/>
      </c>
      <c r="BP220" s="191"/>
      <c r="BQ220" s="182"/>
      <c r="BR220" s="23"/>
      <c r="BS220" s="23"/>
      <c r="BT220" s="23"/>
      <c r="BU220" s="651"/>
      <c r="BV220" s="647"/>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633" t="str">
        <f t="shared" si="106"/>
        <v/>
      </c>
      <c r="DY220" s="736"/>
      <c r="DZ220" s="334"/>
      <c r="EA220" s="736"/>
      <c r="EB220" s="197"/>
      <c r="EC220" s="194"/>
      <c r="ED220" s="197"/>
      <c r="EE220" s="197"/>
      <c r="EF220" s="194"/>
      <c r="EG220" s="194"/>
      <c r="EH220" s="194"/>
      <c r="EI220" s="123" t="str">
        <f t="shared" si="92"/>
        <v/>
      </c>
      <c r="EJ220" s="194"/>
      <c r="EK220" s="620" t="str">
        <f t="shared" si="93"/>
        <v/>
      </c>
      <c r="EL220" s="756"/>
      <c r="EM220" s="620" t="str">
        <f t="shared" si="107"/>
        <v/>
      </c>
      <c r="EN220" s="733"/>
      <c r="EO220" s="163"/>
      <c r="EP220" s="163"/>
      <c r="EQ220" s="163"/>
      <c r="ER220" s="163"/>
      <c r="ES220" s="163"/>
      <c r="ET220" s="163"/>
      <c r="EU220" s="163"/>
      <c r="EV220" s="163"/>
      <c r="EW220" s="163"/>
      <c r="EX220" s="163"/>
      <c r="EY220" s="163"/>
      <c r="EZ220" s="163"/>
      <c r="FA220" s="163"/>
      <c r="FB220" s="163"/>
      <c r="FC220" s="742"/>
      <c r="FD220" s="648" t="str">
        <f t="shared" si="94"/>
        <v/>
      </c>
      <c r="FE220" s="183"/>
      <c r="FF220" s="201"/>
      <c r="FG220" s="201"/>
      <c r="FH220" s="201"/>
      <c r="FI220" s="201"/>
      <c r="FJ220" s="201"/>
      <c r="FK220" s="201"/>
      <c r="FL220" s="182"/>
      <c r="FM220" s="182"/>
      <c r="FN220" s="334"/>
      <c r="FO220" s="123" t="str">
        <f t="shared" si="95"/>
        <v/>
      </c>
      <c r="FP220" s="889" t="str">
        <f>IF(Table1[[#This Row],[Baumwollanteil (in %)]]&lt;&gt;"","05","")</f>
        <v/>
      </c>
      <c r="FQ220" s="999"/>
      <c r="FR220" s="179" t="str">
        <f t="shared" si="96"/>
        <v/>
      </c>
      <c r="FS220" s="175"/>
      <c r="FT220" s="175"/>
      <c r="FU220" s="175"/>
      <c r="FV220" s="745" t="str">
        <f t="shared" si="97"/>
        <v/>
      </c>
      <c r="FZ220" s="24"/>
      <c r="GA220" s="24"/>
      <c r="GC220" s="1010" t="str">
        <f>IF(Table1[[#This Row],[Global Trade Item Number (GTIN)]]="","",Table1[[#This Row],[Global Trade Item Number (GTIN)]])</f>
        <v/>
      </c>
      <c r="GD220" s="790" t="str">
        <f>IF(Table1[[#This Row],[WAWI-Nr./ Kreditoren-Nummer
(ASDV)]]&lt;&gt;"",Table1[[#This Row],[WAWI-Nr./ Kreditoren-Nummer
(ASDV)]],"")</f>
        <v/>
      </c>
      <c r="GE220" s="190"/>
      <c r="GF220" s="790" t="str">
        <f>IF(Table1[[#This Row],[Gültig ab (Datum)]]&lt;&gt;"","31.12.9999","")</f>
        <v/>
      </c>
      <c r="GG220" s="190"/>
      <c r="GH220" s="190"/>
      <c r="GI220" s="616"/>
      <c r="GJ220" s="765"/>
      <c r="GK220" s="763"/>
      <c r="GL220" s="617"/>
      <c r="GM220" s="617"/>
      <c r="GN220" s="617"/>
      <c r="GO220" s="617"/>
      <c r="GP220" s="617"/>
      <c r="GQ220" s="775"/>
      <c r="GR220" s="771"/>
      <c r="GS220" s="159"/>
      <c r="GT220" s="610"/>
      <c r="GU220" s="610"/>
      <c r="GV220" s="610"/>
      <c r="GW220" s="610"/>
      <c r="GX220" s="610"/>
      <c r="GY220" s="610"/>
      <c r="GZ220" s="610"/>
      <c r="HA220" s="610"/>
      <c r="HB220" s="771"/>
      <c r="HC220" s="610"/>
      <c r="HD220" s="610"/>
      <c r="HE220" s="610"/>
      <c r="HF220" s="610"/>
      <c r="HG220" s="610"/>
      <c r="HH220" s="610"/>
      <c r="HI220" s="610"/>
      <c r="HJ220" s="610"/>
      <c r="HK220" s="610"/>
      <c r="HL220" s="771"/>
      <c r="HM220" s="610"/>
      <c r="HN220" s="610"/>
      <c r="HO220" s="610"/>
      <c r="HP220" s="610"/>
      <c r="HQ220" s="610"/>
      <c r="HR220" s="610"/>
      <c r="HS220" s="610"/>
      <c r="HT220" s="610"/>
      <c r="HU220" s="610"/>
      <c r="HV220" s="771"/>
      <c r="HW220" s="610"/>
      <c r="HX220" s="610"/>
      <c r="HY220" s="610"/>
      <c r="HZ220" s="610"/>
      <c r="IA220" s="610"/>
      <c r="IB220" s="610"/>
      <c r="IC220" s="610"/>
      <c r="ID220" s="610"/>
      <c r="IE220" s="610"/>
      <c r="IF220" s="610"/>
      <c r="IG220" s="771"/>
      <c r="IH220" s="610"/>
      <c r="II220" s="610"/>
      <c r="IJ220" s="610"/>
      <c r="IK220" s="610"/>
      <c r="IL220" s="610"/>
      <c r="IM220" s="610"/>
      <c r="IN220" s="610"/>
      <c r="IO220" s="610"/>
      <c r="IP220" s="610"/>
      <c r="IQ220" s="610"/>
      <c r="IR220" s="771"/>
      <c r="IS220" s="610"/>
      <c r="IT220" s="610"/>
      <c r="IU220" s="610"/>
      <c r="IV220" s="610"/>
      <c r="IW220" s="610"/>
      <c r="IX220" s="610"/>
      <c r="IY220" s="610"/>
      <c r="IZ220" s="610"/>
      <c r="JA220" s="610"/>
      <c r="JB220" s="610"/>
      <c r="JC220" s="771"/>
      <c r="JD220" s="610"/>
      <c r="JE220" s="610"/>
      <c r="JF220" s="610"/>
      <c r="JG220" s="610"/>
      <c r="JH220" s="610"/>
      <c r="JI220" s="610"/>
      <c r="JJ220" s="610"/>
      <c r="JK220" s="610"/>
      <c r="JL220" s="610"/>
      <c r="JM220" s="827"/>
      <c r="JN220" s="771"/>
      <c r="JO220" s="610"/>
      <c r="JP220" s="610"/>
      <c r="JQ220" s="610"/>
      <c r="JR220" s="610"/>
      <c r="JS220" s="610"/>
      <c r="JT220" s="610"/>
      <c r="JU220" s="610"/>
      <c r="JV220" s="610"/>
      <c r="JW220" s="610"/>
      <c r="JX220" s="610"/>
      <c r="JY220" s="771"/>
      <c r="JZ220" s="610"/>
      <c r="KA220" s="610"/>
      <c r="KB220" s="610"/>
      <c r="KC220" s="610"/>
      <c r="KD220" s="610"/>
      <c r="KE220" s="610"/>
      <c r="KF220" s="610"/>
      <c r="KG220" s="610"/>
      <c r="KH220" s="610"/>
      <c r="KI220" s="610"/>
      <c r="KL220" s="803" t="str">
        <f>IF(Table1[[#This Row],[GTIN]]&lt;&gt;"",Table1[[#This Row],[GTIN]],"")</f>
        <v/>
      </c>
      <c r="KM220" s="804" t="str">
        <f>Table1[[#This Row],[Kreditor]]</f>
        <v/>
      </c>
      <c r="KN220" s="805" t="str">
        <f>IF(Table1[[#This Row],[Gültig ab (Datum)]]&lt;&gt;"",Table1[[#This Row],[Gültig ab (Datum)]],"")</f>
        <v/>
      </c>
      <c r="KO220" s="805" t="str">
        <f>Table1[[#This Row],[Gültig bis]]</f>
        <v/>
      </c>
      <c r="KP220" s="818" t="str">
        <f>IF(Table1[[#This Row],[Artikel verpackt? 
(X=Ja)]]="","",Table1[[#This Row],[Artikel verpackt? 
(X=Ja)]])</f>
        <v/>
      </c>
      <c r="KQ220" s="806" t="str">
        <f>IF(Table1[[#This Row],[Verpackung recyclingfähig?
(X=Ja)]]="","",Table1[[#This Row],[Verpackung recyclingfähig?
(X=Ja)]])</f>
        <v/>
      </c>
      <c r="KR220" s="807"/>
      <c r="KS220" s="808"/>
      <c r="KT220" s="809"/>
      <c r="KU220" s="809"/>
      <c r="KV220" s="809"/>
      <c r="KW220" s="809"/>
      <c r="KX220" s="809"/>
      <c r="KY220" s="809"/>
      <c r="KZ220" s="810"/>
      <c r="LA220" s="811" t="str">
        <f>IF(Table1[[#This Row],[Hauptkörper - B1 - Art]]="","",VLOOKUP(Table1[[#This Row],[Hauptkörper - B1 - Art]],'DD FD'!B:C,2,FALSE))</f>
        <v/>
      </c>
      <c r="LB220" s="812" t="str">
        <f>IF(Table1[[#This Row],[Hauptkörper - B1 - Fraktion]]="","",VLOOKUP(Table1[[#This Row],[Hauptkörper - B1 - Fraktion]],'DD FD'!H:J,3,FALSE))</f>
        <v/>
      </c>
      <c r="LC220" s="809" t="str">
        <f>IF(Table1[[#This Row],[Hauptkörper - B1 - Gewicht
(in G)]]="","",Table1[[#This Row],[Hauptkörper - B1 - Gewicht
(in G)]])</f>
        <v/>
      </c>
      <c r="LD220" s="809" t="str">
        <f>IF(Table1[[#This Row],[Hauptkörper - B1 - Lizenzierungs-pflichtig? (X=Ja)]]="","",Table1[[#This Row],[Hauptkörper - B1 - Lizenzierungs-pflichtig? (X=Ja)]])</f>
        <v/>
      </c>
      <c r="LE220" s="812" t="str">
        <f>IF(Table1[[#This Row],[Hauptkörper - B1 - Virgin Material]]="","",VLOOKUP(Table1[[#This Row],[Hauptkörper - B1 - Virgin Material]],'DD FD'!AJ:AK,2,FALSE))</f>
        <v/>
      </c>
      <c r="LF220" s="813" t="str">
        <f>IF(Table1[[#This Row],[Hauptkörper - B1 - Virgin Material Anteil (in %)]]="","",Table1[[#This Row],[Hauptkörper - B1 - Virgin Material Anteil (in %)]])</f>
        <v/>
      </c>
      <c r="LG220" s="812" t="str">
        <f>IF(Table1[[#This Row],[Hauptkörper - B1 - Recyceltes Material]]="","",VLOOKUP(Table1[[#This Row],[Hauptkörper - B1 - Recyceltes Material]],'DD FD'!AL:AM,2,FALSE))</f>
        <v/>
      </c>
      <c r="LH220" s="813" t="str">
        <f>IF(Table1[[#This Row],[Hauptkörper - B1 - Recyceltes Material Anteil (in %)]]="","",Table1[[#This Row],[Hauptkörper - B1 - Recyceltes Material Anteil (in %)]])</f>
        <v/>
      </c>
      <c r="LI220" s="814" t="str">
        <f>IF(Table1[[#This Row],[Hauptkörper - B1 - Beschichtung]]="","",VLOOKUP(Table1[[#This Row],[Hauptkörper - B1 - Beschichtung]],'DD FD'!AE:AF,2,FALSE))</f>
        <v/>
      </c>
      <c r="LJ220" s="815" t="str">
        <f>IF(Table1[[#This Row],[Hauptkörper - B1 - Beschichtung Anteil (in %)]]="","",Table1[[#This Row],[Hauptkörper - B1 - Beschichtung Anteil (in %)]])</f>
        <v/>
      </c>
      <c r="LK220" s="811" t="str">
        <f>IF(Table1[[#This Row],[Hauptkörper - B2 - Art]]="","",VLOOKUP(Table1[[#This Row],[Hauptkörper - B2 - Art]],'DD FD'!B:C,2,FALSE))</f>
        <v/>
      </c>
      <c r="LL220" s="812" t="str">
        <f>IF(Table1[[#This Row],[Hauptkörper - B2 - Fraktion]]="","",VLOOKUP(Table1[[#This Row],[Hauptkörper - B2 - Fraktion]],'DD FD'!H:J,3,FALSE))</f>
        <v/>
      </c>
      <c r="LM220" s="809" t="str">
        <f>IF(Table1[[#This Row],[Hauptkörper - B2 - Gewicht
(in G)]]="","",Table1[[#This Row],[Hauptkörper - B2 - Gewicht
(in G)]])</f>
        <v/>
      </c>
      <c r="LN220" s="809" t="str">
        <f>IF(Table1[[#This Row],[Hauptkörper - B2 - Lizenzierungs-pflichtig? (X=Ja)]]="","",Table1[[#This Row],[Hauptkörper - B2 - Lizenzierungs-pflichtig? (X=Ja)]])</f>
        <v/>
      </c>
      <c r="LO220" s="812" t="str">
        <f>IF(Table1[[#This Row],[Hauptkörper - B2 - Virgin Material]]="","",VLOOKUP(Table1[[#This Row],[Hauptkörper - B2 - Virgin Material]],'DD FD'!AJ:AK,2,FALSE))</f>
        <v/>
      </c>
      <c r="LP220" s="813" t="str">
        <f>IF(Table1[[#This Row],[Hauptkörper - B2 - Virgin Material Anteil (in %)]]="","",Table1[[#This Row],[Hauptkörper - B2 - Virgin Material Anteil (in %)]])</f>
        <v/>
      </c>
      <c r="LQ220" s="812" t="str">
        <f>IF(Table1[[#This Row],[Hauptkörper - B2 - Recyceltes Material]]="","",VLOOKUP(Table1[[#This Row],[Hauptkörper - B2 - Recyceltes Material]],'DD FD'!AL:AM,2,FALSE))</f>
        <v/>
      </c>
      <c r="LR220" s="813" t="str">
        <f>IF(Table1[[#This Row],[Hauptkörper - B2 - Recyceltes Material Anteil (in %)]]="","",Table1[[#This Row],[Hauptkörper - B2 - Recyceltes Material Anteil (in %)]])</f>
        <v/>
      </c>
      <c r="LS220" s="812" t="str">
        <f>IF(Table1[[#This Row],[Hauptkörper - B2 - Beschichtung]]="","",VLOOKUP(Table1[[#This Row],[Hauptkörper - B2 - Beschichtung]],'DD FD'!AE:AF,2,FALSE))</f>
        <v/>
      </c>
      <c r="LT220" s="815" t="str">
        <f>IF(Table1[[#This Row],[Hauptkörper - B2 - Beschichtung Anteil (in %)]]="","",Table1[[#This Row],[Hauptkörper - B2 - Beschichtung Anteil (in %)]])</f>
        <v/>
      </c>
      <c r="LU220" s="811" t="str">
        <f>IF(Table1[[#This Row],[Hauptkörper - B3 - Art]]="","",VLOOKUP(Table1[[#This Row],[Hauptkörper - B3 - Art]],'DD FD'!B:C,2,FALSE))</f>
        <v/>
      </c>
      <c r="LV220" s="812" t="str">
        <f>IF(Table1[[#This Row],[Hauptkörper - B3 - Fraktion]]="","",VLOOKUP(Table1[[#This Row],[Hauptkörper - B3 - Fraktion]],'DD FD'!H:J,3,FALSE))</f>
        <v/>
      </c>
      <c r="LW220" s="809" t="str">
        <f>IF(Table1[[#This Row],[Hauptkörper - B3 - Gewicht
(in G)]]="","",Table1[[#This Row],[Hauptkörper - B3 - Gewicht
(in G)]])</f>
        <v/>
      </c>
      <c r="LX220" s="809" t="str">
        <f>IF(Table1[[#This Row],[Hauptkörper - B3 - Lizenzierungs-pflichtig? (X=Ja)]]="","",Table1[[#This Row],[Hauptkörper - B3 - Lizenzierungs-pflichtig? (X=Ja)]])</f>
        <v/>
      </c>
      <c r="LY220" s="812" t="str">
        <f>IF(Table1[[#This Row],[Hauptkörper - B3 - Virgin Material]]="","",VLOOKUP(Table1[[#This Row],[Hauptkörper - B3 - Virgin Material]],'DD FD'!AJ:AK,2,FALSE))</f>
        <v/>
      </c>
      <c r="LZ220" s="813" t="str">
        <f>IF(Table1[[#This Row],[Hauptkörper - B3 - Virgin Material Anteil (in %)]]="","",Table1[[#This Row],[Hauptkörper - B3 - Virgin Material Anteil (in %)]])</f>
        <v/>
      </c>
      <c r="MA220" s="812" t="str">
        <f>IF(Table1[[#This Row],[Hauptkörper - B3 - Recyceltes Material]]="","",VLOOKUP(Table1[[#This Row],[Hauptkörper - B3 - Recyceltes Material]],'DD FD'!AL:AM,2,FALSE))</f>
        <v/>
      </c>
      <c r="MB220" s="813" t="str">
        <f>IF(Table1[[#This Row],[Hauptkörper - B3 - Recyceltes Material Anteil (in %)]]="","",Table1[[#This Row],[Hauptkörper - B3 - Recyceltes Material Anteil (in %)]])</f>
        <v/>
      </c>
      <c r="MC220" s="812" t="str">
        <f>IF(Table1[[#This Row],[Hauptkörper - B3 - Beschichtung]]="","",VLOOKUP(Table1[[#This Row],[Hauptkörper - B3 - Beschichtung]],'DD FD'!AE:AF,2,FALSE))</f>
        <v/>
      </c>
      <c r="MD220" s="815" t="str">
        <f>IF(Table1[[#This Row],[Hauptkörper - B3 - Beschichtung Anteil (in %)]]="","",Table1[[#This Row],[Hauptkörper - B3 - Beschichtung Anteil (in %)]])</f>
        <v/>
      </c>
      <c r="ME220" s="811" t="str">
        <f>IF(Table1[[#This Row],[Verschluss - B1 - Art]]="","",VLOOKUP(Table1[[#This Row],[Verschluss - B1 - Art]],'DD FD'!D:E,2,FALSE))</f>
        <v/>
      </c>
      <c r="MF220" s="812" t="str">
        <f>IF(Table1[[#This Row],[Verschluss - B1 - Fraktion]]="","",VLOOKUP(Table1[[#This Row],[Verschluss - B1 - Fraktion]],'DD FD'!H:J,3,FALSE))</f>
        <v/>
      </c>
      <c r="MG220" s="809" t="str">
        <f>IF(Table1[[#This Row],[Verschluss - B1 - Gewicht (in G)]]="","",Table1[[#This Row],[Verschluss - B1 - Gewicht (in G)]])</f>
        <v/>
      </c>
      <c r="MH220" s="809" t="str">
        <f>IF(Table1[[#This Row],[Verschluss - B1 - Lizenzierungs-pflichtig? (X=Ja)]]="","",Table1[[#This Row],[Verschluss - B1 - Lizenzierungs-pflichtig? (X=Ja)]])</f>
        <v/>
      </c>
      <c r="MI220" s="809" t="str">
        <f>IF(Table1[[#This Row],[Verschluss - B1 - Trennbar vom Hauptkörper? (X=Ja)]]="","",Table1[[#This Row],[Verschluss - B1 - Trennbar vom Hauptkörper? (X=Ja)]])</f>
        <v/>
      </c>
      <c r="MJ220" s="812" t="str">
        <f>IF(Table1[[#This Row],[Verschluss - B1 - Virgin Material]]="","",VLOOKUP(Table1[[#This Row],[Verschluss - B1 - Virgin Material]],'DD FD'!AJ:AK,2,FALSE))</f>
        <v/>
      </c>
      <c r="MK220" s="813" t="str">
        <f>IF(Table1[[#This Row],[Verschluss - B1 - Virgin Material Anteil (in %)]]="","",Table1[[#This Row],[Verschluss - B1 - Virgin Material Anteil (in %)]])</f>
        <v/>
      </c>
      <c r="ML220" s="812" t="str">
        <f>IF(Table1[[#This Row],[Verschluss - B1 - Recyceltes Material]]="","",VLOOKUP(Table1[[#This Row],[Verschluss - B1 - Recyceltes Material]],'DD FD'!AL:AM,2,FALSE))</f>
        <v/>
      </c>
      <c r="MM220" s="813" t="str">
        <f>IF(Table1[[#This Row],[Verschluss - B1 - Recyceltes Material Anteil (in %)]]="","",Table1[[#This Row],[Verschluss - B1 - Recyceltes Material Anteil (in %)]])</f>
        <v/>
      </c>
      <c r="MN220" s="812" t="str">
        <f>IF(Table1[[#This Row],[Verschluss - B1 - Beschichtung]]="","",VLOOKUP(Table1[[#This Row],[Verschluss - B1 - Beschichtung]],'DD FD'!AE:AF,2,FALSE))</f>
        <v/>
      </c>
      <c r="MO220" s="815" t="str">
        <f>IF(Table1[[#This Row],[Verschluss - B1 - Beschichtung Anteil (in %)]]="","",Table1[[#This Row],[Verschluss - B1 - Beschichtung Anteil (in %)]])</f>
        <v/>
      </c>
      <c r="MP220" s="811" t="str">
        <f>IF(Table1[[#This Row],[Verschluss - B2 - Art]]="","",VLOOKUP(Table1[[#This Row],[Verschluss - B2 - Art]],'DD FD'!D:E,2,FALSE))</f>
        <v/>
      </c>
      <c r="MQ220" s="812" t="str">
        <f>IF(Table1[[#This Row],[Verschluss - B2 - Fraktion]]="","",VLOOKUP(Table1[[#This Row],[Verschluss - B2 - Fraktion]],'DD FD'!H:J,3,FALSE))</f>
        <v/>
      </c>
      <c r="MR220" s="809" t="str">
        <f>IF(Table1[[#This Row],[Verschluss - B2 - Gewicht (in G)]]="","",Table1[[#This Row],[Verschluss - B2 - Gewicht (in G)]])</f>
        <v/>
      </c>
      <c r="MS220" s="809" t="str">
        <f>IF(Table1[[#This Row],[Verschluss - B2 - Lizenzierungs-pflichtig? (X=Ja)]]="","",Table1[[#This Row],[Verschluss - B2 - Lizenzierungs-pflichtig? (X=Ja)]])</f>
        <v/>
      </c>
      <c r="MT220" s="809" t="str">
        <f>IF(Table1[[#This Row],[Verschluss - B2 - Trennbar vom Hauptkörper? (X=Ja)]]="","",Table1[[#This Row],[Verschluss - B2 - Trennbar vom Hauptkörper? (X=Ja)]])</f>
        <v/>
      </c>
      <c r="MU220" s="812" t="str">
        <f>IF(Table1[[#This Row],[Verschluss - B2 - Virgin Material]]="","",VLOOKUP(Table1[[#This Row],[Verschluss - B2 - Virgin Material]],'DD FD'!AJ:AK,2,FALSE))</f>
        <v/>
      </c>
      <c r="MV220" s="813" t="str">
        <f>IF(Table1[[#This Row],[Verschluss - B2 - Virgin Material Anteil (in %)]]="","",Table1[[#This Row],[Verschluss - B2 - Virgin Material Anteil (in %)]])</f>
        <v/>
      </c>
      <c r="MW220" s="812" t="str">
        <f>IF(Table1[[#This Row],[Verschluss - B2 - Recyceltes Material]]="","",VLOOKUP(Table1[[#This Row],[Verschluss - B2 - Recyceltes Material]],'DD FD'!AL:AM,2,FALSE))</f>
        <v/>
      </c>
      <c r="MX220" s="813" t="str">
        <f>IF(Table1[[#This Row],[Verschluss - B2 - Recyceltes Material Anteil (in %)]]="","",Table1[[#This Row],[Verschluss - B2 - Recyceltes Material Anteil (in %)]])</f>
        <v/>
      </c>
      <c r="MY220" s="812" t="str">
        <f>IF(Table1[[#This Row],[Verschluss - B2 - Beschichtung]]="","",VLOOKUP(Table1[[#This Row],[Verschluss - B2 - Beschichtung]],'DD FD'!AE:AF,2,FALSE))</f>
        <v/>
      </c>
      <c r="MZ220" s="815" t="str">
        <f>IF(Table1[[#This Row],[Verschluss - B2 - Beschichtung Anteil (in %)]]="","",Table1[[#This Row],[Verschluss - B2 - Beschichtung Anteil (in %)]])</f>
        <v/>
      </c>
      <c r="NA220" s="811" t="str">
        <f>IF(Table1[[#This Row],[Verschluss - B3 - Art]]="","",VLOOKUP(Table1[[#This Row],[Verschluss - B3 - Art]],'DD FD'!D:E,2,FALSE))</f>
        <v/>
      </c>
      <c r="NB220" s="812" t="str">
        <f>IF(Table1[[#This Row],[Verschluss - B3 - Fraktion]]="","",VLOOKUP(Table1[[#This Row],[Verschluss - B3 - Fraktion]],'DD FD'!H:J,3,FALSE))</f>
        <v/>
      </c>
      <c r="NC220" s="809" t="str">
        <f>IF(Table1[[#This Row],[Verschluss - B3 - Gewicht (in G)]]="","",Table1[[#This Row],[Verschluss - B3 - Gewicht (in G)]])</f>
        <v/>
      </c>
      <c r="ND220" s="809" t="str">
        <f>IF(Table1[[#This Row],[Verschluss - B3 - Lizenzierungs-pflichtig? (X=Ja)]]="","",Table1[[#This Row],[Verschluss - B3 - Lizenzierungs-pflichtig? (X=Ja)]])</f>
        <v/>
      </c>
      <c r="NE220" s="809" t="str">
        <f>IF(Table1[[#This Row],[Verschluss - B3 - Trennbar vom Hauptkörper? (X=Ja)]]="","",Table1[[#This Row],[Verschluss - B3 - Trennbar vom Hauptkörper? (X=Ja)]])</f>
        <v/>
      </c>
      <c r="NF220" s="812" t="str">
        <f>IF(Table1[[#This Row],[Verschluss - B3 - Virgin Material]]="","",VLOOKUP(Table1[[#This Row],[Verschluss - B3 - Virgin Material]],'DD FD'!AJ:AK,2,FALSE))</f>
        <v/>
      </c>
      <c r="NG220" s="813" t="str">
        <f>IF(Table1[[#This Row],[Verschluss - B3 - Virgin Material Anteil (in %)]]="","",Table1[[#This Row],[Verschluss - B3 - Virgin Material Anteil (in %)]])</f>
        <v/>
      </c>
      <c r="NH220" s="812" t="str">
        <f>IF(Table1[[#This Row],[Verschluss - B3 - Recyceltes Material]]="","",VLOOKUP(Table1[[#This Row],[Verschluss - B3 - Recyceltes Material]],'DD FD'!AL:AM,2,FALSE))</f>
        <v/>
      </c>
      <c r="NI220" s="813" t="str">
        <f>IF(Table1[[#This Row],[Verschluss - B3 - Recyceltes Material Anteil (in %)]]="","",Table1[[#This Row],[Verschluss - B3 - Recyceltes Material Anteil (in %)]])</f>
        <v/>
      </c>
      <c r="NJ220" s="812" t="str">
        <f>IF(Table1[[#This Row],[Verschluss - B3 - Beschichtung]]="","",VLOOKUP(Table1[[#This Row],[Verschluss - B3 - Beschichtung]],'DD FD'!AE:AF,2,FALSE))</f>
        <v/>
      </c>
      <c r="NK220" s="815" t="str">
        <f>IF(Table1[[#This Row],[Verschluss - B3 - Beschichtung Anteil (in %)]]="","",Table1[[#This Row],[Verschluss - B3 - Beschichtung Anteil (in %)]])</f>
        <v/>
      </c>
      <c r="NL220" s="811" t="str">
        <f>IF(Table1[[#This Row],[Etikett - B1 - Art]]="","",VLOOKUP(Table1[[#This Row],[Etikett - B1 - Art]],'DD FD'!F:G,2,FALSE))</f>
        <v/>
      </c>
      <c r="NM220" s="812" t="str">
        <f>IF(Table1[[#This Row],[Etikett - B1 - Fraktion]]="","",VLOOKUP(Table1[[#This Row],[Etikett - B1 - Fraktion]],'DD FD'!H:J,3,FALSE))</f>
        <v/>
      </c>
      <c r="NN220" s="809" t="str">
        <f>IF(Table1[[#This Row],[Etikett - B1 - Gewicht (in G)]]="","",Table1[[#This Row],[Etikett - B1 - Gewicht (in G)]])</f>
        <v/>
      </c>
      <c r="NO220" s="809" t="str">
        <f>IF(Table1[[#This Row],[Etikett - B1 - Lizenzierungs-pflichtig? (X=Ja)]]="","",Table1[[#This Row],[Etikett - B1 - Lizenzierungs-pflichtig? (X=Ja)]])</f>
        <v/>
      </c>
      <c r="NP220" s="809" t="str">
        <f>IF(Table1[[#This Row],[Etikett - B1 - Trennbar vom Hauptkörper? (X=Ja)]]="","",Table1[[#This Row],[Etikett - B1 - Trennbar vom Hauptkörper? (X=Ja)]])</f>
        <v/>
      </c>
      <c r="NQ220" s="812" t="str">
        <f>IF(Table1[[#This Row],[Etikett - B1 - Virgin Material]]="","",VLOOKUP(Table1[[#This Row],[Etikett - B1 - Virgin Material]],'DD FD'!AJ:AK,2,FALSE))</f>
        <v/>
      </c>
      <c r="NR220" s="813" t="str">
        <f>IF(Table1[[#This Row],[Etikett - B1 - Virgin Material Anteil (in %)]]="","",Table1[[#This Row],[Etikett - B1 - Virgin Material Anteil (in %)]])</f>
        <v/>
      </c>
      <c r="NS220" s="812" t="str">
        <f>IF(Table1[[#This Row],[Etikett - B1 - Recyceltes Material]]="","",VLOOKUP(Table1[[#This Row],[Etikett - B1 - Recyceltes Material]],'DD FD'!AL:AM,2,FALSE))</f>
        <v/>
      </c>
      <c r="NT220" s="813" t="str">
        <f>IF(Table1[[#This Row],[Etikett - B1 - Recyceltes Material Anteil (in %)]]="","",Table1[[#This Row],[Etikett - B1 - Recyceltes Material Anteil (in %)]])</f>
        <v/>
      </c>
      <c r="NU220" s="812" t="str">
        <f>IF(Table1[[#This Row],[Etikett - B1 - Beschichtung]]="","",VLOOKUP(Table1[[#This Row],[Etikett - B1 - Beschichtung]],'DD FD'!AE:AF,2,FALSE))</f>
        <v/>
      </c>
      <c r="NV220" s="815" t="str">
        <f>IF(Table1[[#This Row],[Etikett - B1 - Beschichtung Anteil (in %)]]="","",Table1[[#This Row],[Etikett - B1 - Beschichtung Anteil (in %)]])</f>
        <v/>
      </c>
      <c r="NW220" s="811" t="str">
        <f>IF(Table1[[#This Row],[Etikett - B2 - Art]]="","",VLOOKUP(Table1[[#This Row],[Etikett - B2 - Art]],'DD FD'!F:G,2,FALSE))</f>
        <v/>
      </c>
      <c r="NX220" s="812" t="str">
        <f>IF(Table1[[#This Row],[Etikett - B2 - Fraktion]]="","",VLOOKUP(Table1[[#This Row],[Etikett - B2 - Fraktion]],'DD FD'!H:J,3,FALSE))</f>
        <v/>
      </c>
      <c r="NY220" s="809" t="str">
        <f>IF(Table1[[#This Row],[Etikett - B2 - Gewicht (in G)]]="","",Table1[[#This Row],[Etikett - B2 - Gewicht (in G)]])</f>
        <v/>
      </c>
      <c r="NZ220" s="809" t="str">
        <f>IF(Table1[[#This Row],[Etikett - B2 - Lizenzierungs-pflichtig? (X=Ja)]]="","",Table1[[#This Row],[Etikett - B2 - Lizenzierungs-pflichtig? (X=Ja)]])</f>
        <v/>
      </c>
      <c r="OA220" s="809" t="str">
        <f>IF(Table1[[#This Row],[Etikett - B2 - Trennbar vom Hauptkörper? (X=Ja)]]="","",Table1[[#This Row],[Etikett - B2 - Trennbar vom Hauptkörper? (X=Ja)]])</f>
        <v/>
      </c>
      <c r="OB220" s="812" t="str">
        <f>IF(Table1[[#This Row],[Etikett - B2 - Virgin Material]]="","",VLOOKUP(Table1[[#This Row],[Etikett - B2 - Virgin Material]],'DD FD'!AJ:AK,2,FALSE))</f>
        <v/>
      </c>
      <c r="OC220" s="813" t="str">
        <f>IF(Table1[[#This Row],[Etikett - B2 - Virgin Material Anteil (in %)]]="","",Table1[[#This Row],[Etikett - B2 - Virgin Material Anteil (in %)]])</f>
        <v/>
      </c>
      <c r="OD220" s="812" t="str">
        <f>IF(Table1[[#This Row],[Etikett - B2 - Recyceltes Material]]="","",VLOOKUP(Table1[[#This Row],[Etikett - B2 - Recyceltes Material]],'DD FD'!AL:AM,2,FALSE))</f>
        <v/>
      </c>
      <c r="OE220" s="813" t="str">
        <f>IF(Table1[[#This Row],[Etikett - B2 - Recyceltes Material Anteil (in %)]]="","",Table1[[#This Row],[Etikett - B2 - Recyceltes Material Anteil (in %)]])</f>
        <v/>
      </c>
      <c r="OF220" s="812" t="str">
        <f>IF(Table1[[#This Row],[Etikett - B2 - Beschichtung]]="","",VLOOKUP(Table1[[#This Row],[Etikett - B2 - Beschichtung]],'DD FD'!AE:AF,2,FALSE))</f>
        <v/>
      </c>
      <c r="OG220" s="815" t="str">
        <f>IF(Table1[[#This Row],[Etikett - B2 - Beschichtung Anteil (in %)]]="","",Table1[[#This Row],[Etikett - B2 - Beschichtung Anteil (in %)]])</f>
        <v/>
      </c>
      <c r="OH220" s="811" t="str">
        <f>IF(Table1[[#This Row],[Etikett - B3 - Art]]="","",VLOOKUP(Table1[[#This Row],[Etikett - B3 - Art]],'DD FD'!F:G,2,FALSE))</f>
        <v/>
      </c>
      <c r="OI220" s="812" t="str">
        <f>IF(Table1[[#This Row],[Etikett - B3 - Fraktion]]="","",VLOOKUP(Table1[[#This Row],[Etikett - B3 - Fraktion]],'DD FD'!H:J,3,FALSE))</f>
        <v/>
      </c>
      <c r="OJ220" s="809" t="str">
        <f>IF(Table1[[#This Row],[Etikett - B3 - Gewicht (in G)]]="","",Table1[[#This Row],[Etikett - B3 - Gewicht (in G)]])</f>
        <v/>
      </c>
      <c r="OK220" s="809" t="str">
        <f>IF(Table1[[#This Row],[Etikett - B3 - Lizenzierungs-pflichtig? (X=Ja)]]="","",Table1[[#This Row],[Etikett - B3 - Lizenzierungs-pflichtig? (X=Ja)]])</f>
        <v/>
      </c>
      <c r="OL220" s="809" t="str">
        <f>IF(Table1[[#This Row],[Etikett - B3 - Trennbar vom Hauptkörper? (X=Ja)]]="","",Table1[[#This Row],[Etikett - B3 - Trennbar vom Hauptkörper? (X=Ja)]])</f>
        <v/>
      </c>
      <c r="OM220" s="812" t="str">
        <f>IF(Table1[[#This Row],[Etikett - B3 - Virgin Material]]="","",VLOOKUP(Table1[[#This Row],[Etikett - B3 - Virgin Material]],'DD FD'!AJ:AK,2,FALSE))</f>
        <v/>
      </c>
      <c r="ON220" s="813" t="str">
        <f>IF(Table1[[#This Row],[Etikett - B3 - Virgin Material Anteil (in %)]]="","",Table1[[#This Row],[Etikett - B3 - Virgin Material Anteil (in %)]])</f>
        <v/>
      </c>
      <c r="OO220" s="812" t="str">
        <f>IF(Table1[[#This Row],[Etikett - B3 - Recyceltes Material]]="","",VLOOKUP(Table1[[#This Row],[Etikett - B3 - Recyceltes Material]],'DD FD'!AL:AM,2,FALSE))</f>
        <v/>
      </c>
      <c r="OP220" s="813" t="str">
        <f>IF(Table1[[#This Row],[Etikett - B3 - Recyceltes Material Anteil (in %)]]="","",Table1[[#This Row],[Etikett - B3 - Recyceltes Material Anteil (in %)]])</f>
        <v/>
      </c>
      <c r="OQ220" s="812" t="str">
        <f>IF(Table1[[#This Row],[Etikett - B3 - Beschichtung]]="","",VLOOKUP(Table1[[#This Row],[Etikett - B3 - Beschichtung]],'DD FD'!AE:AF,2,FALSE))</f>
        <v/>
      </c>
      <c r="OR220" s="861" t="str">
        <f>IF(Table1[[#This Row],[Etikett - B3 - Beschichtung Anteil (in %)]]="","",Table1[[#This Row],[Etikett - B3 - Beschichtung Anteil (in %)]])</f>
        <v/>
      </c>
      <c r="OS220" s="866">
        <f>ROUNDUP(SUM(
IF(AND(LB220='DD FD'!$J$7,LD220='DD FD'!$AI$3),LC220,0),
IF(AND(LL220='DD FD'!$J$7,LN220='DD FD'!$AI$3),LM220,0),
IF(AND(LV220='DD FD'!$J$7,LX220='DD FD'!$AI$3),LW220,0),
IF(AND(MF220='DD FD'!$J$7,MH220='DD FD'!$AI$3),MG220,0),
IF(AND(MQ220='DD FD'!$J$7,MS220='DD FD'!$AI$3),MR220,0),
IF(AND(NB220='DD FD'!$J$7,ND220='DD FD'!$AI$3),NC220,0),
IF(AND(NM220='DD FD'!$J$7,NO220='DD FD'!$AI$3),NN220,0),
IF(AND(NX220='DD FD'!$J$7,NZ220='DD FD'!$AI$3),NY220,0),
IF(AND(OI220='DD FD'!$J$7,OK220='DD FD'!$AI$3),OJ220,0),
),2)</f>
        <v>0</v>
      </c>
      <c r="OT220" s="865">
        <f>ROUNDUP(SUM(
IF(AND(LB220='DD FD'!$J$6,LD220='DD FD'!$AI$3),LC220,0),
IF(AND(LL220='DD FD'!$J$6,LN220='DD FD'!$AI$3),LM220,0),
IF(AND(LV220='DD FD'!$J$6,LX220='DD FD'!$AI$3),LW220,0),
IF(AND(MF220='DD FD'!$J$6,MH220='DD FD'!$AI$3),MG220,0),
IF(AND(MQ220='DD FD'!$J$6,MS220='DD FD'!$AI$3),MR220,0),
IF(AND(NB220='DD FD'!$J$6,ND220='DD FD'!$AI$3),NC220,0),
IF(AND(NM220='DD FD'!$J$6,NO220='DD FD'!$AI$3),NN220,0),
IF(AND(NX220='DD FD'!$J$6,NZ220='DD FD'!$AI$3),NY220,0),
IF(AND(OI220='DD FD'!$J$6,OK220='DD FD'!$AI$3),OJ220,0),
),2)</f>
        <v>0</v>
      </c>
      <c r="OU220" s="865">
        <f>ROUNDUP(SUM(
IF(AND(LB220='DD FD'!$J$10,LD220='DD FD'!$AI$3),LC220,0),
IF(AND(LL220='DD FD'!$J$10,LN220='DD FD'!$AI$3),LM220,0),
IF(AND(LV220='DD FD'!$J$10,LX220='DD FD'!$AI$3),LW220,0),
IF(AND(MF220='DD FD'!$J$10,MH220='DD FD'!$AI$3),MG220,0),
IF(AND(MQ220='DD FD'!$J$10,MS220='DD FD'!$AI$3),MR220,0),
IF(AND(NB220='DD FD'!$J$10,ND220='DD FD'!$AI$3),NC220,0),
IF(AND(NM220='DD FD'!$J$10,NO220='DD FD'!$AI$3),NN220,0),
IF(AND(NX220='DD FD'!$J$10,NZ220='DD FD'!$AI$3),NY220,0),
IF(AND(OI220='DD FD'!$J$10,OK220='DD FD'!$AI$3),OJ220,0),
),2)</f>
        <v>0</v>
      </c>
      <c r="OV220" s="865">
        <f>ROUNDUP(SUM(
IF(AND(LB220='DD FD'!$J$8,LD220='DD FD'!$AI$3),LC220,0),
IF(AND(LL220='DD FD'!$J$8,LN220='DD FD'!$AI$3),LM220,0),
IF(AND(LV220='DD FD'!$J$8,LX220='DD FD'!$AI$3),LW220,0),
IF(AND(MF220='DD FD'!$J$8,MH220='DD FD'!$AI$3),MG220,0),
IF(AND(MQ220='DD FD'!$J$8,MS220='DD FD'!$AI$3),MR220,0),
IF(AND(NB220='DD FD'!$J$8,ND220='DD FD'!$AI$3),NC220,0),
IF(AND(NM220='DD FD'!$J$8,NO220='DD FD'!$AI$3),NN220,0),
IF(AND(NX220='DD FD'!$J$8,NZ220='DD FD'!$AI$3),NY220,0),
IF(AND(OI220='DD FD'!$J$8,OK220='DD FD'!$AI$3),OJ220,0),
),2)</f>
        <v>0</v>
      </c>
      <c r="OW220" s="865">
        <f>ROUNDUP(SUM(
IF(AND(LB220='DD FD'!$J$5,LD220='DD FD'!$AI$3),LC220,0),
IF(AND(LL220='DD FD'!$J$5,LN220='DD FD'!$AI$3),LM220,0),
IF(AND(LV220='DD FD'!$J$5,LX220='DD FD'!$AI$3),LW220,0),
IF(AND(MF220='DD FD'!$J$5,MH220='DD FD'!$AI$3),MG220,0),
IF(AND(MQ220='DD FD'!$J$5,MS220='DD FD'!$AI$3),MR220,0),
IF(AND(NB220='DD FD'!$J$5,ND220='DD FD'!$AI$3),NC220,0),
IF(AND(NM220='DD FD'!$J$5,NO220='DD FD'!$AI$3),NN220,0),
IF(AND(NX220='DD FD'!$J$5,NZ220='DD FD'!$AI$3),NY220,0),
IF(AND(OI220='DD FD'!$J$5,OK220='DD FD'!$AI$3),OJ220,0),
),2)</f>
        <v>0</v>
      </c>
      <c r="OX220" s="865">
        <f>ROUNDUP(SUM(
IF(AND(LB220='DD FD'!$J$9,LD220='DD FD'!$AI$3),LC220,0),
IF(AND(LL220='DD FD'!$J$9,LN220='DD FD'!$AI$3),LM220,0),
IF(AND(LV220='DD FD'!$J$9,LX220='DD FD'!$AI$3),LW220,0),
IF(AND(MF220='DD FD'!$J$9,MH220='DD FD'!$AI$3),MG220,0),
IF(AND(MQ220='DD FD'!$J$9,MS220='DD FD'!$AI$3),MR220,0),
IF(AND(NB220='DD FD'!$J$9,ND220='DD FD'!$AI$3),NC220,0),
IF(AND(NM220='DD FD'!$J$9,NO220='DD FD'!$AI$3),NN220,0),
IF(AND(NX220='DD FD'!$J$9,NZ220='DD FD'!$AI$3),NY220,0),
IF(AND(OI220='DD FD'!$J$9,OK220='DD FD'!$AI$3),OJ220,0),
),2)</f>
        <v>0</v>
      </c>
      <c r="OY220" s="865">
        <f>ROUNDUP(SUM(
IF(AND(LB220='DD FD'!$J$4,LD220='DD FD'!$AI$3),LC220,0),
IF(AND(LL220='DD FD'!$J$4,LN220='DD FD'!$AI$3),LM220,0),
IF(AND(LV220='DD FD'!$J$4,LX220='DD FD'!$AI$3),LW220,0),
IF(AND(MF220='DD FD'!$J$4,MH220='DD FD'!$AI$3),MG220,0),
IF(AND(MQ220='DD FD'!$J$4,MS220='DD FD'!$AI$3),MR220,0),
IF(AND(NB220='DD FD'!$J$4,ND220='DD FD'!$AI$3),NC220,0),
IF(AND(NM220='DD FD'!$J$4,NO220='DD FD'!$AI$3),NN220,0),
IF(AND(NX220='DD FD'!$J$4,NZ220='DD FD'!$AI$3),NY220,0),
IF(AND(OI220='DD FD'!$J$4,OK220='DD FD'!$AI$3),OJ220,0),
),2)</f>
        <v>0</v>
      </c>
      <c r="OZ220" s="867">
        <f>ROUNDUP(SUM(
IF(AND(LB220='DD FD'!$J$11,LD220='DD FD'!$AI$3),LC220,0),
IF(AND(LL220='DD FD'!$J$11,LN220='DD FD'!$AI$3),LM220,0),
IF(AND(LV220='DD FD'!$J$11,LX220='DD FD'!$AI$3),LW220,0),
IF(AND(MF220='DD FD'!$J$11,MH220='DD FD'!$AI$3),MG220,0),
IF(AND(MQ220='DD FD'!$J$11,MS220='DD FD'!$AI$3),MR220,0),
IF(AND(NB220='DD FD'!$J$11,ND220='DD FD'!$AI$3),NC220,0),
IF(AND(NM220='DD FD'!$J$11,NO220='DD FD'!$AI$3),NN220,0),
IF(AND(NX220='DD FD'!$J$11,NZ220='DD FD'!$AI$3),NY220,0),
IF(AND(OI220='DD FD'!$J$11,OK220='DD FD'!$AI$3),OJ220,0),
),2)</f>
        <v>0</v>
      </c>
    </row>
    <row r="221" spans="1:416">
      <c r="A221" s="663"/>
      <c r="B221" s="182"/>
      <c r="C221" s="282"/>
      <c r="D221" s="282"/>
      <c r="E221" s="183"/>
      <c r="F221" s="355"/>
      <c r="G221" s="359"/>
      <c r="H221" s="664"/>
      <c r="I221" s="173"/>
      <c r="J221" s="161" t="str">
        <f t="shared" si="81"/>
        <v/>
      </c>
      <c r="K221" s="633" t="str">
        <f t="shared" si="98"/>
        <v/>
      </c>
      <c r="L221" s="636"/>
      <c r="M221" s="124" t="str">
        <f t="shared" si="99"/>
        <v/>
      </c>
      <c r="N221" s="125" t="str">
        <f t="shared" si="82"/>
        <v/>
      </c>
      <c r="O221" s="175"/>
      <c r="P221" s="175"/>
      <c r="Q221" s="126" t="str">
        <f t="shared" si="100"/>
        <v/>
      </c>
      <c r="R221" s="184"/>
      <c r="S221" s="184"/>
      <c r="T221" s="182"/>
      <c r="U221" s="182"/>
      <c r="V221" s="182"/>
      <c r="W221" s="358"/>
      <c r="X221" s="182"/>
      <c r="Y221" s="183"/>
      <c r="Z221" s="123"/>
      <c r="AA221" s="176"/>
      <c r="AB221" s="176"/>
      <c r="AC221" s="176"/>
      <c r="AD221" s="176"/>
      <c r="AE221" s="176"/>
      <c r="AF221" s="176"/>
      <c r="AG221" s="127" t="str">
        <f t="shared" si="101"/>
        <v/>
      </c>
      <c r="AH221" s="127" t="str">
        <f t="shared" si="102"/>
        <v/>
      </c>
      <c r="AI221" s="370"/>
      <c r="AJ221" s="635"/>
      <c r="AK221" s="619" t="str">
        <f t="shared" si="103"/>
        <v/>
      </c>
      <c r="AL221" s="124" t="str">
        <f t="shared" si="83"/>
        <v/>
      </c>
      <c r="AM221" s="124" t="str">
        <f t="shared" si="84"/>
        <v/>
      </c>
      <c r="AN221" s="124" t="str">
        <f t="shared" si="85"/>
        <v/>
      </c>
      <c r="AO221" s="124" t="str">
        <f t="shared" si="86"/>
        <v/>
      </c>
      <c r="AP221" s="184"/>
      <c r="AQ221" s="182"/>
      <c r="AR221" s="182"/>
      <c r="AS221" s="182"/>
      <c r="AT221" s="182"/>
      <c r="AU221" s="127" t="str">
        <f t="shared" si="87"/>
        <v/>
      </c>
      <c r="AV221" s="354"/>
      <c r="AW221" s="127" t="str">
        <f t="shared" si="88"/>
        <v/>
      </c>
      <c r="AX221" s="144" t="str">
        <f t="shared" si="89"/>
        <v/>
      </c>
      <c r="AY221" s="182"/>
      <c r="AZ221" s="23"/>
      <c r="BA221" s="23"/>
      <c r="BB221" s="183"/>
      <c r="BC221" s="622"/>
      <c r="BD221" s="649" t="str">
        <f t="shared" si="104"/>
        <v/>
      </c>
      <c r="BE221" s="354"/>
      <c r="BF221" s="192" t="str">
        <f t="shared" si="105"/>
        <v/>
      </c>
      <c r="BG221" s="159"/>
      <c r="BH221" s="159"/>
      <c r="BI221" s="182"/>
      <c r="BJ221" s="194"/>
      <c r="BK221" s="194"/>
      <c r="BL221" s="194"/>
      <c r="BM221" s="127" t="str">
        <f t="shared" si="90"/>
        <v/>
      </c>
      <c r="BN221" s="194"/>
      <c r="BO221" s="178" t="str">
        <f t="shared" si="91"/>
        <v/>
      </c>
      <c r="BP221" s="191"/>
      <c r="BQ221" s="182"/>
      <c r="BR221" s="23"/>
      <c r="BS221" s="23"/>
      <c r="BT221" s="23"/>
      <c r="BU221" s="651"/>
      <c r="BV221" s="647"/>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633" t="str">
        <f t="shared" si="106"/>
        <v/>
      </c>
      <c r="DY221" s="736"/>
      <c r="DZ221" s="334"/>
      <c r="EA221" s="736"/>
      <c r="EB221" s="197"/>
      <c r="EC221" s="194"/>
      <c r="ED221" s="197"/>
      <c r="EE221" s="197"/>
      <c r="EF221" s="194"/>
      <c r="EG221" s="194"/>
      <c r="EH221" s="194"/>
      <c r="EI221" s="123" t="str">
        <f t="shared" si="92"/>
        <v/>
      </c>
      <c r="EJ221" s="194"/>
      <c r="EK221" s="620" t="str">
        <f t="shared" si="93"/>
        <v/>
      </c>
      <c r="EL221" s="756"/>
      <c r="EM221" s="620" t="str">
        <f t="shared" si="107"/>
        <v/>
      </c>
      <c r="EN221" s="733"/>
      <c r="EO221" s="163"/>
      <c r="EP221" s="163"/>
      <c r="EQ221" s="163"/>
      <c r="ER221" s="163"/>
      <c r="ES221" s="163"/>
      <c r="ET221" s="163"/>
      <c r="EU221" s="163"/>
      <c r="EV221" s="163"/>
      <c r="EW221" s="163"/>
      <c r="EX221" s="163"/>
      <c r="EY221" s="163"/>
      <c r="EZ221" s="163"/>
      <c r="FA221" s="163"/>
      <c r="FB221" s="163"/>
      <c r="FC221" s="742"/>
      <c r="FD221" s="648" t="str">
        <f t="shared" si="94"/>
        <v/>
      </c>
      <c r="FE221" s="183"/>
      <c r="FF221" s="201"/>
      <c r="FG221" s="201"/>
      <c r="FH221" s="201"/>
      <c r="FI221" s="201"/>
      <c r="FJ221" s="201"/>
      <c r="FK221" s="201"/>
      <c r="FL221" s="182"/>
      <c r="FM221" s="182"/>
      <c r="FN221" s="334"/>
      <c r="FO221" s="123" t="str">
        <f t="shared" si="95"/>
        <v/>
      </c>
      <c r="FP221" s="889" t="str">
        <f>IF(Table1[[#This Row],[Baumwollanteil (in %)]]&lt;&gt;"","05","")</f>
        <v/>
      </c>
      <c r="FQ221" s="999"/>
      <c r="FR221" s="179" t="str">
        <f t="shared" si="96"/>
        <v/>
      </c>
      <c r="FS221" s="175"/>
      <c r="FT221" s="175"/>
      <c r="FU221" s="175"/>
      <c r="FV221" s="745" t="str">
        <f t="shared" si="97"/>
        <v/>
      </c>
      <c r="FZ221" s="24"/>
      <c r="GA221" s="24"/>
      <c r="GC221" s="1010" t="str">
        <f>IF(Table1[[#This Row],[Global Trade Item Number (GTIN)]]="","",Table1[[#This Row],[Global Trade Item Number (GTIN)]])</f>
        <v/>
      </c>
      <c r="GD221" s="790" t="str">
        <f>IF(Table1[[#This Row],[WAWI-Nr./ Kreditoren-Nummer
(ASDV)]]&lt;&gt;"",Table1[[#This Row],[WAWI-Nr./ Kreditoren-Nummer
(ASDV)]],"")</f>
        <v/>
      </c>
      <c r="GE221" s="190"/>
      <c r="GF221" s="790" t="str">
        <f>IF(Table1[[#This Row],[Gültig ab (Datum)]]&lt;&gt;"","31.12.9999","")</f>
        <v/>
      </c>
      <c r="GG221" s="190"/>
      <c r="GH221" s="190"/>
      <c r="GI221" s="616"/>
      <c r="GJ221" s="765"/>
      <c r="GK221" s="763"/>
      <c r="GL221" s="617"/>
      <c r="GM221" s="617"/>
      <c r="GN221" s="617"/>
      <c r="GO221" s="617"/>
      <c r="GP221" s="617"/>
      <c r="GQ221" s="775"/>
      <c r="GR221" s="771"/>
      <c r="GS221" s="159"/>
      <c r="GT221" s="610"/>
      <c r="GU221" s="610"/>
      <c r="GV221" s="610"/>
      <c r="GW221" s="610"/>
      <c r="GX221" s="610"/>
      <c r="GY221" s="610"/>
      <c r="GZ221" s="610"/>
      <c r="HA221" s="610"/>
      <c r="HB221" s="771"/>
      <c r="HC221" s="610"/>
      <c r="HD221" s="610"/>
      <c r="HE221" s="610"/>
      <c r="HF221" s="610"/>
      <c r="HG221" s="610"/>
      <c r="HH221" s="610"/>
      <c r="HI221" s="610"/>
      <c r="HJ221" s="610"/>
      <c r="HK221" s="610"/>
      <c r="HL221" s="771"/>
      <c r="HM221" s="610"/>
      <c r="HN221" s="610"/>
      <c r="HO221" s="610"/>
      <c r="HP221" s="610"/>
      <c r="HQ221" s="610"/>
      <c r="HR221" s="610"/>
      <c r="HS221" s="610"/>
      <c r="HT221" s="610"/>
      <c r="HU221" s="610"/>
      <c r="HV221" s="771"/>
      <c r="HW221" s="610"/>
      <c r="HX221" s="610"/>
      <c r="HY221" s="610"/>
      <c r="HZ221" s="610"/>
      <c r="IA221" s="610"/>
      <c r="IB221" s="610"/>
      <c r="IC221" s="610"/>
      <c r="ID221" s="610"/>
      <c r="IE221" s="610"/>
      <c r="IF221" s="610"/>
      <c r="IG221" s="771"/>
      <c r="IH221" s="610"/>
      <c r="II221" s="610"/>
      <c r="IJ221" s="610"/>
      <c r="IK221" s="610"/>
      <c r="IL221" s="610"/>
      <c r="IM221" s="610"/>
      <c r="IN221" s="610"/>
      <c r="IO221" s="610"/>
      <c r="IP221" s="610"/>
      <c r="IQ221" s="610"/>
      <c r="IR221" s="771"/>
      <c r="IS221" s="610"/>
      <c r="IT221" s="610"/>
      <c r="IU221" s="610"/>
      <c r="IV221" s="610"/>
      <c r="IW221" s="610"/>
      <c r="IX221" s="610"/>
      <c r="IY221" s="610"/>
      <c r="IZ221" s="610"/>
      <c r="JA221" s="610"/>
      <c r="JB221" s="610"/>
      <c r="JC221" s="771"/>
      <c r="JD221" s="610"/>
      <c r="JE221" s="610"/>
      <c r="JF221" s="610"/>
      <c r="JG221" s="610"/>
      <c r="JH221" s="610"/>
      <c r="JI221" s="610"/>
      <c r="JJ221" s="610"/>
      <c r="JK221" s="610"/>
      <c r="JL221" s="610"/>
      <c r="JM221" s="827"/>
      <c r="JN221" s="771"/>
      <c r="JO221" s="610"/>
      <c r="JP221" s="610"/>
      <c r="JQ221" s="610"/>
      <c r="JR221" s="610"/>
      <c r="JS221" s="610"/>
      <c r="JT221" s="610"/>
      <c r="JU221" s="610"/>
      <c r="JV221" s="610"/>
      <c r="JW221" s="610"/>
      <c r="JX221" s="610"/>
      <c r="JY221" s="771"/>
      <c r="JZ221" s="610"/>
      <c r="KA221" s="610"/>
      <c r="KB221" s="610"/>
      <c r="KC221" s="610"/>
      <c r="KD221" s="610"/>
      <c r="KE221" s="610"/>
      <c r="KF221" s="610"/>
      <c r="KG221" s="610"/>
      <c r="KH221" s="610"/>
      <c r="KI221" s="610"/>
      <c r="KL221" s="803" t="str">
        <f>IF(Table1[[#This Row],[GTIN]]&lt;&gt;"",Table1[[#This Row],[GTIN]],"")</f>
        <v/>
      </c>
      <c r="KM221" s="804" t="str">
        <f>Table1[[#This Row],[Kreditor]]</f>
        <v/>
      </c>
      <c r="KN221" s="805" t="str">
        <f>IF(Table1[[#This Row],[Gültig ab (Datum)]]&lt;&gt;"",Table1[[#This Row],[Gültig ab (Datum)]],"")</f>
        <v/>
      </c>
      <c r="KO221" s="805" t="str">
        <f>Table1[[#This Row],[Gültig bis]]</f>
        <v/>
      </c>
      <c r="KP221" s="818" t="str">
        <f>IF(Table1[[#This Row],[Artikel verpackt? 
(X=Ja)]]="","",Table1[[#This Row],[Artikel verpackt? 
(X=Ja)]])</f>
        <v/>
      </c>
      <c r="KQ221" s="806" t="str">
        <f>IF(Table1[[#This Row],[Verpackung recyclingfähig?
(X=Ja)]]="","",Table1[[#This Row],[Verpackung recyclingfähig?
(X=Ja)]])</f>
        <v/>
      </c>
      <c r="KR221" s="807"/>
      <c r="KS221" s="808"/>
      <c r="KT221" s="809"/>
      <c r="KU221" s="809"/>
      <c r="KV221" s="809"/>
      <c r="KW221" s="809"/>
      <c r="KX221" s="809"/>
      <c r="KY221" s="809"/>
      <c r="KZ221" s="810"/>
      <c r="LA221" s="811" t="str">
        <f>IF(Table1[[#This Row],[Hauptkörper - B1 - Art]]="","",VLOOKUP(Table1[[#This Row],[Hauptkörper - B1 - Art]],'DD FD'!B:C,2,FALSE))</f>
        <v/>
      </c>
      <c r="LB221" s="812" t="str">
        <f>IF(Table1[[#This Row],[Hauptkörper - B1 - Fraktion]]="","",VLOOKUP(Table1[[#This Row],[Hauptkörper - B1 - Fraktion]],'DD FD'!H:J,3,FALSE))</f>
        <v/>
      </c>
      <c r="LC221" s="809" t="str">
        <f>IF(Table1[[#This Row],[Hauptkörper - B1 - Gewicht
(in G)]]="","",Table1[[#This Row],[Hauptkörper - B1 - Gewicht
(in G)]])</f>
        <v/>
      </c>
      <c r="LD221" s="809" t="str">
        <f>IF(Table1[[#This Row],[Hauptkörper - B1 - Lizenzierungs-pflichtig? (X=Ja)]]="","",Table1[[#This Row],[Hauptkörper - B1 - Lizenzierungs-pflichtig? (X=Ja)]])</f>
        <v/>
      </c>
      <c r="LE221" s="812" t="str">
        <f>IF(Table1[[#This Row],[Hauptkörper - B1 - Virgin Material]]="","",VLOOKUP(Table1[[#This Row],[Hauptkörper - B1 - Virgin Material]],'DD FD'!AJ:AK,2,FALSE))</f>
        <v/>
      </c>
      <c r="LF221" s="813" t="str">
        <f>IF(Table1[[#This Row],[Hauptkörper - B1 - Virgin Material Anteil (in %)]]="","",Table1[[#This Row],[Hauptkörper - B1 - Virgin Material Anteil (in %)]])</f>
        <v/>
      </c>
      <c r="LG221" s="812" t="str">
        <f>IF(Table1[[#This Row],[Hauptkörper - B1 - Recyceltes Material]]="","",VLOOKUP(Table1[[#This Row],[Hauptkörper - B1 - Recyceltes Material]],'DD FD'!AL:AM,2,FALSE))</f>
        <v/>
      </c>
      <c r="LH221" s="813" t="str">
        <f>IF(Table1[[#This Row],[Hauptkörper - B1 - Recyceltes Material Anteil (in %)]]="","",Table1[[#This Row],[Hauptkörper - B1 - Recyceltes Material Anteil (in %)]])</f>
        <v/>
      </c>
      <c r="LI221" s="814" t="str">
        <f>IF(Table1[[#This Row],[Hauptkörper - B1 - Beschichtung]]="","",VLOOKUP(Table1[[#This Row],[Hauptkörper - B1 - Beschichtung]],'DD FD'!AE:AF,2,FALSE))</f>
        <v/>
      </c>
      <c r="LJ221" s="815" t="str">
        <f>IF(Table1[[#This Row],[Hauptkörper - B1 - Beschichtung Anteil (in %)]]="","",Table1[[#This Row],[Hauptkörper - B1 - Beschichtung Anteil (in %)]])</f>
        <v/>
      </c>
      <c r="LK221" s="811" t="str">
        <f>IF(Table1[[#This Row],[Hauptkörper - B2 - Art]]="","",VLOOKUP(Table1[[#This Row],[Hauptkörper - B2 - Art]],'DD FD'!B:C,2,FALSE))</f>
        <v/>
      </c>
      <c r="LL221" s="812" t="str">
        <f>IF(Table1[[#This Row],[Hauptkörper - B2 - Fraktion]]="","",VLOOKUP(Table1[[#This Row],[Hauptkörper - B2 - Fraktion]],'DD FD'!H:J,3,FALSE))</f>
        <v/>
      </c>
      <c r="LM221" s="809" t="str">
        <f>IF(Table1[[#This Row],[Hauptkörper - B2 - Gewicht
(in G)]]="","",Table1[[#This Row],[Hauptkörper - B2 - Gewicht
(in G)]])</f>
        <v/>
      </c>
      <c r="LN221" s="809" t="str">
        <f>IF(Table1[[#This Row],[Hauptkörper - B2 - Lizenzierungs-pflichtig? (X=Ja)]]="","",Table1[[#This Row],[Hauptkörper - B2 - Lizenzierungs-pflichtig? (X=Ja)]])</f>
        <v/>
      </c>
      <c r="LO221" s="812" t="str">
        <f>IF(Table1[[#This Row],[Hauptkörper - B2 - Virgin Material]]="","",VLOOKUP(Table1[[#This Row],[Hauptkörper - B2 - Virgin Material]],'DD FD'!AJ:AK,2,FALSE))</f>
        <v/>
      </c>
      <c r="LP221" s="813" t="str">
        <f>IF(Table1[[#This Row],[Hauptkörper - B2 - Virgin Material Anteil (in %)]]="","",Table1[[#This Row],[Hauptkörper - B2 - Virgin Material Anteil (in %)]])</f>
        <v/>
      </c>
      <c r="LQ221" s="812" t="str">
        <f>IF(Table1[[#This Row],[Hauptkörper - B2 - Recyceltes Material]]="","",VLOOKUP(Table1[[#This Row],[Hauptkörper - B2 - Recyceltes Material]],'DD FD'!AL:AM,2,FALSE))</f>
        <v/>
      </c>
      <c r="LR221" s="813" t="str">
        <f>IF(Table1[[#This Row],[Hauptkörper - B2 - Recyceltes Material Anteil (in %)]]="","",Table1[[#This Row],[Hauptkörper - B2 - Recyceltes Material Anteil (in %)]])</f>
        <v/>
      </c>
      <c r="LS221" s="812" t="str">
        <f>IF(Table1[[#This Row],[Hauptkörper - B2 - Beschichtung]]="","",VLOOKUP(Table1[[#This Row],[Hauptkörper - B2 - Beschichtung]],'DD FD'!AE:AF,2,FALSE))</f>
        <v/>
      </c>
      <c r="LT221" s="815" t="str">
        <f>IF(Table1[[#This Row],[Hauptkörper - B2 - Beschichtung Anteil (in %)]]="","",Table1[[#This Row],[Hauptkörper - B2 - Beschichtung Anteil (in %)]])</f>
        <v/>
      </c>
      <c r="LU221" s="811" t="str">
        <f>IF(Table1[[#This Row],[Hauptkörper - B3 - Art]]="","",VLOOKUP(Table1[[#This Row],[Hauptkörper - B3 - Art]],'DD FD'!B:C,2,FALSE))</f>
        <v/>
      </c>
      <c r="LV221" s="812" t="str">
        <f>IF(Table1[[#This Row],[Hauptkörper - B3 - Fraktion]]="","",VLOOKUP(Table1[[#This Row],[Hauptkörper - B3 - Fraktion]],'DD FD'!H:J,3,FALSE))</f>
        <v/>
      </c>
      <c r="LW221" s="809" t="str">
        <f>IF(Table1[[#This Row],[Hauptkörper - B3 - Gewicht
(in G)]]="","",Table1[[#This Row],[Hauptkörper - B3 - Gewicht
(in G)]])</f>
        <v/>
      </c>
      <c r="LX221" s="809" t="str">
        <f>IF(Table1[[#This Row],[Hauptkörper - B3 - Lizenzierungs-pflichtig? (X=Ja)]]="","",Table1[[#This Row],[Hauptkörper - B3 - Lizenzierungs-pflichtig? (X=Ja)]])</f>
        <v/>
      </c>
      <c r="LY221" s="812" t="str">
        <f>IF(Table1[[#This Row],[Hauptkörper - B3 - Virgin Material]]="","",VLOOKUP(Table1[[#This Row],[Hauptkörper - B3 - Virgin Material]],'DD FD'!AJ:AK,2,FALSE))</f>
        <v/>
      </c>
      <c r="LZ221" s="813" t="str">
        <f>IF(Table1[[#This Row],[Hauptkörper - B3 - Virgin Material Anteil (in %)]]="","",Table1[[#This Row],[Hauptkörper - B3 - Virgin Material Anteil (in %)]])</f>
        <v/>
      </c>
      <c r="MA221" s="812" t="str">
        <f>IF(Table1[[#This Row],[Hauptkörper - B3 - Recyceltes Material]]="","",VLOOKUP(Table1[[#This Row],[Hauptkörper - B3 - Recyceltes Material]],'DD FD'!AL:AM,2,FALSE))</f>
        <v/>
      </c>
      <c r="MB221" s="813" t="str">
        <f>IF(Table1[[#This Row],[Hauptkörper - B3 - Recyceltes Material Anteil (in %)]]="","",Table1[[#This Row],[Hauptkörper - B3 - Recyceltes Material Anteil (in %)]])</f>
        <v/>
      </c>
      <c r="MC221" s="812" t="str">
        <f>IF(Table1[[#This Row],[Hauptkörper - B3 - Beschichtung]]="","",VLOOKUP(Table1[[#This Row],[Hauptkörper - B3 - Beschichtung]],'DD FD'!AE:AF,2,FALSE))</f>
        <v/>
      </c>
      <c r="MD221" s="815" t="str">
        <f>IF(Table1[[#This Row],[Hauptkörper - B3 - Beschichtung Anteil (in %)]]="","",Table1[[#This Row],[Hauptkörper - B3 - Beschichtung Anteil (in %)]])</f>
        <v/>
      </c>
      <c r="ME221" s="811" t="str">
        <f>IF(Table1[[#This Row],[Verschluss - B1 - Art]]="","",VLOOKUP(Table1[[#This Row],[Verschluss - B1 - Art]],'DD FD'!D:E,2,FALSE))</f>
        <v/>
      </c>
      <c r="MF221" s="812" t="str">
        <f>IF(Table1[[#This Row],[Verschluss - B1 - Fraktion]]="","",VLOOKUP(Table1[[#This Row],[Verschluss - B1 - Fraktion]],'DD FD'!H:J,3,FALSE))</f>
        <v/>
      </c>
      <c r="MG221" s="809" t="str">
        <f>IF(Table1[[#This Row],[Verschluss - B1 - Gewicht (in G)]]="","",Table1[[#This Row],[Verschluss - B1 - Gewicht (in G)]])</f>
        <v/>
      </c>
      <c r="MH221" s="809" t="str">
        <f>IF(Table1[[#This Row],[Verschluss - B1 - Lizenzierungs-pflichtig? (X=Ja)]]="","",Table1[[#This Row],[Verschluss - B1 - Lizenzierungs-pflichtig? (X=Ja)]])</f>
        <v/>
      </c>
      <c r="MI221" s="809" t="str">
        <f>IF(Table1[[#This Row],[Verschluss - B1 - Trennbar vom Hauptkörper? (X=Ja)]]="","",Table1[[#This Row],[Verschluss - B1 - Trennbar vom Hauptkörper? (X=Ja)]])</f>
        <v/>
      </c>
      <c r="MJ221" s="812" t="str">
        <f>IF(Table1[[#This Row],[Verschluss - B1 - Virgin Material]]="","",VLOOKUP(Table1[[#This Row],[Verschluss - B1 - Virgin Material]],'DD FD'!AJ:AK,2,FALSE))</f>
        <v/>
      </c>
      <c r="MK221" s="813" t="str">
        <f>IF(Table1[[#This Row],[Verschluss - B1 - Virgin Material Anteil (in %)]]="","",Table1[[#This Row],[Verschluss - B1 - Virgin Material Anteil (in %)]])</f>
        <v/>
      </c>
      <c r="ML221" s="812" t="str">
        <f>IF(Table1[[#This Row],[Verschluss - B1 - Recyceltes Material]]="","",VLOOKUP(Table1[[#This Row],[Verschluss - B1 - Recyceltes Material]],'DD FD'!AL:AM,2,FALSE))</f>
        <v/>
      </c>
      <c r="MM221" s="813" t="str">
        <f>IF(Table1[[#This Row],[Verschluss - B1 - Recyceltes Material Anteil (in %)]]="","",Table1[[#This Row],[Verschluss - B1 - Recyceltes Material Anteil (in %)]])</f>
        <v/>
      </c>
      <c r="MN221" s="812" t="str">
        <f>IF(Table1[[#This Row],[Verschluss - B1 - Beschichtung]]="","",VLOOKUP(Table1[[#This Row],[Verschluss - B1 - Beschichtung]],'DD FD'!AE:AF,2,FALSE))</f>
        <v/>
      </c>
      <c r="MO221" s="815" t="str">
        <f>IF(Table1[[#This Row],[Verschluss - B1 - Beschichtung Anteil (in %)]]="","",Table1[[#This Row],[Verschluss - B1 - Beschichtung Anteil (in %)]])</f>
        <v/>
      </c>
      <c r="MP221" s="811" t="str">
        <f>IF(Table1[[#This Row],[Verschluss - B2 - Art]]="","",VLOOKUP(Table1[[#This Row],[Verschluss - B2 - Art]],'DD FD'!D:E,2,FALSE))</f>
        <v/>
      </c>
      <c r="MQ221" s="812" t="str">
        <f>IF(Table1[[#This Row],[Verschluss - B2 - Fraktion]]="","",VLOOKUP(Table1[[#This Row],[Verschluss - B2 - Fraktion]],'DD FD'!H:J,3,FALSE))</f>
        <v/>
      </c>
      <c r="MR221" s="809" t="str">
        <f>IF(Table1[[#This Row],[Verschluss - B2 - Gewicht (in G)]]="","",Table1[[#This Row],[Verschluss - B2 - Gewicht (in G)]])</f>
        <v/>
      </c>
      <c r="MS221" s="809" t="str">
        <f>IF(Table1[[#This Row],[Verschluss - B2 - Lizenzierungs-pflichtig? (X=Ja)]]="","",Table1[[#This Row],[Verschluss - B2 - Lizenzierungs-pflichtig? (X=Ja)]])</f>
        <v/>
      </c>
      <c r="MT221" s="809" t="str">
        <f>IF(Table1[[#This Row],[Verschluss - B2 - Trennbar vom Hauptkörper? (X=Ja)]]="","",Table1[[#This Row],[Verschluss - B2 - Trennbar vom Hauptkörper? (X=Ja)]])</f>
        <v/>
      </c>
      <c r="MU221" s="812" t="str">
        <f>IF(Table1[[#This Row],[Verschluss - B2 - Virgin Material]]="","",VLOOKUP(Table1[[#This Row],[Verschluss - B2 - Virgin Material]],'DD FD'!AJ:AK,2,FALSE))</f>
        <v/>
      </c>
      <c r="MV221" s="813" t="str">
        <f>IF(Table1[[#This Row],[Verschluss - B2 - Virgin Material Anteil (in %)]]="","",Table1[[#This Row],[Verschluss - B2 - Virgin Material Anteil (in %)]])</f>
        <v/>
      </c>
      <c r="MW221" s="812" t="str">
        <f>IF(Table1[[#This Row],[Verschluss - B2 - Recyceltes Material]]="","",VLOOKUP(Table1[[#This Row],[Verschluss - B2 - Recyceltes Material]],'DD FD'!AL:AM,2,FALSE))</f>
        <v/>
      </c>
      <c r="MX221" s="813" t="str">
        <f>IF(Table1[[#This Row],[Verschluss - B2 - Recyceltes Material Anteil (in %)]]="","",Table1[[#This Row],[Verschluss - B2 - Recyceltes Material Anteil (in %)]])</f>
        <v/>
      </c>
      <c r="MY221" s="812" t="str">
        <f>IF(Table1[[#This Row],[Verschluss - B2 - Beschichtung]]="","",VLOOKUP(Table1[[#This Row],[Verschluss - B2 - Beschichtung]],'DD FD'!AE:AF,2,FALSE))</f>
        <v/>
      </c>
      <c r="MZ221" s="815" t="str">
        <f>IF(Table1[[#This Row],[Verschluss - B2 - Beschichtung Anteil (in %)]]="","",Table1[[#This Row],[Verschluss - B2 - Beschichtung Anteil (in %)]])</f>
        <v/>
      </c>
      <c r="NA221" s="811" t="str">
        <f>IF(Table1[[#This Row],[Verschluss - B3 - Art]]="","",VLOOKUP(Table1[[#This Row],[Verschluss - B3 - Art]],'DD FD'!D:E,2,FALSE))</f>
        <v/>
      </c>
      <c r="NB221" s="812" t="str">
        <f>IF(Table1[[#This Row],[Verschluss - B3 - Fraktion]]="","",VLOOKUP(Table1[[#This Row],[Verschluss - B3 - Fraktion]],'DD FD'!H:J,3,FALSE))</f>
        <v/>
      </c>
      <c r="NC221" s="809" t="str">
        <f>IF(Table1[[#This Row],[Verschluss - B3 - Gewicht (in G)]]="","",Table1[[#This Row],[Verschluss - B3 - Gewicht (in G)]])</f>
        <v/>
      </c>
      <c r="ND221" s="809" t="str">
        <f>IF(Table1[[#This Row],[Verschluss - B3 - Lizenzierungs-pflichtig? (X=Ja)]]="","",Table1[[#This Row],[Verschluss - B3 - Lizenzierungs-pflichtig? (X=Ja)]])</f>
        <v/>
      </c>
      <c r="NE221" s="809" t="str">
        <f>IF(Table1[[#This Row],[Verschluss - B3 - Trennbar vom Hauptkörper? (X=Ja)]]="","",Table1[[#This Row],[Verschluss - B3 - Trennbar vom Hauptkörper? (X=Ja)]])</f>
        <v/>
      </c>
      <c r="NF221" s="812" t="str">
        <f>IF(Table1[[#This Row],[Verschluss - B3 - Virgin Material]]="","",VLOOKUP(Table1[[#This Row],[Verschluss - B3 - Virgin Material]],'DD FD'!AJ:AK,2,FALSE))</f>
        <v/>
      </c>
      <c r="NG221" s="813" t="str">
        <f>IF(Table1[[#This Row],[Verschluss - B3 - Virgin Material Anteil (in %)]]="","",Table1[[#This Row],[Verschluss - B3 - Virgin Material Anteil (in %)]])</f>
        <v/>
      </c>
      <c r="NH221" s="812" t="str">
        <f>IF(Table1[[#This Row],[Verschluss - B3 - Recyceltes Material]]="","",VLOOKUP(Table1[[#This Row],[Verschluss - B3 - Recyceltes Material]],'DD FD'!AL:AM,2,FALSE))</f>
        <v/>
      </c>
      <c r="NI221" s="813" t="str">
        <f>IF(Table1[[#This Row],[Verschluss - B3 - Recyceltes Material Anteil (in %)]]="","",Table1[[#This Row],[Verschluss - B3 - Recyceltes Material Anteil (in %)]])</f>
        <v/>
      </c>
      <c r="NJ221" s="812" t="str">
        <f>IF(Table1[[#This Row],[Verschluss - B3 - Beschichtung]]="","",VLOOKUP(Table1[[#This Row],[Verschluss - B3 - Beschichtung]],'DD FD'!AE:AF,2,FALSE))</f>
        <v/>
      </c>
      <c r="NK221" s="815" t="str">
        <f>IF(Table1[[#This Row],[Verschluss - B3 - Beschichtung Anteil (in %)]]="","",Table1[[#This Row],[Verschluss - B3 - Beschichtung Anteil (in %)]])</f>
        <v/>
      </c>
      <c r="NL221" s="811" t="str">
        <f>IF(Table1[[#This Row],[Etikett - B1 - Art]]="","",VLOOKUP(Table1[[#This Row],[Etikett - B1 - Art]],'DD FD'!F:G,2,FALSE))</f>
        <v/>
      </c>
      <c r="NM221" s="812" t="str">
        <f>IF(Table1[[#This Row],[Etikett - B1 - Fraktion]]="","",VLOOKUP(Table1[[#This Row],[Etikett - B1 - Fraktion]],'DD FD'!H:J,3,FALSE))</f>
        <v/>
      </c>
      <c r="NN221" s="809" t="str">
        <f>IF(Table1[[#This Row],[Etikett - B1 - Gewicht (in G)]]="","",Table1[[#This Row],[Etikett - B1 - Gewicht (in G)]])</f>
        <v/>
      </c>
      <c r="NO221" s="809" t="str">
        <f>IF(Table1[[#This Row],[Etikett - B1 - Lizenzierungs-pflichtig? (X=Ja)]]="","",Table1[[#This Row],[Etikett - B1 - Lizenzierungs-pflichtig? (X=Ja)]])</f>
        <v/>
      </c>
      <c r="NP221" s="809" t="str">
        <f>IF(Table1[[#This Row],[Etikett - B1 - Trennbar vom Hauptkörper? (X=Ja)]]="","",Table1[[#This Row],[Etikett - B1 - Trennbar vom Hauptkörper? (X=Ja)]])</f>
        <v/>
      </c>
      <c r="NQ221" s="812" t="str">
        <f>IF(Table1[[#This Row],[Etikett - B1 - Virgin Material]]="","",VLOOKUP(Table1[[#This Row],[Etikett - B1 - Virgin Material]],'DD FD'!AJ:AK,2,FALSE))</f>
        <v/>
      </c>
      <c r="NR221" s="813" t="str">
        <f>IF(Table1[[#This Row],[Etikett - B1 - Virgin Material Anteil (in %)]]="","",Table1[[#This Row],[Etikett - B1 - Virgin Material Anteil (in %)]])</f>
        <v/>
      </c>
      <c r="NS221" s="812" t="str">
        <f>IF(Table1[[#This Row],[Etikett - B1 - Recyceltes Material]]="","",VLOOKUP(Table1[[#This Row],[Etikett - B1 - Recyceltes Material]],'DD FD'!AL:AM,2,FALSE))</f>
        <v/>
      </c>
      <c r="NT221" s="813" t="str">
        <f>IF(Table1[[#This Row],[Etikett - B1 - Recyceltes Material Anteil (in %)]]="","",Table1[[#This Row],[Etikett - B1 - Recyceltes Material Anteil (in %)]])</f>
        <v/>
      </c>
      <c r="NU221" s="812" t="str">
        <f>IF(Table1[[#This Row],[Etikett - B1 - Beschichtung]]="","",VLOOKUP(Table1[[#This Row],[Etikett - B1 - Beschichtung]],'DD FD'!AE:AF,2,FALSE))</f>
        <v/>
      </c>
      <c r="NV221" s="815" t="str">
        <f>IF(Table1[[#This Row],[Etikett - B1 - Beschichtung Anteil (in %)]]="","",Table1[[#This Row],[Etikett - B1 - Beschichtung Anteil (in %)]])</f>
        <v/>
      </c>
      <c r="NW221" s="811" t="str">
        <f>IF(Table1[[#This Row],[Etikett - B2 - Art]]="","",VLOOKUP(Table1[[#This Row],[Etikett - B2 - Art]],'DD FD'!F:G,2,FALSE))</f>
        <v/>
      </c>
      <c r="NX221" s="812" t="str">
        <f>IF(Table1[[#This Row],[Etikett - B2 - Fraktion]]="","",VLOOKUP(Table1[[#This Row],[Etikett - B2 - Fraktion]],'DD FD'!H:J,3,FALSE))</f>
        <v/>
      </c>
      <c r="NY221" s="809" t="str">
        <f>IF(Table1[[#This Row],[Etikett - B2 - Gewicht (in G)]]="","",Table1[[#This Row],[Etikett - B2 - Gewicht (in G)]])</f>
        <v/>
      </c>
      <c r="NZ221" s="809" t="str">
        <f>IF(Table1[[#This Row],[Etikett - B2 - Lizenzierungs-pflichtig? (X=Ja)]]="","",Table1[[#This Row],[Etikett - B2 - Lizenzierungs-pflichtig? (X=Ja)]])</f>
        <v/>
      </c>
      <c r="OA221" s="809" t="str">
        <f>IF(Table1[[#This Row],[Etikett - B2 - Trennbar vom Hauptkörper? (X=Ja)]]="","",Table1[[#This Row],[Etikett - B2 - Trennbar vom Hauptkörper? (X=Ja)]])</f>
        <v/>
      </c>
      <c r="OB221" s="812" t="str">
        <f>IF(Table1[[#This Row],[Etikett - B2 - Virgin Material]]="","",VLOOKUP(Table1[[#This Row],[Etikett - B2 - Virgin Material]],'DD FD'!AJ:AK,2,FALSE))</f>
        <v/>
      </c>
      <c r="OC221" s="813" t="str">
        <f>IF(Table1[[#This Row],[Etikett - B2 - Virgin Material Anteil (in %)]]="","",Table1[[#This Row],[Etikett - B2 - Virgin Material Anteil (in %)]])</f>
        <v/>
      </c>
      <c r="OD221" s="812" t="str">
        <f>IF(Table1[[#This Row],[Etikett - B2 - Recyceltes Material]]="","",VLOOKUP(Table1[[#This Row],[Etikett - B2 - Recyceltes Material]],'DD FD'!AL:AM,2,FALSE))</f>
        <v/>
      </c>
      <c r="OE221" s="813" t="str">
        <f>IF(Table1[[#This Row],[Etikett - B2 - Recyceltes Material Anteil (in %)]]="","",Table1[[#This Row],[Etikett - B2 - Recyceltes Material Anteil (in %)]])</f>
        <v/>
      </c>
      <c r="OF221" s="812" t="str">
        <f>IF(Table1[[#This Row],[Etikett - B2 - Beschichtung]]="","",VLOOKUP(Table1[[#This Row],[Etikett - B2 - Beschichtung]],'DD FD'!AE:AF,2,FALSE))</f>
        <v/>
      </c>
      <c r="OG221" s="815" t="str">
        <f>IF(Table1[[#This Row],[Etikett - B2 - Beschichtung Anteil (in %)]]="","",Table1[[#This Row],[Etikett - B2 - Beschichtung Anteil (in %)]])</f>
        <v/>
      </c>
      <c r="OH221" s="811" t="str">
        <f>IF(Table1[[#This Row],[Etikett - B3 - Art]]="","",VLOOKUP(Table1[[#This Row],[Etikett - B3 - Art]],'DD FD'!F:G,2,FALSE))</f>
        <v/>
      </c>
      <c r="OI221" s="812" t="str">
        <f>IF(Table1[[#This Row],[Etikett - B3 - Fraktion]]="","",VLOOKUP(Table1[[#This Row],[Etikett - B3 - Fraktion]],'DD FD'!H:J,3,FALSE))</f>
        <v/>
      </c>
      <c r="OJ221" s="809" t="str">
        <f>IF(Table1[[#This Row],[Etikett - B3 - Gewicht (in G)]]="","",Table1[[#This Row],[Etikett - B3 - Gewicht (in G)]])</f>
        <v/>
      </c>
      <c r="OK221" s="809" t="str">
        <f>IF(Table1[[#This Row],[Etikett - B3 - Lizenzierungs-pflichtig? (X=Ja)]]="","",Table1[[#This Row],[Etikett - B3 - Lizenzierungs-pflichtig? (X=Ja)]])</f>
        <v/>
      </c>
      <c r="OL221" s="809" t="str">
        <f>IF(Table1[[#This Row],[Etikett - B3 - Trennbar vom Hauptkörper? (X=Ja)]]="","",Table1[[#This Row],[Etikett - B3 - Trennbar vom Hauptkörper? (X=Ja)]])</f>
        <v/>
      </c>
      <c r="OM221" s="812" t="str">
        <f>IF(Table1[[#This Row],[Etikett - B3 - Virgin Material]]="","",VLOOKUP(Table1[[#This Row],[Etikett - B3 - Virgin Material]],'DD FD'!AJ:AK,2,FALSE))</f>
        <v/>
      </c>
      <c r="ON221" s="813" t="str">
        <f>IF(Table1[[#This Row],[Etikett - B3 - Virgin Material Anteil (in %)]]="","",Table1[[#This Row],[Etikett - B3 - Virgin Material Anteil (in %)]])</f>
        <v/>
      </c>
      <c r="OO221" s="812" t="str">
        <f>IF(Table1[[#This Row],[Etikett - B3 - Recyceltes Material]]="","",VLOOKUP(Table1[[#This Row],[Etikett - B3 - Recyceltes Material]],'DD FD'!AL:AM,2,FALSE))</f>
        <v/>
      </c>
      <c r="OP221" s="813" t="str">
        <f>IF(Table1[[#This Row],[Etikett - B3 - Recyceltes Material Anteil (in %)]]="","",Table1[[#This Row],[Etikett - B3 - Recyceltes Material Anteil (in %)]])</f>
        <v/>
      </c>
      <c r="OQ221" s="812" t="str">
        <f>IF(Table1[[#This Row],[Etikett - B3 - Beschichtung]]="","",VLOOKUP(Table1[[#This Row],[Etikett - B3 - Beschichtung]],'DD FD'!AE:AF,2,FALSE))</f>
        <v/>
      </c>
      <c r="OR221" s="861" t="str">
        <f>IF(Table1[[#This Row],[Etikett - B3 - Beschichtung Anteil (in %)]]="","",Table1[[#This Row],[Etikett - B3 - Beschichtung Anteil (in %)]])</f>
        <v/>
      </c>
      <c r="OS221" s="866">
        <f>ROUNDUP(SUM(
IF(AND(LB221='DD FD'!$J$7,LD221='DD FD'!$AI$3),LC221,0),
IF(AND(LL221='DD FD'!$J$7,LN221='DD FD'!$AI$3),LM221,0),
IF(AND(LV221='DD FD'!$J$7,LX221='DD FD'!$AI$3),LW221,0),
IF(AND(MF221='DD FD'!$J$7,MH221='DD FD'!$AI$3),MG221,0),
IF(AND(MQ221='DD FD'!$J$7,MS221='DD FD'!$AI$3),MR221,0),
IF(AND(NB221='DD FD'!$J$7,ND221='DD FD'!$AI$3),NC221,0),
IF(AND(NM221='DD FD'!$J$7,NO221='DD FD'!$AI$3),NN221,0),
IF(AND(NX221='DD FD'!$J$7,NZ221='DD FD'!$AI$3),NY221,0),
IF(AND(OI221='DD FD'!$J$7,OK221='DD FD'!$AI$3),OJ221,0),
),2)</f>
        <v>0</v>
      </c>
      <c r="OT221" s="865">
        <f>ROUNDUP(SUM(
IF(AND(LB221='DD FD'!$J$6,LD221='DD FD'!$AI$3),LC221,0),
IF(AND(LL221='DD FD'!$J$6,LN221='DD FD'!$AI$3),LM221,0),
IF(AND(LV221='DD FD'!$J$6,LX221='DD FD'!$AI$3),LW221,0),
IF(AND(MF221='DD FD'!$J$6,MH221='DD FD'!$AI$3),MG221,0),
IF(AND(MQ221='DD FD'!$J$6,MS221='DD FD'!$AI$3),MR221,0),
IF(AND(NB221='DD FD'!$J$6,ND221='DD FD'!$AI$3),NC221,0),
IF(AND(NM221='DD FD'!$J$6,NO221='DD FD'!$AI$3),NN221,0),
IF(AND(NX221='DD FD'!$J$6,NZ221='DD FD'!$AI$3),NY221,0),
IF(AND(OI221='DD FD'!$J$6,OK221='DD FD'!$AI$3),OJ221,0),
),2)</f>
        <v>0</v>
      </c>
      <c r="OU221" s="865">
        <f>ROUNDUP(SUM(
IF(AND(LB221='DD FD'!$J$10,LD221='DD FD'!$AI$3),LC221,0),
IF(AND(LL221='DD FD'!$J$10,LN221='DD FD'!$AI$3),LM221,0),
IF(AND(LV221='DD FD'!$J$10,LX221='DD FD'!$AI$3),LW221,0),
IF(AND(MF221='DD FD'!$J$10,MH221='DD FD'!$AI$3),MG221,0),
IF(AND(MQ221='DD FD'!$J$10,MS221='DD FD'!$AI$3),MR221,0),
IF(AND(NB221='DD FD'!$J$10,ND221='DD FD'!$AI$3),NC221,0),
IF(AND(NM221='DD FD'!$J$10,NO221='DD FD'!$AI$3),NN221,0),
IF(AND(NX221='DD FD'!$J$10,NZ221='DD FD'!$AI$3),NY221,0),
IF(AND(OI221='DD FD'!$J$10,OK221='DD FD'!$AI$3),OJ221,0),
),2)</f>
        <v>0</v>
      </c>
      <c r="OV221" s="865">
        <f>ROUNDUP(SUM(
IF(AND(LB221='DD FD'!$J$8,LD221='DD FD'!$AI$3),LC221,0),
IF(AND(LL221='DD FD'!$J$8,LN221='DD FD'!$AI$3),LM221,0),
IF(AND(LV221='DD FD'!$J$8,LX221='DD FD'!$AI$3),LW221,0),
IF(AND(MF221='DD FD'!$J$8,MH221='DD FD'!$AI$3),MG221,0),
IF(AND(MQ221='DD FD'!$J$8,MS221='DD FD'!$AI$3),MR221,0),
IF(AND(NB221='DD FD'!$J$8,ND221='DD FD'!$AI$3),NC221,0),
IF(AND(NM221='DD FD'!$J$8,NO221='DD FD'!$AI$3),NN221,0),
IF(AND(NX221='DD FD'!$J$8,NZ221='DD FD'!$AI$3),NY221,0),
IF(AND(OI221='DD FD'!$J$8,OK221='DD FD'!$AI$3),OJ221,0),
),2)</f>
        <v>0</v>
      </c>
      <c r="OW221" s="865">
        <f>ROUNDUP(SUM(
IF(AND(LB221='DD FD'!$J$5,LD221='DD FD'!$AI$3),LC221,0),
IF(AND(LL221='DD FD'!$J$5,LN221='DD FD'!$AI$3),LM221,0),
IF(AND(LV221='DD FD'!$J$5,LX221='DD FD'!$AI$3),LW221,0),
IF(AND(MF221='DD FD'!$J$5,MH221='DD FD'!$AI$3),MG221,0),
IF(AND(MQ221='DD FD'!$J$5,MS221='DD FD'!$AI$3),MR221,0),
IF(AND(NB221='DD FD'!$J$5,ND221='DD FD'!$AI$3),NC221,0),
IF(AND(NM221='DD FD'!$J$5,NO221='DD FD'!$AI$3),NN221,0),
IF(AND(NX221='DD FD'!$J$5,NZ221='DD FD'!$AI$3),NY221,0),
IF(AND(OI221='DD FD'!$J$5,OK221='DD FD'!$AI$3),OJ221,0),
),2)</f>
        <v>0</v>
      </c>
      <c r="OX221" s="865">
        <f>ROUNDUP(SUM(
IF(AND(LB221='DD FD'!$J$9,LD221='DD FD'!$AI$3),LC221,0),
IF(AND(LL221='DD FD'!$J$9,LN221='DD FD'!$AI$3),LM221,0),
IF(AND(LV221='DD FD'!$J$9,LX221='DD FD'!$AI$3),LW221,0),
IF(AND(MF221='DD FD'!$J$9,MH221='DD FD'!$AI$3),MG221,0),
IF(AND(MQ221='DD FD'!$J$9,MS221='DD FD'!$AI$3),MR221,0),
IF(AND(NB221='DD FD'!$J$9,ND221='DD FD'!$AI$3),NC221,0),
IF(AND(NM221='DD FD'!$J$9,NO221='DD FD'!$AI$3),NN221,0),
IF(AND(NX221='DD FD'!$J$9,NZ221='DD FD'!$AI$3),NY221,0),
IF(AND(OI221='DD FD'!$J$9,OK221='DD FD'!$AI$3),OJ221,0),
),2)</f>
        <v>0</v>
      </c>
      <c r="OY221" s="865">
        <f>ROUNDUP(SUM(
IF(AND(LB221='DD FD'!$J$4,LD221='DD FD'!$AI$3),LC221,0),
IF(AND(LL221='DD FD'!$J$4,LN221='DD FD'!$AI$3),LM221,0),
IF(AND(LV221='DD FD'!$J$4,LX221='DD FD'!$AI$3),LW221,0),
IF(AND(MF221='DD FD'!$J$4,MH221='DD FD'!$AI$3),MG221,0),
IF(AND(MQ221='DD FD'!$J$4,MS221='DD FD'!$AI$3),MR221,0),
IF(AND(NB221='DD FD'!$J$4,ND221='DD FD'!$AI$3),NC221,0),
IF(AND(NM221='DD FD'!$J$4,NO221='DD FD'!$AI$3),NN221,0),
IF(AND(NX221='DD FD'!$J$4,NZ221='DD FD'!$AI$3),NY221,0),
IF(AND(OI221='DD FD'!$J$4,OK221='DD FD'!$AI$3),OJ221,0),
),2)</f>
        <v>0</v>
      </c>
      <c r="OZ221" s="867">
        <f>ROUNDUP(SUM(
IF(AND(LB221='DD FD'!$J$11,LD221='DD FD'!$AI$3),LC221,0),
IF(AND(LL221='DD FD'!$J$11,LN221='DD FD'!$AI$3),LM221,0),
IF(AND(LV221='DD FD'!$J$11,LX221='DD FD'!$AI$3),LW221,0),
IF(AND(MF221='DD FD'!$J$11,MH221='DD FD'!$AI$3),MG221,0),
IF(AND(MQ221='DD FD'!$J$11,MS221='DD FD'!$AI$3),MR221,0),
IF(AND(NB221='DD FD'!$J$11,ND221='DD FD'!$AI$3),NC221,0),
IF(AND(NM221='DD FD'!$J$11,NO221='DD FD'!$AI$3),NN221,0),
IF(AND(NX221='DD FD'!$J$11,NZ221='DD FD'!$AI$3),NY221,0),
IF(AND(OI221='DD FD'!$J$11,OK221='DD FD'!$AI$3),OJ221,0),
),2)</f>
        <v>0</v>
      </c>
    </row>
    <row r="222" spans="1:416">
      <c r="A222" s="663"/>
      <c r="B222" s="182"/>
      <c r="C222" s="282"/>
      <c r="D222" s="282"/>
      <c r="E222" s="183"/>
      <c r="F222" s="355"/>
      <c r="G222" s="359"/>
      <c r="H222" s="664"/>
      <c r="I222" s="173"/>
      <c r="J222" s="161" t="str">
        <f t="shared" si="81"/>
        <v/>
      </c>
      <c r="K222" s="633" t="str">
        <f t="shared" si="98"/>
        <v/>
      </c>
      <c r="L222" s="636"/>
      <c r="M222" s="124" t="str">
        <f t="shared" si="99"/>
        <v/>
      </c>
      <c r="N222" s="125" t="str">
        <f t="shared" si="82"/>
        <v/>
      </c>
      <c r="O222" s="175"/>
      <c r="P222" s="175"/>
      <c r="Q222" s="126" t="str">
        <f t="shared" si="100"/>
        <v/>
      </c>
      <c r="R222" s="184"/>
      <c r="S222" s="184"/>
      <c r="T222" s="182"/>
      <c r="U222" s="182"/>
      <c r="V222" s="182"/>
      <c r="W222" s="358"/>
      <c r="X222" s="182"/>
      <c r="Y222" s="183"/>
      <c r="Z222" s="123"/>
      <c r="AA222" s="176"/>
      <c r="AB222" s="176"/>
      <c r="AC222" s="176"/>
      <c r="AD222" s="176"/>
      <c r="AE222" s="176"/>
      <c r="AF222" s="176"/>
      <c r="AG222" s="127" t="str">
        <f t="shared" si="101"/>
        <v/>
      </c>
      <c r="AH222" s="127" t="str">
        <f t="shared" si="102"/>
        <v/>
      </c>
      <c r="AI222" s="370"/>
      <c r="AJ222" s="635"/>
      <c r="AK222" s="619" t="str">
        <f t="shared" si="103"/>
        <v/>
      </c>
      <c r="AL222" s="124" t="str">
        <f t="shared" si="83"/>
        <v/>
      </c>
      <c r="AM222" s="124" t="str">
        <f t="shared" si="84"/>
        <v/>
      </c>
      <c r="AN222" s="124" t="str">
        <f t="shared" si="85"/>
        <v/>
      </c>
      <c r="AO222" s="124" t="str">
        <f t="shared" si="86"/>
        <v/>
      </c>
      <c r="AP222" s="184"/>
      <c r="AQ222" s="182"/>
      <c r="AR222" s="182"/>
      <c r="AS222" s="182"/>
      <c r="AT222" s="182"/>
      <c r="AU222" s="127" t="str">
        <f t="shared" si="87"/>
        <v/>
      </c>
      <c r="AV222" s="354"/>
      <c r="AW222" s="127" t="str">
        <f t="shared" si="88"/>
        <v/>
      </c>
      <c r="AX222" s="144" t="str">
        <f t="shared" si="89"/>
        <v/>
      </c>
      <c r="AY222" s="182"/>
      <c r="AZ222" s="23"/>
      <c r="BA222" s="23"/>
      <c r="BB222" s="183"/>
      <c r="BC222" s="622"/>
      <c r="BD222" s="649" t="str">
        <f t="shared" si="104"/>
        <v/>
      </c>
      <c r="BE222" s="354"/>
      <c r="BF222" s="192" t="str">
        <f t="shared" si="105"/>
        <v/>
      </c>
      <c r="BG222" s="159"/>
      <c r="BH222" s="159"/>
      <c r="BI222" s="182"/>
      <c r="BJ222" s="194"/>
      <c r="BK222" s="194"/>
      <c r="BL222" s="194"/>
      <c r="BM222" s="127" t="str">
        <f t="shared" si="90"/>
        <v/>
      </c>
      <c r="BN222" s="194"/>
      <c r="BO222" s="178" t="str">
        <f t="shared" si="91"/>
        <v/>
      </c>
      <c r="BP222" s="191"/>
      <c r="BQ222" s="182"/>
      <c r="BR222" s="23"/>
      <c r="BS222" s="23"/>
      <c r="BT222" s="23"/>
      <c r="BU222" s="651"/>
      <c r="BV222" s="647"/>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633" t="str">
        <f t="shared" si="106"/>
        <v/>
      </c>
      <c r="DY222" s="736"/>
      <c r="DZ222" s="334"/>
      <c r="EA222" s="736"/>
      <c r="EB222" s="197"/>
      <c r="EC222" s="194"/>
      <c r="ED222" s="197"/>
      <c r="EE222" s="197"/>
      <c r="EF222" s="194"/>
      <c r="EG222" s="194"/>
      <c r="EH222" s="194"/>
      <c r="EI222" s="123" t="str">
        <f t="shared" si="92"/>
        <v/>
      </c>
      <c r="EJ222" s="194"/>
      <c r="EK222" s="620" t="str">
        <f t="shared" si="93"/>
        <v/>
      </c>
      <c r="EL222" s="756"/>
      <c r="EM222" s="620" t="str">
        <f t="shared" si="107"/>
        <v/>
      </c>
      <c r="EN222" s="733"/>
      <c r="EO222" s="163"/>
      <c r="EP222" s="163"/>
      <c r="EQ222" s="163"/>
      <c r="ER222" s="163"/>
      <c r="ES222" s="163"/>
      <c r="ET222" s="163"/>
      <c r="EU222" s="163"/>
      <c r="EV222" s="163"/>
      <c r="EW222" s="163"/>
      <c r="EX222" s="163"/>
      <c r="EY222" s="163"/>
      <c r="EZ222" s="163"/>
      <c r="FA222" s="163"/>
      <c r="FB222" s="163"/>
      <c r="FC222" s="742"/>
      <c r="FD222" s="648" t="str">
        <f t="shared" si="94"/>
        <v/>
      </c>
      <c r="FE222" s="183"/>
      <c r="FF222" s="201"/>
      <c r="FG222" s="201"/>
      <c r="FH222" s="201"/>
      <c r="FI222" s="201"/>
      <c r="FJ222" s="201"/>
      <c r="FK222" s="201"/>
      <c r="FL222" s="182"/>
      <c r="FM222" s="182"/>
      <c r="FN222" s="334"/>
      <c r="FO222" s="123" t="str">
        <f t="shared" si="95"/>
        <v/>
      </c>
      <c r="FP222" s="889" t="str">
        <f>IF(Table1[[#This Row],[Baumwollanteil (in %)]]&lt;&gt;"","05","")</f>
        <v/>
      </c>
      <c r="FQ222" s="999"/>
      <c r="FR222" s="179" t="str">
        <f t="shared" si="96"/>
        <v/>
      </c>
      <c r="FS222" s="175"/>
      <c r="FT222" s="175"/>
      <c r="FU222" s="175"/>
      <c r="FV222" s="745" t="str">
        <f t="shared" si="97"/>
        <v/>
      </c>
      <c r="FZ222" s="24"/>
      <c r="GA222" s="24"/>
      <c r="GC222" s="1010" t="str">
        <f>IF(Table1[[#This Row],[Global Trade Item Number (GTIN)]]="","",Table1[[#This Row],[Global Trade Item Number (GTIN)]])</f>
        <v/>
      </c>
      <c r="GD222" s="790" t="str">
        <f>IF(Table1[[#This Row],[WAWI-Nr./ Kreditoren-Nummer
(ASDV)]]&lt;&gt;"",Table1[[#This Row],[WAWI-Nr./ Kreditoren-Nummer
(ASDV)]],"")</f>
        <v/>
      </c>
      <c r="GE222" s="190"/>
      <c r="GF222" s="790" t="str">
        <f>IF(Table1[[#This Row],[Gültig ab (Datum)]]&lt;&gt;"","31.12.9999","")</f>
        <v/>
      </c>
      <c r="GG222" s="190"/>
      <c r="GH222" s="190"/>
      <c r="GI222" s="616"/>
      <c r="GJ222" s="765"/>
      <c r="GK222" s="763"/>
      <c r="GL222" s="617"/>
      <c r="GM222" s="617"/>
      <c r="GN222" s="617"/>
      <c r="GO222" s="617"/>
      <c r="GP222" s="617"/>
      <c r="GQ222" s="775"/>
      <c r="GR222" s="771"/>
      <c r="GS222" s="159"/>
      <c r="GT222" s="610"/>
      <c r="GU222" s="610"/>
      <c r="GV222" s="610"/>
      <c r="GW222" s="610"/>
      <c r="GX222" s="610"/>
      <c r="GY222" s="610"/>
      <c r="GZ222" s="610"/>
      <c r="HA222" s="610"/>
      <c r="HB222" s="771"/>
      <c r="HC222" s="610"/>
      <c r="HD222" s="610"/>
      <c r="HE222" s="610"/>
      <c r="HF222" s="610"/>
      <c r="HG222" s="610"/>
      <c r="HH222" s="610"/>
      <c r="HI222" s="610"/>
      <c r="HJ222" s="610"/>
      <c r="HK222" s="610"/>
      <c r="HL222" s="771"/>
      <c r="HM222" s="610"/>
      <c r="HN222" s="610"/>
      <c r="HO222" s="610"/>
      <c r="HP222" s="610"/>
      <c r="HQ222" s="610"/>
      <c r="HR222" s="610"/>
      <c r="HS222" s="610"/>
      <c r="HT222" s="610"/>
      <c r="HU222" s="610"/>
      <c r="HV222" s="771"/>
      <c r="HW222" s="610"/>
      <c r="HX222" s="610"/>
      <c r="HY222" s="610"/>
      <c r="HZ222" s="610"/>
      <c r="IA222" s="610"/>
      <c r="IB222" s="610"/>
      <c r="IC222" s="610"/>
      <c r="ID222" s="610"/>
      <c r="IE222" s="610"/>
      <c r="IF222" s="610"/>
      <c r="IG222" s="771"/>
      <c r="IH222" s="610"/>
      <c r="II222" s="610"/>
      <c r="IJ222" s="610"/>
      <c r="IK222" s="610"/>
      <c r="IL222" s="610"/>
      <c r="IM222" s="610"/>
      <c r="IN222" s="610"/>
      <c r="IO222" s="610"/>
      <c r="IP222" s="610"/>
      <c r="IQ222" s="610"/>
      <c r="IR222" s="771"/>
      <c r="IS222" s="610"/>
      <c r="IT222" s="610"/>
      <c r="IU222" s="610"/>
      <c r="IV222" s="610"/>
      <c r="IW222" s="610"/>
      <c r="IX222" s="610"/>
      <c r="IY222" s="610"/>
      <c r="IZ222" s="610"/>
      <c r="JA222" s="610"/>
      <c r="JB222" s="610"/>
      <c r="JC222" s="771"/>
      <c r="JD222" s="610"/>
      <c r="JE222" s="610"/>
      <c r="JF222" s="610"/>
      <c r="JG222" s="610"/>
      <c r="JH222" s="610"/>
      <c r="JI222" s="610"/>
      <c r="JJ222" s="610"/>
      <c r="JK222" s="610"/>
      <c r="JL222" s="610"/>
      <c r="JM222" s="827"/>
      <c r="JN222" s="771"/>
      <c r="JO222" s="610"/>
      <c r="JP222" s="610"/>
      <c r="JQ222" s="610"/>
      <c r="JR222" s="610"/>
      <c r="JS222" s="610"/>
      <c r="JT222" s="610"/>
      <c r="JU222" s="610"/>
      <c r="JV222" s="610"/>
      <c r="JW222" s="610"/>
      <c r="JX222" s="610"/>
      <c r="JY222" s="771"/>
      <c r="JZ222" s="610"/>
      <c r="KA222" s="610"/>
      <c r="KB222" s="610"/>
      <c r="KC222" s="610"/>
      <c r="KD222" s="610"/>
      <c r="KE222" s="610"/>
      <c r="KF222" s="610"/>
      <c r="KG222" s="610"/>
      <c r="KH222" s="610"/>
      <c r="KI222" s="610"/>
      <c r="KL222" s="803" t="str">
        <f>IF(Table1[[#This Row],[GTIN]]&lt;&gt;"",Table1[[#This Row],[GTIN]],"")</f>
        <v/>
      </c>
      <c r="KM222" s="804" t="str">
        <f>Table1[[#This Row],[Kreditor]]</f>
        <v/>
      </c>
      <c r="KN222" s="805" t="str">
        <f>IF(Table1[[#This Row],[Gültig ab (Datum)]]&lt;&gt;"",Table1[[#This Row],[Gültig ab (Datum)]],"")</f>
        <v/>
      </c>
      <c r="KO222" s="805" t="str">
        <f>Table1[[#This Row],[Gültig bis]]</f>
        <v/>
      </c>
      <c r="KP222" s="818" t="str">
        <f>IF(Table1[[#This Row],[Artikel verpackt? 
(X=Ja)]]="","",Table1[[#This Row],[Artikel verpackt? 
(X=Ja)]])</f>
        <v/>
      </c>
      <c r="KQ222" s="806" t="str">
        <f>IF(Table1[[#This Row],[Verpackung recyclingfähig?
(X=Ja)]]="","",Table1[[#This Row],[Verpackung recyclingfähig?
(X=Ja)]])</f>
        <v/>
      </c>
      <c r="KR222" s="807"/>
      <c r="KS222" s="808"/>
      <c r="KT222" s="809"/>
      <c r="KU222" s="809"/>
      <c r="KV222" s="809"/>
      <c r="KW222" s="809"/>
      <c r="KX222" s="809"/>
      <c r="KY222" s="809"/>
      <c r="KZ222" s="810"/>
      <c r="LA222" s="811" t="str">
        <f>IF(Table1[[#This Row],[Hauptkörper - B1 - Art]]="","",VLOOKUP(Table1[[#This Row],[Hauptkörper - B1 - Art]],'DD FD'!B:C,2,FALSE))</f>
        <v/>
      </c>
      <c r="LB222" s="812" t="str">
        <f>IF(Table1[[#This Row],[Hauptkörper - B1 - Fraktion]]="","",VLOOKUP(Table1[[#This Row],[Hauptkörper - B1 - Fraktion]],'DD FD'!H:J,3,FALSE))</f>
        <v/>
      </c>
      <c r="LC222" s="809" t="str">
        <f>IF(Table1[[#This Row],[Hauptkörper - B1 - Gewicht
(in G)]]="","",Table1[[#This Row],[Hauptkörper - B1 - Gewicht
(in G)]])</f>
        <v/>
      </c>
      <c r="LD222" s="809" t="str">
        <f>IF(Table1[[#This Row],[Hauptkörper - B1 - Lizenzierungs-pflichtig? (X=Ja)]]="","",Table1[[#This Row],[Hauptkörper - B1 - Lizenzierungs-pflichtig? (X=Ja)]])</f>
        <v/>
      </c>
      <c r="LE222" s="812" t="str">
        <f>IF(Table1[[#This Row],[Hauptkörper - B1 - Virgin Material]]="","",VLOOKUP(Table1[[#This Row],[Hauptkörper - B1 - Virgin Material]],'DD FD'!AJ:AK,2,FALSE))</f>
        <v/>
      </c>
      <c r="LF222" s="813" t="str">
        <f>IF(Table1[[#This Row],[Hauptkörper - B1 - Virgin Material Anteil (in %)]]="","",Table1[[#This Row],[Hauptkörper - B1 - Virgin Material Anteil (in %)]])</f>
        <v/>
      </c>
      <c r="LG222" s="812" t="str">
        <f>IF(Table1[[#This Row],[Hauptkörper - B1 - Recyceltes Material]]="","",VLOOKUP(Table1[[#This Row],[Hauptkörper - B1 - Recyceltes Material]],'DD FD'!AL:AM,2,FALSE))</f>
        <v/>
      </c>
      <c r="LH222" s="813" t="str">
        <f>IF(Table1[[#This Row],[Hauptkörper - B1 - Recyceltes Material Anteil (in %)]]="","",Table1[[#This Row],[Hauptkörper - B1 - Recyceltes Material Anteil (in %)]])</f>
        <v/>
      </c>
      <c r="LI222" s="814" t="str">
        <f>IF(Table1[[#This Row],[Hauptkörper - B1 - Beschichtung]]="","",VLOOKUP(Table1[[#This Row],[Hauptkörper - B1 - Beschichtung]],'DD FD'!AE:AF,2,FALSE))</f>
        <v/>
      </c>
      <c r="LJ222" s="815" t="str">
        <f>IF(Table1[[#This Row],[Hauptkörper - B1 - Beschichtung Anteil (in %)]]="","",Table1[[#This Row],[Hauptkörper - B1 - Beschichtung Anteil (in %)]])</f>
        <v/>
      </c>
      <c r="LK222" s="811" t="str">
        <f>IF(Table1[[#This Row],[Hauptkörper - B2 - Art]]="","",VLOOKUP(Table1[[#This Row],[Hauptkörper - B2 - Art]],'DD FD'!B:C,2,FALSE))</f>
        <v/>
      </c>
      <c r="LL222" s="812" t="str">
        <f>IF(Table1[[#This Row],[Hauptkörper - B2 - Fraktion]]="","",VLOOKUP(Table1[[#This Row],[Hauptkörper - B2 - Fraktion]],'DD FD'!H:J,3,FALSE))</f>
        <v/>
      </c>
      <c r="LM222" s="809" t="str">
        <f>IF(Table1[[#This Row],[Hauptkörper - B2 - Gewicht
(in G)]]="","",Table1[[#This Row],[Hauptkörper - B2 - Gewicht
(in G)]])</f>
        <v/>
      </c>
      <c r="LN222" s="809" t="str">
        <f>IF(Table1[[#This Row],[Hauptkörper - B2 - Lizenzierungs-pflichtig? (X=Ja)]]="","",Table1[[#This Row],[Hauptkörper - B2 - Lizenzierungs-pflichtig? (X=Ja)]])</f>
        <v/>
      </c>
      <c r="LO222" s="812" t="str">
        <f>IF(Table1[[#This Row],[Hauptkörper - B2 - Virgin Material]]="","",VLOOKUP(Table1[[#This Row],[Hauptkörper - B2 - Virgin Material]],'DD FD'!AJ:AK,2,FALSE))</f>
        <v/>
      </c>
      <c r="LP222" s="813" t="str">
        <f>IF(Table1[[#This Row],[Hauptkörper - B2 - Virgin Material Anteil (in %)]]="","",Table1[[#This Row],[Hauptkörper - B2 - Virgin Material Anteil (in %)]])</f>
        <v/>
      </c>
      <c r="LQ222" s="812" t="str">
        <f>IF(Table1[[#This Row],[Hauptkörper - B2 - Recyceltes Material]]="","",VLOOKUP(Table1[[#This Row],[Hauptkörper - B2 - Recyceltes Material]],'DD FD'!AL:AM,2,FALSE))</f>
        <v/>
      </c>
      <c r="LR222" s="813" t="str">
        <f>IF(Table1[[#This Row],[Hauptkörper - B2 - Recyceltes Material Anteil (in %)]]="","",Table1[[#This Row],[Hauptkörper - B2 - Recyceltes Material Anteil (in %)]])</f>
        <v/>
      </c>
      <c r="LS222" s="812" t="str">
        <f>IF(Table1[[#This Row],[Hauptkörper - B2 - Beschichtung]]="","",VLOOKUP(Table1[[#This Row],[Hauptkörper - B2 - Beschichtung]],'DD FD'!AE:AF,2,FALSE))</f>
        <v/>
      </c>
      <c r="LT222" s="815" t="str">
        <f>IF(Table1[[#This Row],[Hauptkörper - B2 - Beschichtung Anteil (in %)]]="","",Table1[[#This Row],[Hauptkörper - B2 - Beschichtung Anteil (in %)]])</f>
        <v/>
      </c>
      <c r="LU222" s="811" t="str">
        <f>IF(Table1[[#This Row],[Hauptkörper - B3 - Art]]="","",VLOOKUP(Table1[[#This Row],[Hauptkörper - B3 - Art]],'DD FD'!B:C,2,FALSE))</f>
        <v/>
      </c>
      <c r="LV222" s="812" t="str">
        <f>IF(Table1[[#This Row],[Hauptkörper - B3 - Fraktion]]="","",VLOOKUP(Table1[[#This Row],[Hauptkörper - B3 - Fraktion]],'DD FD'!H:J,3,FALSE))</f>
        <v/>
      </c>
      <c r="LW222" s="809" t="str">
        <f>IF(Table1[[#This Row],[Hauptkörper - B3 - Gewicht
(in G)]]="","",Table1[[#This Row],[Hauptkörper - B3 - Gewicht
(in G)]])</f>
        <v/>
      </c>
      <c r="LX222" s="809" t="str">
        <f>IF(Table1[[#This Row],[Hauptkörper - B3 - Lizenzierungs-pflichtig? (X=Ja)]]="","",Table1[[#This Row],[Hauptkörper - B3 - Lizenzierungs-pflichtig? (X=Ja)]])</f>
        <v/>
      </c>
      <c r="LY222" s="812" t="str">
        <f>IF(Table1[[#This Row],[Hauptkörper - B3 - Virgin Material]]="","",VLOOKUP(Table1[[#This Row],[Hauptkörper - B3 - Virgin Material]],'DD FD'!AJ:AK,2,FALSE))</f>
        <v/>
      </c>
      <c r="LZ222" s="813" t="str">
        <f>IF(Table1[[#This Row],[Hauptkörper - B3 - Virgin Material Anteil (in %)]]="","",Table1[[#This Row],[Hauptkörper - B3 - Virgin Material Anteil (in %)]])</f>
        <v/>
      </c>
      <c r="MA222" s="812" t="str">
        <f>IF(Table1[[#This Row],[Hauptkörper - B3 - Recyceltes Material]]="","",VLOOKUP(Table1[[#This Row],[Hauptkörper - B3 - Recyceltes Material]],'DD FD'!AL:AM,2,FALSE))</f>
        <v/>
      </c>
      <c r="MB222" s="813" t="str">
        <f>IF(Table1[[#This Row],[Hauptkörper - B3 - Recyceltes Material Anteil (in %)]]="","",Table1[[#This Row],[Hauptkörper - B3 - Recyceltes Material Anteil (in %)]])</f>
        <v/>
      </c>
      <c r="MC222" s="812" t="str">
        <f>IF(Table1[[#This Row],[Hauptkörper - B3 - Beschichtung]]="","",VLOOKUP(Table1[[#This Row],[Hauptkörper - B3 - Beschichtung]],'DD FD'!AE:AF,2,FALSE))</f>
        <v/>
      </c>
      <c r="MD222" s="815" t="str">
        <f>IF(Table1[[#This Row],[Hauptkörper - B3 - Beschichtung Anteil (in %)]]="","",Table1[[#This Row],[Hauptkörper - B3 - Beschichtung Anteil (in %)]])</f>
        <v/>
      </c>
      <c r="ME222" s="811" t="str">
        <f>IF(Table1[[#This Row],[Verschluss - B1 - Art]]="","",VLOOKUP(Table1[[#This Row],[Verschluss - B1 - Art]],'DD FD'!D:E,2,FALSE))</f>
        <v/>
      </c>
      <c r="MF222" s="812" t="str">
        <f>IF(Table1[[#This Row],[Verschluss - B1 - Fraktion]]="","",VLOOKUP(Table1[[#This Row],[Verschluss - B1 - Fraktion]],'DD FD'!H:J,3,FALSE))</f>
        <v/>
      </c>
      <c r="MG222" s="809" t="str">
        <f>IF(Table1[[#This Row],[Verschluss - B1 - Gewicht (in G)]]="","",Table1[[#This Row],[Verschluss - B1 - Gewicht (in G)]])</f>
        <v/>
      </c>
      <c r="MH222" s="809" t="str">
        <f>IF(Table1[[#This Row],[Verschluss - B1 - Lizenzierungs-pflichtig? (X=Ja)]]="","",Table1[[#This Row],[Verschluss - B1 - Lizenzierungs-pflichtig? (X=Ja)]])</f>
        <v/>
      </c>
      <c r="MI222" s="809" t="str">
        <f>IF(Table1[[#This Row],[Verschluss - B1 - Trennbar vom Hauptkörper? (X=Ja)]]="","",Table1[[#This Row],[Verschluss - B1 - Trennbar vom Hauptkörper? (X=Ja)]])</f>
        <v/>
      </c>
      <c r="MJ222" s="812" t="str">
        <f>IF(Table1[[#This Row],[Verschluss - B1 - Virgin Material]]="","",VLOOKUP(Table1[[#This Row],[Verschluss - B1 - Virgin Material]],'DD FD'!AJ:AK,2,FALSE))</f>
        <v/>
      </c>
      <c r="MK222" s="813" t="str">
        <f>IF(Table1[[#This Row],[Verschluss - B1 - Virgin Material Anteil (in %)]]="","",Table1[[#This Row],[Verschluss - B1 - Virgin Material Anteil (in %)]])</f>
        <v/>
      </c>
      <c r="ML222" s="812" t="str">
        <f>IF(Table1[[#This Row],[Verschluss - B1 - Recyceltes Material]]="","",VLOOKUP(Table1[[#This Row],[Verschluss - B1 - Recyceltes Material]],'DD FD'!AL:AM,2,FALSE))</f>
        <v/>
      </c>
      <c r="MM222" s="813" t="str">
        <f>IF(Table1[[#This Row],[Verschluss - B1 - Recyceltes Material Anteil (in %)]]="","",Table1[[#This Row],[Verschluss - B1 - Recyceltes Material Anteil (in %)]])</f>
        <v/>
      </c>
      <c r="MN222" s="812" t="str">
        <f>IF(Table1[[#This Row],[Verschluss - B1 - Beschichtung]]="","",VLOOKUP(Table1[[#This Row],[Verschluss - B1 - Beschichtung]],'DD FD'!AE:AF,2,FALSE))</f>
        <v/>
      </c>
      <c r="MO222" s="815" t="str">
        <f>IF(Table1[[#This Row],[Verschluss - B1 - Beschichtung Anteil (in %)]]="","",Table1[[#This Row],[Verschluss - B1 - Beschichtung Anteil (in %)]])</f>
        <v/>
      </c>
      <c r="MP222" s="811" t="str">
        <f>IF(Table1[[#This Row],[Verschluss - B2 - Art]]="","",VLOOKUP(Table1[[#This Row],[Verschluss - B2 - Art]],'DD FD'!D:E,2,FALSE))</f>
        <v/>
      </c>
      <c r="MQ222" s="812" t="str">
        <f>IF(Table1[[#This Row],[Verschluss - B2 - Fraktion]]="","",VLOOKUP(Table1[[#This Row],[Verschluss - B2 - Fraktion]],'DD FD'!H:J,3,FALSE))</f>
        <v/>
      </c>
      <c r="MR222" s="809" t="str">
        <f>IF(Table1[[#This Row],[Verschluss - B2 - Gewicht (in G)]]="","",Table1[[#This Row],[Verschluss - B2 - Gewicht (in G)]])</f>
        <v/>
      </c>
      <c r="MS222" s="809" t="str">
        <f>IF(Table1[[#This Row],[Verschluss - B2 - Lizenzierungs-pflichtig? (X=Ja)]]="","",Table1[[#This Row],[Verschluss - B2 - Lizenzierungs-pflichtig? (X=Ja)]])</f>
        <v/>
      </c>
      <c r="MT222" s="809" t="str">
        <f>IF(Table1[[#This Row],[Verschluss - B2 - Trennbar vom Hauptkörper? (X=Ja)]]="","",Table1[[#This Row],[Verschluss - B2 - Trennbar vom Hauptkörper? (X=Ja)]])</f>
        <v/>
      </c>
      <c r="MU222" s="812" t="str">
        <f>IF(Table1[[#This Row],[Verschluss - B2 - Virgin Material]]="","",VLOOKUP(Table1[[#This Row],[Verschluss - B2 - Virgin Material]],'DD FD'!AJ:AK,2,FALSE))</f>
        <v/>
      </c>
      <c r="MV222" s="813" t="str">
        <f>IF(Table1[[#This Row],[Verschluss - B2 - Virgin Material Anteil (in %)]]="","",Table1[[#This Row],[Verschluss - B2 - Virgin Material Anteil (in %)]])</f>
        <v/>
      </c>
      <c r="MW222" s="812" t="str">
        <f>IF(Table1[[#This Row],[Verschluss - B2 - Recyceltes Material]]="","",VLOOKUP(Table1[[#This Row],[Verschluss - B2 - Recyceltes Material]],'DD FD'!AL:AM,2,FALSE))</f>
        <v/>
      </c>
      <c r="MX222" s="813" t="str">
        <f>IF(Table1[[#This Row],[Verschluss - B2 - Recyceltes Material Anteil (in %)]]="","",Table1[[#This Row],[Verschluss - B2 - Recyceltes Material Anteil (in %)]])</f>
        <v/>
      </c>
      <c r="MY222" s="812" t="str">
        <f>IF(Table1[[#This Row],[Verschluss - B2 - Beschichtung]]="","",VLOOKUP(Table1[[#This Row],[Verschluss - B2 - Beschichtung]],'DD FD'!AE:AF,2,FALSE))</f>
        <v/>
      </c>
      <c r="MZ222" s="815" t="str">
        <f>IF(Table1[[#This Row],[Verschluss - B2 - Beschichtung Anteil (in %)]]="","",Table1[[#This Row],[Verschluss - B2 - Beschichtung Anteil (in %)]])</f>
        <v/>
      </c>
      <c r="NA222" s="811" t="str">
        <f>IF(Table1[[#This Row],[Verschluss - B3 - Art]]="","",VLOOKUP(Table1[[#This Row],[Verschluss - B3 - Art]],'DD FD'!D:E,2,FALSE))</f>
        <v/>
      </c>
      <c r="NB222" s="812" t="str">
        <f>IF(Table1[[#This Row],[Verschluss - B3 - Fraktion]]="","",VLOOKUP(Table1[[#This Row],[Verschluss - B3 - Fraktion]],'DD FD'!H:J,3,FALSE))</f>
        <v/>
      </c>
      <c r="NC222" s="809" t="str">
        <f>IF(Table1[[#This Row],[Verschluss - B3 - Gewicht (in G)]]="","",Table1[[#This Row],[Verschluss - B3 - Gewicht (in G)]])</f>
        <v/>
      </c>
      <c r="ND222" s="809" t="str">
        <f>IF(Table1[[#This Row],[Verschluss - B3 - Lizenzierungs-pflichtig? (X=Ja)]]="","",Table1[[#This Row],[Verschluss - B3 - Lizenzierungs-pflichtig? (X=Ja)]])</f>
        <v/>
      </c>
      <c r="NE222" s="809" t="str">
        <f>IF(Table1[[#This Row],[Verschluss - B3 - Trennbar vom Hauptkörper? (X=Ja)]]="","",Table1[[#This Row],[Verschluss - B3 - Trennbar vom Hauptkörper? (X=Ja)]])</f>
        <v/>
      </c>
      <c r="NF222" s="812" t="str">
        <f>IF(Table1[[#This Row],[Verschluss - B3 - Virgin Material]]="","",VLOOKUP(Table1[[#This Row],[Verschluss - B3 - Virgin Material]],'DD FD'!AJ:AK,2,FALSE))</f>
        <v/>
      </c>
      <c r="NG222" s="813" t="str">
        <f>IF(Table1[[#This Row],[Verschluss - B3 - Virgin Material Anteil (in %)]]="","",Table1[[#This Row],[Verschluss - B3 - Virgin Material Anteil (in %)]])</f>
        <v/>
      </c>
      <c r="NH222" s="812" t="str">
        <f>IF(Table1[[#This Row],[Verschluss - B3 - Recyceltes Material]]="","",VLOOKUP(Table1[[#This Row],[Verschluss - B3 - Recyceltes Material]],'DD FD'!AL:AM,2,FALSE))</f>
        <v/>
      </c>
      <c r="NI222" s="813" t="str">
        <f>IF(Table1[[#This Row],[Verschluss - B3 - Recyceltes Material Anteil (in %)]]="","",Table1[[#This Row],[Verschluss - B3 - Recyceltes Material Anteil (in %)]])</f>
        <v/>
      </c>
      <c r="NJ222" s="812" t="str">
        <f>IF(Table1[[#This Row],[Verschluss - B3 - Beschichtung]]="","",VLOOKUP(Table1[[#This Row],[Verschluss - B3 - Beschichtung]],'DD FD'!AE:AF,2,FALSE))</f>
        <v/>
      </c>
      <c r="NK222" s="815" t="str">
        <f>IF(Table1[[#This Row],[Verschluss - B3 - Beschichtung Anteil (in %)]]="","",Table1[[#This Row],[Verschluss - B3 - Beschichtung Anteil (in %)]])</f>
        <v/>
      </c>
      <c r="NL222" s="811" t="str">
        <f>IF(Table1[[#This Row],[Etikett - B1 - Art]]="","",VLOOKUP(Table1[[#This Row],[Etikett - B1 - Art]],'DD FD'!F:G,2,FALSE))</f>
        <v/>
      </c>
      <c r="NM222" s="812" t="str">
        <f>IF(Table1[[#This Row],[Etikett - B1 - Fraktion]]="","",VLOOKUP(Table1[[#This Row],[Etikett - B1 - Fraktion]],'DD FD'!H:J,3,FALSE))</f>
        <v/>
      </c>
      <c r="NN222" s="809" t="str">
        <f>IF(Table1[[#This Row],[Etikett - B1 - Gewicht (in G)]]="","",Table1[[#This Row],[Etikett - B1 - Gewicht (in G)]])</f>
        <v/>
      </c>
      <c r="NO222" s="809" t="str">
        <f>IF(Table1[[#This Row],[Etikett - B1 - Lizenzierungs-pflichtig? (X=Ja)]]="","",Table1[[#This Row],[Etikett - B1 - Lizenzierungs-pflichtig? (X=Ja)]])</f>
        <v/>
      </c>
      <c r="NP222" s="809" t="str">
        <f>IF(Table1[[#This Row],[Etikett - B1 - Trennbar vom Hauptkörper? (X=Ja)]]="","",Table1[[#This Row],[Etikett - B1 - Trennbar vom Hauptkörper? (X=Ja)]])</f>
        <v/>
      </c>
      <c r="NQ222" s="812" t="str">
        <f>IF(Table1[[#This Row],[Etikett - B1 - Virgin Material]]="","",VLOOKUP(Table1[[#This Row],[Etikett - B1 - Virgin Material]],'DD FD'!AJ:AK,2,FALSE))</f>
        <v/>
      </c>
      <c r="NR222" s="813" t="str">
        <f>IF(Table1[[#This Row],[Etikett - B1 - Virgin Material Anteil (in %)]]="","",Table1[[#This Row],[Etikett - B1 - Virgin Material Anteil (in %)]])</f>
        <v/>
      </c>
      <c r="NS222" s="812" t="str">
        <f>IF(Table1[[#This Row],[Etikett - B1 - Recyceltes Material]]="","",VLOOKUP(Table1[[#This Row],[Etikett - B1 - Recyceltes Material]],'DD FD'!AL:AM,2,FALSE))</f>
        <v/>
      </c>
      <c r="NT222" s="813" t="str">
        <f>IF(Table1[[#This Row],[Etikett - B1 - Recyceltes Material Anteil (in %)]]="","",Table1[[#This Row],[Etikett - B1 - Recyceltes Material Anteil (in %)]])</f>
        <v/>
      </c>
      <c r="NU222" s="812" t="str">
        <f>IF(Table1[[#This Row],[Etikett - B1 - Beschichtung]]="","",VLOOKUP(Table1[[#This Row],[Etikett - B1 - Beschichtung]],'DD FD'!AE:AF,2,FALSE))</f>
        <v/>
      </c>
      <c r="NV222" s="815" t="str">
        <f>IF(Table1[[#This Row],[Etikett - B1 - Beschichtung Anteil (in %)]]="","",Table1[[#This Row],[Etikett - B1 - Beschichtung Anteil (in %)]])</f>
        <v/>
      </c>
      <c r="NW222" s="811" t="str">
        <f>IF(Table1[[#This Row],[Etikett - B2 - Art]]="","",VLOOKUP(Table1[[#This Row],[Etikett - B2 - Art]],'DD FD'!F:G,2,FALSE))</f>
        <v/>
      </c>
      <c r="NX222" s="812" t="str">
        <f>IF(Table1[[#This Row],[Etikett - B2 - Fraktion]]="","",VLOOKUP(Table1[[#This Row],[Etikett - B2 - Fraktion]],'DD FD'!H:J,3,FALSE))</f>
        <v/>
      </c>
      <c r="NY222" s="809" t="str">
        <f>IF(Table1[[#This Row],[Etikett - B2 - Gewicht (in G)]]="","",Table1[[#This Row],[Etikett - B2 - Gewicht (in G)]])</f>
        <v/>
      </c>
      <c r="NZ222" s="809" t="str">
        <f>IF(Table1[[#This Row],[Etikett - B2 - Lizenzierungs-pflichtig? (X=Ja)]]="","",Table1[[#This Row],[Etikett - B2 - Lizenzierungs-pflichtig? (X=Ja)]])</f>
        <v/>
      </c>
      <c r="OA222" s="809" t="str">
        <f>IF(Table1[[#This Row],[Etikett - B2 - Trennbar vom Hauptkörper? (X=Ja)]]="","",Table1[[#This Row],[Etikett - B2 - Trennbar vom Hauptkörper? (X=Ja)]])</f>
        <v/>
      </c>
      <c r="OB222" s="812" t="str">
        <f>IF(Table1[[#This Row],[Etikett - B2 - Virgin Material]]="","",VLOOKUP(Table1[[#This Row],[Etikett - B2 - Virgin Material]],'DD FD'!AJ:AK,2,FALSE))</f>
        <v/>
      </c>
      <c r="OC222" s="813" t="str">
        <f>IF(Table1[[#This Row],[Etikett - B2 - Virgin Material Anteil (in %)]]="","",Table1[[#This Row],[Etikett - B2 - Virgin Material Anteil (in %)]])</f>
        <v/>
      </c>
      <c r="OD222" s="812" t="str">
        <f>IF(Table1[[#This Row],[Etikett - B2 - Recyceltes Material]]="","",VLOOKUP(Table1[[#This Row],[Etikett - B2 - Recyceltes Material]],'DD FD'!AL:AM,2,FALSE))</f>
        <v/>
      </c>
      <c r="OE222" s="813" t="str">
        <f>IF(Table1[[#This Row],[Etikett - B2 - Recyceltes Material Anteil (in %)]]="","",Table1[[#This Row],[Etikett - B2 - Recyceltes Material Anteil (in %)]])</f>
        <v/>
      </c>
      <c r="OF222" s="812" t="str">
        <f>IF(Table1[[#This Row],[Etikett - B2 - Beschichtung]]="","",VLOOKUP(Table1[[#This Row],[Etikett - B2 - Beschichtung]],'DD FD'!AE:AF,2,FALSE))</f>
        <v/>
      </c>
      <c r="OG222" s="815" t="str">
        <f>IF(Table1[[#This Row],[Etikett - B2 - Beschichtung Anteil (in %)]]="","",Table1[[#This Row],[Etikett - B2 - Beschichtung Anteil (in %)]])</f>
        <v/>
      </c>
      <c r="OH222" s="811" t="str">
        <f>IF(Table1[[#This Row],[Etikett - B3 - Art]]="","",VLOOKUP(Table1[[#This Row],[Etikett - B3 - Art]],'DD FD'!F:G,2,FALSE))</f>
        <v/>
      </c>
      <c r="OI222" s="812" t="str">
        <f>IF(Table1[[#This Row],[Etikett - B3 - Fraktion]]="","",VLOOKUP(Table1[[#This Row],[Etikett - B3 - Fraktion]],'DD FD'!H:J,3,FALSE))</f>
        <v/>
      </c>
      <c r="OJ222" s="809" t="str">
        <f>IF(Table1[[#This Row],[Etikett - B3 - Gewicht (in G)]]="","",Table1[[#This Row],[Etikett - B3 - Gewicht (in G)]])</f>
        <v/>
      </c>
      <c r="OK222" s="809" t="str">
        <f>IF(Table1[[#This Row],[Etikett - B3 - Lizenzierungs-pflichtig? (X=Ja)]]="","",Table1[[#This Row],[Etikett - B3 - Lizenzierungs-pflichtig? (X=Ja)]])</f>
        <v/>
      </c>
      <c r="OL222" s="809" t="str">
        <f>IF(Table1[[#This Row],[Etikett - B3 - Trennbar vom Hauptkörper? (X=Ja)]]="","",Table1[[#This Row],[Etikett - B3 - Trennbar vom Hauptkörper? (X=Ja)]])</f>
        <v/>
      </c>
      <c r="OM222" s="812" t="str">
        <f>IF(Table1[[#This Row],[Etikett - B3 - Virgin Material]]="","",VLOOKUP(Table1[[#This Row],[Etikett - B3 - Virgin Material]],'DD FD'!AJ:AK,2,FALSE))</f>
        <v/>
      </c>
      <c r="ON222" s="813" t="str">
        <f>IF(Table1[[#This Row],[Etikett - B3 - Virgin Material Anteil (in %)]]="","",Table1[[#This Row],[Etikett - B3 - Virgin Material Anteil (in %)]])</f>
        <v/>
      </c>
      <c r="OO222" s="812" t="str">
        <f>IF(Table1[[#This Row],[Etikett - B3 - Recyceltes Material]]="","",VLOOKUP(Table1[[#This Row],[Etikett - B3 - Recyceltes Material]],'DD FD'!AL:AM,2,FALSE))</f>
        <v/>
      </c>
      <c r="OP222" s="813" t="str">
        <f>IF(Table1[[#This Row],[Etikett - B3 - Recyceltes Material Anteil (in %)]]="","",Table1[[#This Row],[Etikett - B3 - Recyceltes Material Anteil (in %)]])</f>
        <v/>
      </c>
      <c r="OQ222" s="812" t="str">
        <f>IF(Table1[[#This Row],[Etikett - B3 - Beschichtung]]="","",VLOOKUP(Table1[[#This Row],[Etikett - B3 - Beschichtung]],'DD FD'!AE:AF,2,FALSE))</f>
        <v/>
      </c>
      <c r="OR222" s="861" t="str">
        <f>IF(Table1[[#This Row],[Etikett - B3 - Beschichtung Anteil (in %)]]="","",Table1[[#This Row],[Etikett - B3 - Beschichtung Anteil (in %)]])</f>
        <v/>
      </c>
      <c r="OS222" s="866">
        <f>ROUNDUP(SUM(
IF(AND(LB222='DD FD'!$J$7,LD222='DD FD'!$AI$3),LC222,0),
IF(AND(LL222='DD FD'!$J$7,LN222='DD FD'!$AI$3),LM222,0),
IF(AND(LV222='DD FD'!$J$7,LX222='DD FD'!$AI$3),LW222,0),
IF(AND(MF222='DD FD'!$J$7,MH222='DD FD'!$AI$3),MG222,0),
IF(AND(MQ222='DD FD'!$J$7,MS222='DD FD'!$AI$3),MR222,0),
IF(AND(NB222='DD FD'!$J$7,ND222='DD FD'!$AI$3),NC222,0),
IF(AND(NM222='DD FD'!$J$7,NO222='DD FD'!$AI$3),NN222,0),
IF(AND(NX222='DD FD'!$J$7,NZ222='DD FD'!$AI$3),NY222,0),
IF(AND(OI222='DD FD'!$J$7,OK222='DD FD'!$AI$3),OJ222,0),
),2)</f>
        <v>0</v>
      </c>
      <c r="OT222" s="865">
        <f>ROUNDUP(SUM(
IF(AND(LB222='DD FD'!$J$6,LD222='DD FD'!$AI$3),LC222,0),
IF(AND(LL222='DD FD'!$J$6,LN222='DD FD'!$AI$3),LM222,0),
IF(AND(LV222='DD FD'!$J$6,LX222='DD FD'!$AI$3),LW222,0),
IF(AND(MF222='DD FD'!$J$6,MH222='DD FD'!$AI$3),MG222,0),
IF(AND(MQ222='DD FD'!$J$6,MS222='DD FD'!$AI$3),MR222,0),
IF(AND(NB222='DD FD'!$J$6,ND222='DD FD'!$AI$3),NC222,0),
IF(AND(NM222='DD FD'!$J$6,NO222='DD FD'!$AI$3),NN222,0),
IF(AND(NX222='DD FD'!$J$6,NZ222='DD FD'!$AI$3),NY222,0),
IF(AND(OI222='DD FD'!$J$6,OK222='DD FD'!$AI$3),OJ222,0),
),2)</f>
        <v>0</v>
      </c>
      <c r="OU222" s="865">
        <f>ROUNDUP(SUM(
IF(AND(LB222='DD FD'!$J$10,LD222='DD FD'!$AI$3),LC222,0),
IF(AND(LL222='DD FD'!$J$10,LN222='DD FD'!$AI$3),LM222,0),
IF(AND(LV222='DD FD'!$J$10,LX222='DD FD'!$AI$3),LW222,0),
IF(AND(MF222='DD FD'!$J$10,MH222='DD FD'!$AI$3),MG222,0),
IF(AND(MQ222='DD FD'!$J$10,MS222='DD FD'!$AI$3),MR222,0),
IF(AND(NB222='DD FD'!$J$10,ND222='DD FD'!$AI$3),NC222,0),
IF(AND(NM222='DD FD'!$J$10,NO222='DD FD'!$AI$3),NN222,0),
IF(AND(NX222='DD FD'!$J$10,NZ222='DD FD'!$AI$3),NY222,0),
IF(AND(OI222='DD FD'!$J$10,OK222='DD FD'!$AI$3),OJ222,0),
),2)</f>
        <v>0</v>
      </c>
      <c r="OV222" s="865">
        <f>ROUNDUP(SUM(
IF(AND(LB222='DD FD'!$J$8,LD222='DD FD'!$AI$3),LC222,0),
IF(AND(LL222='DD FD'!$J$8,LN222='DD FD'!$AI$3),LM222,0),
IF(AND(LV222='DD FD'!$J$8,LX222='DD FD'!$AI$3),LW222,0),
IF(AND(MF222='DD FD'!$J$8,MH222='DD FD'!$AI$3),MG222,0),
IF(AND(MQ222='DD FD'!$J$8,MS222='DD FD'!$AI$3),MR222,0),
IF(AND(NB222='DD FD'!$J$8,ND222='DD FD'!$AI$3),NC222,0),
IF(AND(NM222='DD FD'!$J$8,NO222='DD FD'!$AI$3),NN222,0),
IF(AND(NX222='DD FD'!$J$8,NZ222='DD FD'!$AI$3),NY222,0),
IF(AND(OI222='DD FD'!$J$8,OK222='DD FD'!$AI$3),OJ222,0),
),2)</f>
        <v>0</v>
      </c>
      <c r="OW222" s="865">
        <f>ROUNDUP(SUM(
IF(AND(LB222='DD FD'!$J$5,LD222='DD FD'!$AI$3),LC222,0),
IF(AND(LL222='DD FD'!$J$5,LN222='DD FD'!$AI$3),LM222,0),
IF(AND(LV222='DD FD'!$J$5,LX222='DD FD'!$AI$3),LW222,0),
IF(AND(MF222='DD FD'!$J$5,MH222='DD FD'!$AI$3),MG222,0),
IF(AND(MQ222='DD FD'!$J$5,MS222='DD FD'!$AI$3),MR222,0),
IF(AND(NB222='DD FD'!$J$5,ND222='DD FD'!$AI$3),NC222,0),
IF(AND(NM222='DD FD'!$J$5,NO222='DD FD'!$AI$3),NN222,0),
IF(AND(NX222='DD FD'!$J$5,NZ222='DD FD'!$AI$3),NY222,0),
IF(AND(OI222='DD FD'!$J$5,OK222='DD FD'!$AI$3),OJ222,0),
),2)</f>
        <v>0</v>
      </c>
      <c r="OX222" s="865">
        <f>ROUNDUP(SUM(
IF(AND(LB222='DD FD'!$J$9,LD222='DD FD'!$AI$3),LC222,0),
IF(AND(LL222='DD FD'!$J$9,LN222='DD FD'!$AI$3),LM222,0),
IF(AND(LV222='DD FD'!$J$9,LX222='DD FD'!$AI$3),LW222,0),
IF(AND(MF222='DD FD'!$J$9,MH222='DD FD'!$AI$3),MG222,0),
IF(AND(MQ222='DD FD'!$J$9,MS222='DD FD'!$AI$3),MR222,0),
IF(AND(NB222='DD FD'!$J$9,ND222='DD FD'!$AI$3),NC222,0),
IF(AND(NM222='DD FD'!$J$9,NO222='DD FD'!$AI$3),NN222,0),
IF(AND(NX222='DD FD'!$J$9,NZ222='DD FD'!$AI$3),NY222,0),
IF(AND(OI222='DD FD'!$J$9,OK222='DD FD'!$AI$3),OJ222,0),
),2)</f>
        <v>0</v>
      </c>
      <c r="OY222" s="865">
        <f>ROUNDUP(SUM(
IF(AND(LB222='DD FD'!$J$4,LD222='DD FD'!$AI$3),LC222,0),
IF(AND(LL222='DD FD'!$J$4,LN222='DD FD'!$AI$3),LM222,0),
IF(AND(LV222='DD FD'!$J$4,LX222='DD FD'!$AI$3),LW222,0),
IF(AND(MF222='DD FD'!$J$4,MH222='DD FD'!$AI$3),MG222,0),
IF(AND(MQ222='DD FD'!$J$4,MS222='DD FD'!$AI$3),MR222,0),
IF(AND(NB222='DD FD'!$J$4,ND222='DD FD'!$AI$3),NC222,0),
IF(AND(NM222='DD FD'!$J$4,NO222='DD FD'!$AI$3),NN222,0),
IF(AND(NX222='DD FD'!$J$4,NZ222='DD FD'!$AI$3),NY222,0),
IF(AND(OI222='DD FD'!$J$4,OK222='DD FD'!$AI$3),OJ222,0),
),2)</f>
        <v>0</v>
      </c>
      <c r="OZ222" s="867">
        <f>ROUNDUP(SUM(
IF(AND(LB222='DD FD'!$J$11,LD222='DD FD'!$AI$3),LC222,0),
IF(AND(LL222='DD FD'!$J$11,LN222='DD FD'!$AI$3),LM222,0),
IF(AND(LV222='DD FD'!$J$11,LX222='DD FD'!$AI$3),LW222,0),
IF(AND(MF222='DD FD'!$J$11,MH222='DD FD'!$AI$3),MG222,0),
IF(AND(MQ222='DD FD'!$J$11,MS222='DD FD'!$AI$3),MR222,0),
IF(AND(NB222='DD FD'!$J$11,ND222='DD FD'!$AI$3),NC222,0),
IF(AND(NM222='DD FD'!$J$11,NO222='DD FD'!$AI$3),NN222,0),
IF(AND(NX222='DD FD'!$J$11,NZ222='DD FD'!$AI$3),NY222,0),
IF(AND(OI222='DD FD'!$J$11,OK222='DD FD'!$AI$3),OJ222,0),
),2)</f>
        <v>0</v>
      </c>
    </row>
    <row r="223" spans="1:416">
      <c r="A223" s="663"/>
      <c r="B223" s="182"/>
      <c r="C223" s="282"/>
      <c r="D223" s="282"/>
      <c r="E223" s="183"/>
      <c r="F223" s="355"/>
      <c r="G223" s="359"/>
      <c r="H223" s="664"/>
      <c r="I223" s="173"/>
      <c r="J223" s="161" t="str">
        <f t="shared" si="81"/>
        <v/>
      </c>
      <c r="K223" s="633" t="str">
        <f t="shared" si="98"/>
        <v/>
      </c>
      <c r="L223" s="636"/>
      <c r="M223" s="124" t="str">
        <f t="shared" si="99"/>
        <v/>
      </c>
      <c r="N223" s="125" t="str">
        <f t="shared" si="82"/>
        <v/>
      </c>
      <c r="O223" s="175"/>
      <c r="P223" s="175"/>
      <c r="Q223" s="126" t="str">
        <f t="shared" si="100"/>
        <v/>
      </c>
      <c r="R223" s="184"/>
      <c r="S223" s="184"/>
      <c r="T223" s="182"/>
      <c r="U223" s="182"/>
      <c r="V223" s="182"/>
      <c r="W223" s="358"/>
      <c r="X223" s="182"/>
      <c r="Y223" s="183"/>
      <c r="Z223" s="123"/>
      <c r="AA223" s="176"/>
      <c r="AB223" s="176"/>
      <c r="AC223" s="176"/>
      <c r="AD223" s="176"/>
      <c r="AE223" s="176"/>
      <c r="AF223" s="176"/>
      <c r="AG223" s="127" t="str">
        <f t="shared" si="101"/>
        <v/>
      </c>
      <c r="AH223" s="127" t="str">
        <f t="shared" si="102"/>
        <v/>
      </c>
      <c r="AI223" s="370"/>
      <c r="AJ223" s="635"/>
      <c r="AK223" s="619" t="str">
        <f t="shared" si="103"/>
        <v/>
      </c>
      <c r="AL223" s="124" t="str">
        <f t="shared" si="83"/>
        <v/>
      </c>
      <c r="AM223" s="124" t="str">
        <f t="shared" si="84"/>
        <v/>
      </c>
      <c r="AN223" s="124" t="str">
        <f t="shared" si="85"/>
        <v/>
      </c>
      <c r="AO223" s="124" t="str">
        <f t="shared" si="86"/>
        <v/>
      </c>
      <c r="AP223" s="184"/>
      <c r="AQ223" s="182"/>
      <c r="AR223" s="182"/>
      <c r="AS223" s="182"/>
      <c r="AT223" s="182"/>
      <c r="AU223" s="127" t="str">
        <f t="shared" si="87"/>
        <v/>
      </c>
      <c r="AV223" s="354"/>
      <c r="AW223" s="127" t="str">
        <f t="shared" si="88"/>
        <v/>
      </c>
      <c r="AX223" s="144" t="str">
        <f t="shared" si="89"/>
        <v/>
      </c>
      <c r="AY223" s="182"/>
      <c r="AZ223" s="23"/>
      <c r="BA223" s="23"/>
      <c r="BB223" s="183"/>
      <c r="BC223" s="622"/>
      <c r="BD223" s="649" t="str">
        <f t="shared" si="104"/>
        <v/>
      </c>
      <c r="BE223" s="354"/>
      <c r="BF223" s="192" t="str">
        <f t="shared" si="105"/>
        <v/>
      </c>
      <c r="BG223" s="159"/>
      <c r="BH223" s="159"/>
      <c r="BI223" s="182"/>
      <c r="BJ223" s="194"/>
      <c r="BK223" s="194"/>
      <c r="BL223" s="194"/>
      <c r="BM223" s="127" t="str">
        <f t="shared" si="90"/>
        <v/>
      </c>
      <c r="BN223" s="194"/>
      <c r="BO223" s="178" t="str">
        <f t="shared" si="91"/>
        <v/>
      </c>
      <c r="BP223" s="191"/>
      <c r="BQ223" s="182"/>
      <c r="BR223" s="23"/>
      <c r="BS223" s="23"/>
      <c r="BT223" s="23"/>
      <c r="BU223" s="651"/>
      <c r="BV223" s="647"/>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633" t="str">
        <f t="shared" si="106"/>
        <v/>
      </c>
      <c r="DY223" s="736"/>
      <c r="DZ223" s="334"/>
      <c r="EA223" s="736"/>
      <c r="EB223" s="197"/>
      <c r="EC223" s="194"/>
      <c r="ED223" s="197"/>
      <c r="EE223" s="197"/>
      <c r="EF223" s="194"/>
      <c r="EG223" s="194"/>
      <c r="EH223" s="194"/>
      <c r="EI223" s="123" t="str">
        <f t="shared" si="92"/>
        <v/>
      </c>
      <c r="EJ223" s="194"/>
      <c r="EK223" s="620" t="str">
        <f t="shared" si="93"/>
        <v/>
      </c>
      <c r="EL223" s="756"/>
      <c r="EM223" s="620" t="str">
        <f t="shared" si="107"/>
        <v/>
      </c>
      <c r="EN223" s="733"/>
      <c r="EO223" s="163"/>
      <c r="EP223" s="163"/>
      <c r="EQ223" s="163"/>
      <c r="ER223" s="163"/>
      <c r="ES223" s="163"/>
      <c r="ET223" s="163"/>
      <c r="EU223" s="163"/>
      <c r="EV223" s="163"/>
      <c r="EW223" s="163"/>
      <c r="EX223" s="163"/>
      <c r="EY223" s="163"/>
      <c r="EZ223" s="163"/>
      <c r="FA223" s="163"/>
      <c r="FB223" s="163"/>
      <c r="FC223" s="742"/>
      <c r="FD223" s="648" t="str">
        <f t="shared" si="94"/>
        <v/>
      </c>
      <c r="FE223" s="183"/>
      <c r="FF223" s="201"/>
      <c r="FG223" s="201"/>
      <c r="FH223" s="201"/>
      <c r="FI223" s="201"/>
      <c r="FJ223" s="201"/>
      <c r="FK223" s="201"/>
      <c r="FL223" s="182"/>
      <c r="FM223" s="182"/>
      <c r="FN223" s="334"/>
      <c r="FO223" s="123" t="str">
        <f t="shared" si="95"/>
        <v/>
      </c>
      <c r="FP223" s="889" t="str">
        <f>IF(Table1[[#This Row],[Baumwollanteil (in %)]]&lt;&gt;"","05","")</f>
        <v/>
      </c>
      <c r="FQ223" s="999"/>
      <c r="FR223" s="179" t="str">
        <f t="shared" si="96"/>
        <v/>
      </c>
      <c r="FS223" s="175"/>
      <c r="FT223" s="175"/>
      <c r="FU223" s="175"/>
      <c r="FV223" s="745" t="str">
        <f t="shared" si="97"/>
        <v/>
      </c>
      <c r="FZ223" s="24"/>
      <c r="GA223" s="24"/>
      <c r="GC223" s="1010" t="str">
        <f>IF(Table1[[#This Row],[Global Trade Item Number (GTIN)]]="","",Table1[[#This Row],[Global Trade Item Number (GTIN)]])</f>
        <v/>
      </c>
      <c r="GD223" s="790" t="str">
        <f>IF(Table1[[#This Row],[WAWI-Nr./ Kreditoren-Nummer
(ASDV)]]&lt;&gt;"",Table1[[#This Row],[WAWI-Nr./ Kreditoren-Nummer
(ASDV)]],"")</f>
        <v/>
      </c>
      <c r="GE223" s="190"/>
      <c r="GF223" s="790" t="str">
        <f>IF(Table1[[#This Row],[Gültig ab (Datum)]]&lt;&gt;"","31.12.9999","")</f>
        <v/>
      </c>
      <c r="GG223" s="190"/>
      <c r="GH223" s="190"/>
      <c r="GI223" s="616"/>
      <c r="GJ223" s="765"/>
      <c r="GK223" s="763"/>
      <c r="GL223" s="617"/>
      <c r="GM223" s="617"/>
      <c r="GN223" s="617"/>
      <c r="GO223" s="617"/>
      <c r="GP223" s="617"/>
      <c r="GQ223" s="775"/>
      <c r="GR223" s="771"/>
      <c r="GS223" s="159"/>
      <c r="GT223" s="610"/>
      <c r="GU223" s="610"/>
      <c r="GV223" s="610"/>
      <c r="GW223" s="610"/>
      <c r="GX223" s="610"/>
      <c r="GY223" s="610"/>
      <c r="GZ223" s="610"/>
      <c r="HA223" s="610"/>
      <c r="HB223" s="771"/>
      <c r="HC223" s="610"/>
      <c r="HD223" s="610"/>
      <c r="HE223" s="610"/>
      <c r="HF223" s="610"/>
      <c r="HG223" s="610"/>
      <c r="HH223" s="610"/>
      <c r="HI223" s="610"/>
      <c r="HJ223" s="610"/>
      <c r="HK223" s="610"/>
      <c r="HL223" s="771"/>
      <c r="HM223" s="610"/>
      <c r="HN223" s="610"/>
      <c r="HO223" s="610"/>
      <c r="HP223" s="610"/>
      <c r="HQ223" s="610"/>
      <c r="HR223" s="610"/>
      <c r="HS223" s="610"/>
      <c r="HT223" s="610"/>
      <c r="HU223" s="610"/>
      <c r="HV223" s="771"/>
      <c r="HW223" s="610"/>
      <c r="HX223" s="610"/>
      <c r="HY223" s="610"/>
      <c r="HZ223" s="610"/>
      <c r="IA223" s="610"/>
      <c r="IB223" s="610"/>
      <c r="IC223" s="610"/>
      <c r="ID223" s="610"/>
      <c r="IE223" s="610"/>
      <c r="IF223" s="610"/>
      <c r="IG223" s="771"/>
      <c r="IH223" s="610"/>
      <c r="II223" s="610"/>
      <c r="IJ223" s="610"/>
      <c r="IK223" s="610"/>
      <c r="IL223" s="610"/>
      <c r="IM223" s="610"/>
      <c r="IN223" s="610"/>
      <c r="IO223" s="610"/>
      <c r="IP223" s="610"/>
      <c r="IQ223" s="610"/>
      <c r="IR223" s="771"/>
      <c r="IS223" s="610"/>
      <c r="IT223" s="610"/>
      <c r="IU223" s="610"/>
      <c r="IV223" s="610"/>
      <c r="IW223" s="610"/>
      <c r="IX223" s="610"/>
      <c r="IY223" s="610"/>
      <c r="IZ223" s="610"/>
      <c r="JA223" s="610"/>
      <c r="JB223" s="610"/>
      <c r="JC223" s="771"/>
      <c r="JD223" s="610"/>
      <c r="JE223" s="610"/>
      <c r="JF223" s="610"/>
      <c r="JG223" s="610"/>
      <c r="JH223" s="610"/>
      <c r="JI223" s="610"/>
      <c r="JJ223" s="610"/>
      <c r="JK223" s="610"/>
      <c r="JL223" s="610"/>
      <c r="JM223" s="827"/>
      <c r="JN223" s="771"/>
      <c r="JO223" s="610"/>
      <c r="JP223" s="610"/>
      <c r="JQ223" s="610"/>
      <c r="JR223" s="610"/>
      <c r="JS223" s="610"/>
      <c r="JT223" s="610"/>
      <c r="JU223" s="610"/>
      <c r="JV223" s="610"/>
      <c r="JW223" s="610"/>
      <c r="JX223" s="610"/>
      <c r="JY223" s="771"/>
      <c r="JZ223" s="610"/>
      <c r="KA223" s="610"/>
      <c r="KB223" s="610"/>
      <c r="KC223" s="610"/>
      <c r="KD223" s="610"/>
      <c r="KE223" s="610"/>
      <c r="KF223" s="610"/>
      <c r="KG223" s="610"/>
      <c r="KH223" s="610"/>
      <c r="KI223" s="610"/>
      <c r="KL223" s="803" t="str">
        <f>IF(Table1[[#This Row],[GTIN]]&lt;&gt;"",Table1[[#This Row],[GTIN]],"")</f>
        <v/>
      </c>
      <c r="KM223" s="804" t="str">
        <f>Table1[[#This Row],[Kreditor]]</f>
        <v/>
      </c>
      <c r="KN223" s="805" t="str">
        <f>IF(Table1[[#This Row],[Gültig ab (Datum)]]&lt;&gt;"",Table1[[#This Row],[Gültig ab (Datum)]],"")</f>
        <v/>
      </c>
      <c r="KO223" s="805" t="str">
        <f>Table1[[#This Row],[Gültig bis]]</f>
        <v/>
      </c>
      <c r="KP223" s="818" t="str">
        <f>IF(Table1[[#This Row],[Artikel verpackt? 
(X=Ja)]]="","",Table1[[#This Row],[Artikel verpackt? 
(X=Ja)]])</f>
        <v/>
      </c>
      <c r="KQ223" s="806" t="str">
        <f>IF(Table1[[#This Row],[Verpackung recyclingfähig?
(X=Ja)]]="","",Table1[[#This Row],[Verpackung recyclingfähig?
(X=Ja)]])</f>
        <v/>
      </c>
      <c r="KR223" s="807"/>
      <c r="KS223" s="808"/>
      <c r="KT223" s="809"/>
      <c r="KU223" s="809"/>
      <c r="KV223" s="809"/>
      <c r="KW223" s="809"/>
      <c r="KX223" s="809"/>
      <c r="KY223" s="809"/>
      <c r="KZ223" s="810"/>
      <c r="LA223" s="811" t="str">
        <f>IF(Table1[[#This Row],[Hauptkörper - B1 - Art]]="","",VLOOKUP(Table1[[#This Row],[Hauptkörper - B1 - Art]],'DD FD'!B:C,2,FALSE))</f>
        <v/>
      </c>
      <c r="LB223" s="812" t="str">
        <f>IF(Table1[[#This Row],[Hauptkörper - B1 - Fraktion]]="","",VLOOKUP(Table1[[#This Row],[Hauptkörper - B1 - Fraktion]],'DD FD'!H:J,3,FALSE))</f>
        <v/>
      </c>
      <c r="LC223" s="809" t="str">
        <f>IF(Table1[[#This Row],[Hauptkörper - B1 - Gewicht
(in G)]]="","",Table1[[#This Row],[Hauptkörper - B1 - Gewicht
(in G)]])</f>
        <v/>
      </c>
      <c r="LD223" s="809" t="str">
        <f>IF(Table1[[#This Row],[Hauptkörper - B1 - Lizenzierungs-pflichtig? (X=Ja)]]="","",Table1[[#This Row],[Hauptkörper - B1 - Lizenzierungs-pflichtig? (X=Ja)]])</f>
        <v/>
      </c>
      <c r="LE223" s="812" t="str">
        <f>IF(Table1[[#This Row],[Hauptkörper - B1 - Virgin Material]]="","",VLOOKUP(Table1[[#This Row],[Hauptkörper - B1 - Virgin Material]],'DD FD'!AJ:AK,2,FALSE))</f>
        <v/>
      </c>
      <c r="LF223" s="813" t="str">
        <f>IF(Table1[[#This Row],[Hauptkörper - B1 - Virgin Material Anteil (in %)]]="","",Table1[[#This Row],[Hauptkörper - B1 - Virgin Material Anteil (in %)]])</f>
        <v/>
      </c>
      <c r="LG223" s="812" t="str">
        <f>IF(Table1[[#This Row],[Hauptkörper - B1 - Recyceltes Material]]="","",VLOOKUP(Table1[[#This Row],[Hauptkörper - B1 - Recyceltes Material]],'DD FD'!AL:AM,2,FALSE))</f>
        <v/>
      </c>
      <c r="LH223" s="813" t="str">
        <f>IF(Table1[[#This Row],[Hauptkörper - B1 - Recyceltes Material Anteil (in %)]]="","",Table1[[#This Row],[Hauptkörper - B1 - Recyceltes Material Anteil (in %)]])</f>
        <v/>
      </c>
      <c r="LI223" s="814" t="str">
        <f>IF(Table1[[#This Row],[Hauptkörper - B1 - Beschichtung]]="","",VLOOKUP(Table1[[#This Row],[Hauptkörper - B1 - Beschichtung]],'DD FD'!AE:AF,2,FALSE))</f>
        <v/>
      </c>
      <c r="LJ223" s="815" t="str">
        <f>IF(Table1[[#This Row],[Hauptkörper - B1 - Beschichtung Anteil (in %)]]="","",Table1[[#This Row],[Hauptkörper - B1 - Beschichtung Anteil (in %)]])</f>
        <v/>
      </c>
      <c r="LK223" s="811" t="str">
        <f>IF(Table1[[#This Row],[Hauptkörper - B2 - Art]]="","",VLOOKUP(Table1[[#This Row],[Hauptkörper - B2 - Art]],'DD FD'!B:C,2,FALSE))</f>
        <v/>
      </c>
      <c r="LL223" s="812" t="str">
        <f>IF(Table1[[#This Row],[Hauptkörper - B2 - Fraktion]]="","",VLOOKUP(Table1[[#This Row],[Hauptkörper - B2 - Fraktion]],'DD FD'!H:J,3,FALSE))</f>
        <v/>
      </c>
      <c r="LM223" s="809" t="str">
        <f>IF(Table1[[#This Row],[Hauptkörper - B2 - Gewicht
(in G)]]="","",Table1[[#This Row],[Hauptkörper - B2 - Gewicht
(in G)]])</f>
        <v/>
      </c>
      <c r="LN223" s="809" t="str">
        <f>IF(Table1[[#This Row],[Hauptkörper - B2 - Lizenzierungs-pflichtig? (X=Ja)]]="","",Table1[[#This Row],[Hauptkörper - B2 - Lizenzierungs-pflichtig? (X=Ja)]])</f>
        <v/>
      </c>
      <c r="LO223" s="812" t="str">
        <f>IF(Table1[[#This Row],[Hauptkörper - B2 - Virgin Material]]="","",VLOOKUP(Table1[[#This Row],[Hauptkörper - B2 - Virgin Material]],'DD FD'!AJ:AK,2,FALSE))</f>
        <v/>
      </c>
      <c r="LP223" s="813" t="str">
        <f>IF(Table1[[#This Row],[Hauptkörper - B2 - Virgin Material Anteil (in %)]]="","",Table1[[#This Row],[Hauptkörper - B2 - Virgin Material Anteil (in %)]])</f>
        <v/>
      </c>
      <c r="LQ223" s="812" t="str">
        <f>IF(Table1[[#This Row],[Hauptkörper - B2 - Recyceltes Material]]="","",VLOOKUP(Table1[[#This Row],[Hauptkörper - B2 - Recyceltes Material]],'DD FD'!AL:AM,2,FALSE))</f>
        <v/>
      </c>
      <c r="LR223" s="813" t="str">
        <f>IF(Table1[[#This Row],[Hauptkörper - B2 - Recyceltes Material Anteil (in %)]]="","",Table1[[#This Row],[Hauptkörper - B2 - Recyceltes Material Anteil (in %)]])</f>
        <v/>
      </c>
      <c r="LS223" s="812" t="str">
        <f>IF(Table1[[#This Row],[Hauptkörper - B2 - Beschichtung]]="","",VLOOKUP(Table1[[#This Row],[Hauptkörper - B2 - Beschichtung]],'DD FD'!AE:AF,2,FALSE))</f>
        <v/>
      </c>
      <c r="LT223" s="815" t="str">
        <f>IF(Table1[[#This Row],[Hauptkörper - B2 - Beschichtung Anteil (in %)]]="","",Table1[[#This Row],[Hauptkörper - B2 - Beschichtung Anteil (in %)]])</f>
        <v/>
      </c>
      <c r="LU223" s="811" t="str">
        <f>IF(Table1[[#This Row],[Hauptkörper - B3 - Art]]="","",VLOOKUP(Table1[[#This Row],[Hauptkörper - B3 - Art]],'DD FD'!B:C,2,FALSE))</f>
        <v/>
      </c>
      <c r="LV223" s="812" t="str">
        <f>IF(Table1[[#This Row],[Hauptkörper - B3 - Fraktion]]="","",VLOOKUP(Table1[[#This Row],[Hauptkörper - B3 - Fraktion]],'DD FD'!H:J,3,FALSE))</f>
        <v/>
      </c>
      <c r="LW223" s="809" t="str">
        <f>IF(Table1[[#This Row],[Hauptkörper - B3 - Gewicht
(in G)]]="","",Table1[[#This Row],[Hauptkörper - B3 - Gewicht
(in G)]])</f>
        <v/>
      </c>
      <c r="LX223" s="809" t="str">
        <f>IF(Table1[[#This Row],[Hauptkörper - B3 - Lizenzierungs-pflichtig? (X=Ja)]]="","",Table1[[#This Row],[Hauptkörper - B3 - Lizenzierungs-pflichtig? (X=Ja)]])</f>
        <v/>
      </c>
      <c r="LY223" s="812" t="str">
        <f>IF(Table1[[#This Row],[Hauptkörper - B3 - Virgin Material]]="","",VLOOKUP(Table1[[#This Row],[Hauptkörper - B3 - Virgin Material]],'DD FD'!AJ:AK,2,FALSE))</f>
        <v/>
      </c>
      <c r="LZ223" s="813" t="str">
        <f>IF(Table1[[#This Row],[Hauptkörper - B3 - Virgin Material Anteil (in %)]]="","",Table1[[#This Row],[Hauptkörper - B3 - Virgin Material Anteil (in %)]])</f>
        <v/>
      </c>
      <c r="MA223" s="812" t="str">
        <f>IF(Table1[[#This Row],[Hauptkörper - B3 - Recyceltes Material]]="","",VLOOKUP(Table1[[#This Row],[Hauptkörper - B3 - Recyceltes Material]],'DD FD'!AL:AM,2,FALSE))</f>
        <v/>
      </c>
      <c r="MB223" s="813" t="str">
        <f>IF(Table1[[#This Row],[Hauptkörper - B3 - Recyceltes Material Anteil (in %)]]="","",Table1[[#This Row],[Hauptkörper - B3 - Recyceltes Material Anteil (in %)]])</f>
        <v/>
      </c>
      <c r="MC223" s="812" t="str">
        <f>IF(Table1[[#This Row],[Hauptkörper - B3 - Beschichtung]]="","",VLOOKUP(Table1[[#This Row],[Hauptkörper - B3 - Beschichtung]],'DD FD'!AE:AF,2,FALSE))</f>
        <v/>
      </c>
      <c r="MD223" s="815" t="str">
        <f>IF(Table1[[#This Row],[Hauptkörper - B3 - Beschichtung Anteil (in %)]]="","",Table1[[#This Row],[Hauptkörper - B3 - Beschichtung Anteil (in %)]])</f>
        <v/>
      </c>
      <c r="ME223" s="811" t="str">
        <f>IF(Table1[[#This Row],[Verschluss - B1 - Art]]="","",VLOOKUP(Table1[[#This Row],[Verschluss - B1 - Art]],'DD FD'!D:E,2,FALSE))</f>
        <v/>
      </c>
      <c r="MF223" s="812" t="str">
        <f>IF(Table1[[#This Row],[Verschluss - B1 - Fraktion]]="","",VLOOKUP(Table1[[#This Row],[Verschluss - B1 - Fraktion]],'DD FD'!H:J,3,FALSE))</f>
        <v/>
      </c>
      <c r="MG223" s="809" t="str">
        <f>IF(Table1[[#This Row],[Verschluss - B1 - Gewicht (in G)]]="","",Table1[[#This Row],[Verschluss - B1 - Gewicht (in G)]])</f>
        <v/>
      </c>
      <c r="MH223" s="809" t="str">
        <f>IF(Table1[[#This Row],[Verschluss - B1 - Lizenzierungs-pflichtig? (X=Ja)]]="","",Table1[[#This Row],[Verschluss - B1 - Lizenzierungs-pflichtig? (X=Ja)]])</f>
        <v/>
      </c>
      <c r="MI223" s="809" t="str">
        <f>IF(Table1[[#This Row],[Verschluss - B1 - Trennbar vom Hauptkörper? (X=Ja)]]="","",Table1[[#This Row],[Verschluss - B1 - Trennbar vom Hauptkörper? (X=Ja)]])</f>
        <v/>
      </c>
      <c r="MJ223" s="812" t="str">
        <f>IF(Table1[[#This Row],[Verschluss - B1 - Virgin Material]]="","",VLOOKUP(Table1[[#This Row],[Verschluss - B1 - Virgin Material]],'DD FD'!AJ:AK,2,FALSE))</f>
        <v/>
      </c>
      <c r="MK223" s="813" t="str">
        <f>IF(Table1[[#This Row],[Verschluss - B1 - Virgin Material Anteil (in %)]]="","",Table1[[#This Row],[Verschluss - B1 - Virgin Material Anteil (in %)]])</f>
        <v/>
      </c>
      <c r="ML223" s="812" t="str">
        <f>IF(Table1[[#This Row],[Verschluss - B1 - Recyceltes Material]]="","",VLOOKUP(Table1[[#This Row],[Verschluss - B1 - Recyceltes Material]],'DD FD'!AL:AM,2,FALSE))</f>
        <v/>
      </c>
      <c r="MM223" s="813" t="str">
        <f>IF(Table1[[#This Row],[Verschluss - B1 - Recyceltes Material Anteil (in %)]]="","",Table1[[#This Row],[Verschluss - B1 - Recyceltes Material Anteil (in %)]])</f>
        <v/>
      </c>
      <c r="MN223" s="812" t="str">
        <f>IF(Table1[[#This Row],[Verschluss - B1 - Beschichtung]]="","",VLOOKUP(Table1[[#This Row],[Verschluss - B1 - Beschichtung]],'DD FD'!AE:AF,2,FALSE))</f>
        <v/>
      </c>
      <c r="MO223" s="815" t="str">
        <f>IF(Table1[[#This Row],[Verschluss - B1 - Beschichtung Anteil (in %)]]="","",Table1[[#This Row],[Verschluss - B1 - Beschichtung Anteil (in %)]])</f>
        <v/>
      </c>
      <c r="MP223" s="811" t="str">
        <f>IF(Table1[[#This Row],[Verschluss - B2 - Art]]="","",VLOOKUP(Table1[[#This Row],[Verschluss - B2 - Art]],'DD FD'!D:E,2,FALSE))</f>
        <v/>
      </c>
      <c r="MQ223" s="812" t="str">
        <f>IF(Table1[[#This Row],[Verschluss - B2 - Fraktion]]="","",VLOOKUP(Table1[[#This Row],[Verschluss - B2 - Fraktion]],'DD FD'!H:J,3,FALSE))</f>
        <v/>
      </c>
      <c r="MR223" s="809" t="str">
        <f>IF(Table1[[#This Row],[Verschluss - B2 - Gewicht (in G)]]="","",Table1[[#This Row],[Verschluss - B2 - Gewicht (in G)]])</f>
        <v/>
      </c>
      <c r="MS223" s="809" t="str">
        <f>IF(Table1[[#This Row],[Verschluss - B2 - Lizenzierungs-pflichtig? (X=Ja)]]="","",Table1[[#This Row],[Verschluss - B2 - Lizenzierungs-pflichtig? (X=Ja)]])</f>
        <v/>
      </c>
      <c r="MT223" s="809" t="str">
        <f>IF(Table1[[#This Row],[Verschluss - B2 - Trennbar vom Hauptkörper? (X=Ja)]]="","",Table1[[#This Row],[Verschluss - B2 - Trennbar vom Hauptkörper? (X=Ja)]])</f>
        <v/>
      </c>
      <c r="MU223" s="812" t="str">
        <f>IF(Table1[[#This Row],[Verschluss - B2 - Virgin Material]]="","",VLOOKUP(Table1[[#This Row],[Verschluss - B2 - Virgin Material]],'DD FD'!AJ:AK,2,FALSE))</f>
        <v/>
      </c>
      <c r="MV223" s="813" t="str">
        <f>IF(Table1[[#This Row],[Verschluss - B2 - Virgin Material Anteil (in %)]]="","",Table1[[#This Row],[Verschluss - B2 - Virgin Material Anteil (in %)]])</f>
        <v/>
      </c>
      <c r="MW223" s="812" t="str">
        <f>IF(Table1[[#This Row],[Verschluss - B2 - Recyceltes Material]]="","",VLOOKUP(Table1[[#This Row],[Verschluss - B2 - Recyceltes Material]],'DD FD'!AL:AM,2,FALSE))</f>
        <v/>
      </c>
      <c r="MX223" s="813" t="str">
        <f>IF(Table1[[#This Row],[Verschluss - B2 - Recyceltes Material Anteil (in %)]]="","",Table1[[#This Row],[Verschluss - B2 - Recyceltes Material Anteil (in %)]])</f>
        <v/>
      </c>
      <c r="MY223" s="812" t="str">
        <f>IF(Table1[[#This Row],[Verschluss - B2 - Beschichtung]]="","",VLOOKUP(Table1[[#This Row],[Verschluss - B2 - Beschichtung]],'DD FD'!AE:AF,2,FALSE))</f>
        <v/>
      </c>
      <c r="MZ223" s="815" t="str">
        <f>IF(Table1[[#This Row],[Verschluss - B2 - Beschichtung Anteil (in %)]]="","",Table1[[#This Row],[Verschluss - B2 - Beschichtung Anteil (in %)]])</f>
        <v/>
      </c>
      <c r="NA223" s="811" t="str">
        <f>IF(Table1[[#This Row],[Verschluss - B3 - Art]]="","",VLOOKUP(Table1[[#This Row],[Verschluss - B3 - Art]],'DD FD'!D:E,2,FALSE))</f>
        <v/>
      </c>
      <c r="NB223" s="812" t="str">
        <f>IF(Table1[[#This Row],[Verschluss - B3 - Fraktion]]="","",VLOOKUP(Table1[[#This Row],[Verschluss - B3 - Fraktion]],'DD FD'!H:J,3,FALSE))</f>
        <v/>
      </c>
      <c r="NC223" s="809" t="str">
        <f>IF(Table1[[#This Row],[Verschluss - B3 - Gewicht (in G)]]="","",Table1[[#This Row],[Verschluss - B3 - Gewicht (in G)]])</f>
        <v/>
      </c>
      <c r="ND223" s="809" t="str">
        <f>IF(Table1[[#This Row],[Verschluss - B3 - Lizenzierungs-pflichtig? (X=Ja)]]="","",Table1[[#This Row],[Verschluss - B3 - Lizenzierungs-pflichtig? (X=Ja)]])</f>
        <v/>
      </c>
      <c r="NE223" s="809" t="str">
        <f>IF(Table1[[#This Row],[Verschluss - B3 - Trennbar vom Hauptkörper? (X=Ja)]]="","",Table1[[#This Row],[Verschluss - B3 - Trennbar vom Hauptkörper? (X=Ja)]])</f>
        <v/>
      </c>
      <c r="NF223" s="812" t="str">
        <f>IF(Table1[[#This Row],[Verschluss - B3 - Virgin Material]]="","",VLOOKUP(Table1[[#This Row],[Verschluss - B3 - Virgin Material]],'DD FD'!AJ:AK,2,FALSE))</f>
        <v/>
      </c>
      <c r="NG223" s="813" t="str">
        <f>IF(Table1[[#This Row],[Verschluss - B3 - Virgin Material Anteil (in %)]]="","",Table1[[#This Row],[Verschluss - B3 - Virgin Material Anteil (in %)]])</f>
        <v/>
      </c>
      <c r="NH223" s="812" t="str">
        <f>IF(Table1[[#This Row],[Verschluss - B3 - Recyceltes Material]]="","",VLOOKUP(Table1[[#This Row],[Verschluss - B3 - Recyceltes Material]],'DD FD'!AL:AM,2,FALSE))</f>
        <v/>
      </c>
      <c r="NI223" s="813" t="str">
        <f>IF(Table1[[#This Row],[Verschluss - B3 - Recyceltes Material Anteil (in %)]]="","",Table1[[#This Row],[Verschluss - B3 - Recyceltes Material Anteil (in %)]])</f>
        <v/>
      </c>
      <c r="NJ223" s="812" t="str">
        <f>IF(Table1[[#This Row],[Verschluss - B3 - Beschichtung]]="","",VLOOKUP(Table1[[#This Row],[Verschluss - B3 - Beschichtung]],'DD FD'!AE:AF,2,FALSE))</f>
        <v/>
      </c>
      <c r="NK223" s="815" t="str">
        <f>IF(Table1[[#This Row],[Verschluss - B3 - Beschichtung Anteil (in %)]]="","",Table1[[#This Row],[Verschluss - B3 - Beschichtung Anteil (in %)]])</f>
        <v/>
      </c>
      <c r="NL223" s="811" t="str">
        <f>IF(Table1[[#This Row],[Etikett - B1 - Art]]="","",VLOOKUP(Table1[[#This Row],[Etikett - B1 - Art]],'DD FD'!F:G,2,FALSE))</f>
        <v/>
      </c>
      <c r="NM223" s="812" t="str">
        <f>IF(Table1[[#This Row],[Etikett - B1 - Fraktion]]="","",VLOOKUP(Table1[[#This Row],[Etikett - B1 - Fraktion]],'DD FD'!H:J,3,FALSE))</f>
        <v/>
      </c>
      <c r="NN223" s="809" t="str">
        <f>IF(Table1[[#This Row],[Etikett - B1 - Gewicht (in G)]]="","",Table1[[#This Row],[Etikett - B1 - Gewicht (in G)]])</f>
        <v/>
      </c>
      <c r="NO223" s="809" t="str">
        <f>IF(Table1[[#This Row],[Etikett - B1 - Lizenzierungs-pflichtig? (X=Ja)]]="","",Table1[[#This Row],[Etikett - B1 - Lizenzierungs-pflichtig? (X=Ja)]])</f>
        <v/>
      </c>
      <c r="NP223" s="809" t="str">
        <f>IF(Table1[[#This Row],[Etikett - B1 - Trennbar vom Hauptkörper? (X=Ja)]]="","",Table1[[#This Row],[Etikett - B1 - Trennbar vom Hauptkörper? (X=Ja)]])</f>
        <v/>
      </c>
      <c r="NQ223" s="812" t="str">
        <f>IF(Table1[[#This Row],[Etikett - B1 - Virgin Material]]="","",VLOOKUP(Table1[[#This Row],[Etikett - B1 - Virgin Material]],'DD FD'!AJ:AK,2,FALSE))</f>
        <v/>
      </c>
      <c r="NR223" s="813" t="str">
        <f>IF(Table1[[#This Row],[Etikett - B1 - Virgin Material Anteil (in %)]]="","",Table1[[#This Row],[Etikett - B1 - Virgin Material Anteil (in %)]])</f>
        <v/>
      </c>
      <c r="NS223" s="812" t="str">
        <f>IF(Table1[[#This Row],[Etikett - B1 - Recyceltes Material]]="","",VLOOKUP(Table1[[#This Row],[Etikett - B1 - Recyceltes Material]],'DD FD'!AL:AM,2,FALSE))</f>
        <v/>
      </c>
      <c r="NT223" s="813" t="str">
        <f>IF(Table1[[#This Row],[Etikett - B1 - Recyceltes Material Anteil (in %)]]="","",Table1[[#This Row],[Etikett - B1 - Recyceltes Material Anteil (in %)]])</f>
        <v/>
      </c>
      <c r="NU223" s="812" t="str">
        <f>IF(Table1[[#This Row],[Etikett - B1 - Beschichtung]]="","",VLOOKUP(Table1[[#This Row],[Etikett - B1 - Beschichtung]],'DD FD'!AE:AF,2,FALSE))</f>
        <v/>
      </c>
      <c r="NV223" s="815" t="str">
        <f>IF(Table1[[#This Row],[Etikett - B1 - Beschichtung Anteil (in %)]]="","",Table1[[#This Row],[Etikett - B1 - Beschichtung Anteil (in %)]])</f>
        <v/>
      </c>
      <c r="NW223" s="811" t="str">
        <f>IF(Table1[[#This Row],[Etikett - B2 - Art]]="","",VLOOKUP(Table1[[#This Row],[Etikett - B2 - Art]],'DD FD'!F:G,2,FALSE))</f>
        <v/>
      </c>
      <c r="NX223" s="812" t="str">
        <f>IF(Table1[[#This Row],[Etikett - B2 - Fraktion]]="","",VLOOKUP(Table1[[#This Row],[Etikett - B2 - Fraktion]],'DD FD'!H:J,3,FALSE))</f>
        <v/>
      </c>
      <c r="NY223" s="809" t="str">
        <f>IF(Table1[[#This Row],[Etikett - B2 - Gewicht (in G)]]="","",Table1[[#This Row],[Etikett - B2 - Gewicht (in G)]])</f>
        <v/>
      </c>
      <c r="NZ223" s="809" t="str">
        <f>IF(Table1[[#This Row],[Etikett - B2 - Lizenzierungs-pflichtig? (X=Ja)]]="","",Table1[[#This Row],[Etikett - B2 - Lizenzierungs-pflichtig? (X=Ja)]])</f>
        <v/>
      </c>
      <c r="OA223" s="809" t="str">
        <f>IF(Table1[[#This Row],[Etikett - B2 - Trennbar vom Hauptkörper? (X=Ja)]]="","",Table1[[#This Row],[Etikett - B2 - Trennbar vom Hauptkörper? (X=Ja)]])</f>
        <v/>
      </c>
      <c r="OB223" s="812" t="str">
        <f>IF(Table1[[#This Row],[Etikett - B2 - Virgin Material]]="","",VLOOKUP(Table1[[#This Row],[Etikett - B2 - Virgin Material]],'DD FD'!AJ:AK,2,FALSE))</f>
        <v/>
      </c>
      <c r="OC223" s="813" t="str">
        <f>IF(Table1[[#This Row],[Etikett - B2 - Virgin Material Anteil (in %)]]="","",Table1[[#This Row],[Etikett - B2 - Virgin Material Anteil (in %)]])</f>
        <v/>
      </c>
      <c r="OD223" s="812" t="str">
        <f>IF(Table1[[#This Row],[Etikett - B2 - Recyceltes Material]]="","",VLOOKUP(Table1[[#This Row],[Etikett - B2 - Recyceltes Material]],'DD FD'!AL:AM,2,FALSE))</f>
        <v/>
      </c>
      <c r="OE223" s="813" t="str">
        <f>IF(Table1[[#This Row],[Etikett - B2 - Recyceltes Material Anteil (in %)]]="","",Table1[[#This Row],[Etikett - B2 - Recyceltes Material Anteil (in %)]])</f>
        <v/>
      </c>
      <c r="OF223" s="812" t="str">
        <f>IF(Table1[[#This Row],[Etikett - B2 - Beschichtung]]="","",VLOOKUP(Table1[[#This Row],[Etikett - B2 - Beschichtung]],'DD FD'!AE:AF,2,FALSE))</f>
        <v/>
      </c>
      <c r="OG223" s="815" t="str">
        <f>IF(Table1[[#This Row],[Etikett - B2 - Beschichtung Anteil (in %)]]="","",Table1[[#This Row],[Etikett - B2 - Beschichtung Anteil (in %)]])</f>
        <v/>
      </c>
      <c r="OH223" s="811" t="str">
        <f>IF(Table1[[#This Row],[Etikett - B3 - Art]]="","",VLOOKUP(Table1[[#This Row],[Etikett - B3 - Art]],'DD FD'!F:G,2,FALSE))</f>
        <v/>
      </c>
      <c r="OI223" s="812" t="str">
        <f>IF(Table1[[#This Row],[Etikett - B3 - Fraktion]]="","",VLOOKUP(Table1[[#This Row],[Etikett - B3 - Fraktion]],'DD FD'!H:J,3,FALSE))</f>
        <v/>
      </c>
      <c r="OJ223" s="809" t="str">
        <f>IF(Table1[[#This Row],[Etikett - B3 - Gewicht (in G)]]="","",Table1[[#This Row],[Etikett - B3 - Gewicht (in G)]])</f>
        <v/>
      </c>
      <c r="OK223" s="809" t="str">
        <f>IF(Table1[[#This Row],[Etikett - B3 - Lizenzierungs-pflichtig? (X=Ja)]]="","",Table1[[#This Row],[Etikett - B3 - Lizenzierungs-pflichtig? (X=Ja)]])</f>
        <v/>
      </c>
      <c r="OL223" s="809" t="str">
        <f>IF(Table1[[#This Row],[Etikett - B3 - Trennbar vom Hauptkörper? (X=Ja)]]="","",Table1[[#This Row],[Etikett - B3 - Trennbar vom Hauptkörper? (X=Ja)]])</f>
        <v/>
      </c>
      <c r="OM223" s="812" t="str">
        <f>IF(Table1[[#This Row],[Etikett - B3 - Virgin Material]]="","",VLOOKUP(Table1[[#This Row],[Etikett - B3 - Virgin Material]],'DD FD'!AJ:AK,2,FALSE))</f>
        <v/>
      </c>
      <c r="ON223" s="813" t="str">
        <f>IF(Table1[[#This Row],[Etikett - B3 - Virgin Material Anteil (in %)]]="","",Table1[[#This Row],[Etikett - B3 - Virgin Material Anteil (in %)]])</f>
        <v/>
      </c>
      <c r="OO223" s="812" t="str">
        <f>IF(Table1[[#This Row],[Etikett - B3 - Recyceltes Material]]="","",VLOOKUP(Table1[[#This Row],[Etikett - B3 - Recyceltes Material]],'DD FD'!AL:AM,2,FALSE))</f>
        <v/>
      </c>
      <c r="OP223" s="813" t="str">
        <f>IF(Table1[[#This Row],[Etikett - B3 - Recyceltes Material Anteil (in %)]]="","",Table1[[#This Row],[Etikett - B3 - Recyceltes Material Anteil (in %)]])</f>
        <v/>
      </c>
      <c r="OQ223" s="812" t="str">
        <f>IF(Table1[[#This Row],[Etikett - B3 - Beschichtung]]="","",VLOOKUP(Table1[[#This Row],[Etikett - B3 - Beschichtung]],'DD FD'!AE:AF,2,FALSE))</f>
        <v/>
      </c>
      <c r="OR223" s="861" t="str">
        <f>IF(Table1[[#This Row],[Etikett - B3 - Beschichtung Anteil (in %)]]="","",Table1[[#This Row],[Etikett - B3 - Beschichtung Anteil (in %)]])</f>
        <v/>
      </c>
      <c r="OS223" s="866">
        <f>ROUNDUP(SUM(
IF(AND(LB223='DD FD'!$J$7,LD223='DD FD'!$AI$3),LC223,0),
IF(AND(LL223='DD FD'!$J$7,LN223='DD FD'!$AI$3),LM223,0),
IF(AND(LV223='DD FD'!$J$7,LX223='DD FD'!$AI$3),LW223,0),
IF(AND(MF223='DD FD'!$J$7,MH223='DD FD'!$AI$3),MG223,0),
IF(AND(MQ223='DD FD'!$J$7,MS223='DD FD'!$AI$3),MR223,0),
IF(AND(NB223='DD FD'!$J$7,ND223='DD FD'!$AI$3),NC223,0),
IF(AND(NM223='DD FD'!$J$7,NO223='DD FD'!$AI$3),NN223,0),
IF(AND(NX223='DD FD'!$J$7,NZ223='DD FD'!$AI$3),NY223,0),
IF(AND(OI223='DD FD'!$J$7,OK223='DD FD'!$AI$3),OJ223,0),
),2)</f>
        <v>0</v>
      </c>
      <c r="OT223" s="865">
        <f>ROUNDUP(SUM(
IF(AND(LB223='DD FD'!$J$6,LD223='DD FD'!$AI$3),LC223,0),
IF(AND(LL223='DD FD'!$J$6,LN223='DD FD'!$AI$3),LM223,0),
IF(AND(LV223='DD FD'!$J$6,LX223='DD FD'!$AI$3),LW223,0),
IF(AND(MF223='DD FD'!$J$6,MH223='DD FD'!$AI$3),MG223,0),
IF(AND(MQ223='DD FD'!$J$6,MS223='DD FD'!$AI$3),MR223,0),
IF(AND(NB223='DD FD'!$J$6,ND223='DD FD'!$AI$3),NC223,0),
IF(AND(NM223='DD FD'!$J$6,NO223='DD FD'!$AI$3),NN223,0),
IF(AND(NX223='DD FD'!$J$6,NZ223='DD FD'!$AI$3),NY223,0),
IF(AND(OI223='DD FD'!$J$6,OK223='DD FD'!$AI$3),OJ223,0),
),2)</f>
        <v>0</v>
      </c>
      <c r="OU223" s="865">
        <f>ROUNDUP(SUM(
IF(AND(LB223='DD FD'!$J$10,LD223='DD FD'!$AI$3),LC223,0),
IF(AND(LL223='DD FD'!$J$10,LN223='DD FD'!$AI$3),LM223,0),
IF(AND(LV223='DD FD'!$J$10,LX223='DD FD'!$AI$3),LW223,0),
IF(AND(MF223='DD FD'!$J$10,MH223='DD FD'!$AI$3),MG223,0),
IF(AND(MQ223='DD FD'!$J$10,MS223='DD FD'!$AI$3),MR223,0),
IF(AND(NB223='DD FD'!$J$10,ND223='DD FD'!$AI$3),NC223,0),
IF(AND(NM223='DD FD'!$J$10,NO223='DD FD'!$AI$3),NN223,0),
IF(AND(NX223='DD FD'!$J$10,NZ223='DD FD'!$AI$3),NY223,0),
IF(AND(OI223='DD FD'!$J$10,OK223='DD FD'!$AI$3),OJ223,0),
),2)</f>
        <v>0</v>
      </c>
      <c r="OV223" s="865">
        <f>ROUNDUP(SUM(
IF(AND(LB223='DD FD'!$J$8,LD223='DD FD'!$AI$3),LC223,0),
IF(AND(LL223='DD FD'!$J$8,LN223='DD FD'!$AI$3),LM223,0),
IF(AND(LV223='DD FD'!$J$8,LX223='DD FD'!$AI$3),LW223,0),
IF(AND(MF223='DD FD'!$J$8,MH223='DD FD'!$AI$3),MG223,0),
IF(AND(MQ223='DD FD'!$J$8,MS223='DD FD'!$AI$3),MR223,0),
IF(AND(NB223='DD FD'!$J$8,ND223='DD FD'!$AI$3),NC223,0),
IF(AND(NM223='DD FD'!$J$8,NO223='DD FD'!$AI$3),NN223,0),
IF(AND(NX223='DD FD'!$J$8,NZ223='DD FD'!$AI$3),NY223,0),
IF(AND(OI223='DD FD'!$J$8,OK223='DD FD'!$AI$3),OJ223,0),
),2)</f>
        <v>0</v>
      </c>
      <c r="OW223" s="865">
        <f>ROUNDUP(SUM(
IF(AND(LB223='DD FD'!$J$5,LD223='DD FD'!$AI$3),LC223,0),
IF(AND(LL223='DD FD'!$J$5,LN223='DD FD'!$AI$3),LM223,0),
IF(AND(LV223='DD FD'!$J$5,LX223='DD FD'!$AI$3),LW223,0),
IF(AND(MF223='DD FD'!$J$5,MH223='DD FD'!$AI$3),MG223,0),
IF(AND(MQ223='DD FD'!$J$5,MS223='DD FD'!$AI$3),MR223,0),
IF(AND(NB223='DD FD'!$J$5,ND223='DD FD'!$AI$3),NC223,0),
IF(AND(NM223='DD FD'!$J$5,NO223='DD FD'!$AI$3),NN223,0),
IF(AND(NX223='DD FD'!$J$5,NZ223='DD FD'!$AI$3),NY223,0),
IF(AND(OI223='DD FD'!$J$5,OK223='DD FD'!$AI$3),OJ223,0),
),2)</f>
        <v>0</v>
      </c>
      <c r="OX223" s="865">
        <f>ROUNDUP(SUM(
IF(AND(LB223='DD FD'!$J$9,LD223='DD FD'!$AI$3),LC223,0),
IF(AND(LL223='DD FD'!$J$9,LN223='DD FD'!$AI$3),LM223,0),
IF(AND(LV223='DD FD'!$J$9,LX223='DD FD'!$AI$3),LW223,0),
IF(AND(MF223='DD FD'!$J$9,MH223='DD FD'!$AI$3),MG223,0),
IF(AND(MQ223='DD FD'!$J$9,MS223='DD FD'!$AI$3),MR223,0),
IF(AND(NB223='DD FD'!$J$9,ND223='DD FD'!$AI$3),NC223,0),
IF(AND(NM223='DD FD'!$J$9,NO223='DD FD'!$AI$3),NN223,0),
IF(AND(NX223='DD FD'!$J$9,NZ223='DD FD'!$AI$3),NY223,0),
IF(AND(OI223='DD FD'!$J$9,OK223='DD FD'!$AI$3),OJ223,0),
),2)</f>
        <v>0</v>
      </c>
      <c r="OY223" s="865">
        <f>ROUNDUP(SUM(
IF(AND(LB223='DD FD'!$J$4,LD223='DD FD'!$AI$3),LC223,0),
IF(AND(LL223='DD FD'!$J$4,LN223='DD FD'!$AI$3),LM223,0),
IF(AND(LV223='DD FD'!$J$4,LX223='DD FD'!$AI$3),LW223,0),
IF(AND(MF223='DD FD'!$J$4,MH223='DD FD'!$AI$3),MG223,0),
IF(AND(MQ223='DD FD'!$J$4,MS223='DD FD'!$AI$3),MR223,0),
IF(AND(NB223='DD FD'!$J$4,ND223='DD FD'!$AI$3),NC223,0),
IF(AND(NM223='DD FD'!$J$4,NO223='DD FD'!$AI$3),NN223,0),
IF(AND(NX223='DD FD'!$J$4,NZ223='DD FD'!$AI$3),NY223,0),
IF(AND(OI223='DD FD'!$J$4,OK223='DD FD'!$AI$3),OJ223,0),
),2)</f>
        <v>0</v>
      </c>
      <c r="OZ223" s="867">
        <f>ROUNDUP(SUM(
IF(AND(LB223='DD FD'!$J$11,LD223='DD FD'!$AI$3),LC223,0),
IF(AND(LL223='DD FD'!$J$11,LN223='DD FD'!$AI$3),LM223,0),
IF(AND(LV223='DD FD'!$J$11,LX223='DD FD'!$AI$3),LW223,0),
IF(AND(MF223='DD FD'!$J$11,MH223='DD FD'!$AI$3),MG223,0),
IF(AND(MQ223='DD FD'!$J$11,MS223='DD FD'!$AI$3),MR223,0),
IF(AND(NB223='DD FD'!$J$11,ND223='DD FD'!$AI$3),NC223,0),
IF(AND(NM223='DD FD'!$J$11,NO223='DD FD'!$AI$3),NN223,0),
IF(AND(NX223='DD FD'!$J$11,NZ223='DD FD'!$AI$3),NY223,0),
IF(AND(OI223='DD FD'!$J$11,OK223='DD FD'!$AI$3),OJ223,0),
),2)</f>
        <v>0</v>
      </c>
    </row>
    <row r="224" spans="1:416">
      <c r="A224" s="663"/>
      <c r="B224" s="182"/>
      <c r="C224" s="282"/>
      <c r="D224" s="282"/>
      <c r="E224" s="183"/>
      <c r="F224" s="355"/>
      <c r="G224" s="359"/>
      <c r="H224" s="664"/>
      <c r="I224" s="173"/>
      <c r="J224" s="161" t="str">
        <f t="shared" si="81"/>
        <v/>
      </c>
      <c r="K224" s="633" t="str">
        <f t="shared" si="98"/>
        <v/>
      </c>
      <c r="L224" s="636"/>
      <c r="M224" s="124" t="str">
        <f t="shared" si="99"/>
        <v/>
      </c>
      <c r="N224" s="125" t="str">
        <f t="shared" si="82"/>
        <v/>
      </c>
      <c r="O224" s="175"/>
      <c r="P224" s="175"/>
      <c r="Q224" s="126" t="str">
        <f t="shared" si="100"/>
        <v/>
      </c>
      <c r="R224" s="184"/>
      <c r="S224" s="184"/>
      <c r="T224" s="182"/>
      <c r="U224" s="182"/>
      <c r="V224" s="182"/>
      <c r="W224" s="358"/>
      <c r="X224" s="182"/>
      <c r="Y224" s="183"/>
      <c r="Z224" s="123"/>
      <c r="AA224" s="176"/>
      <c r="AB224" s="176"/>
      <c r="AC224" s="176"/>
      <c r="AD224" s="176"/>
      <c r="AE224" s="176"/>
      <c r="AF224" s="176"/>
      <c r="AG224" s="127" t="str">
        <f t="shared" si="101"/>
        <v/>
      </c>
      <c r="AH224" s="127" t="str">
        <f t="shared" si="102"/>
        <v/>
      </c>
      <c r="AI224" s="370"/>
      <c r="AJ224" s="635"/>
      <c r="AK224" s="619" t="str">
        <f t="shared" si="103"/>
        <v/>
      </c>
      <c r="AL224" s="124" t="str">
        <f t="shared" si="83"/>
        <v/>
      </c>
      <c r="AM224" s="124" t="str">
        <f t="shared" si="84"/>
        <v/>
      </c>
      <c r="AN224" s="124" t="str">
        <f t="shared" si="85"/>
        <v/>
      </c>
      <c r="AO224" s="124" t="str">
        <f t="shared" si="86"/>
        <v/>
      </c>
      <c r="AP224" s="184"/>
      <c r="AQ224" s="182"/>
      <c r="AR224" s="182"/>
      <c r="AS224" s="182"/>
      <c r="AT224" s="182"/>
      <c r="AU224" s="127" t="str">
        <f t="shared" si="87"/>
        <v/>
      </c>
      <c r="AV224" s="354"/>
      <c r="AW224" s="127" t="str">
        <f t="shared" si="88"/>
        <v/>
      </c>
      <c r="AX224" s="144" t="str">
        <f t="shared" si="89"/>
        <v/>
      </c>
      <c r="AY224" s="182"/>
      <c r="AZ224" s="23"/>
      <c r="BA224" s="23"/>
      <c r="BB224" s="183"/>
      <c r="BC224" s="622"/>
      <c r="BD224" s="649" t="str">
        <f t="shared" si="104"/>
        <v/>
      </c>
      <c r="BE224" s="354"/>
      <c r="BF224" s="192" t="str">
        <f t="shared" si="105"/>
        <v/>
      </c>
      <c r="BG224" s="159"/>
      <c r="BH224" s="159"/>
      <c r="BI224" s="182"/>
      <c r="BJ224" s="194"/>
      <c r="BK224" s="194"/>
      <c r="BL224" s="194"/>
      <c r="BM224" s="127" t="str">
        <f t="shared" si="90"/>
        <v/>
      </c>
      <c r="BN224" s="194"/>
      <c r="BO224" s="178" t="str">
        <f t="shared" si="91"/>
        <v/>
      </c>
      <c r="BP224" s="191"/>
      <c r="BQ224" s="182"/>
      <c r="BR224" s="23"/>
      <c r="BS224" s="23"/>
      <c r="BT224" s="23"/>
      <c r="BU224" s="651"/>
      <c r="BV224" s="647"/>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633" t="str">
        <f t="shared" si="106"/>
        <v/>
      </c>
      <c r="DY224" s="736"/>
      <c r="DZ224" s="334"/>
      <c r="EA224" s="736"/>
      <c r="EB224" s="197"/>
      <c r="EC224" s="194"/>
      <c r="ED224" s="197"/>
      <c r="EE224" s="197"/>
      <c r="EF224" s="194"/>
      <c r="EG224" s="194"/>
      <c r="EH224" s="194"/>
      <c r="EI224" s="123" t="str">
        <f t="shared" si="92"/>
        <v/>
      </c>
      <c r="EJ224" s="194"/>
      <c r="EK224" s="620" t="str">
        <f t="shared" si="93"/>
        <v/>
      </c>
      <c r="EL224" s="756"/>
      <c r="EM224" s="620" t="str">
        <f t="shared" si="107"/>
        <v/>
      </c>
      <c r="EN224" s="733"/>
      <c r="EO224" s="163"/>
      <c r="EP224" s="163"/>
      <c r="EQ224" s="163"/>
      <c r="ER224" s="163"/>
      <c r="ES224" s="163"/>
      <c r="ET224" s="163"/>
      <c r="EU224" s="163"/>
      <c r="EV224" s="163"/>
      <c r="EW224" s="163"/>
      <c r="EX224" s="163"/>
      <c r="EY224" s="163"/>
      <c r="EZ224" s="163"/>
      <c r="FA224" s="163"/>
      <c r="FB224" s="163"/>
      <c r="FC224" s="742"/>
      <c r="FD224" s="648" t="str">
        <f t="shared" si="94"/>
        <v/>
      </c>
      <c r="FE224" s="183"/>
      <c r="FF224" s="201"/>
      <c r="FG224" s="201"/>
      <c r="FH224" s="201"/>
      <c r="FI224" s="201"/>
      <c r="FJ224" s="201"/>
      <c r="FK224" s="201"/>
      <c r="FL224" s="182"/>
      <c r="FM224" s="182"/>
      <c r="FN224" s="334"/>
      <c r="FO224" s="123" t="str">
        <f t="shared" si="95"/>
        <v/>
      </c>
      <c r="FP224" s="889" t="str">
        <f>IF(Table1[[#This Row],[Baumwollanteil (in %)]]&lt;&gt;"","05","")</f>
        <v/>
      </c>
      <c r="FQ224" s="999"/>
      <c r="FR224" s="179" t="str">
        <f t="shared" si="96"/>
        <v/>
      </c>
      <c r="FS224" s="175"/>
      <c r="FT224" s="175"/>
      <c r="FU224" s="175"/>
      <c r="FV224" s="745" t="str">
        <f t="shared" si="97"/>
        <v/>
      </c>
      <c r="FZ224" s="24"/>
      <c r="GA224" s="24"/>
      <c r="GC224" s="1010" t="str">
        <f>IF(Table1[[#This Row],[Global Trade Item Number (GTIN)]]="","",Table1[[#This Row],[Global Trade Item Number (GTIN)]])</f>
        <v/>
      </c>
      <c r="GD224" s="790" t="str">
        <f>IF(Table1[[#This Row],[WAWI-Nr./ Kreditoren-Nummer
(ASDV)]]&lt;&gt;"",Table1[[#This Row],[WAWI-Nr./ Kreditoren-Nummer
(ASDV)]],"")</f>
        <v/>
      </c>
      <c r="GE224" s="190"/>
      <c r="GF224" s="790" t="str">
        <f>IF(Table1[[#This Row],[Gültig ab (Datum)]]&lt;&gt;"","31.12.9999","")</f>
        <v/>
      </c>
      <c r="GG224" s="190"/>
      <c r="GH224" s="190"/>
      <c r="GI224" s="616"/>
      <c r="GJ224" s="765"/>
      <c r="GK224" s="763"/>
      <c r="GL224" s="617"/>
      <c r="GM224" s="617"/>
      <c r="GN224" s="617"/>
      <c r="GO224" s="617"/>
      <c r="GP224" s="617"/>
      <c r="GQ224" s="775"/>
      <c r="GR224" s="771"/>
      <c r="GS224" s="159"/>
      <c r="GT224" s="610"/>
      <c r="GU224" s="610"/>
      <c r="GV224" s="610"/>
      <c r="GW224" s="610"/>
      <c r="GX224" s="610"/>
      <c r="GY224" s="610"/>
      <c r="GZ224" s="610"/>
      <c r="HA224" s="610"/>
      <c r="HB224" s="771"/>
      <c r="HC224" s="610"/>
      <c r="HD224" s="610"/>
      <c r="HE224" s="610"/>
      <c r="HF224" s="610"/>
      <c r="HG224" s="610"/>
      <c r="HH224" s="610"/>
      <c r="HI224" s="610"/>
      <c r="HJ224" s="610"/>
      <c r="HK224" s="610"/>
      <c r="HL224" s="771"/>
      <c r="HM224" s="610"/>
      <c r="HN224" s="610"/>
      <c r="HO224" s="610"/>
      <c r="HP224" s="610"/>
      <c r="HQ224" s="610"/>
      <c r="HR224" s="610"/>
      <c r="HS224" s="610"/>
      <c r="HT224" s="610"/>
      <c r="HU224" s="610"/>
      <c r="HV224" s="771"/>
      <c r="HW224" s="610"/>
      <c r="HX224" s="610"/>
      <c r="HY224" s="610"/>
      <c r="HZ224" s="610"/>
      <c r="IA224" s="610"/>
      <c r="IB224" s="610"/>
      <c r="IC224" s="610"/>
      <c r="ID224" s="610"/>
      <c r="IE224" s="610"/>
      <c r="IF224" s="610"/>
      <c r="IG224" s="771"/>
      <c r="IH224" s="610"/>
      <c r="II224" s="610"/>
      <c r="IJ224" s="610"/>
      <c r="IK224" s="610"/>
      <c r="IL224" s="610"/>
      <c r="IM224" s="610"/>
      <c r="IN224" s="610"/>
      <c r="IO224" s="610"/>
      <c r="IP224" s="610"/>
      <c r="IQ224" s="610"/>
      <c r="IR224" s="771"/>
      <c r="IS224" s="610"/>
      <c r="IT224" s="610"/>
      <c r="IU224" s="610"/>
      <c r="IV224" s="610"/>
      <c r="IW224" s="610"/>
      <c r="IX224" s="610"/>
      <c r="IY224" s="610"/>
      <c r="IZ224" s="610"/>
      <c r="JA224" s="610"/>
      <c r="JB224" s="610"/>
      <c r="JC224" s="771"/>
      <c r="JD224" s="610"/>
      <c r="JE224" s="610"/>
      <c r="JF224" s="610"/>
      <c r="JG224" s="610"/>
      <c r="JH224" s="610"/>
      <c r="JI224" s="610"/>
      <c r="JJ224" s="610"/>
      <c r="JK224" s="610"/>
      <c r="JL224" s="610"/>
      <c r="JM224" s="827"/>
      <c r="JN224" s="771"/>
      <c r="JO224" s="610"/>
      <c r="JP224" s="610"/>
      <c r="JQ224" s="610"/>
      <c r="JR224" s="610"/>
      <c r="JS224" s="610"/>
      <c r="JT224" s="610"/>
      <c r="JU224" s="610"/>
      <c r="JV224" s="610"/>
      <c r="JW224" s="610"/>
      <c r="JX224" s="610"/>
      <c r="JY224" s="771"/>
      <c r="JZ224" s="610"/>
      <c r="KA224" s="610"/>
      <c r="KB224" s="610"/>
      <c r="KC224" s="610"/>
      <c r="KD224" s="610"/>
      <c r="KE224" s="610"/>
      <c r="KF224" s="610"/>
      <c r="KG224" s="610"/>
      <c r="KH224" s="610"/>
      <c r="KI224" s="610"/>
      <c r="KL224" s="803" t="str">
        <f>IF(Table1[[#This Row],[GTIN]]&lt;&gt;"",Table1[[#This Row],[GTIN]],"")</f>
        <v/>
      </c>
      <c r="KM224" s="804" t="str">
        <f>Table1[[#This Row],[Kreditor]]</f>
        <v/>
      </c>
      <c r="KN224" s="805" t="str">
        <f>IF(Table1[[#This Row],[Gültig ab (Datum)]]&lt;&gt;"",Table1[[#This Row],[Gültig ab (Datum)]],"")</f>
        <v/>
      </c>
      <c r="KO224" s="805" t="str">
        <f>Table1[[#This Row],[Gültig bis]]</f>
        <v/>
      </c>
      <c r="KP224" s="818" t="str">
        <f>IF(Table1[[#This Row],[Artikel verpackt? 
(X=Ja)]]="","",Table1[[#This Row],[Artikel verpackt? 
(X=Ja)]])</f>
        <v/>
      </c>
      <c r="KQ224" s="806" t="str">
        <f>IF(Table1[[#This Row],[Verpackung recyclingfähig?
(X=Ja)]]="","",Table1[[#This Row],[Verpackung recyclingfähig?
(X=Ja)]])</f>
        <v/>
      </c>
      <c r="KR224" s="807"/>
      <c r="KS224" s="808"/>
      <c r="KT224" s="809"/>
      <c r="KU224" s="809"/>
      <c r="KV224" s="809"/>
      <c r="KW224" s="809"/>
      <c r="KX224" s="809"/>
      <c r="KY224" s="809"/>
      <c r="KZ224" s="810"/>
      <c r="LA224" s="811" t="str">
        <f>IF(Table1[[#This Row],[Hauptkörper - B1 - Art]]="","",VLOOKUP(Table1[[#This Row],[Hauptkörper - B1 - Art]],'DD FD'!B:C,2,FALSE))</f>
        <v/>
      </c>
      <c r="LB224" s="812" t="str">
        <f>IF(Table1[[#This Row],[Hauptkörper - B1 - Fraktion]]="","",VLOOKUP(Table1[[#This Row],[Hauptkörper - B1 - Fraktion]],'DD FD'!H:J,3,FALSE))</f>
        <v/>
      </c>
      <c r="LC224" s="809" t="str">
        <f>IF(Table1[[#This Row],[Hauptkörper - B1 - Gewicht
(in G)]]="","",Table1[[#This Row],[Hauptkörper - B1 - Gewicht
(in G)]])</f>
        <v/>
      </c>
      <c r="LD224" s="809" t="str">
        <f>IF(Table1[[#This Row],[Hauptkörper - B1 - Lizenzierungs-pflichtig? (X=Ja)]]="","",Table1[[#This Row],[Hauptkörper - B1 - Lizenzierungs-pflichtig? (X=Ja)]])</f>
        <v/>
      </c>
      <c r="LE224" s="812" t="str">
        <f>IF(Table1[[#This Row],[Hauptkörper - B1 - Virgin Material]]="","",VLOOKUP(Table1[[#This Row],[Hauptkörper - B1 - Virgin Material]],'DD FD'!AJ:AK,2,FALSE))</f>
        <v/>
      </c>
      <c r="LF224" s="813" t="str">
        <f>IF(Table1[[#This Row],[Hauptkörper - B1 - Virgin Material Anteil (in %)]]="","",Table1[[#This Row],[Hauptkörper - B1 - Virgin Material Anteil (in %)]])</f>
        <v/>
      </c>
      <c r="LG224" s="812" t="str">
        <f>IF(Table1[[#This Row],[Hauptkörper - B1 - Recyceltes Material]]="","",VLOOKUP(Table1[[#This Row],[Hauptkörper - B1 - Recyceltes Material]],'DD FD'!AL:AM,2,FALSE))</f>
        <v/>
      </c>
      <c r="LH224" s="813" t="str">
        <f>IF(Table1[[#This Row],[Hauptkörper - B1 - Recyceltes Material Anteil (in %)]]="","",Table1[[#This Row],[Hauptkörper - B1 - Recyceltes Material Anteil (in %)]])</f>
        <v/>
      </c>
      <c r="LI224" s="814" t="str">
        <f>IF(Table1[[#This Row],[Hauptkörper - B1 - Beschichtung]]="","",VLOOKUP(Table1[[#This Row],[Hauptkörper - B1 - Beschichtung]],'DD FD'!AE:AF,2,FALSE))</f>
        <v/>
      </c>
      <c r="LJ224" s="815" t="str">
        <f>IF(Table1[[#This Row],[Hauptkörper - B1 - Beschichtung Anteil (in %)]]="","",Table1[[#This Row],[Hauptkörper - B1 - Beschichtung Anteil (in %)]])</f>
        <v/>
      </c>
      <c r="LK224" s="811" t="str">
        <f>IF(Table1[[#This Row],[Hauptkörper - B2 - Art]]="","",VLOOKUP(Table1[[#This Row],[Hauptkörper - B2 - Art]],'DD FD'!B:C,2,FALSE))</f>
        <v/>
      </c>
      <c r="LL224" s="812" t="str">
        <f>IF(Table1[[#This Row],[Hauptkörper - B2 - Fraktion]]="","",VLOOKUP(Table1[[#This Row],[Hauptkörper - B2 - Fraktion]],'DD FD'!H:J,3,FALSE))</f>
        <v/>
      </c>
      <c r="LM224" s="809" t="str">
        <f>IF(Table1[[#This Row],[Hauptkörper - B2 - Gewicht
(in G)]]="","",Table1[[#This Row],[Hauptkörper - B2 - Gewicht
(in G)]])</f>
        <v/>
      </c>
      <c r="LN224" s="809" t="str">
        <f>IF(Table1[[#This Row],[Hauptkörper - B2 - Lizenzierungs-pflichtig? (X=Ja)]]="","",Table1[[#This Row],[Hauptkörper - B2 - Lizenzierungs-pflichtig? (X=Ja)]])</f>
        <v/>
      </c>
      <c r="LO224" s="812" t="str">
        <f>IF(Table1[[#This Row],[Hauptkörper - B2 - Virgin Material]]="","",VLOOKUP(Table1[[#This Row],[Hauptkörper - B2 - Virgin Material]],'DD FD'!AJ:AK,2,FALSE))</f>
        <v/>
      </c>
      <c r="LP224" s="813" t="str">
        <f>IF(Table1[[#This Row],[Hauptkörper - B2 - Virgin Material Anteil (in %)]]="","",Table1[[#This Row],[Hauptkörper - B2 - Virgin Material Anteil (in %)]])</f>
        <v/>
      </c>
      <c r="LQ224" s="812" t="str">
        <f>IF(Table1[[#This Row],[Hauptkörper - B2 - Recyceltes Material]]="","",VLOOKUP(Table1[[#This Row],[Hauptkörper - B2 - Recyceltes Material]],'DD FD'!AL:AM,2,FALSE))</f>
        <v/>
      </c>
      <c r="LR224" s="813" t="str">
        <f>IF(Table1[[#This Row],[Hauptkörper - B2 - Recyceltes Material Anteil (in %)]]="","",Table1[[#This Row],[Hauptkörper - B2 - Recyceltes Material Anteil (in %)]])</f>
        <v/>
      </c>
      <c r="LS224" s="812" t="str">
        <f>IF(Table1[[#This Row],[Hauptkörper - B2 - Beschichtung]]="","",VLOOKUP(Table1[[#This Row],[Hauptkörper - B2 - Beschichtung]],'DD FD'!AE:AF,2,FALSE))</f>
        <v/>
      </c>
      <c r="LT224" s="815" t="str">
        <f>IF(Table1[[#This Row],[Hauptkörper - B2 - Beschichtung Anteil (in %)]]="","",Table1[[#This Row],[Hauptkörper - B2 - Beschichtung Anteil (in %)]])</f>
        <v/>
      </c>
      <c r="LU224" s="811" t="str">
        <f>IF(Table1[[#This Row],[Hauptkörper - B3 - Art]]="","",VLOOKUP(Table1[[#This Row],[Hauptkörper - B3 - Art]],'DD FD'!B:C,2,FALSE))</f>
        <v/>
      </c>
      <c r="LV224" s="812" t="str">
        <f>IF(Table1[[#This Row],[Hauptkörper - B3 - Fraktion]]="","",VLOOKUP(Table1[[#This Row],[Hauptkörper - B3 - Fraktion]],'DD FD'!H:J,3,FALSE))</f>
        <v/>
      </c>
      <c r="LW224" s="809" t="str">
        <f>IF(Table1[[#This Row],[Hauptkörper - B3 - Gewicht
(in G)]]="","",Table1[[#This Row],[Hauptkörper - B3 - Gewicht
(in G)]])</f>
        <v/>
      </c>
      <c r="LX224" s="809" t="str">
        <f>IF(Table1[[#This Row],[Hauptkörper - B3 - Lizenzierungs-pflichtig? (X=Ja)]]="","",Table1[[#This Row],[Hauptkörper - B3 - Lizenzierungs-pflichtig? (X=Ja)]])</f>
        <v/>
      </c>
      <c r="LY224" s="812" t="str">
        <f>IF(Table1[[#This Row],[Hauptkörper - B3 - Virgin Material]]="","",VLOOKUP(Table1[[#This Row],[Hauptkörper - B3 - Virgin Material]],'DD FD'!AJ:AK,2,FALSE))</f>
        <v/>
      </c>
      <c r="LZ224" s="813" t="str">
        <f>IF(Table1[[#This Row],[Hauptkörper - B3 - Virgin Material Anteil (in %)]]="","",Table1[[#This Row],[Hauptkörper - B3 - Virgin Material Anteil (in %)]])</f>
        <v/>
      </c>
      <c r="MA224" s="812" t="str">
        <f>IF(Table1[[#This Row],[Hauptkörper - B3 - Recyceltes Material]]="","",VLOOKUP(Table1[[#This Row],[Hauptkörper - B3 - Recyceltes Material]],'DD FD'!AL:AM,2,FALSE))</f>
        <v/>
      </c>
      <c r="MB224" s="813" t="str">
        <f>IF(Table1[[#This Row],[Hauptkörper - B3 - Recyceltes Material Anteil (in %)]]="","",Table1[[#This Row],[Hauptkörper - B3 - Recyceltes Material Anteil (in %)]])</f>
        <v/>
      </c>
      <c r="MC224" s="812" t="str">
        <f>IF(Table1[[#This Row],[Hauptkörper - B3 - Beschichtung]]="","",VLOOKUP(Table1[[#This Row],[Hauptkörper - B3 - Beschichtung]],'DD FD'!AE:AF,2,FALSE))</f>
        <v/>
      </c>
      <c r="MD224" s="815" t="str">
        <f>IF(Table1[[#This Row],[Hauptkörper - B3 - Beschichtung Anteil (in %)]]="","",Table1[[#This Row],[Hauptkörper - B3 - Beschichtung Anteil (in %)]])</f>
        <v/>
      </c>
      <c r="ME224" s="811" t="str">
        <f>IF(Table1[[#This Row],[Verschluss - B1 - Art]]="","",VLOOKUP(Table1[[#This Row],[Verschluss - B1 - Art]],'DD FD'!D:E,2,FALSE))</f>
        <v/>
      </c>
      <c r="MF224" s="812" t="str">
        <f>IF(Table1[[#This Row],[Verschluss - B1 - Fraktion]]="","",VLOOKUP(Table1[[#This Row],[Verschluss - B1 - Fraktion]],'DD FD'!H:J,3,FALSE))</f>
        <v/>
      </c>
      <c r="MG224" s="809" t="str">
        <f>IF(Table1[[#This Row],[Verschluss - B1 - Gewicht (in G)]]="","",Table1[[#This Row],[Verschluss - B1 - Gewicht (in G)]])</f>
        <v/>
      </c>
      <c r="MH224" s="809" t="str">
        <f>IF(Table1[[#This Row],[Verschluss - B1 - Lizenzierungs-pflichtig? (X=Ja)]]="","",Table1[[#This Row],[Verschluss - B1 - Lizenzierungs-pflichtig? (X=Ja)]])</f>
        <v/>
      </c>
      <c r="MI224" s="809" t="str">
        <f>IF(Table1[[#This Row],[Verschluss - B1 - Trennbar vom Hauptkörper? (X=Ja)]]="","",Table1[[#This Row],[Verschluss - B1 - Trennbar vom Hauptkörper? (X=Ja)]])</f>
        <v/>
      </c>
      <c r="MJ224" s="812" t="str">
        <f>IF(Table1[[#This Row],[Verschluss - B1 - Virgin Material]]="","",VLOOKUP(Table1[[#This Row],[Verschluss - B1 - Virgin Material]],'DD FD'!AJ:AK,2,FALSE))</f>
        <v/>
      </c>
      <c r="MK224" s="813" t="str">
        <f>IF(Table1[[#This Row],[Verschluss - B1 - Virgin Material Anteil (in %)]]="","",Table1[[#This Row],[Verschluss - B1 - Virgin Material Anteil (in %)]])</f>
        <v/>
      </c>
      <c r="ML224" s="812" t="str">
        <f>IF(Table1[[#This Row],[Verschluss - B1 - Recyceltes Material]]="","",VLOOKUP(Table1[[#This Row],[Verschluss - B1 - Recyceltes Material]],'DD FD'!AL:AM,2,FALSE))</f>
        <v/>
      </c>
      <c r="MM224" s="813" t="str">
        <f>IF(Table1[[#This Row],[Verschluss - B1 - Recyceltes Material Anteil (in %)]]="","",Table1[[#This Row],[Verschluss - B1 - Recyceltes Material Anteil (in %)]])</f>
        <v/>
      </c>
      <c r="MN224" s="812" t="str">
        <f>IF(Table1[[#This Row],[Verschluss - B1 - Beschichtung]]="","",VLOOKUP(Table1[[#This Row],[Verschluss - B1 - Beschichtung]],'DD FD'!AE:AF,2,FALSE))</f>
        <v/>
      </c>
      <c r="MO224" s="815" t="str">
        <f>IF(Table1[[#This Row],[Verschluss - B1 - Beschichtung Anteil (in %)]]="","",Table1[[#This Row],[Verschluss - B1 - Beschichtung Anteil (in %)]])</f>
        <v/>
      </c>
      <c r="MP224" s="811" t="str">
        <f>IF(Table1[[#This Row],[Verschluss - B2 - Art]]="","",VLOOKUP(Table1[[#This Row],[Verschluss - B2 - Art]],'DD FD'!D:E,2,FALSE))</f>
        <v/>
      </c>
      <c r="MQ224" s="812" t="str">
        <f>IF(Table1[[#This Row],[Verschluss - B2 - Fraktion]]="","",VLOOKUP(Table1[[#This Row],[Verschluss - B2 - Fraktion]],'DD FD'!H:J,3,FALSE))</f>
        <v/>
      </c>
      <c r="MR224" s="809" t="str">
        <f>IF(Table1[[#This Row],[Verschluss - B2 - Gewicht (in G)]]="","",Table1[[#This Row],[Verschluss - B2 - Gewicht (in G)]])</f>
        <v/>
      </c>
      <c r="MS224" s="809" t="str">
        <f>IF(Table1[[#This Row],[Verschluss - B2 - Lizenzierungs-pflichtig? (X=Ja)]]="","",Table1[[#This Row],[Verschluss - B2 - Lizenzierungs-pflichtig? (X=Ja)]])</f>
        <v/>
      </c>
      <c r="MT224" s="809" t="str">
        <f>IF(Table1[[#This Row],[Verschluss - B2 - Trennbar vom Hauptkörper? (X=Ja)]]="","",Table1[[#This Row],[Verschluss - B2 - Trennbar vom Hauptkörper? (X=Ja)]])</f>
        <v/>
      </c>
      <c r="MU224" s="812" t="str">
        <f>IF(Table1[[#This Row],[Verschluss - B2 - Virgin Material]]="","",VLOOKUP(Table1[[#This Row],[Verschluss - B2 - Virgin Material]],'DD FD'!AJ:AK,2,FALSE))</f>
        <v/>
      </c>
      <c r="MV224" s="813" t="str">
        <f>IF(Table1[[#This Row],[Verschluss - B2 - Virgin Material Anteil (in %)]]="","",Table1[[#This Row],[Verschluss - B2 - Virgin Material Anteil (in %)]])</f>
        <v/>
      </c>
      <c r="MW224" s="812" t="str">
        <f>IF(Table1[[#This Row],[Verschluss - B2 - Recyceltes Material]]="","",VLOOKUP(Table1[[#This Row],[Verschluss - B2 - Recyceltes Material]],'DD FD'!AL:AM,2,FALSE))</f>
        <v/>
      </c>
      <c r="MX224" s="813" t="str">
        <f>IF(Table1[[#This Row],[Verschluss - B2 - Recyceltes Material Anteil (in %)]]="","",Table1[[#This Row],[Verschluss - B2 - Recyceltes Material Anteil (in %)]])</f>
        <v/>
      </c>
      <c r="MY224" s="812" t="str">
        <f>IF(Table1[[#This Row],[Verschluss - B2 - Beschichtung]]="","",VLOOKUP(Table1[[#This Row],[Verschluss - B2 - Beschichtung]],'DD FD'!AE:AF,2,FALSE))</f>
        <v/>
      </c>
      <c r="MZ224" s="815" t="str">
        <f>IF(Table1[[#This Row],[Verschluss - B2 - Beschichtung Anteil (in %)]]="","",Table1[[#This Row],[Verschluss - B2 - Beschichtung Anteil (in %)]])</f>
        <v/>
      </c>
      <c r="NA224" s="811" t="str">
        <f>IF(Table1[[#This Row],[Verschluss - B3 - Art]]="","",VLOOKUP(Table1[[#This Row],[Verschluss - B3 - Art]],'DD FD'!D:E,2,FALSE))</f>
        <v/>
      </c>
      <c r="NB224" s="812" t="str">
        <f>IF(Table1[[#This Row],[Verschluss - B3 - Fraktion]]="","",VLOOKUP(Table1[[#This Row],[Verschluss - B3 - Fraktion]],'DD FD'!H:J,3,FALSE))</f>
        <v/>
      </c>
      <c r="NC224" s="809" t="str">
        <f>IF(Table1[[#This Row],[Verschluss - B3 - Gewicht (in G)]]="","",Table1[[#This Row],[Verschluss - B3 - Gewicht (in G)]])</f>
        <v/>
      </c>
      <c r="ND224" s="809" t="str">
        <f>IF(Table1[[#This Row],[Verschluss - B3 - Lizenzierungs-pflichtig? (X=Ja)]]="","",Table1[[#This Row],[Verschluss - B3 - Lizenzierungs-pflichtig? (X=Ja)]])</f>
        <v/>
      </c>
      <c r="NE224" s="809" t="str">
        <f>IF(Table1[[#This Row],[Verschluss - B3 - Trennbar vom Hauptkörper? (X=Ja)]]="","",Table1[[#This Row],[Verschluss - B3 - Trennbar vom Hauptkörper? (X=Ja)]])</f>
        <v/>
      </c>
      <c r="NF224" s="812" t="str">
        <f>IF(Table1[[#This Row],[Verschluss - B3 - Virgin Material]]="","",VLOOKUP(Table1[[#This Row],[Verschluss - B3 - Virgin Material]],'DD FD'!AJ:AK,2,FALSE))</f>
        <v/>
      </c>
      <c r="NG224" s="813" t="str">
        <f>IF(Table1[[#This Row],[Verschluss - B3 - Virgin Material Anteil (in %)]]="","",Table1[[#This Row],[Verschluss - B3 - Virgin Material Anteil (in %)]])</f>
        <v/>
      </c>
      <c r="NH224" s="812" t="str">
        <f>IF(Table1[[#This Row],[Verschluss - B3 - Recyceltes Material]]="","",VLOOKUP(Table1[[#This Row],[Verschluss - B3 - Recyceltes Material]],'DD FD'!AL:AM,2,FALSE))</f>
        <v/>
      </c>
      <c r="NI224" s="813" t="str">
        <f>IF(Table1[[#This Row],[Verschluss - B3 - Recyceltes Material Anteil (in %)]]="","",Table1[[#This Row],[Verschluss - B3 - Recyceltes Material Anteil (in %)]])</f>
        <v/>
      </c>
      <c r="NJ224" s="812" t="str">
        <f>IF(Table1[[#This Row],[Verschluss - B3 - Beschichtung]]="","",VLOOKUP(Table1[[#This Row],[Verschluss - B3 - Beschichtung]],'DD FD'!AE:AF,2,FALSE))</f>
        <v/>
      </c>
      <c r="NK224" s="815" t="str">
        <f>IF(Table1[[#This Row],[Verschluss - B3 - Beschichtung Anteil (in %)]]="","",Table1[[#This Row],[Verschluss - B3 - Beschichtung Anteil (in %)]])</f>
        <v/>
      </c>
      <c r="NL224" s="811" t="str">
        <f>IF(Table1[[#This Row],[Etikett - B1 - Art]]="","",VLOOKUP(Table1[[#This Row],[Etikett - B1 - Art]],'DD FD'!F:G,2,FALSE))</f>
        <v/>
      </c>
      <c r="NM224" s="812" t="str">
        <f>IF(Table1[[#This Row],[Etikett - B1 - Fraktion]]="","",VLOOKUP(Table1[[#This Row],[Etikett - B1 - Fraktion]],'DD FD'!H:J,3,FALSE))</f>
        <v/>
      </c>
      <c r="NN224" s="809" t="str">
        <f>IF(Table1[[#This Row],[Etikett - B1 - Gewicht (in G)]]="","",Table1[[#This Row],[Etikett - B1 - Gewicht (in G)]])</f>
        <v/>
      </c>
      <c r="NO224" s="809" t="str">
        <f>IF(Table1[[#This Row],[Etikett - B1 - Lizenzierungs-pflichtig? (X=Ja)]]="","",Table1[[#This Row],[Etikett - B1 - Lizenzierungs-pflichtig? (X=Ja)]])</f>
        <v/>
      </c>
      <c r="NP224" s="809" t="str">
        <f>IF(Table1[[#This Row],[Etikett - B1 - Trennbar vom Hauptkörper? (X=Ja)]]="","",Table1[[#This Row],[Etikett - B1 - Trennbar vom Hauptkörper? (X=Ja)]])</f>
        <v/>
      </c>
      <c r="NQ224" s="812" t="str">
        <f>IF(Table1[[#This Row],[Etikett - B1 - Virgin Material]]="","",VLOOKUP(Table1[[#This Row],[Etikett - B1 - Virgin Material]],'DD FD'!AJ:AK,2,FALSE))</f>
        <v/>
      </c>
      <c r="NR224" s="813" t="str">
        <f>IF(Table1[[#This Row],[Etikett - B1 - Virgin Material Anteil (in %)]]="","",Table1[[#This Row],[Etikett - B1 - Virgin Material Anteil (in %)]])</f>
        <v/>
      </c>
      <c r="NS224" s="812" t="str">
        <f>IF(Table1[[#This Row],[Etikett - B1 - Recyceltes Material]]="","",VLOOKUP(Table1[[#This Row],[Etikett - B1 - Recyceltes Material]],'DD FD'!AL:AM,2,FALSE))</f>
        <v/>
      </c>
      <c r="NT224" s="813" t="str">
        <f>IF(Table1[[#This Row],[Etikett - B1 - Recyceltes Material Anteil (in %)]]="","",Table1[[#This Row],[Etikett - B1 - Recyceltes Material Anteil (in %)]])</f>
        <v/>
      </c>
      <c r="NU224" s="812" t="str">
        <f>IF(Table1[[#This Row],[Etikett - B1 - Beschichtung]]="","",VLOOKUP(Table1[[#This Row],[Etikett - B1 - Beschichtung]],'DD FD'!AE:AF,2,FALSE))</f>
        <v/>
      </c>
      <c r="NV224" s="815" t="str">
        <f>IF(Table1[[#This Row],[Etikett - B1 - Beschichtung Anteil (in %)]]="","",Table1[[#This Row],[Etikett - B1 - Beschichtung Anteil (in %)]])</f>
        <v/>
      </c>
      <c r="NW224" s="811" t="str">
        <f>IF(Table1[[#This Row],[Etikett - B2 - Art]]="","",VLOOKUP(Table1[[#This Row],[Etikett - B2 - Art]],'DD FD'!F:G,2,FALSE))</f>
        <v/>
      </c>
      <c r="NX224" s="812" t="str">
        <f>IF(Table1[[#This Row],[Etikett - B2 - Fraktion]]="","",VLOOKUP(Table1[[#This Row],[Etikett - B2 - Fraktion]],'DD FD'!H:J,3,FALSE))</f>
        <v/>
      </c>
      <c r="NY224" s="809" t="str">
        <f>IF(Table1[[#This Row],[Etikett - B2 - Gewicht (in G)]]="","",Table1[[#This Row],[Etikett - B2 - Gewicht (in G)]])</f>
        <v/>
      </c>
      <c r="NZ224" s="809" t="str">
        <f>IF(Table1[[#This Row],[Etikett - B2 - Lizenzierungs-pflichtig? (X=Ja)]]="","",Table1[[#This Row],[Etikett - B2 - Lizenzierungs-pflichtig? (X=Ja)]])</f>
        <v/>
      </c>
      <c r="OA224" s="809" t="str">
        <f>IF(Table1[[#This Row],[Etikett - B2 - Trennbar vom Hauptkörper? (X=Ja)]]="","",Table1[[#This Row],[Etikett - B2 - Trennbar vom Hauptkörper? (X=Ja)]])</f>
        <v/>
      </c>
      <c r="OB224" s="812" t="str">
        <f>IF(Table1[[#This Row],[Etikett - B2 - Virgin Material]]="","",VLOOKUP(Table1[[#This Row],[Etikett - B2 - Virgin Material]],'DD FD'!AJ:AK,2,FALSE))</f>
        <v/>
      </c>
      <c r="OC224" s="813" t="str">
        <f>IF(Table1[[#This Row],[Etikett - B2 - Virgin Material Anteil (in %)]]="","",Table1[[#This Row],[Etikett - B2 - Virgin Material Anteil (in %)]])</f>
        <v/>
      </c>
      <c r="OD224" s="812" t="str">
        <f>IF(Table1[[#This Row],[Etikett - B2 - Recyceltes Material]]="","",VLOOKUP(Table1[[#This Row],[Etikett - B2 - Recyceltes Material]],'DD FD'!AL:AM,2,FALSE))</f>
        <v/>
      </c>
      <c r="OE224" s="813" t="str">
        <f>IF(Table1[[#This Row],[Etikett - B2 - Recyceltes Material Anteil (in %)]]="","",Table1[[#This Row],[Etikett - B2 - Recyceltes Material Anteil (in %)]])</f>
        <v/>
      </c>
      <c r="OF224" s="812" t="str">
        <f>IF(Table1[[#This Row],[Etikett - B2 - Beschichtung]]="","",VLOOKUP(Table1[[#This Row],[Etikett - B2 - Beschichtung]],'DD FD'!AE:AF,2,FALSE))</f>
        <v/>
      </c>
      <c r="OG224" s="815" t="str">
        <f>IF(Table1[[#This Row],[Etikett - B2 - Beschichtung Anteil (in %)]]="","",Table1[[#This Row],[Etikett - B2 - Beschichtung Anteil (in %)]])</f>
        <v/>
      </c>
      <c r="OH224" s="811" t="str">
        <f>IF(Table1[[#This Row],[Etikett - B3 - Art]]="","",VLOOKUP(Table1[[#This Row],[Etikett - B3 - Art]],'DD FD'!F:G,2,FALSE))</f>
        <v/>
      </c>
      <c r="OI224" s="812" t="str">
        <f>IF(Table1[[#This Row],[Etikett - B3 - Fraktion]]="","",VLOOKUP(Table1[[#This Row],[Etikett - B3 - Fraktion]],'DD FD'!H:J,3,FALSE))</f>
        <v/>
      </c>
      <c r="OJ224" s="809" t="str">
        <f>IF(Table1[[#This Row],[Etikett - B3 - Gewicht (in G)]]="","",Table1[[#This Row],[Etikett - B3 - Gewicht (in G)]])</f>
        <v/>
      </c>
      <c r="OK224" s="809" t="str">
        <f>IF(Table1[[#This Row],[Etikett - B3 - Lizenzierungs-pflichtig? (X=Ja)]]="","",Table1[[#This Row],[Etikett - B3 - Lizenzierungs-pflichtig? (X=Ja)]])</f>
        <v/>
      </c>
      <c r="OL224" s="809" t="str">
        <f>IF(Table1[[#This Row],[Etikett - B3 - Trennbar vom Hauptkörper? (X=Ja)]]="","",Table1[[#This Row],[Etikett - B3 - Trennbar vom Hauptkörper? (X=Ja)]])</f>
        <v/>
      </c>
      <c r="OM224" s="812" t="str">
        <f>IF(Table1[[#This Row],[Etikett - B3 - Virgin Material]]="","",VLOOKUP(Table1[[#This Row],[Etikett - B3 - Virgin Material]],'DD FD'!AJ:AK,2,FALSE))</f>
        <v/>
      </c>
      <c r="ON224" s="813" t="str">
        <f>IF(Table1[[#This Row],[Etikett - B3 - Virgin Material Anteil (in %)]]="","",Table1[[#This Row],[Etikett - B3 - Virgin Material Anteil (in %)]])</f>
        <v/>
      </c>
      <c r="OO224" s="812" t="str">
        <f>IF(Table1[[#This Row],[Etikett - B3 - Recyceltes Material]]="","",VLOOKUP(Table1[[#This Row],[Etikett - B3 - Recyceltes Material]],'DD FD'!AL:AM,2,FALSE))</f>
        <v/>
      </c>
      <c r="OP224" s="813" t="str">
        <f>IF(Table1[[#This Row],[Etikett - B3 - Recyceltes Material Anteil (in %)]]="","",Table1[[#This Row],[Etikett - B3 - Recyceltes Material Anteil (in %)]])</f>
        <v/>
      </c>
      <c r="OQ224" s="812" t="str">
        <f>IF(Table1[[#This Row],[Etikett - B3 - Beschichtung]]="","",VLOOKUP(Table1[[#This Row],[Etikett - B3 - Beschichtung]],'DD FD'!AE:AF,2,FALSE))</f>
        <v/>
      </c>
      <c r="OR224" s="861" t="str">
        <f>IF(Table1[[#This Row],[Etikett - B3 - Beschichtung Anteil (in %)]]="","",Table1[[#This Row],[Etikett - B3 - Beschichtung Anteil (in %)]])</f>
        <v/>
      </c>
      <c r="OS224" s="866">
        <f>ROUNDUP(SUM(
IF(AND(LB224='DD FD'!$J$7,LD224='DD FD'!$AI$3),LC224,0),
IF(AND(LL224='DD FD'!$J$7,LN224='DD FD'!$AI$3),LM224,0),
IF(AND(LV224='DD FD'!$J$7,LX224='DD FD'!$AI$3),LW224,0),
IF(AND(MF224='DD FD'!$J$7,MH224='DD FD'!$AI$3),MG224,0),
IF(AND(MQ224='DD FD'!$J$7,MS224='DD FD'!$AI$3),MR224,0),
IF(AND(NB224='DD FD'!$J$7,ND224='DD FD'!$AI$3),NC224,0),
IF(AND(NM224='DD FD'!$J$7,NO224='DD FD'!$AI$3),NN224,0),
IF(AND(NX224='DD FD'!$J$7,NZ224='DD FD'!$AI$3),NY224,0),
IF(AND(OI224='DD FD'!$J$7,OK224='DD FD'!$AI$3),OJ224,0),
),2)</f>
        <v>0</v>
      </c>
      <c r="OT224" s="865">
        <f>ROUNDUP(SUM(
IF(AND(LB224='DD FD'!$J$6,LD224='DD FD'!$AI$3),LC224,0),
IF(AND(LL224='DD FD'!$J$6,LN224='DD FD'!$AI$3),LM224,0),
IF(AND(LV224='DD FD'!$J$6,LX224='DD FD'!$AI$3),LW224,0),
IF(AND(MF224='DD FD'!$J$6,MH224='DD FD'!$AI$3),MG224,0),
IF(AND(MQ224='DD FD'!$J$6,MS224='DD FD'!$AI$3),MR224,0),
IF(AND(NB224='DD FD'!$J$6,ND224='DD FD'!$AI$3),NC224,0),
IF(AND(NM224='DD FD'!$J$6,NO224='DD FD'!$AI$3),NN224,0),
IF(AND(NX224='DD FD'!$J$6,NZ224='DD FD'!$AI$3),NY224,0),
IF(AND(OI224='DD FD'!$J$6,OK224='DD FD'!$AI$3),OJ224,0),
),2)</f>
        <v>0</v>
      </c>
      <c r="OU224" s="865">
        <f>ROUNDUP(SUM(
IF(AND(LB224='DD FD'!$J$10,LD224='DD FD'!$AI$3),LC224,0),
IF(AND(LL224='DD FD'!$J$10,LN224='DD FD'!$AI$3),LM224,0),
IF(AND(LV224='DD FD'!$J$10,LX224='DD FD'!$AI$3),LW224,0),
IF(AND(MF224='DD FD'!$J$10,MH224='DD FD'!$AI$3),MG224,0),
IF(AND(MQ224='DD FD'!$J$10,MS224='DD FD'!$AI$3),MR224,0),
IF(AND(NB224='DD FD'!$J$10,ND224='DD FD'!$AI$3),NC224,0),
IF(AND(NM224='DD FD'!$J$10,NO224='DD FD'!$AI$3),NN224,0),
IF(AND(NX224='DD FD'!$J$10,NZ224='DD FD'!$AI$3),NY224,0),
IF(AND(OI224='DD FD'!$J$10,OK224='DD FD'!$AI$3),OJ224,0),
),2)</f>
        <v>0</v>
      </c>
      <c r="OV224" s="865">
        <f>ROUNDUP(SUM(
IF(AND(LB224='DD FD'!$J$8,LD224='DD FD'!$AI$3),LC224,0),
IF(AND(LL224='DD FD'!$J$8,LN224='DD FD'!$AI$3),LM224,0),
IF(AND(LV224='DD FD'!$J$8,LX224='DD FD'!$AI$3),LW224,0),
IF(AND(MF224='DD FD'!$J$8,MH224='DD FD'!$AI$3),MG224,0),
IF(AND(MQ224='DD FD'!$J$8,MS224='DD FD'!$AI$3),MR224,0),
IF(AND(NB224='DD FD'!$J$8,ND224='DD FD'!$AI$3),NC224,0),
IF(AND(NM224='DD FD'!$J$8,NO224='DD FD'!$AI$3),NN224,0),
IF(AND(NX224='DD FD'!$J$8,NZ224='DD FD'!$AI$3),NY224,0),
IF(AND(OI224='DD FD'!$J$8,OK224='DD FD'!$AI$3),OJ224,0),
),2)</f>
        <v>0</v>
      </c>
      <c r="OW224" s="865">
        <f>ROUNDUP(SUM(
IF(AND(LB224='DD FD'!$J$5,LD224='DD FD'!$AI$3),LC224,0),
IF(AND(LL224='DD FD'!$J$5,LN224='DD FD'!$AI$3),LM224,0),
IF(AND(LV224='DD FD'!$J$5,LX224='DD FD'!$AI$3),LW224,0),
IF(AND(MF224='DD FD'!$J$5,MH224='DD FD'!$AI$3),MG224,0),
IF(AND(MQ224='DD FD'!$J$5,MS224='DD FD'!$AI$3),MR224,0),
IF(AND(NB224='DD FD'!$J$5,ND224='DD FD'!$AI$3),NC224,0),
IF(AND(NM224='DD FD'!$J$5,NO224='DD FD'!$AI$3),NN224,0),
IF(AND(NX224='DD FD'!$J$5,NZ224='DD FD'!$AI$3),NY224,0),
IF(AND(OI224='DD FD'!$J$5,OK224='DD FD'!$AI$3),OJ224,0),
),2)</f>
        <v>0</v>
      </c>
      <c r="OX224" s="865">
        <f>ROUNDUP(SUM(
IF(AND(LB224='DD FD'!$J$9,LD224='DD FD'!$AI$3),LC224,0),
IF(AND(LL224='DD FD'!$J$9,LN224='DD FD'!$AI$3),LM224,0),
IF(AND(LV224='DD FD'!$J$9,LX224='DD FD'!$AI$3),LW224,0),
IF(AND(MF224='DD FD'!$J$9,MH224='DD FD'!$AI$3),MG224,0),
IF(AND(MQ224='DD FD'!$J$9,MS224='DD FD'!$AI$3),MR224,0),
IF(AND(NB224='DD FD'!$J$9,ND224='DD FD'!$AI$3),NC224,0),
IF(AND(NM224='DD FD'!$J$9,NO224='DD FD'!$AI$3),NN224,0),
IF(AND(NX224='DD FD'!$J$9,NZ224='DD FD'!$AI$3),NY224,0),
IF(AND(OI224='DD FD'!$J$9,OK224='DD FD'!$AI$3),OJ224,0),
),2)</f>
        <v>0</v>
      </c>
      <c r="OY224" s="865">
        <f>ROUNDUP(SUM(
IF(AND(LB224='DD FD'!$J$4,LD224='DD FD'!$AI$3),LC224,0),
IF(AND(LL224='DD FD'!$J$4,LN224='DD FD'!$AI$3),LM224,0),
IF(AND(LV224='DD FD'!$J$4,LX224='DD FD'!$AI$3),LW224,0),
IF(AND(MF224='DD FD'!$J$4,MH224='DD FD'!$AI$3),MG224,0),
IF(AND(MQ224='DD FD'!$J$4,MS224='DD FD'!$AI$3),MR224,0),
IF(AND(NB224='DD FD'!$J$4,ND224='DD FD'!$AI$3),NC224,0),
IF(AND(NM224='DD FD'!$J$4,NO224='DD FD'!$AI$3),NN224,0),
IF(AND(NX224='DD FD'!$J$4,NZ224='DD FD'!$AI$3),NY224,0),
IF(AND(OI224='DD FD'!$J$4,OK224='DD FD'!$AI$3),OJ224,0),
),2)</f>
        <v>0</v>
      </c>
      <c r="OZ224" s="867">
        <f>ROUNDUP(SUM(
IF(AND(LB224='DD FD'!$J$11,LD224='DD FD'!$AI$3),LC224,0),
IF(AND(LL224='DD FD'!$J$11,LN224='DD FD'!$AI$3),LM224,0),
IF(AND(LV224='DD FD'!$J$11,LX224='DD FD'!$AI$3),LW224,0),
IF(AND(MF224='DD FD'!$J$11,MH224='DD FD'!$AI$3),MG224,0),
IF(AND(MQ224='DD FD'!$J$11,MS224='DD FD'!$AI$3),MR224,0),
IF(AND(NB224='DD FD'!$J$11,ND224='DD FD'!$AI$3),NC224,0),
IF(AND(NM224='DD FD'!$J$11,NO224='DD FD'!$AI$3),NN224,0),
IF(AND(NX224='DD FD'!$J$11,NZ224='DD FD'!$AI$3),NY224,0),
IF(AND(OI224='DD FD'!$J$11,OK224='DD FD'!$AI$3),OJ224,0),
),2)</f>
        <v>0</v>
      </c>
    </row>
    <row r="225" spans="1:416">
      <c r="A225" s="663"/>
      <c r="B225" s="182"/>
      <c r="C225" s="282"/>
      <c r="D225" s="282"/>
      <c r="E225" s="183"/>
      <c r="F225" s="355"/>
      <c r="G225" s="359"/>
      <c r="H225" s="664"/>
      <c r="I225" s="173"/>
      <c r="J225" s="161" t="str">
        <f t="shared" si="81"/>
        <v/>
      </c>
      <c r="K225" s="633" t="str">
        <f t="shared" si="98"/>
        <v/>
      </c>
      <c r="L225" s="636"/>
      <c r="M225" s="124" t="str">
        <f t="shared" si="99"/>
        <v/>
      </c>
      <c r="N225" s="125" t="str">
        <f t="shared" si="82"/>
        <v/>
      </c>
      <c r="O225" s="175"/>
      <c r="P225" s="175"/>
      <c r="Q225" s="126" t="str">
        <f t="shared" si="100"/>
        <v/>
      </c>
      <c r="R225" s="184"/>
      <c r="S225" s="184"/>
      <c r="T225" s="182"/>
      <c r="U225" s="182"/>
      <c r="V225" s="182"/>
      <c r="W225" s="358"/>
      <c r="X225" s="182"/>
      <c r="Y225" s="183"/>
      <c r="Z225" s="123"/>
      <c r="AA225" s="176"/>
      <c r="AB225" s="176"/>
      <c r="AC225" s="176"/>
      <c r="AD225" s="176"/>
      <c r="AE225" s="176"/>
      <c r="AF225" s="176"/>
      <c r="AG225" s="127" t="str">
        <f t="shared" si="101"/>
        <v/>
      </c>
      <c r="AH225" s="127" t="str">
        <f t="shared" si="102"/>
        <v/>
      </c>
      <c r="AI225" s="370"/>
      <c r="AJ225" s="635"/>
      <c r="AK225" s="619" t="str">
        <f t="shared" si="103"/>
        <v/>
      </c>
      <c r="AL225" s="124" t="str">
        <f t="shared" si="83"/>
        <v/>
      </c>
      <c r="AM225" s="124" t="str">
        <f t="shared" si="84"/>
        <v/>
      </c>
      <c r="AN225" s="124" t="str">
        <f t="shared" si="85"/>
        <v/>
      </c>
      <c r="AO225" s="124" t="str">
        <f t="shared" si="86"/>
        <v/>
      </c>
      <c r="AP225" s="184"/>
      <c r="AQ225" s="182"/>
      <c r="AR225" s="182"/>
      <c r="AS225" s="182"/>
      <c r="AT225" s="182"/>
      <c r="AU225" s="127" t="str">
        <f t="shared" si="87"/>
        <v/>
      </c>
      <c r="AV225" s="354"/>
      <c r="AW225" s="127" t="str">
        <f t="shared" si="88"/>
        <v/>
      </c>
      <c r="AX225" s="144" t="str">
        <f t="shared" si="89"/>
        <v/>
      </c>
      <c r="AY225" s="182"/>
      <c r="AZ225" s="23"/>
      <c r="BA225" s="23"/>
      <c r="BB225" s="183"/>
      <c r="BC225" s="622"/>
      <c r="BD225" s="649" t="str">
        <f t="shared" si="104"/>
        <v/>
      </c>
      <c r="BE225" s="354"/>
      <c r="BF225" s="192" t="str">
        <f t="shared" si="105"/>
        <v/>
      </c>
      <c r="BG225" s="159"/>
      <c r="BH225" s="159"/>
      <c r="BI225" s="182"/>
      <c r="BJ225" s="194"/>
      <c r="BK225" s="194"/>
      <c r="BL225" s="194"/>
      <c r="BM225" s="127" t="str">
        <f t="shared" si="90"/>
        <v/>
      </c>
      <c r="BN225" s="194"/>
      <c r="BO225" s="178" t="str">
        <f t="shared" si="91"/>
        <v/>
      </c>
      <c r="BP225" s="191"/>
      <c r="BQ225" s="182"/>
      <c r="BR225" s="23"/>
      <c r="BS225" s="23"/>
      <c r="BT225" s="23"/>
      <c r="BU225" s="651"/>
      <c r="BV225" s="647"/>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633" t="str">
        <f t="shared" si="106"/>
        <v/>
      </c>
      <c r="DY225" s="736"/>
      <c r="DZ225" s="334"/>
      <c r="EA225" s="736"/>
      <c r="EB225" s="197"/>
      <c r="EC225" s="194"/>
      <c r="ED225" s="197"/>
      <c r="EE225" s="197"/>
      <c r="EF225" s="194"/>
      <c r="EG225" s="194"/>
      <c r="EH225" s="194"/>
      <c r="EI225" s="123" t="str">
        <f t="shared" si="92"/>
        <v/>
      </c>
      <c r="EJ225" s="194"/>
      <c r="EK225" s="620" t="str">
        <f t="shared" si="93"/>
        <v/>
      </c>
      <c r="EL225" s="756"/>
      <c r="EM225" s="620" t="str">
        <f t="shared" si="107"/>
        <v/>
      </c>
      <c r="EN225" s="733"/>
      <c r="EO225" s="163"/>
      <c r="EP225" s="163"/>
      <c r="EQ225" s="163"/>
      <c r="ER225" s="163"/>
      <c r="ES225" s="163"/>
      <c r="ET225" s="163"/>
      <c r="EU225" s="163"/>
      <c r="EV225" s="163"/>
      <c r="EW225" s="163"/>
      <c r="EX225" s="163"/>
      <c r="EY225" s="163"/>
      <c r="EZ225" s="163"/>
      <c r="FA225" s="163"/>
      <c r="FB225" s="163"/>
      <c r="FC225" s="742"/>
      <c r="FD225" s="648" t="str">
        <f t="shared" si="94"/>
        <v/>
      </c>
      <c r="FE225" s="183"/>
      <c r="FF225" s="201"/>
      <c r="FG225" s="201"/>
      <c r="FH225" s="201"/>
      <c r="FI225" s="201"/>
      <c r="FJ225" s="201"/>
      <c r="FK225" s="201"/>
      <c r="FL225" s="182"/>
      <c r="FM225" s="182"/>
      <c r="FN225" s="334"/>
      <c r="FO225" s="123" t="str">
        <f t="shared" si="95"/>
        <v/>
      </c>
      <c r="FP225" s="889" t="str">
        <f>IF(Table1[[#This Row],[Baumwollanteil (in %)]]&lt;&gt;"","05","")</f>
        <v/>
      </c>
      <c r="FQ225" s="999"/>
      <c r="FR225" s="179" t="str">
        <f t="shared" si="96"/>
        <v/>
      </c>
      <c r="FS225" s="175"/>
      <c r="FT225" s="175"/>
      <c r="FU225" s="175"/>
      <c r="FV225" s="745" t="str">
        <f t="shared" si="97"/>
        <v/>
      </c>
      <c r="FZ225" s="24"/>
      <c r="GA225" s="24"/>
      <c r="GC225" s="1010" t="str">
        <f>IF(Table1[[#This Row],[Global Trade Item Number (GTIN)]]="","",Table1[[#This Row],[Global Trade Item Number (GTIN)]])</f>
        <v/>
      </c>
      <c r="GD225" s="790" t="str">
        <f>IF(Table1[[#This Row],[WAWI-Nr./ Kreditoren-Nummer
(ASDV)]]&lt;&gt;"",Table1[[#This Row],[WAWI-Nr./ Kreditoren-Nummer
(ASDV)]],"")</f>
        <v/>
      </c>
      <c r="GE225" s="190"/>
      <c r="GF225" s="790" t="str">
        <f>IF(Table1[[#This Row],[Gültig ab (Datum)]]&lt;&gt;"","31.12.9999","")</f>
        <v/>
      </c>
      <c r="GG225" s="190"/>
      <c r="GH225" s="190"/>
      <c r="GI225" s="616"/>
      <c r="GJ225" s="765"/>
      <c r="GK225" s="763"/>
      <c r="GL225" s="617"/>
      <c r="GM225" s="617"/>
      <c r="GN225" s="617"/>
      <c r="GO225" s="617"/>
      <c r="GP225" s="617"/>
      <c r="GQ225" s="775"/>
      <c r="GR225" s="771"/>
      <c r="GS225" s="159"/>
      <c r="GT225" s="610"/>
      <c r="GU225" s="610"/>
      <c r="GV225" s="610"/>
      <c r="GW225" s="610"/>
      <c r="GX225" s="610"/>
      <c r="GY225" s="610"/>
      <c r="GZ225" s="610"/>
      <c r="HA225" s="610"/>
      <c r="HB225" s="771"/>
      <c r="HC225" s="610"/>
      <c r="HD225" s="610"/>
      <c r="HE225" s="610"/>
      <c r="HF225" s="610"/>
      <c r="HG225" s="610"/>
      <c r="HH225" s="610"/>
      <c r="HI225" s="610"/>
      <c r="HJ225" s="610"/>
      <c r="HK225" s="610"/>
      <c r="HL225" s="771"/>
      <c r="HM225" s="610"/>
      <c r="HN225" s="610"/>
      <c r="HO225" s="610"/>
      <c r="HP225" s="610"/>
      <c r="HQ225" s="610"/>
      <c r="HR225" s="610"/>
      <c r="HS225" s="610"/>
      <c r="HT225" s="610"/>
      <c r="HU225" s="610"/>
      <c r="HV225" s="771"/>
      <c r="HW225" s="610"/>
      <c r="HX225" s="610"/>
      <c r="HY225" s="610"/>
      <c r="HZ225" s="610"/>
      <c r="IA225" s="610"/>
      <c r="IB225" s="610"/>
      <c r="IC225" s="610"/>
      <c r="ID225" s="610"/>
      <c r="IE225" s="610"/>
      <c r="IF225" s="610"/>
      <c r="IG225" s="771"/>
      <c r="IH225" s="610"/>
      <c r="II225" s="610"/>
      <c r="IJ225" s="610"/>
      <c r="IK225" s="610"/>
      <c r="IL225" s="610"/>
      <c r="IM225" s="610"/>
      <c r="IN225" s="610"/>
      <c r="IO225" s="610"/>
      <c r="IP225" s="610"/>
      <c r="IQ225" s="610"/>
      <c r="IR225" s="771"/>
      <c r="IS225" s="610"/>
      <c r="IT225" s="610"/>
      <c r="IU225" s="610"/>
      <c r="IV225" s="610"/>
      <c r="IW225" s="610"/>
      <c r="IX225" s="610"/>
      <c r="IY225" s="610"/>
      <c r="IZ225" s="610"/>
      <c r="JA225" s="610"/>
      <c r="JB225" s="610"/>
      <c r="JC225" s="771"/>
      <c r="JD225" s="610"/>
      <c r="JE225" s="610"/>
      <c r="JF225" s="610"/>
      <c r="JG225" s="610"/>
      <c r="JH225" s="610"/>
      <c r="JI225" s="610"/>
      <c r="JJ225" s="610"/>
      <c r="JK225" s="610"/>
      <c r="JL225" s="610"/>
      <c r="JM225" s="827"/>
      <c r="JN225" s="771"/>
      <c r="JO225" s="610"/>
      <c r="JP225" s="610"/>
      <c r="JQ225" s="610"/>
      <c r="JR225" s="610"/>
      <c r="JS225" s="610"/>
      <c r="JT225" s="610"/>
      <c r="JU225" s="610"/>
      <c r="JV225" s="610"/>
      <c r="JW225" s="610"/>
      <c r="JX225" s="610"/>
      <c r="JY225" s="771"/>
      <c r="JZ225" s="610"/>
      <c r="KA225" s="610"/>
      <c r="KB225" s="610"/>
      <c r="KC225" s="610"/>
      <c r="KD225" s="610"/>
      <c r="KE225" s="610"/>
      <c r="KF225" s="610"/>
      <c r="KG225" s="610"/>
      <c r="KH225" s="610"/>
      <c r="KI225" s="610"/>
      <c r="KL225" s="803" t="str">
        <f>IF(Table1[[#This Row],[GTIN]]&lt;&gt;"",Table1[[#This Row],[GTIN]],"")</f>
        <v/>
      </c>
      <c r="KM225" s="804" t="str">
        <f>Table1[[#This Row],[Kreditor]]</f>
        <v/>
      </c>
      <c r="KN225" s="805" t="str">
        <f>IF(Table1[[#This Row],[Gültig ab (Datum)]]&lt;&gt;"",Table1[[#This Row],[Gültig ab (Datum)]],"")</f>
        <v/>
      </c>
      <c r="KO225" s="805" t="str">
        <f>Table1[[#This Row],[Gültig bis]]</f>
        <v/>
      </c>
      <c r="KP225" s="818" t="str">
        <f>IF(Table1[[#This Row],[Artikel verpackt? 
(X=Ja)]]="","",Table1[[#This Row],[Artikel verpackt? 
(X=Ja)]])</f>
        <v/>
      </c>
      <c r="KQ225" s="806" t="str">
        <f>IF(Table1[[#This Row],[Verpackung recyclingfähig?
(X=Ja)]]="","",Table1[[#This Row],[Verpackung recyclingfähig?
(X=Ja)]])</f>
        <v/>
      </c>
      <c r="KR225" s="807"/>
      <c r="KS225" s="808"/>
      <c r="KT225" s="809"/>
      <c r="KU225" s="809"/>
      <c r="KV225" s="809"/>
      <c r="KW225" s="809"/>
      <c r="KX225" s="809"/>
      <c r="KY225" s="809"/>
      <c r="KZ225" s="810"/>
      <c r="LA225" s="811" t="str">
        <f>IF(Table1[[#This Row],[Hauptkörper - B1 - Art]]="","",VLOOKUP(Table1[[#This Row],[Hauptkörper - B1 - Art]],'DD FD'!B:C,2,FALSE))</f>
        <v/>
      </c>
      <c r="LB225" s="812" t="str">
        <f>IF(Table1[[#This Row],[Hauptkörper - B1 - Fraktion]]="","",VLOOKUP(Table1[[#This Row],[Hauptkörper - B1 - Fraktion]],'DD FD'!H:J,3,FALSE))</f>
        <v/>
      </c>
      <c r="LC225" s="809" t="str">
        <f>IF(Table1[[#This Row],[Hauptkörper - B1 - Gewicht
(in G)]]="","",Table1[[#This Row],[Hauptkörper - B1 - Gewicht
(in G)]])</f>
        <v/>
      </c>
      <c r="LD225" s="809" t="str">
        <f>IF(Table1[[#This Row],[Hauptkörper - B1 - Lizenzierungs-pflichtig? (X=Ja)]]="","",Table1[[#This Row],[Hauptkörper - B1 - Lizenzierungs-pflichtig? (X=Ja)]])</f>
        <v/>
      </c>
      <c r="LE225" s="812" t="str">
        <f>IF(Table1[[#This Row],[Hauptkörper - B1 - Virgin Material]]="","",VLOOKUP(Table1[[#This Row],[Hauptkörper - B1 - Virgin Material]],'DD FD'!AJ:AK,2,FALSE))</f>
        <v/>
      </c>
      <c r="LF225" s="813" t="str">
        <f>IF(Table1[[#This Row],[Hauptkörper - B1 - Virgin Material Anteil (in %)]]="","",Table1[[#This Row],[Hauptkörper - B1 - Virgin Material Anteil (in %)]])</f>
        <v/>
      </c>
      <c r="LG225" s="812" t="str">
        <f>IF(Table1[[#This Row],[Hauptkörper - B1 - Recyceltes Material]]="","",VLOOKUP(Table1[[#This Row],[Hauptkörper - B1 - Recyceltes Material]],'DD FD'!AL:AM,2,FALSE))</f>
        <v/>
      </c>
      <c r="LH225" s="813" t="str">
        <f>IF(Table1[[#This Row],[Hauptkörper - B1 - Recyceltes Material Anteil (in %)]]="","",Table1[[#This Row],[Hauptkörper - B1 - Recyceltes Material Anteil (in %)]])</f>
        <v/>
      </c>
      <c r="LI225" s="814" t="str">
        <f>IF(Table1[[#This Row],[Hauptkörper - B1 - Beschichtung]]="","",VLOOKUP(Table1[[#This Row],[Hauptkörper - B1 - Beschichtung]],'DD FD'!AE:AF,2,FALSE))</f>
        <v/>
      </c>
      <c r="LJ225" s="815" t="str">
        <f>IF(Table1[[#This Row],[Hauptkörper - B1 - Beschichtung Anteil (in %)]]="","",Table1[[#This Row],[Hauptkörper - B1 - Beschichtung Anteil (in %)]])</f>
        <v/>
      </c>
      <c r="LK225" s="811" t="str">
        <f>IF(Table1[[#This Row],[Hauptkörper - B2 - Art]]="","",VLOOKUP(Table1[[#This Row],[Hauptkörper - B2 - Art]],'DD FD'!B:C,2,FALSE))</f>
        <v/>
      </c>
      <c r="LL225" s="812" t="str">
        <f>IF(Table1[[#This Row],[Hauptkörper - B2 - Fraktion]]="","",VLOOKUP(Table1[[#This Row],[Hauptkörper - B2 - Fraktion]],'DD FD'!H:J,3,FALSE))</f>
        <v/>
      </c>
      <c r="LM225" s="809" t="str">
        <f>IF(Table1[[#This Row],[Hauptkörper - B2 - Gewicht
(in G)]]="","",Table1[[#This Row],[Hauptkörper - B2 - Gewicht
(in G)]])</f>
        <v/>
      </c>
      <c r="LN225" s="809" t="str">
        <f>IF(Table1[[#This Row],[Hauptkörper - B2 - Lizenzierungs-pflichtig? (X=Ja)]]="","",Table1[[#This Row],[Hauptkörper - B2 - Lizenzierungs-pflichtig? (X=Ja)]])</f>
        <v/>
      </c>
      <c r="LO225" s="812" t="str">
        <f>IF(Table1[[#This Row],[Hauptkörper - B2 - Virgin Material]]="","",VLOOKUP(Table1[[#This Row],[Hauptkörper - B2 - Virgin Material]],'DD FD'!AJ:AK,2,FALSE))</f>
        <v/>
      </c>
      <c r="LP225" s="813" t="str">
        <f>IF(Table1[[#This Row],[Hauptkörper - B2 - Virgin Material Anteil (in %)]]="","",Table1[[#This Row],[Hauptkörper - B2 - Virgin Material Anteil (in %)]])</f>
        <v/>
      </c>
      <c r="LQ225" s="812" t="str">
        <f>IF(Table1[[#This Row],[Hauptkörper - B2 - Recyceltes Material]]="","",VLOOKUP(Table1[[#This Row],[Hauptkörper - B2 - Recyceltes Material]],'DD FD'!AL:AM,2,FALSE))</f>
        <v/>
      </c>
      <c r="LR225" s="813" t="str">
        <f>IF(Table1[[#This Row],[Hauptkörper - B2 - Recyceltes Material Anteil (in %)]]="","",Table1[[#This Row],[Hauptkörper - B2 - Recyceltes Material Anteil (in %)]])</f>
        <v/>
      </c>
      <c r="LS225" s="812" t="str">
        <f>IF(Table1[[#This Row],[Hauptkörper - B2 - Beschichtung]]="","",VLOOKUP(Table1[[#This Row],[Hauptkörper - B2 - Beschichtung]],'DD FD'!AE:AF,2,FALSE))</f>
        <v/>
      </c>
      <c r="LT225" s="815" t="str">
        <f>IF(Table1[[#This Row],[Hauptkörper - B2 - Beschichtung Anteil (in %)]]="","",Table1[[#This Row],[Hauptkörper - B2 - Beschichtung Anteil (in %)]])</f>
        <v/>
      </c>
      <c r="LU225" s="811" t="str">
        <f>IF(Table1[[#This Row],[Hauptkörper - B3 - Art]]="","",VLOOKUP(Table1[[#This Row],[Hauptkörper - B3 - Art]],'DD FD'!B:C,2,FALSE))</f>
        <v/>
      </c>
      <c r="LV225" s="812" t="str">
        <f>IF(Table1[[#This Row],[Hauptkörper - B3 - Fraktion]]="","",VLOOKUP(Table1[[#This Row],[Hauptkörper - B3 - Fraktion]],'DD FD'!H:J,3,FALSE))</f>
        <v/>
      </c>
      <c r="LW225" s="809" t="str">
        <f>IF(Table1[[#This Row],[Hauptkörper - B3 - Gewicht
(in G)]]="","",Table1[[#This Row],[Hauptkörper - B3 - Gewicht
(in G)]])</f>
        <v/>
      </c>
      <c r="LX225" s="809" t="str">
        <f>IF(Table1[[#This Row],[Hauptkörper - B3 - Lizenzierungs-pflichtig? (X=Ja)]]="","",Table1[[#This Row],[Hauptkörper - B3 - Lizenzierungs-pflichtig? (X=Ja)]])</f>
        <v/>
      </c>
      <c r="LY225" s="812" t="str">
        <f>IF(Table1[[#This Row],[Hauptkörper - B3 - Virgin Material]]="","",VLOOKUP(Table1[[#This Row],[Hauptkörper - B3 - Virgin Material]],'DD FD'!AJ:AK,2,FALSE))</f>
        <v/>
      </c>
      <c r="LZ225" s="813" t="str">
        <f>IF(Table1[[#This Row],[Hauptkörper - B3 - Virgin Material Anteil (in %)]]="","",Table1[[#This Row],[Hauptkörper - B3 - Virgin Material Anteil (in %)]])</f>
        <v/>
      </c>
      <c r="MA225" s="812" t="str">
        <f>IF(Table1[[#This Row],[Hauptkörper - B3 - Recyceltes Material]]="","",VLOOKUP(Table1[[#This Row],[Hauptkörper - B3 - Recyceltes Material]],'DD FD'!AL:AM,2,FALSE))</f>
        <v/>
      </c>
      <c r="MB225" s="813" t="str">
        <f>IF(Table1[[#This Row],[Hauptkörper - B3 - Recyceltes Material Anteil (in %)]]="","",Table1[[#This Row],[Hauptkörper - B3 - Recyceltes Material Anteil (in %)]])</f>
        <v/>
      </c>
      <c r="MC225" s="812" t="str">
        <f>IF(Table1[[#This Row],[Hauptkörper - B3 - Beschichtung]]="","",VLOOKUP(Table1[[#This Row],[Hauptkörper - B3 - Beschichtung]],'DD FD'!AE:AF,2,FALSE))</f>
        <v/>
      </c>
      <c r="MD225" s="815" t="str">
        <f>IF(Table1[[#This Row],[Hauptkörper - B3 - Beschichtung Anteil (in %)]]="","",Table1[[#This Row],[Hauptkörper - B3 - Beschichtung Anteil (in %)]])</f>
        <v/>
      </c>
      <c r="ME225" s="811" t="str">
        <f>IF(Table1[[#This Row],[Verschluss - B1 - Art]]="","",VLOOKUP(Table1[[#This Row],[Verschluss - B1 - Art]],'DD FD'!D:E,2,FALSE))</f>
        <v/>
      </c>
      <c r="MF225" s="812" t="str">
        <f>IF(Table1[[#This Row],[Verschluss - B1 - Fraktion]]="","",VLOOKUP(Table1[[#This Row],[Verschluss - B1 - Fraktion]],'DD FD'!H:J,3,FALSE))</f>
        <v/>
      </c>
      <c r="MG225" s="809" t="str">
        <f>IF(Table1[[#This Row],[Verschluss - B1 - Gewicht (in G)]]="","",Table1[[#This Row],[Verschluss - B1 - Gewicht (in G)]])</f>
        <v/>
      </c>
      <c r="MH225" s="809" t="str">
        <f>IF(Table1[[#This Row],[Verschluss - B1 - Lizenzierungs-pflichtig? (X=Ja)]]="","",Table1[[#This Row],[Verschluss - B1 - Lizenzierungs-pflichtig? (X=Ja)]])</f>
        <v/>
      </c>
      <c r="MI225" s="809" t="str">
        <f>IF(Table1[[#This Row],[Verschluss - B1 - Trennbar vom Hauptkörper? (X=Ja)]]="","",Table1[[#This Row],[Verschluss - B1 - Trennbar vom Hauptkörper? (X=Ja)]])</f>
        <v/>
      </c>
      <c r="MJ225" s="812" t="str">
        <f>IF(Table1[[#This Row],[Verschluss - B1 - Virgin Material]]="","",VLOOKUP(Table1[[#This Row],[Verschluss - B1 - Virgin Material]],'DD FD'!AJ:AK,2,FALSE))</f>
        <v/>
      </c>
      <c r="MK225" s="813" t="str">
        <f>IF(Table1[[#This Row],[Verschluss - B1 - Virgin Material Anteil (in %)]]="","",Table1[[#This Row],[Verschluss - B1 - Virgin Material Anteil (in %)]])</f>
        <v/>
      </c>
      <c r="ML225" s="812" t="str">
        <f>IF(Table1[[#This Row],[Verschluss - B1 - Recyceltes Material]]="","",VLOOKUP(Table1[[#This Row],[Verschluss - B1 - Recyceltes Material]],'DD FD'!AL:AM,2,FALSE))</f>
        <v/>
      </c>
      <c r="MM225" s="813" t="str">
        <f>IF(Table1[[#This Row],[Verschluss - B1 - Recyceltes Material Anteil (in %)]]="","",Table1[[#This Row],[Verschluss - B1 - Recyceltes Material Anteil (in %)]])</f>
        <v/>
      </c>
      <c r="MN225" s="812" t="str">
        <f>IF(Table1[[#This Row],[Verschluss - B1 - Beschichtung]]="","",VLOOKUP(Table1[[#This Row],[Verschluss - B1 - Beschichtung]],'DD FD'!AE:AF,2,FALSE))</f>
        <v/>
      </c>
      <c r="MO225" s="815" t="str">
        <f>IF(Table1[[#This Row],[Verschluss - B1 - Beschichtung Anteil (in %)]]="","",Table1[[#This Row],[Verschluss - B1 - Beschichtung Anteil (in %)]])</f>
        <v/>
      </c>
      <c r="MP225" s="811" t="str">
        <f>IF(Table1[[#This Row],[Verschluss - B2 - Art]]="","",VLOOKUP(Table1[[#This Row],[Verschluss - B2 - Art]],'DD FD'!D:E,2,FALSE))</f>
        <v/>
      </c>
      <c r="MQ225" s="812" t="str">
        <f>IF(Table1[[#This Row],[Verschluss - B2 - Fraktion]]="","",VLOOKUP(Table1[[#This Row],[Verschluss - B2 - Fraktion]],'DD FD'!H:J,3,FALSE))</f>
        <v/>
      </c>
      <c r="MR225" s="809" t="str">
        <f>IF(Table1[[#This Row],[Verschluss - B2 - Gewicht (in G)]]="","",Table1[[#This Row],[Verschluss - B2 - Gewicht (in G)]])</f>
        <v/>
      </c>
      <c r="MS225" s="809" t="str">
        <f>IF(Table1[[#This Row],[Verschluss - B2 - Lizenzierungs-pflichtig? (X=Ja)]]="","",Table1[[#This Row],[Verschluss - B2 - Lizenzierungs-pflichtig? (X=Ja)]])</f>
        <v/>
      </c>
      <c r="MT225" s="809" t="str">
        <f>IF(Table1[[#This Row],[Verschluss - B2 - Trennbar vom Hauptkörper? (X=Ja)]]="","",Table1[[#This Row],[Verschluss - B2 - Trennbar vom Hauptkörper? (X=Ja)]])</f>
        <v/>
      </c>
      <c r="MU225" s="812" t="str">
        <f>IF(Table1[[#This Row],[Verschluss - B2 - Virgin Material]]="","",VLOOKUP(Table1[[#This Row],[Verschluss - B2 - Virgin Material]],'DD FD'!AJ:AK,2,FALSE))</f>
        <v/>
      </c>
      <c r="MV225" s="813" t="str">
        <f>IF(Table1[[#This Row],[Verschluss - B2 - Virgin Material Anteil (in %)]]="","",Table1[[#This Row],[Verschluss - B2 - Virgin Material Anteil (in %)]])</f>
        <v/>
      </c>
      <c r="MW225" s="812" t="str">
        <f>IF(Table1[[#This Row],[Verschluss - B2 - Recyceltes Material]]="","",VLOOKUP(Table1[[#This Row],[Verschluss - B2 - Recyceltes Material]],'DD FD'!AL:AM,2,FALSE))</f>
        <v/>
      </c>
      <c r="MX225" s="813" t="str">
        <f>IF(Table1[[#This Row],[Verschluss - B2 - Recyceltes Material Anteil (in %)]]="","",Table1[[#This Row],[Verschluss - B2 - Recyceltes Material Anteil (in %)]])</f>
        <v/>
      </c>
      <c r="MY225" s="812" t="str">
        <f>IF(Table1[[#This Row],[Verschluss - B2 - Beschichtung]]="","",VLOOKUP(Table1[[#This Row],[Verschluss - B2 - Beschichtung]],'DD FD'!AE:AF,2,FALSE))</f>
        <v/>
      </c>
      <c r="MZ225" s="815" t="str">
        <f>IF(Table1[[#This Row],[Verschluss - B2 - Beschichtung Anteil (in %)]]="","",Table1[[#This Row],[Verschluss - B2 - Beschichtung Anteil (in %)]])</f>
        <v/>
      </c>
      <c r="NA225" s="811" t="str">
        <f>IF(Table1[[#This Row],[Verschluss - B3 - Art]]="","",VLOOKUP(Table1[[#This Row],[Verschluss - B3 - Art]],'DD FD'!D:E,2,FALSE))</f>
        <v/>
      </c>
      <c r="NB225" s="812" t="str">
        <f>IF(Table1[[#This Row],[Verschluss - B3 - Fraktion]]="","",VLOOKUP(Table1[[#This Row],[Verschluss - B3 - Fraktion]],'DD FD'!H:J,3,FALSE))</f>
        <v/>
      </c>
      <c r="NC225" s="809" t="str">
        <f>IF(Table1[[#This Row],[Verschluss - B3 - Gewicht (in G)]]="","",Table1[[#This Row],[Verschluss - B3 - Gewicht (in G)]])</f>
        <v/>
      </c>
      <c r="ND225" s="809" t="str">
        <f>IF(Table1[[#This Row],[Verschluss - B3 - Lizenzierungs-pflichtig? (X=Ja)]]="","",Table1[[#This Row],[Verschluss - B3 - Lizenzierungs-pflichtig? (X=Ja)]])</f>
        <v/>
      </c>
      <c r="NE225" s="809" t="str">
        <f>IF(Table1[[#This Row],[Verschluss - B3 - Trennbar vom Hauptkörper? (X=Ja)]]="","",Table1[[#This Row],[Verschluss - B3 - Trennbar vom Hauptkörper? (X=Ja)]])</f>
        <v/>
      </c>
      <c r="NF225" s="812" t="str">
        <f>IF(Table1[[#This Row],[Verschluss - B3 - Virgin Material]]="","",VLOOKUP(Table1[[#This Row],[Verschluss - B3 - Virgin Material]],'DD FD'!AJ:AK,2,FALSE))</f>
        <v/>
      </c>
      <c r="NG225" s="813" t="str">
        <f>IF(Table1[[#This Row],[Verschluss - B3 - Virgin Material Anteil (in %)]]="","",Table1[[#This Row],[Verschluss - B3 - Virgin Material Anteil (in %)]])</f>
        <v/>
      </c>
      <c r="NH225" s="812" t="str">
        <f>IF(Table1[[#This Row],[Verschluss - B3 - Recyceltes Material]]="","",VLOOKUP(Table1[[#This Row],[Verschluss - B3 - Recyceltes Material]],'DD FD'!AL:AM,2,FALSE))</f>
        <v/>
      </c>
      <c r="NI225" s="813" t="str">
        <f>IF(Table1[[#This Row],[Verschluss - B3 - Recyceltes Material Anteil (in %)]]="","",Table1[[#This Row],[Verschluss - B3 - Recyceltes Material Anteil (in %)]])</f>
        <v/>
      </c>
      <c r="NJ225" s="812" t="str">
        <f>IF(Table1[[#This Row],[Verschluss - B3 - Beschichtung]]="","",VLOOKUP(Table1[[#This Row],[Verschluss - B3 - Beschichtung]],'DD FD'!AE:AF,2,FALSE))</f>
        <v/>
      </c>
      <c r="NK225" s="815" t="str">
        <f>IF(Table1[[#This Row],[Verschluss - B3 - Beschichtung Anteil (in %)]]="","",Table1[[#This Row],[Verschluss - B3 - Beschichtung Anteil (in %)]])</f>
        <v/>
      </c>
      <c r="NL225" s="811" t="str">
        <f>IF(Table1[[#This Row],[Etikett - B1 - Art]]="","",VLOOKUP(Table1[[#This Row],[Etikett - B1 - Art]],'DD FD'!F:G,2,FALSE))</f>
        <v/>
      </c>
      <c r="NM225" s="812" t="str">
        <f>IF(Table1[[#This Row],[Etikett - B1 - Fraktion]]="","",VLOOKUP(Table1[[#This Row],[Etikett - B1 - Fraktion]],'DD FD'!H:J,3,FALSE))</f>
        <v/>
      </c>
      <c r="NN225" s="809" t="str">
        <f>IF(Table1[[#This Row],[Etikett - B1 - Gewicht (in G)]]="","",Table1[[#This Row],[Etikett - B1 - Gewicht (in G)]])</f>
        <v/>
      </c>
      <c r="NO225" s="809" t="str">
        <f>IF(Table1[[#This Row],[Etikett - B1 - Lizenzierungs-pflichtig? (X=Ja)]]="","",Table1[[#This Row],[Etikett - B1 - Lizenzierungs-pflichtig? (X=Ja)]])</f>
        <v/>
      </c>
      <c r="NP225" s="809" t="str">
        <f>IF(Table1[[#This Row],[Etikett - B1 - Trennbar vom Hauptkörper? (X=Ja)]]="","",Table1[[#This Row],[Etikett - B1 - Trennbar vom Hauptkörper? (X=Ja)]])</f>
        <v/>
      </c>
      <c r="NQ225" s="812" t="str">
        <f>IF(Table1[[#This Row],[Etikett - B1 - Virgin Material]]="","",VLOOKUP(Table1[[#This Row],[Etikett - B1 - Virgin Material]],'DD FD'!AJ:AK,2,FALSE))</f>
        <v/>
      </c>
      <c r="NR225" s="813" t="str">
        <f>IF(Table1[[#This Row],[Etikett - B1 - Virgin Material Anteil (in %)]]="","",Table1[[#This Row],[Etikett - B1 - Virgin Material Anteil (in %)]])</f>
        <v/>
      </c>
      <c r="NS225" s="812" t="str">
        <f>IF(Table1[[#This Row],[Etikett - B1 - Recyceltes Material]]="","",VLOOKUP(Table1[[#This Row],[Etikett - B1 - Recyceltes Material]],'DD FD'!AL:AM,2,FALSE))</f>
        <v/>
      </c>
      <c r="NT225" s="813" t="str">
        <f>IF(Table1[[#This Row],[Etikett - B1 - Recyceltes Material Anteil (in %)]]="","",Table1[[#This Row],[Etikett - B1 - Recyceltes Material Anteil (in %)]])</f>
        <v/>
      </c>
      <c r="NU225" s="812" t="str">
        <f>IF(Table1[[#This Row],[Etikett - B1 - Beschichtung]]="","",VLOOKUP(Table1[[#This Row],[Etikett - B1 - Beschichtung]],'DD FD'!AE:AF,2,FALSE))</f>
        <v/>
      </c>
      <c r="NV225" s="815" t="str">
        <f>IF(Table1[[#This Row],[Etikett - B1 - Beschichtung Anteil (in %)]]="","",Table1[[#This Row],[Etikett - B1 - Beschichtung Anteil (in %)]])</f>
        <v/>
      </c>
      <c r="NW225" s="811" t="str">
        <f>IF(Table1[[#This Row],[Etikett - B2 - Art]]="","",VLOOKUP(Table1[[#This Row],[Etikett - B2 - Art]],'DD FD'!F:G,2,FALSE))</f>
        <v/>
      </c>
      <c r="NX225" s="812" t="str">
        <f>IF(Table1[[#This Row],[Etikett - B2 - Fraktion]]="","",VLOOKUP(Table1[[#This Row],[Etikett - B2 - Fraktion]],'DD FD'!H:J,3,FALSE))</f>
        <v/>
      </c>
      <c r="NY225" s="809" t="str">
        <f>IF(Table1[[#This Row],[Etikett - B2 - Gewicht (in G)]]="","",Table1[[#This Row],[Etikett - B2 - Gewicht (in G)]])</f>
        <v/>
      </c>
      <c r="NZ225" s="809" t="str">
        <f>IF(Table1[[#This Row],[Etikett - B2 - Lizenzierungs-pflichtig? (X=Ja)]]="","",Table1[[#This Row],[Etikett - B2 - Lizenzierungs-pflichtig? (X=Ja)]])</f>
        <v/>
      </c>
      <c r="OA225" s="809" t="str">
        <f>IF(Table1[[#This Row],[Etikett - B2 - Trennbar vom Hauptkörper? (X=Ja)]]="","",Table1[[#This Row],[Etikett - B2 - Trennbar vom Hauptkörper? (X=Ja)]])</f>
        <v/>
      </c>
      <c r="OB225" s="812" t="str">
        <f>IF(Table1[[#This Row],[Etikett - B2 - Virgin Material]]="","",VLOOKUP(Table1[[#This Row],[Etikett - B2 - Virgin Material]],'DD FD'!AJ:AK,2,FALSE))</f>
        <v/>
      </c>
      <c r="OC225" s="813" t="str">
        <f>IF(Table1[[#This Row],[Etikett - B2 - Virgin Material Anteil (in %)]]="","",Table1[[#This Row],[Etikett - B2 - Virgin Material Anteil (in %)]])</f>
        <v/>
      </c>
      <c r="OD225" s="812" t="str">
        <f>IF(Table1[[#This Row],[Etikett - B2 - Recyceltes Material]]="","",VLOOKUP(Table1[[#This Row],[Etikett - B2 - Recyceltes Material]],'DD FD'!AL:AM,2,FALSE))</f>
        <v/>
      </c>
      <c r="OE225" s="813" t="str">
        <f>IF(Table1[[#This Row],[Etikett - B2 - Recyceltes Material Anteil (in %)]]="","",Table1[[#This Row],[Etikett - B2 - Recyceltes Material Anteil (in %)]])</f>
        <v/>
      </c>
      <c r="OF225" s="812" t="str">
        <f>IF(Table1[[#This Row],[Etikett - B2 - Beschichtung]]="","",VLOOKUP(Table1[[#This Row],[Etikett - B2 - Beschichtung]],'DD FD'!AE:AF,2,FALSE))</f>
        <v/>
      </c>
      <c r="OG225" s="815" t="str">
        <f>IF(Table1[[#This Row],[Etikett - B2 - Beschichtung Anteil (in %)]]="","",Table1[[#This Row],[Etikett - B2 - Beschichtung Anteil (in %)]])</f>
        <v/>
      </c>
      <c r="OH225" s="811" t="str">
        <f>IF(Table1[[#This Row],[Etikett - B3 - Art]]="","",VLOOKUP(Table1[[#This Row],[Etikett - B3 - Art]],'DD FD'!F:G,2,FALSE))</f>
        <v/>
      </c>
      <c r="OI225" s="812" t="str">
        <f>IF(Table1[[#This Row],[Etikett - B3 - Fraktion]]="","",VLOOKUP(Table1[[#This Row],[Etikett - B3 - Fraktion]],'DD FD'!H:J,3,FALSE))</f>
        <v/>
      </c>
      <c r="OJ225" s="809" t="str">
        <f>IF(Table1[[#This Row],[Etikett - B3 - Gewicht (in G)]]="","",Table1[[#This Row],[Etikett - B3 - Gewicht (in G)]])</f>
        <v/>
      </c>
      <c r="OK225" s="809" t="str">
        <f>IF(Table1[[#This Row],[Etikett - B3 - Lizenzierungs-pflichtig? (X=Ja)]]="","",Table1[[#This Row],[Etikett - B3 - Lizenzierungs-pflichtig? (X=Ja)]])</f>
        <v/>
      </c>
      <c r="OL225" s="809" t="str">
        <f>IF(Table1[[#This Row],[Etikett - B3 - Trennbar vom Hauptkörper? (X=Ja)]]="","",Table1[[#This Row],[Etikett - B3 - Trennbar vom Hauptkörper? (X=Ja)]])</f>
        <v/>
      </c>
      <c r="OM225" s="812" t="str">
        <f>IF(Table1[[#This Row],[Etikett - B3 - Virgin Material]]="","",VLOOKUP(Table1[[#This Row],[Etikett - B3 - Virgin Material]],'DD FD'!AJ:AK,2,FALSE))</f>
        <v/>
      </c>
      <c r="ON225" s="813" t="str">
        <f>IF(Table1[[#This Row],[Etikett - B3 - Virgin Material Anteil (in %)]]="","",Table1[[#This Row],[Etikett - B3 - Virgin Material Anteil (in %)]])</f>
        <v/>
      </c>
      <c r="OO225" s="812" t="str">
        <f>IF(Table1[[#This Row],[Etikett - B3 - Recyceltes Material]]="","",VLOOKUP(Table1[[#This Row],[Etikett - B3 - Recyceltes Material]],'DD FD'!AL:AM,2,FALSE))</f>
        <v/>
      </c>
      <c r="OP225" s="813" t="str">
        <f>IF(Table1[[#This Row],[Etikett - B3 - Recyceltes Material Anteil (in %)]]="","",Table1[[#This Row],[Etikett - B3 - Recyceltes Material Anteil (in %)]])</f>
        <v/>
      </c>
      <c r="OQ225" s="812" t="str">
        <f>IF(Table1[[#This Row],[Etikett - B3 - Beschichtung]]="","",VLOOKUP(Table1[[#This Row],[Etikett - B3 - Beschichtung]],'DD FD'!AE:AF,2,FALSE))</f>
        <v/>
      </c>
      <c r="OR225" s="861" t="str">
        <f>IF(Table1[[#This Row],[Etikett - B3 - Beschichtung Anteil (in %)]]="","",Table1[[#This Row],[Etikett - B3 - Beschichtung Anteil (in %)]])</f>
        <v/>
      </c>
      <c r="OS225" s="866">
        <f>ROUNDUP(SUM(
IF(AND(LB225='DD FD'!$J$7,LD225='DD FD'!$AI$3),LC225,0),
IF(AND(LL225='DD FD'!$J$7,LN225='DD FD'!$AI$3),LM225,0),
IF(AND(LV225='DD FD'!$J$7,LX225='DD FD'!$AI$3),LW225,0),
IF(AND(MF225='DD FD'!$J$7,MH225='DD FD'!$AI$3),MG225,0),
IF(AND(MQ225='DD FD'!$J$7,MS225='DD FD'!$AI$3),MR225,0),
IF(AND(NB225='DD FD'!$J$7,ND225='DD FD'!$AI$3),NC225,0),
IF(AND(NM225='DD FD'!$J$7,NO225='DD FD'!$AI$3),NN225,0),
IF(AND(NX225='DD FD'!$J$7,NZ225='DD FD'!$AI$3),NY225,0),
IF(AND(OI225='DD FD'!$J$7,OK225='DD FD'!$AI$3),OJ225,0),
),2)</f>
        <v>0</v>
      </c>
      <c r="OT225" s="865">
        <f>ROUNDUP(SUM(
IF(AND(LB225='DD FD'!$J$6,LD225='DD FD'!$AI$3),LC225,0),
IF(AND(LL225='DD FD'!$J$6,LN225='DD FD'!$AI$3),LM225,0),
IF(AND(LV225='DD FD'!$J$6,LX225='DD FD'!$AI$3),LW225,0),
IF(AND(MF225='DD FD'!$J$6,MH225='DD FD'!$AI$3),MG225,0),
IF(AND(MQ225='DD FD'!$J$6,MS225='DD FD'!$AI$3),MR225,0),
IF(AND(NB225='DD FD'!$J$6,ND225='DD FD'!$AI$3),NC225,0),
IF(AND(NM225='DD FD'!$J$6,NO225='DD FD'!$AI$3),NN225,0),
IF(AND(NX225='DD FD'!$J$6,NZ225='DD FD'!$AI$3),NY225,0),
IF(AND(OI225='DD FD'!$J$6,OK225='DD FD'!$AI$3),OJ225,0),
),2)</f>
        <v>0</v>
      </c>
      <c r="OU225" s="865">
        <f>ROUNDUP(SUM(
IF(AND(LB225='DD FD'!$J$10,LD225='DD FD'!$AI$3),LC225,0),
IF(AND(LL225='DD FD'!$J$10,LN225='DD FD'!$AI$3),LM225,0),
IF(AND(LV225='DD FD'!$J$10,LX225='DD FD'!$AI$3),LW225,0),
IF(AND(MF225='DD FD'!$J$10,MH225='DD FD'!$AI$3),MG225,0),
IF(AND(MQ225='DD FD'!$J$10,MS225='DD FD'!$AI$3),MR225,0),
IF(AND(NB225='DD FD'!$J$10,ND225='DD FD'!$AI$3),NC225,0),
IF(AND(NM225='DD FD'!$J$10,NO225='DD FD'!$AI$3),NN225,0),
IF(AND(NX225='DD FD'!$J$10,NZ225='DD FD'!$AI$3),NY225,0),
IF(AND(OI225='DD FD'!$J$10,OK225='DD FD'!$AI$3),OJ225,0),
),2)</f>
        <v>0</v>
      </c>
      <c r="OV225" s="865">
        <f>ROUNDUP(SUM(
IF(AND(LB225='DD FD'!$J$8,LD225='DD FD'!$AI$3),LC225,0),
IF(AND(LL225='DD FD'!$J$8,LN225='DD FD'!$AI$3),LM225,0),
IF(AND(LV225='DD FD'!$J$8,LX225='DD FD'!$AI$3),LW225,0),
IF(AND(MF225='DD FD'!$J$8,MH225='DD FD'!$AI$3),MG225,0),
IF(AND(MQ225='DD FD'!$J$8,MS225='DD FD'!$AI$3),MR225,0),
IF(AND(NB225='DD FD'!$J$8,ND225='DD FD'!$AI$3),NC225,0),
IF(AND(NM225='DD FD'!$J$8,NO225='DD FD'!$AI$3),NN225,0),
IF(AND(NX225='DD FD'!$J$8,NZ225='DD FD'!$AI$3),NY225,0),
IF(AND(OI225='DD FD'!$J$8,OK225='DD FD'!$AI$3),OJ225,0),
),2)</f>
        <v>0</v>
      </c>
      <c r="OW225" s="865">
        <f>ROUNDUP(SUM(
IF(AND(LB225='DD FD'!$J$5,LD225='DD FD'!$AI$3),LC225,0),
IF(AND(LL225='DD FD'!$J$5,LN225='DD FD'!$AI$3),LM225,0),
IF(AND(LV225='DD FD'!$J$5,LX225='DD FD'!$AI$3),LW225,0),
IF(AND(MF225='DD FD'!$J$5,MH225='DD FD'!$AI$3),MG225,0),
IF(AND(MQ225='DD FD'!$J$5,MS225='DD FD'!$AI$3),MR225,0),
IF(AND(NB225='DD FD'!$J$5,ND225='DD FD'!$AI$3),NC225,0),
IF(AND(NM225='DD FD'!$J$5,NO225='DD FD'!$AI$3),NN225,0),
IF(AND(NX225='DD FD'!$J$5,NZ225='DD FD'!$AI$3),NY225,0),
IF(AND(OI225='DD FD'!$J$5,OK225='DD FD'!$AI$3),OJ225,0),
),2)</f>
        <v>0</v>
      </c>
      <c r="OX225" s="865">
        <f>ROUNDUP(SUM(
IF(AND(LB225='DD FD'!$J$9,LD225='DD FD'!$AI$3),LC225,0),
IF(AND(LL225='DD FD'!$J$9,LN225='DD FD'!$AI$3),LM225,0),
IF(AND(LV225='DD FD'!$J$9,LX225='DD FD'!$AI$3),LW225,0),
IF(AND(MF225='DD FD'!$J$9,MH225='DD FD'!$AI$3),MG225,0),
IF(AND(MQ225='DD FD'!$J$9,MS225='DD FD'!$AI$3),MR225,0),
IF(AND(NB225='DD FD'!$J$9,ND225='DD FD'!$AI$3),NC225,0),
IF(AND(NM225='DD FD'!$J$9,NO225='DD FD'!$AI$3),NN225,0),
IF(AND(NX225='DD FD'!$J$9,NZ225='DD FD'!$AI$3),NY225,0),
IF(AND(OI225='DD FD'!$J$9,OK225='DD FD'!$AI$3),OJ225,0),
),2)</f>
        <v>0</v>
      </c>
      <c r="OY225" s="865">
        <f>ROUNDUP(SUM(
IF(AND(LB225='DD FD'!$J$4,LD225='DD FD'!$AI$3),LC225,0),
IF(AND(LL225='DD FD'!$J$4,LN225='DD FD'!$AI$3),LM225,0),
IF(AND(LV225='DD FD'!$J$4,LX225='DD FD'!$AI$3),LW225,0),
IF(AND(MF225='DD FD'!$J$4,MH225='DD FD'!$AI$3),MG225,0),
IF(AND(MQ225='DD FD'!$J$4,MS225='DD FD'!$AI$3),MR225,0),
IF(AND(NB225='DD FD'!$J$4,ND225='DD FD'!$AI$3),NC225,0),
IF(AND(NM225='DD FD'!$J$4,NO225='DD FD'!$AI$3),NN225,0),
IF(AND(NX225='DD FD'!$J$4,NZ225='DD FD'!$AI$3),NY225,0),
IF(AND(OI225='DD FD'!$J$4,OK225='DD FD'!$AI$3),OJ225,0),
),2)</f>
        <v>0</v>
      </c>
      <c r="OZ225" s="867">
        <f>ROUNDUP(SUM(
IF(AND(LB225='DD FD'!$J$11,LD225='DD FD'!$AI$3),LC225,0),
IF(AND(LL225='DD FD'!$J$11,LN225='DD FD'!$AI$3),LM225,0),
IF(AND(LV225='DD FD'!$J$11,LX225='DD FD'!$AI$3),LW225,0),
IF(AND(MF225='DD FD'!$J$11,MH225='DD FD'!$AI$3),MG225,0),
IF(AND(MQ225='DD FD'!$J$11,MS225='DD FD'!$AI$3),MR225,0),
IF(AND(NB225='DD FD'!$J$11,ND225='DD FD'!$AI$3),NC225,0),
IF(AND(NM225='DD FD'!$J$11,NO225='DD FD'!$AI$3),NN225,0),
IF(AND(NX225='DD FD'!$J$11,NZ225='DD FD'!$AI$3),NY225,0),
IF(AND(OI225='DD FD'!$J$11,OK225='DD FD'!$AI$3),OJ225,0),
),2)</f>
        <v>0</v>
      </c>
    </row>
    <row r="226" spans="1:416">
      <c r="A226" s="663"/>
      <c r="B226" s="182"/>
      <c r="C226" s="282"/>
      <c r="D226" s="282"/>
      <c r="E226" s="183"/>
      <c r="F226" s="355"/>
      <c r="G226" s="359"/>
      <c r="H226" s="664"/>
      <c r="I226" s="173"/>
      <c r="J226" s="161" t="str">
        <f t="shared" si="81"/>
        <v/>
      </c>
      <c r="K226" s="633" t="str">
        <f t="shared" si="98"/>
        <v/>
      </c>
      <c r="L226" s="636"/>
      <c r="M226" s="124" t="str">
        <f t="shared" si="99"/>
        <v/>
      </c>
      <c r="N226" s="125" t="str">
        <f t="shared" si="82"/>
        <v/>
      </c>
      <c r="O226" s="175"/>
      <c r="P226" s="175"/>
      <c r="Q226" s="126" t="str">
        <f t="shared" si="100"/>
        <v/>
      </c>
      <c r="R226" s="184"/>
      <c r="S226" s="184"/>
      <c r="T226" s="182"/>
      <c r="U226" s="182"/>
      <c r="V226" s="182"/>
      <c r="W226" s="358"/>
      <c r="X226" s="182"/>
      <c r="Y226" s="183"/>
      <c r="Z226" s="123"/>
      <c r="AA226" s="176"/>
      <c r="AB226" s="176"/>
      <c r="AC226" s="176"/>
      <c r="AD226" s="176"/>
      <c r="AE226" s="176"/>
      <c r="AF226" s="176"/>
      <c r="AG226" s="127" t="str">
        <f t="shared" si="101"/>
        <v/>
      </c>
      <c r="AH226" s="127" t="str">
        <f t="shared" si="102"/>
        <v/>
      </c>
      <c r="AI226" s="370"/>
      <c r="AJ226" s="635"/>
      <c r="AK226" s="619" t="str">
        <f t="shared" si="103"/>
        <v/>
      </c>
      <c r="AL226" s="124" t="str">
        <f t="shared" si="83"/>
        <v/>
      </c>
      <c r="AM226" s="124" t="str">
        <f t="shared" si="84"/>
        <v/>
      </c>
      <c r="AN226" s="124" t="str">
        <f t="shared" si="85"/>
        <v/>
      </c>
      <c r="AO226" s="124" t="str">
        <f t="shared" si="86"/>
        <v/>
      </c>
      <c r="AP226" s="184"/>
      <c r="AQ226" s="182"/>
      <c r="AR226" s="182"/>
      <c r="AS226" s="182"/>
      <c r="AT226" s="182"/>
      <c r="AU226" s="127" t="str">
        <f t="shared" si="87"/>
        <v/>
      </c>
      <c r="AV226" s="354"/>
      <c r="AW226" s="127" t="str">
        <f t="shared" si="88"/>
        <v/>
      </c>
      <c r="AX226" s="144" t="str">
        <f t="shared" si="89"/>
        <v/>
      </c>
      <c r="AY226" s="182"/>
      <c r="AZ226" s="23"/>
      <c r="BA226" s="23"/>
      <c r="BB226" s="183"/>
      <c r="BC226" s="622"/>
      <c r="BD226" s="649" t="str">
        <f t="shared" si="104"/>
        <v/>
      </c>
      <c r="BE226" s="354"/>
      <c r="BF226" s="192" t="str">
        <f t="shared" si="105"/>
        <v/>
      </c>
      <c r="BG226" s="159"/>
      <c r="BH226" s="159"/>
      <c r="BI226" s="182"/>
      <c r="BJ226" s="194"/>
      <c r="BK226" s="194"/>
      <c r="BL226" s="194"/>
      <c r="BM226" s="127" t="str">
        <f t="shared" si="90"/>
        <v/>
      </c>
      <c r="BN226" s="194"/>
      <c r="BO226" s="178" t="str">
        <f t="shared" si="91"/>
        <v/>
      </c>
      <c r="BP226" s="191"/>
      <c r="BQ226" s="182"/>
      <c r="BR226" s="23"/>
      <c r="BS226" s="23"/>
      <c r="BT226" s="23"/>
      <c r="BU226" s="651"/>
      <c r="BV226" s="647"/>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633" t="str">
        <f t="shared" si="106"/>
        <v/>
      </c>
      <c r="DY226" s="736"/>
      <c r="DZ226" s="334"/>
      <c r="EA226" s="736"/>
      <c r="EB226" s="197"/>
      <c r="EC226" s="194"/>
      <c r="ED226" s="197"/>
      <c r="EE226" s="197"/>
      <c r="EF226" s="194"/>
      <c r="EG226" s="194"/>
      <c r="EH226" s="194"/>
      <c r="EI226" s="123" t="str">
        <f t="shared" si="92"/>
        <v/>
      </c>
      <c r="EJ226" s="194"/>
      <c r="EK226" s="620" t="str">
        <f t="shared" si="93"/>
        <v/>
      </c>
      <c r="EL226" s="756"/>
      <c r="EM226" s="620" t="str">
        <f t="shared" si="107"/>
        <v/>
      </c>
      <c r="EN226" s="733"/>
      <c r="EO226" s="163"/>
      <c r="EP226" s="163"/>
      <c r="EQ226" s="163"/>
      <c r="ER226" s="163"/>
      <c r="ES226" s="163"/>
      <c r="ET226" s="163"/>
      <c r="EU226" s="163"/>
      <c r="EV226" s="163"/>
      <c r="EW226" s="163"/>
      <c r="EX226" s="163"/>
      <c r="EY226" s="163"/>
      <c r="EZ226" s="163"/>
      <c r="FA226" s="163"/>
      <c r="FB226" s="163"/>
      <c r="FC226" s="742"/>
      <c r="FD226" s="648" t="str">
        <f t="shared" si="94"/>
        <v/>
      </c>
      <c r="FE226" s="183"/>
      <c r="FF226" s="201"/>
      <c r="FG226" s="201"/>
      <c r="FH226" s="201"/>
      <c r="FI226" s="201"/>
      <c r="FJ226" s="201"/>
      <c r="FK226" s="201"/>
      <c r="FL226" s="182"/>
      <c r="FM226" s="182"/>
      <c r="FN226" s="334"/>
      <c r="FO226" s="123" t="str">
        <f t="shared" si="95"/>
        <v/>
      </c>
      <c r="FP226" s="889" t="str">
        <f>IF(Table1[[#This Row],[Baumwollanteil (in %)]]&lt;&gt;"","05","")</f>
        <v/>
      </c>
      <c r="FQ226" s="999"/>
      <c r="FR226" s="179" t="str">
        <f t="shared" si="96"/>
        <v/>
      </c>
      <c r="FS226" s="175"/>
      <c r="FT226" s="175"/>
      <c r="FU226" s="175"/>
      <c r="FV226" s="745" t="str">
        <f t="shared" si="97"/>
        <v/>
      </c>
      <c r="FZ226" s="24"/>
      <c r="GA226" s="24"/>
      <c r="GC226" s="1010" t="str">
        <f>IF(Table1[[#This Row],[Global Trade Item Number (GTIN)]]="","",Table1[[#This Row],[Global Trade Item Number (GTIN)]])</f>
        <v/>
      </c>
      <c r="GD226" s="790" t="str">
        <f>IF(Table1[[#This Row],[WAWI-Nr./ Kreditoren-Nummer
(ASDV)]]&lt;&gt;"",Table1[[#This Row],[WAWI-Nr./ Kreditoren-Nummer
(ASDV)]],"")</f>
        <v/>
      </c>
      <c r="GE226" s="190"/>
      <c r="GF226" s="790" t="str">
        <f>IF(Table1[[#This Row],[Gültig ab (Datum)]]&lt;&gt;"","31.12.9999","")</f>
        <v/>
      </c>
      <c r="GG226" s="190"/>
      <c r="GH226" s="190"/>
      <c r="GI226" s="616"/>
      <c r="GJ226" s="765"/>
      <c r="GK226" s="763"/>
      <c r="GL226" s="617"/>
      <c r="GM226" s="617"/>
      <c r="GN226" s="617"/>
      <c r="GO226" s="617"/>
      <c r="GP226" s="617"/>
      <c r="GQ226" s="775"/>
      <c r="GR226" s="771"/>
      <c r="GS226" s="159"/>
      <c r="GT226" s="610"/>
      <c r="GU226" s="610"/>
      <c r="GV226" s="610"/>
      <c r="GW226" s="610"/>
      <c r="GX226" s="610"/>
      <c r="GY226" s="610"/>
      <c r="GZ226" s="610"/>
      <c r="HA226" s="610"/>
      <c r="HB226" s="771"/>
      <c r="HC226" s="610"/>
      <c r="HD226" s="610"/>
      <c r="HE226" s="610"/>
      <c r="HF226" s="610"/>
      <c r="HG226" s="610"/>
      <c r="HH226" s="610"/>
      <c r="HI226" s="610"/>
      <c r="HJ226" s="610"/>
      <c r="HK226" s="610"/>
      <c r="HL226" s="771"/>
      <c r="HM226" s="610"/>
      <c r="HN226" s="610"/>
      <c r="HO226" s="610"/>
      <c r="HP226" s="610"/>
      <c r="HQ226" s="610"/>
      <c r="HR226" s="610"/>
      <c r="HS226" s="610"/>
      <c r="HT226" s="610"/>
      <c r="HU226" s="610"/>
      <c r="HV226" s="771"/>
      <c r="HW226" s="610"/>
      <c r="HX226" s="610"/>
      <c r="HY226" s="610"/>
      <c r="HZ226" s="610"/>
      <c r="IA226" s="610"/>
      <c r="IB226" s="610"/>
      <c r="IC226" s="610"/>
      <c r="ID226" s="610"/>
      <c r="IE226" s="610"/>
      <c r="IF226" s="610"/>
      <c r="IG226" s="771"/>
      <c r="IH226" s="610"/>
      <c r="II226" s="610"/>
      <c r="IJ226" s="610"/>
      <c r="IK226" s="610"/>
      <c r="IL226" s="610"/>
      <c r="IM226" s="610"/>
      <c r="IN226" s="610"/>
      <c r="IO226" s="610"/>
      <c r="IP226" s="610"/>
      <c r="IQ226" s="610"/>
      <c r="IR226" s="771"/>
      <c r="IS226" s="610"/>
      <c r="IT226" s="610"/>
      <c r="IU226" s="610"/>
      <c r="IV226" s="610"/>
      <c r="IW226" s="610"/>
      <c r="IX226" s="610"/>
      <c r="IY226" s="610"/>
      <c r="IZ226" s="610"/>
      <c r="JA226" s="610"/>
      <c r="JB226" s="610"/>
      <c r="JC226" s="771"/>
      <c r="JD226" s="610"/>
      <c r="JE226" s="610"/>
      <c r="JF226" s="610"/>
      <c r="JG226" s="610"/>
      <c r="JH226" s="610"/>
      <c r="JI226" s="610"/>
      <c r="JJ226" s="610"/>
      <c r="JK226" s="610"/>
      <c r="JL226" s="610"/>
      <c r="JM226" s="827"/>
      <c r="JN226" s="771"/>
      <c r="JO226" s="610"/>
      <c r="JP226" s="610"/>
      <c r="JQ226" s="610"/>
      <c r="JR226" s="610"/>
      <c r="JS226" s="610"/>
      <c r="JT226" s="610"/>
      <c r="JU226" s="610"/>
      <c r="JV226" s="610"/>
      <c r="JW226" s="610"/>
      <c r="JX226" s="610"/>
      <c r="JY226" s="771"/>
      <c r="JZ226" s="610"/>
      <c r="KA226" s="610"/>
      <c r="KB226" s="610"/>
      <c r="KC226" s="610"/>
      <c r="KD226" s="610"/>
      <c r="KE226" s="610"/>
      <c r="KF226" s="610"/>
      <c r="KG226" s="610"/>
      <c r="KH226" s="610"/>
      <c r="KI226" s="610"/>
      <c r="KL226" s="803" t="str">
        <f>IF(Table1[[#This Row],[GTIN]]&lt;&gt;"",Table1[[#This Row],[GTIN]],"")</f>
        <v/>
      </c>
      <c r="KM226" s="804" t="str">
        <f>Table1[[#This Row],[Kreditor]]</f>
        <v/>
      </c>
      <c r="KN226" s="805" t="str">
        <f>IF(Table1[[#This Row],[Gültig ab (Datum)]]&lt;&gt;"",Table1[[#This Row],[Gültig ab (Datum)]],"")</f>
        <v/>
      </c>
      <c r="KO226" s="805" t="str">
        <f>Table1[[#This Row],[Gültig bis]]</f>
        <v/>
      </c>
      <c r="KP226" s="818" t="str">
        <f>IF(Table1[[#This Row],[Artikel verpackt? 
(X=Ja)]]="","",Table1[[#This Row],[Artikel verpackt? 
(X=Ja)]])</f>
        <v/>
      </c>
      <c r="KQ226" s="806" t="str">
        <f>IF(Table1[[#This Row],[Verpackung recyclingfähig?
(X=Ja)]]="","",Table1[[#This Row],[Verpackung recyclingfähig?
(X=Ja)]])</f>
        <v/>
      </c>
      <c r="KR226" s="807"/>
      <c r="KS226" s="808"/>
      <c r="KT226" s="809"/>
      <c r="KU226" s="809"/>
      <c r="KV226" s="809"/>
      <c r="KW226" s="809"/>
      <c r="KX226" s="809"/>
      <c r="KY226" s="809"/>
      <c r="KZ226" s="810"/>
      <c r="LA226" s="811" t="str">
        <f>IF(Table1[[#This Row],[Hauptkörper - B1 - Art]]="","",VLOOKUP(Table1[[#This Row],[Hauptkörper - B1 - Art]],'DD FD'!B:C,2,FALSE))</f>
        <v/>
      </c>
      <c r="LB226" s="812" t="str">
        <f>IF(Table1[[#This Row],[Hauptkörper - B1 - Fraktion]]="","",VLOOKUP(Table1[[#This Row],[Hauptkörper - B1 - Fraktion]],'DD FD'!H:J,3,FALSE))</f>
        <v/>
      </c>
      <c r="LC226" s="809" t="str">
        <f>IF(Table1[[#This Row],[Hauptkörper - B1 - Gewicht
(in G)]]="","",Table1[[#This Row],[Hauptkörper - B1 - Gewicht
(in G)]])</f>
        <v/>
      </c>
      <c r="LD226" s="809" t="str">
        <f>IF(Table1[[#This Row],[Hauptkörper - B1 - Lizenzierungs-pflichtig? (X=Ja)]]="","",Table1[[#This Row],[Hauptkörper - B1 - Lizenzierungs-pflichtig? (X=Ja)]])</f>
        <v/>
      </c>
      <c r="LE226" s="812" t="str">
        <f>IF(Table1[[#This Row],[Hauptkörper - B1 - Virgin Material]]="","",VLOOKUP(Table1[[#This Row],[Hauptkörper - B1 - Virgin Material]],'DD FD'!AJ:AK,2,FALSE))</f>
        <v/>
      </c>
      <c r="LF226" s="813" t="str">
        <f>IF(Table1[[#This Row],[Hauptkörper - B1 - Virgin Material Anteil (in %)]]="","",Table1[[#This Row],[Hauptkörper - B1 - Virgin Material Anteil (in %)]])</f>
        <v/>
      </c>
      <c r="LG226" s="812" t="str">
        <f>IF(Table1[[#This Row],[Hauptkörper - B1 - Recyceltes Material]]="","",VLOOKUP(Table1[[#This Row],[Hauptkörper - B1 - Recyceltes Material]],'DD FD'!AL:AM,2,FALSE))</f>
        <v/>
      </c>
      <c r="LH226" s="813" t="str">
        <f>IF(Table1[[#This Row],[Hauptkörper - B1 - Recyceltes Material Anteil (in %)]]="","",Table1[[#This Row],[Hauptkörper - B1 - Recyceltes Material Anteil (in %)]])</f>
        <v/>
      </c>
      <c r="LI226" s="814" t="str">
        <f>IF(Table1[[#This Row],[Hauptkörper - B1 - Beschichtung]]="","",VLOOKUP(Table1[[#This Row],[Hauptkörper - B1 - Beschichtung]],'DD FD'!AE:AF,2,FALSE))</f>
        <v/>
      </c>
      <c r="LJ226" s="815" t="str">
        <f>IF(Table1[[#This Row],[Hauptkörper - B1 - Beschichtung Anteil (in %)]]="","",Table1[[#This Row],[Hauptkörper - B1 - Beschichtung Anteil (in %)]])</f>
        <v/>
      </c>
      <c r="LK226" s="811" t="str">
        <f>IF(Table1[[#This Row],[Hauptkörper - B2 - Art]]="","",VLOOKUP(Table1[[#This Row],[Hauptkörper - B2 - Art]],'DD FD'!B:C,2,FALSE))</f>
        <v/>
      </c>
      <c r="LL226" s="812" t="str">
        <f>IF(Table1[[#This Row],[Hauptkörper - B2 - Fraktion]]="","",VLOOKUP(Table1[[#This Row],[Hauptkörper - B2 - Fraktion]],'DD FD'!H:J,3,FALSE))</f>
        <v/>
      </c>
      <c r="LM226" s="809" t="str">
        <f>IF(Table1[[#This Row],[Hauptkörper - B2 - Gewicht
(in G)]]="","",Table1[[#This Row],[Hauptkörper - B2 - Gewicht
(in G)]])</f>
        <v/>
      </c>
      <c r="LN226" s="809" t="str">
        <f>IF(Table1[[#This Row],[Hauptkörper - B2 - Lizenzierungs-pflichtig? (X=Ja)]]="","",Table1[[#This Row],[Hauptkörper - B2 - Lizenzierungs-pflichtig? (X=Ja)]])</f>
        <v/>
      </c>
      <c r="LO226" s="812" t="str">
        <f>IF(Table1[[#This Row],[Hauptkörper - B2 - Virgin Material]]="","",VLOOKUP(Table1[[#This Row],[Hauptkörper - B2 - Virgin Material]],'DD FD'!AJ:AK,2,FALSE))</f>
        <v/>
      </c>
      <c r="LP226" s="813" t="str">
        <f>IF(Table1[[#This Row],[Hauptkörper - B2 - Virgin Material Anteil (in %)]]="","",Table1[[#This Row],[Hauptkörper - B2 - Virgin Material Anteil (in %)]])</f>
        <v/>
      </c>
      <c r="LQ226" s="812" t="str">
        <f>IF(Table1[[#This Row],[Hauptkörper - B2 - Recyceltes Material]]="","",VLOOKUP(Table1[[#This Row],[Hauptkörper - B2 - Recyceltes Material]],'DD FD'!AL:AM,2,FALSE))</f>
        <v/>
      </c>
      <c r="LR226" s="813" t="str">
        <f>IF(Table1[[#This Row],[Hauptkörper - B2 - Recyceltes Material Anteil (in %)]]="","",Table1[[#This Row],[Hauptkörper - B2 - Recyceltes Material Anteil (in %)]])</f>
        <v/>
      </c>
      <c r="LS226" s="812" t="str">
        <f>IF(Table1[[#This Row],[Hauptkörper - B2 - Beschichtung]]="","",VLOOKUP(Table1[[#This Row],[Hauptkörper - B2 - Beschichtung]],'DD FD'!AE:AF,2,FALSE))</f>
        <v/>
      </c>
      <c r="LT226" s="815" t="str">
        <f>IF(Table1[[#This Row],[Hauptkörper - B2 - Beschichtung Anteil (in %)]]="","",Table1[[#This Row],[Hauptkörper - B2 - Beschichtung Anteil (in %)]])</f>
        <v/>
      </c>
      <c r="LU226" s="811" t="str">
        <f>IF(Table1[[#This Row],[Hauptkörper - B3 - Art]]="","",VLOOKUP(Table1[[#This Row],[Hauptkörper - B3 - Art]],'DD FD'!B:C,2,FALSE))</f>
        <v/>
      </c>
      <c r="LV226" s="812" t="str">
        <f>IF(Table1[[#This Row],[Hauptkörper - B3 - Fraktion]]="","",VLOOKUP(Table1[[#This Row],[Hauptkörper - B3 - Fraktion]],'DD FD'!H:J,3,FALSE))</f>
        <v/>
      </c>
      <c r="LW226" s="809" t="str">
        <f>IF(Table1[[#This Row],[Hauptkörper - B3 - Gewicht
(in G)]]="","",Table1[[#This Row],[Hauptkörper - B3 - Gewicht
(in G)]])</f>
        <v/>
      </c>
      <c r="LX226" s="809" t="str">
        <f>IF(Table1[[#This Row],[Hauptkörper - B3 - Lizenzierungs-pflichtig? (X=Ja)]]="","",Table1[[#This Row],[Hauptkörper - B3 - Lizenzierungs-pflichtig? (X=Ja)]])</f>
        <v/>
      </c>
      <c r="LY226" s="812" t="str">
        <f>IF(Table1[[#This Row],[Hauptkörper - B3 - Virgin Material]]="","",VLOOKUP(Table1[[#This Row],[Hauptkörper - B3 - Virgin Material]],'DD FD'!AJ:AK,2,FALSE))</f>
        <v/>
      </c>
      <c r="LZ226" s="813" t="str">
        <f>IF(Table1[[#This Row],[Hauptkörper - B3 - Virgin Material Anteil (in %)]]="","",Table1[[#This Row],[Hauptkörper - B3 - Virgin Material Anteil (in %)]])</f>
        <v/>
      </c>
      <c r="MA226" s="812" t="str">
        <f>IF(Table1[[#This Row],[Hauptkörper - B3 - Recyceltes Material]]="","",VLOOKUP(Table1[[#This Row],[Hauptkörper - B3 - Recyceltes Material]],'DD FD'!AL:AM,2,FALSE))</f>
        <v/>
      </c>
      <c r="MB226" s="813" t="str">
        <f>IF(Table1[[#This Row],[Hauptkörper - B3 - Recyceltes Material Anteil (in %)]]="","",Table1[[#This Row],[Hauptkörper - B3 - Recyceltes Material Anteil (in %)]])</f>
        <v/>
      </c>
      <c r="MC226" s="812" t="str">
        <f>IF(Table1[[#This Row],[Hauptkörper - B3 - Beschichtung]]="","",VLOOKUP(Table1[[#This Row],[Hauptkörper - B3 - Beschichtung]],'DD FD'!AE:AF,2,FALSE))</f>
        <v/>
      </c>
      <c r="MD226" s="815" t="str">
        <f>IF(Table1[[#This Row],[Hauptkörper - B3 - Beschichtung Anteil (in %)]]="","",Table1[[#This Row],[Hauptkörper - B3 - Beschichtung Anteil (in %)]])</f>
        <v/>
      </c>
      <c r="ME226" s="811" t="str">
        <f>IF(Table1[[#This Row],[Verschluss - B1 - Art]]="","",VLOOKUP(Table1[[#This Row],[Verschluss - B1 - Art]],'DD FD'!D:E,2,FALSE))</f>
        <v/>
      </c>
      <c r="MF226" s="812" t="str">
        <f>IF(Table1[[#This Row],[Verschluss - B1 - Fraktion]]="","",VLOOKUP(Table1[[#This Row],[Verschluss - B1 - Fraktion]],'DD FD'!H:J,3,FALSE))</f>
        <v/>
      </c>
      <c r="MG226" s="809" t="str">
        <f>IF(Table1[[#This Row],[Verschluss - B1 - Gewicht (in G)]]="","",Table1[[#This Row],[Verschluss - B1 - Gewicht (in G)]])</f>
        <v/>
      </c>
      <c r="MH226" s="809" t="str">
        <f>IF(Table1[[#This Row],[Verschluss - B1 - Lizenzierungs-pflichtig? (X=Ja)]]="","",Table1[[#This Row],[Verschluss - B1 - Lizenzierungs-pflichtig? (X=Ja)]])</f>
        <v/>
      </c>
      <c r="MI226" s="809" t="str">
        <f>IF(Table1[[#This Row],[Verschluss - B1 - Trennbar vom Hauptkörper? (X=Ja)]]="","",Table1[[#This Row],[Verschluss - B1 - Trennbar vom Hauptkörper? (X=Ja)]])</f>
        <v/>
      </c>
      <c r="MJ226" s="812" t="str">
        <f>IF(Table1[[#This Row],[Verschluss - B1 - Virgin Material]]="","",VLOOKUP(Table1[[#This Row],[Verschluss - B1 - Virgin Material]],'DD FD'!AJ:AK,2,FALSE))</f>
        <v/>
      </c>
      <c r="MK226" s="813" t="str">
        <f>IF(Table1[[#This Row],[Verschluss - B1 - Virgin Material Anteil (in %)]]="","",Table1[[#This Row],[Verschluss - B1 - Virgin Material Anteil (in %)]])</f>
        <v/>
      </c>
      <c r="ML226" s="812" t="str">
        <f>IF(Table1[[#This Row],[Verschluss - B1 - Recyceltes Material]]="","",VLOOKUP(Table1[[#This Row],[Verschluss - B1 - Recyceltes Material]],'DD FD'!AL:AM,2,FALSE))</f>
        <v/>
      </c>
      <c r="MM226" s="813" t="str">
        <f>IF(Table1[[#This Row],[Verschluss - B1 - Recyceltes Material Anteil (in %)]]="","",Table1[[#This Row],[Verschluss - B1 - Recyceltes Material Anteil (in %)]])</f>
        <v/>
      </c>
      <c r="MN226" s="812" t="str">
        <f>IF(Table1[[#This Row],[Verschluss - B1 - Beschichtung]]="","",VLOOKUP(Table1[[#This Row],[Verschluss - B1 - Beschichtung]],'DD FD'!AE:AF,2,FALSE))</f>
        <v/>
      </c>
      <c r="MO226" s="815" t="str">
        <f>IF(Table1[[#This Row],[Verschluss - B1 - Beschichtung Anteil (in %)]]="","",Table1[[#This Row],[Verschluss - B1 - Beschichtung Anteil (in %)]])</f>
        <v/>
      </c>
      <c r="MP226" s="811" t="str">
        <f>IF(Table1[[#This Row],[Verschluss - B2 - Art]]="","",VLOOKUP(Table1[[#This Row],[Verschluss - B2 - Art]],'DD FD'!D:E,2,FALSE))</f>
        <v/>
      </c>
      <c r="MQ226" s="812" t="str">
        <f>IF(Table1[[#This Row],[Verschluss - B2 - Fraktion]]="","",VLOOKUP(Table1[[#This Row],[Verschluss - B2 - Fraktion]],'DD FD'!H:J,3,FALSE))</f>
        <v/>
      </c>
      <c r="MR226" s="809" t="str">
        <f>IF(Table1[[#This Row],[Verschluss - B2 - Gewicht (in G)]]="","",Table1[[#This Row],[Verschluss - B2 - Gewicht (in G)]])</f>
        <v/>
      </c>
      <c r="MS226" s="809" t="str">
        <f>IF(Table1[[#This Row],[Verschluss - B2 - Lizenzierungs-pflichtig? (X=Ja)]]="","",Table1[[#This Row],[Verschluss - B2 - Lizenzierungs-pflichtig? (X=Ja)]])</f>
        <v/>
      </c>
      <c r="MT226" s="809" t="str">
        <f>IF(Table1[[#This Row],[Verschluss - B2 - Trennbar vom Hauptkörper? (X=Ja)]]="","",Table1[[#This Row],[Verschluss - B2 - Trennbar vom Hauptkörper? (X=Ja)]])</f>
        <v/>
      </c>
      <c r="MU226" s="812" t="str">
        <f>IF(Table1[[#This Row],[Verschluss - B2 - Virgin Material]]="","",VLOOKUP(Table1[[#This Row],[Verschluss - B2 - Virgin Material]],'DD FD'!AJ:AK,2,FALSE))</f>
        <v/>
      </c>
      <c r="MV226" s="813" t="str">
        <f>IF(Table1[[#This Row],[Verschluss - B2 - Virgin Material Anteil (in %)]]="","",Table1[[#This Row],[Verschluss - B2 - Virgin Material Anteil (in %)]])</f>
        <v/>
      </c>
      <c r="MW226" s="812" t="str">
        <f>IF(Table1[[#This Row],[Verschluss - B2 - Recyceltes Material]]="","",VLOOKUP(Table1[[#This Row],[Verschluss - B2 - Recyceltes Material]],'DD FD'!AL:AM,2,FALSE))</f>
        <v/>
      </c>
      <c r="MX226" s="813" t="str">
        <f>IF(Table1[[#This Row],[Verschluss - B2 - Recyceltes Material Anteil (in %)]]="","",Table1[[#This Row],[Verschluss - B2 - Recyceltes Material Anteil (in %)]])</f>
        <v/>
      </c>
      <c r="MY226" s="812" t="str">
        <f>IF(Table1[[#This Row],[Verschluss - B2 - Beschichtung]]="","",VLOOKUP(Table1[[#This Row],[Verschluss - B2 - Beschichtung]],'DD FD'!AE:AF,2,FALSE))</f>
        <v/>
      </c>
      <c r="MZ226" s="815" t="str">
        <f>IF(Table1[[#This Row],[Verschluss - B2 - Beschichtung Anteil (in %)]]="","",Table1[[#This Row],[Verschluss - B2 - Beschichtung Anteil (in %)]])</f>
        <v/>
      </c>
      <c r="NA226" s="811" t="str">
        <f>IF(Table1[[#This Row],[Verschluss - B3 - Art]]="","",VLOOKUP(Table1[[#This Row],[Verschluss - B3 - Art]],'DD FD'!D:E,2,FALSE))</f>
        <v/>
      </c>
      <c r="NB226" s="812" t="str">
        <f>IF(Table1[[#This Row],[Verschluss - B3 - Fraktion]]="","",VLOOKUP(Table1[[#This Row],[Verschluss - B3 - Fraktion]],'DD FD'!H:J,3,FALSE))</f>
        <v/>
      </c>
      <c r="NC226" s="809" t="str">
        <f>IF(Table1[[#This Row],[Verschluss - B3 - Gewicht (in G)]]="","",Table1[[#This Row],[Verschluss - B3 - Gewicht (in G)]])</f>
        <v/>
      </c>
      <c r="ND226" s="809" t="str">
        <f>IF(Table1[[#This Row],[Verschluss - B3 - Lizenzierungs-pflichtig? (X=Ja)]]="","",Table1[[#This Row],[Verschluss - B3 - Lizenzierungs-pflichtig? (X=Ja)]])</f>
        <v/>
      </c>
      <c r="NE226" s="809" t="str">
        <f>IF(Table1[[#This Row],[Verschluss - B3 - Trennbar vom Hauptkörper? (X=Ja)]]="","",Table1[[#This Row],[Verschluss - B3 - Trennbar vom Hauptkörper? (X=Ja)]])</f>
        <v/>
      </c>
      <c r="NF226" s="812" t="str">
        <f>IF(Table1[[#This Row],[Verschluss - B3 - Virgin Material]]="","",VLOOKUP(Table1[[#This Row],[Verschluss - B3 - Virgin Material]],'DD FD'!AJ:AK,2,FALSE))</f>
        <v/>
      </c>
      <c r="NG226" s="813" t="str">
        <f>IF(Table1[[#This Row],[Verschluss - B3 - Virgin Material Anteil (in %)]]="","",Table1[[#This Row],[Verschluss - B3 - Virgin Material Anteil (in %)]])</f>
        <v/>
      </c>
      <c r="NH226" s="812" t="str">
        <f>IF(Table1[[#This Row],[Verschluss - B3 - Recyceltes Material]]="","",VLOOKUP(Table1[[#This Row],[Verschluss - B3 - Recyceltes Material]],'DD FD'!AL:AM,2,FALSE))</f>
        <v/>
      </c>
      <c r="NI226" s="813" t="str">
        <f>IF(Table1[[#This Row],[Verschluss - B3 - Recyceltes Material Anteil (in %)]]="","",Table1[[#This Row],[Verschluss - B3 - Recyceltes Material Anteil (in %)]])</f>
        <v/>
      </c>
      <c r="NJ226" s="812" t="str">
        <f>IF(Table1[[#This Row],[Verschluss - B3 - Beschichtung]]="","",VLOOKUP(Table1[[#This Row],[Verschluss - B3 - Beschichtung]],'DD FD'!AE:AF,2,FALSE))</f>
        <v/>
      </c>
      <c r="NK226" s="815" t="str">
        <f>IF(Table1[[#This Row],[Verschluss - B3 - Beschichtung Anteil (in %)]]="","",Table1[[#This Row],[Verschluss - B3 - Beschichtung Anteil (in %)]])</f>
        <v/>
      </c>
      <c r="NL226" s="811" t="str">
        <f>IF(Table1[[#This Row],[Etikett - B1 - Art]]="","",VLOOKUP(Table1[[#This Row],[Etikett - B1 - Art]],'DD FD'!F:G,2,FALSE))</f>
        <v/>
      </c>
      <c r="NM226" s="812" t="str">
        <f>IF(Table1[[#This Row],[Etikett - B1 - Fraktion]]="","",VLOOKUP(Table1[[#This Row],[Etikett - B1 - Fraktion]],'DD FD'!H:J,3,FALSE))</f>
        <v/>
      </c>
      <c r="NN226" s="809" t="str">
        <f>IF(Table1[[#This Row],[Etikett - B1 - Gewicht (in G)]]="","",Table1[[#This Row],[Etikett - B1 - Gewicht (in G)]])</f>
        <v/>
      </c>
      <c r="NO226" s="809" t="str">
        <f>IF(Table1[[#This Row],[Etikett - B1 - Lizenzierungs-pflichtig? (X=Ja)]]="","",Table1[[#This Row],[Etikett - B1 - Lizenzierungs-pflichtig? (X=Ja)]])</f>
        <v/>
      </c>
      <c r="NP226" s="809" t="str">
        <f>IF(Table1[[#This Row],[Etikett - B1 - Trennbar vom Hauptkörper? (X=Ja)]]="","",Table1[[#This Row],[Etikett - B1 - Trennbar vom Hauptkörper? (X=Ja)]])</f>
        <v/>
      </c>
      <c r="NQ226" s="812" t="str">
        <f>IF(Table1[[#This Row],[Etikett - B1 - Virgin Material]]="","",VLOOKUP(Table1[[#This Row],[Etikett - B1 - Virgin Material]],'DD FD'!AJ:AK,2,FALSE))</f>
        <v/>
      </c>
      <c r="NR226" s="813" t="str">
        <f>IF(Table1[[#This Row],[Etikett - B1 - Virgin Material Anteil (in %)]]="","",Table1[[#This Row],[Etikett - B1 - Virgin Material Anteil (in %)]])</f>
        <v/>
      </c>
      <c r="NS226" s="812" t="str">
        <f>IF(Table1[[#This Row],[Etikett - B1 - Recyceltes Material]]="","",VLOOKUP(Table1[[#This Row],[Etikett - B1 - Recyceltes Material]],'DD FD'!AL:AM,2,FALSE))</f>
        <v/>
      </c>
      <c r="NT226" s="813" t="str">
        <f>IF(Table1[[#This Row],[Etikett - B1 - Recyceltes Material Anteil (in %)]]="","",Table1[[#This Row],[Etikett - B1 - Recyceltes Material Anteil (in %)]])</f>
        <v/>
      </c>
      <c r="NU226" s="812" t="str">
        <f>IF(Table1[[#This Row],[Etikett - B1 - Beschichtung]]="","",VLOOKUP(Table1[[#This Row],[Etikett - B1 - Beschichtung]],'DD FD'!AE:AF,2,FALSE))</f>
        <v/>
      </c>
      <c r="NV226" s="815" t="str">
        <f>IF(Table1[[#This Row],[Etikett - B1 - Beschichtung Anteil (in %)]]="","",Table1[[#This Row],[Etikett - B1 - Beschichtung Anteil (in %)]])</f>
        <v/>
      </c>
      <c r="NW226" s="811" t="str">
        <f>IF(Table1[[#This Row],[Etikett - B2 - Art]]="","",VLOOKUP(Table1[[#This Row],[Etikett - B2 - Art]],'DD FD'!F:G,2,FALSE))</f>
        <v/>
      </c>
      <c r="NX226" s="812" t="str">
        <f>IF(Table1[[#This Row],[Etikett - B2 - Fraktion]]="","",VLOOKUP(Table1[[#This Row],[Etikett - B2 - Fraktion]],'DD FD'!H:J,3,FALSE))</f>
        <v/>
      </c>
      <c r="NY226" s="809" t="str">
        <f>IF(Table1[[#This Row],[Etikett - B2 - Gewicht (in G)]]="","",Table1[[#This Row],[Etikett - B2 - Gewicht (in G)]])</f>
        <v/>
      </c>
      <c r="NZ226" s="809" t="str">
        <f>IF(Table1[[#This Row],[Etikett - B2 - Lizenzierungs-pflichtig? (X=Ja)]]="","",Table1[[#This Row],[Etikett - B2 - Lizenzierungs-pflichtig? (X=Ja)]])</f>
        <v/>
      </c>
      <c r="OA226" s="809" t="str">
        <f>IF(Table1[[#This Row],[Etikett - B2 - Trennbar vom Hauptkörper? (X=Ja)]]="","",Table1[[#This Row],[Etikett - B2 - Trennbar vom Hauptkörper? (X=Ja)]])</f>
        <v/>
      </c>
      <c r="OB226" s="812" t="str">
        <f>IF(Table1[[#This Row],[Etikett - B2 - Virgin Material]]="","",VLOOKUP(Table1[[#This Row],[Etikett - B2 - Virgin Material]],'DD FD'!AJ:AK,2,FALSE))</f>
        <v/>
      </c>
      <c r="OC226" s="813" t="str">
        <f>IF(Table1[[#This Row],[Etikett - B2 - Virgin Material Anteil (in %)]]="","",Table1[[#This Row],[Etikett - B2 - Virgin Material Anteil (in %)]])</f>
        <v/>
      </c>
      <c r="OD226" s="812" t="str">
        <f>IF(Table1[[#This Row],[Etikett - B2 - Recyceltes Material]]="","",VLOOKUP(Table1[[#This Row],[Etikett - B2 - Recyceltes Material]],'DD FD'!AL:AM,2,FALSE))</f>
        <v/>
      </c>
      <c r="OE226" s="813" t="str">
        <f>IF(Table1[[#This Row],[Etikett - B2 - Recyceltes Material Anteil (in %)]]="","",Table1[[#This Row],[Etikett - B2 - Recyceltes Material Anteil (in %)]])</f>
        <v/>
      </c>
      <c r="OF226" s="812" t="str">
        <f>IF(Table1[[#This Row],[Etikett - B2 - Beschichtung]]="","",VLOOKUP(Table1[[#This Row],[Etikett - B2 - Beschichtung]],'DD FD'!AE:AF,2,FALSE))</f>
        <v/>
      </c>
      <c r="OG226" s="815" t="str">
        <f>IF(Table1[[#This Row],[Etikett - B2 - Beschichtung Anteil (in %)]]="","",Table1[[#This Row],[Etikett - B2 - Beschichtung Anteil (in %)]])</f>
        <v/>
      </c>
      <c r="OH226" s="811" t="str">
        <f>IF(Table1[[#This Row],[Etikett - B3 - Art]]="","",VLOOKUP(Table1[[#This Row],[Etikett - B3 - Art]],'DD FD'!F:G,2,FALSE))</f>
        <v/>
      </c>
      <c r="OI226" s="812" t="str">
        <f>IF(Table1[[#This Row],[Etikett - B3 - Fraktion]]="","",VLOOKUP(Table1[[#This Row],[Etikett - B3 - Fraktion]],'DD FD'!H:J,3,FALSE))</f>
        <v/>
      </c>
      <c r="OJ226" s="809" t="str">
        <f>IF(Table1[[#This Row],[Etikett - B3 - Gewicht (in G)]]="","",Table1[[#This Row],[Etikett - B3 - Gewicht (in G)]])</f>
        <v/>
      </c>
      <c r="OK226" s="809" t="str">
        <f>IF(Table1[[#This Row],[Etikett - B3 - Lizenzierungs-pflichtig? (X=Ja)]]="","",Table1[[#This Row],[Etikett - B3 - Lizenzierungs-pflichtig? (X=Ja)]])</f>
        <v/>
      </c>
      <c r="OL226" s="809" t="str">
        <f>IF(Table1[[#This Row],[Etikett - B3 - Trennbar vom Hauptkörper? (X=Ja)]]="","",Table1[[#This Row],[Etikett - B3 - Trennbar vom Hauptkörper? (X=Ja)]])</f>
        <v/>
      </c>
      <c r="OM226" s="812" t="str">
        <f>IF(Table1[[#This Row],[Etikett - B3 - Virgin Material]]="","",VLOOKUP(Table1[[#This Row],[Etikett - B3 - Virgin Material]],'DD FD'!AJ:AK,2,FALSE))</f>
        <v/>
      </c>
      <c r="ON226" s="813" t="str">
        <f>IF(Table1[[#This Row],[Etikett - B3 - Virgin Material Anteil (in %)]]="","",Table1[[#This Row],[Etikett - B3 - Virgin Material Anteil (in %)]])</f>
        <v/>
      </c>
      <c r="OO226" s="812" t="str">
        <f>IF(Table1[[#This Row],[Etikett - B3 - Recyceltes Material]]="","",VLOOKUP(Table1[[#This Row],[Etikett - B3 - Recyceltes Material]],'DD FD'!AL:AM,2,FALSE))</f>
        <v/>
      </c>
      <c r="OP226" s="813" t="str">
        <f>IF(Table1[[#This Row],[Etikett - B3 - Recyceltes Material Anteil (in %)]]="","",Table1[[#This Row],[Etikett - B3 - Recyceltes Material Anteil (in %)]])</f>
        <v/>
      </c>
      <c r="OQ226" s="812" t="str">
        <f>IF(Table1[[#This Row],[Etikett - B3 - Beschichtung]]="","",VLOOKUP(Table1[[#This Row],[Etikett - B3 - Beschichtung]],'DD FD'!AE:AF,2,FALSE))</f>
        <v/>
      </c>
      <c r="OR226" s="861" t="str">
        <f>IF(Table1[[#This Row],[Etikett - B3 - Beschichtung Anteil (in %)]]="","",Table1[[#This Row],[Etikett - B3 - Beschichtung Anteil (in %)]])</f>
        <v/>
      </c>
      <c r="OS226" s="866">
        <f>ROUNDUP(SUM(
IF(AND(LB226='DD FD'!$J$7,LD226='DD FD'!$AI$3),LC226,0),
IF(AND(LL226='DD FD'!$J$7,LN226='DD FD'!$AI$3),LM226,0),
IF(AND(LV226='DD FD'!$J$7,LX226='DD FD'!$AI$3),LW226,0),
IF(AND(MF226='DD FD'!$J$7,MH226='DD FD'!$AI$3),MG226,0),
IF(AND(MQ226='DD FD'!$J$7,MS226='DD FD'!$AI$3),MR226,0),
IF(AND(NB226='DD FD'!$J$7,ND226='DD FD'!$AI$3),NC226,0),
IF(AND(NM226='DD FD'!$J$7,NO226='DD FD'!$AI$3),NN226,0),
IF(AND(NX226='DD FD'!$J$7,NZ226='DD FD'!$AI$3),NY226,0),
IF(AND(OI226='DD FD'!$J$7,OK226='DD FD'!$AI$3),OJ226,0),
),2)</f>
        <v>0</v>
      </c>
      <c r="OT226" s="865">
        <f>ROUNDUP(SUM(
IF(AND(LB226='DD FD'!$J$6,LD226='DD FD'!$AI$3),LC226,0),
IF(AND(LL226='DD FD'!$J$6,LN226='DD FD'!$AI$3),LM226,0),
IF(AND(LV226='DD FD'!$J$6,LX226='DD FD'!$AI$3),LW226,0),
IF(AND(MF226='DD FD'!$J$6,MH226='DD FD'!$AI$3),MG226,0),
IF(AND(MQ226='DD FD'!$J$6,MS226='DD FD'!$AI$3),MR226,0),
IF(AND(NB226='DD FD'!$J$6,ND226='DD FD'!$AI$3),NC226,0),
IF(AND(NM226='DD FD'!$J$6,NO226='DD FD'!$AI$3),NN226,0),
IF(AND(NX226='DD FD'!$J$6,NZ226='DD FD'!$AI$3),NY226,0),
IF(AND(OI226='DD FD'!$J$6,OK226='DD FD'!$AI$3),OJ226,0),
),2)</f>
        <v>0</v>
      </c>
      <c r="OU226" s="865">
        <f>ROUNDUP(SUM(
IF(AND(LB226='DD FD'!$J$10,LD226='DD FD'!$AI$3),LC226,0),
IF(AND(LL226='DD FD'!$J$10,LN226='DD FD'!$AI$3),LM226,0),
IF(AND(LV226='DD FD'!$J$10,LX226='DD FD'!$AI$3),LW226,0),
IF(AND(MF226='DD FD'!$J$10,MH226='DD FD'!$AI$3),MG226,0),
IF(AND(MQ226='DD FD'!$J$10,MS226='DD FD'!$AI$3),MR226,0),
IF(AND(NB226='DD FD'!$J$10,ND226='DD FD'!$AI$3),NC226,0),
IF(AND(NM226='DD FD'!$J$10,NO226='DD FD'!$AI$3),NN226,0),
IF(AND(NX226='DD FD'!$J$10,NZ226='DD FD'!$AI$3),NY226,0),
IF(AND(OI226='DD FD'!$J$10,OK226='DD FD'!$AI$3),OJ226,0),
),2)</f>
        <v>0</v>
      </c>
      <c r="OV226" s="865">
        <f>ROUNDUP(SUM(
IF(AND(LB226='DD FD'!$J$8,LD226='DD FD'!$AI$3),LC226,0),
IF(AND(LL226='DD FD'!$J$8,LN226='DD FD'!$AI$3),LM226,0),
IF(AND(LV226='DD FD'!$J$8,LX226='DD FD'!$AI$3),LW226,0),
IF(AND(MF226='DD FD'!$J$8,MH226='DD FD'!$AI$3),MG226,0),
IF(AND(MQ226='DD FD'!$J$8,MS226='DD FD'!$AI$3),MR226,0),
IF(AND(NB226='DD FD'!$J$8,ND226='DD FD'!$AI$3),NC226,0),
IF(AND(NM226='DD FD'!$J$8,NO226='DD FD'!$AI$3),NN226,0),
IF(AND(NX226='DD FD'!$J$8,NZ226='DD FD'!$AI$3),NY226,0),
IF(AND(OI226='DD FD'!$J$8,OK226='DD FD'!$AI$3),OJ226,0),
),2)</f>
        <v>0</v>
      </c>
      <c r="OW226" s="865">
        <f>ROUNDUP(SUM(
IF(AND(LB226='DD FD'!$J$5,LD226='DD FD'!$AI$3),LC226,0),
IF(AND(LL226='DD FD'!$J$5,LN226='DD FD'!$AI$3),LM226,0),
IF(AND(LV226='DD FD'!$J$5,LX226='DD FD'!$AI$3),LW226,0),
IF(AND(MF226='DD FD'!$J$5,MH226='DD FD'!$AI$3),MG226,0),
IF(AND(MQ226='DD FD'!$J$5,MS226='DD FD'!$AI$3),MR226,0),
IF(AND(NB226='DD FD'!$J$5,ND226='DD FD'!$AI$3),NC226,0),
IF(AND(NM226='DD FD'!$J$5,NO226='DD FD'!$AI$3),NN226,0),
IF(AND(NX226='DD FD'!$J$5,NZ226='DD FD'!$AI$3),NY226,0),
IF(AND(OI226='DD FD'!$J$5,OK226='DD FD'!$AI$3),OJ226,0),
),2)</f>
        <v>0</v>
      </c>
      <c r="OX226" s="865">
        <f>ROUNDUP(SUM(
IF(AND(LB226='DD FD'!$J$9,LD226='DD FD'!$AI$3),LC226,0),
IF(AND(LL226='DD FD'!$J$9,LN226='DD FD'!$AI$3),LM226,0),
IF(AND(LV226='DD FD'!$J$9,LX226='DD FD'!$AI$3),LW226,0),
IF(AND(MF226='DD FD'!$J$9,MH226='DD FD'!$AI$3),MG226,0),
IF(AND(MQ226='DD FD'!$J$9,MS226='DD FD'!$AI$3),MR226,0),
IF(AND(NB226='DD FD'!$J$9,ND226='DD FD'!$AI$3),NC226,0),
IF(AND(NM226='DD FD'!$J$9,NO226='DD FD'!$AI$3),NN226,0),
IF(AND(NX226='DD FD'!$J$9,NZ226='DD FD'!$AI$3),NY226,0),
IF(AND(OI226='DD FD'!$J$9,OK226='DD FD'!$AI$3),OJ226,0),
),2)</f>
        <v>0</v>
      </c>
      <c r="OY226" s="865">
        <f>ROUNDUP(SUM(
IF(AND(LB226='DD FD'!$J$4,LD226='DD FD'!$AI$3),LC226,0),
IF(AND(LL226='DD FD'!$J$4,LN226='DD FD'!$AI$3),LM226,0),
IF(AND(LV226='DD FD'!$J$4,LX226='DD FD'!$AI$3),LW226,0),
IF(AND(MF226='DD FD'!$J$4,MH226='DD FD'!$AI$3),MG226,0),
IF(AND(MQ226='DD FD'!$J$4,MS226='DD FD'!$AI$3),MR226,0),
IF(AND(NB226='DD FD'!$J$4,ND226='DD FD'!$AI$3),NC226,0),
IF(AND(NM226='DD FD'!$J$4,NO226='DD FD'!$AI$3),NN226,0),
IF(AND(NX226='DD FD'!$J$4,NZ226='DD FD'!$AI$3),NY226,0),
IF(AND(OI226='DD FD'!$J$4,OK226='DD FD'!$AI$3),OJ226,0),
),2)</f>
        <v>0</v>
      </c>
      <c r="OZ226" s="867">
        <f>ROUNDUP(SUM(
IF(AND(LB226='DD FD'!$J$11,LD226='DD FD'!$AI$3),LC226,0),
IF(AND(LL226='DD FD'!$J$11,LN226='DD FD'!$AI$3),LM226,0),
IF(AND(LV226='DD FD'!$J$11,LX226='DD FD'!$AI$3),LW226,0),
IF(AND(MF226='DD FD'!$J$11,MH226='DD FD'!$AI$3),MG226,0),
IF(AND(MQ226='DD FD'!$J$11,MS226='DD FD'!$AI$3),MR226,0),
IF(AND(NB226='DD FD'!$J$11,ND226='DD FD'!$AI$3),NC226,0),
IF(AND(NM226='DD FD'!$J$11,NO226='DD FD'!$AI$3),NN226,0),
IF(AND(NX226='DD FD'!$J$11,NZ226='DD FD'!$AI$3),NY226,0),
IF(AND(OI226='DD FD'!$J$11,OK226='DD FD'!$AI$3),OJ226,0),
),2)</f>
        <v>0</v>
      </c>
    </row>
    <row r="227" spans="1:416">
      <c r="A227" s="663"/>
      <c r="B227" s="182"/>
      <c r="C227" s="282"/>
      <c r="D227" s="282"/>
      <c r="E227" s="183"/>
      <c r="F227" s="355"/>
      <c r="G227" s="359"/>
      <c r="H227" s="664"/>
      <c r="I227" s="173"/>
      <c r="J227" s="161" t="str">
        <f t="shared" si="81"/>
        <v/>
      </c>
      <c r="K227" s="633" t="str">
        <f t="shared" si="98"/>
        <v/>
      </c>
      <c r="L227" s="636"/>
      <c r="M227" s="124" t="str">
        <f t="shared" si="99"/>
        <v/>
      </c>
      <c r="N227" s="125" t="str">
        <f t="shared" si="82"/>
        <v/>
      </c>
      <c r="O227" s="175"/>
      <c r="P227" s="175"/>
      <c r="Q227" s="126" t="str">
        <f t="shared" si="100"/>
        <v/>
      </c>
      <c r="R227" s="184"/>
      <c r="S227" s="184"/>
      <c r="T227" s="182"/>
      <c r="U227" s="182"/>
      <c r="V227" s="182"/>
      <c r="W227" s="358"/>
      <c r="X227" s="182"/>
      <c r="Y227" s="183"/>
      <c r="Z227" s="123"/>
      <c r="AA227" s="176"/>
      <c r="AB227" s="176"/>
      <c r="AC227" s="176"/>
      <c r="AD227" s="176"/>
      <c r="AE227" s="176"/>
      <c r="AF227" s="176"/>
      <c r="AG227" s="127" t="str">
        <f t="shared" si="101"/>
        <v/>
      </c>
      <c r="AH227" s="127" t="str">
        <f t="shared" si="102"/>
        <v/>
      </c>
      <c r="AI227" s="370"/>
      <c r="AJ227" s="635"/>
      <c r="AK227" s="619" t="str">
        <f t="shared" si="103"/>
        <v/>
      </c>
      <c r="AL227" s="124" t="str">
        <f t="shared" si="83"/>
        <v/>
      </c>
      <c r="AM227" s="124" t="str">
        <f t="shared" si="84"/>
        <v/>
      </c>
      <c r="AN227" s="124" t="str">
        <f t="shared" si="85"/>
        <v/>
      </c>
      <c r="AO227" s="124" t="str">
        <f t="shared" si="86"/>
        <v/>
      </c>
      <c r="AP227" s="184"/>
      <c r="AQ227" s="182"/>
      <c r="AR227" s="182"/>
      <c r="AS227" s="182"/>
      <c r="AT227" s="182"/>
      <c r="AU227" s="127" t="str">
        <f t="shared" si="87"/>
        <v/>
      </c>
      <c r="AV227" s="354"/>
      <c r="AW227" s="127" t="str">
        <f t="shared" si="88"/>
        <v/>
      </c>
      <c r="AX227" s="144" t="str">
        <f t="shared" si="89"/>
        <v/>
      </c>
      <c r="AY227" s="182"/>
      <c r="AZ227" s="23"/>
      <c r="BA227" s="23"/>
      <c r="BB227" s="183"/>
      <c r="BC227" s="622"/>
      <c r="BD227" s="649" t="str">
        <f t="shared" si="104"/>
        <v/>
      </c>
      <c r="BE227" s="354"/>
      <c r="BF227" s="192" t="str">
        <f t="shared" si="105"/>
        <v/>
      </c>
      <c r="BG227" s="159"/>
      <c r="BH227" s="159"/>
      <c r="BI227" s="182"/>
      <c r="BJ227" s="194"/>
      <c r="BK227" s="194"/>
      <c r="BL227" s="194"/>
      <c r="BM227" s="127" t="str">
        <f t="shared" si="90"/>
        <v/>
      </c>
      <c r="BN227" s="194"/>
      <c r="BO227" s="178" t="str">
        <f t="shared" si="91"/>
        <v/>
      </c>
      <c r="BP227" s="191"/>
      <c r="BQ227" s="182"/>
      <c r="BR227" s="23"/>
      <c r="BS227" s="23"/>
      <c r="BT227" s="23"/>
      <c r="BU227" s="651"/>
      <c r="BV227" s="647"/>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633" t="str">
        <f t="shared" si="106"/>
        <v/>
      </c>
      <c r="DY227" s="736"/>
      <c r="DZ227" s="334"/>
      <c r="EA227" s="736"/>
      <c r="EB227" s="197"/>
      <c r="EC227" s="194"/>
      <c r="ED227" s="197"/>
      <c r="EE227" s="197"/>
      <c r="EF227" s="194"/>
      <c r="EG227" s="194"/>
      <c r="EH227" s="194"/>
      <c r="EI227" s="123" t="str">
        <f t="shared" si="92"/>
        <v/>
      </c>
      <c r="EJ227" s="194"/>
      <c r="EK227" s="620" t="str">
        <f t="shared" si="93"/>
        <v/>
      </c>
      <c r="EL227" s="756"/>
      <c r="EM227" s="620" t="str">
        <f t="shared" si="107"/>
        <v/>
      </c>
      <c r="EN227" s="733"/>
      <c r="EO227" s="163"/>
      <c r="EP227" s="163"/>
      <c r="EQ227" s="163"/>
      <c r="ER227" s="163"/>
      <c r="ES227" s="163"/>
      <c r="ET227" s="163"/>
      <c r="EU227" s="163"/>
      <c r="EV227" s="163"/>
      <c r="EW227" s="163"/>
      <c r="EX227" s="163"/>
      <c r="EY227" s="163"/>
      <c r="EZ227" s="163"/>
      <c r="FA227" s="163"/>
      <c r="FB227" s="163"/>
      <c r="FC227" s="742"/>
      <c r="FD227" s="648" t="str">
        <f t="shared" si="94"/>
        <v/>
      </c>
      <c r="FE227" s="183"/>
      <c r="FF227" s="201"/>
      <c r="FG227" s="201"/>
      <c r="FH227" s="201"/>
      <c r="FI227" s="201"/>
      <c r="FJ227" s="201"/>
      <c r="FK227" s="201"/>
      <c r="FL227" s="182"/>
      <c r="FM227" s="182"/>
      <c r="FN227" s="334"/>
      <c r="FO227" s="123" t="str">
        <f t="shared" si="95"/>
        <v/>
      </c>
      <c r="FP227" s="889" t="str">
        <f>IF(Table1[[#This Row],[Baumwollanteil (in %)]]&lt;&gt;"","05","")</f>
        <v/>
      </c>
      <c r="FQ227" s="999"/>
      <c r="FR227" s="179" t="str">
        <f t="shared" si="96"/>
        <v/>
      </c>
      <c r="FS227" s="175"/>
      <c r="FT227" s="175"/>
      <c r="FU227" s="175"/>
      <c r="FV227" s="745" t="str">
        <f t="shared" si="97"/>
        <v/>
      </c>
      <c r="FZ227" s="24"/>
      <c r="GA227" s="24"/>
      <c r="GC227" s="1010" t="str">
        <f>IF(Table1[[#This Row],[Global Trade Item Number (GTIN)]]="","",Table1[[#This Row],[Global Trade Item Number (GTIN)]])</f>
        <v/>
      </c>
      <c r="GD227" s="790" t="str">
        <f>IF(Table1[[#This Row],[WAWI-Nr./ Kreditoren-Nummer
(ASDV)]]&lt;&gt;"",Table1[[#This Row],[WAWI-Nr./ Kreditoren-Nummer
(ASDV)]],"")</f>
        <v/>
      </c>
      <c r="GE227" s="190"/>
      <c r="GF227" s="790" t="str">
        <f>IF(Table1[[#This Row],[Gültig ab (Datum)]]&lt;&gt;"","31.12.9999","")</f>
        <v/>
      </c>
      <c r="GG227" s="190"/>
      <c r="GH227" s="190"/>
      <c r="GI227" s="616"/>
      <c r="GJ227" s="765"/>
      <c r="GK227" s="763"/>
      <c r="GL227" s="617"/>
      <c r="GM227" s="617"/>
      <c r="GN227" s="617"/>
      <c r="GO227" s="617"/>
      <c r="GP227" s="617"/>
      <c r="GQ227" s="775"/>
      <c r="GR227" s="771"/>
      <c r="GS227" s="159"/>
      <c r="GT227" s="610"/>
      <c r="GU227" s="610"/>
      <c r="GV227" s="610"/>
      <c r="GW227" s="610"/>
      <c r="GX227" s="610"/>
      <c r="GY227" s="610"/>
      <c r="GZ227" s="610"/>
      <c r="HA227" s="610"/>
      <c r="HB227" s="771"/>
      <c r="HC227" s="610"/>
      <c r="HD227" s="610"/>
      <c r="HE227" s="610"/>
      <c r="HF227" s="610"/>
      <c r="HG227" s="610"/>
      <c r="HH227" s="610"/>
      <c r="HI227" s="610"/>
      <c r="HJ227" s="610"/>
      <c r="HK227" s="610"/>
      <c r="HL227" s="771"/>
      <c r="HM227" s="610"/>
      <c r="HN227" s="610"/>
      <c r="HO227" s="610"/>
      <c r="HP227" s="610"/>
      <c r="HQ227" s="610"/>
      <c r="HR227" s="610"/>
      <c r="HS227" s="610"/>
      <c r="HT227" s="610"/>
      <c r="HU227" s="610"/>
      <c r="HV227" s="771"/>
      <c r="HW227" s="610"/>
      <c r="HX227" s="610"/>
      <c r="HY227" s="610"/>
      <c r="HZ227" s="610"/>
      <c r="IA227" s="610"/>
      <c r="IB227" s="610"/>
      <c r="IC227" s="610"/>
      <c r="ID227" s="610"/>
      <c r="IE227" s="610"/>
      <c r="IF227" s="610"/>
      <c r="IG227" s="771"/>
      <c r="IH227" s="610"/>
      <c r="II227" s="610"/>
      <c r="IJ227" s="610"/>
      <c r="IK227" s="610"/>
      <c r="IL227" s="610"/>
      <c r="IM227" s="610"/>
      <c r="IN227" s="610"/>
      <c r="IO227" s="610"/>
      <c r="IP227" s="610"/>
      <c r="IQ227" s="610"/>
      <c r="IR227" s="771"/>
      <c r="IS227" s="610"/>
      <c r="IT227" s="610"/>
      <c r="IU227" s="610"/>
      <c r="IV227" s="610"/>
      <c r="IW227" s="610"/>
      <c r="IX227" s="610"/>
      <c r="IY227" s="610"/>
      <c r="IZ227" s="610"/>
      <c r="JA227" s="610"/>
      <c r="JB227" s="610"/>
      <c r="JC227" s="771"/>
      <c r="JD227" s="610"/>
      <c r="JE227" s="610"/>
      <c r="JF227" s="610"/>
      <c r="JG227" s="610"/>
      <c r="JH227" s="610"/>
      <c r="JI227" s="610"/>
      <c r="JJ227" s="610"/>
      <c r="JK227" s="610"/>
      <c r="JL227" s="610"/>
      <c r="JM227" s="827"/>
      <c r="JN227" s="771"/>
      <c r="JO227" s="610"/>
      <c r="JP227" s="610"/>
      <c r="JQ227" s="610"/>
      <c r="JR227" s="610"/>
      <c r="JS227" s="610"/>
      <c r="JT227" s="610"/>
      <c r="JU227" s="610"/>
      <c r="JV227" s="610"/>
      <c r="JW227" s="610"/>
      <c r="JX227" s="610"/>
      <c r="JY227" s="771"/>
      <c r="JZ227" s="610"/>
      <c r="KA227" s="610"/>
      <c r="KB227" s="610"/>
      <c r="KC227" s="610"/>
      <c r="KD227" s="610"/>
      <c r="KE227" s="610"/>
      <c r="KF227" s="610"/>
      <c r="KG227" s="610"/>
      <c r="KH227" s="610"/>
      <c r="KI227" s="610"/>
      <c r="KL227" s="803" t="str">
        <f>IF(Table1[[#This Row],[GTIN]]&lt;&gt;"",Table1[[#This Row],[GTIN]],"")</f>
        <v/>
      </c>
      <c r="KM227" s="804" t="str">
        <f>Table1[[#This Row],[Kreditor]]</f>
        <v/>
      </c>
      <c r="KN227" s="805" t="str">
        <f>IF(Table1[[#This Row],[Gültig ab (Datum)]]&lt;&gt;"",Table1[[#This Row],[Gültig ab (Datum)]],"")</f>
        <v/>
      </c>
      <c r="KO227" s="805" t="str">
        <f>Table1[[#This Row],[Gültig bis]]</f>
        <v/>
      </c>
      <c r="KP227" s="818" t="str">
        <f>IF(Table1[[#This Row],[Artikel verpackt? 
(X=Ja)]]="","",Table1[[#This Row],[Artikel verpackt? 
(X=Ja)]])</f>
        <v/>
      </c>
      <c r="KQ227" s="806" t="str">
        <f>IF(Table1[[#This Row],[Verpackung recyclingfähig?
(X=Ja)]]="","",Table1[[#This Row],[Verpackung recyclingfähig?
(X=Ja)]])</f>
        <v/>
      </c>
      <c r="KR227" s="807"/>
      <c r="KS227" s="808"/>
      <c r="KT227" s="809"/>
      <c r="KU227" s="809"/>
      <c r="KV227" s="809"/>
      <c r="KW227" s="809"/>
      <c r="KX227" s="809"/>
      <c r="KY227" s="809"/>
      <c r="KZ227" s="810"/>
      <c r="LA227" s="811" t="str">
        <f>IF(Table1[[#This Row],[Hauptkörper - B1 - Art]]="","",VLOOKUP(Table1[[#This Row],[Hauptkörper - B1 - Art]],'DD FD'!B:C,2,FALSE))</f>
        <v/>
      </c>
      <c r="LB227" s="812" t="str">
        <f>IF(Table1[[#This Row],[Hauptkörper - B1 - Fraktion]]="","",VLOOKUP(Table1[[#This Row],[Hauptkörper - B1 - Fraktion]],'DD FD'!H:J,3,FALSE))</f>
        <v/>
      </c>
      <c r="LC227" s="809" t="str">
        <f>IF(Table1[[#This Row],[Hauptkörper - B1 - Gewicht
(in G)]]="","",Table1[[#This Row],[Hauptkörper - B1 - Gewicht
(in G)]])</f>
        <v/>
      </c>
      <c r="LD227" s="809" t="str">
        <f>IF(Table1[[#This Row],[Hauptkörper - B1 - Lizenzierungs-pflichtig? (X=Ja)]]="","",Table1[[#This Row],[Hauptkörper - B1 - Lizenzierungs-pflichtig? (X=Ja)]])</f>
        <v/>
      </c>
      <c r="LE227" s="812" t="str">
        <f>IF(Table1[[#This Row],[Hauptkörper - B1 - Virgin Material]]="","",VLOOKUP(Table1[[#This Row],[Hauptkörper - B1 - Virgin Material]],'DD FD'!AJ:AK,2,FALSE))</f>
        <v/>
      </c>
      <c r="LF227" s="813" t="str">
        <f>IF(Table1[[#This Row],[Hauptkörper - B1 - Virgin Material Anteil (in %)]]="","",Table1[[#This Row],[Hauptkörper - B1 - Virgin Material Anteil (in %)]])</f>
        <v/>
      </c>
      <c r="LG227" s="812" t="str">
        <f>IF(Table1[[#This Row],[Hauptkörper - B1 - Recyceltes Material]]="","",VLOOKUP(Table1[[#This Row],[Hauptkörper - B1 - Recyceltes Material]],'DD FD'!AL:AM,2,FALSE))</f>
        <v/>
      </c>
      <c r="LH227" s="813" t="str">
        <f>IF(Table1[[#This Row],[Hauptkörper - B1 - Recyceltes Material Anteil (in %)]]="","",Table1[[#This Row],[Hauptkörper - B1 - Recyceltes Material Anteil (in %)]])</f>
        <v/>
      </c>
      <c r="LI227" s="814" t="str">
        <f>IF(Table1[[#This Row],[Hauptkörper - B1 - Beschichtung]]="","",VLOOKUP(Table1[[#This Row],[Hauptkörper - B1 - Beschichtung]],'DD FD'!AE:AF,2,FALSE))</f>
        <v/>
      </c>
      <c r="LJ227" s="815" t="str">
        <f>IF(Table1[[#This Row],[Hauptkörper - B1 - Beschichtung Anteil (in %)]]="","",Table1[[#This Row],[Hauptkörper - B1 - Beschichtung Anteil (in %)]])</f>
        <v/>
      </c>
      <c r="LK227" s="811" t="str">
        <f>IF(Table1[[#This Row],[Hauptkörper - B2 - Art]]="","",VLOOKUP(Table1[[#This Row],[Hauptkörper - B2 - Art]],'DD FD'!B:C,2,FALSE))</f>
        <v/>
      </c>
      <c r="LL227" s="812" t="str">
        <f>IF(Table1[[#This Row],[Hauptkörper - B2 - Fraktion]]="","",VLOOKUP(Table1[[#This Row],[Hauptkörper - B2 - Fraktion]],'DD FD'!H:J,3,FALSE))</f>
        <v/>
      </c>
      <c r="LM227" s="809" t="str">
        <f>IF(Table1[[#This Row],[Hauptkörper - B2 - Gewicht
(in G)]]="","",Table1[[#This Row],[Hauptkörper - B2 - Gewicht
(in G)]])</f>
        <v/>
      </c>
      <c r="LN227" s="809" t="str">
        <f>IF(Table1[[#This Row],[Hauptkörper - B2 - Lizenzierungs-pflichtig? (X=Ja)]]="","",Table1[[#This Row],[Hauptkörper - B2 - Lizenzierungs-pflichtig? (X=Ja)]])</f>
        <v/>
      </c>
      <c r="LO227" s="812" t="str">
        <f>IF(Table1[[#This Row],[Hauptkörper - B2 - Virgin Material]]="","",VLOOKUP(Table1[[#This Row],[Hauptkörper - B2 - Virgin Material]],'DD FD'!AJ:AK,2,FALSE))</f>
        <v/>
      </c>
      <c r="LP227" s="813" t="str">
        <f>IF(Table1[[#This Row],[Hauptkörper - B2 - Virgin Material Anteil (in %)]]="","",Table1[[#This Row],[Hauptkörper - B2 - Virgin Material Anteil (in %)]])</f>
        <v/>
      </c>
      <c r="LQ227" s="812" t="str">
        <f>IF(Table1[[#This Row],[Hauptkörper - B2 - Recyceltes Material]]="","",VLOOKUP(Table1[[#This Row],[Hauptkörper - B2 - Recyceltes Material]],'DD FD'!AL:AM,2,FALSE))</f>
        <v/>
      </c>
      <c r="LR227" s="813" t="str">
        <f>IF(Table1[[#This Row],[Hauptkörper - B2 - Recyceltes Material Anteil (in %)]]="","",Table1[[#This Row],[Hauptkörper - B2 - Recyceltes Material Anteil (in %)]])</f>
        <v/>
      </c>
      <c r="LS227" s="812" t="str">
        <f>IF(Table1[[#This Row],[Hauptkörper - B2 - Beschichtung]]="","",VLOOKUP(Table1[[#This Row],[Hauptkörper - B2 - Beschichtung]],'DD FD'!AE:AF,2,FALSE))</f>
        <v/>
      </c>
      <c r="LT227" s="815" t="str">
        <f>IF(Table1[[#This Row],[Hauptkörper - B2 - Beschichtung Anteil (in %)]]="","",Table1[[#This Row],[Hauptkörper - B2 - Beschichtung Anteil (in %)]])</f>
        <v/>
      </c>
      <c r="LU227" s="811" t="str">
        <f>IF(Table1[[#This Row],[Hauptkörper - B3 - Art]]="","",VLOOKUP(Table1[[#This Row],[Hauptkörper - B3 - Art]],'DD FD'!B:C,2,FALSE))</f>
        <v/>
      </c>
      <c r="LV227" s="812" t="str">
        <f>IF(Table1[[#This Row],[Hauptkörper - B3 - Fraktion]]="","",VLOOKUP(Table1[[#This Row],[Hauptkörper - B3 - Fraktion]],'DD FD'!H:J,3,FALSE))</f>
        <v/>
      </c>
      <c r="LW227" s="809" t="str">
        <f>IF(Table1[[#This Row],[Hauptkörper - B3 - Gewicht
(in G)]]="","",Table1[[#This Row],[Hauptkörper - B3 - Gewicht
(in G)]])</f>
        <v/>
      </c>
      <c r="LX227" s="809" t="str">
        <f>IF(Table1[[#This Row],[Hauptkörper - B3 - Lizenzierungs-pflichtig? (X=Ja)]]="","",Table1[[#This Row],[Hauptkörper - B3 - Lizenzierungs-pflichtig? (X=Ja)]])</f>
        <v/>
      </c>
      <c r="LY227" s="812" t="str">
        <f>IF(Table1[[#This Row],[Hauptkörper - B3 - Virgin Material]]="","",VLOOKUP(Table1[[#This Row],[Hauptkörper - B3 - Virgin Material]],'DD FD'!AJ:AK,2,FALSE))</f>
        <v/>
      </c>
      <c r="LZ227" s="813" t="str">
        <f>IF(Table1[[#This Row],[Hauptkörper - B3 - Virgin Material Anteil (in %)]]="","",Table1[[#This Row],[Hauptkörper - B3 - Virgin Material Anteil (in %)]])</f>
        <v/>
      </c>
      <c r="MA227" s="812" t="str">
        <f>IF(Table1[[#This Row],[Hauptkörper - B3 - Recyceltes Material]]="","",VLOOKUP(Table1[[#This Row],[Hauptkörper - B3 - Recyceltes Material]],'DD FD'!AL:AM,2,FALSE))</f>
        <v/>
      </c>
      <c r="MB227" s="813" t="str">
        <f>IF(Table1[[#This Row],[Hauptkörper - B3 - Recyceltes Material Anteil (in %)]]="","",Table1[[#This Row],[Hauptkörper - B3 - Recyceltes Material Anteil (in %)]])</f>
        <v/>
      </c>
      <c r="MC227" s="812" t="str">
        <f>IF(Table1[[#This Row],[Hauptkörper - B3 - Beschichtung]]="","",VLOOKUP(Table1[[#This Row],[Hauptkörper - B3 - Beschichtung]],'DD FD'!AE:AF,2,FALSE))</f>
        <v/>
      </c>
      <c r="MD227" s="815" t="str">
        <f>IF(Table1[[#This Row],[Hauptkörper - B3 - Beschichtung Anteil (in %)]]="","",Table1[[#This Row],[Hauptkörper - B3 - Beschichtung Anteil (in %)]])</f>
        <v/>
      </c>
      <c r="ME227" s="811" t="str">
        <f>IF(Table1[[#This Row],[Verschluss - B1 - Art]]="","",VLOOKUP(Table1[[#This Row],[Verschluss - B1 - Art]],'DD FD'!D:E,2,FALSE))</f>
        <v/>
      </c>
      <c r="MF227" s="812" t="str">
        <f>IF(Table1[[#This Row],[Verschluss - B1 - Fraktion]]="","",VLOOKUP(Table1[[#This Row],[Verschluss - B1 - Fraktion]],'DD FD'!H:J,3,FALSE))</f>
        <v/>
      </c>
      <c r="MG227" s="809" t="str">
        <f>IF(Table1[[#This Row],[Verschluss - B1 - Gewicht (in G)]]="","",Table1[[#This Row],[Verschluss - B1 - Gewicht (in G)]])</f>
        <v/>
      </c>
      <c r="MH227" s="809" t="str">
        <f>IF(Table1[[#This Row],[Verschluss - B1 - Lizenzierungs-pflichtig? (X=Ja)]]="","",Table1[[#This Row],[Verschluss - B1 - Lizenzierungs-pflichtig? (X=Ja)]])</f>
        <v/>
      </c>
      <c r="MI227" s="809" t="str">
        <f>IF(Table1[[#This Row],[Verschluss - B1 - Trennbar vom Hauptkörper? (X=Ja)]]="","",Table1[[#This Row],[Verschluss - B1 - Trennbar vom Hauptkörper? (X=Ja)]])</f>
        <v/>
      </c>
      <c r="MJ227" s="812" t="str">
        <f>IF(Table1[[#This Row],[Verschluss - B1 - Virgin Material]]="","",VLOOKUP(Table1[[#This Row],[Verschluss - B1 - Virgin Material]],'DD FD'!AJ:AK,2,FALSE))</f>
        <v/>
      </c>
      <c r="MK227" s="813" t="str">
        <f>IF(Table1[[#This Row],[Verschluss - B1 - Virgin Material Anteil (in %)]]="","",Table1[[#This Row],[Verschluss - B1 - Virgin Material Anteil (in %)]])</f>
        <v/>
      </c>
      <c r="ML227" s="812" t="str">
        <f>IF(Table1[[#This Row],[Verschluss - B1 - Recyceltes Material]]="","",VLOOKUP(Table1[[#This Row],[Verschluss - B1 - Recyceltes Material]],'DD FD'!AL:AM,2,FALSE))</f>
        <v/>
      </c>
      <c r="MM227" s="813" t="str">
        <f>IF(Table1[[#This Row],[Verschluss - B1 - Recyceltes Material Anteil (in %)]]="","",Table1[[#This Row],[Verschluss - B1 - Recyceltes Material Anteil (in %)]])</f>
        <v/>
      </c>
      <c r="MN227" s="812" t="str">
        <f>IF(Table1[[#This Row],[Verschluss - B1 - Beschichtung]]="","",VLOOKUP(Table1[[#This Row],[Verschluss - B1 - Beschichtung]],'DD FD'!AE:AF,2,FALSE))</f>
        <v/>
      </c>
      <c r="MO227" s="815" t="str">
        <f>IF(Table1[[#This Row],[Verschluss - B1 - Beschichtung Anteil (in %)]]="","",Table1[[#This Row],[Verschluss - B1 - Beschichtung Anteil (in %)]])</f>
        <v/>
      </c>
      <c r="MP227" s="811" t="str">
        <f>IF(Table1[[#This Row],[Verschluss - B2 - Art]]="","",VLOOKUP(Table1[[#This Row],[Verschluss - B2 - Art]],'DD FD'!D:E,2,FALSE))</f>
        <v/>
      </c>
      <c r="MQ227" s="812" t="str">
        <f>IF(Table1[[#This Row],[Verschluss - B2 - Fraktion]]="","",VLOOKUP(Table1[[#This Row],[Verschluss - B2 - Fraktion]],'DD FD'!H:J,3,FALSE))</f>
        <v/>
      </c>
      <c r="MR227" s="809" t="str">
        <f>IF(Table1[[#This Row],[Verschluss - B2 - Gewicht (in G)]]="","",Table1[[#This Row],[Verschluss - B2 - Gewicht (in G)]])</f>
        <v/>
      </c>
      <c r="MS227" s="809" t="str">
        <f>IF(Table1[[#This Row],[Verschluss - B2 - Lizenzierungs-pflichtig? (X=Ja)]]="","",Table1[[#This Row],[Verschluss - B2 - Lizenzierungs-pflichtig? (X=Ja)]])</f>
        <v/>
      </c>
      <c r="MT227" s="809" t="str">
        <f>IF(Table1[[#This Row],[Verschluss - B2 - Trennbar vom Hauptkörper? (X=Ja)]]="","",Table1[[#This Row],[Verschluss - B2 - Trennbar vom Hauptkörper? (X=Ja)]])</f>
        <v/>
      </c>
      <c r="MU227" s="812" t="str">
        <f>IF(Table1[[#This Row],[Verschluss - B2 - Virgin Material]]="","",VLOOKUP(Table1[[#This Row],[Verschluss - B2 - Virgin Material]],'DD FD'!AJ:AK,2,FALSE))</f>
        <v/>
      </c>
      <c r="MV227" s="813" t="str">
        <f>IF(Table1[[#This Row],[Verschluss - B2 - Virgin Material Anteil (in %)]]="","",Table1[[#This Row],[Verschluss - B2 - Virgin Material Anteil (in %)]])</f>
        <v/>
      </c>
      <c r="MW227" s="812" t="str">
        <f>IF(Table1[[#This Row],[Verschluss - B2 - Recyceltes Material]]="","",VLOOKUP(Table1[[#This Row],[Verschluss - B2 - Recyceltes Material]],'DD FD'!AL:AM,2,FALSE))</f>
        <v/>
      </c>
      <c r="MX227" s="813" t="str">
        <f>IF(Table1[[#This Row],[Verschluss - B2 - Recyceltes Material Anteil (in %)]]="","",Table1[[#This Row],[Verschluss - B2 - Recyceltes Material Anteil (in %)]])</f>
        <v/>
      </c>
      <c r="MY227" s="812" t="str">
        <f>IF(Table1[[#This Row],[Verschluss - B2 - Beschichtung]]="","",VLOOKUP(Table1[[#This Row],[Verschluss - B2 - Beschichtung]],'DD FD'!AE:AF,2,FALSE))</f>
        <v/>
      </c>
      <c r="MZ227" s="815" t="str">
        <f>IF(Table1[[#This Row],[Verschluss - B2 - Beschichtung Anteil (in %)]]="","",Table1[[#This Row],[Verschluss - B2 - Beschichtung Anteil (in %)]])</f>
        <v/>
      </c>
      <c r="NA227" s="811" t="str">
        <f>IF(Table1[[#This Row],[Verschluss - B3 - Art]]="","",VLOOKUP(Table1[[#This Row],[Verschluss - B3 - Art]],'DD FD'!D:E,2,FALSE))</f>
        <v/>
      </c>
      <c r="NB227" s="812" t="str">
        <f>IF(Table1[[#This Row],[Verschluss - B3 - Fraktion]]="","",VLOOKUP(Table1[[#This Row],[Verschluss - B3 - Fraktion]],'DD FD'!H:J,3,FALSE))</f>
        <v/>
      </c>
      <c r="NC227" s="809" t="str">
        <f>IF(Table1[[#This Row],[Verschluss - B3 - Gewicht (in G)]]="","",Table1[[#This Row],[Verschluss - B3 - Gewicht (in G)]])</f>
        <v/>
      </c>
      <c r="ND227" s="809" t="str">
        <f>IF(Table1[[#This Row],[Verschluss - B3 - Lizenzierungs-pflichtig? (X=Ja)]]="","",Table1[[#This Row],[Verschluss - B3 - Lizenzierungs-pflichtig? (X=Ja)]])</f>
        <v/>
      </c>
      <c r="NE227" s="809" t="str">
        <f>IF(Table1[[#This Row],[Verschluss - B3 - Trennbar vom Hauptkörper? (X=Ja)]]="","",Table1[[#This Row],[Verschluss - B3 - Trennbar vom Hauptkörper? (X=Ja)]])</f>
        <v/>
      </c>
      <c r="NF227" s="812" t="str">
        <f>IF(Table1[[#This Row],[Verschluss - B3 - Virgin Material]]="","",VLOOKUP(Table1[[#This Row],[Verschluss - B3 - Virgin Material]],'DD FD'!AJ:AK,2,FALSE))</f>
        <v/>
      </c>
      <c r="NG227" s="813" t="str">
        <f>IF(Table1[[#This Row],[Verschluss - B3 - Virgin Material Anteil (in %)]]="","",Table1[[#This Row],[Verschluss - B3 - Virgin Material Anteil (in %)]])</f>
        <v/>
      </c>
      <c r="NH227" s="812" t="str">
        <f>IF(Table1[[#This Row],[Verschluss - B3 - Recyceltes Material]]="","",VLOOKUP(Table1[[#This Row],[Verschluss - B3 - Recyceltes Material]],'DD FD'!AL:AM,2,FALSE))</f>
        <v/>
      </c>
      <c r="NI227" s="813" t="str">
        <f>IF(Table1[[#This Row],[Verschluss - B3 - Recyceltes Material Anteil (in %)]]="","",Table1[[#This Row],[Verschluss - B3 - Recyceltes Material Anteil (in %)]])</f>
        <v/>
      </c>
      <c r="NJ227" s="812" t="str">
        <f>IF(Table1[[#This Row],[Verschluss - B3 - Beschichtung]]="","",VLOOKUP(Table1[[#This Row],[Verschluss - B3 - Beschichtung]],'DD FD'!AE:AF,2,FALSE))</f>
        <v/>
      </c>
      <c r="NK227" s="815" t="str">
        <f>IF(Table1[[#This Row],[Verschluss - B3 - Beschichtung Anteil (in %)]]="","",Table1[[#This Row],[Verschluss - B3 - Beschichtung Anteil (in %)]])</f>
        <v/>
      </c>
      <c r="NL227" s="811" t="str">
        <f>IF(Table1[[#This Row],[Etikett - B1 - Art]]="","",VLOOKUP(Table1[[#This Row],[Etikett - B1 - Art]],'DD FD'!F:G,2,FALSE))</f>
        <v/>
      </c>
      <c r="NM227" s="812" t="str">
        <f>IF(Table1[[#This Row],[Etikett - B1 - Fraktion]]="","",VLOOKUP(Table1[[#This Row],[Etikett - B1 - Fraktion]],'DD FD'!H:J,3,FALSE))</f>
        <v/>
      </c>
      <c r="NN227" s="809" t="str">
        <f>IF(Table1[[#This Row],[Etikett - B1 - Gewicht (in G)]]="","",Table1[[#This Row],[Etikett - B1 - Gewicht (in G)]])</f>
        <v/>
      </c>
      <c r="NO227" s="809" t="str">
        <f>IF(Table1[[#This Row],[Etikett - B1 - Lizenzierungs-pflichtig? (X=Ja)]]="","",Table1[[#This Row],[Etikett - B1 - Lizenzierungs-pflichtig? (X=Ja)]])</f>
        <v/>
      </c>
      <c r="NP227" s="809" t="str">
        <f>IF(Table1[[#This Row],[Etikett - B1 - Trennbar vom Hauptkörper? (X=Ja)]]="","",Table1[[#This Row],[Etikett - B1 - Trennbar vom Hauptkörper? (X=Ja)]])</f>
        <v/>
      </c>
      <c r="NQ227" s="812" t="str">
        <f>IF(Table1[[#This Row],[Etikett - B1 - Virgin Material]]="","",VLOOKUP(Table1[[#This Row],[Etikett - B1 - Virgin Material]],'DD FD'!AJ:AK,2,FALSE))</f>
        <v/>
      </c>
      <c r="NR227" s="813" t="str">
        <f>IF(Table1[[#This Row],[Etikett - B1 - Virgin Material Anteil (in %)]]="","",Table1[[#This Row],[Etikett - B1 - Virgin Material Anteil (in %)]])</f>
        <v/>
      </c>
      <c r="NS227" s="812" t="str">
        <f>IF(Table1[[#This Row],[Etikett - B1 - Recyceltes Material]]="","",VLOOKUP(Table1[[#This Row],[Etikett - B1 - Recyceltes Material]],'DD FD'!AL:AM,2,FALSE))</f>
        <v/>
      </c>
      <c r="NT227" s="813" t="str">
        <f>IF(Table1[[#This Row],[Etikett - B1 - Recyceltes Material Anteil (in %)]]="","",Table1[[#This Row],[Etikett - B1 - Recyceltes Material Anteil (in %)]])</f>
        <v/>
      </c>
      <c r="NU227" s="812" t="str">
        <f>IF(Table1[[#This Row],[Etikett - B1 - Beschichtung]]="","",VLOOKUP(Table1[[#This Row],[Etikett - B1 - Beschichtung]],'DD FD'!AE:AF,2,FALSE))</f>
        <v/>
      </c>
      <c r="NV227" s="815" t="str">
        <f>IF(Table1[[#This Row],[Etikett - B1 - Beschichtung Anteil (in %)]]="","",Table1[[#This Row],[Etikett - B1 - Beschichtung Anteil (in %)]])</f>
        <v/>
      </c>
      <c r="NW227" s="811" t="str">
        <f>IF(Table1[[#This Row],[Etikett - B2 - Art]]="","",VLOOKUP(Table1[[#This Row],[Etikett - B2 - Art]],'DD FD'!F:G,2,FALSE))</f>
        <v/>
      </c>
      <c r="NX227" s="812" t="str">
        <f>IF(Table1[[#This Row],[Etikett - B2 - Fraktion]]="","",VLOOKUP(Table1[[#This Row],[Etikett - B2 - Fraktion]],'DD FD'!H:J,3,FALSE))</f>
        <v/>
      </c>
      <c r="NY227" s="809" t="str">
        <f>IF(Table1[[#This Row],[Etikett - B2 - Gewicht (in G)]]="","",Table1[[#This Row],[Etikett - B2 - Gewicht (in G)]])</f>
        <v/>
      </c>
      <c r="NZ227" s="809" t="str">
        <f>IF(Table1[[#This Row],[Etikett - B2 - Lizenzierungs-pflichtig? (X=Ja)]]="","",Table1[[#This Row],[Etikett - B2 - Lizenzierungs-pflichtig? (X=Ja)]])</f>
        <v/>
      </c>
      <c r="OA227" s="809" t="str">
        <f>IF(Table1[[#This Row],[Etikett - B2 - Trennbar vom Hauptkörper? (X=Ja)]]="","",Table1[[#This Row],[Etikett - B2 - Trennbar vom Hauptkörper? (X=Ja)]])</f>
        <v/>
      </c>
      <c r="OB227" s="812" t="str">
        <f>IF(Table1[[#This Row],[Etikett - B2 - Virgin Material]]="","",VLOOKUP(Table1[[#This Row],[Etikett - B2 - Virgin Material]],'DD FD'!AJ:AK,2,FALSE))</f>
        <v/>
      </c>
      <c r="OC227" s="813" t="str">
        <f>IF(Table1[[#This Row],[Etikett - B2 - Virgin Material Anteil (in %)]]="","",Table1[[#This Row],[Etikett - B2 - Virgin Material Anteil (in %)]])</f>
        <v/>
      </c>
      <c r="OD227" s="812" t="str">
        <f>IF(Table1[[#This Row],[Etikett - B2 - Recyceltes Material]]="","",VLOOKUP(Table1[[#This Row],[Etikett - B2 - Recyceltes Material]],'DD FD'!AL:AM,2,FALSE))</f>
        <v/>
      </c>
      <c r="OE227" s="813" t="str">
        <f>IF(Table1[[#This Row],[Etikett - B2 - Recyceltes Material Anteil (in %)]]="","",Table1[[#This Row],[Etikett - B2 - Recyceltes Material Anteil (in %)]])</f>
        <v/>
      </c>
      <c r="OF227" s="812" t="str">
        <f>IF(Table1[[#This Row],[Etikett - B2 - Beschichtung]]="","",VLOOKUP(Table1[[#This Row],[Etikett - B2 - Beschichtung]],'DD FD'!AE:AF,2,FALSE))</f>
        <v/>
      </c>
      <c r="OG227" s="815" t="str">
        <f>IF(Table1[[#This Row],[Etikett - B2 - Beschichtung Anteil (in %)]]="","",Table1[[#This Row],[Etikett - B2 - Beschichtung Anteil (in %)]])</f>
        <v/>
      </c>
      <c r="OH227" s="811" t="str">
        <f>IF(Table1[[#This Row],[Etikett - B3 - Art]]="","",VLOOKUP(Table1[[#This Row],[Etikett - B3 - Art]],'DD FD'!F:G,2,FALSE))</f>
        <v/>
      </c>
      <c r="OI227" s="812" t="str">
        <f>IF(Table1[[#This Row],[Etikett - B3 - Fraktion]]="","",VLOOKUP(Table1[[#This Row],[Etikett - B3 - Fraktion]],'DD FD'!H:J,3,FALSE))</f>
        <v/>
      </c>
      <c r="OJ227" s="809" t="str">
        <f>IF(Table1[[#This Row],[Etikett - B3 - Gewicht (in G)]]="","",Table1[[#This Row],[Etikett - B3 - Gewicht (in G)]])</f>
        <v/>
      </c>
      <c r="OK227" s="809" t="str">
        <f>IF(Table1[[#This Row],[Etikett - B3 - Lizenzierungs-pflichtig? (X=Ja)]]="","",Table1[[#This Row],[Etikett - B3 - Lizenzierungs-pflichtig? (X=Ja)]])</f>
        <v/>
      </c>
      <c r="OL227" s="809" t="str">
        <f>IF(Table1[[#This Row],[Etikett - B3 - Trennbar vom Hauptkörper? (X=Ja)]]="","",Table1[[#This Row],[Etikett - B3 - Trennbar vom Hauptkörper? (X=Ja)]])</f>
        <v/>
      </c>
      <c r="OM227" s="812" t="str">
        <f>IF(Table1[[#This Row],[Etikett - B3 - Virgin Material]]="","",VLOOKUP(Table1[[#This Row],[Etikett - B3 - Virgin Material]],'DD FD'!AJ:AK,2,FALSE))</f>
        <v/>
      </c>
      <c r="ON227" s="813" t="str">
        <f>IF(Table1[[#This Row],[Etikett - B3 - Virgin Material Anteil (in %)]]="","",Table1[[#This Row],[Etikett - B3 - Virgin Material Anteil (in %)]])</f>
        <v/>
      </c>
      <c r="OO227" s="812" t="str">
        <f>IF(Table1[[#This Row],[Etikett - B3 - Recyceltes Material]]="","",VLOOKUP(Table1[[#This Row],[Etikett - B3 - Recyceltes Material]],'DD FD'!AL:AM,2,FALSE))</f>
        <v/>
      </c>
      <c r="OP227" s="813" t="str">
        <f>IF(Table1[[#This Row],[Etikett - B3 - Recyceltes Material Anteil (in %)]]="","",Table1[[#This Row],[Etikett - B3 - Recyceltes Material Anteil (in %)]])</f>
        <v/>
      </c>
      <c r="OQ227" s="812" t="str">
        <f>IF(Table1[[#This Row],[Etikett - B3 - Beschichtung]]="","",VLOOKUP(Table1[[#This Row],[Etikett - B3 - Beschichtung]],'DD FD'!AE:AF,2,FALSE))</f>
        <v/>
      </c>
      <c r="OR227" s="861" t="str">
        <f>IF(Table1[[#This Row],[Etikett - B3 - Beschichtung Anteil (in %)]]="","",Table1[[#This Row],[Etikett - B3 - Beschichtung Anteil (in %)]])</f>
        <v/>
      </c>
      <c r="OS227" s="866">
        <f>ROUNDUP(SUM(
IF(AND(LB227='DD FD'!$J$7,LD227='DD FD'!$AI$3),LC227,0),
IF(AND(LL227='DD FD'!$J$7,LN227='DD FD'!$AI$3),LM227,0),
IF(AND(LV227='DD FD'!$J$7,LX227='DD FD'!$AI$3),LW227,0),
IF(AND(MF227='DD FD'!$J$7,MH227='DD FD'!$AI$3),MG227,0),
IF(AND(MQ227='DD FD'!$J$7,MS227='DD FD'!$AI$3),MR227,0),
IF(AND(NB227='DD FD'!$J$7,ND227='DD FD'!$AI$3),NC227,0),
IF(AND(NM227='DD FD'!$J$7,NO227='DD FD'!$AI$3),NN227,0),
IF(AND(NX227='DD FD'!$J$7,NZ227='DD FD'!$AI$3),NY227,0),
IF(AND(OI227='DD FD'!$J$7,OK227='DD FD'!$AI$3),OJ227,0),
),2)</f>
        <v>0</v>
      </c>
      <c r="OT227" s="865">
        <f>ROUNDUP(SUM(
IF(AND(LB227='DD FD'!$J$6,LD227='DD FD'!$AI$3),LC227,0),
IF(AND(LL227='DD FD'!$J$6,LN227='DD FD'!$AI$3),LM227,0),
IF(AND(LV227='DD FD'!$J$6,LX227='DD FD'!$AI$3),LW227,0),
IF(AND(MF227='DD FD'!$J$6,MH227='DD FD'!$AI$3),MG227,0),
IF(AND(MQ227='DD FD'!$J$6,MS227='DD FD'!$AI$3),MR227,0),
IF(AND(NB227='DD FD'!$J$6,ND227='DD FD'!$AI$3),NC227,0),
IF(AND(NM227='DD FD'!$J$6,NO227='DD FD'!$AI$3),NN227,0),
IF(AND(NX227='DD FD'!$J$6,NZ227='DD FD'!$AI$3),NY227,0),
IF(AND(OI227='DD FD'!$J$6,OK227='DD FD'!$AI$3),OJ227,0),
),2)</f>
        <v>0</v>
      </c>
      <c r="OU227" s="865">
        <f>ROUNDUP(SUM(
IF(AND(LB227='DD FD'!$J$10,LD227='DD FD'!$AI$3),LC227,0),
IF(AND(LL227='DD FD'!$J$10,LN227='DD FD'!$AI$3),LM227,0),
IF(AND(LV227='DD FD'!$J$10,LX227='DD FD'!$AI$3),LW227,0),
IF(AND(MF227='DD FD'!$J$10,MH227='DD FD'!$AI$3),MG227,0),
IF(AND(MQ227='DD FD'!$J$10,MS227='DD FD'!$AI$3),MR227,0),
IF(AND(NB227='DD FD'!$J$10,ND227='DD FD'!$AI$3),NC227,0),
IF(AND(NM227='DD FD'!$J$10,NO227='DD FD'!$AI$3),NN227,0),
IF(AND(NX227='DD FD'!$J$10,NZ227='DD FD'!$AI$3),NY227,0),
IF(AND(OI227='DD FD'!$J$10,OK227='DD FD'!$AI$3),OJ227,0),
),2)</f>
        <v>0</v>
      </c>
      <c r="OV227" s="865">
        <f>ROUNDUP(SUM(
IF(AND(LB227='DD FD'!$J$8,LD227='DD FD'!$AI$3),LC227,0),
IF(AND(LL227='DD FD'!$J$8,LN227='DD FD'!$AI$3),LM227,0),
IF(AND(LV227='DD FD'!$J$8,LX227='DD FD'!$AI$3),LW227,0),
IF(AND(MF227='DD FD'!$J$8,MH227='DD FD'!$AI$3),MG227,0),
IF(AND(MQ227='DD FD'!$J$8,MS227='DD FD'!$AI$3),MR227,0),
IF(AND(NB227='DD FD'!$J$8,ND227='DD FD'!$AI$3),NC227,0),
IF(AND(NM227='DD FD'!$J$8,NO227='DD FD'!$AI$3),NN227,0),
IF(AND(NX227='DD FD'!$J$8,NZ227='DD FD'!$AI$3),NY227,0),
IF(AND(OI227='DD FD'!$J$8,OK227='DD FD'!$AI$3),OJ227,0),
),2)</f>
        <v>0</v>
      </c>
      <c r="OW227" s="865">
        <f>ROUNDUP(SUM(
IF(AND(LB227='DD FD'!$J$5,LD227='DD FD'!$AI$3),LC227,0),
IF(AND(LL227='DD FD'!$J$5,LN227='DD FD'!$AI$3),LM227,0),
IF(AND(LV227='DD FD'!$J$5,LX227='DD FD'!$AI$3),LW227,0),
IF(AND(MF227='DD FD'!$J$5,MH227='DD FD'!$AI$3),MG227,0),
IF(AND(MQ227='DD FD'!$J$5,MS227='DD FD'!$AI$3),MR227,0),
IF(AND(NB227='DD FD'!$J$5,ND227='DD FD'!$AI$3),NC227,0),
IF(AND(NM227='DD FD'!$J$5,NO227='DD FD'!$AI$3),NN227,0),
IF(AND(NX227='DD FD'!$J$5,NZ227='DD FD'!$AI$3),NY227,0),
IF(AND(OI227='DD FD'!$J$5,OK227='DD FD'!$AI$3),OJ227,0),
),2)</f>
        <v>0</v>
      </c>
      <c r="OX227" s="865">
        <f>ROUNDUP(SUM(
IF(AND(LB227='DD FD'!$J$9,LD227='DD FD'!$AI$3),LC227,0),
IF(AND(LL227='DD FD'!$J$9,LN227='DD FD'!$AI$3),LM227,0),
IF(AND(LV227='DD FD'!$J$9,LX227='DD FD'!$AI$3),LW227,0),
IF(AND(MF227='DD FD'!$J$9,MH227='DD FD'!$AI$3),MG227,0),
IF(AND(MQ227='DD FD'!$J$9,MS227='DD FD'!$AI$3),MR227,0),
IF(AND(NB227='DD FD'!$J$9,ND227='DD FD'!$AI$3),NC227,0),
IF(AND(NM227='DD FD'!$J$9,NO227='DD FD'!$AI$3),NN227,0),
IF(AND(NX227='DD FD'!$J$9,NZ227='DD FD'!$AI$3),NY227,0),
IF(AND(OI227='DD FD'!$J$9,OK227='DD FD'!$AI$3),OJ227,0),
),2)</f>
        <v>0</v>
      </c>
      <c r="OY227" s="865">
        <f>ROUNDUP(SUM(
IF(AND(LB227='DD FD'!$J$4,LD227='DD FD'!$AI$3),LC227,0),
IF(AND(LL227='DD FD'!$J$4,LN227='DD FD'!$AI$3),LM227,0),
IF(AND(LV227='DD FD'!$J$4,LX227='DD FD'!$AI$3),LW227,0),
IF(AND(MF227='DD FD'!$J$4,MH227='DD FD'!$AI$3),MG227,0),
IF(AND(MQ227='DD FD'!$J$4,MS227='DD FD'!$AI$3),MR227,0),
IF(AND(NB227='DD FD'!$J$4,ND227='DD FD'!$AI$3),NC227,0),
IF(AND(NM227='DD FD'!$J$4,NO227='DD FD'!$AI$3),NN227,0),
IF(AND(NX227='DD FD'!$J$4,NZ227='DD FD'!$AI$3),NY227,0),
IF(AND(OI227='DD FD'!$J$4,OK227='DD FD'!$AI$3),OJ227,0),
),2)</f>
        <v>0</v>
      </c>
      <c r="OZ227" s="867">
        <f>ROUNDUP(SUM(
IF(AND(LB227='DD FD'!$J$11,LD227='DD FD'!$AI$3),LC227,0),
IF(AND(LL227='DD FD'!$J$11,LN227='DD FD'!$AI$3),LM227,0),
IF(AND(LV227='DD FD'!$J$11,LX227='DD FD'!$AI$3),LW227,0),
IF(AND(MF227='DD FD'!$J$11,MH227='DD FD'!$AI$3),MG227,0),
IF(AND(MQ227='DD FD'!$J$11,MS227='DD FD'!$AI$3),MR227,0),
IF(AND(NB227='DD FD'!$J$11,ND227='DD FD'!$AI$3),NC227,0),
IF(AND(NM227='DD FD'!$J$11,NO227='DD FD'!$AI$3),NN227,0),
IF(AND(NX227='DD FD'!$J$11,NZ227='DD FD'!$AI$3),NY227,0),
IF(AND(OI227='DD FD'!$J$11,OK227='DD FD'!$AI$3),OJ227,0),
),2)</f>
        <v>0</v>
      </c>
    </row>
    <row r="228" spans="1:416">
      <c r="A228" s="663"/>
      <c r="B228" s="182"/>
      <c r="C228" s="282"/>
      <c r="D228" s="282"/>
      <c r="E228" s="183"/>
      <c r="F228" s="355"/>
      <c r="G228" s="359"/>
      <c r="H228" s="664"/>
      <c r="I228" s="173"/>
      <c r="J228" s="161" t="str">
        <f t="shared" si="81"/>
        <v/>
      </c>
      <c r="K228" s="633" t="str">
        <f t="shared" si="98"/>
        <v/>
      </c>
      <c r="L228" s="636"/>
      <c r="M228" s="124" t="str">
        <f t="shared" si="99"/>
        <v/>
      </c>
      <c r="N228" s="125" t="str">
        <f t="shared" si="82"/>
        <v/>
      </c>
      <c r="O228" s="175"/>
      <c r="P228" s="175"/>
      <c r="Q228" s="126" t="str">
        <f t="shared" si="100"/>
        <v/>
      </c>
      <c r="R228" s="184"/>
      <c r="S228" s="184"/>
      <c r="T228" s="182"/>
      <c r="U228" s="182"/>
      <c r="V228" s="182"/>
      <c r="W228" s="358"/>
      <c r="X228" s="182"/>
      <c r="Y228" s="183"/>
      <c r="Z228" s="123"/>
      <c r="AA228" s="176"/>
      <c r="AB228" s="176"/>
      <c r="AC228" s="176"/>
      <c r="AD228" s="176"/>
      <c r="AE228" s="176"/>
      <c r="AF228" s="176"/>
      <c r="AG228" s="127" t="str">
        <f t="shared" si="101"/>
        <v/>
      </c>
      <c r="AH228" s="127" t="str">
        <f t="shared" si="102"/>
        <v/>
      </c>
      <c r="AI228" s="370"/>
      <c r="AJ228" s="635"/>
      <c r="AK228" s="619" t="str">
        <f t="shared" si="103"/>
        <v/>
      </c>
      <c r="AL228" s="124" t="str">
        <f t="shared" si="83"/>
        <v/>
      </c>
      <c r="AM228" s="124" t="str">
        <f t="shared" si="84"/>
        <v/>
      </c>
      <c r="AN228" s="124" t="str">
        <f t="shared" si="85"/>
        <v/>
      </c>
      <c r="AO228" s="124" t="str">
        <f t="shared" si="86"/>
        <v/>
      </c>
      <c r="AP228" s="184"/>
      <c r="AQ228" s="182"/>
      <c r="AR228" s="182"/>
      <c r="AS228" s="182"/>
      <c r="AT228" s="182"/>
      <c r="AU228" s="127" t="str">
        <f t="shared" si="87"/>
        <v/>
      </c>
      <c r="AV228" s="354"/>
      <c r="AW228" s="127" t="str">
        <f t="shared" si="88"/>
        <v/>
      </c>
      <c r="AX228" s="144" t="str">
        <f t="shared" si="89"/>
        <v/>
      </c>
      <c r="AY228" s="182"/>
      <c r="AZ228" s="23"/>
      <c r="BA228" s="23"/>
      <c r="BB228" s="183"/>
      <c r="BC228" s="622"/>
      <c r="BD228" s="649" t="str">
        <f t="shared" si="104"/>
        <v/>
      </c>
      <c r="BE228" s="354"/>
      <c r="BF228" s="192" t="str">
        <f t="shared" si="105"/>
        <v/>
      </c>
      <c r="BG228" s="159"/>
      <c r="BH228" s="159"/>
      <c r="BI228" s="182"/>
      <c r="BJ228" s="194"/>
      <c r="BK228" s="194"/>
      <c r="BL228" s="194"/>
      <c r="BM228" s="127" t="str">
        <f t="shared" si="90"/>
        <v/>
      </c>
      <c r="BN228" s="194"/>
      <c r="BO228" s="178" t="str">
        <f t="shared" si="91"/>
        <v/>
      </c>
      <c r="BP228" s="191"/>
      <c r="BQ228" s="182"/>
      <c r="BR228" s="23"/>
      <c r="BS228" s="23"/>
      <c r="BT228" s="23"/>
      <c r="BU228" s="651"/>
      <c r="BV228" s="647"/>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633" t="str">
        <f t="shared" si="106"/>
        <v/>
      </c>
      <c r="DY228" s="736"/>
      <c r="DZ228" s="334"/>
      <c r="EA228" s="736"/>
      <c r="EB228" s="197"/>
      <c r="EC228" s="194"/>
      <c r="ED228" s="197"/>
      <c r="EE228" s="197"/>
      <c r="EF228" s="194"/>
      <c r="EG228" s="194"/>
      <c r="EH228" s="194"/>
      <c r="EI228" s="123" t="str">
        <f t="shared" si="92"/>
        <v/>
      </c>
      <c r="EJ228" s="194"/>
      <c r="EK228" s="620" t="str">
        <f t="shared" si="93"/>
        <v/>
      </c>
      <c r="EL228" s="756"/>
      <c r="EM228" s="620" t="str">
        <f t="shared" si="107"/>
        <v/>
      </c>
      <c r="EN228" s="733"/>
      <c r="EO228" s="163"/>
      <c r="EP228" s="163"/>
      <c r="EQ228" s="163"/>
      <c r="ER228" s="163"/>
      <c r="ES228" s="163"/>
      <c r="ET228" s="163"/>
      <c r="EU228" s="163"/>
      <c r="EV228" s="163"/>
      <c r="EW228" s="163"/>
      <c r="EX228" s="163"/>
      <c r="EY228" s="163"/>
      <c r="EZ228" s="163"/>
      <c r="FA228" s="163"/>
      <c r="FB228" s="163"/>
      <c r="FC228" s="742"/>
      <c r="FD228" s="648" t="str">
        <f t="shared" si="94"/>
        <v/>
      </c>
      <c r="FE228" s="183"/>
      <c r="FF228" s="201"/>
      <c r="FG228" s="201"/>
      <c r="FH228" s="201"/>
      <c r="FI228" s="201"/>
      <c r="FJ228" s="201"/>
      <c r="FK228" s="201"/>
      <c r="FL228" s="182"/>
      <c r="FM228" s="182"/>
      <c r="FN228" s="334"/>
      <c r="FO228" s="123" t="str">
        <f t="shared" si="95"/>
        <v/>
      </c>
      <c r="FP228" s="889" t="str">
        <f>IF(Table1[[#This Row],[Baumwollanteil (in %)]]&lt;&gt;"","05","")</f>
        <v/>
      </c>
      <c r="FQ228" s="999"/>
      <c r="FR228" s="179" t="str">
        <f t="shared" si="96"/>
        <v/>
      </c>
      <c r="FS228" s="175"/>
      <c r="FT228" s="175"/>
      <c r="FU228" s="175"/>
      <c r="FV228" s="745" t="str">
        <f t="shared" si="97"/>
        <v/>
      </c>
      <c r="FZ228" s="24"/>
      <c r="GA228" s="24"/>
      <c r="GC228" s="1010" t="str">
        <f>IF(Table1[[#This Row],[Global Trade Item Number (GTIN)]]="","",Table1[[#This Row],[Global Trade Item Number (GTIN)]])</f>
        <v/>
      </c>
      <c r="GD228" s="790" t="str">
        <f>IF(Table1[[#This Row],[WAWI-Nr./ Kreditoren-Nummer
(ASDV)]]&lt;&gt;"",Table1[[#This Row],[WAWI-Nr./ Kreditoren-Nummer
(ASDV)]],"")</f>
        <v/>
      </c>
      <c r="GE228" s="190"/>
      <c r="GF228" s="790" t="str">
        <f>IF(Table1[[#This Row],[Gültig ab (Datum)]]&lt;&gt;"","31.12.9999","")</f>
        <v/>
      </c>
      <c r="GG228" s="190"/>
      <c r="GH228" s="190"/>
      <c r="GI228" s="616"/>
      <c r="GJ228" s="765"/>
      <c r="GK228" s="763"/>
      <c r="GL228" s="617"/>
      <c r="GM228" s="617"/>
      <c r="GN228" s="617"/>
      <c r="GO228" s="617"/>
      <c r="GP228" s="617"/>
      <c r="GQ228" s="775"/>
      <c r="GR228" s="771"/>
      <c r="GS228" s="159"/>
      <c r="GT228" s="610"/>
      <c r="GU228" s="610"/>
      <c r="GV228" s="610"/>
      <c r="GW228" s="610"/>
      <c r="GX228" s="610"/>
      <c r="GY228" s="610"/>
      <c r="GZ228" s="610"/>
      <c r="HA228" s="610"/>
      <c r="HB228" s="771"/>
      <c r="HC228" s="610"/>
      <c r="HD228" s="610"/>
      <c r="HE228" s="610"/>
      <c r="HF228" s="610"/>
      <c r="HG228" s="610"/>
      <c r="HH228" s="610"/>
      <c r="HI228" s="610"/>
      <c r="HJ228" s="610"/>
      <c r="HK228" s="610"/>
      <c r="HL228" s="771"/>
      <c r="HM228" s="610"/>
      <c r="HN228" s="610"/>
      <c r="HO228" s="610"/>
      <c r="HP228" s="610"/>
      <c r="HQ228" s="610"/>
      <c r="HR228" s="610"/>
      <c r="HS228" s="610"/>
      <c r="HT228" s="610"/>
      <c r="HU228" s="610"/>
      <c r="HV228" s="771"/>
      <c r="HW228" s="610"/>
      <c r="HX228" s="610"/>
      <c r="HY228" s="610"/>
      <c r="HZ228" s="610"/>
      <c r="IA228" s="610"/>
      <c r="IB228" s="610"/>
      <c r="IC228" s="610"/>
      <c r="ID228" s="610"/>
      <c r="IE228" s="610"/>
      <c r="IF228" s="610"/>
      <c r="IG228" s="771"/>
      <c r="IH228" s="610"/>
      <c r="II228" s="610"/>
      <c r="IJ228" s="610"/>
      <c r="IK228" s="610"/>
      <c r="IL228" s="610"/>
      <c r="IM228" s="610"/>
      <c r="IN228" s="610"/>
      <c r="IO228" s="610"/>
      <c r="IP228" s="610"/>
      <c r="IQ228" s="610"/>
      <c r="IR228" s="771"/>
      <c r="IS228" s="610"/>
      <c r="IT228" s="610"/>
      <c r="IU228" s="610"/>
      <c r="IV228" s="610"/>
      <c r="IW228" s="610"/>
      <c r="IX228" s="610"/>
      <c r="IY228" s="610"/>
      <c r="IZ228" s="610"/>
      <c r="JA228" s="610"/>
      <c r="JB228" s="610"/>
      <c r="JC228" s="771"/>
      <c r="JD228" s="610"/>
      <c r="JE228" s="610"/>
      <c r="JF228" s="610"/>
      <c r="JG228" s="610"/>
      <c r="JH228" s="610"/>
      <c r="JI228" s="610"/>
      <c r="JJ228" s="610"/>
      <c r="JK228" s="610"/>
      <c r="JL228" s="610"/>
      <c r="JM228" s="827"/>
      <c r="JN228" s="771"/>
      <c r="JO228" s="610"/>
      <c r="JP228" s="610"/>
      <c r="JQ228" s="610"/>
      <c r="JR228" s="610"/>
      <c r="JS228" s="610"/>
      <c r="JT228" s="610"/>
      <c r="JU228" s="610"/>
      <c r="JV228" s="610"/>
      <c r="JW228" s="610"/>
      <c r="JX228" s="610"/>
      <c r="JY228" s="771"/>
      <c r="JZ228" s="610"/>
      <c r="KA228" s="610"/>
      <c r="KB228" s="610"/>
      <c r="KC228" s="610"/>
      <c r="KD228" s="610"/>
      <c r="KE228" s="610"/>
      <c r="KF228" s="610"/>
      <c r="KG228" s="610"/>
      <c r="KH228" s="610"/>
      <c r="KI228" s="610"/>
      <c r="KL228" s="803" t="str">
        <f>IF(Table1[[#This Row],[GTIN]]&lt;&gt;"",Table1[[#This Row],[GTIN]],"")</f>
        <v/>
      </c>
      <c r="KM228" s="804" t="str">
        <f>Table1[[#This Row],[Kreditor]]</f>
        <v/>
      </c>
      <c r="KN228" s="805" t="str">
        <f>IF(Table1[[#This Row],[Gültig ab (Datum)]]&lt;&gt;"",Table1[[#This Row],[Gültig ab (Datum)]],"")</f>
        <v/>
      </c>
      <c r="KO228" s="805" t="str">
        <f>Table1[[#This Row],[Gültig bis]]</f>
        <v/>
      </c>
      <c r="KP228" s="818" t="str">
        <f>IF(Table1[[#This Row],[Artikel verpackt? 
(X=Ja)]]="","",Table1[[#This Row],[Artikel verpackt? 
(X=Ja)]])</f>
        <v/>
      </c>
      <c r="KQ228" s="806" t="str">
        <f>IF(Table1[[#This Row],[Verpackung recyclingfähig?
(X=Ja)]]="","",Table1[[#This Row],[Verpackung recyclingfähig?
(X=Ja)]])</f>
        <v/>
      </c>
      <c r="KR228" s="807"/>
      <c r="KS228" s="808"/>
      <c r="KT228" s="809"/>
      <c r="KU228" s="809"/>
      <c r="KV228" s="809"/>
      <c r="KW228" s="809"/>
      <c r="KX228" s="809"/>
      <c r="KY228" s="809"/>
      <c r="KZ228" s="810"/>
      <c r="LA228" s="811" t="str">
        <f>IF(Table1[[#This Row],[Hauptkörper - B1 - Art]]="","",VLOOKUP(Table1[[#This Row],[Hauptkörper - B1 - Art]],'DD FD'!B:C,2,FALSE))</f>
        <v/>
      </c>
      <c r="LB228" s="812" t="str">
        <f>IF(Table1[[#This Row],[Hauptkörper - B1 - Fraktion]]="","",VLOOKUP(Table1[[#This Row],[Hauptkörper - B1 - Fraktion]],'DD FD'!H:J,3,FALSE))</f>
        <v/>
      </c>
      <c r="LC228" s="809" t="str">
        <f>IF(Table1[[#This Row],[Hauptkörper - B1 - Gewicht
(in G)]]="","",Table1[[#This Row],[Hauptkörper - B1 - Gewicht
(in G)]])</f>
        <v/>
      </c>
      <c r="LD228" s="809" t="str">
        <f>IF(Table1[[#This Row],[Hauptkörper - B1 - Lizenzierungs-pflichtig? (X=Ja)]]="","",Table1[[#This Row],[Hauptkörper - B1 - Lizenzierungs-pflichtig? (X=Ja)]])</f>
        <v/>
      </c>
      <c r="LE228" s="812" t="str">
        <f>IF(Table1[[#This Row],[Hauptkörper - B1 - Virgin Material]]="","",VLOOKUP(Table1[[#This Row],[Hauptkörper - B1 - Virgin Material]],'DD FD'!AJ:AK,2,FALSE))</f>
        <v/>
      </c>
      <c r="LF228" s="813" t="str">
        <f>IF(Table1[[#This Row],[Hauptkörper - B1 - Virgin Material Anteil (in %)]]="","",Table1[[#This Row],[Hauptkörper - B1 - Virgin Material Anteil (in %)]])</f>
        <v/>
      </c>
      <c r="LG228" s="812" t="str">
        <f>IF(Table1[[#This Row],[Hauptkörper - B1 - Recyceltes Material]]="","",VLOOKUP(Table1[[#This Row],[Hauptkörper - B1 - Recyceltes Material]],'DD FD'!AL:AM,2,FALSE))</f>
        <v/>
      </c>
      <c r="LH228" s="813" t="str">
        <f>IF(Table1[[#This Row],[Hauptkörper - B1 - Recyceltes Material Anteil (in %)]]="","",Table1[[#This Row],[Hauptkörper - B1 - Recyceltes Material Anteil (in %)]])</f>
        <v/>
      </c>
      <c r="LI228" s="814" t="str">
        <f>IF(Table1[[#This Row],[Hauptkörper - B1 - Beschichtung]]="","",VLOOKUP(Table1[[#This Row],[Hauptkörper - B1 - Beschichtung]],'DD FD'!AE:AF,2,FALSE))</f>
        <v/>
      </c>
      <c r="LJ228" s="815" t="str">
        <f>IF(Table1[[#This Row],[Hauptkörper - B1 - Beschichtung Anteil (in %)]]="","",Table1[[#This Row],[Hauptkörper - B1 - Beschichtung Anteil (in %)]])</f>
        <v/>
      </c>
      <c r="LK228" s="811" t="str">
        <f>IF(Table1[[#This Row],[Hauptkörper - B2 - Art]]="","",VLOOKUP(Table1[[#This Row],[Hauptkörper - B2 - Art]],'DD FD'!B:C,2,FALSE))</f>
        <v/>
      </c>
      <c r="LL228" s="812" t="str">
        <f>IF(Table1[[#This Row],[Hauptkörper - B2 - Fraktion]]="","",VLOOKUP(Table1[[#This Row],[Hauptkörper - B2 - Fraktion]],'DD FD'!H:J,3,FALSE))</f>
        <v/>
      </c>
      <c r="LM228" s="809" t="str">
        <f>IF(Table1[[#This Row],[Hauptkörper - B2 - Gewicht
(in G)]]="","",Table1[[#This Row],[Hauptkörper - B2 - Gewicht
(in G)]])</f>
        <v/>
      </c>
      <c r="LN228" s="809" t="str">
        <f>IF(Table1[[#This Row],[Hauptkörper - B2 - Lizenzierungs-pflichtig? (X=Ja)]]="","",Table1[[#This Row],[Hauptkörper - B2 - Lizenzierungs-pflichtig? (X=Ja)]])</f>
        <v/>
      </c>
      <c r="LO228" s="812" t="str">
        <f>IF(Table1[[#This Row],[Hauptkörper - B2 - Virgin Material]]="","",VLOOKUP(Table1[[#This Row],[Hauptkörper - B2 - Virgin Material]],'DD FD'!AJ:AK,2,FALSE))</f>
        <v/>
      </c>
      <c r="LP228" s="813" t="str">
        <f>IF(Table1[[#This Row],[Hauptkörper - B2 - Virgin Material Anteil (in %)]]="","",Table1[[#This Row],[Hauptkörper - B2 - Virgin Material Anteil (in %)]])</f>
        <v/>
      </c>
      <c r="LQ228" s="812" t="str">
        <f>IF(Table1[[#This Row],[Hauptkörper - B2 - Recyceltes Material]]="","",VLOOKUP(Table1[[#This Row],[Hauptkörper - B2 - Recyceltes Material]],'DD FD'!AL:AM,2,FALSE))</f>
        <v/>
      </c>
      <c r="LR228" s="813" t="str">
        <f>IF(Table1[[#This Row],[Hauptkörper - B2 - Recyceltes Material Anteil (in %)]]="","",Table1[[#This Row],[Hauptkörper - B2 - Recyceltes Material Anteil (in %)]])</f>
        <v/>
      </c>
      <c r="LS228" s="812" t="str">
        <f>IF(Table1[[#This Row],[Hauptkörper - B2 - Beschichtung]]="","",VLOOKUP(Table1[[#This Row],[Hauptkörper - B2 - Beschichtung]],'DD FD'!AE:AF,2,FALSE))</f>
        <v/>
      </c>
      <c r="LT228" s="815" t="str">
        <f>IF(Table1[[#This Row],[Hauptkörper - B2 - Beschichtung Anteil (in %)]]="","",Table1[[#This Row],[Hauptkörper - B2 - Beschichtung Anteil (in %)]])</f>
        <v/>
      </c>
      <c r="LU228" s="811" t="str">
        <f>IF(Table1[[#This Row],[Hauptkörper - B3 - Art]]="","",VLOOKUP(Table1[[#This Row],[Hauptkörper - B3 - Art]],'DD FD'!B:C,2,FALSE))</f>
        <v/>
      </c>
      <c r="LV228" s="812" t="str">
        <f>IF(Table1[[#This Row],[Hauptkörper - B3 - Fraktion]]="","",VLOOKUP(Table1[[#This Row],[Hauptkörper - B3 - Fraktion]],'DD FD'!H:J,3,FALSE))</f>
        <v/>
      </c>
      <c r="LW228" s="809" t="str">
        <f>IF(Table1[[#This Row],[Hauptkörper - B3 - Gewicht
(in G)]]="","",Table1[[#This Row],[Hauptkörper - B3 - Gewicht
(in G)]])</f>
        <v/>
      </c>
      <c r="LX228" s="809" t="str">
        <f>IF(Table1[[#This Row],[Hauptkörper - B3 - Lizenzierungs-pflichtig? (X=Ja)]]="","",Table1[[#This Row],[Hauptkörper - B3 - Lizenzierungs-pflichtig? (X=Ja)]])</f>
        <v/>
      </c>
      <c r="LY228" s="812" t="str">
        <f>IF(Table1[[#This Row],[Hauptkörper - B3 - Virgin Material]]="","",VLOOKUP(Table1[[#This Row],[Hauptkörper - B3 - Virgin Material]],'DD FD'!AJ:AK,2,FALSE))</f>
        <v/>
      </c>
      <c r="LZ228" s="813" t="str">
        <f>IF(Table1[[#This Row],[Hauptkörper - B3 - Virgin Material Anteil (in %)]]="","",Table1[[#This Row],[Hauptkörper - B3 - Virgin Material Anteil (in %)]])</f>
        <v/>
      </c>
      <c r="MA228" s="812" t="str">
        <f>IF(Table1[[#This Row],[Hauptkörper - B3 - Recyceltes Material]]="","",VLOOKUP(Table1[[#This Row],[Hauptkörper - B3 - Recyceltes Material]],'DD FD'!AL:AM,2,FALSE))</f>
        <v/>
      </c>
      <c r="MB228" s="813" t="str">
        <f>IF(Table1[[#This Row],[Hauptkörper - B3 - Recyceltes Material Anteil (in %)]]="","",Table1[[#This Row],[Hauptkörper - B3 - Recyceltes Material Anteil (in %)]])</f>
        <v/>
      </c>
      <c r="MC228" s="812" t="str">
        <f>IF(Table1[[#This Row],[Hauptkörper - B3 - Beschichtung]]="","",VLOOKUP(Table1[[#This Row],[Hauptkörper - B3 - Beschichtung]],'DD FD'!AE:AF,2,FALSE))</f>
        <v/>
      </c>
      <c r="MD228" s="815" t="str">
        <f>IF(Table1[[#This Row],[Hauptkörper - B3 - Beschichtung Anteil (in %)]]="","",Table1[[#This Row],[Hauptkörper - B3 - Beschichtung Anteil (in %)]])</f>
        <v/>
      </c>
      <c r="ME228" s="811" t="str">
        <f>IF(Table1[[#This Row],[Verschluss - B1 - Art]]="","",VLOOKUP(Table1[[#This Row],[Verschluss - B1 - Art]],'DD FD'!D:E,2,FALSE))</f>
        <v/>
      </c>
      <c r="MF228" s="812" t="str">
        <f>IF(Table1[[#This Row],[Verschluss - B1 - Fraktion]]="","",VLOOKUP(Table1[[#This Row],[Verschluss - B1 - Fraktion]],'DD FD'!H:J,3,FALSE))</f>
        <v/>
      </c>
      <c r="MG228" s="809" t="str">
        <f>IF(Table1[[#This Row],[Verschluss - B1 - Gewicht (in G)]]="","",Table1[[#This Row],[Verschluss - B1 - Gewicht (in G)]])</f>
        <v/>
      </c>
      <c r="MH228" s="809" t="str">
        <f>IF(Table1[[#This Row],[Verschluss - B1 - Lizenzierungs-pflichtig? (X=Ja)]]="","",Table1[[#This Row],[Verschluss - B1 - Lizenzierungs-pflichtig? (X=Ja)]])</f>
        <v/>
      </c>
      <c r="MI228" s="809" t="str">
        <f>IF(Table1[[#This Row],[Verschluss - B1 - Trennbar vom Hauptkörper? (X=Ja)]]="","",Table1[[#This Row],[Verschluss - B1 - Trennbar vom Hauptkörper? (X=Ja)]])</f>
        <v/>
      </c>
      <c r="MJ228" s="812" t="str">
        <f>IF(Table1[[#This Row],[Verschluss - B1 - Virgin Material]]="","",VLOOKUP(Table1[[#This Row],[Verschluss - B1 - Virgin Material]],'DD FD'!AJ:AK,2,FALSE))</f>
        <v/>
      </c>
      <c r="MK228" s="813" t="str">
        <f>IF(Table1[[#This Row],[Verschluss - B1 - Virgin Material Anteil (in %)]]="","",Table1[[#This Row],[Verschluss - B1 - Virgin Material Anteil (in %)]])</f>
        <v/>
      </c>
      <c r="ML228" s="812" t="str">
        <f>IF(Table1[[#This Row],[Verschluss - B1 - Recyceltes Material]]="","",VLOOKUP(Table1[[#This Row],[Verschluss - B1 - Recyceltes Material]],'DD FD'!AL:AM,2,FALSE))</f>
        <v/>
      </c>
      <c r="MM228" s="813" t="str">
        <f>IF(Table1[[#This Row],[Verschluss - B1 - Recyceltes Material Anteil (in %)]]="","",Table1[[#This Row],[Verschluss - B1 - Recyceltes Material Anteil (in %)]])</f>
        <v/>
      </c>
      <c r="MN228" s="812" t="str">
        <f>IF(Table1[[#This Row],[Verschluss - B1 - Beschichtung]]="","",VLOOKUP(Table1[[#This Row],[Verschluss - B1 - Beschichtung]],'DD FD'!AE:AF,2,FALSE))</f>
        <v/>
      </c>
      <c r="MO228" s="815" t="str">
        <f>IF(Table1[[#This Row],[Verschluss - B1 - Beschichtung Anteil (in %)]]="","",Table1[[#This Row],[Verschluss - B1 - Beschichtung Anteil (in %)]])</f>
        <v/>
      </c>
      <c r="MP228" s="811" t="str">
        <f>IF(Table1[[#This Row],[Verschluss - B2 - Art]]="","",VLOOKUP(Table1[[#This Row],[Verschluss - B2 - Art]],'DD FD'!D:E,2,FALSE))</f>
        <v/>
      </c>
      <c r="MQ228" s="812" t="str">
        <f>IF(Table1[[#This Row],[Verschluss - B2 - Fraktion]]="","",VLOOKUP(Table1[[#This Row],[Verschluss - B2 - Fraktion]],'DD FD'!H:J,3,FALSE))</f>
        <v/>
      </c>
      <c r="MR228" s="809" t="str">
        <f>IF(Table1[[#This Row],[Verschluss - B2 - Gewicht (in G)]]="","",Table1[[#This Row],[Verschluss - B2 - Gewicht (in G)]])</f>
        <v/>
      </c>
      <c r="MS228" s="809" t="str">
        <f>IF(Table1[[#This Row],[Verschluss - B2 - Lizenzierungs-pflichtig? (X=Ja)]]="","",Table1[[#This Row],[Verschluss - B2 - Lizenzierungs-pflichtig? (X=Ja)]])</f>
        <v/>
      </c>
      <c r="MT228" s="809" t="str">
        <f>IF(Table1[[#This Row],[Verschluss - B2 - Trennbar vom Hauptkörper? (X=Ja)]]="","",Table1[[#This Row],[Verschluss - B2 - Trennbar vom Hauptkörper? (X=Ja)]])</f>
        <v/>
      </c>
      <c r="MU228" s="812" t="str">
        <f>IF(Table1[[#This Row],[Verschluss - B2 - Virgin Material]]="","",VLOOKUP(Table1[[#This Row],[Verschluss - B2 - Virgin Material]],'DD FD'!AJ:AK,2,FALSE))</f>
        <v/>
      </c>
      <c r="MV228" s="813" t="str">
        <f>IF(Table1[[#This Row],[Verschluss - B2 - Virgin Material Anteil (in %)]]="","",Table1[[#This Row],[Verschluss - B2 - Virgin Material Anteil (in %)]])</f>
        <v/>
      </c>
      <c r="MW228" s="812" t="str">
        <f>IF(Table1[[#This Row],[Verschluss - B2 - Recyceltes Material]]="","",VLOOKUP(Table1[[#This Row],[Verschluss - B2 - Recyceltes Material]],'DD FD'!AL:AM,2,FALSE))</f>
        <v/>
      </c>
      <c r="MX228" s="813" t="str">
        <f>IF(Table1[[#This Row],[Verschluss - B2 - Recyceltes Material Anteil (in %)]]="","",Table1[[#This Row],[Verschluss - B2 - Recyceltes Material Anteil (in %)]])</f>
        <v/>
      </c>
      <c r="MY228" s="812" t="str">
        <f>IF(Table1[[#This Row],[Verschluss - B2 - Beschichtung]]="","",VLOOKUP(Table1[[#This Row],[Verschluss - B2 - Beschichtung]],'DD FD'!AE:AF,2,FALSE))</f>
        <v/>
      </c>
      <c r="MZ228" s="815" t="str">
        <f>IF(Table1[[#This Row],[Verschluss - B2 - Beschichtung Anteil (in %)]]="","",Table1[[#This Row],[Verschluss - B2 - Beschichtung Anteil (in %)]])</f>
        <v/>
      </c>
      <c r="NA228" s="811" t="str">
        <f>IF(Table1[[#This Row],[Verschluss - B3 - Art]]="","",VLOOKUP(Table1[[#This Row],[Verschluss - B3 - Art]],'DD FD'!D:E,2,FALSE))</f>
        <v/>
      </c>
      <c r="NB228" s="812" t="str">
        <f>IF(Table1[[#This Row],[Verschluss - B3 - Fraktion]]="","",VLOOKUP(Table1[[#This Row],[Verschluss - B3 - Fraktion]],'DD FD'!H:J,3,FALSE))</f>
        <v/>
      </c>
      <c r="NC228" s="809" t="str">
        <f>IF(Table1[[#This Row],[Verschluss - B3 - Gewicht (in G)]]="","",Table1[[#This Row],[Verschluss - B3 - Gewicht (in G)]])</f>
        <v/>
      </c>
      <c r="ND228" s="809" t="str">
        <f>IF(Table1[[#This Row],[Verschluss - B3 - Lizenzierungs-pflichtig? (X=Ja)]]="","",Table1[[#This Row],[Verschluss - B3 - Lizenzierungs-pflichtig? (X=Ja)]])</f>
        <v/>
      </c>
      <c r="NE228" s="809" t="str">
        <f>IF(Table1[[#This Row],[Verschluss - B3 - Trennbar vom Hauptkörper? (X=Ja)]]="","",Table1[[#This Row],[Verschluss - B3 - Trennbar vom Hauptkörper? (X=Ja)]])</f>
        <v/>
      </c>
      <c r="NF228" s="812" t="str">
        <f>IF(Table1[[#This Row],[Verschluss - B3 - Virgin Material]]="","",VLOOKUP(Table1[[#This Row],[Verschluss - B3 - Virgin Material]],'DD FD'!AJ:AK,2,FALSE))</f>
        <v/>
      </c>
      <c r="NG228" s="813" t="str">
        <f>IF(Table1[[#This Row],[Verschluss - B3 - Virgin Material Anteil (in %)]]="","",Table1[[#This Row],[Verschluss - B3 - Virgin Material Anteil (in %)]])</f>
        <v/>
      </c>
      <c r="NH228" s="812" t="str">
        <f>IF(Table1[[#This Row],[Verschluss - B3 - Recyceltes Material]]="","",VLOOKUP(Table1[[#This Row],[Verschluss - B3 - Recyceltes Material]],'DD FD'!AL:AM,2,FALSE))</f>
        <v/>
      </c>
      <c r="NI228" s="813" t="str">
        <f>IF(Table1[[#This Row],[Verschluss - B3 - Recyceltes Material Anteil (in %)]]="","",Table1[[#This Row],[Verschluss - B3 - Recyceltes Material Anteil (in %)]])</f>
        <v/>
      </c>
      <c r="NJ228" s="812" t="str">
        <f>IF(Table1[[#This Row],[Verschluss - B3 - Beschichtung]]="","",VLOOKUP(Table1[[#This Row],[Verschluss - B3 - Beschichtung]],'DD FD'!AE:AF,2,FALSE))</f>
        <v/>
      </c>
      <c r="NK228" s="815" t="str">
        <f>IF(Table1[[#This Row],[Verschluss - B3 - Beschichtung Anteil (in %)]]="","",Table1[[#This Row],[Verschluss - B3 - Beschichtung Anteil (in %)]])</f>
        <v/>
      </c>
      <c r="NL228" s="811" t="str">
        <f>IF(Table1[[#This Row],[Etikett - B1 - Art]]="","",VLOOKUP(Table1[[#This Row],[Etikett - B1 - Art]],'DD FD'!F:G,2,FALSE))</f>
        <v/>
      </c>
      <c r="NM228" s="812" t="str">
        <f>IF(Table1[[#This Row],[Etikett - B1 - Fraktion]]="","",VLOOKUP(Table1[[#This Row],[Etikett - B1 - Fraktion]],'DD FD'!H:J,3,FALSE))</f>
        <v/>
      </c>
      <c r="NN228" s="809" t="str">
        <f>IF(Table1[[#This Row],[Etikett - B1 - Gewicht (in G)]]="","",Table1[[#This Row],[Etikett - B1 - Gewicht (in G)]])</f>
        <v/>
      </c>
      <c r="NO228" s="809" t="str">
        <f>IF(Table1[[#This Row],[Etikett - B1 - Lizenzierungs-pflichtig? (X=Ja)]]="","",Table1[[#This Row],[Etikett - B1 - Lizenzierungs-pflichtig? (X=Ja)]])</f>
        <v/>
      </c>
      <c r="NP228" s="809" t="str">
        <f>IF(Table1[[#This Row],[Etikett - B1 - Trennbar vom Hauptkörper? (X=Ja)]]="","",Table1[[#This Row],[Etikett - B1 - Trennbar vom Hauptkörper? (X=Ja)]])</f>
        <v/>
      </c>
      <c r="NQ228" s="812" t="str">
        <f>IF(Table1[[#This Row],[Etikett - B1 - Virgin Material]]="","",VLOOKUP(Table1[[#This Row],[Etikett - B1 - Virgin Material]],'DD FD'!AJ:AK,2,FALSE))</f>
        <v/>
      </c>
      <c r="NR228" s="813" t="str">
        <f>IF(Table1[[#This Row],[Etikett - B1 - Virgin Material Anteil (in %)]]="","",Table1[[#This Row],[Etikett - B1 - Virgin Material Anteil (in %)]])</f>
        <v/>
      </c>
      <c r="NS228" s="812" t="str">
        <f>IF(Table1[[#This Row],[Etikett - B1 - Recyceltes Material]]="","",VLOOKUP(Table1[[#This Row],[Etikett - B1 - Recyceltes Material]],'DD FD'!AL:AM,2,FALSE))</f>
        <v/>
      </c>
      <c r="NT228" s="813" t="str">
        <f>IF(Table1[[#This Row],[Etikett - B1 - Recyceltes Material Anteil (in %)]]="","",Table1[[#This Row],[Etikett - B1 - Recyceltes Material Anteil (in %)]])</f>
        <v/>
      </c>
      <c r="NU228" s="812" t="str">
        <f>IF(Table1[[#This Row],[Etikett - B1 - Beschichtung]]="","",VLOOKUP(Table1[[#This Row],[Etikett - B1 - Beschichtung]],'DD FD'!AE:AF,2,FALSE))</f>
        <v/>
      </c>
      <c r="NV228" s="815" t="str">
        <f>IF(Table1[[#This Row],[Etikett - B1 - Beschichtung Anteil (in %)]]="","",Table1[[#This Row],[Etikett - B1 - Beschichtung Anteil (in %)]])</f>
        <v/>
      </c>
      <c r="NW228" s="811" t="str">
        <f>IF(Table1[[#This Row],[Etikett - B2 - Art]]="","",VLOOKUP(Table1[[#This Row],[Etikett - B2 - Art]],'DD FD'!F:G,2,FALSE))</f>
        <v/>
      </c>
      <c r="NX228" s="812" t="str">
        <f>IF(Table1[[#This Row],[Etikett - B2 - Fraktion]]="","",VLOOKUP(Table1[[#This Row],[Etikett - B2 - Fraktion]],'DD FD'!H:J,3,FALSE))</f>
        <v/>
      </c>
      <c r="NY228" s="809" t="str">
        <f>IF(Table1[[#This Row],[Etikett - B2 - Gewicht (in G)]]="","",Table1[[#This Row],[Etikett - B2 - Gewicht (in G)]])</f>
        <v/>
      </c>
      <c r="NZ228" s="809" t="str">
        <f>IF(Table1[[#This Row],[Etikett - B2 - Lizenzierungs-pflichtig? (X=Ja)]]="","",Table1[[#This Row],[Etikett - B2 - Lizenzierungs-pflichtig? (X=Ja)]])</f>
        <v/>
      </c>
      <c r="OA228" s="809" t="str">
        <f>IF(Table1[[#This Row],[Etikett - B2 - Trennbar vom Hauptkörper? (X=Ja)]]="","",Table1[[#This Row],[Etikett - B2 - Trennbar vom Hauptkörper? (X=Ja)]])</f>
        <v/>
      </c>
      <c r="OB228" s="812" t="str">
        <f>IF(Table1[[#This Row],[Etikett - B2 - Virgin Material]]="","",VLOOKUP(Table1[[#This Row],[Etikett - B2 - Virgin Material]],'DD FD'!AJ:AK,2,FALSE))</f>
        <v/>
      </c>
      <c r="OC228" s="813" t="str">
        <f>IF(Table1[[#This Row],[Etikett - B2 - Virgin Material Anteil (in %)]]="","",Table1[[#This Row],[Etikett - B2 - Virgin Material Anteil (in %)]])</f>
        <v/>
      </c>
      <c r="OD228" s="812" t="str">
        <f>IF(Table1[[#This Row],[Etikett - B2 - Recyceltes Material]]="","",VLOOKUP(Table1[[#This Row],[Etikett - B2 - Recyceltes Material]],'DD FD'!AL:AM,2,FALSE))</f>
        <v/>
      </c>
      <c r="OE228" s="813" t="str">
        <f>IF(Table1[[#This Row],[Etikett - B2 - Recyceltes Material Anteil (in %)]]="","",Table1[[#This Row],[Etikett - B2 - Recyceltes Material Anteil (in %)]])</f>
        <v/>
      </c>
      <c r="OF228" s="812" t="str">
        <f>IF(Table1[[#This Row],[Etikett - B2 - Beschichtung]]="","",VLOOKUP(Table1[[#This Row],[Etikett - B2 - Beschichtung]],'DD FD'!AE:AF,2,FALSE))</f>
        <v/>
      </c>
      <c r="OG228" s="815" t="str">
        <f>IF(Table1[[#This Row],[Etikett - B2 - Beschichtung Anteil (in %)]]="","",Table1[[#This Row],[Etikett - B2 - Beschichtung Anteil (in %)]])</f>
        <v/>
      </c>
      <c r="OH228" s="811" t="str">
        <f>IF(Table1[[#This Row],[Etikett - B3 - Art]]="","",VLOOKUP(Table1[[#This Row],[Etikett - B3 - Art]],'DD FD'!F:G,2,FALSE))</f>
        <v/>
      </c>
      <c r="OI228" s="812" t="str">
        <f>IF(Table1[[#This Row],[Etikett - B3 - Fraktion]]="","",VLOOKUP(Table1[[#This Row],[Etikett - B3 - Fraktion]],'DD FD'!H:J,3,FALSE))</f>
        <v/>
      </c>
      <c r="OJ228" s="809" t="str">
        <f>IF(Table1[[#This Row],[Etikett - B3 - Gewicht (in G)]]="","",Table1[[#This Row],[Etikett - B3 - Gewicht (in G)]])</f>
        <v/>
      </c>
      <c r="OK228" s="809" t="str">
        <f>IF(Table1[[#This Row],[Etikett - B3 - Lizenzierungs-pflichtig? (X=Ja)]]="","",Table1[[#This Row],[Etikett - B3 - Lizenzierungs-pflichtig? (X=Ja)]])</f>
        <v/>
      </c>
      <c r="OL228" s="809" t="str">
        <f>IF(Table1[[#This Row],[Etikett - B3 - Trennbar vom Hauptkörper? (X=Ja)]]="","",Table1[[#This Row],[Etikett - B3 - Trennbar vom Hauptkörper? (X=Ja)]])</f>
        <v/>
      </c>
      <c r="OM228" s="812" t="str">
        <f>IF(Table1[[#This Row],[Etikett - B3 - Virgin Material]]="","",VLOOKUP(Table1[[#This Row],[Etikett - B3 - Virgin Material]],'DD FD'!AJ:AK,2,FALSE))</f>
        <v/>
      </c>
      <c r="ON228" s="813" t="str">
        <f>IF(Table1[[#This Row],[Etikett - B3 - Virgin Material Anteil (in %)]]="","",Table1[[#This Row],[Etikett - B3 - Virgin Material Anteil (in %)]])</f>
        <v/>
      </c>
      <c r="OO228" s="812" t="str">
        <f>IF(Table1[[#This Row],[Etikett - B3 - Recyceltes Material]]="","",VLOOKUP(Table1[[#This Row],[Etikett - B3 - Recyceltes Material]],'DD FD'!AL:AM,2,FALSE))</f>
        <v/>
      </c>
      <c r="OP228" s="813" t="str">
        <f>IF(Table1[[#This Row],[Etikett - B3 - Recyceltes Material Anteil (in %)]]="","",Table1[[#This Row],[Etikett - B3 - Recyceltes Material Anteil (in %)]])</f>
        <v/>
      </c>
      <c r="OQ228" s="812" t="str">
        <f>IF(Table1[[#This Row],[Etikett - B3 - Beschichtung]]="","",VLOOKUP(Table1[[#This Row],[Etikett - B3 - Beschichtung]],'DD FD'!AE:AF,2,FALSE))</f>
        <v/>
      </c>
      <c r="OR228" s="861" t="str">
        <f>IF(Table1[[#This Row],[Etikett - B3 - Beschichtung Anteil (in %)]]="","",Table1[[#This Row],[Etikett - B3 - Beschichtung Anteil (in %)]])</f>
        <v/>
      </c>
      <c r="OS228" s="866">
        <f>ROUNDUP(SUM(
IF(AND(LB228='DD FD'!$J$7,LD228='DD FD'!$AI$3),LC228,0),
IF(AND(LL228='DD FD'!$J$7,LN228='DD FD'!$AI$3),LM228,0),
IF(AND(LV228='DD FD'!$J$7,LX228='DD FD'!$AI$3),LW228,0),
IF(AND(MF228='DD FD'!$J$7,MH228='DD FD'!$AI$3),MG228,0),
IF(AND(MQ228='DD FD'!$J$7,MS228='DD FD'!$AI$3),MR228,0),
IF(AND(NB228='DD FD'!$J$7,ND228='DD FD'!$AI$3),NC228,0),
IF(AND(NM228='DD FD'!$J$7,NO228='DD FD'!$AI$3),NN228,0),
IF(AND(NX228='DD FD'!$J$7,NZ228='DD FD'!$AI$3),NY228,0),
IF(AND(OI228='DD FD'!$J$7,OK228='DD FD'!$AI$3),OJ228,0),
),2)</f>
        <v>0</v>
      </c>
      <c r="OT228" s="865">
        <f>ROUNDUP(SUM(
IF(AND(LB228='DD FD'!$J$6,LD228='DD FD'!$AI$3),LC228,0),
IF(AND(LL228='DD FD'!$J$6,LN228='DD FD'!$AI$3),LM228,0),
IF(AND(LV228='DD FD'!$J$6,LX228='DD FD'!$AI$3),LW228,0),
IF(AND(MF228='DD FD'!$J$6,MH228='DD FD'!$AI$3),MG228,0),
IF(AND(MQ228='DD FD'!$J$6,MS228='DD FD'!$AI$3),MR228,0),
IF(AND(NB228='DD FD'!$J$6,ND228='DD FD'!$AI$3),NC228,0),
IF(AND(NM228='DD FD'!$J$6,NO228='DD FD'!$AI$3),NN228,0),
IF(AND(NX228='DD FD'!$J$6,NZ228='DD FD'!$AI$3),NY228,0),
IF(AND(OI228='DD FD'!$J$6,OK228='DD FD'!$AI$3),OJ228,0),
),2)</f>
        <v>0</v>
      </c>
      <c r="OU228" s="865">
        <f>ROUNDUP(SUM(
IF(AND(LB228='DD FD'!$J$10,LD228='DD FD'!$AI$3),LC228,0),
IF(AND(LL228='DD FD'!$J$10,LN228='DD FD'!$AI$3),LM228,0),
IF(AND(LV228='DD FD'!$J$10,LX228='DD FD'!$AI$3),LW228,0),
IF(AND(MF228='DD FD'!$J$10,MH228='DD FD'!$AI$3),MG228,0),
IF(AND(MQ228='DD FD'!$J$10,MS228='DD FD'!$AI$3),MR228,0),
IF(AND(NB228='DD FD'!$J$10,ND228='DD FD'!$AI$3),NC228,0),
IF(AND(NM228='DD FD'!$J$10,NO228='DD FD'!$AI$3),NN228,0),
IF(AND(NX228='DD FD'!$J$10,NZ228='DD FD'!$AI$3),NY228,0),
IF(AND(OI228='DD FD'!$J$10,OK228='DD FD'!$AI$3),OJ228,0),
),2)</f>
        <v>0</v>
      </c>
      <c r="OV228" s="865">
        <f>ROUNDUP(SUM(
IF(AND(LB228='DD FD'!$J$8,LD228='DD FD'!$AI$3),LC228,0),
IF(AND(LL228='DD FD'!$J$8,LN228='DD FD'!$AI$3),LM228,0),
IF(AND(LV228='DD FD'!$J$8,LX228='DD FD'!$AI$3),LW228,0),
IF(AND(MF228='DD FD'!$J$8,MH228='DD FD'!$AI$3),MG228,0),
IF(AND(MQ228='DD FD'!$J$8,MS228='DD FD'!$AI$3),MR228,0),
IF(AND(NB228='DD FD'!$J$8,ND228='DD FD'!$AI$3),NC228,0),
IF(AND(NM228='DD FD'!$J$8,NO228='DD FD'!$AI$3),NN228,0),
IF(AND(NX228='DD FD'!$J$8,NZ228='DD FD'!$AI$3),NY228,0),
IF(AND(OI228='DD FD'!$J$8,OK228='DD FD'!$AI$3),OJ228,0),
),2)</f>
        <v>0</v>
      </c>
      <c r="OW228" s="865">
        <f>ROUNDUP(SUM(
IF(AND(LB228='DD FD'!$J$5,LD228='DD FD'!$AI$3),LC228,0),
IF(AND(LL228='DD FD'!$J$5,LN228='DD FD'!$AI$3),LM228,0),
IF(AND(LV228='DD FD'!$J$5,LX228='DD FD'!$AI$3),LW228,0),
IF(AND(MF228='DD FD'!$J$5,MH228='DD FD'!$AI$3),MG228,0),
IF(AND(MQ228='DD FD'!$J$5,MS228='DD FD'!$AI$3),MR228,0),
IF(AND(NB228='DD FD'!$J$5,ND228='DD FD'!$AI$3),NC228,0),
IF(AND(NM228='DD FD'!$J$5,NO228='DD FD'!$AI$3),NN228,0),
IF(AND(NX228='DD FD'!$J$5,NZ228='DD FD'!$AI$3),NY228,0),
IF(AND(OI228='DD FD'!$J$5,OK228='DD FD'!$AI$3),OJ228,0),
),2)</f>
        <v>0</v>
      </c>
      <c r="OX228" s="865">
        <f>ROUNDUP(SUM(
IF(AND(LB228='DD FD'!$J$9,LD228='DD FD'!$AI$3),LC228,0),
IF(AND(LL228='DD FD'!$J$9,LN228='DD FD'!$AI$3),LM228,0),
IF(AND(LV228='DD FD'!$J$9,LX228='DD FD'!$AI$3),LW228,0),
IF(AND(MF228='DD FD'!$J$9,MH228='DD FD'!$AI$3),MG228,0),
IF(AND(MQ228='DD FD'!$J$9,MS228='DD FD'!$AI$3),MR228,0),
IF(AND(NB228='DD FD'!$J$9,ND228='DD FD'!$AI$3),NC228,0),
IF(AND(NM228='DD FD'!$J$9,NO228='DD FD'!$AI$3),NN228,0),
IF(AND(NX228='DD FD'!$J$9,NZ228='DD FD'!$AI$3),NY228,0),
IF(AND(OI228='DD FD'!$J$9,OK228='DD FD'!$AI$3),OJ228,0),
),2)</f>
        <v>0</v>
      </c>
      <c r="OY228" s="865">
        <f>ROUNDUP(SUM(
IF(AND(LB228='DD FD'!$J$4,LD228='DD FD'!$AI$3),LC228,0),
IF(AND(LL228='DD FD'!$J$4,LN228='DD FD'!$AI$3),LM228,0),
IF(AND(LV228='DD FD'!$J$4,LX228='DD FD'!$AI$3),LW228,0),
IF(AND(MF228='DD FD'!$J$4,MH228='DD FD'!$AI$3),MG228,0),
IF(AND(MQ228='DD FD'!$J$4,MS228='DD FD'!$AI$3),MR228,0),
IF(AND(NB228='DD FD'!$J$4,ND228='DD FD'!$AI$3),NC228,0),
IF(AND(NM228='DD FD'!$J$4,NO228='DD FD'!$AI$3),NN228,0),
IF(AND(NX228='DD FD'!$J$4,NZ228='DD FD'!$AI$3),NY228,0),
IF(AND(OI228='DD FD'!$J$4,OK228='DD FD'!$AI$3),OJ228,0),
),2)</f>
        <v>0</v>
      </c>
      <c r="OZ228" s="867">
        <f>ROUNDUP(SUM(
IF(AND(LB228='DD FD'!$J$11,LD228='DD FD'!$AI$3),LC228,0),
IF(AND(LL228='DD FD'!$J$11,LN228='DD FD'!$AI$3),LM228,0),
IF(AND(LV228='DD FD'!$J$11,LX228='DD FD'!$AI$3),LW228,0),
IF(AND(MF228='DD FD'!$J$11,MH228='DD FD'!$AI$3),MG228,0),
IF(AND(MQ228='DD FD'!$J$11,MS228='DD FD'!$AI$3),MR228,0),
IF(AND(NB228='DD FD'!$J$11,ND228='DD FD'!$AI$3),NC228,0),
IF(AND(NM228='DD FD'!$J$11,NO228='DD FD'!$AI$3),NN228,0),
IF(AND(NX228='DD FD'!$J$11,NZ228='DD FD'!$AI$3),NY228,0),
IF(AND(OI228='DD FD'!$J$11,OK228='DD FD'!$AI$3),OJ228,0),
),2)</f>
        <v>0</v>
      </c>
    </row>
    <row r="229" spans="1:416">
      <c r="A229" s="663"/>
      <c r="B229" s="182"/>
      <c r="C229" s="282"/>
      <c r="D229" s="282"/>
      <c r="E229" s="183"/>
      <c r="F229" s="355"/>
      <c r="G229" s="359"/>
      <c r="H229" s="664"/>
      <c r="I229" s="173"/>
      <c r="J229" s="161" t="str">
        <f t="shared" si="81"/>
        <v/>
      </c>
      <c r="K229" s="633" t="str">
        <f t="shared" si="98"/>
        <v/>
      </c>
      <c r="L229" s="636"/>
      <c r="M229" s="124" t="str">
        <f t="shared" si="99"/>
        <v/>
      </c>
      <c r="N229" s="125" t="str">
        <f t="shared" si="82"/>
        <v/>
      </c>
      <c r="O229" s="175"/>
      <c r="P229" s="175"/>
      <c r="Q229" s="126" t="str">
        <f t="shared" si="100"/>
        <v/>
      </c>
      <c r="R229" s="184"/>
      <c r="S229" s="184"/>
      <c r="T229" s="182"/>
      <c r="U229" s="182"/>
      <c r="V229" s="182"/>
      <c r="W229" s="358"/>
      <c r="X229" s="182"/>
      <c r="Y229" s="183"/>
      <c r="Z229" s="123"/>
      <c r="AA229" s="176"/>
      <c r="AB229" s="176"/>
      <c r="AC229" s="176"/>
      <c r="AD229" s="176"/>
      <c r="AE229" s="176"/>
      <c r="AF229" s="176"/>
      <c r="AG229" s="127" t="str">
        <f t="shared" si="101"/>
        <v/>
      </c>
      <c r="AH229" s="127" t="str">
        <f t="shared" si="102"/>
        <v/>
      </c>
      <c r="AI229" s="370"/>
      <c r="AJ229" s="635"/>
      <c r="AK229" s="619" t="str">
        <f t="shared" si="103"/>
        <v/>
      </c>
      <c r="AL229" s="124" t="str">
        <f t="shared" si="83"/>
        <v/>
      </c>
      <c r="AM229" s="124" t="str">
        <f t="shared" si="84"/>
        <v/>
      </c>
      <c r="AN229" s="124" t="str">
        <f t="shared" si="85"/>
        <v/>
      </c>
      <c r="AO229" s="124" t="str">
        <f t="shared" si="86"/>
        <v/>
      </c>
      <c r="AP229" s="184"/>
      <c r="AQ229" s="182"/>
      <c r="AR229" s="182"/>
      <c r="AS229" s="182"/>
      <c r="AT229" s="182"/>
      <c r="AU229" s="127" t="str">
        <f t="shared" si="87"/>
        <v/>
      </c>
      <c r="AV229" s="354"/>
      <c r="AW229" s="127" t="str">
        <f t="shared" si="88"/>
        <v/>
      </c>
      <c r="AX229" s="144" t="str">
        <f t="shared" si="89"/>
        <v/>
      </c>
      <c r="AY229" s="182"/>
      <c r="AZ229" s="23"/>
      <c r="BA229" s="23"/>
      <c r="BB229" s="183"/>
      <c r="BC229" s="622"/>
      <c r="BD229" s="649" t="str">
        <f t="shared" si="104"/>
        <v/>
      </c>
      <c r="BE229" s="354"/>
      <c r="BF229" s="192" t="str">
        <f t="shared" si="105"/>
        <v/>
      </c>
      <c r="BG229" s="159"/>
      <c r="BH229" s="159"/>
      <c r="BI229" s="182"/>
      <c r="BJ229" s="194"/>
      <c r="BK229" s="194"/>
      <c r="BL229" s="194"/>
      <c r="BM229" s="127" t="str">
        <f t="shared" si="90"/>
        <v/>
      </c>
      <c r="BN229" s="194"/>
      <c r="BO229" s="178" t="str">
        <f t="shared" si="91"/>
        <v/>
      </c>
      <c r="BP229" s="191"/>
      <c r="BQ229" s="182"/>
      <c r="BR229" s="23"/>
      <c r="BS229" s="23"/>
      <c r="BT229" s="23"/>
      <c r="BU229" s="651"/>
      <c r="BV229" s="647"/>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633" t="str">
        <f t="shared" si="106"/>
        <v/>
      </c>
      <c r="DY229" s="736"/>
      <c r="DZ229" s="334"/>
      <c r="EA229" s="736"/>
      <c r="EB229" s="197"/>
      <c r="EC229" s="194"/>
      <c r="ED229" s="197"/>
      <c r="EE229" s="197"/>
      <c r="EF229" s="194"/>
      <c r="EG229" s="194"/>
      <c r="EH229" s="194"/>
      <c r="EI229" s="123" t="str">
        <f t="shared" si="92"/>
        <v/>
      </c>
      <c r="EJ229" s="194"/>
      <c r="EK229" s="620" t="str">
        <f t="shared" si="93"/>
        <v/>
      </c>
      <c r="EL229" s="756"/>
      <c r="EM229" s="620" t="str">
        <f t="shared" si="107"/>
        <v/>
      </c>
      <c r="EN229" s="733"/>
      <c r="EO229" s="163"/>
      <c r="EP229" s="163"/>
      <c r="EQ229" s="163"/>
      <c r="ER229" s="163"/>
      <c r="ES229" s="163"/>
      <c r="ET229" s="163"/>
      <c r="EU229" s="163"/>
      <c r="EV229" s="163"/>
      <c r="EW229" s="163"/>
      <c r="EX229" s="163"/>
      <c r="EY229" s="163"/>
      <c r="EZ229" s="163"/>
      <c r="FA229" s="163"/>
      <c r="FB229" s="163"/>
      <c r="FC229" s="742"/>
      <c r="FD229" s="648" t="str">
        <f t="shared" si="94"/>
        <v/>
      </c>
      <c r="FE229" s="183"/>
      <c r="FF229" s="201"/>
      <c r="FG229" s="201"/>
      <c r="FH229" s="201"/>
      <c r="FI229" s="201"/>
      <c r="FJ229" s="201"/>
      <c r="FK229" s="201"/>
      <c r="FL229" s="182"/>
      <c r="FM229" s="182"/>
      <c r="FN229" s="334"/>
      <c r="FO229" s="123" t="str">
        <f t="shared" si="95"/>
        <v/>
      </c>
      <c r="FP229" s="889" t="str">
        <f>IF(Table1[[#This Row],[Baumwollanteil (in %)]]&lt;&gt;"","05","")</f>
        <v/>
      </c>
      <c r="FQ229" s="999"/>
      <c r="FR229" s="179" t="str">
        <f t="shared" si="96"/>
        <v/>
      </c>
      <c r="FS229" s="175"/>
      <c r="FT229" s="175"/>
      <c r="FU229" s="175"/>
      <c r="FV229" s="745" t="str">
        <f t="shared" si="97"/>
        <v/>
      </c>
      <c r="FZ229" s="24"/>
      <c r="GA229" s="24"/>
      <c r="GC229" s="1010" t="str">
        <f>IF(Table1[[#This Row],[Global Trade Item Number (GTIN)]]="","",Table1[[#This Row],[Global Trade Item Number (GTIN)]])</f>
        <v/>
      </c>
      <c r="GD229" s="790" t="str">
        <f>IF(Table1[[#This Row],[WAWI-Nr./ Kreditoren-Nummer
(ASDV)]]&lt;&gt;"",Table1[[#This Row],[WAWI-Nr./ Kreditoren-Nummer
(ASDV)]],"")</f>
        <v/>
      </c>
      <c r="GE229" s="190"/>
      <c r="GF229" s="790" t="str">
        <f>IF(Table1[[#This Row],[Gültig ab (Datum)]]&lt;&gt;"","31.12.9999","")</f>
        <v/>
      </c>
      <c r="GG229" s="190"/>
      <c r="GH229" s="190"/>
      <c r="GI229" s="616"/>
      <c r="GJ229" s="765"/>
      <c r="GK229" s="763"/>
      <c r="GL229" s="617"/>
      <c r="GM229" s="617"/>
      <c r="GN229" s="617"/>
      <c r="GO229" s="617"/>
      <c r="GP229" s="617"/>
      <c r="GQ229" s="775"/>
      <c r="GR229" s="771"/>
      <c r="GS229" s="159"/>
      <c r="GT229" s="610"/>
      <c r="GU229" s="610"/>
      <c r="GV229" s="610"/>
      <c r="GW229" s="610"/>
      <c r="GX229" s="610"/>
      <c r="GY229" s="610"/>
      <c r="GZ229" s="610"/>
      <c r="HA229" s="610"/>
      <c r="HB229" s="771"/>
      <c r="HC229" s="610"/>
      <c r="HD229" s="610"/>
      <c r="HE229" s="610"/>
      <c r="HF229" s="610"/>
      <c r="HG229" s="610"/>
      <c r="HH229" s="610"/>
      <c r="HI229" s="610"/>
      <c r="HJ229" s="610"/>
      <c r="HK229" s="610"/>
      <c r="HL229" s="771"/>
      <c r="HM229" s="610"/>
      <c r="HN229" s="610"/>
      <c r="HO229" s="610"/>
      <c r="HP229" s="610"/>
      <c r="HQ229" s="610"/>
      <c r="HR229" s="610"/>
      <c r="HS229" s="610"/>
      <c r="HT229" s="610"/>
      <c r="HU229" s="610"/>
      <c r="HV229" s="771"/>
      <c r="HW229" s="610"/>
      <c r="HX229" s="610"/>
      <c r="HY229" s="610"/>
      <c r="HZ229" s="610"/>
      <c r="IA229" s="610"/>
      <c r="IB229" s="610"/>
      <c r="IC229" s="610"/>
      <c r="ID229" s="610"/>
      <c r="IE229" s="610"/>
      <c r="IF229" s="610"/>
      <c r="IG229" s="771"/>
      <c r="IH229" s="610"/>
      <c r="II229" s="610"/>
      <c r="IJ229" s="610"/>
      <c r="IK229" s="610"/>
      <c r="IL229" s="610"/>
      <c r="IM229" s="610"/>
      <c r="IN229" s="610"/>
      <c r="IO229" s="610"/>
      <c r="IP229" s="610"/>
      <c r="IQ229" s="610"/>
      <c r="IR229" s="771"/>
      <c r="IS229" s="610"/>
      <c r="IT229" s="610"/>
      <c r="IU229" s="610"/>
      <c r="IV229" s="610"/>
      <c r="IW229" s="610"/>
      <c r="IX229" s="610"/>
      <c r="IY229" s="610"/>
      <c r="IZ229" s="610"/>
      <c r="JA229" s="610"/>
      <c r="JB229" s="610"/>
      <c r="JC229" s="771"/>
      <c r="JD229" s="610"/>
      <c r="JE229" s="610"/>
      <c r="JF229" s="610"/>
      <c r="JG229" s="610"/>
      <c r="JH229" s="610"/>
      <c r="JI229" s="610"/>
      <c r="JJ229" s="610"/>
      <c r="JK229" s="610"/>
      <c r="JL229" s="610"/>
      <c r="JM229" s="827"/>
      <c r="JN229" s="771"/>
      <c r="JO229" s="610"/>
      <c r="JP229" s="610"/>
      <c r="JQ229" s="610"/>
      <c r="JR229" s="610"/>
      <c r="JS229" s="610"/>
      <c r="JT229" s="610"/>
      <c r="JU229" s="610"/>
      <c r="JV229" s="610"/>
      <c r="JW229" s="610"/>
      <c r="JX229" s="610"/>
      <c r="JY229" s="771"/>
      <c r="JZ229" s="610"/>
      <c r="KA229" s="610"/>
      <c r="KB229" s="610"/>
      <c r="KC229" s="610"/>
      <c r="KD229" s="610"/>
      <c r="KE229" s="610"/>
      <c r="KF229" s="610"/>
      <c r="KG229" s="610"/>
      <c r="KH229" s="610"/>
      <c r="KI229" s="610"/>
      <c r="KL229" s="803" t="str">
        <f>IF(Table1[[#This Row],[GTIN]]&lt;&gt;"",Table1[[#This Row],[GTIN]],"")</f>
        <v/>
      </c>
      <c r="KM229" s="804" t="str">
        <f>Table1[[#This Row],[Kreditor]]</f>
        <v/>
      </c>
      <c r="KN229" s="805" t="str">
        <f>IF(Table1[[#This Row],[Gültig ab (Datum)]]&lt;&gt;"",Table1[[#This Row],[Gültig ab (Datum)]],"")</f>
        <v/>
      </c>
      <c r="KO229" s="805" t="str">
        <f>Table1[[#This Row],[Gültig bis]]</f>
        <v/>
      </c>
      <c r="KP229" s="818" t="str">
        <f>IF(Table1[[#This Row],[Artikel verpackt? 
(X=Ja)]]="","",Table1[[#This Row],[Artikel verpackt? 
(X=Ja)]])</f>
        <v/>
      </c>
      <c r="KQ229" s="806" t="str">
        <f>IF(Table1[[#This Row],[Verpackung recyclingfähig?
(X=Ja)]]="","",Table1[[#This Row],[Verpackung recyclingfähig?
(X=Ja)]])</f>
        <v/>
      </c>
      <c r="KR229" s="807"/>
      <c r="KS229" s="808"/>
      <c r="KT229" s="809"/>
      <c r="KU229" s="809"/>
      <c r="KV229" s="809"/>
      <c r="KW229" s="809"/>
      <c r="KX229" s="809"/>
      <c r="KY229" s="809"/>
      <c r="KZ229" s="810"/>
      <c r="LA229" s="811" t="str">
        <f>IF(Table1[[#This Row],[Hauptkörper - B1 - Art]]="","",VLOOKUP(Table1[[#This Row],[Hauptkörper - B1 - Art]],'DD FD'!B:C,2,FALSE))</f>
        <v/>
      </c>
      <c r="LB229" s="812" t="str">
        <f>IF(Table1[[#This Row],[Hauptkörper - B1 - Fraktion]]="","",VLOOKUP(Table1[[#This Row],[Hauptkörper - B1 - Fraktion]],'DD FD'!H:J,3,FALSE))</f>
        <v/>
      </c>
      <c r="LC229" s="809" t="str">
        <f>IF(Table1[[#This Row],[Hauptkörper - B1 - Gewicht
(in G)]]="","",Table1[[#This Row],[Hauptkörper - B1 - Gewicht
(in G)]])</f>
        <v/>
      </c>
      <c r="LD229" s="809" t="str">
        <f>IF(Table1[[#This Row],[Hauptkörper - B1 - Lizenzierungs-pflichtig? (X=Ja)]]="","",Table1[[#This Row],[Hauptkörper - B1 - Lizenzierungs-pflichtig? (X=Ja)]])</f>
        <v/>
      </c>
      <c r="LE229" s="812" t="str">
        <f>IF(Table1[[#This Row],[Hauptkörper - B1 - Virgin Material]]="","",VLOOKUP(Table1[[#This Row],[Hauptkörper - B1 - Virgin Material]],'DD FD'!AJ:AK,2,FALSE))</f>
        <v/>
      </c>
      <c r="LF229" s="813" t="str">
        <f>IF(Table1[[#This Row],[Hauptkörper - B1 - Virgin Material Anteil (in %)]]="","",Table1[[#This Row],[Hauptkörper - B1 - Virgin Material Anteil (in %)]])</f>
        <v/>
      </c>
      <c r="LG229" s="812" t="str">
        <f>IF(Table1[[#This Row],[Hauptkörper - B1 - Recyceltes Material]]="","",VLOOKUP(Table1[[#This Row],[Hauptkörper - B1 - Recyceltes Material]],'DD FD'!AL:AM,2,FALSE))</f>
        <v/>
      </c>
      <c r="LH229" s="813" t="str">
        <f>IF(Table1[[#This Row],[Hauptkörper - B1 - Recyceltes Material Anteil (in %)]]="","",Table1[[#This Row],[Hauptkörper - B1 - Recyceltes Material Anteil (in %)]])</f>
        <v/>
      </c>
      <c r="LI229" s="814" t="str">
        <f>IF(Table1[[#This Row],[Hauptkörper - B1 - Beschichtung]]="","",VLOOKUP(Table1[[#This Row],[Hauptkörper - B1 - Beschichtung]],'DD FD'!AE:AF,2,FALSE))</f>
        <v/>
      </c>
      <c r="LJ229" s="815" t="str">
        <f>IF(Table1[[#This Row],[Hauptkörper - B1 - Beschichtung Anteil (in %)]]="","",Table1[[#This Row],[Hauptkörper - B1 - Beschichtung Anteil (in %)]])</f>
        <v/>
      </c>
      <c r="LK229" s="811" t="str">
        <f>IF(Table1[[#This Row],[Hauptkörper - B2 - Art]]="","",VLOOKUP(Table1[[#This Row],[Hauptkörper - B2 - Art]],'DD FD'!B:C,2,FALSE))</f>
        <v/>
      </c>
      <c r="LL229" s="812" t="str">
        <f>IF(Table1[[#This Row],[Hauptkörper - B2 - Fraktion]]="","",VLOOKUP(Table1[[#This Row],[Hauptkörper - B2 - Fraktion]],'DD FD'!H:J,3,FALSE))</f>
        <v/>
      </c>
      <c r="LM229" s="809" t="str">
        <f>IF(Table1[[#This Row],[Hauptkörper - B2 - Gewicht
(in G)]]="","",Table1[[#This Row],[Hauptkörper - B2 - Gewicht
(in G)]])</f>
        <v/>
      </c>
      <c r="LN229" s="809" t="str">
        <f>IF(Table1[[#This Row],[Hauptkörper - B2 - Lizenzierungs-pflichtig? (X=Ja)]]="","",Table1[[#This Row],[Hauptkörper - B2 - Lizenzierungs-pflichtig? (X=Ja)]])</f>
        <v/>
      </c>
      <c r="LO229" s="812" t="str">
        <f>IF(Table1[[#This Row],[Hauptkörper - B2 - Virgin Material]]="","",VLOOKUP(Table1[[#This Row],[Hauptkörper - B2 - Virgin Material]],'DD FD'!AJ:AK,2,FALSE))</f>
        <v/>
      </c>
      <c r="LP229" s="813" t="str">
        <f>IF(Table1[[#This Row],[Hauptkörper - B2 - Virgin Material Anteil (in %)]]="","",Table1[[#This Row],[Hauptkörper - B2 - Virgin Material Anteil (in %)]])</f>
        <v/>
      </c>
      <c r="LQ229" s="812" t="str">
        <f>IF(Table1[[#This Row],[Hauptkörper - B2 - Recyceltes Material]]="","",VLOOKUP(Table1[[#This Row],[Hauptkörper - B2 - Recyceltes Material]],'DD FD'!AL:AM,2,FALSE))</f>
        <v/>
      </c>
      <c r="LR229" s="813" t="str">
        <f>IF(Table1[[#This Row],[Hauptkörper - B2 - Recyceltes Material Anteil (in %)]]="","",Table1[[#This Row],[Hauptkörper - B2 - Recyceltes Material Anteil (in %)]])</f>
        <v/>
      </c>
      <c r="LS229" s="812" t="str">
        <f>IF(Table1[[#This Row],[Hauptkörper - B2 - Beschichtung]]="","",VLOOKUP(Table1[[#This Row],[Hauptkörper - B2 - Beschichtung]],'DD FD'!AE:AF,2,FALSE))</f>
        <v/>
      </c>
      <c r="LT229" s="815" t="str">
        <f>IF(Table1[[#This Row],[Hauptkörper - B2 - Beschichtung Anteil (in %)]]="","",Table1[[#This Row],[Hauptkörper - B2 - Beschichtung Anteil (in %)]])</f>
        <v/>
      </c>
      <c r="LU229" s="811" t="str">
        <f>IF(Table1[[#This Row],[Hauptkörper - B3 - Art]]="","",VLOOKUP(Table1[[#This Row],[Hauptkörper - B3 - Art]],'DD FD'!B:C,2,FALSE))</f>
        <v/>
      </c>
      <c r="LV229" s="812" t="str">
        <f>IF(Table1[[#This Row],[Hauptkörper - B3 - Fraktion]]="","",VLOOKUP(Table1[[#This Row],[Hauptkörper - B3 - Fraktion]],'DD FD'!H:J,3,FALSE))</f>
        <v/>
      </c>
      <c r="LW229" s="809" t="str">
        <f>IF(Table1[[#This Row],[Hauptkörper - B3 - Gewicht
(in G)]]="","",Table1[[#This Row],[Hauptkörper - B3 - Gewicht
(in G)]])</f>
        <v/>
      </c>
      <c r="LX229" s="809" t="str">
        <f>IF(Table1[[#This Row],[Hauptkörper - B3 - Lizenzierungs-pflichtig? (X=Ja)]]="","",Table1[[#This Row],[Hauptkörper - B3 - Lizenzierungs-pflichtig? (X=Ja)]])</f>
        <v/>
      </c>
      <c r="LY229" s="812" t="str">
        <f>IF(Table1[[#This Row],[Hauptkörper - B3 - Virgin Material]]="","",VLOOKUP(Table1[[#This Row],[Hauptkörper - B3 - Virgin Material]],'DD FD'!AJ:AK,2,FALSE))</f>
        <v/>
      </c>
      <c r="LZ229" s="813" t="str">
        <f>IF(Table1[[#This Row],[Hauptkörper - B3 - Virgin Material Anteil (in %)]]="","",Table1[[#This Row],[Hauptkörper - B3 - Virgin Material Anteil (in %)]])</f>
        <v/>
      </c>
      <c r="MA229" s="812" t="str">
        <f>IF(Table1[[#This Row],[Hauptkörper - B3 - Recyceltes Material]]="","",VLOOKUP(Table1[[#This Row],[Hauptkörper - B3 - Recyceltes Material]],'DD FD'!AL:AM,2,FALSE))</f>
        <v/>
      </c>
      <c r="MB229" s="813" t="str">
        <f>IF(Table1[[#This Row],[Hauptkörper - B3 - Recyceltes Material Anteil (in %)]]="","",Table1[[#This Row],[Hauptkörper - B3 - Recyceltes Material Anteil (in %)]])</f>
        <v/>
      </c>
      <c r="MC229" s="812" t="str">
        <f>IF(Table1[[#This Row],[Hauptkörper - B3 - Beschichtung]]="","",VLOOKUP(Table1[[#This Row],[Hauptkörper - B3 - Beschichtung]],'DD FD'!AE:AF,2,FALSE))</f>
        <v/>
      </c>
      <c r="MD229" s="815" t="str">
        <f>IF(Table1[[#This Row],[Hauptkörper - B3 - Beschichtung Anteil (in %)]]="","",Table1[[#This Row],[Hauptkörper - B3 - Beschichtung Anteil (in %)]])</f>
        <v/>
      </c>
      <c r="ME229" s="811" t="str">
        <f>IF(Table1[[#This Row],[Verschluss - B1 - Art]]="","",VLOOKUP(Table1[[#This Row],[Verschluss - B1 - Art]],'DD FD'!D:E,2,FALSE))</f>
        <v/>
      </c>
      <c r="MF229" s="812" t="str">
        <f>IF(Table1[[#This Row],[Verschluss - B1 - Fraktion]]="","",VLOOKUP(Table1[[#This Row],[Verschluss - B1 - Fraktion]],'DD FD'!H:J,3,FALSE))</f>
        <v/>
      </c>
      <c r="MG229" s="809" t="str">
        <f>IF(Table1[[#This Row],[Verschluss - B1 - Gewicht (in G)]]="","",Table1[[#This Row],[Verschluss - B1 - Gewicht (in G)]])</f>
        <v/>
      </c>
      <c r="MH229" s="809" t="str">
        <f>IF(Table1[[#This Row],[Verschluss - B1 - Lizenzierungs-pflichtig? (X=Ja)]]="","",Table1[[#This Row],[Verschluss - B1 - Lizenzierungs-pflichtig? (X=Ja)]])</f>
        <v/>
      </c>
      <c r="MI229" s="809" t="str">
        <f>IF(Table1[[#This Row],[Verschluss - B1 - Trennbar vom Hauptkörper? (X=Ja)]]="","",Table1[[#This Row],[Verschluss - B1 - Trennbar vom Hauptkörper? (X=Ja)]])</f>
        <v/>
      </c>
      <c r="MJ229" s="812" t="str">
        <f>IF(Table1[[#This Row],[Verschluss - B1 - Virgin Material]]="","",VLOOKUP(Table1[[#This Row],[Verschluss - B1 - Virgin Material]],'DD FD'!AJ:AK,2,FALSE))</f>
        <v/>
      </c>
      <c r="MK229" s="813" t="str">
        <f>IF(Table1[[#This Row],[Verschluss - B1 - Virgin Material Anteil (in %)]]="","",Table1[[#This Row],[Verschluss - B1 - Virgin Material Anteil (in %)]])</f>
        <v/>
      </c>
      <c r="ML229" s="812" t="str">
        <f>IF(Table1[[#This Row],[Verschluss - B1 - Recyceltes Material]]="","",VLOOKUP(Table1[[#This Row],[Verschluss - B1 - Recyceltes Material]],'DD FD'!AL:AM,2,FALSE))</f>
        <v/>
      </c>
      <c r="MM229" s="813" t="str">
        <f>IF(Table1[[#This Row],[Verschluss - B1 - Recyceltes Material Anteil (in %)]]="","",Table1[[#This Row],[Verschluss - B1 - Recyceltes Material Anteil (in %)]])</f>
        <v/>
      </c>
      <c r="MN229" s="812" t="str">
        <f>IF(Table1[[#This Row],[Verschluss - B1 - Beschichtung]]="","",VLOOKUP(Table1[[#This Row],[Verschluss - B1 - Beschichtung]],'DD FD'!AE:AF,2,FALSE))</f>
        <v/>
      </c>
      <c r="MO229" s="815" t="str">
        <f>IF(Table1[[#This Row],[Verschluss - B1 - Beschichtung Anteil (in %)]]="","",Table1[[#This Row],[Verschluss - B1 - Beschichtung Anteil (in %)]])</f>
        <v/>
      </c>
      <c r="MP229" s="811" t="str">
        <f>IF(Table1[[#This Row],[Verschluss - B2 - Art]]="","",VLOOKUP(Table1[[#This Row],[Verschluss - B2 - Art]],'DD FD'!D:E,2,FALSE))</f>
        <v/>
      </c>
      <c r="MQ229" s="812" t="str">
        <f>IF(Table1[[#This Row],[Verschluss - B2 - Fraktion]]="","",VLOOKUP(Table1[[#This Row],[Verschluss - B2 - Fraktion]],'DD FD'!H:J,3,FALSE))</f>
        <v/>
      </c>
      <c r="MR229" s="809" t="str">
        <f>IF(Table1[[#This Row],[Verschluss - B2 - Gewicht (in G)]]="","",Table1[[#This Row],[Verschluss - B2 - Gewicht (in G)]])</f>
        <v/>
      </c>
      <c r="MS229" s="809" t="str">
        <f>IF(Table1[[#This Row],[Verschluss - B2 - Lizenzierungs-pflichtig? (X=Ja)]]="","",Table1[[#This Row],[Verschluss - B2 - Lizenzierungs-pflichtig? (X=Ja)]])</f>
        <v/>
      </c>
      <c r="MT229" s="809" t="str">
        <f>IF(Table1[[#This Row],[Verschluss - B2 - Trennbar vom Hauptkörper? (X=Ja)]]="","",Table1[[#This Row],[Verschluss - B2 - Trennbar vom Hauptkörper? (X=Ja)]])</f>
        <v/>
      </c>
      <c r="MU229" s="812" t="str">
        <f>IF(Table1[[#This Row],[Verschluss - B2 - Virgin Material]]="","",VLOOKUP(Table1[[#This Row],[Verschluss - B2 - Virgin Material]],'DD FD'!AJ:AK,2,FALSE))</f>
        <v/>
      </c>
      <c r="MV229" s="813" t="str">
        <f>IF(Table1[[#This Row],[Verschluss - B2 - Virgin Material Anteil (in %)]]="","",Table1[[#This Row],[Verschluss - B2 - Virgin Material Anteil (in %)]])</f>
        <v/>
      </c>
      <c r="MW229" s="812" t="str">
        <f>IF(Table1[[#This Row],[Verschluss - B2 - Recyceltes Material]]="","",VLOOKUP(Table1[[#This Row],[Verschluss - B2 - Recyceltes Material]],'DD FD'!AL:AM,2,FALSE))</f>
        <v/>
      </c>
      <c r="MX229" s="813" t="str">
        <f>IF(Table1[[#This Row],[Verschluss - B2 - Recyceltes Material Anteil (in %)]]="","",Table1[[#This Row],[Verschluss - B2 - Recyceltes Material Anteil (in %)]])</f>
        <v/>
      </c>
      <c r="MY229" s="812" t="str">
        <f>IF(Table1[[#This Row],[Verschluss - B2 - Beschichtung]]="","",VLOOKUP(Table1[[#This Row],[Verschluss - B2 - Beschichtung]],'DD FD'!AE:AF,2,FALSE))</f>
        <v/>
      </c>
      <c r="MZ229" s="815" t="str">
        <f>IF(Table1[[#This Row],[Verschluss - B2 - Beschichtung Anteil (in %)]]="","",Table1[[#This Row],[Verschluss - B2 - Beschichtung Anteil (in %)]])</f>
        <v/>
      </c>
      <c r="NA229" s="811" t="str">
        <f>IF(Table1[[#This Row],[Verschluss - B3 - Art]]="","",VLOOKUP(Table1[[#This Row],[Verschluss - B3 - Art]],'DD FD'!D:E,2,FALSE))</f>
        <v/>
      </c>
      <c r="NB229" s="812" t="str">
        <f>IF(Table1[[#This Row],[Verschluss - B3 - Fraktion]]="","",VLOOKUP(Table1[[#This Row],[Verschluss - B3 - Fraktion]],'DD FD'!H:J,3,FALSE))</f>
        <v/>
      </c>
      <c r="NC229" s="809" t="str">
        <f>IF(Table1[[#This Row],[Verschluss - B3 - Gewicht (in G)]]="","",Table1[[#This Row],[Verschluss - B3 - Gewicht (in G)]])</f>
        <v/>
      </c>
      <c r="ND229" s="809" t="str">
        <f>IF(Table1[[#This Row],[Verschluss - B3 - Lizenzierungs-pflichtig? (X=Ja)]]="","",Table1[[#This Row],[Verschluss - B3 - Lizenzierungs-pflichtig? (X=Ja)]])</f>
        <v/>
      </c>
      <c r="NE229" s="809" t="str">
        <f>IF(Table1[[#This Row],[Verschluss - B3 - Trennbar vom Hauptkörper? (X=Ja)]]="","",Table1[[#This Row],[Verschluss - B3 - Trennbar vom Hauptkörper? (X=Ja)]])</f>
        <v/>
      </c>
      <c r="NF229" s="812" t="str">
        <f>IF(Table1[[#This Row],[Verschluss - B3 - Virgin Material]]="","",VLOOKUP(Table1[[#This Row],[Verschluss - B3 - Virgin Material]],'DD FD'!AJ:AK,2,FALSE))</f>
        <v/>
      </c>
      <c r="NG229" s="813" t="str">
        <f>IF(Table1[[#This Row],[Verschluss - B3 - Virgin Material Anteil (in %)]]="","",Table1[[#This Row],[Verschluss - B3 - Virgin Material Anteil (in %)]])</f>
        <v/>
      </c>
      <c r="NH229" s="812" t="str">
        <f>IF(Table1[[#This Row],[Verschluss - B3 - Recyceltes Material]]="","",VLOOKUP(Table1[[#This Row],[Verschluss - B3 - Recyceltes Material]],'DD FD'!AL:AM,2,FALSE))</f>
        <v/>
      </c>
      <c r="NI229" s="813" t="str">
        <f>IF(Table1[[#This Row],[Verschluss - B3 - Recyceltes Material Anteil (in %)]]="","",Table1[[#This Row],[Verschluss - B3 - Recyceltes Material Anteil (in %)]])</f>
        <v/>
      </c>
      <c r="NJ229" s="812" t="str">
        <f>IF(Table1[[#This Row],[Verschluss - B3 - Beschichtung]]="","",VLOOKUP(Table1[[#This Row],[Verschluss - B3 - Beschichtung]],'DD FD'!AE:AF,2,FALSE))</f>
        <v/>
      </c>
      <c r="NK229" s="815" t="str">
        <f>IF(Table1[[#This Row],[Verschluss - B3 - Beschichtung Anteil (in %)]]="","",Table1[[#This Row],[Verschluss - B3 - Beschichtung Anteil (in %)]])</f>
        <v/>
      </c>
      <c r="NL229" s="811" t="str">
        <f>IF(Table1[[#This Row],[Etikett - B1 - Art]]="","",VLOOKUP(Table1[[#This Row],[Etikett - B1 - Art]],'DD FD'!F:G,2,FALSE))</f>
        <v/>
      </c>
      <c r="NM229" s="812" t="str">
        <f>IF(Table1[[#This Row],[Etikett - B1 - Fraktion]]="","",VLOOKUP(Table1[[#This Row],[Etikett - B1 - Fraktion]],'DD FD'!H:J,3,FALSE))</f>
        <v/>
      </c>
      <c r="NN229" s="809" t="str">
        <f>IF(Table1[[#This Row],[Etikett - B1 - Gewicht (in G)]]="","",Table1[[#This Row],[Etikett - B1 - Gewicht (in G)]])</f>
        <v/>
      </c>
      <c r="NO229" s="809" t="str">
        <f>IF(Table1[[#This Row],[Etikett - B1 - Lizenzierungs-pflichtig? (X=Ja)]]="","",Table1[[#This Row],[Etikett - B1 - Lizenzierungs-pflichtig? (X=Ja)]])</f>
        <v/>
      </c>
      <c r="NP229" s="809" t="str">
        <f>IF(Table1[[#This Row],[Etikett - B1 - Trennbar vom Hauptkörper? (X=Ja)]]="","",Table1[[#This Row],[Etikett - B1 - Trennbar vom Hauptkörper? (X=Ja)]])</f>
        <v/>
      </c>
      <c r="NQ229" s="812" t="str">
        <f>IF(Table1[[#This Row],[Etikett - B1 - Virgin Material]]="","",VLOOKUP(Table1[[#This Row],[Etikett - B1 - Virgin Material]],'DD FD'!AJ:AK,2,FALSE))</f>
        <v/>
      </c>
      <c r="NR229" s="813" t="str">
        <f>IF(Table1[[#This Row],[Etikett - B1 - Virgin Material Anteil (in %)]]="","",Table1[[#This Row],[Etikett - B1 - Virgin Material Anteil (in %)]])</f>
        <v/>
      </c>
      <c r="NS229" s="812" t="str">
        <f>IF(Table1[[#This Row],[Etikett - B1 - Recyceltes Material]]="","",VLOOKUP(Table1[[#This Row],[Etikett - B1 - Recyceltes Material]],'DD FD'!AL:AM,2,FALSE))</f>
        <v/>
      </c>
      <c r="NT229" s="813" t="str">
        <f>IF(Table1[[#This Row],[Etikett - B1 - Recyceltes Material Anteil (in %)]]="","",Table1[[#This Row],[Etikett - B1 - Recyceltes Material Anteil (in %)]])</f>
        <v/>
      </c>
      <c r="NU229" s="812" t="str">
        <f>IF(Table1[[#This Row],[Etikett - B1 - Beschichtung]]="","",VLOOKUP(Table1[[#This Row],[Etikett - B1 - Beschichtung]],'DD FD'!AE:AF,2,FALSE))</f>
        <v/>
      </c>
      <c r="NV229" s="815" t="str">
        <f>IF(Table1[[#This Row],[Etikett - B1 - Beschichtung Anteil (in %)]]="","",Table1[[#This Row],[Etikett - B1 - Beschichtung Anteil (in %)]])</f>
        <v/>
      </c>
      <c r="NW229" s="811" t="str">
        <f>IF(Table1[[#This Row],[Etikett - B2 - Art]]="","",VLOOKUP(Table1[[#This Row],[Etikett - B2 - Art]],'DD FD'!F:G,2,FALSE))</f>
        <v/>
      </c>
      <c r="NX229" s="812" t="str">
        <f>IF(Table1[[#This Row],[Etikett - B2 - Fraktion]]="","",VLOOKUP(Table1[[#This Row],[Etikett - B2 - Fraktion]],'DD FD'!H:J,3,FALSE))</f>
        <v/>
      </c>
      <c r="NY229" s="809" t="str">
        <f>IF(Table1[[#This Row],[Etikett - B2 - Gewicht (in G)]]="","",Table1[[#This Row],[Etikett - B2 - Gewicht (in G)]])</f>
        <v/>
      </c>
      <c r="NZ229" s="809" t="str">
        <f>IF(Table1[[#This Row],[Etikett - B2 - Lizenzierungs-pflichtig? (X=Ja)]]="","",Table1[[#This Row],[Etikett - B2 - Lizenzierungs-pflichtig? (X=Ja)]])</f>
        <v/>
      </c>
      <c r="OA229" s="809" t="str">
        <f>IF(Table1[[#This Row],[Etikett - B2 - Trennbar vom Hauptkörper? (X=Ja)]]="","",Table1[[#This Row],[Etikett - B2 - Trennbar vom Hauptkörper? (X=Ja)]])</f>
        <v/>
      </c>
      <c r="OB229" s="812" t="str">
        <f>IF(Table1[[#This Row],[Etikett - B2 - Virgin Material]]="","",VLOOKUP(Table1[[#This Row],[Etikett - B2 - Virgin Material]],'DD FD'!AJ:AK,2,FALSE))</f>
        <v/>
      </c>
      <c r="OC229" s="813" t="str">
        <f>IF(Table1[[#This Row],[Etikett - B2 - Virgin Material Anteil (in %)]]="","",Table1[[#This Row],[Etikett - B2 - Virgin Material Anteil (in %)]])</f>
        <v/>
      </c>
      <c r="OD229" s="812" t="str">
        <f>IF(Table1[[#This Row],[Etikett - B2 - Recyceltes Material]]="","",VLOOKUP(Table1[[#This Row],[Etikett - B2 - Recyceltes Material]],'DD FD'!AL:AM,2,FALSE))</f>
        <v/>
      </c>
      <c r="OE229" s="813" t="str">
        <f>IF(Table1[[#This Row],[Etikett - B2 - Recyceltes Material Anteil (in %)]]="","",Table1[[#This Row],[Etikett - B2 - Recyceltes Material Anteil (in %)]])</f>
        <v/>
      </c>
      <c r="OF229" s="812" t="str">
        <f>IF(Table1[[#This Row],[Etikett - B2 - Beschichtung]]="","",VLOOKUP(Table1[[#This Row],[Etikett - B2 - Beschichtung]],'DD FD'!AE:AF,2,FALSE))</f>
        <v/>
      </c>
      <c r="OG229" s="815" t="str">
        <f>IF(Table1[[#This Row],[Etikett - B2 - Beschichtung Anteil (in %)]]="","",Table1[[#This Row],[Etikett - B2 - Beschichtung Anteil (in %)]])</f>
        <v/>
      </c>
      <c r="OH229" s="811" t="str">
        <f>IF(Table1[[#This Row],[Etikett - B3 - Art]]="","",VLOOKUP(Table1[[#This Row],[Etikett - B3 - Art]],'DD FD'!F:G,2,FALSE))</f>
        <v/>
      </c>
      <c r="OI229" s="812" t="str">
        <f>IF(Table1[[#This Row],[Etikett - B3 - Fraktion]]="","",VLOOKUP(Table1[[#This Row],[Etikett - B3 - Fraktion]],'DD FD'!H:J,3,FALSE))</f>
        <v/>
      </c>
      <c r="OJ229" s="809" t="str">
        <f>IF(Table1[[#This Row],[Etikett - B3 - Gewicht (in G)]]="","",Table1[[#This Row],[Etikett - B3 - Gewicht (in G)]])</f>
        <v/>
      </c>
      <c r="OK229" s="809" t="str">
        <f>IF(Table1[[#This Row],[Etikett - B3 - Lizenzierungs-pflichtig? (X=Ja)]]="","",Table1[[#This Row],[Etikett - B3 - Lizenzierungs-pflichtig? (X=Ja)]])</f>
        <v/>
      </c>
      <c r="OL229" s="809" t="str">
        <f>IF(Table1[[#This Row],[Etikett - B3 - Trennbar vom Hauptkörper? (X=Ja)]]="","",Table1[[#This Row],[Etikett - B3 - Trennbar vom Hauptkörper? (X=Ja)]])</f>
        <v/>
      </c>
      <c r="OM229" s="812" t="str">
        <f>IF(Table1[[#This Row],[Etikett - B3 - Virgin Material]]="","",VLOOKUP(Table1[[#This Row],[Etikett - B3 - Virgin Material]],'DD FD'!AJ:AK,2,FALSE))</f>
        <v/>
      </c>
      <c r="ON229" s="813" t="str">
        <f>IF(Table1[[#This Row],[Etikett - B3 - Virgin Material Anteil (in %)]]="","",Table1[[#This Row],[Etikett - B3 - Virgin Material Anteil (in %)]])</f>
        <v/>
      </c>
      <c r="OO229" s="812" t="str">
        <f>IF(Table1[[#This Row],[Etikett - B3 - Recyceltes Material]]="","",VLOOKUP(Table1[[#This Row],[Etikett - B3 - Recyceltes Material]],'DD FD'!AL:AM,2,FALSE))</f>
        <v/>
      </c>
      <c r="OP229" s="813" t="str">
        <f>IF(Table1[[#This Row],[Etikett - B3 - Recyceltes Material Anteil (in %)]]="","",Table1[[#This Row],[Etikett - B3 - Recyceltes Material Anteil (in %)]])</f>
        <v/>
      </c>
      <c r="OQ229" s="812" t="str">
        <f>IF(Table1[[#This Row],[Etikett - B3 - Beschichtung]]="","",VLOOKUP(Table1[[#This Row],[Etikett - B3 - Beschichtung]],'DD FD'!AE:AF,2,FALSE))</f>
        <v/>
      </c>
      <c r="OR229" s="861" t="str">
        <f>IF(Table1[[#This Row],[Etikett - B3 - Beschichtung Anteil (in %)]]="","",Table1[[#This Row],[Etikett - B3 - Beschichtung Anteil (in %)]])</f>
        <v/>
      </c>
      <c r="OS229" s="866">
        <f>ROUNDUP(SUM(
IF(AND(LB229='DD FD'!$J$7,LD229='DD FD'!$AI$3),LC229,0),
IF(AND(LL229='DD FD'!$J$7,LN229='DD FD'!$AI$3),LM229,0),
IF(AND(LV229='DD FD'!$J$7,LX229='DD FD'!$AI$3),LW229,0),
IF(AND(MF229='DD FD'!$J$7,MH229='DD FD'!$AI$3),MG229,0),
IF(AND(MQ229='DD FD'!$J$7,MS229='DD FD'!$AI$3),MR229,0),
IF(AND(NB229='DD FD'!$J$7,ND229='DD FD'!$AI$3),NC229,0),
IF(AND(NM229='DD FD'!$J$7,NO229='DD FD'!$AI$3),NN229,0),
IF(AND(NX229='DD FD'!$J$7,NZ229='DD FD'!$AI$3),NY229,0),
IF(AND(OI229='DD FD'!$J$7,OK229='DD FD'!$AI$3),OJ229,0),
),2)</f>
        <v>0</v>
      </c>
      <c r="OT229" s="865">
        <f>ROUNDUP(SUM(
IF(AND(LB229='DD FD'!$J$6,LD229='DD FD'!$AI$3),LC229,0),
IF(AND(LL229='DD FD'!$J$6,LN229='DD FD'!$AI$3),LM229,0),
IF(AND(LV229='DD FD'!$J$6,LX229='DD FD'!$AI$3),LW229,0),
IF(AND(MF229='DD FD'!$J$6,MH229='DD FD'!$AI$3),MG229,0),
IF(AND(MQ229='DD FD'!$J$6,MS229='DD FD'!$AI$3),MR229,0),
IF(AND(NB229='DD FD'!$J$6,ND229='DD FD'!$AI$3),NC229,0),
IF(AND(NM229='DD FD'!$J$6,NO229='DD FD'!$AI$3),NN229,0),
IF(AND(NX229='DD FD'!$J$6,NZ229='DD FD'!$AI$3),NY229,0),
IF(AND(OI229='DD FD'!$J$6,OK229='DD FD'!$AI$3),OJ229,0),
),2)</f>
        <v>0</v>
      </c>
      <c r="OU229" s="865">
        <f>ROUNDUP(SUM(
IF(AND(LB229='DD FD'!$J$10,LD229='DD FD'!$AI$3),LC229,0),
IF(AND(LL229='DD FD'!$J$10,LN229='DD FD'!$AI$3),LM229,0),
IF(AND(LV229='DD FD'!$J$10,LX229='DD FD'!$AI$3),LW229,0),
IF(AND(MF229='DD FD'!$J$10,MH229='DD FD'!$AI$3),MG229,0),
IF(AND(MQ229='DD FD'!$J$10,MS229='DD FD'!$AI$3),MR229,0),
IF(AND(NB229='DD FD'!$J$10,ND229='DD FD'!$AI$3),NC229,0),
IF(AND(NM229='DD FD'!$J$10,NO229='DD FD'!$AI$3),NN229,0),
IF(AND(NX229='DD FD'!$J$10,NZ229='DD FD'!$AI$3),NY229,0),
IF(AND(OI229='DD FD'!$J$10,OK229='DD FD'!$AI$3),OJ229,0),
),2)</f>
        <v>0</v>
      </c>
      <c r="OV229" s="865">
        <f>ROUNDUP(SUM(
IF(AND(LB229='DD FD'!$J$8,LD229='DD FD'!$AI$3),LC229,0),
IF(AND(LL229='DD FD'!$J$8,LN229='DD FD'!$AI$3),LM229,0),
IF(AND(LV229='DD FD'!$J$8,LX229='DD FD'!$AI$3),LW229,0),
IF(AND(MF229='DD FD'!$J$8,MH229='DD FD'!$AI$3),MG229,0),
IF(AND(MQ229='DD FD'!$J$8,MS229='DD FD'!$AI$3),MR229,0),
IF(AND(NB229='DD FD'!$J$8,ND229='DD FD'!$AI$3),NC229,0),
IF(AND(NM229='DD FD'!$J$8,NO229='DD FD'!$AI$3),NN229,0),
IF(AND(NX229='DD FD'!$J$8,NZ229='DD FD'!$AI$3),NY229,0),
IF(AND(OI229='DD FD'!$J$8,OK229='DD FD'!$AI$3),OJ229,0),
),2)</f>
        <v>0</v>
      </c>
      <c r="OW229" s="865">
        <f>ROUNDUP(SUM(
IF(AND(LB229='DD FD'!$J$5,LD229='DD FD'!$AI$3),LC229,0),
IF(AND(LL229='DD FD'!$J$5,LN229='DD FD'!$AI$3),LM229,0),
IF(AND(LV229='DD FD'!$J$5,LX229='DD FD'!$AI$3),LW229,0),
IF(AND(MF229='DD FD'!$J$5,MH229='DD FD'!$AI$3),MG229,0),
IF(AND(MQ229='DD FD'!$J$5,MS229='DD FD'!$AI$3),MR229,0),
IF(AND(NB229='DD FD'!$J$5,ND229='DD FD'!$AI$3),NC229,0),
IF(AND(NM229='DD FD'!$J$5,NO229='DD FD'!$AI$3),NN229,0),
IF(AND(NX229='DD FD'!$J$5,NZ229='DD FD'!$AI$3),NY229,0),
IF(AND(OI229='DD FD'!$J$5,OK229='DD FD'!$AI$3),OJ229,0),
),2)</f>
        <v>0</v>
      </c>
      <c r="OX229" s="865">
        <f>ROUNDUP(SUM(
IF(AND(LB229='DD FD'!$J$9,LD229='DD FD'!$AI$3),LC229,0),
IF(AND(LL229='DD FD'!$J$9,LN229='DD FD'!$AI$3),LM229,0),
IF(AND(LV229='DD FD'!$J$9,LX229='DD FD'!$AI$3),LW229,0),
IF(AND(MF229='DD FD'!$J$9,MH229='DD FD'!$AI$3),MG229,0),
IF(AND(MQ229='DD FD'!$J$9,MS229='DD FD'!$AI$3),MR229,0),
IF(AND(NB229='DD FD'!$J$9,ND229='DD FD'!$AI$3),NC229,0),
IF(AND(NM229='DD FD'!$J$9,NO229='DD FD'!$AI$3),NN229,0),
IF(AND(NX229='DD FD'!$J$9,NZ229='DD FD'!$AI$3),NY229,0),
IF(AND(OI229='DD FD'!$J$9,OK229='DD FD'!$AI$3),OJ229,0),
),2)</f>
        <v>0</v>
      </c>
      <c r="OY229" s="865">
        <f>ROUNDUP(SUM(
IF(AND(LB229='DD FD'!$J$4,LD229='DD FD'!$AI$3),LC229,0),
IF(AND(LL229='DD FD'!$J$4,LN229='DD FD'!$AI$3),LM229,0),
IF(AND(LV229='DD FD'!$J$4,LX229='DD FD'!$AI$3),LW229,0),
IF(AND(MF229='DD FD'!$J$4,MH229='DD FD'!$AI$3),MG229,0),
IF(AND(MQ229='DD FD'!$J$4,MS229='DD FD'!$AI$3),MR229,0),
IF(AND(NB229='DD FD'!$J$4,ND229='DD FD'!$AI$3),NC229,0),
IF(AND(NM229='DD FD'!$J$4,NO229='DD FD'!$AI$3),NN229,0),
IF(AND(NX229='DD FD'!$J$4,NZ229='DD FD'!$AI$3),NY229,0),
IF(AND(OI229='DD FD'!$J$4,OK229='DD FD'!$AI$3),OJ229,0),
),2)</f>
        <v>0</v>
      </c>
      <c r="OZ229" s="867">
        <f>ROUNDUP(SUM(
IF(AND(LB229='DD FD'!$J$11,LD229='DD FD'!$AI$3),LC229,0),
IF(AND(LL229='DD FD'!$J$11,LN229='DD FD'!$AI$3),LM229,0),
IF(AND(LV229='DD FD'!$J$11,LX229='DD FD'!$AI$3),LW229,0),
IF(AND(MF229='DD FD'!$J$11,MH229='DD FD'!$AI$3),MG229,0),
IF(AND(MQ229='DD FD'!$J$11,MS229='DD FD'!$AI$3),MR229,0),
IF(AND(NB229='DD FD'!$J$11,ND229='DD FD'!$AI$3),NC229,0),
IF(AND(NM229='DD FD'!$J$11,NO229='DD FD'!$AI$3),NN229,0),
IF(AND(NX229='DD FD'!$J$11,NZ229='DD FD'!$AI$3),NY229,0),
IF(AND(OI229='DD FD'!$J$11,OK229='DD FD'!$AI$3),OJ229,0),
),2)</f>
        <v>0</v>
      </c>
    </row>
    <row r="230" spans="1:416">
      <c r="A230" s="663"/>
      <c r="B230" s="182"/>
      <c r="C230" s="282"/>
      <c r="D230" s="282"/>
      <c r="E230" s="183"/>
      <c r="F230" s="355"/>
      <c r="G230" s="359"/>
      <c r="H230" s="664"/>
      <c r="I230" s="173"/>
      <c r="J230" s="161" t="str">
        <f t="shared" si="81"/>
        <v/>
      </c>
      <c r="K230" s="633" t="str">
        <f t="shared" si="98"/>
        <v/>
      </c>
      <c r="L230" s="636"/>
      <c r="M230" s="124" t="str">
        <f t="shared" si="99"/>
        <v/>
      </c>
      <c r="N230" s="125" t="str">
        <f t="shared" si="82"/>
        <v/>
      </c>
      <c r="O230" s="175"/>
      <c r="P230" s="175"/>
      <c r="Q230" s="126" t="str">
        <f t="shared" si="100"/>
        <v/>
      </c>
      <c r="R230" s="184"/>
      <c r="S230" s="184"/>
      <c r="T230" s="182"/>
      <c r="U230" s="182"/>
      <c r="V230" s="182"/>
      <c r="W230" s="358"/>
      <c r="X230" s="182"/>
      <c r="Y230" s="183"/>
      <c r="Z230" s="123"/>
      <c r="AA230" s="176"/>
      <c r="AB230" s="176"/>
      <c r="AC230" s="176"/>
      <c r="AD230" s="176"/>
      <c r="AE230" s="176"/>
      <c r="AF230" s="176"/>
      <c r="AG230" s="127" t="str">
        <f t="shared" si="101"/>
        <v/>
      </c>
      <c r="AH230" s="127" t="str">
        <f t="shared" si="102"/>
        <v/>
      </c>
      <c r="AI230" s="370"/>
      <c r="AJ230" s="635"/>
      <c r="AK230" s="619" t="str">
        <f t="shared" si="103"/>
        <v/>
      </c>
      <c r="AL230" s="124" t="str">
        <f t="shared" si="83"/>
        <v/>
      </c>
      <c r="AM230" s="124" t="str">
        <f t="shared" si="84"/>
        <v/>
      </c>
      <c r="AN230" s="124" t="str">
        <f t="shared" si="85"/>
        <v/>
      </c>
      <c r="AO230" s="124" t="str">
        <f t="shared" si="86"/>
        <v/>
      </c>
      <c r="AP230" s="184"/>
      <c r="AQ230" s="182"/>
      <c r="AR230" s="182"/>
      <c r="AS230" s="182"/>
      <c r="AT230" s="182"/>
      <c r="AU230" s="127" t="str">
        <f t="shared" si="87"/>
        <v/>
      </c>
      <c r="AV230" s="354"/>
      <c r="AW230" s="127" t="str">
        <f t="shared" si="88"/>
        <v/>
      </c>
      <c r="AX230" s="144" t="str">
        <f t="shared" si="89"/>
        <v/>
      </c>
      <c r="AY230" s="182"/>
      <c r="AZ230" s="23"/>
      <c r="BA230" s="23"/>
      <c r="BB230" s="183"/>
      <c r="BC230" s="622"/>
      <c r="BD230" s="649" t="str">
        <f t="shared" si="104"/>
        <v/>
      </c>
      <c r="BE230" s="354"/>
      <c r="BF230" s="192" t="str">
        <f t="shared" si="105"/>
        <v/>
      </c>
      <c r="BG230" s="159"/>
      <c r="BH230" s="159"/>
      <c r="BI230" s="182"/>
      <c r="BJ230" s="194"/>
      <c r="BK230" s="194"/>
      <c r="BL230" s="194"/>
      <c r="BM230" s="127" t="str">
        <f t="shared" si="90"/>
        <v/>
      </c>
      <c r="BN230" s="194"/>
      <c r="BO230" s="178" t="str">
        <f t="shared" si="91"/>
        <v/>
      </c>
      <c r="BP230" s="191"/>
      <c r="BQ230" s="182"/>
      <c r="BR230" s="23"/>
      <c r="BS230" s="23"/>
      <c r="BT230" s="23"/>
      <c r="BU230" s="651"/>
      <c r="BV230" s="647"/>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633" t="str">
        <f t="shared" si="106"/>
        <v/>
      </c>
      <c r="DY230" s="736"/>
      <c r="DZ230" s="334"/>
      <c r="EA230" s="736"/>
      <c r="EB230" s="197"/>
      <c r="EC230" s="194"/>
      <c r="ED230" s="197"/>
      <c r="EE230" s="197"/>
      <c r="EF230" s="194"/>
      <c r="EG230" s="194"/>
      <c r="EH230" s="194"/>
      <c r="EI230" s="123" t="str">
        <f t="shared" si="92"/>
        <v/>
      </c>
      <c r="EJ230" s="194"/>
      <c r="EK230" s="620" t="str">
        <f t="shared" si="93"/>
        <v/>
      </c>
      <c r="EL230" s="756"/>
      <c r="EM230" s="620" t="str">
        <f t="shared" si="107"/>
        <v/>
      </c>
      <c r="EN230" s="733"/>
      <c r="EO230" s="163"/>
      <c r="EP230" s="163"/>
      <c r="EQ230" s="163"/>
      <c r="ER230" s="163"/>
      <c r="ES230" s="163"/>
      <c r="ET230" s="163"/>
      <c r="EU230" s="163"/>
      <c r="EV230" s="163"/>
      <c r="EW230" s="163"/>
      <c r="EX230" s="163"/>
      <c r="EY230" s="163"/>
      <c r="EZ230" s="163"/>
      <c r="FA230" s="163"/>
      <c r="FB230" s="163"/>
      <c r="FC230" s="742"/>
      <c r="FD230" s="648" t="str">
        <f t="shared" si="94"/>
        <v/>
      </c>
      <c r="FE230" s="183"/>
      <c r="FF230" s="201"/>
      <c r="FG230" s="201"/>
      <c r="FH230" s="201"/>
      <c r="FI230" s="201"/>
      <c r="FJ230" s="201"/>
      <c r="FK230" s="201"/>
      <c r="FL230" s="182"/>
      <c r="FM230" s="182"/>
      <c r="FN230" s="334"/>
      <c r="FO230" s="123" t="str">
        <f t="shared" si="95"/>
        <v/>
      </c>
      <c r="FP230" s="889" t="str">
        <f>IF(Table1[[#This Row],[Baumwollanteil (in %)]]&lt;&gt;"","05","")</f>
        <v/>
      </c>
      <c r="FQ230" s="999"/>
      <c r="FR230" s="179" t="str">
        <f t="shared" si="96"/>
        <v/>
      </c>
      <c r="FS230" s="175"/>
      <c r="FT230" s="175"/>
      <c r="FU230" s="175"/>
      <c r="FV230" s="745" t="str">
        <f t="shared" si="97"/>
        <v/>
      </c>
      <c r="FZ230" s="24"/>
      <c r="GA230" s="24"/>
      <c r="GC230" s="1010" t="str">
        <f>IF(Table1[[#This Row],[Global Trade Item Number (GTIN)]]="","",Table1[[#This Row],[Global Trade Item Number (GTIN)]])</f>
        <v/>
      </c>
      <c r="GD230" s="790" t="str">
        <f>IF(Table1[[#This Row],[WAWI-Nr./ Kreditoren-Nummer
(ASDV)]]&lt;&gt;"",Table1[[#This Row],[WAWI-Nr./ Kreditoren-Nummer
(ASDV)]],"")</f>
        <v/>
      </c>
      <c r="GE230" s="190"/>
      <c r="GF230" s="790" t="str">
        <f>IF(Table1[[#This Row],[Gültig ab (Datum)]]&lt;&gt;"","31.12.9999","")</f>
        <v/>
      </c>
      <c r="GG230" s="190"/>
      <c r="GH230" s="190"/>
      <c r="GI230" s="616"/>
      <c r="GJ230" s="765"/>
      <c r="GK230" s="763"/>
      <c r="GL230" s="617"/>
      <c r="GM230" s="617"/>
      <c r="GN230" s="617"/>
      <c r="GO230" s="617"/>
      <c r="GP230" s="617"/>
      <c r="GQ230" s="775"/>
      <c r="GR230" s="771"/>
      <c r="GS230" s="159"/>
      <c r="GT230" s="610"/>
      <c r="GU230" s="610"/>
      <c r="GV230" s="610"/>
      <c r="GW230" s="610"/>
      <c r="GX230" s="610"/>
      <c r="GY230" s="610"/>
      <c r="GZ230" s="610"/>
      <c r="HA230" s="610"/>
      <c r="HB230" s="771"/>
      <c r="HC230" s="610"/>
      <c r="HD230" s="610"/>
      <c r="HE230" s="610"/>
      <c r="HF230" s="610"/>
      <c r="HG230" s="610"/>
      <c r="HH230" s="610"/>
      <c r="HI230" s="610"/>
      <c r="HJ230" s="610"/>
      <c r="HK230" s="610"/>
      <c r="HL230" s="771"/>
      <c r="HM230" s="610"/>
      <c r="HN230" s="610"/>
      <c r="HO230" s="610"/>
      <c r="HP230" s="610"/>
      <c r="HQ230" s="610"/>
      <c r="HR230" s="610"/>
      <c r="HS230" s="610"/>
      <c r="HT230" s="610"/>
      <c r="HU230" s="610"/>
      <c r="HV230" s="771"/>
      <c r="HW230" s="610"/>
      <c r="HX230" s="610"/>
      <c r="HY230" s="610"/>
      <c r="HZ230" s="610"/>
      <c r="IA230" s="610"/>
      <c r="IB230" s="610"/>
      <c r="IC230" s="610"/>
      <c r="ID230" s="610"/>
      <c r="IE230" s="610"/>
      <c r="IF230" s="610"/>
      <c r="IG230" s="771"/>
      <c r="IH230" s="610"/>
      <c r="II230" s="610"/>
      <c r="IJ230" s="610"/>
      <c r="IK230" s="610"/>
      <c r="IL230" s="610"/>
      <c r="IM230" s="610"/>
      <c r="IN230" s="610"/>
      <c r="IO230" s="610"/>
      <c r="IP230" s="610"/>
      <c r="IQ230" s="610"/>
      <c r="IR230" s="771"/>
      <c r="IS230" s="610"/>
      <c r="IT230" s="610"/>
      <c r="IU230" s="610"/>
      <c r="IV230" s="610"/>
      <c r="IW230" s="610"/>
      <c r="IX230" s="610"/>
      <c r="IY230" s="610"/>
      <c r="IZ230" s="610"/>
      <c r="JA230" s="610"/>
      <c r="JB230" s="610"/>
      <c r="JC230" s="771"/>
      <c r="JD230" s="610"/>
      <c r="JE230" s="610"/>
      <c r="JF230" s="610"/>
      <c r="JG230" s="610"/>
      <c r="JH230" s="610"/>
      <c r="JI230" s="610"/>
      <c r="JJ230" s="610"/>
      <c r="JK230" s="610"/>
      <c r="JL230" s="610"/>
      <c r="JM230" s="827"/>
      <c r="JN230" s="771"/>
      <c r="JO230" s="610"/>
      <c r="JP230" s="610"/>
      <c r="JQ230" s="610"/>
      <c r="JR230" s="610"/>
      <c r="JS230" s="610"/>
      <c r="JT230" s="610"/>
      <c r="JU230" s="610"/>
      <c r="JV230" s="610"/>
      <c r="JW230" s="610"/>
      <c r="JX230" s="610"/>
      <c r="JY230" s="771"/>
      <c r="JZ230" s="610"/>
      <c r="KA230" s="610"/>
      <c r="KB230" s="610"/>
      <c r="KC230" s="610"/>
      <c r="KD230" s="610"/>
      <c r="KE230" s="610"/>
      <c r="KF230" s="610"/>
      <c r="KG230" s="610"/>
      <c r="KH230" s="610"/>
      <c r="KI230" s="610"/>
      <c r="KL230" s="803" t="str">
        <f>IF(Table1[[#This Row],[GTIN]]&lt;&gt;"",Table1[[#This Row],[GTIN]],"")</f>
        <v/>
      </c>
      <c r="KM230" s="804" t="str">
        <f>Table1[[#This Row],[Kreditor]]</f>
        <v/>
      </c>
      <c r="KN230" s="805" t="str">
        <f>IF(Table1[[#This Row],[Gültig ab (Datum)]]&lt;&gt;"",Table1[[#This Row],[Gültig ab (Datum)]],"")</f>
        <v/>
      </c>
      <c r="KO230" s="805" t="str">
        <f>Table1[[#This Row],[Gültig bis]]</f>
        <v/>
      </c>
      <c r="KP230" s="818" t="str">
        <f>IF(Table1[[#This Row],[Artikel verpackt? 
(X=Ja)]]="","",Table1[[#This Row],[Artikel verpackt? 
(X=Ja)]])</f>
        <v/>
      </c>
      <c r="KQ230" s="806" t="str">
        <f>IF(Table1[[#This Row],[Verpackung recyclingfähig?
(X=Ja)]]="","",Table1[[#This Row],[Verpackung recyclingfähig?
(X=Ja)]])</f>
        <v/>
      </c>
      <c r="KR230" s="807"/>
      <c r="KS230" s="808"/>
      <c r="KT230" s="809"/>
      <c r="KU230" s="809"/>
      <c r="KV230" s="809"/>
      <c r="KW230" s="809"/>
      <c r="KX230" s="809"/>
      <c r="KY230" s="809"/>
      <c r="KZ230" s="810"/>
      <c r="LA230" s="811" t="str">
        <f>IF(Table1[[#This Row],[Hauptkörper - B1 - Art]]="","",VLOOKUP(Table1[[#This Row],[Hauptkörper - B1 - Art]],'DD FD'!B:C,2,FALSE))</f>
        <v/>
      </c>
      <c r="LB230" s="812" t="str">
        <f>IF(Table1[[#This Row],[Hauptkörper - B1 - Fraktion]]="","",VLOOKUP(Table1[[#This Row],[Hauptkörper - B1 - Fraktion]],'DD FD'!H:J,3,FALSE))</f>
        <v/>
      </c>
      <c r="LC230" s="809" t="str">
        <f>IF(Table1[[#This Row],[Hauptkörper - B1 - Gewicht
(in G)]]="","",Table1[[#This Row],[Hauptkörper - B1 - Gewicht
(in G)]])</f>
        <v/>
      </c>
      <c r="LD230" s="809" t="str">
        <f>IF(Table1[[#This Row],[Hauptkörper - B1 - Lizenzierungs-pflichtig? (X=Ja)]]="","",Table1[[#This Row],[Hauptkörper - B1 - Lizenzierungs-pflichtig? (X=Ja)]])</f>
        <v/>
      </c>
      <c r="LE230" s="812" t="str">
        <f>IF(Table1[[#This Row],[Hauptkörper - B1 - Virgin Material]]="","",VLOOKUP(Table1[[#This Row],[Hauptkörper - B1 - Virgin Material]],'DD FD'!AJ:AK,2,FALSE))</f>
        <v/>
      </c>
      <c r="LF230" s="813" t="str">
        <f>IF(Table1[[#This Row],[Hauptkörper - B1 - Virgin Material Anteil (in %)]]="","",Table1[[#This Row],[Hauptkörper - B1 - Virgin Material Anteil (in %)]])</f>
        <v/>
      </c>
      <c r="LG230" s="812" t="str">
        <f>IF(Table1[[#This Row],[Hauptkörper - B1 - Recyceltes Material]]="","",VLOOKUP(Table1[[#This Row],[Hauptkörper - B1 - Recyceltes Material]],'DD FD'!AL:AM,2,FALSE))</f>
        <v/>
      </c>
      <c r="LH230" s="813" t="str">
        <f>IF(Table1[[#This Row],[Hauptkörper - B1 - Recyceltes Material Anteil (in %)]]="","",Table1[[#This Row],[Hauptkörper - B1 - Recyceltes Material Anteil (in %)]])</f>
        <v/>
      </c>
      <c r="LI230" s="814" t="str">
        <f>IF(Table1[[#This Row],[Hauptkörper - B1 - Beschichtung]]="","",VLOOKUP(Table1[[#This Row],[Hauptkörper - B1 - Beschichtung]],'DD FD'!AE:AF,2,FALSE))</f>
        <v/>
      </c>
      <c r="LJ230" s="815" t="str">
        <f>IF(Table1[[#This Row],[Hauptkörper - B1 - Beschichtung Anteil (in %)]]="","",Table1[[#This Row],[Hauptkörper - B1 - Beschichtung Anteil (in %)]])</f>
        <v/>
      </c>
      <c r="LK230" s="811" t="str">
        <f>IF(Table1[[#This Row],[Hauptkörper - B2 - Art]]="","",VLOOKUP(Table1[[#This Row],[Hauptkörper - B2 - Art]],'DD FD'!B:C,2,FALSE))</f>
        <v/>
      </c>
      <c r="LL230" s="812" t="str">
        <f>IF(Table1[[#This Row],[Hauptkörper - B2 - Fraktion]]="","",VLOOKUP(Table1[[#This Row],[Hauptkörper - B2 - Fraktion]],'DD FD'!H:J,3,FALSE))</f>
        <v/>
      </c>
      <c r="LM230" s="809" t="str">
        <f>IF(Table1[[#This Row],[Hauptkörper - B2 - Gewicht
(in G)]]="","",Table1[[#This Row],[Hauptkörper - B2 - Gewicht
(in G)]])</f>
        <v/>
      </c>
      <c r="LN230" s="809" t="str">
        <f>IF(Table1[[#This Row],[Hauptkörper - B2 - Lizenzierungs-pflichtig? (X=Ja)]]="","",Table1[[#This Row],[Hauptkörper - B2 - Lizenzierungs-pflichtig? (X=Ja)]])</f>
        <v/>
      </c>
      <c r="LO230" s="812" t="str">
        <f>IF(Table1[[#This Row],[Hauptkörper - B2 - Virgin Material]]="","",VLOOKUP(Table1[[#This Row],[Hauptkörper - B2 - Virgin Material]],'DD FD'!AJ:AK,2,FALSE))</f>
        <v/>
      </c>
      <c r="LP230" s="813" t="str">
        <f>IF(Table1[[#This Row],[Hauptkörper - B2 - Virgin Material Anteil (in %)]]="","",Table1[[#This Row],[Hauptkörper - B2 - Virgin Material Anteil (in %)]])</f>
        <v/>
      </c>
      <c r="LQ230" s="812" t="str">
        <f>IF(Table1[[#This Row],[Hauptkörper - B2 - Recyceltes Material]]="","",VLOOKUP(Table1[[#This Row],[Hauptkörper - B2 - Recyceltes Material]],'DD FD'!AL:AM,2,FALSE))</f>
        <v/>
      </c>
      <c r="LR230" s="813" t="str">
        <f>IF(Table1[[#This Row],[Hauptkörper - B2 - Recyceltes Material Anteil (in %)]]="","",Table1[[#This Row],[Hauptkörper - B2 - Recyceltes Material Anteil (in %)]])</f>
        <v/>
      </c>
      <c r="LS230" s="812" t="str">
        <f>IF(Table1[[#This Row],[Hauptkörper - B2 - Beschichtung]]="","",VLOOKUP(Table1[[#This Row],[Hauptkörper - B2 - Beschichtung]],'DD FD'!AE:AF,2,FALSE))</f>
        <v/>
      </c>
      <c r="LT230" s="815" t="str">
        <f>IF(Table1[[#This Row],[Hauptkörper - B2 - Beschichtung Anteil (in %)]]="","",Table1[[#This Row],[Hauptkörper - B2 - Beschichtung Anteil (in %)]])</f>
        <v/>
      </c>
      <c r="LU230" s="811" t="str">
        <f>IF(Table1[[#This Row],[Hauptkörper - B3 - Art]]="","",VLOOKUP(Table1[[#This Row],[Hauptkörper - B3 - Art]],'DD FD'!B:C,2,FALSE))</f>
        <v/>
      </c>
      <c r="LV230" s="812" t="str">
        <f>IF(Table1[[#This Row],[Hauptkörper - B3 - Fraktion]]="","",VLOOKUP(Table1[[#This Row],[Hauptkörper - B3 - Fraktion]],'DD FD'!H:J,3,FALSE))</f>
        <v/>
      </c>
      <c r="LW230" s="809" t="str">
        <f>IF(Table1[[#This Row],[Hauptkörper - B3 - Gewicht
(in G)]]="","",Table1[[#This Row],[Hauptkörper - B3 - Gewicht
(in G)]])</f>
        <v/>
      </c>
      <c r="LX230" s="809" t="str">
        <f>IF(Table1[[#This Row],[Hauptkörper - B3 - Lizenzierungs-pflichtig? (X=Ja)]]="","",Table1[[#This Row],[Hauptkörper - B3 - Lizenzierungs-pflichtig? (X=Ja)]])</f>
        <v/>
      </c>
      <c r="LY230" s="812" t="str">
        <f>IF(Table1[[#This Row],[Hauptkörper - B3 - Virgin Material]]="","",VLOOKUP(Table1[[#This Row],[Hauptkörper - B3 - Virgin Material]],'DD FD'!AJ:AK,2,FALSE))</f>
        <v/>
      </c>
      <c r="LZ230" s="813" t="str">
        <f>IF(Table1[[#This Row],[Hauptkörper - B3 - Virgin Material Anteil (in %)]]="","",Table1[[#This Row],[Hauptkörper - B3 - Virgin Material Anteil (in %)]])</f>
        <v/>
      </c>
      <c r="MA230" s="812" t="str">
        <f>IF(Table1[[#This Row],[Hauptkörper - B3 - Recyceltes Material]]="","",VLOOKUP(Table1[[#This Row],[Hauptkörper - B3 - Recyceltes Material]],'DD FD'!AL:AM,2,FALSE))</f>
        <v/>
      </c>
      <c r="MB230" s="813" t="str">
        <f>IF(Table1[[#This Row],[Hauptkörper - B3 - Recyceltes Material Anteil (in %)]]="","",Table1[[#This Row],[Hauptkörper - B3 - Recyceltes Material Anteil (in %)]])</f>
        <v/>
      </c>
      <c r="MC230" s="812" t="str">
        <f>IF(Table1[[#This Row],[Hauptkörper - B3 - Beschichtung]]="","",VLOOKUP(Table1[[#This Row],[Hauptkörper - B3 - Beschichtung]],'DD FD'!AE:AF,2,FALSE))</f>
        <v/>
      </c>
      <c r="MD230" s="815" t="str">
        <f>IF(Table1[[#This Row],[Hauptkörper - B3 - Beschichtung Anteil (in %)]]="","",Table1[[#This Row],[Hauptkörper - B3 - Beschichtung Anteil (in %)]])</f>
        <v/>
      </c>
      <c r="ME230" s="811" t="str">
        <f>IF(Table1[[#This Row],[Verschluss - B1 - Art]]="","",VLOOKUP(Table1[[#This Row],[Verschluss - B1 - Art]],'DD FD'!D:E,2,FALSE))</f>
        <v/>
      </c>
      <c r="MF230" s="812" t="str">
        <f>IF(Table1[[#This Row],[Verschluss - B1 - Fraktion]]="","",VLOOKUP(Table1[[#This Row],[Verschluss - B1 - Fraktion]],'DD FD'!H:J,3,FALSE))</f>
        <v/>
      </c>
      <c r="MG230" s="809" t="str">
        <f>IF(Table1[[#This Row],[Verschluss - B1 - Gewicht (in G)]]="","",Table1[[#This Row],[Verschluss - B1 - Gewicht (in G)]])</f>
        <v/>
      </c>
      <c r="MH230" s="809" t="str">
        <f>IF(Table1[[#This Row],[Verschluss - B1 - Lizenzierungs-pflichtig? (X=Ja)]]="","",Table1[[#This Row],[Verschluss - B1 - Lizenzierungs-pflichtig? (X=Ja)]])</f>
        <v/>
      </c>
      <c r="MI230" s="809" t="str">
        <f>IF(Table1[[#This Row],[Verschluss - B1 - Trennbar vom Hauptkörper? (X=Ja)]]="","",Table1[[#This Row],[Verschluss - B1 - Trennbar vom Hauptkörper? (X=Ja)]])</f>
        <v/>
      </c>
      <c r="MJ230" s="812" t="str">
        <f>IF(Table1[[#This Row],[Verschluss - B1 - Virgin Material]]="","",VLOOKUP(Table1[[#This Row],[Verschluss - B1 - Virgin Material]],'DD FD'!AJ:AK,2,FALSE))</f>
        <v/>
      </c>
      <c r="MK230" s="813" t="str">
        <f>IF(Table1[[#This Row],[Verschluss - B1 - Virgin Material Anteil (in %)]]="","",Table1[[#This Row],[Verschluss - B1 - Virgin Material Anteil (in %)]])</f>
        <v/>
      </c>
      <c r="ML230" s="812" t="str">
        <f>IF(Table1[[#This Row],[Verschluss - B1 - Recyceltes Material]]="","",VLOOKUP(Table1[[#This Row],[Verschluss - B1 - Recyceltes Material]],'DD FD'!AL:AM,2,FALSE))</f>
        <v/>
      </c>
      <c r="MM230" s="813" t="str">
        <f>IF(Table1[[#This Row],[Verschluss - B1 - Recyceltes Material Anteil (in %)]]="","",Table1[[#This Row],[Verschluss - B1 - Recyceltes Material Anteil (in %)]])</f>
        <v/>
      </c>
      <c r="MN230" s="812" t="str">
        <f>IF(Table1[[#This Row],[Verschluss - B1 - Beschichtung]]="","",VLOOKUP(Table1[[#This Row],[Verschluss - B1 - Beschichtung]],'DD FD'!AE:AF,2,FALSE))</f>
        <v/>
      </c>
      <c r="MO230" s="815" t="str">
        <f>IF(Table1[[#This Row],[Verschluss - B1 - Beschichtung Anteil (in %)]]="","",Table1[[#This Row],[Verschluss - B1 - Beschichtung Anteil (in %)]])</f>
        <v/>
      </c>
      <c r="MP230" s="811" t="str">
        <f>IF(Table1[[#This Row],[Verschluss - B2 - Art]]="","",VLOOKUP(Table1[[#This Row],[Verschluss - B2 - Art]],'DD FD'!D:E,2,FALSE))</f>
        <v/>
      </c>
      <c r="MQ230" s="812" t="str">
        <f>IF(Table1[[#This Row],[Verschluss - B2 - Fraktion]]="","",VLOOKUP(Table1[[#This Row],[Verschluss - B2 - Fraktion]],'DD FD'!H:J,3,FALSE))</f>
        <v/>
      </c>
      <c r="MR230" s="809" t="str">
        <f>IF(Table1[[#This Row],[Verschluss - B2 - Gewicht (in G)]]="","",Table1[[#This Row],[Verschluss - B2 - Gewicht (in G)]])</f>
        <v/>
      </c>
      <c r="MS230" s="809" t="str">
        <f>IF(Table1[[#This Row],[Verschluss - B2 - Lizenzierungs-pflichtig? (X=Ja)]]="","",Table1[[#This Row],[Verschluss - B2 - Lizenzierungs-pflichtig? (X=Ja)]])</f>
        <v/>
      </c>
      <c r="MT230" s="809" t="str">
        <f>IF(Table1[[#This Row],[Verschluss - B2 - Trennbar vom Hauptkörper? (X=Ja)]]="","",Table1[[#This Row],[Verschluss - B2 - Trennbar vom Hauptkörper? (X=Ja)]])</f>
        <v/>
      </c>
      <c r="MU230" s="812" t="str">
        <f>IF(Table1[[#This Row],[Verschluss - B2 - Virgin Material]]="","",VLOOKUP(Table1[[#This Row],[Verschluss - B2 - Virgin Material]],'DD FD'!AJ:AK,2,FALSE))</f>
        <v/>
      </c>
      <c r="MV230" s="813" t="str">
        <f>IF(Table1[[#This Row],[Verschluss - B2 - Virgin Material Anteil (in %)]]="","",Table1[[#This Row],[Verschluss - B2 - Virgin Material Anteil (in %)]])</f>
        <v/>
      </c>
      <c r="MW230" s="812" t="str">
        <f>IF(Table1[[#This Row],[Verschluss - B2 - Recyceltes Material]]="","",VLOOKUP(Table1[[#This Row],[Verschluss - B2 - Recyceltes Material]],'DD FD'!AL:AM,2,FALSE))</f>
        <v/>
      </c>
      <c r="MX230" s="813" t="str">
        <f>IF(Table1[[#This Row],[Verschluss - B2 - Recyceltes Material Anteil (in %)]]="","",Table1[[#This Row],[Verschluss - B2 - Recyceltes Material Anteil (in %)]])</f>
        <v/>
      </c>
      <c r="MY230" s="812" t="str">
        <f>IF(Table1[[#This Row],[Verschluss - B2 - Beschichtung]]="","",VLOOKUP(Table1[[#This Row],[Verschluss - B2 - Beschichtung]],'DD FD'!AE:AF,2,FALSE))</f>
        <v/>
      </c>
      <c r="MZ230" s="815" t="str">
        <f>IF(Table1[[#This Row],[Verschluss - B2 - Beschichtung Anteil (in %)]]="","",Table1[[#This Row],[Verschluss - B2 - Beschichtung Anteil (in %)]])</f>
        <v/>
      </c>
      <c r="NA230" s="811" t="str">
        <f>IF(Table1[[#This Row],[Verschluss - B3 - Art]]="","",VLOOKUP(Table1[[#This Row],[Verschluss - B3 - Art]],'DD FD'!D:E,2,FALSE))</f>
        <v/>
      </c>
      <c r="NB230" s="812" t="str">
        <f>IF(Table1[[#This Row],[Verschluss - B3 - Fraktion]]="","",VLOOKUP(Table1[[#This Row],[Verschluss - B3 - Fraktion]],'DD FD'!H:J,3,FALSE))</f>
        <v/>
      </c>
      <c r="NC230" s="809" t="str">
        <f>IF(Table1[[#This Row],[Verschluss - B3 - Gewicht (in G)]]="","",Table1[[#This Row],[Verschluss - B3 - Gewicht (in G)]])</f>
        <v/>
      </c>
      <c r="ND230" s="809" t="str">
        <f>IF(Table1[[#This Row],[Verschluss - B3 - Lizenzierungs-pflichtig? (X=Ja)]]="","",Table1[[#This Row],[Verschluss - B3 - Lizenzierungs-pflichtig? (X=Ja)]])</f>
        <v/>
      </c>
      <c r="NE230" s="809" t="str">
        <f>IF(Table1[[#This Row],[Verschluss - B3 - Trennbar vom Hauptkörper? (X=Ja)]]="","",Table1[[#This Row],[Verschluss - B3 - Trennbar vom Hauptkörper? (X=Ja)]])</f>
        <v/>
      </c>
      <c r="NF230" s="812" t="str">
        <f>IF(Table1[[#This Row],[Verschluss - B3 - Virgin Material]]="","",VLOOKUP(Table1[[#This Row],[Verschluss - B3 - Virgin Material]],'DD FD'!AJ:AK,2,FALSE))</f>
        <v/>
      </c>
      <c r="NG230" s="813" t="str">
        <f>IF(Table1[[#This Row],[Verschluss - B3 - Virgin Material Anteil (in %)]]="","",Table1[[#This Row],[Verschluss - B3 - Virgin Material Anteil (in %)]])</f>
        <v/>
      </c>
      <c r="NH230" s="812" t="str">
        <f>IF(Table1[[#This Row],[Verschluss - B3 - Recyceltes Material]]="","",VLOOKUP(Table1[[#This Row],[Verschluss - B3 - Recyceltes Material]],'DD FD'!AL:AM,2,FALSE))</f>
        <v/>
      </c>
      <c r="NI230" s="813" t="str">
        <f>IF(Table1[[#This Row],[Verschluss - B3 - Recyceltes Material Anteil (in %)]]="","",Table1[[#This Row],[Verschluss - B3 - Recyceltes Material Anteil (in %)]])</f>
        <v/>
      </c>
      <c r="NJ230" s="812" t="str">
        <f>IF(Table1[[#This Row],[Verschluss - B3 - Beschichtung]]="","",VLOOKUP(Table1[[#This Row],[Verschluss - B3 - Beschichtung]],'DD FD'!AE:AF,2,FALSE))</f>
        <v/>
      </c>
      <c r="NK230" s="815" t="str">
        <f>IF(Table1[[#This Row],[Verschluss - B3 - Beschichtung Anteil (in %)]]="","",Table1[[#This Row],[Verschluss - B3 - Beschichtung Anteil (in %)]])</f>
        <v/>
      </c>
      <c r="NL230" s="811" t="str">
        <f>IF(Table1[[#This Row],[Etikett - B1 - Art]]="","",VLOOKUP(Table1[[#This Row],[Etikett - B1 - Art]],'DD FD'!F:G,2,FALSE))</f>
        <v/>
      </c>
      <c r="NM230" s="812" t="str">
        <f>IF(Table1[[#This Row],[Etikett - B1 - Fraktion]]="","",VLOOKUP(Table1[[#This Row],[Etikett - B1 - Fraktion]],'DD FD'!H:J,3,FALSE))</f>
        <v/>
      </c>
      <c r="NN230" s="809" t="str">
        <f>IF(Table1[[#This Row],[Etikett - B1 - Gewicht (in G)]]="","",Table1[[#This Row],[Etikett - B1 - Gewicht (in G)]])</f>
        <v/>
      </c>
      <c r="NO230" s="809" t="str">
        <f>IF(Table1[[#This Row],[Etikett - B1 - Lizenzierungs-pflichtig? (X=Ja)]]="","",Table1[[#This Row],[Etikett - B1 - Lizenzierungs-pflichtig? (X=Ja)]])</f>
        <v/>
      </c>
      <c r="NP230" s="809" t="str">
        <f>IF(Table1[[#This Row],[Etikett - B1 - Trennbar vom Hauptkörper? (X=Ja)]]="","",Table1[[#This Row],[Etikett - B1 - Trennbar vom Hauptkörper? (X=Ja)]])</f>
        <v/>
      </c>
      <c r="NQ230" s="812" t="str">
        <f>IF(Table1[[#This Row],[Etikett - B1 - Virgin Material]]="","",VLOOKUP(Table1[[#This Row],[Etikett - B1 - Virgin Material]],'DD FD'!AJ:AK,2,FALSE))</f>
        <v/>
      </c>
      <c r="NR230" s="813" t="str">
        <f>IF(Table1[[#This Row],[Etikett - B1 - Virgin Material Anteil (in %)]]="","",Table1[[#This Row],[Etikett - B1 - Virgin Material Anteil (in %)]])</f>
        <v/>
      </c>
      <c r="NS230" s="812" t="str">
        <f>IF(Table1[[#This Row],[Etikett - B1 - Recyceltes Material]]="","",VLOOKUP(Table1[[#This Row],[Etikett - B1 - Recyceltes Material]],'DD FD'!AL:AM,2,FALSE))</f>
        <v/>
      </c>
      <c r="NT230" s="813" t="str">
        <f>IF(Table1[[#This Row],[Etikett - B1 - Recyceltes Material Anteil (in %)]]="","",Table1[[#This Row],[Etikett - B1 - Recyceltes Material Anteil (in %)]])</f>
        <v/>
      </c>
      <c r="NU230" s="812" t="str">
        <f>IF(Table1[[#This Row],[Etikett - B1 - Beschichtung]]="","",VLOOKUP(Table1[[#This Row],[Etikett - B1 - Beschichtung]],'DD FD'!AE:AF,2,FALSE))</f>
        <v/>
      </c>
      <c r="NV230" s="815" t="str">
        <f>IF(Table1[[#This Row],[Etikett - B1 - Beschichtung Anteil (in %)]]="","",Table1[[#This Row],[Etikett - B1 - Beschichtung Anteil (in %)]])</f>
        <v/>
      </c>
      <c r="NW230" s="811" t="str">
        <f>IF(Table1[[#This Row],[Etikett - B2 - Art]]="","",VLOOKUP(Table1[[#This Row],[Etikett - B2 - Art]],'DD FD'!F:G,2,FALSE))</f>
        <v/>
      </c>
      <c r="NX230" s="812" t="str">
        <f>IF(Table1[[#This Row],[Etikett - B2 - Fraktion]]="","",VLOOKUP(Table1[[#This Row],[Etikett - B2 - Fraktion]],'DD FD'!H:J,3,FALSE))</f>
        <v/>
      </c>
      <c r="NY230" s="809" t="str">
        <f>IF(Table1[[#This Row],[Etikett - B2 - Gewicht (in G)]]="","",Table1[[#This Row],[Etikett - B2 - Gewicht (in G)]])</f>
        <v/>
      </c>
      <c r="NZ230" s="809" t="str">
        <f>IF(Table1[[#This Row],[Etikett - B2 - Lizenzierungs-pflichtig? (X=Ja)]]="","",Table1[[#This Row],[Etikett - B2 - Lizenzierungs-pflichtig? (X=Ja)]])</f>
        <v/>
      </c>
      <c r="OA230" s="809" t="str">
        <f>IF(Table1[[#This Row],[Etikett - B2 - Trennbar vom Hauptkörper? (X=Ja)]]="","",Table1[[#This Row],[Etikett - B2 - Trennbar vom Hauptkörper? (X=Ja)]])</f>
        <v/>
      </c>
      <c r="OB230" s="812" t="str">
        <f>IF(Table1[[#This Row],[Etikett - B2 - Virgin Material]]="","",VLOOKUP(Table1[[#This Row],[Etikett - B2 - Virgin Material]],'DD FD'!AJ:AK,2,FALSE))</f>
        <v/>
      </c>
      <c r="OC230" s="813" t="str">
        <f>IF(Table1[[#This Row],[Etikett - B2 - Virgin Material Anteil (in %)]]="","",Table1[[#This Row],[Etikett - B2 - Virgin Material Anteil (in %)]])</f>
        <v/>
      </c>
      <c r="OD230" s="812" t="str">
        <f>IF(Table1[[#This Row],[Etikett - B2 - Recyceltes Material]]="","",VLOOKUP(Table1[[#This Row],[Etikett - B2 - Recyceltes Material]],'DD FD'!AL:AM,2,FALSE))</f>
        <v/>
      </c>
      <c r="OE230" s="813" t="str">
        <f>IF(Table1[[#This Row],[Etikett - B2 - Recyceltes Material Anteil (in %)]]="","",Table1[[#This Row],[Etikett - B2 - Recyceltes Material Anteil (in %)]])</f>
        <v/>
      </c>
      <c r="OF230" s="812" t="str">
        <f>IF(Table1[[#This Row],[Etikett - B2 - Beschichtung]]="","",VLOOKUP(Table1[[#This Row],[Etikett - B2 - Beschichtung]],'DD FD'!AE:AF,2,FALSE))</f>
        <v/>
      </c>
      <c r="OG230" s="815" t="str">
        <f>IF(Table1[[#This Row],[Etikett - B2 - Beschichtung Anteil (in %)]]="","",Table1[[#This Row],[Etikett - B2 - Beschichtung Anteil (in %)]])</f>
        <v/>
      </c>
      <c r="OH230" s="811" t="str">
        <f>IF(Table1[[#This Row],[Etikett - B3 - Art]]="","",VLOOKUP(Table1[[#This Row],[Etikett - B3 - Art]],'DD FD'!F:G,2,FALSE))</f>
        <v/>
      </c>
      <c r="OI230" s="812" t="str">
        <f>IF(Table1[[#This Row],[Etikett - B3 - Fraktion]]="","",VLOOKUP(Table1[[#This Row],[Etikett - B3 - Fraktion]],'DD FD'!H:J,3,FALSE))</f>
        <v/>
      </c>
      <c r="OJ230" s="809" t="str">
        <f>IF(Table1[[#This Row],[Etikett - B3 - Gewicht (in G)]]="","",Table1[[#This Row],[Etikett - B3 - Gewicht (in G)]])</f>
        <v/>
      </c>
      <c r="OK230" s="809" t="str">
        <f>IF(Table1[[#This Row],[Etikett - B3 - Lizenzierungs-pflichtig? (X=Ja)]]="","",Table1[[#This Row],[Etikett - B3 - Lizenzierungs-pflichtig? (X=Ja)]])</f>
        <v/>
      </c>
      <c r="OL230" s="809" t="str">
        <f>IF(Table1[[#This Row],[Etikett - B3 - Trennbar vom Hauptkörper? (X=Ja)]]="","",Table1[[#This Row],[Etikett - B3 - Trennbar vom Hauptkörper? (X=Ja)]])</f>
        <v/>
      </c>
      <c r="OM230" s="812" t="str">
        <f>IF(Table1[[#This Row],[Etikett - B3 - Virgin Material]]="","",VLOOKUP(Table1[[#This Row],[Etikett - B3 - Virgin Material]],'DD FD'!AJ:AK,2,FALSE))</f>
        <v/>
      </c>
      <c r="ON230" s="813" t="str">
        <f>IF(Table1[[#This Row],[Etikett - B3 - Virgin Material Anteil (in %)]]="","",Table1[[#This Row],[Etikett - B3 - Virgin Material Anteil (in %)]])</f>
        <v/>
      </c>
      <c r="OO230" s="812" t="str">
        <f>IF(Table1[[#This Row],[Etikett - B3 - Recyceltes Material]]="","",VLOOKUP(Table1[[#This Row],[Etikett - B3 - Recyceltes Material]],'DD FD'!AL:AM,2,FALSE))</f>
        <v/>
      </c>
      <c r="OP230" s="813" t="str">
        <f>IF(Table1[[#This Row],[Etikett - B3 - Recyceltes Material Anteil (in %)]]="","",Table1[[#This Row],[Etikett - B3 - Recyceltes Material Anteil (in %)]])</f>
        <v/>
      </c>
      <c r="OQ230" s="812" t="str">
        <f>IF(Table1[[#This Row],[Etikett - B3 - Beschichtung]]="","",VLOOKUP(Table1[[#This Row],[Etikett - B3 - Beschichtung]],'DD FD'!AE:AF,2,FALSE))</f>
        <v/>
      </c>
      <c r="OR230" s="861" t="str">
        <f>IF(Table1[[#This Row],[Etikett - B3 - Beschichtung Anteil (in %)]]="","",Table1[[#This Row],[Etikett - B3 - Beschichtung Anteil (in %)]])</f>
        <v/>
      </c>
      <c r="OS230" s="866">
        <f>ROUNDUP(SUM(
IF(AND(LB230='DD FD'!$J$7,LD230='DD FD'!$AI$3),LC230,0),
IF(AND(LL230='DD FD'!$J$7,LN230='DD FD'!$AI$3),LM230,0),
IF(AND(LV230='DD FD'!$J$7,LX230='DD FD'!$AI$3),LW230,0),
IF(AND(MF230='DD FD'!$J$7,MH230='DD FD'!$AI$3),MG230,0),
IF(AND(MQ230='DD FD'!$J$7,MS230='DD FD'!$AI$3),MR230,0),
IF(AND(NB230='DD FD'!$J$7,ND230='DD FD'!$AI$3),NC230,0),
IF(AND(NM230='DD FD'!$J$7,NO230='DD FD'!$AI$3),NN230,0),
IF(AND(NX230='DD FD'!$J$7,NZ230='DD FD'!$AI$3),NY230,0),
IF(AND(OI230='DD FD'!$J$7,OK230='DD FD'!$AI$3),OJ230,0),
),2)</f>
        <v>0</v>
      </c>
      <c r="OT230" s="865">
        <f>ROUNDUP(SUM(
IF(AND(LB230='DD FD'!$J$6,LD230='DD FD'!$AI$3),LC230,0),
IF(AND(LL230='DD FD'!$J$6,LN230='DD FD'!$AI$3),LM230,0),
IF(AND(LV230='DD FD'!$J$6,LX230='DD FD'!$AI$3),LW230,0),
IF(AND(MF230='DD FD'!$J$6,MH230='DD FD'!$AI$3),MG230,0),
IF(AND(MQ230='DD FD'!$J$6,MS230='DD FD'!$AI$3),MR230,0),
IF(AND(NB230='DD FD'!$J$6,ND230='DD FD'!$AI$3),NC230,0),
IF(AND(NM230='DD FD'!$J$6,NO230='DD FD'!$AI$3),NN230,0),
IF(AND(NX230='DD FD'!$J$6,NZ230='DD FD'!$AI$3),NY230,0),
IF(AND(OI230='DD FD'!$J$6,OK230='DD FD'!$AI$3),OJ230,0),
),2)</f>
        <v>0</v>
      </c>
      <c r="OU230" s="865">
        <f>ROUNDUP(SUM(
IF(AND(LB230='DD FD'!$J$10,LD230='DD FD'!$AI$3),LC230,0),
IF(AND(LL230='DD FD'!$J$10,LN230='DD FD'!$AI$3),LM230,0),
IF(AND(LV230='DD FD'!$J$10,LX230='DD FD'!$AI$3),LW230,0),
IF(AND(MF230='DD FD'!$J$10,MH230='DD FD'!$AI$3),MG230,0),
IF(AND(MQ230='DD FD'!$J$10,MS230='DD FD'!$AI$3),MR230,0),
IF(AND(NB230='DD FD'!$J$10,ND230='DD FD'!$AI$3),NC230,0),
IF(AND(NM230='DD FD'!$J$10,NO230='DD FD'!$AI$3),NN230,0),
IF(AND(NX230='DD FD'!$J$10,NZ230='DD FD'!$AI$3),NY230,0),
IF(AND(OI230='DD FD'!$J$10,OK230='DD FD'!$AI$3),OJ230,0),
),2)</f>
        <v>0</v>
      </c>
      <c r="OV230" s="865">
        <f>ROUNDUP(SUM(
IF(AND(LB230='DD FD'!$J$8,LD230='DD FD'!$AI$3),LC230,0),
IF(AND(LL230='DD FD'!$J$8,LN230='DD FD'!$AI$3),LM230,0),
IF(AND(LV230='DD FD'!$J$8,LX230='DD FD'!$AI$3),LW230,0),
IF(AND(MF230='DD FD'!$J$8,MH230='DD FD'!$AI$3),MG230,0),
IF(AND(MQ230='DD FD'!$J$8,MS230='DD FD'!$AI$3),MR230,0),
IF(AND(NB230='DD FD'!$J$8,ND230='DD FD'!$AI$3),NC230,0),
IF(AND(NM230='DD FD'!$J$8,NO230='DD FD'!$AI$3),NN230,0),
IF(AND(NX230='DD FD'!$J$8,NZ230='DD FD'!$AI$3),NY230,0),
IF(AND(OI230='DD FD'!$J$8,OK230='DD FD'!$AI$3),OJ230,0),
),2)</f>
        <v>0</v>
      </c>
      <c r="OW230" s="865">
        <f>ROUNDUP(SUM(
IF(AND(LB230='DD FD'!$J$5,LD230='DD FD'!$AI$3),LC230,0),
IF(AND(LL230='DD FD'!$J$5,LN230='DD FD'!$AI$3),LM230,0),
IF(AND(LV230='DD FD'!$J$5,LX230='DD FD'!$AI$3),LW230,0),
IF(AND(MF230='DD FD'!$J$5,MH230='DD FD'!$AI$3),MG230,0),
IF(AND(MQ230='DD FD'!$J$5,MS230='DD FD'!$AI$3),MR230,0),
IF(AND(NB230='DD FD'!$J$5,ND230='DD FD'!$AI$3),NC230,0),
IF(AND(NM230='DD FD'!$J$5,NO230='DD FD'!$AI$3),NN230,0),
IF(AND(NX230='DD FD'!$J$5,NZ230='DD FD'!$AI$3),NY230,0),
IF(AND(OI230='DD FD'!$J$5,OK230='DD FD'!$AI$3),OJ230,0),
),2)</f>
        <v>0</v>
      </c>
      <c r="OX230" s="865">
        <f>ROUNDUP(SUM(
IF(AND(LB230='DD FD'!$J$9,LD230='DD FD'!$AI$3),LC230,0),
IF(AND(LL230='DD FD'!$J$9,LN230='DD FD'!$AI$3),LM230,0),
IF(AND(LV230='DD FD'!$J$9,LX230='DD FD'!$AI$3),LW230,0),
IF(AND(MF230='DD FD'!$J$9,MH230='DD FD'!$AI$3),MG230,0),
IF(AND(MQ230='DD FD'!$J$9,MS230='DD FD'!$AI$3),MR230,0),
IF(AND(NB230='DD FD'!$J$9,ND230='DD FD'!$AI$3),NC230,0),
IF(AND(NM230='DD FD'!$J$9,NO230='DD FD'!$AI$3),NN230,0),
IF(AND(NX230='DD FD'!$J$9,NZ230='DD FD'!$AI$3),NY230,0),
IF(AND(OI230='DD FD'!$J$9,OK230='DD FD'!$AI$3),OJ230,0),
),2)</f>
        <v>0</v>
      </c>
      <c r="OY230" s="865">
        <f>ROUNDUP(SUM(
IF(AND(LB230='DD FD'!$J$4,LD230='DD FD'!$AI$3),LC230,0),
IF(AND(LL230='DD FD'!$J$4,LN230='DD FD'!$AI$3),LM230,0),
IF(AND(LV230='DD FD'!$J$4,LX230='DD FD'!$AI$3),LW230,0),
IF(AND(MF230='DD FD'!$J$4,MH230='DD FD'!$AI$3),MG230,0),
IF(AND(MQ230='DD FD'!$J$4,MS230='DD FD'!$AI$3),MR230,0),
IF(AND(NB230='DD FD'!$J$4,ND230='DD FD'!$AI$3),NC230,0),
IF(AND(NM230='DD FD'!$J$4,NO230='DD FD'!$AI$3),NN230,0),
IF(AND(NX230='DD FD'!$J$4,NZ230='DD FD'!$AI$3),NY230,0),
IF(AND(OI230='DD FD'!$J$4,OK230='DD FD'!$AI$3),OJ230,0),
),2)</f>
        <v>0</v>
      </c>
      <c r="OZ230" s="867">
        <f>ROUNDUP(SUM(
IF(AND(LB230='DD FD'!$J$11,LD230='DD FD'!$AI$3),LC230,0),
IF(AND(LL230='DD FD'!$J$11,LN230='DD FD'!$AI$3),LM230,0),
IF(AND(LV230='DD FD'!$J$11,LX230='DD FD'!$AI$3),LW230,0),
IF(AND(MF230='DD FD'!$J$11,MH230='DD FD'!$AI$3),MG230,0),
IF(AND(MQ230='DD FD'!$J$11,MS230='DD FD'!$AI$3),MR230,0),
IF(AND(NB230='DD FD'!$J$11,ND230='DD FD'!$AI$3),NC230,0),
IF(AND(NM230='DD FD'!$J$11,NO230='DD FD'!$AI$3),NN230,0),
IF(AND(NX230='DD FD'!$J$11,NZ230='DD FD'!$AI$3),NY230,0),
IF(AND(OI230='DD FD'!$J$11,OK230='DD FD'!$AI$3),OJ230,0),
),2)</f>
        <v>0</v>
      </c>
    </row>
    <row r="231" spans="1:416">
      <c r="A231" s="663"/>
      <c r="B231" s="182"/>
      <c r="C231" s="282"/>
      <c r="D231" s="282"/>
      <c r="E231" s="183"/>
      <c r="F231" s="355"/>
      <c r="G231" s="359"/>
      <c r="H231" s="664"/>
      <c r="I231" s="173"/>
      <c r="J231" s="161" t="str">
        <f t="shared" si="81"/>
        <v/>
      </c>
      <c r="K231" s="633" t="str">
        <f t="shared" si="98"/>
        <v/>
      </c>
      <c r="L231" s="636"/>
      <c r="M231" s="124" t="str">
        <f t="shared" si="99"/>
        <v/>
      </c>
      <c r="N231" s="125" t="str">
        <f t="shared" si="82"/>
        <v/>
      </c>
      <c r="O231" s="175"/>
      <c r="P231" s="175"/>
      <c r="Q231" s="126" t="str">
        <f t="shared" si="100"/>
        <v/>
      </c>
      <c r="R231" s="184"/>
      <c r="S231" s="184"/>
      <c r="T231" s="182"/>
      <c r="U231" s="182"/>
      <c r="V231" s="182"/>
      <c r="W231" s="358"/>
      <c r="X231" s="182"/>
      <c r="Y231" s="183"/>
      <c r="Z231" s="123"/>
      <c r="AA231" s="176"/>
      <c r="AB231" s="176"/>
      <c r="AC231" s="176"/>
      <c r="AD231" s="176"/>
      <c r="AE231" s="176"/>
      <c r="AF231" s="176"/>
      <c r="AG231" s="127" t="str">
        <f t="shared" si="101"/>
        <v/>
      </c>
      <c r="AH231" s="127" t="str">
        <f t="shared" si="102"/>
        <v/>
      </c>
      <c r="AI231" s="370"/>
      <c r="AJ231" s="635"/>
      <c r="AK231" s="619" t="str">
        <f t="shared" si="103"/>
        <v/>
      </c>
      <c r="AL231" s="124" t="str">
        <f t="shared" si="83"/>
        <v/>
      </c>
      <c r="AM231" s="124" t="str">
        <f t="shared" si="84"/>
        <v/>
      </c>
      <c r="AN231" s="124" t="str">
        <f t="shared" si="85"/>
        <v/>
      </c>
      <c r="AO231" s="124" t="str">
        <f t="shared" si="86"/>
        <v/>
      </c>
      <c r="AP231" s="184"/>
      <c r="AQ231" s="182"/>
      <c r="AR231" s="182"/>
      <c r="AS231" s="182"/>
      <c r="AT231" s="182"/>
      <c r="AU231" s="127" t="str">
        <f t="shared" si="87"/>
        <v/>
      </c>
      <c r="AV231" s="354"/>
      <c r="AW231" s="127" t="str">
        <f t="shared" si="88"/>
        <v/>
      </c>
      <c r="AX231" s="144" t="str">
        <f t="shared" si="89"/>
        <v/>
      </c>
      <c r="AY231" s="182"/>
      <c r="AZ231" s="23"/>
      <c r="BA231" s="23"/>
      <c r="BB231" s="183"/>
      <c r="BC231" s="622"/>
      <c r="BD231" s="649" t="str">
        <f t="shared" si="104"/>
        <v/>
      </c>
      <c r="BE231" s="354"/>
      <c r="BF231" s="192" t="str">
        <f t="shared" si="105"/>
        <v/>
      </c>
      <c r="BG231" s="159"/>
      <c r="BH231" s="159"/>
      <c r="BI231" s="182"/>
      <c r="BJ231" s="194"/>
      <c r="BK231" s="194"/>
      <c r="BL231" s="194"/>
      <c r="BM231" s="127" t="str">
        <f t="shared" si="90"/>
        <v/>
      </c>
      <c r="BN231" s="194"/>
      <c r="BO231" s="178" t="str">
        <f t="shared" si="91"/>
        <v/>
      </c>
      <c r="BP231" s="191"/>
      <c r="BQ231" s="182"/>
      <c r="BR231" s="23"/>
      <c r="BS231" s="23"/>
      <c r="BT231" s="23"/>
      <c r="BU231" s="651"/>
      <c r="BV231" s="647"/>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633" t="str">
        <f t="shared" si="106"/>
        <v/>
      </c>
      <c r="DY231" s="736"/>
      <c r="DZ231" s="334"/>
      <c r="EA231" s="736"/>
      <c r="EB231" s="197"/>
      <c r="EC231" s="194"/>
      <c r="ED231" s="197"/>
      <c r="EE231" s="197"/>
      <c r="EF231" s="194"/>
      <c r="EG231" s="194"/>
      <c r="EH231" s="194"/>
      <c r="EI231" s="123" t="str">
        <f t="shared" si="92"/>
        <v/>
      </c>
      <c r="EJ231" s="194"/>
      <c r="EK231" s="620" t="str">
        <f t="shared" si="93"/>
        <v/>
      </c>
      <c r="EL231" s="756"/>
      <c r="EM231" s="620" t="str">
        <f t="shared" si="107"/>
        <v/>
      </c>
      <c r="EN231" s="733"/>
      <c r="EO231" s="163"/>
      <c r="EP231" s="163"/>
      <c r="EQ231" s="163"/>
      <c r="ER231" s="163"/>
      <c r="ES231" s="163"/>
      <c r="ET231" s="163"/>
      <c r="EU231" s="163"/>
      <c r="EV231" s="163"/>
      <c r="EW231" s="163"/>
      <c r="EX231" s="163"/>
      <c r="EY231" s="163"/>
      <c r="EZ231" s="163"/>
      <c r="FA231" s="163"/>
      <c r="FB231" s="163"/>
      <c r="FC231" s="742"/>
      <c r="FD231" s="648" t="str">
        <f t="shared" si="94"/>
        <v/>
      </c>
      <c r="FE231" s="183"/>
      <c r="FF231" s="201"/>
      <c r="FG231" s="201"/>
      <c r="FH231" s="201"/>
      <c r="FI231" s="201"/>
      <c r="FJ231" s="201"/>
      <c r="FK231" s="201"/>
      <c r="FL231" s="182"/>
      <c r="FM231" s="182"/>
      <c r="FN231" s="334"/>
      <c r="FO231" s="123" t="str">
        <f t="shared" si="95"/>
        <v/>
      </c>
      <c r="FP231" s="889" t="str">
        <f>IF(Table1[[#This Row],[Baumwollanteil (in %)]]&lt;&gt;"","05","")</f>
        <v/>
      </c>
      <c r="FQ231" s="999"/>
      <c r="FR231" s="179" t="str">
        <f t="shared" si="96"/>
        <v/>
      </c>
      <c r="FS231" s="175"/>
      <c r="FT231" s="175"/>
      <c r="FU231" s="175"/>
      <c r="FV231" s="745" t="str">
        <f t="shared" si="97"/>
        <v/>
      </c>
      <c r="FZ231" s="24"/>
      <c r="GA231" s="24"/>
      <c r="GC231" s="1010" t="str">
        <f>IF(Table1[[#This Row],[Global Trade Item Number (GTIN)]]="","",Table1[[#This Row],[Global Trade Item Number (GTIN)]])</f>
        <v/>
      </c>
      <c r="GD231" s="790" t="str">
        <f>IF(Table1[[#This Row],[WAWI-Nr./ Kreditoren-Nummer
(ASDV)]]&lt;&gt;"",Table1[[#This Row],[WAWI-Nr./ Kreditoren-Nummer
(ASDV)]],"")</f>
        <v/>
      </c>
      <c r="GE231" s="190"/>
      <c r="GF231" s="790" t="str">
        <f>IF(Table1[[#This Row],[Gültig ab (Datum)]]&lt;&gt;"","31.12.9999","")</f>
        <v/>
      </c>
      <c r="GG231" s="190"/>
      <c r="GH231" s="190"/>
      <c r="GI231" s="616"/>
      <c r="GJ231" s="765"/>
      <c r="GK231" s="763"/>
      <c r="GL231" s="617"/>
      <c r="GM231" s="617"/>
      <c r="GN231" s="617"/>
      <c r="GO231" s="617"/>
      <c r="GP231" s="617"/>
      <c r="GQ231" s="775"/>
      <c r="GR231" s="771"/>
      <c r="GS231" s="159"/>
      <c r="GT231" s="610"/>
      <c r="GU231" s="610"/>
      <c r="GV231" s="610"/>
      <c r="GW231" s="610"/>
      <c r="GX231" s="610"/>
      <c r="GY231" s="610"/>
      <c r="GZ231" s="610"/>
      <c r="HA231" s="610"/>
      <c r="HB231" s="771"/>
      <c r="HC231" s="610"/>
      <c r="HD231" s="610"/>
      <c r="HE231" s="610"/>
      <c r="HF231" s="610"/>
      <c r="HG231" s="610"/>
      <c r="HH231" s="610"/>
      <c r="HI231" s="610"/>
      <c r="HJ231" s="610"/>
      <c r="HK231" s="610"/>
      <c r="HL231" s="771"/>
      <c r="HM231" s="610"/>
      <c r="HN231" s="610"/>
      <c r="HO231" s="610"/>
      <c r="HP231" s="610"/>
      <c r="HQ231" s="610"/>
      <c r="HR231" s="610"/>
      <c r="HS231" s="610"/>
      <c r="HT231" s="610"/>
      <c r="HU231" s="610"/>
      <c r="HV231" s="771"/>
      <c r="HW231" s="610"/>
      <c r="HX231" s="610"/>
      <c r="HY231" s="610"/>
      <c r="HZ231" s="610"/>
      <c r="IA231" s="610"/>
      <c r="IB231" s="610"/>
      <c r="IC231" s="610"/>
      <c r="ID231" s="610"/>
      <c r="IE231" s="610"/>
      <c r="IF231" s="610"/>
      <c r="IG231" s="771"/>
      <c r="IH231" s="610"/>
      <c r="II231" s="610"/>
      <c r="IJ231" s="610"/>
      <c r="IK231" s="610"/>
      <c r="IL231" s="610"/>
      <c r="IM231" s="610"/>
      <c r="IN231" s="610"/>
      <c r="IO231" s="610"/>
      <c r="IP231" s="610"/>
      <c r="IQ231" s="610"/>
      <c r="IR231" s="771"/>
      <c r="IS231" s="610"/>
      <c r="IT231" s="610"/>
      <c r="IU231" s="610"/>
      <c r="IV231" s="610"/>
      <c r="IW231" s="610"/>
      <c r="IX231" s="610"/>
      <c r="IY231" s="610"/>
      <c r="IZ231" s="610"/>
      <c r="JA231" s="610"/>
      <c r="JB231" s="610"/>
      <c r="JC231" s="771"/>
      <c r="JD231" s="610"/>
      <c r="JE231" s="610"/>
      <c r="JF231" s="610"/>
      <c r="JG231" s="610"/>
      <c r="JH231" s="610"/>
      <c r="JI231" s="610"/>
      <c r="JJ231" s="610"/>
      <c r="JK231" s="610"/>
      <c r="JL231" s="610"/>
      <c r="JM231" s="827"/>
      <c r="JN231" s="771"/>
      <c r="JO231" s="610"/>
      <c r="JP231" s="610"/>
      <c r="JQ231" s="610"/>
      <c r="JR231" s="610"/>
      <c r="JS231" s="610"/>
      <c r="JT231" s="610"/>
      <c r="JU231" s="610"/>
      <c r="JV231" s="610"/>
      <c r="JW231" s="610"/>
      <c r="JX231" s="610"/>
      <c r="JY231" s="771"/>
      <c r="JZ231" s="610"/>
      <c r="KA231" s="610"/>
      <c r="KB231" s="610"/>
      <c r="KC231" s="610"/>
      <c r="KD231" s="610"/>
      <c r="KE231" s="610"/>
      <c r="KF231" s="610"/>
      <c r="KG231" s="610"/>
      <c r="KH231" s="610"/>
      <c r="KI231" s="610"/>
      <c r="KL231" s="803" t="str">
        <f>IF(Table1[[#This Row],[GTIN]]&lt;&gt;"",Table1[[#This Row],[GTIN]],"")</f>
        <v/>
      </c>
      <c r="KM231" s="804" t="str">
        <f>Table1[[#This Row],[Kreditor]]</f>
        <v/>
      </c>
      <c r="KN231" s="805" t="str">
        <f>IF(Table1[[#This Row],[Gültig ab (Datum)]]&lt;&gt;"",Table1[[#This Row],[Gültig ab (Datum)]],"")</f>
        <v/>
      </c>
      <c r="KO231" s="805" t="str">
        <f>Table1[[#This Row],[Gültig bis]]</f>
        <v/>
      </c>
      <c r="KP231" s="818" t="str">
        <f>IF(Table1[[#This Row],[Artikel verpackt? 
(X=Ja)]]="","",Table1[[#This Row],[Artikel verpackt? 
(X=Ja)]])</f>
        <v/>
      </c>
      <c r="KQ231" s="806" t="str">
        <f>IF(Table1[[#This Row],[Verpackung recyclingfähig?
(X=Ja)]]="","",Table1[[#This Row],[Verpackung recyclingfähig?
(X=Ja)]])</f>
        <v/>
      </c>
      <c r="KR231" s="807"/>
      <c r="KS231" s="808"/>
      <c r="KT231" s="809"/>
      <c r="KU231" s="809"/>
      <c r="KV231" s="809"/>
      <c r="KW231" s="809"/>
      <c r="KX231" s="809"/>
      <c r="KY231" s="809"/>
      <c r="KZ231" s="810"/>
      <c r="LA231" s="811" t="str">
        <f>IF(Table1[[#This Row],[Hauptkörper - B1 - Art]]="","",VLOOKUP(Table1[[#This Row],[Hauptkörper - B1 - Art]],'DD FD'!B:C,2,FALSE))</f>
        <v/>
      </c>
      <c r="LB231" s="812" t="str">
        <f>IF(Table1[[#This Row],[Hauptkörper - B1 - Fraktion]]="","",VLOOKUP(Table1[[#This Row],[Hauptkörper - B1 - Fraktion]],'DD FD'!H:J,3,FALSE))</f>
        <v/>
      </c>
      <c r="LC231" s="809" t="str">
        <f>IF(Table1[[#This Row],[Hauptkörper - B1 - Gewicht
(in G)]]="","",Table1[[#This Row],[Hauptkörper - B1 - Gewicht
(in G)]])</f>
        <v/>
      </c>
      <c r="LD231" s="809" t="str">
        <f>IF(Table1[[#This Row],[Hauptkörper - B1 - Lizenzierungs-pflichtig? (X=Ja)]]="","",Table1[[#This Row],[Hauptkörper - B1 - Lizenzierungs-pflichtig? (X=Ja)]])</f>
        <v/>
      </c>
      <c r="LE231" s="812" t="str">
        <f>IF(Table1[[#This Row],[Hauptkörper - B1 - Virgin Material]]="","",VLOOKUP(Table1[[#This Row],[Hauptkörper - B1 - Virgin Material]],'DD FD'!AJ:AK,2,FALSE))</f>
        <v/>
      </c>
      <c r="LF231" s="813" t="str">
        <f>IF(Table1[[#This Row],[Hauptkörper - B1 - Virgin Material Anteil (in %)]]="","",Table1[[#This Row],[Hauptkörper - B1 - Virgin Material Anteil (in %)]])</f>
        <v/>
      </c>
      <c r="LG231" s="812" t="str">
        <f>IF(Table1[[#This Row],[Hauptkörper - B1 - Recyceltes Material]]="","",VLOOKUP(Table1[[#This Row],[Hauptkörper - B1 - Recyceltes Material]],'DD FD'!AL:AM,2,FALSE))</f>
        <v/>
      </c>
      <c r="LH231" s="813" t="str">
        <f>IF(Table1[[#This Row],[Hauptkörper - B1 - Recyceltes Material Anteil (in %)]]="","",Table1[[#This Row],[Hauptkörper - B1 - Recyceltes Material Anteil (in %)]])</f>
        <v/>
      </c>
      <c r="LI231" s="814" t="str">
        <f>IF(Table1[[#This Row],[Hauptkörper - B1 - Beschichtung]]="","",VLOOKUP(Table1[[#This Row],[Hauptkörper - B1 - Beschichtung]],'DD FD'!AE:AF,2,FALSE))</f>
        <v/>
      </c>
      <c r="LJ231" s="815" t="str">
        <f>IF(Table1[[#This Row],[Hauptkörper - B1 - Beschichtung Anteil (in %)]]="","",Table1[[#This Row],[Hauptkörper - B1 - Beschichtung Anteil (in %)]])</f>
        <v/>
      </c>
      <c r="LK231" s="811" t="str">
        <f>IF(Table1[[#This Row],[Hauptkörper - B2 - Art]]="","",VLOOKUP(Table1[[#This Row],[Hauptkörper - B2 - Art]],'DD FD'!B:C,2,FALSE))</f>
        <v/>
      </c>
      <c r="LL231" s="812" t="str">
        <f>IF(Table1[[#This Row],[Hauptkörper - B2 - Fraktion]]="","",VLOOKUP(Table1[[#This Row],[Hauptkörper - B2 - Fraktion]],'DD FD'!H:J,3,FALSE))</f>
        <v/>
      </c>
      <c r="LM231" s="809" t="str">
        <f>IF(Table1[[#This Row],[Hauptkörper - B2 - Gewicht
(in G)]]="","",Table1[[#This Row],[Hauptkörper - B2 - Gewicht
(in G)]])</f>
        <v/>
      </c>
      <c r="LN231" s="809" t="str">
        <f>IF(Table1[[#This Row],[Hauptkörper - B2 - Lizenzierungs-pflichtig? (X=Ja)]]="","",Table1[[#This Row],[Hauptkörper - B2 - Lizenzierungs-pflichtig? (X=Ja)]])</f>
        <v/>
      </c>
      <c r="LO231" s="812" t="str">
        <f>IF(Table1[[#This Row],[Hauptkörper - B2 - Virgin Material]]="","",VLOOKUP(Table1[[#This Row],[Hauptkörper - B2 - Virgin Material]],'DD FD'!AJ:AK,2,FALSE))</f>
        <v/>
      </c>
      <c r="LP231" s="813" t="str">
        <f>IF(Table1[[#This Row],[Hauptkörper - B2 - Virgin Material Anteil (in %)]]="","",Table1[[#This Row],[Hauptkörper - B2 - Virgin Material Anteil (in %)]])</f>
        <v/>
      </c>
      <c r="LQ231" s="812" t="str">
        <f>IF(Table1[[#This Row],[Hauptkörper - B2 - Recyceltes Material]]="","",VLOOKUP(Table1[[#This Row],[Hauptkörper - B2 - Recyceltes Material]],'DD FD'!AL:AM,2,FALSE))</f>
        <v/>
      </c>
      <c r="LR231" s="813" t="str">
        <f>IF(Table1[[#This Row],[Hauptkörper - B2 - Recyceltes Material Anteil (in %)]]="","",Table1[[#This Row],[Hauptkörper - B2 - Recyceltes Material Anteil (in %)]])</f>
        <v/>
      </c>
      <c r="LS231" s="812" t="str">
        <f>IF(Table1[[#This Row],[Hauptkörper - B2 - Beschichtung]]="","",VLOOKUP(Table1[[#This Row],[Hauptkörper - B2 - Beschichtung]],'DD FD'!AE:AF,2,FALSE))</f>
        <v/>
      </c>
      <c r="LT231" s="815" t="str">
        <f>IF(Table1[[#This Row],[Hauptkörper - B2 - Beschichtung Anteil (in %)]]="","",Table1[[#This Row],[Hauptkörper - B2 - Beschichtung Anteil (in %)]])</f>
        <v/>
      </c>
      <c r="LU231" s="811" t="str">
        <f>IF(Table1[[#This Row],[Hauptkörper - B3 - Art]]="","",VLOOKUP(Table1[[#This Row],[Hauptkörper - B3 - Art]],'DD FD'!B:C,2,FALSE))</f>
        <v/>
      </c>
      <c r="LV231" s="812" t="str">
        <f>IF(Table1[[#This Row],[Hauptkörper - B3 - Fraktion]]="","",VLOOKUP(Table1[[#This Row],[Hauptkörper - B3 - Fraktion]],'DD FD'!H:J,3,FALSE))</f>
        <v/>
      </c>
      <c r="LW231" s="809" t="str">
        <f>IF(Table1[[#This Row],[Hauptkörper - B3 - Gewicht
(in G)]]="","",Table1[[#This Row],[Hauptkörper - B3 - Gewicht
(in G)]])</f>
        <v/>
      </c>
      <c r="LX231" s="809" t="str">
        <f>IF(Table1[[#This Row],[Hauptkörper - B3 - Lizenzierungs-pflichtig? (X=Ja)]]="","",Table1[[#This Row],[Hauptkörper - B3 - Lizenzierungs-pflichtig? (X=Ja)]])</f>
        <v/>
      </c>
      <c r="LY231" s="812" t="str">
        <f>IF(Table1[[#This Row],[Hauptkörper - B3 - Virgin Material]]="","",VLOOKUP(Table1[[#This Row],[Hauptkörper - B3 - Virgin Material]],'DD FD'!AJ:AK,2,FALSE))</f>
        <v/>
      </c>
      <c r="LZ231" s="813" t="str">
        <f>IF(Table1[[#This Row],[Hauptkörper - B3 - Virgin Material Anteil (in %)]]="","",Table1[[#This Row],[Hauptkörper - B3 - Virgin Material Anteil (in %)]])</f>
        <v/>
      </c>
      <c r="MA231" s="812" t="str">
        <f>IF(Table1[[#This Row],[Hauptkörper - B3 - Recyceltes Material]]="","",VLOOKUP(Table1[[#This Row],[Hauptkörper - B3 - Recyceltes Material]],'DD FD'!AL:AM,2,FALSE))</f>
        <v/>
      </c>
      <c r="MB231" s="813" t="str">
        <f>IF(Table1[[#This Row],[Hauptkörper - B3 - Recyceltes Material Anteil (in %)]]="","",Table1[[#This Row],[Hauptkörper - B3 - Recyceltes Material Anteil (in %)]])</f>
        <v/>
      </c>
      <c r="MC231" s="812" t="str">
        <f>IF(Table1[[#This Row],[Hauptkörper - B3 - Beschichtung]]="","",VLOOKUP(Table1[[#This Row],[Hauptkörper - B3 - Beschichtung]],'DD FD'!AE:AF,2,FALSE))</f>
        <v/>
      </c>
      <c r="MD231" s="815" t="str">
        <f>IF(Table1[[#This Row],[Hauptkörper - B3 - Beschichtung Anteil (in %)]]="","",Table1[[#This Row],[Hauptkörper - B3 - Beschichtung Anteil (in %)]])</f>
        <v/>
      </c>
      <c r="ME231" s="811" t="str">
        <f>IF(Table1[[#This Row],[Verschluss - B1 - Art]]="","",VLOOKUP(Table1[[#This Row],[Verschluss - B1 - Art]],'DD FD'!D:E,2,FALSE))</f>
        <v/>
      </c>
      <c r="MF231" s="812" t="str">
        <f>IF(Table1[[#This Row],[Verschluss - B1 - Fraktion]]="","",VLOOKUP(Table1[[#This Row],[Verschluss - B1 - Fraktion]],'DD FD'!H:J,3,FALSE))</f>
        <v/>
      </c>
      <c r="MG231" s="809" t="str">
        <f>IF(Table1[[#This Row],[Verschluss - B1 - Gewicht (in G)]]="","",Table1[[#This Row],[Verschluss - B1 - Gewicht (in G)]])</f>
        <v/>
      </c>
      <c r="MH231" s="809" t="str">
        <f>IF(Table1[[#This Row],[Verschluss - B1 - Lizenzierungs-pflichtig? (X=Ja)]]="","",Table1[[#This Row],[Verschluss - B1 - Lizenzierungs-pflichtig? (X=Ja)]])</f>
        <v/>
      </c>
      <c r="MI231" s="809" t="str">
        <f>IF(Table1[[#This Row],[Verschluss - B1 - Trennbar vom Hauptkörper? (X=Ja)]]="","",Table1[[#This Row],[Verschluss - B1 - Trennbar vom Hauptkörper? (X=Ja)]])</f>
        <v/>
      </c>
      <c r="MJ231" s="812" t="str">
        <f>IF(Table1[[#This Row],[Verschluss - B1 - Virgin Material]]="","",VLOOKUP(Table1[[#This Row],[Verschluss - B1 - Virgin Material]],'DD FD'!AJ:AK,2,FALSE))</f>
        <v/>
      </c>
      <c r="MK231" s="813" t="str">
        <f>IF(Table1[[#This Row],[Verschluss - B1 - Virgin Material Anteil (in %)]]="","",Table1[[#This Row],[Verschluss - B1 - Virgin Material Anteil (in %)]])</f>
        <v/>
      </c>
      <c r="ML231" s="812" t="str">
        <f>IF(Table1[[#This Row],[Verschluss - B1 - Recyceltes Material]]="","",VLOOKUP(Table1[[#This Row],[Verschluss - B1 - Recyceltes Material]],'DD FD'!AL:AM,2,FALSE))</f>
        <v/>
      </c>
      <c r="MM231" s="813" t="str">
        <f>IF(Table1[[#This Row],[Verschluss - B1 - Recyceltes Material Anteil (in %)]]="","",Table1[[#This Row],[Verschluss - B1 - Recyceltes Material Anteil (in %)]])</f>
        <v/>
      </c>
      <c r="MN231" s="812" t="str">
        <f>IF(Table1[[#This Row],[Verschluss - B1 - Beschichtung]]="","",VLOOKUP(Table1[[#This Row],[Verschluss - B1 - Beschichtung]],'DD FD'!AE:AF,2,FALSE))</f>
        <v/>
      </c>
      <c r="MO231" s="815" t="str">
        <f>IF(Table1[[#This Row],[Verschluss - B1 - Beschichtung Anteil (in %)]]="","",Table1[[#This Row],[Verschluss - B1 - Beschichtung Anteil (in %)]])</f>
        <v/>
      </c>
      <c r="MP231" s="811" t="str">
        <f>IF(Table1[[#This Row],[Verschluss - B2 - Art]]="","",VLOOKUP(Table1[[#This Row],[Verschluss - B2 - Art]],'DD FD'!D:E,2,FALSE))</f>
        <v/>
      </c>
      <c r="MQ231" s="812" t="str">
        <f>IF(Table1[[#This Row],[Verschluss - B2 - Fraktion]]="","",VLOOKUP(Table1[[#This Row],[Verschluss - B2 - Fraktion]],'DD FD'!H:J,3,FALSE))</f>
        <v/>
      </c>
      <c r="MR231" s="809" t="str">
        <f>IF(Table1[[#This Row],[Verschluss - B2 - Gewicht (in G)]]="","",Table1[[#This Row],[Verschluss - B2 - Gewicht (in G)]])</f>
        <v/>
      </c>
      <c r="MS231" s="809" t="str">
        <f>IF(Table1[[#This Row],[Verschluss - B2 - Lizenzierungs-pflichtig? (X=Ja)]]="","",Table1[[#This Row],[Verschluss - B2 - Lizenzierungs-pflichtig? (X=Ja)]])</f>
        <v/>
      </c>
      <c r="MT231" s="809" t="str">
        <f>IF(Table1[[#This Row],[Verschluss - B2 - Trennbar vom Hauptkörper? (X=Ja)]]="","",Table1[[#This Row],[Verschluss - B2 - Trennbar vom Hauptkörper? (X=Ja)]])</f>
        <v/>
      </c>
      <c r="MU231" s="812" t="str">
        <f>IF(Table1[[#This Row],[Verschluss - B2 - Virgin Material]]="","",VLOOKUP(Table1[[#This Row],[Verschluss - B2 - Virgin Material]],'DD FD'!AJ:AK,2,FALSE))</f>
        <v/>
      </c>
      <c r="MV231" s="813" t="str">
        <f>IF(Table1[[#This Row],[Verschluss - B2 - Virgin Material Anteil (in %)]]="","",Table1[[#This Row],[Verschluss - B2 - Virgin Material Anteil (in %)]])</f>
        <v/>
      </c>
      <c r="MW231" s="812" t="str">
        <f>IF(Table1[[#This Row],[Verschluss - B2 - Recyceltes Material]]="","",VLOOKUP(Table1[[#This Row],[Verschluss - B2 - Recyceltes Material]],'DD FD'!AL:AM,2,FALSE))</f>
        <v/>
      </c>
      <c r="MX231" s="813" t="str">
        <f>IF(Table1[[#This Row],[Verschluss - B2 - Recyceltes Material Anteil (in %)]]="","",Table1[[#This Row],[Verschluss - B2 - Recyceltes Material Anteil (in %)]])</f>
        <v/>
      </c>
      <c r="MY231" s="812" t="str">
        <f>IF(Table1[[#This Row],[Verschluss - B2 - Beschichtung]]="","",VLOOKUP(Table1[[#This Row],[Verschluss - B2 - Beschichtung]],'DD FD'!AE:AF,2,FALSE))</f>
        <v/>
      </c>
      <c r="MZ231" s="815" t="str">
        <f>IF(Table1[[#This Row],[Verschluss - B2 - Beschichtung Anteil (in %)]]="","",Table1[[#This Row],[Verschluss - B2 - Beschichtung Anteil (in %)]])</f>
        <v/>
      </c>
      <c r="NA231" s="811" t="str">
        <f>IF(Table1[[#This Row],[Verschluss - B3 - Art]]="","",VLOOKUP(Table1[[#This Row],[Verschluss - B3 - Art]],'DD FD'!D:E,2,FALSE))</f>
        <v/>
      </c>
      <c r="NB231" s="812" t="str">
        <f>IF(Table1[[#This Row],[Verschluss - B3 - Fraktion]]="","",VLOOKUP(Table1[[#This Row],[Verschluss - B3 - Fraktion]],'DD FD'!H:J,3,FALSE))</f>
        <v/>
      </c>
      <c r="NC231" s="809" t="str">
        <f>IF(Table1[[#This Row],[Verschluss - B3 - Gewicht (in G)]]="","",Table1[[#This Row],[Verschluss - B3 - Gewicht (in G)]])</f>
        <v/>
      </c>
      <c r="ND231" s="809" t="str">
        <f>IF(Table1[[#This Row],[Verschluss - B3 - Lizenzierungs-pflichtig? (X=Ja)]]="","",Table1[[#This Row],[Verschluss - B3 - Lizenzierungs-pflichtig? (X=Ja)]])</f>
        <v/>
      </c>
      <c r="NE231" s="809" t="str">
        <f>IF(Table1[[#This Row],[Verschluss - B3 - Trennbar vom Hauptkörper? (X=Ja)]]="","",Table1[[#This Row],[Verschluss - B3 - Trennbar vom Hauptkörper? (X=Ja)]])</f>
        <v/>
      </c>
      <c r="NF231" s="812" t="str">
        <f>IF(Table1[[#This Row],[Verschluss - B3 - Virgin Material]]="","",VLOOKUP(Table1[[#This Row],[Verschluss - B3 - Virgin Material]],'DD FD'!AJ:AK,2,FALSE))</f>
        <v/>
      </c>
      <c r="NG231" s="813" t="str">
        <f>IF(Table1[[#This Row],[Verschluss - B3 - Virgin Material Anteil (in %)]]="","",Table1[[#This Row],[Verschluss - B3 - Virgin Material Anteil (in %)]])</f>
        <v/>
      </c>
      <c r="NH231" s="812" t="str">
        <f>IF(Table1[[#This Row],[Verschluss - B3 - Recyceltes Material]]="","",VLOOKUP(Table1[[#This Row],[Verschluss - B3 - Recyceltes Material]],'DD FD'!AL:AM,2,FALSE))</f>
        <v/>
      </c>
      <c r="NI231" s="813" t="str">
        <f>IF(Table1[[#This Row],[Verschluss - B3 - Recyceltes Material Anteil (in %)]]="","",Table1[[#This Row],[Verschluss - B3 - Recyceltes Material Anteil (in %)]])</f>
        <v/>
      </c>
      <c r="NJ231" s="812" t="str">
        <f>IF(Table1[[#This Row],[Verschluss - B3 - Beschichtung]]="","",VLOOKUP(Table1[[#This Row],[Verschluss - B3 - Beschichtung]],'DD FD'!AE:AF,2,FALSE))</f>
        <v/>
      </c>
      <c r="NK231" s="815" t="str">
        <f>IF(Table1[[#This Row],[Verschluss - B3 - Beschichtung Anteil (in %)]]="","",Table1[[#This Row],[Verschluss - B3 - Beschichtung Anteil (in %)]])</f>
        <v/>
      </c>
      <c r="NL231" s="811" t="str">
        <f>IF(Table1[[#This Row],[Etikett - B1 - Art]]="","",VLOOKUP(Table1[[#This Row],[Etikett - B1 - Art]],'DD FD'!F:G,2,FALSE))</f>
        <v/>
      </c>
      <c r="NM231" s="812" t="str">
        <f>IF(Table1[[#This Row],[Etikett - B1 - Fraktion]]="","",VLOOKUP(Table1[[#This Row],[Etikett - B1 - Fraktion]],'DD FD'!H:J,3,FALSE))</f>
        <v/>
      </c>
      <c r="NN231" s="809" t="str">
        <f>IF(Table1[[#This Row],[Etikett - B1 - Gewicht (in G)]]="","",Table1[[#This Row],[Etikett - B1 - Gewicht (in G)]])</f>
        <v/>
      </c>
      <c r="NO231" s="809" t="str">
        <f>IF(Table1[[#This Row],[Etikett - B1 - Lizenzierungs-pflichtig? (X=Ja)]]="","",Table1[[#This Row],[Etikett - B1 - Lizenzierungs-pflichtig? (X=Ja)]])</f>
        <v/>
      </c>
      <c r="NP231" s="809" t="str">
        <f>IF(Table1[[#This Row],[Etikett - B1 - Trennbar vom Hauptkörper? (X=Ja)]]="","",Table1[[#This Row],[Etikett - B1 - Trennbar vom Hauptkörper? (X=Ja)]])</f>
        <v/>
      </c>
      <c r="NQ231" s="812" t="str">
        <f>IF(Table1[[#This Row],[Etikett - B1 - Virgin Material]]="","",VLOOKUP(Table1[[#This Row],[Etikett - B1 - Virgin Material]],'DD FD'!AJ:AK,2,FALSE))</f>
        <v/>
      </c>
      <c r="NR231" s="813" t="str">
        <f>IF(Table1[[#This Row],[Etikett - B1 - Virgin Material Anteil (in %)]]="","",Table1[[#This Row],[Etikett - B1 - Virgin Material Anteil (in %)]])</f>
        <v/>
      </c>
      <c r="NS231" s="812" t="str">
        <f>IF(Table1[[#This Row],[Etikett - B1 - Recyceltes Material]]="","",VLOOKUP(Table1[[#This Row],[Etikett - B1 - Recyceltes Material]],'DD FD'!AL:AM,2,FALSE))</f>
        <v/>
      </c>
      <c r="NT231" s="813" t="str">
        <f>IF(Table1[[#This Row],[Etikett - B1 - Recyceltes Material Anteil (in %)]]="","",Table1[[#This Row],[Etikett - B1 - Recyceltes Material Anteil (in %)]])</f>
        <v/>
      </c>
      <c r="NU231" s="812" t="str">
        <f>IF(Table1[[#This Row],[Etikett - B1 - Beschichtung]]="","",VLOOKUP(Table1[[#This Row],[Etikett - B1 - Beschichtung]],'DD FD'!AE:AF,2,FALSE))</f>
        <v/>
      </c>
      <c r="NV231" s="815" t="str">
        <f>IF(Table1[[#This Row],[Etikett - B1 - Beschichtung Anteil (in %)]]="","",Table1[[#This Row],[Etikett - B1 - Beschichtung Anteil (in %)]])</f>
        <v/>
      </c>
      <c r="NW231" s="811" t="str">
        <f>IF(Table1[[#This Row],[Etikett - B2 - Art]]="","",VLOOKUP(Table1[[#This Row],[Etikett - B2 - Art]],'DD FD'!F:G,2,FALSE))</f>
        <v/>
      </c>
      <c r="NX231" s="812" t="str">
        <f>IF(Table1[[#This Row],[Etikett - B2 - Fraktion]]="","",VLOOKUP(Table1[[#This Row],[Etikett - B2 - Fraktion]],'DD FD'!H:J,3,FALSE))</f>
        <v/>
      </c>
      <c r="NY231" s="809" t="str">
        <f>IF(Table1[[#This Row],[Etikett - B2 - Gewicht (in G)]]="","",Table1[[#This Row],[Etikett - B2 - Gewicht (in G)]])</f>
        <v/>
      </c>
      <c r="NZ231" s="809" t="str">
        <f>IF(Table1[[#This Row],[Etikett - B2 - Lizenzierungs-pflichtig? (X=Ja)]]="","",Table1[[#This Row],[Etikett - B2 - Lizenzierungs-pflichtig? (X=Ja)]])</f>
        <v/>
      </c>
      <c r="OA231" s="809" t="str">
        <f>IF(Table1[[#This Row],[Etikett - B2 - Trennbar vom Hauptkörper? (X=Ja)]]="","",Table1[[#This Row],[Etikett - B2 - Trennbar vom Hauptkörper? (X=Ja)]])</f>
        <v/>
      </c>
      <c r="OB231" s="812" t="str">
        <f>IF(Table1[[#This Row],[Etikett - B2 - Virgin Material]]="","",VLOOKUP(Table1[[#This Row],[Etikett - B2 - Virgin Material]],'DD FD'!AJ:AK,2,FALSE))</f>
        <v/>
      </c>
      <c r="OC231" s="813" t="str">
        <f>IF(Table1[[#This Row],[Etikett - B2 - Virgin Material Anteil (in %)]]="","",Table1[[#This Row],[Etikett - B2 - Virgin Material Anteil (in %)]])</f>
        <v/>
      </c>
      <c r="OD231" s="812" t="str">
        <f>IF(Table1[[#This Row],[Etikett - B2 - Recyceltes Material]]="","",VLOOKUP(Table1[[#This Row],[Etikett - B2 - Recyceltes Material]],'DD FD'!AL:AM,2,FALSE))</f>
        <v/>
      </c>
      <c r="OE231" s="813" t="str">
        <f>IF(Table1[[#This Row],[Etikett - B2 - Recyceltes Material Anteil (in %)]]="","",Table1[[#This Row],[Etikett - B2 - Recyceltes Material Anteil (in %)]])</f>
        <v/>
      </c>
      <c r="OF231" s="812" t="str">
        <f>IF(Table1[[#This Row],[Etikett - B2 - Beschichtung]]="","",VLOOKUP(Table1[[#This Row],[Etikett - B2 - Beschichtung]],'DD FD'!AE:AF,2,FALSE))</f>
        <v/>
      </c>
      <c r="OG231" s="815" t="str">
        <f>IF(Table1[[#This Row],[Etikett - B2 - Beschichtung Anteil (in %)]]="","",Table1[[#This Row],[Etikett - B2 - Beschichtung Anteil (in %)]])</f>
        <v/>
      </c>
      <c r="OH231" s="811" t="str">
        <f>IF(Table1[[#This Row],[Etikett - B3 - Art]]="","",VLOOKUP(Table1[[#This Row],[Etikett - B3 - Art]],'DD FD'!F:G,2,FALSE))</f>
        <v/>
      </c>
      <c r="OI231" s="812" t="str">
        <f>IF(Table1[[#This Row],[Etikett - B3 - Fraktion]]="","",VLOOKUP(Table1[[#This Row],[Etikett - B3 - Fraktion]],'DD FD'!H:J,3,FALSE))</f>
        <v/>
      </c>
      <c r="OJ231" s="809" t="str">
        <f>IF(Table1[[#This Row],[Etikett - B3 - Gewicht (in G)]]="","",Table1[[#This Row],[Etikett - B3 - Gewicht (in G)]])</f>
        <v/>
      </c>
      <c r="OK231" s="809" t="str">
        <f>IF(Table1[[#This Row],[Etikett - B3 - Lizenzierungs-pflichtig? (X=Ja)]]="","",Table1[[#This Row],[Etikett - B3 - Lizenzierungs-pflichtig? (X=Ja)]])</f>
        <v/>
      </c>
      <c r="OL231" s="809" t="str">
        <f>IF(Table1[[#This Row],[Etikett - B3 - Trennbar vom Hauptkörper? (X=Ja)]]="","",Table1[[#This Row],[Etikett - B3 - Trennbar vom Hauptkörper? (X=Ja)]])</f>
        <v/>
      </c>
      <c r="OM231" s="812" t="str">
        <f>IF(Table1[[#This Row],[Etikett - B3 - Virgin Material]]="","",VLOOKUP(Table1[[#This Row],[Etikett - B3 - Virgin Material]],'DD FD'!AJ:AK,2,FALSE))</f>
        <v/>
      </c>
      <c r="ON231" s="813" t="str">
        <f>IF(Table1[[#This Row],[Etikett - B3 - Virgin Material Anteil (in %)]]="","",Table1[[#This Row],[Etikett - B3 - Virgin Material Anteil (in %)]])</f>
        <v/>
      </c>
      <c r="OO231" s="812" t="str">
        <f>IF(Table1[[#This Row],[Etikett - B3 - Recyceltes Material]]="","",VLOOKUP(Table1[[#This Row],[Etikett - B3 - Recyceltes Material]],'DD FD'!AL:AM,2,FALSE))</f>
        <v/>
      </c>
      <c r="OP231" s="813" t="str">
        <f>IF(Table1[[#This Row],[Etikett - B3 - Recyceltes Material Anteil (in %)]]="","",Table1[[#This Row],[Etikett - B3 - Recyceltes Material Anteil (in %)]])</f>
        <v/>
      </c>
      <c r="OQ231" s="812" t="str">
        <f>IF(Table1[[#This Row],[Etikett - B3 - Beschichtung]]="","",VLOOKUP(Table1[[#This Row],[Etikett - B3 - Beschichtung]],'DD FD'!AE:AF,2,FALSE))</f>
        <v/>
      </c>
      <c r="OR231" s="861" t="str">
        <f>IF(Table1[[#This Row],[Etikett - B3 - Beschichtung Anteil (in %)]]="","",Table1[[#This Row],[Etikett - B3 - Beschichtung Anteil (in %)]])</f>
        <v/>
      </c>
      <c r="OS231" s="866">
        <f>ROUNDUP(SUM(
IF(AND(LB231='DD FD'!$J$7,LD231='DD FD'!$AI$3),LC231,0),
IF(AND(LL231='DD FD'!$J$7,LN231='DD FD'!$AI$3),LM231,0),
IF(AND(LV231='DD FD'!$J$7,LX231='DD FD'!$AI$3),LW231,0),
IF(AND(MF231='DD FD'!$J$7,MH231='DD FD'!$AI$3),MG231,0),
IF(AND(MQ231='DD FD'!$J$7,MS231='DD FD'!$AI$3),MR231,0),
IF(AND(NB231='DD FD'!$J$7,ND231='DD FD'!$AI$3),NC231,0),
IF(AND(NM231='DD FD'!$J$7,NO231='DD FD'!$AI$3),NN231,0),
IF(AND(NX231='DD FD'!$J$7,NZ231='DD FD'!$AI$3),NY231,0),
IF(AND(OI231='DD FD'!$J$7,OK231='DD FD'!$AI$3),OJ231,0),
),2)</f>
        <v>0</v>
      </c>
      <c r="OT231" s="865">
        <f>ROUNDUP(SUM(
IF(AND(LB231='DD FD'!$J$6,LD231='DD FD'!$AI$3),LC231,0),
IF(AND(LL231='DD FD'!$J$6,LN231='DD FD'!$AI$3),LM231,0),
IF(AND(LV231='DD FD'!$J$6,LX231='DD FD'!$AI$3),LW231,0),
IF(AND(MF231='DD FD'!$J$6,MH231='DD FD'!$AI$3),MG231,0),
IF(AND(MQ231='DD FD'!$J$6,MS231='DD FD'!$AI$3),MR231,0),
IF(AND(NB231='DD FD'!$J$6,ND231='DD FD'!$AI$3),NC231,0),
IF(AND(NM231='DD FD'!$J$6,NO231='DD FD'!$AI$3),NN231,0),
IF(AND(NX231='DD FD'!$J$6,NZ231='DD FD'!$AI$3),NY231,0),
IF(AND(OI231='DD FD'!$J$6,OK231='DD FD'!$AI$3),OJ231,0),
),2)</f>
        <v>0</v>
      </c>
      <c r="OU231" s="865">
        <f>ROUNDUP(SUM(
IF(AND(LB231='DD FD'!$J$10,LD231='DD FD'!$AI$3),LC231,0),
IF(AND(LL231='DD FD'!$J$10,LN231='DD FD'!$AI$3),LM231,0),
IF(AND(LV231='DD FD'!$J$10,LX231='DD FD'!$AI$3),LW231,0),
IF(AND(MF231='DD FD'!$J$10,MH231='DD FD'!$AI$3),MG231,0),
IF(AND(MQ231='DD FD'!$J$10,MS231='DD FD'!$AI$3),MR231,0),
IF(AND(NB231='DD FD'!$J$10,ND231='DD FD'!$AI$3),NC231,0),
IF(AND(NM231='DD FD'!$J$10,NO231='DD FD'!$AI$3),NN231,0),
IF(AND(NX231='DD FD'!$J$10,NZ231='DD FD'!$AI$3),NY231,0),
IF(AND(OI231='DD FD'!$J$10,OK231='DD FD'!$AI$3),OJ231,0),
),2)</f>
        <v>0</v>
      </c>
      <c r="OV231" s="865">
        <f>ROUNDUP(SUM(
IF(AND(LB231='DD FD'!$J$8,LD231='DD FD'!$AI$3),LC231,0),
IF(AND(LL231='DD FD'!$J$8,LN231='DD FD'!$AI$3),LM231,0),
IF(AND(LV231='DD FD'!$J$8,LX231='DD FD'!$AI$3),LW231,0),
IF(AND(MF231='DD FD'!$J$8,MH231='DD FD'!$AI$3),MG231,0),
IF(AND(MQ231='DD FD'!$J$8,MS231='DD FD'!$AI$3),MR231,0),
IF(AND(NB231='DD FD'!$J$8,ND231='DD FD'!$AI$3),NC231,0),
IF(AND(NM231='DD FD'!$J$8,NO231='DD FD'!$AI$3),NN231,0),
IF(AND(NX231='DD FD'!$J$8,NZ231='DD FD'!$AI$3),NY231,0),
IF(AND(OI231='DD FD'!$J$8,OK231='DD FD'!$AI$3),OJ231,0),
),2)</f>
        <v>0</v>
      </c>
      <c r="OW231" s="865">
        <f>ROUNDUP(SUM(
IF(AND(LB231='DD FD'!$J$5,LD231='DD FD'!$AI$3),LC231,0),
IF(AND(LL231='DD FD'!$J$5,LN231='DD FD'!$AI$3),LM231,0),
IF(AND(LV231='DD FD'!$J$5,LX231='DD FD'!$AI$3),LW231,0),
IF(AND(MF231='DD FD'!$J$5,MH231='DD FD'!$AI$3),MG231,0),
IF(AND(MQ231='DD FD'!$J$5,MS231='DD FD'!$AI$3),MR231,0),
IF(AND(NB231='DD FD'!$J$5,ND231='DD FD'!$AI$3),NC231,0),
IF(AND(NM231='DD FD'!$J$5,NO231='DD FD'!$AI$3),NN231,0),
IF(AND(NX231='DD FD'!$J$5,NZ231='DD FD'!$AI$3),NY231,0),
IF(AND(OI231='DD FD'!$J$5,OK231='DD FD'!$AI$3),OJ231,0),
),2)</f>
        <v>0</v>
      </c>
      <c r="OX231" s="865">
        <f>ROUNDUP(SUM(
IF(AND(LB231='DD FD'!$J$9,LD231='DD FD'!$AI$3),LC231,0),
IF(AND(LL231='DD FD'!$J$9,LN231='DD FD'!$AI$3),LM231,0),
IF(AND(LV231='DD FD'!$J$9,LX231='DD FD'!$AI$3),LW231,0),
IF(AND(MF231='DD FD'!$J$9,MH231='DD FD'!$AI$3),MG231,0),
IF(AND(MQ231='DD FD'!$J$9,MS231='DD FD'!$AI$3),MR231,0),
IF(AND(NB231='DD FD'!$J$9,ND231='DD FD'!$AI$3),NC231,0),
IF(AND(NM231='DD FD'!$J$9,NO231='DD FD'!$AI$3),NN231,0),
IF(AND(NX231='DD FD'!$J$9,NZ231='DD FD'!$AI$3),NY231,0),
IF(AND(OI231='DD FD'!$J$9,OK231='DD FD'!$AI$3),OJ231,0),
),2)</f>
        <v>0</v>
      </c>
      <c r="OY231" s="865">
        <f>ROUNDUP(SUM(
IF(AND(LB231='DD FD'!$J$4,LD231='DD FD'!$AI$3),LC231,0),
IF(AND(LL231='DD FD'!$J$4,LN231='DD FD'!$AI$3),LM231,0),
IF(AND(LV231='DD FD'!$J$4,LX231='DD FD'!$AI$3),LW231,0),
IF(AND(MF231='DD FD'!$J$4,MH231='DD FD'!$AI$3),MG231,0),
IF(AND(MQ231='DD FD'!$J$4,MS231='DD FD'!$AI$3),MR231,0),
IF(AND(NB231='DD FD'!$J$4,ND231='DD FD'!$AI$3),NC231,0),
IF(AND(NM231='DD FD'!$J$4,NO231='DD FD'!$AI$3),NN231,0),
IF(AND(NX231='DD FD'!$J$4,NZ231='DD FD'!$AI$3),NY231,0),
IF(AND(OI231='DD FD'!$J$4,OK231='DD FD'!$AI$3),OJ231,0),
),2)</f>
        <v>0</v>
      </c>
      <c r="OZ231" s="867">
        <f>ROUNDUP(SUM(
IF(AND(LB231='DD FD'!$J$11,LD231='DD FD'!$AI$3),LC231,0),
IF(AND(LL231='DD FD'!$J$11,LN231='DD FD'!$AI$3),LM231,0),
IF(AND(LV231='DD FD'!$J$11,LX231='DD FD'!$AI$3),LW231,0),
IF(AND(MF231='DD FD'!$J$11,MH231='DD FD'!$AI$3),MG231,0),
IF(AND(MQ231='DD FD'!$J$11,MS231='DD FD'!$AI$3),MR231,0),
IF(AND(NB231='DD FD'!$J$11,ND231='DD FD'!$AI$3),NC231,0),
IF(AND(NM231='DD FD'!$J$11,NO231='DD FD'!$AI$3),NN231,0),
IF(AND(NX231='DD FD'!$J$11,NZ231='DD FD'!$AI$3),NY231,0),
IF(AND(OI231='DD FD'!$J$11,OK231='DD FD'!$AI$3),OJ231,0),
),2)</f>
        <v>0</v>
      </c>
    </row>
    <row r="232" spans="1:416">
      <c r="A232" s="663"/>
      <c r="B232" s="182"/>
      <c r="C232" s="282"/>
      <c r="D232" s="282"/>
      <c r="E232" s="183"/>
      <c r="F232" s="355"/>
      <c r="G232" s="359"/>
      <c r="H232" s="664"/>
      <c r="I232" s="173"/>
      <c r="J232" s="161" t="str">
        <f t="shared" si="81"/>
        <v/>
      </c>
      <c r="K232" s="633" t="str">
        <f t="shared" si="98"/>
        <v/>
      </c>
      <c r="L232" s="636"/>
      <c r="M232" s="124" t="str">
        <f t="shared" si="99"/>
        <v/>
      </c>
      <c r="N232" s="125" t="str">
        <f t="shared" si="82"/>
        <v/>
      </c>
      <c r="O232" s="175"/>
      <c r="P232" s="175"/>
      <c r="Q232" s="126" t="str">
        <f t="shared" si="100"/>
        <v/>
      </c>
      <c r="R232" s="184"/>
      <c r="S232" s="184"/>
      <c r="T232" s="182"/>
      <c r="U232" s="182"/>
      <c r="V232" s="182"/>
      <c r="W232" s="358"/>
      <c r="X232" s="182"/>
      <c r="Y232" s="183"/>
      <c r="Z232" s="123"/>
      <c r="AA232" s="176"/>
      <c r="AB232" s="176"/>
      <c r="AC232" s="176"/>
      <c r="AD232" s="176"/>
      <c r="AE232" s="176"/>
      <c r="AF232" s="176"/>
      <c r="AG232" s="127" t="str">
        <f t="shared" si="101"/>
        <v/>
      </c>
      <c r="AH232" s="127" t="str">
        <f t="shared" si="102"/>
        <v/>
      </c>
      <c r="AI232" s="370"/>
      <c r="AJ232" s="635"/>
      <c r="AK232" s="619" t="str">
        <f t="shared" si="103"/>
        <v/>
      </c>
      <c r="AL232" s="124" t="str">
        <f t="shared" si="83"/>
        <v/>
      </c>
      <c r="AM232" s="124" t="str">
        <f t="shared" si="84"/>
        <v/>
      </c>
      <c r="AN232" s="124" t="str">
        <f t="shared" si="85"/>
        <v/>
      </c>
      <c r="AO232" s="124" t="str">
        <f t="shared" si="86"/>
        <v/>
      </c>
      <c r="AP232" s="184"/>
      <c r="AQ232" s="182"/>
      <c r="AR232" s="182"/>
      <c r="AS232" s="182"/>
      <c r="AT232" s="182"/>
      <c r="AU232" s="127" t="str">
        <f t="shared" si="87"/>
        <v/>
      </c>
      <c r="AV232" s="354"/>
      <c r="AW232" s="127" t="str">
        <f t="shared" si="88"/>
        <v/>
      </c>
      <c r="AX232" s="144" t="str">
        <f t="shared" si="89"/>
        <v/>
      </c>
      <c r="AY232" s="182"/>
      <c r="AZ232" s="23"/>
      <c r="BA232" s="23"/>
      <c r="BB232" s="183"/>
      <c r="BC232" s="622"/>
      <c r="BD232" s="649" t="str">
        <f t="shared" si="104"/>
        <v/>
      </c>
      <c r="BE232" s="354"/>
      <c r="BF232" s="192" t="str">
        <f t="shared" si="105"/>
        <v/>
      </c>
      <c r="BG232" s="159"/>
      <c r="BH232" s="159"/>
      <c r="BI232" s="182"/>
      <c r="BJ232" s="194"/>
      <c r="BK232" s="194"/>
      <c r="BL232" s="194"/>
      <c r="BM232" s="127" t="str">
        <f t="shared" si="90"/>
        <v/>
      </c>
      <c r="BN232" s="194"/>
      <c r="BO232" s="178" t="str">
        <f t="shared" si="91"/>
        <v/>
      </c>
      <c r="BP232" s="191"/>
      <c r="BQ232" s="182"/>
      <c r="BR232" s="23"/>
      <c r="BS232" s="23"/>
      <c r="BT232" s="23"/>
      <c r="BU232" s="651"/>
      <c r="BV232" s="647"/>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633" t="str">
        <f t="shared" si="106"/>
        <v/>
      </c>
      <c r="DY232" s="736"/>
      <c r="DZ232" s="334"/>
      <c r="EA232" s="736"/>
      <c r="EB232" s="197"/>
      <c r="EC232" s="194"/>
      <c r="ED232" s="197"/>
      <c r="EE232" s="197"/>
      <c r="EF232" s="194"/>
      <c r="EG232" s="194"/>
      <c r="EH232" s="194"/>
      <c r="EI232" s="123" t="str">
        <f t="shared" si="92"/>
        <v/>
      </c>
      <c r="EJ232" s="194"/>
      <c r="EK232" s="620" t="str">
        <f t="shared" si="93"/>
        <v/>
      </c>
      <c r="EL232" s="756"/>
      <c r="EM232" s="620" t="str">
        <f t="shared" si="107"/>
        <v/>
      </c>
      <c r="EN232" s="733"/>
      <c r="EO232" s="163"/>
      <c r="EP232" s="163"/>
      <c r="EQ232" s="163"/>
      <c r="ER232" s="163"/>
      <c r="ES232" s="163"/>
      <c r="ET232" s="163"/>
      <c r="EU232" s="163"/>
      <c r="EV232" s="163"/>
      <c r="EW232" s="163"/>
      <c r="EX232" s="163"/>
      <c r="EY232" s="163"/>
      <c r="EZ232" s="163"/>
      <c r="FA232" s="163"/>
      <c r="FB232" s="163"/>
      <c r="FC232" s="742"/>
      <c r="FD232" s="648" t="str">
        <f t="shared" si="94"/>
        <v/>
      </c>
      <c r="FE232" s="183"/>
      <c r="FF232" s="201"/>
      <c r="FG232" s="201"/>
      <c r="FH232" s="201"/>
      <c r="FI232" s="201"/>
      <c r="FJ232" s="201"/>
      <c r="FK232" s="201"/>
      <c r="FL232" s="182"/>
      <c r="FM232" s="182"/>
      <c r="FN232" s="334"/>
      <c r="FO232" s="123" t="str">
        <f t="shared" si="95"/>
        <v/>
      </c>
      <c r="FP232" s="889" t="str">
        <f>IF(Table1[[#This Row],[Baumwollanteil (in %)]]&lt;&gt;"","05","")</f>
        <v/>
      </c>
      <c r="FQ232" s="999"/>
      <c r="FR232" s="179" t="str">
        <f t="shared" si="96"/>
        <v/>
      </c>
      <c r="FS232" s="175"/>
      <c r="FT232" s="175"/>
      <c r="FU232" s="175"/>
      <c r="FV232" s="745" t="str">
        <f t="shared" si="97"/>
        <v/>
      </c>
      <c r="FZ232" s="24"/>
      <c r="GA232" s="24"/>
      <c r="GC232" s="1010" t="str">
        <f>IF(Table1[[#This Row],[Global Trade Item Number (GTIN)]]="","",Table1[[#This Row],[Global Trade Item Number (GTIN)]])</f>
        <v/>
      </c>
      <c r="GD232" s="790" t="str">
        <f>IF(Table1[[#This Row],[WAWI-Nr./ Kreditoren-Nummer
(ASDV)]]&lt;&gt;"",Table1[[#This Row],[WAWI-Nr./ Kreditoren-Nummer
(ASDV)]],"")</f>
        <v/>
      </c>
      <c r="GE232" s="190"/>
      <c r="GF232" s="790" t="str">
        <f>IF(Table1[[#This Row],[Gültig ab (Datum)]]&lt;&gt;"","31.12.9999","")</f>
        <v/>
      </c>
      <c r="GG232" s="190"/>
      <c r="GH232" s="190"/>
      <c r="GI232" s="616"/>
      <c r="GJ232" s="765"/>
      <c r="GK232" s="763"/>
      <c r="GL232" s="617"/>
      <c r="GM232" s="617"/>
      <c r="GN232" s="617"/>
      <c r="GO232" s="617"/>
      <c r="GP232" s="617"/>
      <c r="GQ232" s="775"/>
      <c r="GR232" s="771"/>
      <c r="GS232" s="159"/>
      <c r="GT232" s="610"/>
      <c r="GU232" s="610"/>
      <c r="GV232" s="610"/>
      <c r="GW232" s="610"/>
      <c r="GX232" s="610"/>
      <c r="GY232" s="610"/>
      <c r="GZ232" s="610"/>
      <c r="HA232" s="610"/>
      <c r="HB232" s="771"/>
      <c r="HC232" s="610"/>
      <c r="HD232" s="610"/>
      <c r="HE232" s="610"/>
      <c r="HF232" s="610"/>
      <c r="HG232" s="610"/>
      <c r="HH232" s="610"/>
      <c r="HI232" s="610"/>
      <c r="HJ232" s="610"/>
      <c r="HK232" s="610"/>
      <c r="HL232" s="771"/>
      <c r="HM232" s="610"/>
      <c r="HN232" s="610"/>
      <c r="HO232" s="610"/>
      <c r="HP232" s="610"/>
      <c r="HQ232" s="610"/>
      <c r="HR232" s="610"/>
      <c r="HS232" s="610"/>
      <c r="HT232" s="610"/>
      <c r="HU232" s="610"/>
      <c r="HV232" s="771"/>
      <c r="HW232" s="610"/>
      <c r="HX232" s="610"/>
      <c r="HY232" s="610"/>
      <c r="HZ232" s="610"/>
      <c r="IA232" s="610"/>
      <c r="IB232" s="610"/>
      <c r="IC232" s="610"/>
      <c r="ID232" s="610"/>
      <c r="IE232" s="610"/>
      <c r="IF232" s="610"/>
      <c r="IG232" s="771"/>
      <c r="IH232" s="610"/>
      <c r="II232" s="610"/>
      <c r="IJ232" s="610"/>
      <c r="IK232" s="610"/>
      <c r="IL232" s="610"/>
      <c r="IM232" s="610"/>
      <c r="IN232" s="610"/>
      <c r="IO232" s="610"/>
      <c r="IP232" s="610"/>
      <c r="IQ232" s="610"/>
      <c r="IR232" s="771"/>
      <c r="IS232" s="610"/>
      <c r="IT232" s="610"/>
      <c r="IU232" s="610"/>
      <c r="IV232" s="610"/>
      <c r="IW232" s="610"/>
      <c r="IX232" s="610"/>
      <c r="IY232" s="610"/>
      <c r="IZ232" s="610"/>
      <c r="JA232" s="610"/>
      <c r="JB232" s="610"/>
      <c r="JC232" s="771"/>
      <c r="JD232" s="610"/>
      <c r="JE232" s="610"/>
      <c r="JF232" s="610"/>
      <c r="JG232" s="610"/>
      <c r="JH232" s="610"/>
      <c r="JI232" s="610"/>
      <c r="JJ232" s="610"/>
      <c r="JK232" s="610"/>
      <c r="JL232" s="610"/>
      <c r="JM232" s="827"/>
      <c r="JN232" s="771"/>
      <c r="JO232" s="610"/>
      <c r="JP232" s="610"/>
      <c r="JQ232" s="610"/>
      <c r="JR232" s="610"/>
      <c r="JS232" s="610"/>
      <c r="JT232" s="610"/>
      <c r="JU232" s="610"/>
      <c r="JV232" s="610"/>
      <c r="JW232" s="610"/>
      <c r="JX232" s="610"/>
      <c r="JY232" s="771"/>
      <c r="JZ232" s="610"/>
      <c r="KA232" s="610"/>
      <c r="KB232" s="610"/>
      <c r="KC232" s="610"/>
      <c r="KD232" s="610"/>
      <c r="KE232" s="610"/>
      <c r="KF232" s="610"/>
      <c r="KG232" s="610"/>
      <c r="KH232" s="610"/>
      <c r="KI232" s="610"/>
      <c r="KL232" s="803" t="str">
        <f>IF(Table1[[#This Row],[GTIN]]&lt;&gt;"",Table1[[#This Row],[GTIN]],"")</f>
        <v/>
      </c>
      <c r="KM232" s="804" t="str">
        <f>Table1[[#This Row],[Kreditor]]</f>
        <v/>
      </c>
      <c r="KN232" s="805" t="str">
        <f>IF(Table1[[#This Row],[Gültig ab (Datum)]]&lt;&gt;"",Table1[[#This Row],[Gültig ab (Datum)]],"")</f>
        <v/>
      </c>
      <c r="KO232" s="805" t="str">
        <f>Table1[[#This Row],[Gültig bis]]</f>
        <v/>
      </c>
      <c r="KP232" s="818" t="str">
        <f>IF(Table1[[#This Row],[Artikel verpackt? 
(X=Ja)]]="","",Table1[[#This Row],[Artikel verpackt? 
(X=Ja)]])</f>
        <v/>
      </c>
      <c r="KQ232" s="806" t="str">
        <f>IF(Table1[[#This Row],[Verpackung recyclingfähig?
(X=Ja)]]="","",Table1[[#This Row],[Verpackung recyclingfähig?
(X=Ja)]])</f>
        <v/>
      </c>
      <c r="KR232" s="807"/>
      <c r="KS232" s="808"/>
      <c r="KT232" s="809"/>
      <c r="KU232" s="809"/>
      <c r="KV232" s="809"/>
      <c r="KW232" s="809"/>
      <c r="KX232" s="809"/>
      <c r="KY232" s="809"/>
      <c r="KZ232" s="810"/>
      <c r="LA232" s="811" t="str">
        <f>IF(Table1[[#This Row],[Hauptkörper - B1 - Art]]="","",VLOOKUP(Table1[[#This Row],[Hauptkörper - B1 - Art]],'DD FD'!B:C,2,FALSE))</f>
        <v/>
      </c>
      <c r="LB232" s="812" t="str">
        <f>IF(Table1[[#This Row],[Hauptkörper - B1 - Fraktion]]="","",VLOOKUP(Table1[[#This Row],[Hauptkörper - B1 - Fraktion]],'DD FD'!H:J,3,FALSE))</f>
        <v/>
      </c>
      <c r="LC232" s="809" t="str">
        <f>IF(Table1[[#This Row],[Hauptkörper - B1 - Gewicht
(in G)]]="","",Table1[[#This Row],[Hauptkörper - B1 - Gewicht
(in G)]])</f>
        <v/>
      </c>
      <c r="LD232" s="809" t="str">
        <f>IF(Table1[[#This Row],[Hauptkörper - B1 - Lizenzierungs-pflichtig? (X=Ja)]]="","",Table1[[#This Row],[Hauptkörper - B1 - Lizenzierungs-pflichtig? (X=Ja)]])</f>
        <v/>
      </c>
      <c r="LE232" s="812" t="str">
        <f>IF(Table1[[#This Row],[Hauptkörper - B1 - Virgin Material]]="","",VLOOKUP(Table1[[#This Row],[Hauptkörper - B1 - Virgin Material]],'DD FD'!AJ:AK,2,FALSE))</f>
        <v/>
      </c>
      <c r="LF232" s="813" t="str">
        <f>IF(Table1[[#This Row],[Hauptkörper - B1 - Virgin Material Anteil (in %)]]="","",Table1[[#This Row],[Hauptkörper - B1 - Virgin Material Anteil (in %)]])</f>
        <v/>
      </c>
      <c r="LG232" s="812" t="str">
        <f>IF(Table1[[#This Row],[Hauptkörper - B1 - Recyceltes Material]]="","",VLOOKUP(Table1[[#This Row],[Hauptkörper - B1 - Recyceltes Material]],'DD FD'!AL:AM,2,FALSE))</f>
        <v/>
      </c>
      <c r="LH232" s="813" t="str">
        <f>IF(Table1[[#This Row],[Hauptkörper - B1 - Recyceltes Material Anteil (in %)]]="","",Table1[[#This Row],[Hauptkörper - B1 - Recyceltes Material Anteil (in %)]])</f>
        <v/>
      </c>
      <c r="LI232" s="814" t="str">
        <f>IF(Table1[[#This Row],[Hauptkörper - B1 - Beschichtung]]="","",VLOOKUP(Table1[[#This Row],[Hauptkörper - B1 - Beschichtung]],'DD FD'!AE:AF,2,FALSE))</f>
        <v/>
      </c>
      <c r="LJ232" s="815" t="str">
        <f>IF(Table1[[#This Row],[Hauptkörper - B1 - Beschichtung Anteil (in %)]]="","",Table1[[#This Row],[Hauptkörper - B1 - Beschichtung Anteil (in %)]])</f>
        <v/>
      </c>
      <c r="LK232" s="811" t="str">
        <f>IF(Table1[[#This Row],[Hauptkörper - B2 - Art]]="","",VLOOKUP(Table1[[#This Row],[Hauptkörper - B2 - Art]],'DD FD'!B:C,2,FALSE))</f>
        <v/>
      </c>
      <c r="LL232" s="812" t="str">
        <f>IF(Table1[[#This Row],[Hauptkörper - B2 - Fraktion]]="","",VLOOKUP(Table1[[#This Row],[Hauptkörper - B2 - Fraktion]],'DD FD'!H:J,3,FALSE))</f>
        <v/>
      </c>
      <c r="LM232" s="809" t="str">
        <f>IF(Table1[[#This Row],[Hauptkörper - B2 - Gewicht
(in G)]]="","",Table1[[#This Row],[Hauptkörper - B2 - Gewicht
(in G)]])</f>
        <v/>
      </c>
      <c r="LN232" s="809" t="str">
        <f>IF(Table1[[#This Row],[Hauptkörper - B2 - Lizenzierungs-pflichtig? (X=Ja)]]="","",Table1[[#This Row],[Hauptkörper - B2 - Lizenzierungs-pflichtig? (X=Ja)]])</f>
        <v/>
      </c>
      <c r="LO232" s="812" t="str">
        <f>IF(Table1[[#This Row],[Hauptkörper - B2 - Virgin Material]]="","",VLOOKUP(Table1[[#This Row],[Hauptkörper - B2 - Virgin Material]],'DD FD'!AJ:AK,2,FALSE))</f>
        <v/>
      </c>
      <c r="LP232" s="813" t="str">
        <f>IF(Table1[[#This Row],[Hauptkörper - B2 - Virgin Material Anteil (in %)]]="","",Table1[[#This Row],[Hauptkörper - B2 - Virgin Material Anteil (in %)]])</f>
        <v/>
      </c>
      <c r="LQ232" s="812" t="str">
        <f>IF(Table1[[#This Row],[Hauptkörper - B2 - Recyceltes Material]]="","",VLOOKUP(Table1[[#This Row],[Hauptkörper - B2 - Recyceltes Material]],'DD FD'!AL:AM,2,FALSE))</f>
        <v/>
      </c>
      <c r="LR232" s="813" t="str">
        <f>IF(Table1[[#This Row],[Hauptkörper - B2 - Recyceltes Material Anteil (in %)]]="","",Table1[[#This Row],[Hauptkörper - B2 - Recyceltes Material Anteil (in %)]])</f>
        <v/>
      </c>
      <c r="LS232" s="812" t="str">
        <f>IF(Table1[[#This Row],[Hauptkörper - B2 - Beschichtung]]="","",VLOOKUP(Table1[[#This Row],[Hauptkörper - B2 - Beschichtung]],'DD FD'!AE:AF,2,FALSE))</f>
        <v/>
      </c>
      <c r="LT232" s="815" t="str">
        <f>IF(Table1[[#This Row],[Hauptkörper - B2 - Beschichtung Anteil (in %)]]="","",Table1[[#This Row],[Hauptkörper - B2 - Beschichtung Anteil (in %)]])</f>
        <v/>
      </c>
      <c r="LU232" s="811" t="str">
        <f>IF(Table1[[#This Row],[Hauptkörper - B3 - Art]]="","",VLOOKUP(Table1[[#This Row],[Hauptkörper - B3 - Art]],'DD FD'!B:C,2,FALSE))</f>
        <v/>
      </c>
      <c r="LV232" s="812" t="str">
        <f>IF(Table1[[#This Row],[Hauptkörper - B3 - Fraktion]]="","",VLOOKUP(Table1[[#This Row],[Hauptkörper - B3 - Fraktion]],'DD FD'!H:J,3,FALSE))</f>
        <v/>
      </c>
      <c r="LW232" s="809" t="str">
        <f>IF(Table1[[#This Row],[Hauptkörper - B3 - Gewicht
(in G)]]="","",Table1[[#This Row],[Hauptkörper - B3 - Gewicht
(in G)]])</f>
        <v/>
      </c>
      <c r="LX232" s="809" t="str">
        <f>IF(Table1[[#This Row],[Hauptkörper - B3 - Lizenzierungs-pflichtig? (X=Ja)]]="","",Table1[[#This Row],[Hauptkörper - B3 - Lizenzierungs-pflichtig? (X=Ja)]])</f>
        <v/>
      </c>
      <c r="LY232" s="812" t="str">
        <f>IF(Table1[[#This Row],[Hauptkörper - B3 - Virgin Material]]="","",VLOOKUP(Table1[[#This Row],[Hauptkörper - B3 - Virgin Material]],'DD FD'!AJ:AK,2,FALSE))</f>
        <v/>
      </c>
      <c r="LZ232" s="813" t="str">
        <f>IF(Table1[[#This Row],[Hauptkörper - B3 - Virgin Material Anteil (in %)]]="","",Table1[[#This Row],[Hauptkörper - B3 - Virgin Material Anteil (in %)]])</f>
        <v/>
      </c>
      <c r="MA232" s="812" t="str">
        <f>IF(Table1[[#This Row],[Hauptkörper - B3 - Recyceltes Material]]="","",VLOOKUP(Table1[[#This Row],[Hauptkörper - B3 - Recyceltes Material]],'DD FD'!AL:AM,2,FALSE))</f>
        <v/>
      </c>
      <c r="MB232" s="813" t="str">
        <f>IF(Table1[[#This Row],[Hauptkörper - B3 - Recyceltes Material Anteil (in %)]]="","",Table1[[#This Row],[Hauptkörper - B3 - Recyceltes Material Anteil (in %)]])</f>
        <v/>
      </c>
      <c r="MC232" s="812" t="str">
        <f>IF(Table1[[#This Row],[Hauptkörper - B3 - Beschichtung]]="","",VLOOKUP(Table1[[#This Row],[Hauptkörper - B3 - Beschichtung]],'DD FD'!AE:AF,2,FALSE))</f>
        <v/>
      </c>
      <c r="MD232" s="815" t="str">
        <f>IF(Table1[[#This Row],[Hauptkörper - B3 - Beschichtung Anteil (in %)]]="","",Table1[[#This Row],[Hauptkörper - B3 - Beschichtung Anteil (in %)]])</f>
        <v/>
      </c>
      <c r="ME232" s="811" t="str">
        <f>IF(Table1[[#This Row],[Verschluss - B1 - Art]]="","",VLOOKUP(Table1[[#This Row],[Verschluss - B1 - Art]],'DD FD'!D:E,2,FALSE))</f>
        <v/>
      </c>
      <c r="MF232" s="812" t="str">
        <f>IF(Table1[[#This Row],[Verschluss - B1 - Fraktion]]="","",VLOOKUP(Table1[[#This Row],[Verschluss - B1 - Fraktion]],'DD FD'!H:J,3,FALSE))</f>
        <v/>
      </c>
      <c r="MG232" s="809" t="str">
        <f>IF(Table1[[#This Row],[Verschluss - B1 - Gewicht (in G)]]="","",Table1[[#This Row],[Verschluss - B1 - Gewicht (in G)]])</f>
        <v/>
      </c>
      <c r="MH232" s="809" t="str">
        <f>IF(Table1[[#This Row],[Verschluss - B1 - Lizenzierungs-pflichtig? (X=Ja)]]="","",Table1[[#This Row],[Verschluss - B1 - Lizenzierungs-pflichtig? (X=Ja)]])</f>
        <v/>
      </c>
      <c r="MI232" s="809" t="str">
        <f>IF(Table1[[#This Row],[Verschluss - B1 - Trennbar vom Hauptkörper? (X=Ja)]]="","",Table1[[#This Row],[Verschluss - B1 - Trennbar vom Hauptkörper? (X=Ja)]])</f>
        <v/>
      </c>
      <c r="MJ232" s="812" t="str">
        <f>IF(Table1[[#This Row],[Verschluss - B1 - Virgin Material]]="","",VLOOKUP(Table1[[#This Row],[Verschluss - B1 - Virgin Material]],'DD FD'!AJ:AK,2,FALSE))</f>
        <v/>
      </c>
      <c r="MK232" s="813" t="str">
        <f>IF(Table1[[#This Row],[Verschluss - B1 - Virgin Material Anteil (in %)]]="","",Table1[[#This Row],[Verschluss - B1 - Virgin Material Anteil (in %)]])</f>
        <v/>
      </c>
      <c r="ML232" s="812" t="str">
        <f>IF(Table1[[#This Row],[Verschluss - B1 - Recyceltes Material]]="","",VLOOKUP(Table1[[#This Row],[Verschluss - B1 - Recyceltes Material]],'DD FD'!AL:AM,2,FALSE))</f>
        <v/>
      </c>
      <c r="MM232" s="813" t="str">
        <f>IF(Table1[[#This Row],[Verschluss - B1 - Recyceltes Material Anteil (in %)]]="","",Table1[[#This Row],[Verschluss - B1 - Recyceltes Material Anteil (in %)]])</f>
        <v/>
      </c>
      <c r="MN232" s="812" t="str">
        <f>IF(Table1[[#This Row],[Verschluss - B1 - Beschichtung]]="","",VLOOKUP(Table1[[#This Row],[Verschluss - B1 - Beschichtung]],'DD FD'!AE:AF,2,FALSE))</f>
        <v/>
      </c>
      <c r="MO232" s="815" t="str">
        <f>IF(Table1[[#This Row],[Verschluss - B1 - Beschichtung Anteil (in %)]]="","",Table1[[#This Row],[Verschluss - B1 - Beschichtung Anteil (in %)]])</f>
        <v/>
      </c>
      <c r="MP232" s="811" t="str">
        <f>IF(Table1[[#This Row],[Verschluss - B2 - Art]]="","",VLOOKUP(Table1[[#This Row],[Verschluss - B2 - Art]],'DD FD'!D:E,2,FALSE))</f>
        <v/>
      </c>
      <c r="MQ232" s="812" t="str">
        <f>IF(Table1[[#This Row],[Verschluss - B2 - Fraktion]]="","",VLOOKUP(Table1[[#This Row],[Verschluss - B2 - Fraktion]],'DD FD'!H:J,3,FALSE))</f>
        <v/>
      </c>
      <c r="MR232" s="809" t="str">
        <f>IF(Table1[[#This Row],[Verschluss - B2 - Gewicht (in G)]]="","",Table1[[#This Row],[Verschluss - B2 - Gewicht (in G)]])</f>
        <v/>
      </c>
      <c r="MS232" s="809" t="str">
        <f>IF(Table1[[#This Row],[Verschluss - B2 - Lizenzierungs-pflichtig? (X=Ja)]]="","",Table1[[#This Row],[Verschluss - B2 - Lizenzierungs-pflichtig? (X=Ja)]])</f>
        <v/>
      </c>
      <c r="MT232" s="809" t="str">
        <f>IF(Table1[[#This Row],[Verschluss - B2 - Trennbar vom Hauptkörper? (X=Ja)]]="","",Table1[[#This Row],[Verschluss - B2 - Trennbar vom Hauptkörper? (X=Ja)]])</f>
        <v/>
      </c>
      <c r="MU232" s="812" t="str">
        <f>IF(Table1[[#This Row],[Verschluss - B2 - Virgin Material]]="","",VLOOKUP(Table1[[#This Row],[Verschluss - B2 - Virgin Material]],'DD FD'!AJ:AK,2,FALSE))</f>
        <v/>
      </c>
      <c r="MV232" s="813" t="str">
        <f>IF(Table1[[#This Row],[Verschluss - B2 - Virgin Material Anteil (in %)]]="","",Table1[[#This Row],[Verschluss - B2 - Virgin Material Anteil (in %)]])</f>
        <v/>
      </c>
      <c r="MW232" s="812" t="str">
        <f>IF(Table1[[#This Row],[Verschluss - B2 - Recyceltes Material]]="","",VLOOKUP(Table1[[#This Row],[Verschluss - B2 - Recyceltes Material]],'DD FD'!AL:AM,2,FALSE))</f>
        <v/>
      </c>
      <c r="MX232" s="813" t="str">
        <f>IF(Table1[[#This Row],[Verschluss - B2 - Recyceltes Material Anteil (in %)]]="","",Table1[[#This Row],[Verschluss - B2 - Recyceltes Material Anteil (in %)]])</f>
        <v/>
      </c>
      <c r="MY232" s="812" t="str">
        <f>IF(Table1[[#This Row],[Verschluss - B2 - Beschichtung]]="","",VLOOKUP(Table1[[#This Row],[Verschluss - B2 - Beschichtung]],'DD FD'!AE:AF,2,FALSE))</f>
        <v/>
      </c>
      <c r="MZ232" s="815" t="str">
        <f>IF(Table1[[#This Row],[Verschluss - B2 - Beschichtung Anteil (in %)]]="","",Table1[[#This Row],[Verschluss - B2 - Beschichtung Anteil (in %)]])</f>
        <v/>
      </c>
      <c r="NA232" s="811" t="str">
        <f>IF(Table1[[#This Row],[Verschluss - B3 - Art]]="","",VLOOKUP(Table1[[#This Row],[Verschluss - B3 - Art]],'DD FD'!D:E,2,FALSE))</f>
        <v/>
      </c>
      <c r="NB232" s="812" t="str">
        <f>IF(Table1[[#This Row],[Verschluss - B3 - Fraktion]]="","",VLOOKUP(Table1[[#This Row],[Verschluss - B3 - Fraktion]],'DD FD'!H:J,3,FALSE))</f>
        <v/>
      </c>
      <c r="NC232" s="809" t="str">
        <f>IF(Table1[[#This Row],[Verschluss - B3 - Gewicht (in G)]]="","",Table1[[#This Row],[Verschluss - B3 - Gewicht (in G)]])</f>
        <v/>
      </c>
      <c r="ND232" s="809" t="str">
        <f>IF(Table1[[#This Row],[Verschluss - B3 - Lizenzierungs-pflichtig? (X=Ja)]]="","",Table1[[#This Row],[Verschluss - B3 - Lizenzierungs-pflichtig? (X=Ja)]])</f>
        <v/>
      </c>
      <c r="NE232" s="809" t="str">
        <f>IF(Table1[[#This Row],[Verschluss - B3 - Trennbar vom Hauptkörper? (X=Ja)]]="","",Table1[[#This Row],[Verschluss - B3 - Trennbar vom Hauptkörper? (X=Ja)]])</f>
        <v/>
      </c>
      <c r="NF232" s="812" t="str">
        <f>IF(Table1[[#This Row],[Verschluss - B3 - Virgin Material]]="","",VLOOKUP(Table1[[#This Row],[Verschluss - B3 - Virgin Material]],'DD FD'!AJ:AK,2,FALSE))</f>
        <v/>
      </c>
      <c r="NG232" s="813" t="str">
        <f>IF(Table1[[#This Row],[Verschluss - B3 - Virgin Material Anteil (in %)]]="","",Table1[[#This Row],[Verschluss - B3 - Virgin Material Anteil (in %)]])</f>
        <v/>
      </c>
      <c r="NH232" s="812" t="str">
        <f>IF(Table1[[#This Row],[Verschluss - B3 - Recyceltes Material]]="","",VLOOKUP(Table1[[#This Row],[Verschluss - B3 - Recyceltes Material]],'DD FD'!AL:AM,2,FALSE))</f>
        <v/>
      </c>
      <c r="NI232" s="813" t="str">
        <f>IF(Table1[[#This Row],[Verschluss - B3 - Recyceltes Material Anteil (in %)]]="","",Table1[[#This Row],[Verschluss - B3 - Recyceltes Material Anteil (in %)]])</f>
        <v/>
      </c>
      <c r="NJ232" s="812" t="str">
        <f>IF(Table1[[#This Row],[Verschluss - B3 - Beschichtung]]="","",VLOOKUP(Table1[[#This Row],[Verschluss - B3 - Beschichtung]],'DD FD'!AE:AF,2,FALSE))</f>
        <v/>
      </c>
      <c r="NK232" s="815" t="str">
        <f>IF(Table1[[#This Row],[Verschluss - B3 - Beschichtung Anteil (in %)]]="","",Table1[[#This Row],[Verschluss - B3 - Beschichtung Anteil (in %)]])</f>
        <v/>
      </c>
      <c r="NL232" s="811" t="str">
        <f>IF(Table1[[#This Row],[Etikett - B1 - Art]]="","",VLOOKUP(Table1[[#This Row],[Etikett - B1 - Art]],'DD FD'!F:G,2,FALSE))</f>
        <v/>
      </c>
      <c r="NM232" s="812" t="str">
        <f>IF(Table1[[#This Row],[Etikett - B1 - Fraktion]]="","",VLOOKUP(Table1[[#This Row],[Etikett - B1 - Fraktion]],'DD FD'!H:J,3,FALSE))</f>
        <v/>
      </c>
      <c r="NN232" s="809" t="str">
        <f>IF(Table1[[#This Row],[Etikett - B1 - Gewicht (in G)]]="","",Table1[[#This Row],[Etikett - B1 - Gewicht (in G)]])</f>
        <v/>
      </c>
      <c r="NO232" s="809" t="str">
        <f>IF(Table1[[#This Row],[Etikett - B1 - Lizenzierungs-pflichtig? (X=Ja)]]="","",Table1[[#This Row],[Etikett - B1 - Lizenzierungs-pflichtig? (X=Ja)]])</f>
        <v/>
      </c>
      <c r="NP232" s="809" t="str">
        <f>IF(Table1[[#This Row],[Etikett - B1 - Trennbar vom Hauptkörper? (X=Ja)]]="","",Table1[[#This Row],[Etikett - B1 - Trennbar vom Hauptkörper? (X=Ja)]])</f>
        <v/>
      </c>
      <c r="NQ232" s="812" t="str">
        <f>IF(Table1[[#This Row],[Etikett - B1 - Virgin Material]]="","",VLOOKUP(Table1[[#This Row],[Etikett - B1 - Virgin Material]],'DD FD'!AJ:AK,2,FALSE))</f>
        <v/>
      </c>
      <c r="NR232" s="813" t="str">
        <f>IF(Table1[[#This Row],[Etikett - B1 - Virgin Material Anteil (in %)]]="","",Table1[[#This Row],[Etikett - B1 - Virgin Material Anteil (in %)]])</f>
        <v/>
      </c>
      <c r="NS232" s="812" t="str">
        <f>IF(Table1[[#This Row],[Etikett - B1 - Recyceltes Material]]="","",VLOOKUP(Table1[[#This Row],[Etikett - B1 - Recyceltes Material]],'DD FD'!AL:AM,2,FALSE))</f>
        <v/>
      </c>
      <c r="NT232" s="813" t="str">
        <f>IF(Table1[[#This Row],[Etikett - B1 - Recyceltes Material Anteil (in %)]]="","",Table1[[#This Row],[Etikett - B1 - Recyceltes Material Anteil (in %)]])</f>
        <v/>
      </c>
      <c r="NU232" s="812" t="str">
        <f>IF(Table1[[#This Row],[Etikett - B1 - Beschichtung]]="","",VLOOKUP(Table1[[#This Row],[Etikett - B1 - Beschichtung]],'DD FD'!AE:AF,2,FALSE))</f>
        <v/>
      </c>
      <c r="NV232" s="815" t="str">
        <f>IF(Table1[[#This Row],[Etikett - B1 - Beschichtung Anteil (in %)]]="","",Table1[[#This Row],[Etikett - B1 - Beschichtung Anteil (in %)]])</f>
        <v/>
      </c>
      <c r="NW232" s="811" t="str">
        <f>IF(Table1[[#This Row],[Etikett - B2 - Art]]="","",VLOOKUP(Table1[[#This Row],[Etikett - B2 - Art]],'DD FD'!F:G,2,FALSE))</f>
        <v/>
      </c>
      <c r="NX232" s="812" t="str">
        <f>IF(Table1[[#This Row],[Etikett - B2 - Fraktion]]="","",VLOOKUP(Table1[[#This Row],[Etikett - B2 - Fraktion]],'DD FD'!H:J,3,FALSE))</f>
        <v/>
      </c>
      <c r="NY232" s="809" t="str">
        <f>IF(Table1[[#This Row],[Etikett - B2 - Gewicht (in G)]]="","",Table1[[#This Row],[Etikett - B2 - Gewicht (in G)]])</f>
        <v/>
      </c>
      <c r="NZ232" s="809" t="str">
        <f>IF(Table1[[#This Row],[Etikett - B2 - Lizenzierungs-pflichtig? (X=Ja)]]="","",Table1[[#This Row],[Etikett - B2 - Lizenzierungs-pflichtig? (X=Ja)]])</f>
        <v/>
      </c>
      <c r="OA232" s="809" t="str">
        <f>IF(Table1[[#This Row],[Etikett - B2 - Trennbar vom Hauptkörper? (X=Ja)]]="","",Table1[[#This Row],[Etikett - B2 - Trennbar vom Hauptkörper? (X=Ja)]])</f>
        <v/>
      </c>
      <c r="OB232" s="812" t="str">
        <f>IF(Table1[[#This Row],[Etikett - B2 - Virgin Material]]="","",VLOOKUP(Table1[[#This Row],[Etikett - B2 - Virgin Material]],'DD FD'!AJ:AK,2,FALSE))</f>
        <v/>
      </c>
      <c r="OC232" s="813" t="str">
        <f>IF(Table1[[#This Row],[Etikett - B2 - Virgin Material Anteil (in %)]]="","",Table1[[#This Row],[Etikett - B2 - Virgin Material Anteil (in %)]])</f>
        <v/>
      </c>
      <c r="OD232" s="812" t="str">
        <f>IF(Table1[[#This Row],[Etikett - B2 - Recyceltes Material]]="","",VLOOKUP(Table1[[#This Row],[Etikett - B2 - Recyceltes Material]],'DD FD'!AL:AM,2,FALSE))</f>
        <v/>
      </c>
      <c r="OE232" s="813" t="str">
        <f>IF(Table1[[#This Row],[Etikett - B2 - Recyceltes Material Anteil (in %)]]="","",Table1[[#This Row],[Etikett - B2 - Recyceltes Material Anteil (in %)]])</f>
        <v/>
      </c>
      <c r="OF232" s="812" t="str">
        <f>IF(Table1[[#This Row],[Etikett - B2 - Beschichtung]]="","",VLOOKUP(Table1[[#This Row],[Etikett - B2 - Beschichtung]],'DD FD'!AE:AF,2,FALSE))</f>
        <v/>
      </c>
      <c r="OG232" s="815" t="str">
        <f>IF(Table1[[#This Row],[Etikett - B2 - Beschichtung Anteil (in %)]]="","",Table1[[#This Row],[Etikett - B2 - Beschichtung Anteil (in %)]])</f>
        <v/>
      </c>
      <c r="OH232" s="811" t="str">
        <f>IF(Table1[[#This Row],[Etikett - B3 - Art]]="","",VLOOKUP(Table1[[#This Row],[Etikett - B3 - Art]],'DD FD'!F:G,2,FALSE))</f>
        <v/>
      </c>
      <c r="OI232" s="812" t="str">
        <f>IF(Table1[[#This Row],[Etikett - B3 - Fraktion]]="","",VLOOKUP(Table1[[#This Row],[Etikett - B3 - Fraktion]],'DD FD'!H:J,3,FALSE))</f>
        <v/>
      </c>
      <c r="OJ232" s="809" t="str">
        <f>IF(Table1[[#This Row],[Etikett - B3 - Gewicht (in G)]]="","",Table1[[#This Row],[Etikett - B3 - Gewicht (in G)]])</f>
        <v/>
      </c>
      <c r="OK232" s="809" t="str">
        <f>IF(Table1[[#This Row],[Etikett - B3 - Lizenzierungs-pflichtig? (X=Ja)]]="","",Table1[[#This Row],[Etikett - B3 - Lizenzierungs-pflichtig? (X=Ja)]])</f>
        <v/>
      </c>
      <c r="OL232" s="809" t="str">
        <f>IF(Table1[[#This Row],[Etikett - B3 - Trennbar vom Hauptkörper? (X=Ja)]]="","",Table1[[#This Row],[Etikett - B3 - Trennbar vom Hauptkörper? (X=Ja)]])</f>
        <v/>
      </c>
      <c r="OM232" s="812" t="str">
        <f>IF(Table1[[#This Row],[Etikett - B3 - Virgin Material]]="","",VLOOKUP(Table1[[#This Row],[Etikett - B3 - Virgin Material]],'DD FD'!AJ:AK,2,FALSE))</f>
        <v/>
      </c>
      <c r="ON232" s="813" t="str">
        <f>IF(Table1[[#This Row],[Etikett - B3 - Virgin Material Anteil (in %)]]="","",Table1[[#This Row],[Etikett - B3 - Virgin Material Anteil (in %)]])</f>
        <v/>
      </c>
      <c r="OO232" s="812" t="str">
        <f>IF(Table1[[#This Row],[Etikett - B3 - Recyceltes Material]]="","",VLOOKUP(Table1[[#This Row],[Etikett - B3 - Recyceltes Material]],'DD FD'!AL:AM,2,FALSE))</f>
        <v/>
      </c>
      <c r="OP232" s="813" t="str">
        <f>IF(Table1[[#This Row],[Etikett - B3 - Recyceltes Material Anteil (in %)]]="","",Table1[[#This Row],[Etikett - B3 - Recyceltes Material Anteil (in %)]])</f>
        <v/>
      </c>
      <c r="OQ232" s="812" t="str">
        <f>IF(Table1[[#This Row],[Etikett - B3 - Beschichtung]]="","",VLOOKUP(Table1[[#This Row],[Etikett - B3 - Beschichtung]],'DD FD'!AE:AF,2,FALSE))</f>
        <v/>
      </c>
      <c r="OR232" s="861" t="str">
        <f>IF(Table1[[#This Row],[Etikett - B3 - Beschichtung Anteil (in %)]]="","",Table1[[#This Row],[Etikett - B3 - Beschichtung Anteil (in %)]])</f>
        <v/>
      </c>
      <c r="OS232" s="866">
        <f>ROUNDUP(SUM(
IF(AND(LB232='DD FD'!$J$7,LD232='DD FD'!$AI$3),LC232,0),
IF(AND(LL232='DD FD'!$J$7,LN232='DD FD'!$AI$3),LM232,0),
IF(AND(LV232='DD FD'!$J$7,LX232='DD FD'!$AI$3),LW232,0),
IF(AND(MF232='DD FD'!$J$7,MH232='DD FD'!$AI$3),MG232,0),
IF(AND(MQ232='DD FD'!$J$7,MS232='DD FD'!$AI$3),MR232,0),
IF(AND(NB232='DD FD'!$J$7,ND232='DD FD'!$AI$3),NC232,0),
IF(AND(NM232='DD FD'!$J$7,NO232='DD FD'!$AI$3),NN232,0),
IF(AND(NX232='DD FD'!$J$7,NZ232='DD FD'!$AI$3),NY232,0),
IF(AND(OI232='DD FD'!$J$7,OK232='DD FD'!$AI$3),OJ232,0),
),2)</f>
        <v>0</v>
      </c>
      <c r="OT232" s="865">
        <f>ROUNDUP(SUM(
IF(AND(LB232='DD FD'!$J$6,LD232='DD FD'!$AI$3),LC232,0),
IF(AND(LL232='DD FD'!$J$6,LN232='DD FD'!$AI$3),LM232,0),
IF(AND(LV232='DD FD'!$J$6,LX232='DD FD'!$AI$3),LW232,0),
IF(AND(MF232='DD FD'!$J$6,MH232='DD FD'!$AI$3),MG232,0),
IF(AND(MQ232='DD FD'!$J$6,MS232='DD FD'!$AI$3),MR232,0),
IF(AND(NB232='DD FD'!$J$6,ND232='DD FD'!$AI$3),NC232,0),
IF(AND(NM232='DD FD'!$J$6,NO232='DD FD'!$AI$3),NN232,0),
IF(AND(NX232='DD FD'!$J$6,NZ232='DD FD'!$AI$3),NY232,0),
IF(AND(OI232='DD FD'!$J$6,OK232='DD FD'!$AI$3),OJ232,0),
),2)</f>
        <v>0</v>
      </c>
      <c r="OU232" s="865">
        <f>ROUNDUP(SUM(
IF(AND(LB232='DD FD'!$J$10,LD232='DD FD'!$AI$3),LC232,0),
IF(AND(LL232='DD FD'!$J$10,LN232='DD FD'!$AI$3),LM232,0),
IF(AND(LV232='DD FD'!$J$10,LX232='DD FD'!$AI$3),LW232,0),
IF(AND(MF232='DD FD'!$J$10,MH232='DD FD'!$AI$3),MG232,0),
IF(AND(MQ232='DD FD'!$J$10,MS232='DD FD'!$AI$3),MR232,0),
IF(AND(NB232='DD FD'!$J$10,ND232='DD FD'!$AI$3),NC232,0),
IF(AND(NM232='DD FD'!$J$10,NO232='DD FD'!$AI$3),NN232,0),
IF(AND(NX232='DD FD'!$J$10,NZ232='DD FD'!$AI$3),NY232,0),
IF(AND(OI232='DD FD'!$J$10,OK232='DD FD'!$AI$3),OJ232,0),
),2)</f>
        <v>0</v>
      </c>
      <c r="OV232" s="865">
        <f>ROUNDUP(SUM(
IF(AND(LB232='DD FD'!$J$8,LD232='DD FD'!$AI$3),LC232,0),
IF(AND(LL232='DD FD'!$J$8,LN232='DD FD'!$AI$3),LM232,0),
IF(AND(LV232='DD FD'!$J$8,LX232='DD FD'!$AI$3),LW232,0),
IF(AND(MF232='DD FD'!$J$8,MH232='DD FD'!$AI$3),MG232,0),
IF(AND(MQ232='DD FD'!$J$8,MS232='DD FD'!$AI$3),MR232,0),
IF(AND(NB232='DD FD'!$J$8,ND232='DD FD'!$AI$3),NC232,0),
IF(AND(NM232='DD FD'!$J$8,NO232='DD FD'!$AI$3),NN232,0),
IF(AND(NX232='DD FD'!$J$8,NZ232='DD FD'!$AI$3),NY232,0),
IF(AND(OI232='DD FD'!$J$8,OK232='DD FD'!$AI$3),OJ232,0),
),2)</f>
        <v>0</v>
      </c>
      <c r="OW232" s="865">
        <f>ROUNDUP(SUM(
IF(AND(LB232='DD FD'!$J$5,LD232='DD FD'!$AI$3),LC232,0),
IF(AND(LL232='DD FD'!$J$5,LN232='DD FD'!$AI$3),LM232,0),
IF(AND(LV232='DD FD'!$J$5,LX232='DD FD'!$AI$3),LW232,0),
IF(AND(MF232='DD FD'!$J$5,MH232='DD FD'!$AI$3),MG232,0),
IF(AND(MQ232='DD FD'!$J$5,MS232='DD FD'!$AI$3),MR232,0),
IF(AND(NB232='DD FD'!$J$5,ND232='DD FD'!$AI$3),NC232,0),
IF(AND(NM232='DD FD'!$J$5,NO232='DD FD'!$AI$3),NN232,0),
IF(AND(NX232='DD FD'!$J$5,NZ232='DD FD'!$AI$3),NY232,0),
IF(AND(OI232='DD FD'!$J$5,OK232='DD FD'!$AI$3),OJ232,0),
),2)</f>
        <v>0</v>
      </c>
      <c r="OX232" s="865">
        <f>ROUNDUP(SUM(
IF(AND(LB232='DD FD'!$J$9,LD232='DD FD'!$AI$3),LC232,0),
IF(AND(LL232='DD FD'!$J$9,LN232='DD FD'!$AI$3),LM232,0),
IF(AND(LV232='DD FD'!$J$9,LX232='DD FD'!$AI$3),LW232,0),
IF(AND(MF232='DD FD'!$J$9,MH232='DD FD'!$AI$3),MG232,0),
IF(AND(MQ232='DD FD'!$J$9,MS232='DD FD'!$AI$3),MR232,0),
IF(AND(NB232='DD FD'!$J$9,ND232='DD FD'!$AI$3),NC232,0),
IF(AND(NM232='DD FD'!$J$9,NO232='DD FD'!$AI$3),NN232,0),
IF(AND(NX232='DD FD'!$J$9,NZ232='DD FD'!$AI$3),NY232,0),
IF(AND(OI232='DD FD'!$J$9,OK232='DD FD'!$AI$3),OJ232,0),
),2)</f>
        <v>0</v>
      </c>
      <c r="OY232" s="865">
        <f>ROUNDUP(SUM(
IF(AND(LB232='DD FD'!$J$4,LD232='DD FD'!$AI$3),LC232,0),
IF(AND(LL232='DD FD'!$J$4,LN232='DD FD'!$AI$3),LM232,0),
IF(AND(LV232='DD FD'!$J$4,LX232='DD FD'!$AI$3),LW232,0),
IF(AND(MF232='DD FD'!$J$4,MH232='DD FD'!$AI$3),MG232,0),
IF(AND(MQ232='DD FD'!$J$4,MS232='DD FD'!$AI$3),MR232,0),
IF(AND(NB232='DD FD'!$J$4,ND232='DD FD'!$AI$3),NC232,0),
IF(AND(NM232='DD FD'!$J$4,NO232='DD FD'!$AI$3),NN232,0),
IF(AND(NX232='DD FD'!$J$4,NZ232='DD FD'!$AI$3),NY232,0),
IF(AND(OI232='DD FD'!$J$4,OK232='DD FD'!$AI$3),OJ232,0),
),2)</f>
        <v>0</v>
      </c>
      <c r="OZ232" s="867">
        <f>ROUNDUP(SUM(
IF(AND(LB232='DD FD'!$J$11,LD232='DD FD'!$AI$3),LC232,0),
IF(AND(LL232='DD FD'!$J$11,LN232='DD FD'!$AI$3),LM232,0),
IF(AND(LV232='DD FD'!$J$11,LX232='DD FD'!$AI$3),LW232,0),
IF(AND(MF232='DD FD'!$J$11,MH232='DD FD'!$AI$3),MG232,0),
IF(AND(MQ232='DD FD'!$J$11,MS232='DD FD'!$AI$3),MR232,0),
IF(AND(NB232='DD FD'!$J$11,ND232='DD FD'!$AI$3),NC232,0),
IF(AND(NM232='DD FD'!$J$11,NO232='DD FD'!$AI$3),NN232,0),
IF(AND(NX232='DD FD'!$J$11,NZ232='DD FD'!$AI$3),NY232,0),
IF(AND(OI232='DD FD'!$J$11,OK232='DD FD'!$AI$3),OJ232,0),
),2)</f>
        <v>0</v>
      </c>
    </row>
    <row r="233" spans="1:416">
      <c r="A233" s="663"/>
      <c r="B233" s="182"/>
      <c r="C233" s="282"/>
      <c r="D233" s="282"/>
      <c r="E233" s="183"/>
      <c r="F233" s="355"/>
      <c r="G233" s="359"/>
      <c r="H233" s="664"/>
      <c r="I233" s="173"/>
      <c r="J233" s="161" t="str">
        <f t="shared" si="81"/>
        <v/>
      </c>
      <c r="K233" s="633" t="str">
        <f t="shared" si="98"/>
        <v/>
      </c>
      <c r="L233" s="636"/>
      <c r="M233" s="124" t="str">
        <f t="shared" si="99"/>
        <v/>
      </c>
      <c r="N233" s="125" t="str">
        <f t="shared" si="82"/>
        <v/>
      </c>
      <c r="O233" s="175"/>
      <c r="P233" s="175"/>
      <c r="Q233" s="126" t="str">
        <f t="shared" si="100"/>
        <v/>
      </c>
      <c r="R233" s="184"/>
      <c r="S233" s="184"/>
      <c r="T233" s="182"/>
      <c r="U233" s="182"/>
      <c r="V233" s="182"/>
      <c r="W233" s="358"/>
      <c r="X233" s="182"/>
      <c r="Y233" s="183"/>
      <c r="Z233" s="123"/>
      <c r="AA233" s="176"/>
      <c r="AB233" s="176"/>
      <c r="AC233" s="176"/>
      <c r="AD233" s="176"/>
      <c r="AE233" s="176"/>
      <c r="AF233" s="176"/>
      <c r="AG233" s="127" t="str">
        <f t="shared" si="101"/>
        <v/>
      </c>
      <c r="AH233" s="127" t="str">
        <f t="shared" si="102"/>
        <v/>
      </c>
      <c r="AI233" s="370"/>
      <c r="AJ233" s="635"/>
      <c r="AK233" s="619" t="str">
        <f t="shared" si="103"/>
        <v/>
      </c>
      <c r="AL233" s="124" t="str">
        <f t="shared" si="83"/>
        <v/>
      </c>
      <c r="AM233" s="124" t="str">
        <f t="shared" si="84"/>
        <v/>
      </c>
      <c r="AN233" s="124" t="str">
        <f t="shared" si="85"/>
        <v/>
      </c>
      <c r="AO233" s="124" t="str">
        <f t="shared" si="86"/>
        <v/>
      </c>
      <c r="AP233" s="184"/>
      <c r="AQ233" s="182"/>
      <c r="AR233" s="182"/>
      <c r="AS233" s="182"/>
      <c r="AT233" s="182"/>
      <c r="AU233" s="127" t="str">
        <f t="shared" si="87"/>
        <v/>
      </c>
      <c r="AV233" s="354"/>
      <c r="AW233" s="127" t="str">
        <f t="shared" si="88"/>
        <v/>
      </c>
      <c r="AX233" s="144" t="str">
        <f t="shared" si="89"/>
        <v/>
      </c>
      <c r="AY233" s="182"/>
      <c r="AZ233" s="23"/>
      <c r="BA233" s="23"/>
      <c r="BB233" s="183"/>
      <c r="BC233" s="622"/>
      <c r="BD233" s="649" t="str">
        <f t="shared" si="104"/>
        <v/>
      </c>
      <c r="BE233" s="354"/>
      <c r="BF233" s="192" t="str">
        <f t="shared" si="105"/>
        <v/>
      </c>
      <c r="BG233" s="159"/>
      <c r="BH233" s="159"/>
      <c r="BI233" s="182"/>
      <c r="BJ233" s="194"/>
      <c r="BK233" s="194"/>
      <c r="BL233" s="194"/>
      <c r="BM233" s="127" t="str">
        <f t="shared" si="90"/>
        <v/>
      </c>
      <c r="BN233" s="194"/>
      <c r="BO233" s="178" t="str">
        <f t="shared" si="91"/>
        <v/>
      </c>
      <c r="BP233" s="191"/>
      <c r="BQ233" s="182"/>
      <c r="BR233" s="23"/>
      <c r="BS233" s="23"/>
      <c r="BT233" s="23"/>
      <c r="BU233" s="651"/>
      <c r="BV233" s="647"/>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633" t="str">
        <f t="shared" si="106"/>
        <v/>
      </c>
      <c r="DY233" s="736"/>
      <c r="DZ233" s="334"/>
      <c r="EA233" s="736"/>
      <c r="EB233" s="197"/>
      <c r="EC233" s="194"/>
      <c r="ED233" s="197"/>
      <c r="EE233" s="197"/>
      <c r="EF233" s="194"/>
      <c r="EG233" s="194"/>
      <c r="EH233" s="194"/>
      <c r="EI233" s="123" t="str">
        <f t="shared" si="92"/>
        <v/>
      </c>
      <c r="EJ233" s="194"/>
      <c r="EK233" s="620" t="str">
        <f t="shared" si="93"/>
        <v/>
      </c>
      <c r="EL233" s="756"/>
      <c r="EM233" s="620" t="str">
        <f t="shared" si="107"/>
        <v/>
      </c>
      <c r="EN233" s="733"/>
      <c r="EO233" s="163"/>
      <c r="EP233" s="163"/>
      <c r="EQ233" s="163"/>
      <c r="ER233" s="163"/>
      <c r="ES233" s="163"/>
      <c r="ET233" s="163"/>
      <c r="EU233" s="163"/>
      <c r="EV233" s="163"/>
      <c r="EW233" s="163"/>
      <c r="EX233" s="163"/>
      <c r="EY233" s="163"/>
      <c r="EZ233" s="163"/>
      <c r="FA233" s="163"/>
      <c r="FB233" s="163"/>
      <c r="FC233" s="742"/>
      <c r="FD233" s="648" t="str">
        <f t="shared" si="94"/>
        <v/>
      </c>
      <c r="FE233" s="183"/>
      <c r="FF233" s="201"/>
      <c r="FG233" s="201"/>
      <c r="FH233" s="201"/>
      <c r="FI233" s="201"/>
      <c r="FJ233" s="201"/>
      <c r="FK233" s="201"/>
      <c r="FL233" s="182"/>
      <c r="FM233" s="182"/>
      <c r="FN233" s="334"/>
      <c r="FO233" s="123" t="str">
        <f t="shared" si="95"/>
        <v/>
      </c>
      <c r="FP233" s="889" t="str">
        <f>IF(Table1[[#This Row],[Baumwollanteil (in %)]]&lt;&gt;"","05","")</f>
        <v/>
      </c>
      <c r="FQ233" s="999"/>
      <c r="FR233" s="179" t="str">
        <f t="shared" si="96"/>
        <v/>
      </c>
      <c r="FS233" s="175"/>
      <c r="FT233" s="175"/>
      <c r="FU233" s="175"/>
      <c r="FV233" s="745" t="str">
        <f t="shared" si="97"/>
        <v/>
      </c>
      <c r="FZ233" s="24"/>
      <c r="GA233" s="24"/>
      <c r="GC233" s="1010" t="str">
        <f>IF(Table1[[#This Row],[Global Trade Item Number (GTIN)]]="","",Table1[[#This Row],[Global Trade Item Number (GTIN)]])</f>
        <v/>
      </c>
      <c r="GD233" s="790" t="str">
        <f>IF(Table1[[#This Row],[WAWI-Nr./ Kreditoren-Nummer
(ASDV)]]&lt;&gt;"",Table1[[#This Row],[WAWI-Nr./ Kreditoren-Nummer
(ASDV)]],"")</f>
        <v/>
      </c>
      <c r="GE233" s="190"/>
      <c r="GF233" s="790" t="str">
        <f>IF(Table1[[#This Row],[Gültig ab (Datum)]]&lt;&gt;"","31.12.9999","")</f>
        <v/>
      </c>
      <c r="GG233" s="190"/>
      <c r="GH233" s="190"/>
      <c r="GI233" s="616"/>
      <c r="GJ233" s="765"/>
      <c r="GK233" s="763"/>
      <c r="GL233" s="617"/>
      <c r="GM233" s="617"/>
      <c r="GN233" s="617"/>
      <c r="GO233" s="617"/>
      <c r="GP233" s="617"/>
      <c r="GQ233" s="775"/>
      <c r="GR233" s="771"/>
      <c r="GS233" s="159"/>
      <c r="GT233" s="610"/>
      <c r="GU233" s="610"/>
      <c r="GV233" s="610"/>
      <c r="GW233" s="610"/>
      <c r="GX233" s="610"/>
      <c r="GY233" s="610"/>
      <c r="GZ233" s="610"/>
      <c r="HA233" s="610"/>
      <c r="HB233" s="771"/>
      <c r="HC233" s="610"/>
      <c r="HD233" s="610"/>
      <c r="HE233" s="610"/>
      <c r="HF233" s="610"/>
      <c r="HG233" s="610"/>
      <c r="HH233" s="610"/>
      <c r="HI233" s="610"/>
      <c r="HJ233" s="610"/>
      <c r="HK233" s="610"/>
      <c r="HL233" s="771"/>
      <c r="HM233" s="610"/>
      <c r="HN233" s="610"/>
      <c r="HO233" s="610"/>
      <c r="HP233" s="610"/>
      <c r="HQ233" s="610"/>
      <c r="HR233" s="610"/>
      <c r="HS233" s="610"/>
      <c r="HT233" s="610"/>
      <c r="HU233" s="610"/>
      <c r="HV233" s="771"/>
      <c r="HW233" s="610"/>
      <c r="HX233" s="610"/>
      <c r="HY233" s="610"/>
      <c r="HZ233" s="610"/>
      <c r="IA233" s="610"/>
      <c r="IB233" s="610"/>
      <c r="IC233" s="610"/>
      <c r="ID233" s="610"/>
      <c r="IE233" s="610"/>
      <c r="IF233" s="610"/>
      <c r="IG233" s="771"/>
      <c r="IH233" s="610"/>
      <c r="II233" s="610"/>
      <c r="IJ233" s="610"/>
      <c r="IK233" s="610"/>
      <c r="IL233" s="610"/>
      <c r="IM233" s="610"/>
      <c r="IN233" s="610"/>
      <c r="IO233" s="610"/>
      <c r="IP233" s="610"/>
      <c r="IQ233" s="610"/>
      <c r="IR233" s="771"/>
      <c r="IS233" s="610"/>
      <c r="IT233" s="610"/>
      <c r="IU233" s="610"/>
      <c r="IV233" s="610"/>
      <c r="IW233" s="610"/>
      <c r="IX233" s="610"/>
      <c r="IY233" s="610"/>
      <c r="IZ233" s="610"/>
      <c r="JA233" s="610"/>
      <c r="JB233" s="610"/>
      <c r="JC233" s="771"/>
      <c r="JD233" s="610"/>
      <c r="JE233" s="610"/>
      <c r="JF233" s="610"/>
      <c r="JG233" s="610"/>
      <c r="JH233" s="610"/>
      <c r="JI233" s="610"/>
      <c r="JJ233" s="610"/>
      <c r="JK233" s="610"/>
      <c r="JL233" s="610"/>
      <c r="JM233" s="827"/>
      <c r="JN233" s="771"/>
      <c r="JO233" s="610"/>
      <c r="JP233" s="610"/>
      <c r="JQ233" s="610"/>
      <c r="JR233" s="610"/>
      <c r="JS233" s="610"/>
      <c r="JT233" s="610"/>
      <c r="JU233" s="610"/>
      <c r="JV233" s="610"/>
      <c r="JW233" s="610"/>
      <c r="JX233" s="610"/>
      <c r="JY233" s="771"/>
      <c r="JZ233" s="610"/>
      <c r="KA233" s="610"/>
      <c r="KB233" s="610"/>
      <c r="KC233" s="610"/>
      <c r="KD233" s="610"/>
      <c r="KE233" s="610"/>
      <c r="KF233" s="610"/>
      <c r="KG233" s="610"/>
      <c r="KH233" s="610"/>
      <c r="KI233" s="610"/>
      <c r="KL233" s="803" t="str">
        <f>IF(Table1[[#This Row],[GTIN]]&lt;&gt;"",Table1[[#This Row],[GTIN]],"")</f>
        <v/>
      </c>
      <c r="KM233" s="804" t="str">
        <f>Table1[[#This Row],[Kreditor]]</f>
        <v/>
      </c>
      <c r="KN233" s="805" t="str">
        <f>IF(Table1[[#This Row],[Gültig ab (Datum)]]&lt;&gt;"",Table1[[#This Row],[Gültig ab (Datum)]],"")</f>
        <v/>
      </c>
      <c r="KO233" s="805" t="str">
        <f>Table1[[#This Row],[Gültig bis]]</f>
        <v/>
      </c>
      <c r="KP233" s="818" t="str">
        <f>IF(Table1[[#This Row],[Artikel verpackt? 
(X=Ja)]]="","",Table1[[#This Row],[Artikel verpackt? 
(X=Ja)]])</f>
        <v/>
      </c>
      <c r="KQ233" s="806" t="str">
        <f>IF(Table1[[#This Row],[Verpackung recyclingfähig?
(X=Ja)]]="","",Table1[[#This Row],[Verpackung recyclingfähig?
(X=Ja)]])</f>
        <v/>
      </c>
      <c r="KR233" s="807"/>
      <c r="KS233" s="808"/>
      <c r="KT233" s="809"/>
      <c r="KU233" s="809"/>
      <c r="KV233" s="809"/>
      <c r="KW233" s="809"/>
      <c r="KX233" s="809"/>
      <c r="KY233" s="809"/>
      <c r="KZ233" s="810"/>
      <c r="LA233" s="811" t="str">
        <f>IF(Table1[[#This Row],[Hauptkörper - B1 - Art]]="","",VLOOKUP(Table1[[#This Row],[Hauptkörper - B1 - Art]],'DD FD'!B:C,2,FALSE))</f>
        <v/>
      </c>
      <c r="LB233" s="812" t="str">
        <f>IF(Table1[[#This Row],[Hauptkörper - B1 - Fraktion]]="","",VLOOKUP(Table1[[#This Row],[Hauptkörper - B1 - Fraktion]],'DD FD'!H:J,3,FALSE))</f>
        <v/>
      </c>
      <c r="LC233" s="809" t="str">
        <f>IF(Table1[[#This Row],[Hauptkörper - B1 - Gewicht
(in G)]]="","",Table1[[#This Row],[Hauptkörper - B1 - Gewicht
(in G)]])</f>
        <v/>
      </c>
      <c r="LD233" s="809" t="str">
        <f>IF(Table1[[#This Row],[Hauptkörper - B1 - Lizenzierungs-pflichtig? (X=Ja)]]="","",Table1[[#This Row],[Hauptkörper - B1 - Lizenzierungs-pflichtig? (X=Ja)]])</f>
        <v/>
      </c>
      <c r="LE233" s="812" t="str">
        <f>IF(Table1[[#This Row],[Hauptkörper - B1 - Virgin Material]]="","",VLOOKUP(Table1[[#This Row],[Hauptkörper - B1 - Virgin Material]],'DD FD'!AJ:AK,2,FALSE))</f>
        <v/>
      </c>
      <c r="LF233" s="813" t="str">
        <f>IF(Table1[[#This Row],[Hauptkörper - B1 - Virgin Material Anteil (in %)]]="","",Table1[[#This Row],[Hauptkörper - B1 - Virgin Material Anteil (in %)]])</f>
        <v/>
      </c>
      <c r="LG233" s="812" t="str">
        <f>IF(Table1[[#This Row],[Hauptkörper - B1 - Recyceltes Material]]="","",VLOOKUP(Table1[[#This Row],[Hauptkörper - B1 - Recyceltes Material]],'DD FD'!AL:AM,2,FALSE))</f>
        <v/>
      </c>
      <c r="LH233" s="813" t="str">
        <f>IF(Table1[[#This Row],[Hauptkörper - B1 - Recyceltes Material Anteil (in %)]]="","",Table1[[#This Row],[Hauptkörper - B1 - Recyceltes Material Anteil (in %)]])</f>
        <v/>
      </c>
      <c r="LI233" s="814" t="str">
        <f>IF(Table1[[#This Row],[Hauptkörper - B1 - Beschichtung]]="","",VLOOKUP(Table1[[#This Row],[Hauptkörper - B1 - Beschichtung]],'DD FD'!AE:AF,2,FALSE))</f>
        <v/>
      </c>
      <c r="LJ233" s="815" t="str">
        <f>IF(Table1[[#This Row],[Hauptkörper - B1 - Beschichtung Anteil (in %)]]="","",Table1[[#This Row],[Hauptkörper - B1 - Beschichtung Anteil (in %)]])</f>
        <v/>
      </c>
      <c r="LK233" s="811" t="str">
        <f>IF(Table1[[#This Row],[Hauptkörper - B2 - Art]]="","",VLOOKUP(Table1[[#This Row],[Hauptkörper - B2 - Art]],'DD FD'!B:C,2,FALSE))</f>
        <v/>
      </c>
      <c r="LL233" s="812" t="str">
        <f>IF(Table1[[#This Row],[Hauptkörper - B2 - Fraktion]]="","",VLOOKUP(Table1[[#This Row],[Hauptkörper - B2 - Fraktion]],'DD FD'!H:J,3,FALSE))</f>
        <v/>
      </c>
      <c r="LM233" s="809" t="str">
        <f>IF(Table1[[#This Row],[Hauptkörper - B2 - Gewicht
(in G)]]="","",Table1[[#This Row],[Hauptkörper - B2 - Gewicht
(in G)]])</f>
        <v/>
      </c>
      <c r="LN233" s="809" t="str">
        <f>IF(Table1[[#This Row],[Hauptkörper - B2 - Lizenzierungs-pflichtig? (X=Ja)]]="","",Table1[[#This Row],[Hauptkörper - B2 - Lizenzierungs-pflichtig? (X=Ja)]])</f>
        <v/>
      </c>
      <c r="LO233" s="812" t="str">
        <f>IF(Table1[[#This Row],[Hauptkörper - B2 - Virgin Material]]="","",VLOOKUP(Table1[[#This Row],[Hauptkörper - B2 - Virgin Material]],'DD FD'!AJ:AK,2,FALSE))</f>
        <v/>
      </c>
      <c r="LP233" s="813" t="str">
        <f>IF(Table1[[#This Row],[Hauptkörper - B2 - Virgin Material Anteil (in %)]]="","",Table1[[#This Row],[Hauptkörper - B2 - Virgin Material Anteil (in %)]])</f>
        <v/>
      </c>
      <c r="LQ233" s="812" t="str">
        <f>IF(Table1[[#This Row],[Hauptkörper - B2 - Recyceltes Material]]="","",VLOOKUP(Table1[[#This Row],[Hauptkörper - B2 - Recyceltes Material]],'DD FD'!AL:AM,2,FALSE))</f>
        <v/>
      </c>
      <c r="LR233" s="813" t="str">
        <f>IF(Table1[[#This Row],[Hauptkörper - B2 - Recyceltes Material Anteil (in %)]]="","",Table1[[#This Row],[Hauptkörper - B2 - Recyceltes Material Anteil (in %)]])</f>
        <v/>
      </c>
      <c r="LS233" s="812" t="str">
        <f>IF(Table1[[#This Row],[Hauptkörper - B2 - Beschichtung]]="","",VLOOKUP(Table1[[#This Row],[Hauptkörper - B2 - Beschichtung]],'DD FD'!AE:AF,2,FALSE))</f>
        <v/>
      </c>
      <c r="LT233" s="815" t="str">
        <f>IF(Table1[[#This Row],[Hauptkörper - B2 - Beschichtung Anteil (in %)]]="","",Table1[[#This Row],[Hauptkörper - B2 - Beschichtung Anteil (in %)]])</f>
        <v/>
      </c>
      <c r="LU233" s="811" t="str">
        <f>IF(Table1[[#This Row],[Hauptkörper - B3 - Art]]="","",VLOOKUP(Table1[[#This Row],[Hauptkörper - B3 - Art]],'DD FD'!B:C,2,FALSE))</f>
        <v/>
      </c>
      <c r="LV233" s="812" t="str">
        <f>IF(Table1[[#This Row],[Hauptkörper - B3 - Fraktion]]="","",VLOOKUP(Table1[[#This Row],[Hauptkörper - B3 - Fraktion]],'DD FD'!H:J,3,FALSE))</f>
        <v/>
      </c>
      <c r="LW233" s="809" t="str">
        <f>IF(Table1[[#This Row],[Hauptkörper - B3 - Gewicht
(in G)]]="","",Table1[[#This Row],[Hauptkörper - B3 - Gewicht
(in G)]])</f>
        <v/>
      </c>
      <c r="LX233" s="809" t="str">
        <f>IF(Table1[[#This Row],[Hauptkörper - B3 - Lizenzierungs-pflichtig? (X=Ja)]]="","",Table1[[#This Row],[Hauptkörper - B3 - Lizenzierungs-pflichtig? (X=Ja)]])</f>
        <v/>
      </c>
      <c r="LY233" s="812" t="str">
        <f>IF(Table1[[#This Row],[Hauptkörper - B3 - Virgin Material]]="","",VLOOKUP(Table1[[#This Row],[Hauptkörper - B3 - Virgin Material]],'DD FD'!AJ:AK,2,FALSE))</f>
        <v/>
      </c>
      <c r="LZ233" s="813" t="str">
        <f>IF(Table1[[#This Row],[Hauptkörper - B3 - Virgin Material Anteil (in %)]]="","",Table1[[#This Row],[Hauptkörper - B3 - Virgin Material Anteil (in %)]])</f>
        <v/>
      </c>
      <c r="MA233" s="812" t="str">
        <f>IF(Table1[[#This Row],[Hauptkörper - B3 - Recyceltes Material]]="","",VLOOKUP(Table1[[#This Row],[Hauptkörper - B3 - Recyceltes Material]],'DD FD'!AL:AM,2,FALSE))</f>
        <v/>
      </c>
      <c r="MB233" s="813" t="str">
        <f>IF(Table1[[#This Row],[Hauptkörper - B3 - Recyceltes Material Anteil (in %)]]="","",Table1[[#This Row],[Hauptkörper - B3 - Recyceltes Material Anteil (in %)]])</f>
        <v/>
      </c>
      <c r="MC233" s="812" t="str">
        <f>IF(Table1[[#This Row],[Hauptkörper - B3 - Beschichtung]]="","",VLOOKUP(Table1[[#This Row],[Hauptkörper - B3 - Beschichtung]],'DD FD'!AE:AF,2,FALSE))</f>
        <v/>
      </c>
      <c r="MD233" s="815" t="str">
        <f>IF(Table1[[#This Row],[Hauptkörper - B3 - Beschichtung Anteil (in %)]]="","",Table1[[#This Row],[Hauptkörper - B3 - Beschichtung Anteil (in %)]])</f>
        <v/>
      </c>
      <c r="ME233" s="811" t="str">
        <f>IF(Table1[[#This Row],[Verschluss - B1 - Art]]="","",VLOOKUP(Table1[[#This Row],[Verschluss - B1 - Art]],'DD FD'!D:E,2,FALSE))</f>
        <v/>
      </c>
      <c r="MF233" s="812" t="str">
        <f>IF(Table1[[#This Row],[Verschluss - B1 - Fraktion]]="","",VLOOKUP(Table1[[#This Row],[Verschluss - B1 - Fraktion]],'DD FD'!H:J,3,FALSE))</f>
        <v/>
      </c>
      <c r="MG233" s="809" t="str">
        <f>IF(Table1[[#This Row],[Verschluss - B1 - Gewicht (in G)]]="","",Table1[[#This Row],[Verschluss - B1 - Gewicht (in G)]])</f>
        <v/>
      </c>
      <c r="MH233" s="809" t="str">
        <f>IF(Table1[[#This Row],[Verschluss - B1 - Lizenzierungs-pflichtig? (X=Ja)]]="","",Table1[[#This Row],[Verschluss - B1 - Lizenzierungs-pflichtig? (X=Ja)]])</f>
        <v/>
      </c>
      <c r="MI233" s="809" t="str">
        <f>IF(Table1[[#This Row],[Verschluss - B1 - Trennbar vom Hauptkörper? (X=Ja)]]="","",Table1[[#This Row],[Verschluss - B1 - Trennbar vom Hauptkörper? (X=Ja)]])</f>
        <v/>
      </c>
      <c r="MJ233" s="812" t="str">
        <f>IF(Table1[[#This Row],[Verschluss - B1 - Virgin Material]]="","",VLOOKUP(Table1[[#This Row],[Verschluss - B1 - Virgin Material]],'DD FD'!AJ:AK,2,FALSE))</f>
        <v/>
      </c>
      <c r="MK233" s="813" t="str">
        <f>IF(Table1[[#This Row],[Verschluss - B1 - Virgin Material Anteil (in %)]]="","",Table1[[#This Row],[Verschluss - B1 - Virgin Material Anteil (in %)]])</f>
        <v/>
      </c>
      <c r="ML233" s="812" t="str">
        <f>IF(Table1[[#This Row],[Verschluss - B1 - Recyceltes Material]]="","",VLOOKUP(Table1[[#This Row],[Verschluss - B1 - Recyceltes Material]],'DD FD'!AL:AM,2,FALSE))</f>
        <v/>
      </c>
      <c r="MM233" s="813" t="str">
        <f>IF(Table1[[#This Row],[Verschluss - B1 - Recyceltes Material Anteil (in %)]]="","",Table1[[#This Row],[Verschluss - B1 - Recyceltes Material Anteil (in %)]])</f>
        <v/>
      </c>
      <c r="MN233" s="812" t="str">
        <f>IF(Table1[[#This Row],[Verschluss - B1 - Beschichtung]]="","",VLOOKUP(Table1[[#This Row],[Verschluss - B1 - Beschichtung]],'DD FD'!AE:AF,2,FALSE))</f>
        <v/>
      </c>
      <c r="MO233" s="815" t="str">
        <f>IF(Table1[[#This Row],[Verschluss - B1 - Beschichtung Anteil (in %)]]="","",Table1[[#This Row],[Verschluss - B1 - Beschichtung Anteil (in %)]])</f>
        <v/>
      </c>
      <c r="MP233" s="811" t="str">
        <f>IF(Table1[[#This Row],[Verschluss - B2 - Art]]="","",VLOOKUP(Table1[[#This Row],[Verschluss - B2 - Art]],'DD FD'!D:E,2,FALSE))</f>
        <v/>
      </c>
      <c r="MQ233" s="812" t="str">
        <f>IF(Table1[[#This Row],[Verschluss - B2 - Fraktion]]="","",VLOOKUP(Table1[[#This Row],[Verschluss - B2 - Fraktion]],'DD FD'!H:J,3,FALSE))</f>
        <v/>
      </c>
      <c r="MR233" s="809" t="str">
        <f>IF(Table1[[#This Row],[Verschluss - B2 - Gewicht (in G)]]="","",Table1[[#This Row],[Verschluss - B2 - Gewicht (in G)]])</f>
        <v/>
      </c>
      <c r="MS233" s="809" t="str">
        <f>IF(Table1[[#This Row],[Verschluss - B2 - Lizenzierungs-pflichtig? (X=Ja)]]="","",Table1[[#This Row],[Verschluss - B2 - Lizenzierungs-pflichtig? (X=Ja)]])</f>
        <v/>
      </c>
      <c r="MT233" s="809" t="str">
        <f>IF(Table1[[#This Row],[Verschluss - B2 - Trennbar vom Hauptkörper? (X=Ja)]]="","",Table1[[#This Row],[Verschluss - B2 - Trennbar vom Hauptkörper? (X=Ja)]])</f>
        <v/>
      </c>
      <c r="MU233" s="812" t="str">
        <f>IF(Table1[[#This Row],[Verschluss - B2 - Virgin Material]]="","",VLOOKUP(Table1[[#This Row],[Verschluss - B2 - Virgin Material]],'DD FD'!AJ:AK,2,FALSE))</f>
        <v/>
      </c>
      <c r="MV233" s="813" t="str">
        <f>IF(Table1[[#This Row],[Verschluss - B2 - Virgin Material Anteil (in %)]]="","",Table1[[#This Row],[Verschluss - B2 - Virgin Material Anteil (in %)]])</f>
        <v/>
      </c>
      <c r="MW233" s="812" t="str">
        <f>IF(Table1[[#This Row],[Verschluss - B2 - Recyceltes Material]]="","",VLOOKUP(Table1[[#This Row],[Verschluss - B2 - Recyceltes Material]],'DD FD'!AL:AM,2,FALSE))</f>
        <v/>
      </c>
      <c r="MX233" s="813" t="str">
        <f>IF(Table1[[#This Row],[Verschluss - B2 - Recyceltes Material Anteil (in %)]]="","",Table1[[#This Row],[Verschluss - B2 - Recyceltes Material Anteil (in %)]])</f>
        <v/>
      </c>
      <c r="MY233" s="812" t="str">
        <f>IF(Table1[[#This Row],[Verschluss - B2 - Beschichtung]]="","",VLOOKUP(Table1[[#This Row],[Verschluss - B2 - Beschichtung]],'DD FD'!AE:AF,2,FALSE))</f>
        <v/>
      </c>
      <c r="MZ233" s="815" t="str">
        <f>IF(Table1[[#This Row],[Verschluss - B2 - Beschichtung Anteil (in %)]]="","",Table1[[#This Row],[Verschluss - B2 - Beschichtung Anteil (in %)]])</f>
        <v/>
      </c>
      <c r="NA233" s="811" t="str">
        <f>IF(Table1[[#This Row],[Verschluss - B3 - Art]]="","",VLOOKUP(Table1[[#This Row],[Verschluss - B3 - Art]],'DD FD'!D:E,2,FALSE))</f>
        <v/>
      </c>
      <c r="NB233" s="812" t="str">
        <f>IF(Table1[[#This Row],[Verschluss - B3 - Fraktion]]="","",VLOOKUP(Table1[[#This Row],[Verschluss - B3 - Fraktion]],'DD FD'!H:J,3,FALSE))</f>
        <v/>
      </c>
      <c r="NC233" s="809" t="str">
        <f>IF(Table1[[#This Row],[Verschluss - B3 - Gewicht (in G)]]="","",Table1[[#This Row],[Verschluss - B3 - Gewicht (in G)]])</f>
        <v/>
      </c>
      <c r="ND233" s="809" t="str">
        <f>IF(Table1[[#This Row],[Verschluss - B3 - Lizenzierungs-pflichtig? (X=Ja)]]="","",Table1[[#This Row],[Verschluss - B3 - Lizenzierungs-pflichtig? (X=Ja)]])</f>
        <v/>
      </c>
      <c r="NE233" s="809" t="str">
        <f>IF(Table1[[#This Row],[Verschluss - B3 - Trennbar vom Hauptkörper? (X=Ja)]]="","",Table1[[#This Row],[Verschluss - B3 - Trennbar vom Hauptkörper? (X=Ja)]])</f>
        <v/>
      </c>
      <c r="NF233" s="812" t="str">
        <f>IF(Table1[[#This Row],[Verschluss - B3 - Virgin Material]]="","",VLOOKUP(Table1[[#This Row],[Verschluss - B3 - Virgin Material]],'DD FD'!AJ:AK,2,FALSE))</f>
        <v/>
      </c>
      <c r="NG233" s="813" t="str">
        <f>IF(Table1[[#This Row],[Verschluss - B3 - Virgin Material Anteil (in %)]]="","",Table1[[#This Row],[Verschluss - B3 - Virgin Material Anteil (in %)]])</f>
        <v/>
      </c>
      <c r="NH233" s="812" t="str">
        <f>IF(Table1[[#This Row],[Verschluss - B3 - Recyceltes Material]]="","",VLOOKUP(Table1[[#This Row],[Verschluss - B3 - Recyceltes Material]],'DD FD'!AL:AM,2,FALSE))</f>
        <v/>
      </c>
      <c r="NI233" s="813" t="str">
        <f>IF(Table1[[#This Row],[Verschluss - B3 - Recyceltes Material Anteil (in %)]]="","",Table1[[#This Row],[Verschluss - B3 - Recyceltes Material Anteil (in %)]])</f>
        <v/>
      </c>
      <c r="NJ233" s="812" t="str">
        <f>IF(Table1[[#This Row],[Verschluss - B3 - Beschichtung]]="","",VLOOKUP(Table1[[#This Row],[Verschluss - B3 - Beschichtung]],'DD FD'!AE:AF,2,FALSE))</f>
        <v/>
      </c>
      <c r="NK233" s="815" t="str">
        <f>IF(Table1[[#This Row],[Verschluss - B3 - Beschichtung Anteil (in %)]]="","",Table1[[#This Row],[Verschluss - B3 - Beschichtung Anteil (in %)]])</f>
        <v/>
      </c>
      <c r="NL233" s="811" t="str">
        <f>IF(Table1[[#This Row],[Etikett - B1 - Art]]="","",VLOOKUP(Table1[[#This Row],[Etikett - B1 - Art]],'DD FD'!F:G,2,FALSE))</f>
        <v/>
      </c>
      <c r="NM233" s="812" t="str">
        <f>IF(Table1[[#This Row],[Etikett - B1 - Fraktion]]="","",VLOOKUP(Table1[[#This Row],[Etikett - B1 - Fraktion]],'DD FD'!H:J,3,FALSE))</f>
        <v/>
      </c>
      <c r="NN233" s="809" t="str">
        <f>IF(Table1[[#This Row],[Etikett - B1 - Gewicht (in G)]]="","",Table1[[#This Row],[Etikett - B1 - Gewicht (in G)]])</f>
        <v/>
      </c>
      <c r="NO233" s="809" t="str">
        <f>IF(Table1[[#This Row],[Etikett - B1 - Lizenzierungs-pflichtig? (X=Ja)]]="","",Table1[[#This Row],[Etikett - B1 - Lizenzierungs-pflichtig? (X=Ja)]])</f>
        <v/>
      </c>
      <c r="NP233" s="809" t="str">
        <f>IF(Table1[[#This Row],[Etikett - B1 - Trennbar vom Hauptkörper? (X=Ja)]]="","",Table1[[#This Row],[Etikett - B1 - Trennbar vom Hauptkörper? (X=Ja)]])</f>
        <v/>
      </c>
      <c r="NQ233" s="812" t="str">
        <f>IF(Table1[[#This Row],[Etikett - B1 - Virgin Material]]="","",VLOOKUP(Table1[[#This Row],[Etikett - B1 - Virgin Material]],'DD FD'!AJ:AK,2,FALSE))</f>
        <v/>
      </c>
      <c r="NR233" s="813" t="str">
        <f>IF(Table1[[#This Row],[Etikett - B1 - Virgin Material Anteil (in %)]]="","",Table1[[#This Row],[Etikett - B1 - Virgin Material Anteil (in %)]])</f>
        <v/>
      </c>
      <c r="NS233" s="812" t="str">
        <f>IF(Table1[[#This Row],[Etikett - B1 - Recyceltes Material]]="","",VLOOKUP(Table1[[#This Row],[Etikett - B1 - Recyceltes Material]],'DD FD'!AL:AM,2,FALSE))</f>
        <v/>
      </c>
      <c r="NT233" s="813" t="str">
        <f>IF(Table1[[#This Row],[Etikett - B1 - Recyceltes Material Anteil (in %)]]="","",Table1[[#This Row],[Etikett - B1 - Recyceltes Material Anteil (in %)]])</f>
        <v/>
      </c>
      <c r="NU233" s="812" t="str">
        <f>IF(Table1[[#This Row],[Etikett - B1 - Beschichtung]]="","",VLOOKUP(Table1[[#This Row],[Etikett - B1 - Beschichtung]],'DD FD'!AE:AF,2,FALSE))</f>
        <v/>
      </c>
      <c r="NV233" s="815" t="str">
        <f>IF(Table1[[#This Row],[Etikett - B1 - Beschichtung Anteil (in %)]]="","",Table1[[#This Row],[Etikett - B1 - Beschichtung Anteil (in %)]])</f>
        <v/>
      </c>
      <c r="NW233" s="811" t="str">
        <f>IF(Table1[[#This Row],[Etikett - B2 - Art]]="","",VLOOKUP(Table1[[#This Row],[Etikett - B2 - Art]],'DD FD'!F:G,2,FALSE))</f>
        <v/>
      </c>
      <c r="NX233" s="812" t="str">
        <f>IF(Table1[[#This Row],[Etikett - B2 - Fraktion]]="","",VLOOKUP(Table1[[#This Row],[Etikett - B2 - Fraktion]],'DD FD'!H:J,3,FALSE))</f>
        <v/>
      </c>
      <c r="NY233" s="809" t="str">
        <f>IF(Table1[[#This Row],[Etikett - B2 - Gewicht (in G)]]="","",Table1[[#This Row],[Etikett - B2 - Gewicht (in G)]])</f>
        <v/>
      </c>
      <c r="NZ233" s="809" t="str">
        <f>IF(Table1[[#This Row],[Etikett - B2 - Lizenzierungs-pflichtig? (X=Ja)]]="","",Table1[[#This Row],[Etikett - B2 - Lizenzierungs-pflichtig? (X=Ja)]])</f>
        <v/>
      </c>
      <c r="OA233" s="809" t="str">
        <f>IF(Table1[[#This Row],[Etikett - B2 - Trennbar vom Hauptkörper? (X=Ja)]]="","",Table1[[#This Row],[Etikett - B2 - Trennbar vom Hauptkörper? (X=Ja)]])</f>
        <v/>
      </c>
      <c r="OB233" s="812" t="str">
        <f>IF(Table1[[#This Row],[Etikett - B2 - Virgin Material]]="","",VLOOKUP(Table1[[#This Row],[Etikett - B2 - Virgin Material]],'DD FD'!AJ:AK,2,FALSE))</f>
        <v/>
      </c>
      <c r="OC233" s="813" t="str">
        <f>IF(Table1[[#This Row],[Etikett - B2 - Virgin Material Anteil (in %)]]="","",Table1[[#This Row],[Etikett - B2 - Virgin Material Anteil (in %)]])</f>
        <v/>
      </c>
      <c r="OD233" s="812" t="str">
        <f>IF(Table1[[#This Row],[Etikett - B2 - Recyceltes Material]]="","",VLOOKUP(Table1[[#This Row],[Etikett - B2 - Recyceltes Material]],'DD FD'!AL:AM,2,FALSE))</f>
        <v/>
      </c>
      <c r="OE233" s="813" t="str">
        <f>IF(Table1[[#This Row],[Etikett - B2 - Recyceltes Material Anteil (in %)]]="","",Table1[[#This Row],[Etikett - B2 - Recyceltes Material Anteil (in %)]])</f>
        <v/>
      </c>
      <c r="OF233" s="812" t="str">
        <f>IF(Table1[[#This Row],[Etikett - B2 - Beschichtung]]="","",VLOOKUP(Table1[[#This Row],[Etikett - B2 - Beschichtung]],'DD FD'!AE:AF,2,FALSE))</f>
        <v/>
      </c>
      <c r="OG233" s="815" t="str">
        <f>IF(Table1[[#This Row],[Etikett - B2 - Beschichtung Anteil (in %)]]="","",Table1[[#This Row],[Etikett - B2 - Beschichtung Anteil (in %)]])</f>
        <v/>
      </c>
      <c r="OH233" s="811" t="str">
        <f>IF(Table1[[#This Row],[Etikett - B3 - Art]]="","",VLOOKUP(Table1[[#This Row],[Etikett - B3 - Art]],'DD FD'!F:G,2,FALSE))</f>
        <v/>
      </c>
      <c r="OI233" s="812" t="str">
        <f>IF(Table1[[#This Row],[Etikett - B3 - Fraktion]]="","",VLOOKUP(Table1[[#This Row],[Etikett - B3 - Fraktion]],'DD FD'!H:J,3,FALSE))</f>
        <v/>
      </c>
      <c r="OJ233" s="809" t="str">
        <f>IF(Table1[[#This Row],[Etikett - B3 - Gewicht (in G)]]="","",Table1[[#This Row],[Etikett - B3 - Gewicht (in G)]])</f>
        <v/>
      </c>
      <c r="OK233" s="809" t="str">
        <f>IF(Table1[[#This Row],[Etikett - B3 - Lizenzierungs-pflichtig? (X=Ja)]]="","",Table1[[#This Row],[Etikett - B3 - Lizenzierungs-pflichtig? (X=Ja)]])</f>
        <v/>
      </c>
      <c r="OL233" s="809" t="str">
        <f>IF(Table1[[#This Row],[Etikett - B3 - Trennbar vom Hauptkörper? (X=Ja)]]="","",Table1[[#This Row],[Etikett - B3 - Trennbar vom Hauptkörper? (X=Ja)]])</f>
        <v/>
      </c>
      <c r="OM233" s="812" t="str">
        <f>IF(Table1[[#This Row],[Etikett - B3 - Virgin Material]]="","",VLOOKUP(Table1[[#This Row],[Etikett - B3 - Virgin Material]],'DD FD'!AJ:AK,2,FALSE))</f>
        <v/>
      </c>
      <c r="ON233" s="813" t="str">
        <f>IF(Table1[[#This Row],[Etikett - B3 - Virgin Material Anteil (in %)]]="","",Table1[[#This Row],[Etikett - B3 - Virgin Material Anteil (in %)]])</f>
        <v/>
      </c>
      <c r="OO233" s="812" t="str">
        <f>IF(Table1[[#This Row],[Etikett - B3 - Recyceltes Material]]="","",VLOOKUP(Table1[[#This Row],[Etikett - B3 - Recyceltes Material]],'DD FD'!AL:AM,2,FALSE))</f>
        <v/>
      </c>
      <c r="OP233" s="813" t="str">
        <f>IF(Table1[[#This Row],[Etikett - B3 - Recyceltes Material Anteil (in %)]]="","",Table1[[#This Row],[Etikett - B3 - Recyceltes Material Anteil (in %)]])</f>
        <v/>
      </c>
      <c r="OQ233" s="812" t="str">
        <f>IF(Table1[[#This Row],[Etikett - B3 - Beschichtung]]="","",VLOOKUP(Table1[[#This Row],[Etikett - B3 - Beschichtung]],'DD FD'!AE:AF,2,FALSE))</f>
        <v/>
      </c>
      <c r="OR233" s="861" t="str">
        <f>IF(Table1[[#This Row],[Etikett - B3 - Beschichtung Anteil (in %)]]="","",Table1[[#This Row],[Etikett - B3 - Beschichtung Anteil (in %)]])</f>
        <v/>
      </c>
      <c r="OS233" s="866">
        <f>ROUNDUP(SUM(
IF(AND(LB233='DD FD'!$J$7,LD233='DD FD'!$AI$3),LC233,0),
IF(AND(LL233='DD FD'!$J$7,LN233='DD FD'!$AI$3),LM233,0),
IF(AND(LV233='DD FD'!$J$7,LX233='DD FD'!$AI$3),LW233,0),
IF(AND(MF233='DD FD'!$J$7,MH233='DD FD'!$AI$3),MG233,0),
IF(AND(MQ233='DD FD'!$J$7,MS233='DD FD'!$AI$3),MR233,0),
IF(AND(NB233='DD FD'!$J$7,ND233='DD FD'!$AI$3),NC233,0),
IF(AND(NM233='DD FD'!$J$7,NO233='DD FD'!$AI$3),NN233,0),
IF(AND(NX233='DD FD'!$J$7,NZ233='DD FD'!$AI$3),NY233,0),
IF(AND(OI233='DD FD'!$J$7,OK233='DD FD'!$AI$3),OJ233,0),
),2)</f>
        <v>0</v>
      </c>
      <c r="OT233" s="865">
        <f>ROUNDUP(SUM(
IF(AND(LB233='DD FD'!$J$6,LD233='DD FD'!$AI$3),LC233,0),
IF(AND(LL233='DD FD'!$J$6,LN233='DD FD'!$AI$3),LM233,0),
IF(AND(LV233='DD FD'!$J$6,LX233='DD FD'!$AI$3),LW233,0),
IF(AND(MF233='DD FD'!$J$6,MH233='DD FD'!$AI$3),MG233,0),
IF(AND(MQ233='DD FD'!$J$6,MS233='DD FD'!$AI$3),MR233,0),
IF(AND(NB233='DD FD'!$J$6,ND233='DD FD'!$AI$3),NC233,0),
IF(AND(NM233='DD FD'!$J$6,NO233='DD FD'!$AI$3),NN233,0),
IF(AND(NX233='DD FD'!$J$6,NZ233='DD FD'!$AI$3),NY233,0),
IF(AND(OI233='DD FD'!$J$6,OK233='DD FD'!$AI$3),OJ233,0),
),2)</f>
        <v>0</v>
      </c>
      <c r="OU233" s="865">
        <f>ROUNDUP(SUM(
IF(AND(LB233='DD FD'!$J$10,LD233='DD FD'!$AI$3),LC233,0),
IF(AND(LL233='DD FD'!$J$10,LN233='DD FD'!$AI$3),LM233,0),
IF(AND(LV233='DD FD'!$J$10,LX233='DD FD'!$AI$3),LW233,0),
IF(AND(MF233='DD FD'!$J$10,MH233='DD FD'!$AI$3),MG233,0),
IF(AND(MQ233='DD FD'!$J$10,MS233='DD FD'!$AI$3),MR233,0),
IF(AND(NB233='DD FD'!$J$10,ND233='DD FD'!$AI$3),NC233,0),
IF(AND(NM233='DD FD'!$J$10,NO233='DD FD'!$AI$3),NN233,0),
IF(AND(NX233='DD FD'!$J$10,NZ233='DD FD'!$AI$3),NY233,0),
IF(AND(OI233='DD FD'!$J$10,OK233='DD FD'!$AI$3),OJ233,0),
),2)</f>
        <v>0</v>
      </c>
      <c r="OV233" s="865">
        <f>ROUNDUP(SUM(
IF(AND(LB233='DD FD'!$J$8,LD233='DD FD'!$AI$3),LC233,0),
IF(AND(LL233='DD FD'!$J$8,LN233='DD FD'!$AI$3),LM233,0),
IF(AND(LV233='DD FD'!$J$8,LX233='DD FD'!$AI$3),LW233,0),
IF(AND(MF233='DD FD'!$J$8,MH233='DD FD'!$AI$3),MG233,0),
IF(AND(MQ233='DD FD'!$J$8,MS233='DD FD'!$AI$3),MR233,0),
IF(AND(NB233='DD FD'!$J$8,ND233='DD FD'!$AI$3),NC233,0),
IF(AND(NM233='DD FD'!$J$8,NO233='DD FD'!$AI$3),NN233,0),
IF(AND(NX233='DD FD'!$J$8,NZ233='DD FD'!$AI$3),NY233,0),
IF(AND(OI233='DD FD'!$J$8,OK233='DD FD'!$AI$3),OJ233,0),
),2)</f>
        <v>0</v>
      </c>
      <c r="OW233" s="865">
        <f>ROUNDUP(SUM(
IF(AND(LB233='DD FD'!$J$5,LD233='DD FD'!$AI$3),LC233,0),
IF(AND(LL233='DD FD'!$J$5,LN233='DD FD'!$AI$3),LM233,0),
IF(AND(LV233='DD FD'!$J$5,LX233='DD FD'!$AI$3),LW233,0),
IF(AND(MF233='DD FD'!$J$5,MH233='DD FD'!$AI$3),MG233,0),
IF(AND(MQ233='DD FD'!$J$5,MS233='DD FD'!$AI$3),MR233,0),
IF(AND(NB233='DD FD'!$J$5,ND233='DD FD'!$AI$3),NC233,0),
IF(AND(NM233='DD FD'!$J$5,NO233='DD FD'!$AI$3),NN233,0),
IF(AND(NX233='DD FD'!$J$5,NZ233='DD FD'!$AI$3),NY233,0),
IF(AND(OI233='DD FD'!$J$5,OK233='DD FD'!$AI$3),OJ233,0),
),2)</f>
        <v>0</v>
      </c>
      <c r="OX233" s="865">
        <f>ROUNDUP(SUM(
IF(AND(LB233='DD FD'!$J$9,LD233='DD FD'!$AI$3),LC233,0),
IF(AND(LL233='DD FD'!$J$9,LN233='DD FD'!$AI$3),LM233,0),
IF(AND(LV233='DD FD'!$J$9,LX233='DD FD'!$AI$3),LW233,0),
IF(AND(MF233='DD FD'!$J$9,MH233='DD FD'!$AI$3),MG233,0),
IF(AND(MQ233='DD FD'!$J$9,MS233='DD FD'!$AI$3),MR233,0),
IF(AND(NB233='DD FD'!$J$9,ND233='DD FD'!$AI$3),NC233,0),
IF(AND(NM233='DD FD'!$J$9,NO233='DD FD'!$AI$3),NN233,0),
IF(AND(NX233='DD FD'!$J$9,NZ233='DD FD'!$AI$3),NY233,0),
IF(AND(OI233='DD FD'!$J$9,OK233='DD FD'!$AI$3),OJ233,0),
),2)</f>
        <v>0</v>
      </c>
      <c r="OY233" s="865">
        <f>ROUNDUP(SUM(
IF(AND(LB233='DD FD'!$J$4,LD233='DD FD'!$AI$3),LC233,0),
IF(AND(LL233='DD FD'!$J$4,LN233='DD FD'!$AI$3),LM233,0),
IF(AND(LV233='DD FD'!$J$4,LX233='DD FD'!$AI$3),LW233,0),
IF(AND(MF233='DD FD'!$J$4,MH233='DD FD'!$AI$3),MG233,0),
IF(AND(MQ233='DD FD'!$J$4,MS233='DD FD'!$AI$3),MR233,0),
IF(AND(NB233='DD FD'!$J$4,ND233='DD FD'!$AI$3),NC233,0),
IF(AND(NM233='DD FD'!$J$4,NO233='DD FD'!$AI$3),NN233,0),
IF(AND(NX233='DD FD'!$J$4,NZ233='DD FD'!$AI$3),NY233,0),
IF(AND(OI233='DD FD'!$J$4,OK233='DD FD'!$AI$3),OJ233,0),
),2)</f>
        <v>0</v>
      </c>
      <c r="OZ233" s="867">
        <f>ROUNDUP(SUM(
IF(AND(LB233='DD FD'!$J$11,LD233='DD FD'!$AI$3),LC233,0),
IF(AND(LL233='DD FD'!$J$11,LN233='DD FD'!$AI$3),LM233,0),
IF(AND(LV233='DD FD'!$J$11,LX233='DD FD'!$AI$3),LW233,0),
IF(AND(MF233='DD FD'!$J$11,MH233='DD FD'!$AI$3),MG233,0),
IF(AND(MQ233='DD FD'!$J$11,MS233='DD FD'!$AI$3),MR233,0),
IF(AND(NB233='DD FD'!$J$11,ND233='DD FD'!$AI$3),NC233,0),
IF(AND(NM233='DD FD'!$J$11,NO233='DD FD'!$AI$3),NN233,0),
IF(AND(NX233='DD FD'!$J$11,NZ233='DD FD'!$AI$3),NY233,0),
IF(AND(OI233='DD FD'!$J$11,OK233='DD FD'!$AI$3),OJ233,0),
),2)</f>
        <v>0</v>
      </c>
    </row>
    <row r="234" spans="1:416">
      <c r="A234" s="663"/>
      <c r="B234" s="182"/>
      <c r="C234" s="282"/>
      <c r="D234" s="282"/>
      <c r="E234" s="183"/>
      <c r="F234" s="355"/>
      <c r="G234" s="359"/>
      <c r="H234" s="664"/>
      <c r="I234" s="173"/>
      <c r="J234" s="161" t="str">
        <f t="shared" si="81"/>
        <v/>
      </c>
      <c r="K234" s="633" t="str">
        <f t="shared" si="98"/>
        <v/>
      </c>
      <c r="L234" s="636"/>
      <c r="M234" s="124" t="str">
        <f t="shared" si="99"/>
        <v/>
      </c>
      <c r="N234" s="125" t="str">
        <f t="shared" si="82"/>
        <v/>
      </c>
      <c r="O234" s="175"/>
      <c r="P234" s="175"/>
      <c r="Q234" s="126" t="str">
        <f t="shared" si="100"/>
        <v/>
      </c>
      <c r="R234" s="184"/>
      <c r="S234" s="184"/>
      <c r="T234" s="182"/>
      <c r="U234" s="182"/>
      <c r="V234" s="182"/>
      <c r="W234" s="358"/>
      <c r="X234" s="182"/>
      <c r="Y234" s="183"/>
      <c r="Z234" s="123"/>
      <c r="AA234" s="176"/>
      <c r="AB234" s="176"/>
      <c r="AC234" s="176"/>
      <c r="AD234" s="176"/>
      <c r="AE234" s="176"/>
      <c r="AF234" s="176"/>
      <c r="AG234" s="127" t="str">
        <f t="shared" si="101"/>
        <v/>
      </c>
      <c r="AH234" s="127" t="str">
        <f t="shared" si="102"/>
        <v/>
      </c>
      <c r="AI234" s="370"/>
      <c r="AJ234" s="635"/>
      <c r="AK234" s="619" t="str">
        <f t="shared" si="103"/>
        <v/>
      </c>
      <c r="AL234" s="124" t="str">
        <f t="shared" si="83"/>
        <v/>
      </c>
      <c r="AM234" s="124" t="str">
        <f t="shared" si="84"/>
        <v/>
      </c>
      <c r="AN234" s="124" t="str">
        <f t="shared" si="85"/>
        <v/>
      </c>
      <c r="AO234" s="124" t="str">
        <f t="shared" si="86"/>
        <v/>
      </c>
      <c r="AP234" s="184"/>
      <c r="AQ234" s="182"/>
      <c r="AR234" s="182"/>
      <c r="AS234" s="182"/>
      <c r="AT234" s="182"/>
      <c r="AU234" s="127" t="str">
        <f t="shared" si="87"/>
        <v/>
      </c>
      <c r="AV234" s="354"/>
      <c r="AW234" s="127" t="str">
        <f t="shared" si="88"/>
        <v/>
      </c>
      <c r="AX234" s="144" t="str">
        <f t="shared" si="89"/>
        <v/>
      </c>
      <c r="AY234" s="182"/>
      <c r="AZ234" s="23"/>
      <c r="BA234" s="23"/>
      <c r="BB234" s="183"/>
      <c r="BC234" s="622"/>
      <c r="BD234" s="649" t="str">
        <f t="shared" si="104"/>
        <v/>
      </c>
      <c r="BE234" s="354"/>
      <c r="BF234" s="192" t="str">
        <f t="shared" si="105"/>
        <v/>
      </c>
      <c r="BG234" s="159"/>
      <c r="BH234" s="159"/>
      <c r="BI234" s="182"/>
      <c r="BJ234" s="194"/>
      <c r="BK234" s="194"/>
      <c r="BL234" s="194"/>
      <c r="BM234" s="127" t="str">
        <f t="shared" si="90"/>
        <v/>
      </c>
      <c r="BN234" s="194"/>
      <c r="BO234" s="178" t="str">
        <f t="shared" si="91"/>
        <v/>
      </c>
      <c r="BP234" s="191"/>
      <c r="BQ234" s="182"/>
      <c r="BR234" s="23"/>
      <c r="BS234" s="23"/>
      <c r="BT234" s="23"/>
      <c r="BU234" s="651"/>
      <c r="BV234" s="647"/>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633" t="str">
        <f t="shared" si="106"/>
        <v/>
      </c>
      <c r="DY234" s="736"/>
      <c r="DZ234" s="334"/>
      <c r="EA234" s="736"/>
      <c r="EB234" s="197"/>
      <c r="EC234" s="194"/>
      <c r="ED234" s="197"/>
      <c r="EE234" s="197"/>
      <c r="EF234" s="194"/>
      <c r="EG234" s="194"/>
      <c r="EH234" s="194"/>
      <c r="EI234" s="123" t="str">
        <f t="shared" si="92"/>
        <v/>
      </c>
      <c r="EJ234" s="194"/>
      <c r="EK234" s="620" t="str">
        <f t="shared" si="93"/>
        <v/>
      </c>
      <c r="EL234" s="756"/>
      <c r="EM234" s="620" t="str">
        <f t="shared" si="107"/>
        <v/>
      </c>
      <c r="EN234" s="733"/>
      <c r="EO234" s="163"/>
      <c r="EP234" s="163"/>
      <c r="EQ234" s="163"/>
      <c r="ER234" s="163"/>
      <c r="ES234" s="163"/>
      <c r="ET234" s="163"/>
      <c r="EU234" s="163"/>
      <c r="EV234" s="163"/>
      <c r="EW234" s="163"/>
      <c r="EX234" s="163"/>
      <c r="EY234" s="163"/>
      <c r="EZ234" s="163"/>
      <c r="FA234" s="163"/>
      <c r="FB234" s="163"/>
      <c r="FC234" s="742"/>
      <c r="FD234" s="648" t="str">
        <f t="shared" si="94"/>
        <v/>
      </c>
      <c r="FE234" s="183"/>
      <c r="FF234" s="201"/>
      <c r="FG234" s="201"/>
      <c r="FH234" s="201"/>
      <c r="FI234" s="201"/>
      <c r="FJ234" s="201"/>
      <c r="FK234" s="201"/>
      <c r="FL234" s="182"/>
      <c r="FM234" s="182"/>
      <c r="FN234" s="334"/>
      <c r="FO234" s="123" t="str">
        <f t="shared" si="95"/>
        <v/>
      </c>
      <c r="FP234" s="889" t="str">
        <f>IF(Table1[[#This Row],[Baumwollanteil (in %)]]&lt;&gt;"","05","")</f>
        <v/>
      </c>
      <c r="FQ234" s="999"/>
      <c r="FR234" s="179" t="str">
        <f t="shared" si="96"/>
        <v/>
      </c>
      <c r="FS234" s="175"/>
      <c r="FT234" s="175"/>
      <c r="FU234" s="175"/>
      <c r="FV234" s="745" t="str">
        <f t="shared" si="97"/>
        <v/>
      </c>
      <c r="FZ234" s="24"/>
      <c r="GA234" s="24"/>
      <c r="GC234" s="1010" t="str">
        <f>IF(Table1[[#This Row],[Global Trade Item Number (GTIN)]]="","",Table1[[#This Row],[Global Trade Item Number (GTIN)]])</f>
        <v/>
      </c>
      <c r="GD234" s="790" t="str">
        <f>IF(Table1[[#This Row],[WAWI-Nr./ Kreditoren-Nummer
(ASDV)]]&lt;&gt;"",Table1[[#This Row],[WAWI-Nr./ Kreditoren-Nummer
(ASDV)]],"")</f>
        <v/>
      </c>
      <c r="GE234" s="190"/>
      <c r="GF234" s="790" t="str">
        <f>IF(Table1[[#This Row],[Gültig ab (Datum)]]&lt;&gt;"","31.12.9999","")</f>
        <v/>
      </c>
      <c r="GG234" s="190"/>
      <c r="GH234" s="190"/>
      <c r="GI234" s="616"/>
      <c r="GJ234" s="765"/>
      <c r="GK234" s="763"/>
      <c r="GL234" s="617"/>
      <c r="GM234" s="617"/>
      <c r="GN234" s="617"/>
      <c r="GO234" s="617"/>
      <c r="GP234" s="617"/>
      <c r="GQ234" s="775"/>
      <c r="GR234" s="771"/>
      <c r="GS234" s="159"/>
      <c r="GT234" s="610"/>
      <c r="GU234" s="610"/>
      <c r="GV234" s="610"/>
      <c r="GW234" s="610"/>
      <c r="GX234" s="610"/>
      <c r="GY234" s="610"/>
      <c r="GZ234" s="610"/>
      <c r="HA234" s="610"/>
      <c r="HB234" s="771"/>
      <c r="HC234" s="610"/>
      <c r="HD234" s="610"/>
      <c r="HE234" s="610"/>
      <c r="HF234" s="610"/>
      <c r="HG234" s="610"/>
      <c r="HH234" s="610"/>
      <c r="HI234" s="610"/>
      <c r="HJ234" s="610"/>
      <c r="HK234" s="610"/>
      <c r="HL234" s="771"/>
      <c r="HM234" s="610"/>
      <c r="HN234" s="610"/>
      <c r="HO234" s="610"/>
      <c r="HP234" s="610"/>
      <c r="HQ234" s="610"/>
      <c r="HR234" s="610"/>
      <c r="HS234" s="610"/>
      <c r="HT234" s="610"/>
      <c r="HU234" s="610"/>
      <c r="HV234" s="771"/>
      <c r="HW234" s="610"/>
      <c r="HX234" s="610"/>
      <c r="HY234" s="610"/>
      <c r="HZ234" s="610"/>
      <c r="IA234" s="610"/>
      <c r="IB234" s="610"/>
      <c r="IC234" s="610"/>
      <c r="ID234" s="610"/>
      <c r="IE234" s="610"/>
      <c r="IF234" s="610"/>
      <c r="IG234" s="771"/>
      <c r="IH234" s="610"/>
      <c r="II234" s="610"/>
      <c r="IJ234" s="610"/>
      <c r="IK234" s="610"/>
      <c r="IL234" s="610"/>
      <c r="IM234" s="610"/>
      <c r="IN234" s="610"/>
      <c r="IO234" s="610"/>
      <c r="IP234" s="610"/>
      <c r="IQ234" s="610"/>
      <c r="IR234" s="771"/>
      <c r="IS234" s="610"/>
      <c r="IT234" s="610"/>
      <c r="IU234" s="610"/>
      <c r="IV234" s="610"/>
      <c r="IW234" s="610"/>
      <c r="IX234" s="610"/>
      <c r="IY234" s="610"/>
      <c r="IZ234" s="610"/>
      <c r="JA234" s="610"/>
      <c r="JB234" s="610"/>
      <c r="JC234" s="771"/>
      <c r="JD234" s="610"/>
      <c r="JE234" s="610"/>
      <c r="JF234" s="610"/>
      <c r="JG234" s="610"/>
      <c r="JH234" s="610"/>
      <c r="JI234" s="610"/>
      <c r="JJ234" s="610"/>
      <c r="JK234" s="610"/>
      <c r="JL234" s="610"/>
      <c r="JM234" s="827"/>
      <c r="JN234" s="771"/>
      <c r="JO234" s="610"/>
      <c r="JP234" s="610"/>
      <c r="JQ234" s="610"/>
      <c r="JR234" s="610"/>
      <c r="JS234" s="610"/>
      <c r="JT234" s="610"/>
      <c r="JU234" s="610"/>
      <c r="JV234" s="610"/>
      <c r="JW234" s="610"/>
      <c r="JX234" s="610"/>
      <c r="JY234" s="771"/>
      <c r="JZ234" s="610"/>
      <c r="KA234" s="610"/>
      <c r="KB234" s="610"/>
      <c r="KC234" s="610"/>
      <c r="KD234" s="610"/>
      <c r="KE234" s="610"/>
      <c r="KF234" s="610"/>
      <c r="KG234" s="610"/>
      <c r="KH234" s="610"/>
      <c r="KI234" s="610"/>
      <c r="KL234" s="803" t="str">
        <f>IF(Table1[[#This Row],[GTIN]]&lt;&gt;"",Table1[[#This Row],[GTIN]],"")</f>
        <v/>
      </c>
      <c r="KM234" s="804" t="str">
        <f>Table1[[#This Row],[Kreditor]]</f>
        <v/>
      </c>
      <c r="KN234" s="805" t="str">
        <f>IF(Table1[[#This Row],[Gültig ab (Datum)]]&lt;&gt;"",Table1[[#This Row],[Gültig ab (Datum)]],"")</f>
        <v/>
      </c>
      <c r="KO234" s="805" t="str">
        <f>Table1[[#This Row],[Gültig bis]]</f>
        <v/>
      </c>
      <c r="KP234" s="818" t="str">
        <f>IF(Table1[[#This Row],[Artikel verpackt? 
(X=Ja)]]="","",Table1[[#This Row],[Artikel verpackt? 
(X=Ja)]])</f>
        <v/>
      </c>
      <c r="KQ234" s="806" t="str">
        <f>IF(Table1[[#This Row],[Verpackung recyclingfähig?
(X=Ja)]]="","",Table1[[#This Row],[Verpackung recyclingfähig?
(X=Ja)]])</f>
        <v/>
      </c>
      <c r="KR234" s="807"/>
      <c r="KS234" s="808"/>
      <c r="KT234" s="809"/>
      <c r="KU234" s="809"/>
      <c r="KV234" s="809"/>
      <c r="KW234" s="809"/>
      <c r="KX234" s="809"/>
      <c r="KY234" s="809"/>
      <c r="KZ234" s="810"/>
      <c r="LA234" s="811" t="str">
        <f>IF(Table1[[#This Row],[Hauptkörper - B1 - Art]]="","",VLOOKUP(Table1[[#This Row],[Hauptkörper - B1 - Art]],'DD FD'!B:C,2,FALSE))</f>
        <v/>
      </c>
      <c r="LB234" s="812" t="str">
        <f>IF(Table1[[#This Row],[Hauptkörper - B1 - Fraktion]]="","",VLOOKUP(Table1[[#This Row],[Hauptkörper - B1 - Fraktion]],'DD FD'!H:J,3,FALSE))</f>
        <v/>
      </c>
      <c r="LC234" s="809" t="str">
        <f>IF(Table1[[#This Row],[Hauptkörper - B1 - Gewicht
(in G)]]="","",Table1[[#This Row],[Hauptkörper - B1 - Gewicht
(in G)]])</f>
        <v/>
      </c>
      <c r="LD234" s="809" t="str">
        <f>IF(Table1[[#This Row],[Hauptkörper - B1 - Lizenzierungs-pflichtig? (X=Ja)]]="","",Table1[[#This Row],[Hauptkörper - B1 - Lizenzierungs-pflichtig? (X=Ja)]])</f>
        <v/>
      </c>
      <c r="LE234" s="812" t="str">
        <f>IF(Table1[[#This Row],[Hauptkörper - B1 - Virgin Material]]="","",VLOOKUP(Table1[[#This Row],[Hauptkörper - B1 - Virgin Material]],'DD FD'!AJ:AK,2,FALSE))</f>
        <v/>
      </c>
      <c r="LF234" s="813" t="str">
        <f>IF(Table1[[#This Row],[Hauptkörper - B1 - Virgin Material Anteil (in %)]]="","",Table1[[#This Row],[Hauptkörper - B1 - Virgin Material Anteil (in %)]])</f>
        <v/>
      </c>
      <c r="LG234" s="812" t="str">
        <f>IF(Table1[[#This Row],[Hauptkörper - B1 - Recyceltes Material]]="","",VLOOKUP(Table1[[#This Row],[Hauptkörper - B1 - Recyceltes Material]],'DD FD'!AL:AM,2,FALSE))</f>
        <v/>
      </c>
      <c r="LH234" s="813" t="str">
        <f>IF(Table1[[#This Row],[Hauptkörper - B1 - Recyceltes Material Anteil (in %)]]="","",Table1[[#This Row],[Hauptkörper - B1 - Recyceltes Material Anteil (in %)]])</f>
        <v/>
      </c>
      <c r="LI234" s="814" t="str">
        <f>IF(Table1[[#This Row],[Hauptkörper - B1 - Beschichtung]]="","",VLOOKUP(Table1[[#This Row],[Hauptkörper - B1 - Beschichtung]],'DD FD'!AE:AF,2,FALSE))</f>
        <v/>
      </c>
      <c r="LJ234" s="815" t="str">
        <f>IF(Table1[[#This Row],[Hauptkörper - B1 - Beschichtung Anteil (in %)]]="","",Table1[[#This Row],[Hauptkörper - B1 - Beschichtung Anteil (in %)]])</f>
        <v/>
      </c>
      <c r="LK234" s="811" t="str">
        <f>IF(Table1[[#This Row],[Hauptkörper - B2 - Art]]="","",VLOOKUP(Table1[[#This Row],[Hauptkörper - B2 - Art]],'DD FD'!B:C,2,FALSE))</f>
        <v/>
      </c>
      <c r="LL234" s="812" t="str">
        <f>IF(Table1[[#This Row],[Hauptkörper - B2 - Fraktion]]="","",VLOOKUP(Table1[[#This Row],[Hauptkörper - B2 - Fraktion]],'DD FD'!H:J,3,FALSE))</f>
        <v/>
      </c>
      <c r="LM234" s="809" t="str">
        <f>IF(Table1[[#This Row],[Hauptkörper - B2 - Gewicht
(in G)]]="","",Table1[[#This Row],[Hauptkörper - B2 - Gewicht
(in G)]])</f>
        <v/>
      </c>
      <c r="LN234" s="809" t="str">
        <f>IF(Table1[[#This Row],[Hauptkörper - B2 - Lizenzierungs-pflichtig? (X=Ja)]]="","",Table1[[#This Row],[Hauptkörper - B2 - Lizenzierungs-pflichtig? (X=Ja)]])</f>
        <v/>
      </c>
      <c r="LO234" s="812" t="str">
        <f>IF(Table1[[#This Row],[Hauptkörper - B2 - Virgin Material]]="","",VLOOKUP(Table1[[#This Row],[Hauptkörper - B2 - Virgin Material]],'DD FD'!AJ:AK,2,FALSE))</f>
        <v/>
      </c>
      <c r="LP234" s="813" t="str">
        <f>IF(Table1[[#This Row],[Hauptkörper - B2 - Virgin Material Anteil (in %)]]="","",Table1[[#This Row],[Hauptkörper - B2 - Virgin Material Anteil (in %)]])</f>
        <v/>
      </c>
      <c r="LQ234" s="812" t="str">
        <f>IF(Table1[[#This Row],[Hauptkörper - B2 - Recyceltes Material]]="","",VLOOKUP(Table1[[#This Row],[Hauptkörper - B2 - Recyceltes Material]],'DD FD'!AL:AM,2,FALSE))</f>
        <v/>
      </c>
      <c r="LR234" s="813" t="str">
        <f>IF(Table1[[#This Row],[Hauptkörper - B2 - Recyceltes Material Anteil (in %)]]="","",Table1[[#This Row],[Hauptkörper - B2 - Recyceltes Material Anteil (in %)]])</f>
        <v/>
      </c>
      <c r="LS234" s="812" t="str">
        <f>IF(Table1[[#This Row],[Hauptkörper - B2 - Beschichtung]]="","",VLOOKUP(Table1[[#This Row],[Hauptkörper - B2 - Beschichtung]],'DD FD'!AE:AF,2,FALSE))</f>
        <v/>
      </c>
      <c r="LT234" s="815" t="str">
        <f>IF(Table1[[#This Row],[Hauptkörper - B2 - Beschichtung Anteil (in %)]]="","",Table1[[#This Row],[Hauptkörper - B2 - Beschichtung Anteil (in %)]])</f>
        <v/>
      </c>
      <c r="LU234" s="811" t="str">
        <f>IF(Table1[[#This Row],[Hauptkörper - B3 - Art]]="","",VLOOKUP(Table1[[#This Row],[Hauptkörper - B3 - Art]],'DD FD'!B:C,2,FALSE))</f>
        <v/>
      </c>
      <c r="LV234" s="812" t="str">
        <f>IF(Table1[[#This Row],[Hauptkörper - B3 - Fraktion]]="","",VLOOKUP(Table1[[#This Row],[Hauptkörper - B3 - Fraktion]],'DD FD'!H:J,3,FALSE))</f>
        <v/>
      </c>
      <c r="LW234" s="809" t="str">
        <f>IF(Table1[[#This Row],[Hauptkörper - B3 - Gewicht
(in G)]]="","",Table1[[#This Row],[Hauptkörper - B3 - Gewicht
(in G)]])</f>
        <v/>
      </c>
      <c r="LX234" s="809" t="str">
        <f>IF(Table1[[#This Row],[Hauptkörper - B3 - Lizenzierungs-pflichtig? (X=Ja)]]="","",Table1[[#This Row],[Hauptkörper - B3 - Lizenzierungs-pflichtig? (X=Ja)]])</f>
        <v/>
      </c>
      <c r="LY234" s="812" t="str">
        <f>IF(Table1[[#This Row],[Hauptkörper - B3 - Virgin Material]]="","",VLOOKUP(Table1[[#This Row],[Hauptkörper - B3 - Virgin Material]],'DD FD'!AJ:AK,2,FALSE))</f>
        <v/>
      </c>
      <c r="LZ234" s="813" t="str">
        <f>IF(Table1[[#This Row],[Hauptkörper - B3 - Virgin Material Anteil (in %)]]="","",Table1[[#This Row],[Hauptkörper - B3 - Virgin Material Anteil (in %)]])</f>
        <v/>
      </c>
      <c r="MA234" s="812" t="str">
        <f>IF(Table1[[#This Row],[Hauptkörper - B3 - Recyceltes Material]]="","",VLOOKUP(Table1[[#This Row],[Hauptkörper - B3 - Recyceltes Material]],'DD FD'!AL:AM,2,FALSE))</f>
        <v/>
      </c>
      <c r="MB234" s="813" t="str">
        <f>IF(Table1[[#This Row],[Hauptkörper - B3 - Recyceltes Material Anteil (in %)]]="","",Table1[[#This Row],[Hauptkörper - B3 - Recyceltes Material Anteil (in %)]])</f>
        <v/>
      </c>
      <c r="MC234" s="812" t="str">
        <f>IF(Table1[[#This Row],[Hauptkörper - B3 - Beschichtung]]="","",VLOOKUP(Table1[[#This Row],[Hauptkörper - B3 - Beschichtung]],'DD FD'!AE:AF,2,FALSE))</f>
        <v/>
      </c>
      <c r="MD234" s="815" t="str">
        <f>IF(Table1[[#This Row],[Hauptkörper - B3 - Beschichtung Anteil (in %)]]="","",Table1[[#This Row],[Hauptkörper - B3 - Beschichtung Anteil (in %)]])</f>
        <v/>
      </c>
      <c r="ME234" s="811" t="str">
        <f>IF(Table1[[#This Row],[Verschluss - B1 - Art]]="","",VLOOKUP(Table1[[#This Row],[Verschluss - B1 - Art]],'DD FD'!D:E,2,FALSE))</f>
        <v/>
      </c>
      <c r="MF234" s="812" t="str">
        <f>IF(Table1[[#This Row],[Verschluss - B1 - Fraktion]]="","",VLOOKUP(Table1[[#This Row],[Verschluss - B1 - Fraktion]],'DD FD'!H:J,3,FALSE))</f>
        <v/>
      </c>
      <c r="MG234" s="809" t="str">
        <f>IF(Table1[[#This Row],[Verschluss - B1 - Gewicht (in G)]]="","",Table1[[#This Row],[Verschluss - B1 - Gewicht (in G)]])</f>
        <v/>
      </c>
      <c r="MH234" s="809" t="str">
        <f>IF(Table1[[#This Row],[Verschluss - B1 - Lizenzierungs-pflichtig? (X=Ja)]]="","",Table1[[#This Row],[Verschluss - B1 - Lizenzierungs-pflichtig? (X=Ja)]])</f>
        <v/>
      </c>
      <c r="MI234" s="809" t="str">
        <f>IF(Table1[[#This Row],[Verschluss - B1 - Trennbar vom Hauptkörper? (X=Ja)]]="","",Table1[[#This Row],[Verschluss - B1 - Trennbar vom Hauptkörper? (X=Ja)]])</f>
        <v/>
      </c>
      <c r="MJ234" s="812" t="str">
        <f>IF(Table1[[#This Row],[Verschluss - B1 - Virgin Material]]="","",VLOOKUP(Table1[[#This Row],[Verschluss - B1 - Virgin Material]],'DD FD'!AJ:AK,2,FALSE))</f>
        <v/>
      </c>
      <c r="MK234" s="813" t="str">
        <f>IF(Table1[[#This Row],[Verschluss - B1 - Virgin Material Anteil (in %)]]="","",Table1[[#This Row],[Verschluss - B1 - Virgin Material Anteil (in %)]])</f>
        <v/>
      </c>
      <c r="ML234" s="812" t="str">
        <f>IF(Table1[[#This Row],[Verschluss - B1 - Recyceltes Material]]="","",VLOOKUP(Table1[[#This Row],[Verschluss - B1 - Recyceltes Material]],'DD FD'!AL:AM,2,FALSE))</f>
        <v/>
      </c>
      <c r="MM234" s="813" t="str">
        <f>IF(Table1[[#This Row],[Verschluss - B1 - Recyceltes Material Anteil (in %)]]="","",Table1[[#This Row],[Verschluss - B1 - Recyceltes Material Anteil (in %)]])</f>
        <v/>
      </c>
      <c r="MN234" s="812" t="str">
        <f>IF(Table1[[#This Row],[Verschluss - B1 - Beschichtung]]="","",VLOOKUP(Table1[[#This Row],[Verschluss - B1 - Beschichtung]],'DD FD'!AE:AF,2,FALSE))</f>
        <v/>
      </c>
      <c r="MO234" s="815" t="str">
        <f>IF(Table1[[#This Row],[Verschluss - B1 - Beschichtung Anteil (in %)]]="","",Table1[[#This Row],[Verschluss - B1 - Beschichtung Anteil (in %)]])</f>
        <v/>
      </c>
      <c r="MP234" s="811" t="str">
        <f>IF(Table1[[#This Row],[Verschluss - B2 - Art]]="","",VLOOKUP(Table1[[#This Row],[Verschluss - B2 - Art]],'DD FD'!D:E,2,FALSE))</f>
        <v/>
      </c>
      <c r="MQ234" s="812" t="str">
        <f>IF(Table1[[#This Row],[Verschluss - B2 - Fraktion]]="","",VLOOKUP(Table1[[#This Row],[Verschluss - B2 - Fraktion]],'DD FD'!H:J,3,FALSE))</f>
        <v/>
      </c>
      <c r="MR234" s="809" t="str">
        <f>IF(Table1[[#This Row],[Verschluss - B2 - Gewicht (in G)]]="","",Table1[[#This Row],[Verschluss - B2 - Gewicht (in G)]])</f>
        <v/>
      </c>
      <c r="MS234" s="809" t="str">
        <f>IF(Table1[[#This Row],[Verschluss - B2 - Lizenzierungs-pflichtig? (X=Ja)]]="","",Table1[[#This Row],[Verschluss - B2 - Lizenzierungs-pflichtig? (X=Ja)]])</f>
        <v/>
      </c>
      <c r="MT234" s="809" t="str">
        <f>IF(Table1[[#This Row],[Verschluss - B2 - Trennbar vom Hauptkörper? (X=Ja)]]="","",Table1[[#This Row],[Verschluss - B2 - Trennbar vom Hauptkörper? (X=Ja)]])</f>
        <v/>
      </c>
      <c r="MU234" s="812" t="str">
        <f>IF(Table1[[#This Row],[Verschluss - B2 - Virgin Material]]="","",VLOOKUP(Table1[[#This Row],[Verschluss - B2 - Virgin Material]],'DD FD'!AJ:AK,2,FALSE))</f>
        <v/>
      </c>
      <c r="MV234" s="813" t="str">
        <f>IF(Table1[[#This Row],[Verschluss - B2 - Virgin Material Anteil (in %)]]="","",Table1[[#This Row],[Verschluss - B2 - Virgin Material Anteil (in %)]])</f>
        <v/>
      </c>
      <c r="MW234" s="812" t="str">
        <f>IF(Table1[[#This Row],[Verschluss - B2 - Recyceltes Material]]="","",VLOOKUP(Table1[[#This Row],[Verschluss - B2 - Recyceltes Material]],'DD FD'!AL:AM,2,FALSE))</f>
        <v/>
      </c>
      <c r="MX234" s="813" t="str">
        <f>IF(Table1[[#This Row],[Verschluss - B2 - Recyceltes Material Anteil (in %)]]="","",Table1[[#This Row],[Verschluss - B2 - Recyceltes Material Anteil (in %)]])</f>
        <v/>
      </c>
      <c r="MY234" s="812" t="str">
        <f>IF(Table1[[#This Row],[Verschluss - B2 - Beschichtung]]="","",VLOOKUP(Table1[[#This Row],[Verschluss - B2 - Beschichtung]],'DD FD'!AE:AF,2,FALSE))</f>
        <v/>
      </c>
      <c r="MZ234" s="815" t="str">
        <f>IF(Table1[[#This Row],[Verschluss - B2 - Beschichtung Anteil (in %)]]="","",Table1[[#This Row],[Verschluss - B2 - Beschichtung Anteil (in %)]])</f>
        <v/>
      </c>
      <c r="NA234" s="811" t="str">
        <f>IF(Table1[[#This Row],[Verschluss - B3 - Art]]="","",VLOOKUP(Table1[[#This Row],[Verschluss - B3 - Art]],'DD FD'!D:E,2,FALSE))</f>
        <v/>
      </c>
      <c r="NB234" s="812" t="str">
        <f>IF(Table1[[#This Row],[Verschluss - B3 - Fraktion]]="","",VLOOKUP(Table1[[#This Row],[Verschluss - B3 - Fraktion]],'DD FD'!H:J,3,FALSE))</f>
        <v/>
      </c>
      <c r="NC234" s="809" t="str">
        <f>IF(Table1[[#This Row],[Verschluss - B3 - Gewicht (in G)]]="","",Table1[[#This Row],[Verschluss - B3 - Gewicht (in G)]])</f>
        <v/>
      </c>
      <c r="ND234" s="809" t="str">
        <f>IF(Table1[[#This Row],[Verschluss - B3 - Lizenzierungs-pflichtig? (X=Ja)]]="","",Table1[[#This Row],[Verschluss - B3 - Lizenzierungs-pflichtig? (X=Ja)]])</f>
        <v/>
      </c>
      <c r="NE234" s="809" t="str">
        <f>IF(Table1[[#This Row],[Verschluss - B3 - Trennbar vom Hauptkörper? (X=Ja)]]="","",Table1[[#This Row],[Verschluss - B3 - Trennbar vom Hauptkörper? (X=Ja)]])</f>
        <v/>
      </c>
      <c r="NF234" s="812" t="str">
        <f>IF(Table1[[#This Row],[Verschluss - B3 - Virgin Material]]="","",VLOOKUP(Table1[[#This Row],[Verschluss - B3 - Virgin Material]],'DD FD'!AJ:AK,2,FALSE))</f>
        <v/>
      </c>
      <c r="NG234" s="813" t="str">
        <f>IF(Table1[[#This Row],[Verschluss - B3 - Virgin Material Anteil (in %)]]="","",Table1[[#This Row],[Verschluss - B3 - Virgin Material Anteil (in %)]])</f>
        <v/>
      </c>
      <c r="NH234" s="812" t="str">
        <f>IF(Table1[[#This Row],[Verschluss - B3 - Recyceltes Material]]="","",VLOOKUP(Table1[[#This Row],[Verschluss - B3 - Recyceltes Material]],'DD FD'!AL:AM,2,FALSE))</f>
        <v/>
      </c>
      <c r="NI234" s="813" t="str">
        <f>IF(Table1[[#This Row],[Verschluss - B3 - Recyceltes Material Anteil (in %)]]="","",Table1[[#This Row],[Verschluss - B3 - Recyceltes Material Anteil (in %)]])</f>
        <v/>
      </c>
      <c r="NJ234" s="812" t="str">
        <f>IF(Table1[[#This Row],[Verschluss - B3 - Beschichtung]]="","",VLOOKUP(Table1[[#This Row],[Verschluss - B3 - Beschichtung]],'DD FD'!AE:AF,2,FALSE))</f>
        <v/>
      </c>
      <c r="NK234" s="815" t="str">
        <f>IF(Table1[[#This Row],[Verschluss - B3 - Beschichtung Anteil (in %)]]="","",Table1[[#This Row],[Verschluss - B3 - Beschichtung Anteil (in %)]])</f>
        <v/>
      </c>
      <c r="NL234" s="811" t="str">
        <f>IF(Table1[[#This Row],[Etikett - B1 - Art]]="","",VLOOKUP(Table1[[#This Row],[Etikett - B1 - Art]],'DD FD'!F:G,2,FALSE))</f>
        <v/>
      </c>
      <c r="NM234" s="812" t="str">
        <f>IF(Table1[[#This Row],[Etikett - B1 - Fraktion]]="","",VLOOKUP(Table1[[#This Row],[Etikett - B1 - Fraktion]],'DD FD'!H:J,3,FALSE))</f>
        <v/>
      </c>
      <c r="NN234" s="809" t="str">
        <f>IF(Table1[[#This Row],[Etikett - B1 - Gewicht (in G)]]="","",Table1[[#This Row],[Etikett - B1 - Gewicht (in G)]])</f>
        <v/>
      </c>
      <c r="NO234" s="809" t="str">
        <f>IF(Table1[[#This Row],[Etikett - B1 - Lizenzierungs-pflichtig? (X=Ja)]]="","",Table1[[#This Row],[Etikett - B1 - Lizenzierungs-pflichtig? (X=Ja)]])</f>
        <v/>
      </c>
      <c r="NP234" s="809" t="str">
        <f>IF(Table1[[#This Row],[Etikett - B1 - Trennbar vom Hauptkörper? (X=Ja)]]="","",Table1[[#This Row],[Etikett - B1 - Trennbar vom Hauptkörper? (X=Ja)]])</f>
        <v/>
      </c>
      <c r="NQ234" s="812" t="str">
        <f>IF(Table1[[#This Row],[Etikett - B1 - Virgin Material]]="","",VLOOKUP(Table1[[#This Row],[Etikett - B1 - Virgin Material]],'DD FD'!AJ:AK,2,FALSE))</f>
        <v/>
      </c>
      <c r="NR234" s="813" t="str">
        <f>IF(Table1[[#This Row],[Etikett - B1 - Virgin Material Anteil (in %)]]="","",Table1[[#This Row],[Etikett - B1 - Virgin Material Anteil (in %)]])</f>
        <v/>
      </c>
      <c r="NS234" s="812" t="str">
        <f>IF(Table1[[#This Row],[Etikett - B1 - Recyceltes Material]]="","",VLOOKUP(Table1[[#This Row],[Etikett - B1 - Recyceltes Material]],'DD FD'!AL:AM,2,FALSE))</f>
        <v/>
      </c>
      <c r="NT234" s="813" t="str">
        <f>IF(Table1[[#This Row],[Etikett - B1 - Recyceltes Material Anteil (in %)]]="","",Table1[[#This Row],[Etikett - B1 - Recyceltes Material Anteil (in %)]])</f>
        <v/>
      </c>
      <c r="NU234" s="812" t="str">
        <f>IF(Table1[[#This Row],[Etikett - B1 - Beschichtung]]="","",VLOOKUP(Table1[[#This Row],[Etikett - B1 - Beschichtung]],'DD FD'!AE:AF,2,FALSE))</f>
        <v/>
      </c>
      <c r="NV234" s="815" t="str">
        <f>IF(Table1[[#This Row],[Etikett - B1 - Beschichtung Anteil (in %)]]="","",Table1[[#This Row],[Etikett - B1 - Beschichtung Anteil (in %)]])</f>
        <v/>
      </c>
      <c r="NW234" s="811" t="str">
        <f>IF(Table1[[#This Row],[Etikett - B2 - Art]]="","",VLOOKUP(Table1[[#This Row],[Etikett - B2 - Art]],'DD FD'!F:G,2,FALSE))</f>
        <v/>
      </c>
      <c r="NX234" s="812" t="str">
        <f>IF(Table1[[#This Row],[Etikett - B2 - Fraktion]]="","",VLOOKUP(Table1[[#This Row],[Etikett - B2 - Fraktion]],'DD FD'!H:J,3,FALSE))</f>
        <v/>
      </c>
      <c r="NY234" s="809" t="str">
        <f>IF(Table1[[#This Row],[Etikett - B2 - Gewicht (in G)]]="","",Table1[[#This Row],[Etikett - B2 - Gewicht (in G)]])</f>
        <v/>
      </c>
      <c r="NZ234" s="809" t="str">
        <f>IF(Table1[[#This Row],[Etikett - B2 - Lizenzierungs-pflichtig? (X=Ja)]]="","",Table1[[#This Row],[Etikett - B2 - Lizenzierungs-pflichtig? (X=Ja)]])</f>
        <v/>
      </c>
      <c r="OA234" s="809" t="str">
        <f>IF(Table1[[#This Row],[Etikett - B2 - Trennbar vom Hauptkörper? (X=Ja)]]="","",Table1[[#This Row],[Etikett - B2 - Trennbar vom Hauptkörper? (X=Ja)]])</f>
        <v/>
      </c>
      <c r="OB234" s="812" t="str">
        <f>IF(Table1[[#This Row],[Etikett - B2 - Virgin Material]]="","",VLOOKUP(Table1[[#This Row],[Etikett - B2 - Virgin Material]],'DD FD'!AJ:AK,2,FALSE))</f>
        <v/>
      </c>
      <c r="OC234" s="813" t="str">
        <f>IF(Table1[[#This Row],[Etikett - B2 - Virgin Material Anteil (in %)]]="","",Table1[[#This Row],[Etikett - B2 - Virgin Material Anteil (in %)]])</f>
        <v/>
      </c>
      <c r="OD234" s="812" t="str">
        <f>IF(Table1[[#This Row],[Etikett - B2 - Recyceltes Material]]="","",VLOOKUP(Table1[[#This Row],[Etikett - B2 - Recyceltes Material]],'DD FD'!AL:AM,2,FALSE))</f>
        <v/>
      </c>
      <c r="OE234" s="813" t="str">
        <f>IF(Table1[[#This Row],[Etikett - B2 - Recyceltes Material Anteil (in %)]]="","",Table1[[#This Row],[Etikett - B2 - Recyceltes Material Anteil (in %)]])</f>
        <v/>
      </c>
      <c r="OF234" s="812" t="str">
        <f>IF(Table1[[#This Row],[Etikett - B2 - Beschichtung]]="","",VLOOKUP(Table1[[#This Row],[Etikett - B2 - Beschichtung]],'DD FD'!AE:AF,2,FALSE))</f>
        <v/>
      </c>
      <c r="OG234" s="815" t="str">
        <f>IF(Table1[[#This Row],[Etikett - B2 - Beschichtung Anteil (in %)]]="","",Table1[[#This Row],[Etikett - B2 - Beschichtung Anteil (in %)]])</f>
        <v/>
      </c>
      <c r="OH234" s="811" t="str">
        <f>IF(Table1[[#This Row],[Etikett - B3 - Art]]="","",VLOOKUP(Table1[[#This Row],[Etikett - B3 - Art]],'DD FD'!F:G,2,FALSE))</f>
        <v/>
      </c>
      <c r="OI234" s="812" t="str">
        <f>IF(Table1[[#This Row],[Etikett - B3 - Fraktion]]="","",VLOOKUP(Table1[[#This Row],[Etikett - B3 - Fraktion]],'DD FD'!H:J,3,FALSE))</f>
        <v/>
      </c>
      <c r="OJ234" s="809" t="str">
        <f>IF(Table1[[#This Row],[Etikett - B3 - Gewicht (in G)]]="","",Table1[[#This Row],[Etikett - B3 - Gewicht (in G)]])</f>
        <v/>
      </c>
      <c r="OK234" s="809" t="str">
        <f>IF(Table1[[#This Row],[Etikett - B3 - Lizenzierungs-pflichtig? (X=Ja)]]="","",Table1[[#This Row],[Etikett - B3 - Lizenzierungs-pflichtig? (X=Ja)]])</f>
        <v/>
      </c>
      <c r="OL234" s="809" t="str">
        <f>IF(Table1[[#This Row],[Etikett - B3 - Trennbar vom Hauptkörper? (X=Ja)]]="","",Table1[[#This Row],[Etikett - B3 - Trennbar vom Hauptkörper? (X=Ja)]])</f>
        <v/>
      </c>
      <c r="OM234" s="812" t="str">
        <f>IF(Table1[[#This Row],[Etikett - B3 - Virgin Material]]="","",VLOOKUP(Table1[[#This Row],[Etikett - B3 - Virgin Material]],'DD FD'!AJ:AK,2,FALSE))</f>
        <v/>
      </c>
      <c r="ON234" s="813" t="str">
        <f>IF(Table1[[#This Row],[Etikett - B3 - Virgin Material Anteil (in %)]]="","",Table1[[#This Row],[Etikett - B3 - Virgin Material Anteil (in %)]])</f>
        <v/>
      </c>
      <c r="OO234" s="812" t="str">
        <f>IF(Table1[[#This Row],[Etikett - B3 - Recyceltes Material]]="","",VLOOKUP(Table1[[#This Row],[Etikett - B3 - Recyceltes Material]],'DD FD'!AL:AM,2,FALSE))</f>
        <v/>
      </c>
      <c r="OP234" s="813" t="str">
        <f>IF(Table1[[#This Row],[Etikett - B3 - Recyceltes Material Anteil (in %)]]="","",Table1[[#This Row],[Etikett - B3 - Recyceltes Material Anteil (in %)]])</f>
        <v/>
      </c>
      <c r="OQ234" s="812" t="str">
        <f>IF(Table1[[#This Row],[Etikett - B3 - Beschichtung]]="","",VLOOKUP(Table1[[#This Row],[Etikett - B3 - Beschichtung]],'DD FD'!AE:AF,2,FALSE))</f>
        <v/>
      </c>
      <c r="OR234" s="861" t="str">
        <f>IF(Table1[[#This Row],[Etikett - B3 - Beschichtung Anteil (in %)]]="","",Table1[[#This Row],[Etikett - B3 - Beschichtung Anteil (in %)]])</f>
        <v/>
      </c>
      <c r="OS234" s="866">
        <f>ROUNDUP(SUM(
IF(AND(LB234='DD FD'!$J$7,LD234='DD FD'!$AI$3),LC234,0),
IF(AND(LL234='DD FD'!$J$7,LN234='DD FD'!$AI$3),LM234,0),
IF(AND(LV234='DD FD'!$J$7,LX234='DD FD'!$AI$3),LW234,0),
IF(AND(MF234='DD FD'!$J$7,MH234='DD FD'!$AI$3),MG234,0),
IF(AND(MQ234='DD FD'!$J$7,MS234='DD FD'!$AI$3),MR234,0),
IF(AND(NB234='DD FD'!$J$7,ND234='DD FD'!$AI$3),NC234,0),
IF(AND(NM234='DD FD'!$J$7,NO234='DD FD'!$AI$3),NN234,0),
IF(AND(NX234='DD FD'!$J$7,NZ234='DD FD'!$AI$3),NY234,0),
IF(AND(OI234='DD FD'!$J$7,OK234='DD FD'!$AI$3),OJ234,0),
),2)</f>
        <v>0</v>
      </c>
      <c r="OT234" s="865">
        <f>ROUNDUP(SUM(
IF(AND(LB234='DD FD'!$J$6,LD234='DD FD'!$AI$3),LC234,0),
IF(AND(LL234='DD FD'!$J$6,LN234='DD FD'!$AI$3),LM234,0),
IF(AND(LV234='DD FD'!$J$6,LX234='DD FD'!$AI$3),LW234,0),
IF(AND(MF234='DD FD'!$J$6,MH234='DD FD'!$AI$3),MG234,0),
IF(AND(MQ234='DD FD'!$J$6,MS234='DD FD'!$AI$3),MR234,0),
IF(AND(NB234='DD FD'!$J$6,ND234='DD FD'!$AI$3),NC234,0),
IF(AND(NM234='DD FD'!$J$6,NO234='DD FD'!$AI$3),NN234,0),
IF(AND(NX234='DD FD'!$J$6,NZ234='DD FD'!$AI$3),NY234,0),
IF(AND(OI234='DD FD'!$J$6,OK234='DD FD'!$AI$3),OJ234,0),
),2)</f>
        <v>0</v>
      </c>
      <c r="OU234" s="865">
        <f>ROUNDUP(SUM(
IF(AND(LB234='DD FD'!$J$10,LD234='DD FD'!$AI$3),LC234,0),
IF(AND(LL234='DD FD'!$J$10,LN234='DD FD'!$AI$3),LM234,0),
IF(AND(LV234='DD FD'!$J$10,LX234='DD FD'!$AI$3),LW234,0),
IF(AND(MF234='DD FD'!$J$10,MH234='DD FD'!$AI$3),MG234,0),
IF(AND(MQ234='DD FD'!$J$10,MS234='DD FD'!$AI$3),MR234,0),
IF(AND(NB234='DD FD'!$J$10,ND234='DD FD'!$AI$3),NC234,0),
IF(AND(NM234='DD FD'!$J$10,NO234='DD FD'!$AI$3),NN234,0),
IF(AND(NX234='DD FD'!$J$10,NZ234='DD FD'!$AI$3),NY234,0),
IF(AND(OI234='DD FD'!$J$10,OK234='DD FD'!$AI$3),OJ234,0),
),2)</f>
        <v>0</v>
      </c>
      <c r="OV234" s="865">
        <f>ROUNDUP(SUM(
IF(AND(LB234='DD FD'!$J$8,LD234='DD FD'!$AI$3),LC234,0),
IF(AND(LL234='DD FD'!$J$8,LN234='DD FD'!$AI$3),LM234,0),
IF(AND(LV234='DD FD'!$J$8,LX234='DD FD'!$AI$3),LW234,0),
IF(AND(MF234='DD FD'!$J$8,MH234='DD FD'!$AI$3),MG234,0),
IF(AND(MQ234='DD FD'!$J$8,MS234='DD FD'!$AI$3),MR234,0),
IF(AND(NB234='DD FD'!$J$8,ND234='DD FD'!$AI$3),NC234,0),
IF(AND(NM234='DD FD'!$J$8,NO234='DD FD'!$AI$3),NN234,0),
IF(AND(NX234='DD FD'!$J$8,NZ234='DD FD'!$AI$3),NY234,0),
IF(AND(OI234='DD FD'!$J$8,OK234='DD FD'!$AI$3),OJ234,0),
),2)</f>
        <v>0</v>
      </c>
      <c r="OW234" s="865">
        <f>ROUNDUP(SUM(
IF(AND(LB234='DD FD'!$J$5,LD234='DD FD'!$AI$3),LC234,0),
IF(AND(LL234='DD FD'!$J$5,LN234='DD FD'!$AI$3),LM234,0),
IF(AND(LV234='DD FD'!$J$5,LX234='DD FD'!$AI$3),LW234,0),
IF(AND(MF234='DD FD'!$J$5,MH234='DD FD'!$AI$3),MG234,0),
IF(AND(MQ234='DD FD'!$J$5,MS234='DD FD'!$AI$3),MR234,0),
IF(AND(NB234='DD FD'!$J$5,ND234='DD FD'!$AI$3),NC234,0),
IF(AND(NM234='DD FD'!$J$5,NO234='DD FD'!$AI$3),NN234,0),
IF(AND(NX234='DD FD'!$J$5,NZ234='DD FD'!$AI$3),NY234,0),
IF(AND(OI234='DD FD'!$J$5,OK234='DD FD'!$AI$3),OJ234,0),
),2)</f>
        <v>0</v>
      </c>
      <c r="OX234" s="865">
        <f>ROUNDUP(SUM(
IF(AND(LB234='DD FD'!$J$9,LD234='DD FD'!$AI$3),LC234,0),
IF(AND(LL234='DD FD'!$J$9,LN234='DD FD'!$AI$3),LM234,0),
IF(AND(LV234='DD FD'!$J$9,LX234='DD FD'!$AI$3),LW234,0),
IF(AND(MF234='DD FD'!$J$9,MH234='DD FD'!$AI$3),MG234,0),
IF(AND(MQ234='DD FD'!$J$9,MS234='DD FD'!$AI$3),MR234,0),
IF(AND(NB234='DD FD'!$J$9,ND234='DD FD'!$AI$3),NC234,0),
IF(AND(NM234='DD FD'!$J$9,NO234='DD FD'!$AI$3),NN234,0),
IF(AND(NX234='DD FD'!$J$9,NZ234='DD FD'!$AI$3),NY234,0),
IF(AND(OI234='DD FD'!$J$9,OK234='DD FD'!$AI$3),OJ234,0),
),2)</f>
        <v>0</v>
      </c>
      <c r="OY234" s="865">
        <f>ROUNDUP(SUM(
IF(AND(LB234='DD FD'!$J$4,LD234='DD FD'!$AI$3),LC234,0),
IF(AND(LL234='DD FD'!$J$4,LN234='DD FD'!$AI$3),LM234,0),
IF(AND(LV234='DD FD'!$J$4,LX234='DD FD'!$AI$3),LW234,0),
IF(AND(MF234='DD FD'!$J$4,MH234='DD FD'!$AI$3),MG234,0),
IF(AND(MQ234='DD FD'!$J$4,MS234='DD FD'!$AI$3),MR234,0),
IF(AND(NB234='DD FD'!$J$4,ND234='DD FD'!$AI$3),NC234,0),
IF(AND(NM234='DD FD'!$J$4,NO234='DD FD'!$AI$3),NN234,0),
IF(AND(NX234='DD FD'!$J$4,NZ234='DD FD'!$AI$3),NY234,0),
IF(AND(OI234='DD FD'!$J$4,OK234='DD FD'!$AI$3),OJ234,0),
),2)</f>
        <v>0</v>
      </c>
      <c r="OZ234" s="867">
        <f>ROUNDUP(SUM(
IF(AND(LB234='DD FD'!$J$11,LD234='DD FD'!$AI$3),LC234,0),
IF(AND(LL234='DD FD'!$J$11,LN234='DD FD'!$AI$3),LM234,0),
IF(AND(LV234='DD FD'!$J$11,LX234='DD FD'!$AI$3),LW234,0),
IF(AND(MF234='DD FD'!$J$11,MH234='DD FD'!$AI$3),MG234,0),
IF(AND(MQ234='DD FD'!$J$11,MS234='DD FD'!$AI$3),MR234,0),
IF(AND(NB234='DD FD'!$J$11,ND234='DD FD'!$AI$3),NC234,0),
IF(AND(NM234='DD FD'!$J$11,NO234='DD FD'!$AI$3),NN234,0),
IF(AND(NX234='DD FD'!$J$11,NZ234='DD FD'!$AI$3),NY234,0),
IF(AND(OI234='DD FD'!$J$11,OK234='DD FD'!$AI$3),OJ234,0),
),2)</f>
        <v>0</v>
      </c>
    </row>
    <row r="235" spans="1:416">
      <c r="A235" s="663"/>
      <c r="B235" s="182"/>
      <c r="C235" s="282"/>
      <c r="D235" s="282"/>
      <c r="E235" s="183"/>
      <c r="F235" s="355"/>
      <c r="G235" s="359"/>
      <c r="H235" s="664"/>
      <c r="I235" s="173"/>
      <c r="J235" s="161" t="str">
        <f t="shared" si="81"/>
        <v/>
      </c>
      <c r="K235" s="633" t="str">
        <f t="shared" si="98"/>
        <v/>
      </c>
      <c r="L235" s="636"/>
      <c r="M235" s="124" t="str">
        <f t="shared" si="99"/>
        <v/>
      </c>
      <c r="N235" s="125" t="str">
        <f t="shared" si="82"/>
        <v/>
      </c>
      <c r="O235" s="175"/>
      <c r="P235" s="175"/>
      <c r="Q235" s="126" t="str">
        <f t="shared" si="100"/>
        <v/>
      </c>
      <c r="R235" s="184"/>
      <c r="S235" s="184"/>
      <c r="T235" s="182"/>
      <c r="U235" s="182"/>
      <c r="V235" s="182"/>
      <c r="W235" s="358"/>
      <c r="X235" s="182"/>
      <c r="Y235" s="183"/>
      <c r="Z235" s="123"/>
      <c r="AA235" s="176"/>
      <c r="AB235" s="176"/>
      <c r="AC235" s="176"/>
      <c r="AD235" s="176"/>
      <c r="AE235" s="176"/>
      <c r="AF235" s="176"/>
      <c r="AG235" s="127" t="str">
        <f t="shared" si="101"/>
        <v/>
      </c>
      <c r="AH235" s="127" t="str">
        <f t="shared" si="102"/>
        <v/>
      </c>
      <c r="AI235" s="370"/>
      <c r="AJ235" s="635"/>
      <c r="AK235" s="619" t="str">
        <f t="shared" si="103"/>
        <v/>
      </c>
      <c r="AL235" s="124" t="str">
        <f t="shared" si="83"/>
        <v/>
      </c>
      <c r="AM235" s="124" t="str">
        <f t="shared" si="84"/>
        <v/>
      </c>
      <c r="AN235" s="124" t="str">
        <f t="shared" si="85"/>
        <v/>
      </c>
      <c r="AO235" s="124" t="str">
        <f t="shared" si="86"/>
        <v/>
      </c>
      <c r="AP235" s="184"/>
      <c r="AQ235" s="182"/>
      <c r="AR235" s="182"/>
      <c r="AS235" s="182"/>
      <c r="AT235" s="182"/>
      <c r="AU235" s="127" t="str">
        <f t="shared" si="87"/>
        <v/>
      </c>
      <c r="AV235" s="354"/>
      <c r="AW235" s="127" t="str">
        <f t="shared" si="88"/>
        <v/>
      </c>
      <c r="AX235" s="144" t="str">
        <f t="shared" si="89"/>
        <v/>
      </c>
      <c r="AY235" s="182"/>
      <c r="AZ235" s="23"/>
      <c r="BA235" s="23"/>
      <c r="BB235" s="183"/>
      <c r="BC235" s="622"/>
      <c r="BD235" s="649" t="str">
        <f t="shared" si="104"/>
        <v/>
      </c>
      <c r="BE235" s="354"/>
      <c r="BF235" s="192" t="str">
        <f t="shared" si="105"/>
        <v/>
      </c>
      <c r="BG235" s="159"/>
      <c r="BH235" s="159"/>
      <c r="BI235" s="182"/>
      <c r="BJ235" s="194"/>
      <c r="BK235" s="194"/>
      <c r="BL235" s="194"/>
      <c r="BM235" s="127" t="str">
        <f t="shared" si="90"/>
        <v/>
      </c>
      <c r="BN235" s="194"/>
      <c r="BO235" s="178" t="str">
        <f t="shared" si="91"/>
        <v/>
      </c>
      <c r="BP235" s="191"/>
      <c r="BQ235" s="182"/>
      <c r="BR235" s="23"/>
      <c r="BS235" s="23"/>
      <c r="BT235" s="23"/>
      <c r="BU235" s="651"/>
      <c r="BV235" s="647"/>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633" t="str">
        <f t="shared" si="106"/>
        <v/>
      </c>
      <c r="DY235" s="736"/>
      <c r="DZ235" s="334"/>
      <c r="EA235" s="736"/>
      <c r="EB235" s="197"/>
      <c r="EC235" s="194"/>
      <c r="ED235" s="197"/>
      <c r="EE235" s="197"/>
      <c r="EF235" s="194"/>
      <c r="EG235" s="194"/>
      <c r="EH235" s="194"/>
      <c r="EI235" s="123" t="str">
        <f t="shared" si="92"/>
        <v/>
      </c>
      <c r="EJ235" s="194"/>
      <c r="EK235" s="620" t="str">
        <f t="shared" si="93"/>
        <v/>
      </c>
      <c r="EL235" s="756"/>
      <c r="EM235" s="620" t="str">
        <f t="shared" si="107"/>
        <v/>
      </c>
      <c r="EN235" s="733"/>
      <c r="EO235" s="163"/>
      <c r="EP235" s="163"/>
      <c r="EQ235" s="163"/>
      <c r="ER235" s="163"/>
      <c r="ES235" s="163"/>
      <c r="ET235" s="163"/>
      <c r="EU235" s="163"/>
      <c r="EV235" s="163"/>
      <c r="EW235" s="163"/>
      <c r="EX235" s="163"/>
      <c r="EY235" s="163"/>
      <c r="EZ235" s="163"/>
      <c r="FA235" s="163"/>
      <c r="FB235" s="163"/>
      <c r="FC235" s="742"/>
      <c r="FD235" s="648" t="str">
        <f t="shared" si="94"/>
        <v/>
      </c>
      <c r="FE235" s="183"/>
      <c r="FF235" s="201"/>
      <c r="FG235" s="201"/>
      <c r="FH235" s="201"/>
      <c r="FI235" s="201"/>
      <c r="FJ235" s="201"/>
      <c r="FK235" s="201"/>
      <c r="FL235" s="182"/>
      <c r="FM235" s="182"/>
      <c r="FN235" s="334"/>
      <c r="FO235" s="123" t="str">
        <f t="shared" si="95"/>
        <v/>
      </c>
      <c r="FP235" s="889" t="str">
        <f>IF(Table1[[#This Row],[Baumwollanteil (in %)]]&lt;&gt;"","05","")</f>
        <v/>
      </c>
      <c r="FQ235" s="999"/>
      <c r="FR235" s="179" t="str">
        <f t="shared" si="96"/>
        <v/>
      </c>
      <c r="FS235" s="175"/>
      <c r="FT235" s="175"/>
      <c r="FU235" s="175"/>
      <c r="FV235" s="745" t="str">
        <f t="shared" si="97"/>
        <v/>
      </c>
      <c r="FZ235" s="24"/>
      <c r="GA235" s="24"/>
      <c r="GC235" s="1010" t="str">
        <f>IF(Table1[[#This Row],[Global Trade Item Number (GTIN)]]="","",Table1[[#This Row],[Global Trade Item Number (GTIN)]])</f>
        <v/>
      </c>
      <c r="GD235" s="790" t="str">
        <f>IF(Table1[[#This Row],[WAWI-Nr./ Kreditoren-Nummer
(ASDV)]]&lt;&gt;"",Table1[[#This Row],[WAWI-Nr./ Kreditoren-Nummer
(ASDV)]],"")</f>
        <v/>
      </c>
      <c r="GE235" s="190"/>
      <c r="GF235" s="790" t="str">
        <f>IF(Table1[[#This Row],[Gültig ab (Datum)]]&lt;&gt;"","31.12.9999","")</f>
        <v/>
      </c>
      <c r="GG235" s="190"/>
      <c r="GH235" s="190"/>
      <c r="GI235" s="616"/>
      <c r="GJ235" s="765"/>
      <c r="GK235" s="763"/>
      <c r="GL235" s="617"/>
      <c r="GM235" s="617"/>
      <c r="GN235" s="617"/>
      <c r="GO235" s="617"/>
      <c r="GP235" s="617"/>
      <c r="GQ235" s="775"/>
      <c r="GR235" s="771"/>
      <c r="GS235" s="159"/>
      <c r="GT235" s="610"/>
      <c r="GU235" s="610"/>
      <c r="GV235" s="610"/>
      <c r="GW235" s="610"/>
      <c r="GX235" s="610"/>
      <c r="GY235" s="610"/>
      <c r="GZ235" s="610"/>
      <c r="HA235" s="610"/>
      <c r="HB235" s="771"/>
      <c r="HC235" s="610"/>
      <c r="HD235" s="610"/>
      <c r="HE235" s="610"/>
      <c r="HF235" s="610"/>
      <c r="HG235" s="610"/>
      <c r="HH235" s="610"/>
      <c r="HI235" s="610"/>
      <c r="HJ235" s="610"/>
      <c r="HK235" s="610"/>
      <c r="HL235" s="771"/>
      <c r="HM235" s="610"/>
      <c r="HN235" s="610"/>
      <c r="HO235" s="610"/>
      <c r="HP235" s="610"/>
      <c r="HQ235" s="610"/>
      <c r="HR235" s="610"/>
      <c r="HS235" s="610"/>
      <c r="HT235" s="610"/>
      <c r="HU235" s="610"/>
      <c r="HV235" s="771"/>
      <c r="HW235" s="610"/>
      <c r="HX235" s="610"/>
      <c r="HY235" s="610"/>
      <c r="HZ235" s="610"/>
      <c r="IA235" s="610"/>
      <c r="IB235" s="610"/>
      <c r="IC235" s="610"/>
      <c r="ID235" s="610"/>
      <c r="IE235" s="610"/>
      <c r="IF235" s="610"/>
      <c r="IG235" s="771"/>
      <c r="IH235" s="610"/>
      <c r="II235" s="610"/>
      <c r="IJ235" s="610"/>
      <c r="IK235" s="610"/>
      <c r="IL235" s="610"/>
      <c r="IM235" s="610"/>
      <c r="IN235" s="610"/>
      <c r="IO235" s="610"/>
      <c r="IP235" s="610"/>
      <c r="IQ235" s="610"/>
      <c r="IR235" s="771"/>
      <c r="IS235" s="610"/>
      <c r="IT235" s="610"/>
      <c r="IU235" s="610"/>
      <c r="IV235" s="610"/>
      <c r="IW235" s="610"/>
      <c r="IX235" s="610"/>
      <c r="IY235" s="610"/>
      <c r="IZ235" s="610"/>
      <c r="JA235" s="610"/>
      <c r="JB235" s="610"/>
      <c r="JC235" s="771"/>
      <c r="JD235" s="610"/>
      <c r="JE235" s="610"/>
      <c r="JF235" s="610"/>
      <c r="JG235" s="610"/>
      <c r="JH235" s="610"/>
      <c r="JI235" s="610"/>
      <c r="JJ235" s="610"/>
      <c r="JK235" s="610"/>
      <c r="JL235" s="610"/>
      <c r="JM235" s="827"/>
      <c r="JN235" s="771"/>
      <c r="JO235" s="610"/>
      <c r="JP235" s="610"/>
      <c r="JQ235" s="610"/>
      <c r="JR235" s="610"/>
      <c r="JS235" s="610"/>
      <c r="JT235" s="610"/>
      <c r="JU235" s="610"/>
      <c r="JV235" s="610"/>
      <c r="JW235" s="610"/>
      <c r="JX235" s="610"/>
      <c r="JY235" s="771"/>
      <c r="JZ235" s="610"/>
      <c r="KA235" s="610"/>
      <c r="KB235" s="610"/>
      <c r="KC235" s="610"/>
      <c r="KD235" s="610"/>
      <c r="KE235" s="610"/>
      <c r="KF235" s="610"/>
      <c r="KG235" s="610"/>
      <c r="KH235" s="610"/>
      <c r="KI235" s="610"/>
      <c r="KL235" s="803" t="str">
        <f>IF(Table1[[#This Row],[GTIN]]&lt;&gt;"",Table1[[#This Row],[GTIN]],"")</f>
        <v/>
      </c>
      <c r="KM235" s="804" t="str">
        <f>Table1[[#This Row],[Kreditor]]</f>
        <v/>
      </c>
      <c r="KN235" s="805" t="str">
        <f>IF(Table1[[#This Row],[Gültig ab (Datum)]]&lt;&gt;"",Table1[[#This Row],[Gültig ab (Datum)]],"")</f>
        <v/>
      </c>
      <c r="KO235" s="805" t="str">
        <f>Table1[[#This Row],[Gültig bis]]</f>
        <v/>
      </c>
      <c r="KP235" s="818" t="str">
        <f>IF(Table1[[#This Row],[Artikel verpackt? 
(X=Ja)]]="","",Table1[[#This Row],[Artikel verpackt? 
(X=Ja)]])</f>
        <v/>
      </c>
      <c r="KQ235" s="806" t="str">
        <f>IF(Table1[[#This Row],[Verpackung recyclingfähig?
(X=Ja)]]="","",Table1[[#This Row],[Verpackung recyclingfähig?
(X=Ja)]])</f>
        <v/>
      </c>
      <c r="KR235" s="807"/>
      <c r="KS235" s="808"/>
      <c r="KT235" s="809"/>
      <c r="KU235" s="809"/>
      <c r="KV235" s="809"/>
      <c r="KW235" s="809"/>
      <c r="KX235" s="809"/>
      <c r="KY235" s="809"/>
      <c r="KZ235" s="810"/>
      <c r="LA235" s="811" t="str">
        <f>IF(Table1[[#This Row],[Hauptkörper - B1 - Art]]="","",VLOOKUP(Table1[[#This Row],[Hauptkörper - B1 - Art]],'DD FD'!B:C,2,FALSE))</f>
        <v/>
      </c>
      <c r="LB235" s="812" t="str">
        <f>IF(Table1[[#This Row],[Hauptkörper - B1 - Fraktion]]="","",VLOOKUP(Table1[[#This Row],[Hauptkörper - B1 - Fraktion]],'DD FD'!H:J,3,FALSE))</f>
        <v/>
      </c>
      <c r="LC235" s="809" t="str">
        <f>IF(Table1[[#This Row],[Hauptkörper - B1 - Gewicht
(in G)]]="","",Table1[[#This Row],[Hauptkörper - B1 - Gewicht
(in G)]])</f>
        <v/>
      </c>
      <c r="LD235" s="809" t="str">
        <f>IF(Table1[[#This Row],[Hauptkörper - B1 - Lizenzierungs-pflichtig? (X=Ja)]]="","",Table1[[#This Row],[Hauptkörper - B1 - Lizenzierungs-pflichtig? (X=Ja)]])</f>
        <v/>
      </c>
      <c r="LE235" s="812" t="str">
        <f>IF(Table1[[#This Row],[Hauptkörper - B1 - Virgin Material]]="","",VLOOKUP(Table1[[#This Row],[Hauptkörper - B1 - Virgin Material]],'DD FD'!AJ:AK,2,FALSE))</f>
        <v/>
      </c>
      <c r="LF235" s="813" t="str">
        <f>IF(Table1[[#This Row],[Hauptkörper - B1 - Virgin Material Anteil (in %)]]="","",Table1[[#This Row],[Hauptkörper - B1 - Virgin Material Anteil (in %)]])</f>
        <v/>
      </c>
      <c r="LG235" s="812" t="str">
        <f>IF(Table1[[#This Row],[Hauptkörper - B1 - Recyceltes Material]]="","",VLOOKUP(Table1[[#This Row],[Hauptkörper - B1 - Recyceltes Material]],'DD FD'!AL:AM,2,FALSE))</f>
        <v/>
      </c>
      <c r="LH235" s="813" t="str">
        <f>IF(Table1[[#This Row],[Hauptkörper - B1 - Recyceltes Material Anteil (in %)]]="","",Table1[[#This Row],[Hauptkörper - B1 - Recyceltes Material Anteil (in %)]])</f>
        <v/>
      </c>
      <c r="LI235" s="814" t="str">
        <f>IF(Table1[[#This Row],[Hauptkörper - B1 - Beschichtung]]="","",VLOOKUP(Table1[[#This Row],[Hauptkörper - B1 - Beschichtung]],'DD FD'!AE:AF,2,FALSE))</f>
        <v/>
      </c>
      <c r="LJ235" s="815" t="str">
        <f>IF(Table1[[#This Row],[Hauptkörper - B1 - Beschichtung Anteil (in %)]]="","",Table1[[#This Row],[Hauptkörper - B1 - Beschichtung Anteil (in %)]])</f>
        <v/>
      </c>
      <c r="LK235" s="811" t="str">
        <f>IF(Table1[[#This Row],[Hauptkörper - B2 - Art]]="","",VLOOKUP(Table1[[#This Row],[Hauptkörper - B2 - Art]],'DD FD'!B:C,2,FALSE))</f>
        <v/>
      </c>
      <c r="LL235" s="812" t="str">
        <f>IF(Table1[[#This Row],[Hauptkörper - B2 - Fraktion]]="","",VLOOKUP(Table1[[#This Row],[Hauptkörper - B2 - Fraktion]],'DD FD'!H:J,3,FALSE))</f>
        <v/>
      </c>
      <c r="LM235" s="809" t="str">
        <f>IF(Table1[[#This Row],[Hauptkörper - B2 - Gewicht
(in G)]]="","",Table1[[#This Row],[Hauptkörper - B2 - Gewicht
(in G)]])</f>
        <v/>
      </c>
      <c r="LN235" s="809" t="str">
        <f>IF(Table1[[#This Row],[Hauptkörper - B2 - Lizenzierungs-pflichtig? (X=Ja)]]="","",Table1[[#This Row],[Hauptkörper - B2 - Lizenzierungs-pflichtig? (X=Ja)]])</f>
        <v/>
      </c>
      <c r="LO235" s="812" t="str">
        <f>IF(Table1[[#This Row],[Hauptkörper - B2 - Virgin Material]]="","",VLOOKUP(Table1[[#This Row],[Hauptkörper - B2 - Virgin Material]],'DD FD'!AJ:AK,2,FALSE))</f>
        <v/>
      </c>
      <c r="LP235" s="813" t="str">
        <f>IF(Table1[[#This Row],[Hauptkörper - B2 - Virgin Material Anteil (in %)]]="","",Table1[[#This Row],[Hauptkörper - B2 - Virgin Material Anteil (in %)]])</f>
        <v/>
      </c>
      <c r="LQ235" s="812" t="str">
        <f>IF(Table1[[#This Row],[Hauptkörper - B2 - Recyceltes Material]]="","",VLOOKUP(Table1[[#This Row],[Hauptkörper - B2 - Recyceltes Material]],'DD FD'!AL:AM,2,FALSE))</f>
        <v/>
      </c>
      <c r="LR235" s="813" t="str">
        <f>IF(Table1[[#This Row],[Hauptkörper - B2 - Recyceltes Material Anteil (in %)]]="","",Table1[[#This Row],[Hauptkörper - B2 - Recyceltes Material Anteil (in %)]])</f>
        <v/>
      </c>
      <c r="LS235" s="812" t="str">
        <f>IF(Table1[[#This Row],[Hauptkörper - B2 - Beschichtung]]="","",VLOOKUP(Table1[[#This Row],[Hauptkörper - B2 - Beschichtung]],'DD FD'!AE:AF,2,FALSE))</f>
        <v/>
      </c>
      <c r="LT235" s="815" t="str">
        <f>IF(Table1[[#This Row],[Hauptkörper - B2 - Beschichtung Anteil (in %)]]="","",Table1[[#This Row],[Hauptkörper - B2 - Beschichtung Anteil (in %)]])</f>
        <v/>
      </c>
      <c r="LU235" s="811" t="str">
        <f>IF(Table1[[#This Row],[Hauptkörper - B3 - Art]]="","",VLOOKUP(Table1[[#This Row],[Hauptkörper - B3 - Art]],'DD FD'!B:C,2,FALSE))</f>
        <v/>
      </c>
      <c r="LV235" s="812" t="str">
        <f>IF(Table1[[#This Row],[Hauptkörper - B3 - Fraktion]]="","",VLOOKUP(Table1[[#This Row],[Hauptkörper - B3 - Fraktion]],'DD FD'!H:J,3,FALSE))</f>
        <v/>
      </c>
      <c r="LW235" s="809" t="str">
        <f>IF(Table1[[#This Row],[Hauptkörper - B3 - Gewicht
(in G)]]="","",Table1[[#This Row],[Hauptkörper - B3 - Gewicht
(in G)]])</f>
        <v/>
      </c>
      <c r="LX235" s="809" t="str">
        <f>IF(Table1[[#This Row],[Hauptkörper - B3 - Lizenzierungs-pflichtig? (X=Ja)]]="","",Table1[[#This Row],[Hauptkörper - B3 - Lizenzierungs-pflichtig? (X=Ja)]])</f>
        <v/>
      </c>
      <c r="LY235" s="812" t="str">
        <f>IF(Table1[[#This Row],[Hauptkörper - B3 - Virgin Material]]="","",VLOOKUP(Table1[[#This Row],[Hauptkörper - B3 - Virgin Material]],'DD FD'!AJ:AK,2,FALSE))</f>
        <v/>
      </c>
      <c r="LZ235" s="813" t="str">
        <f>IF(Table1[[#This Row],[Hauptkörper - B3 - Virgin Material Anteil (in %)]]="","",Table1[[#This Row],[Hauptkörper - B3 - Virgin Material Anteil (in %)]])</f>
        <v/>
      </c>
      <c r="MA235" s="812" t="str">
        <f>IF(Table1[[#This Row],[Hauptkörper - B3 - Recyceltes Material]]="","",VLOOKUP(Table1[[#This Row],[Hauptkörper - B3 - Recyceltes Material]],'DD FD'!AL:AM,2,FALSE))</f>
        <v/>
      </c>
      <c r="MB235" s="813" t="str">
        <f>IF(Table1[[#This Row],[Hauptkörper - B3 - Recyceltes Material Anteil (in %)]]="","",Table1[[#This Row],[Hauptkörper - B3 - Recyceltes Material Anteil (in %)]])</f>
        <v/>
      </c>
      <c r="MC235" s="812" t="str">
        <f>IF(Table1[[#This Row],[Hauptkörper - B3 - Beschichtung]]="","",VLOOKUP(Table1[[#This Row],[Hauptkörper - B3 - Beschichtung]],'DD FD'!AE:AF,2,FALSE))</f>
        <v/>
      </c>
      <c r="MD235" s="815" t="str">
        <f>IF(Table1[[#This Row],[Hauptkörper - B3 - Beschichtung Anteil (in %)]]="","",Table1[[#This Row],[Hauptkörper - B3 - Beschichtung Anteil (in %)]])</f>
        <v/>
      </c>
      <c r="ME235" s="811" t="str">
        <f>IF(Table1[[#This Row],[Verschluss - B1 - Art]]="","",VLOOKUP(Table1[[#This Row],[Verschluss - B1 - Art]],'DD FD'!D:E,2,FALSE))</f>
        <v/>
      </c>
      <c r="MF235" s="812" t="str">
        <f>IF(Table1[[#This Row],[Verschluss - B1 - Fraktion]]="","",VLOOKUP(Table1[[#This Row],[Verschluss - B1 - Fraktion]],'DD FD'!H:J,3,FALSE))</f>
        <v/>
      </c>
      <c r="MG235" s="809" t="str">
        <f>IF(Table1[[#This Row],[Verschluss - B1 - Gewicht (in G)]]="","",Table1[[#This Row],[Verschluss - B1 - Gewicht (in G)]])</f>
        <v/>
      </c>
      <c r="MH235" s="809" t="str">
        <f>IF(Table1[[#This Row],[Verschluss - B1 - Lizenzierungs-pflichtig? (X=Ja)]]="","",Table1[[#This Row],[Verschluss - B1 - Lizenzierungs-pflichtig? (X=Ja)]])</f>
        <v/>
      </c>
      <c r="MI235" s="809" t="str">
        <f>IF(Table1[[#This Row],[Verschluss - B1 - Trennbar vom Hauptkörper? (X=Ja)]]="","",Table1[[#This Row],[Verschluss - B1 - Trennbar vom Hauptkörper? (X=Ja)]])</f>
        <v/>
      </c>
      <c r="MJ235" s="812" t="str">
        <f>IF(Table1[[#This Row],[Verschluss - B1 - Virgin Material]]="","",VLOOKUP(Table1[[#This Row],[Verschluss - B1 - Virgin Material]],'DD FD'!AJ:AK,2,FALSE))</f>
        <v/>
      </c>
      <c r="MK235" s="813" t="str">
        <f>IF(Table1[[#This Row],[Verschluss - B1 - Virgin Material Anteil (in %)]]="","",Table1[[#This Row],[Verschluss - B1 - Virgin Material Anteil (in %)]])</f>
        <v/>
      </c>
      <c r="ML235" s="812" t="str">
        <f>IF(Table1[[#This Row],[Verschluss - B1 - Recyceltes Material]]="","",VLOOKUP(Table1[[#This Row],[Verschluss - B1 - Recyceltes Material]],'DD FD'!AL:AM,2,FALSE))</f>
        <v/>
      </c>
      <c r="MM235" s="813" t="str">
        <f>IF(Table1[[#This Row],[Verschluss - B1 - Recyceltes Material Anteil (in %)]]="","",Table1[[#This Row],[Verschluss - B1 - Recyceltes Material Anteil (in %)]])</f>
        <v/>
      </c>
      <c r="MN235" s="812" t="str">
        <f>IF(Table1[[#This Row],[Verschluss - B1 - Beschichtung]]="","",VLOOKUP(Table1[[#This Row],[Verschluss - B1 - Beschichtung]],'DD FD'!AE:AF,2,FALSE))</f>
        <v/>
      </c>
      <c r="MO235" s="815" t="str">
        <f>IF(Table1[[#This Row],[Verschluss - B1 - Beschichtung Anteil (in %)]]="","",Table1[[#This Row],[Verschluss - B1 - Beschichtung Anteil (in %)]])</f>
        <v/>
      </c>
      <c r="MP235" s="811" t="str">
        <f>IF(Table1[[#This Row],[Verschluss - B2 - Art]]="","",VLOOKUP(Table1[[#This Row],[Verschluss - B2 - Art]],'DD FD'!D:E,2,FALSE))</f>
        <v/>
      </c>
      <c r="MQ235" s="812" t="str">
        <f>IF(Table1[[#This Row],[Verschluss - B2 - Fraktion]]="","",VLOOKUP(Table1[[#This Row],[Verschluss - B2 - Fraktion]],'DD FD'!H:J,3,FALSE))</f>
        <v/>
      </c>
      <c r="MR235" s="809" t="str">
        <f>IF(Table1[[#This Row],[Verschluss - B2 - Gewicht (in G)]]="","",Table1[[#This Row],[Verschluss - B2 - Gewicht (in G)]])</f>
        <v/>
      </c>
      <c r="MS235" s="809" t="str">
        <f>IF(Table1[[#This Row],[Verschluss - B2 - Lizenzierungs-pflichtig? (X=Ja)]]="","",Table1[[#This Row],[Verschluss - B2 - Lizenzierungs-pflichtig? (X=Ja)]])</f>
        <v/>
      </c>
      <c r="MT235" s="809" t="str">
        <f>IF(Table1[[#This Row],[Verschluss - B2 - Trennbar vom Hauptkörper? (X=Ja)]]="","",Table1[[#This Row],[Verschluss - B2 - Trennbar vom Hauptkörper? (X=Ja)]])</f>
        <v/>
      </c>
      <c r="MU235" s="812" t="str">
        <f>IF(Table1[[#This Row],[Verschluss - B2 - Virgin Material]]="","",VLOOKUP(Table1[[#This Row],[Verschluss - B2 - Virgin Material]],'DD FD'!AJ:AK,2,FALSE))</f>
        <v/>
      </c>
      <c r="MV235" s="813" t="str">
        <f>IF(Table1[[#This Row],[Verschluss - B2 - Virgin Material Anteil (in %)]]="","",Table1[[#This Row],[Verschluss - B2 - Virgin Material Anteil (in %)]])</f>
        <v/>
      </c>
      <c r="MW235" s="812" t="str">
        <f>IF(Table1[[#This Row],[Verschluss - B2 - Recyceltes Material]]="","",VLOOKUP(Table1[[#This Row],[Verschluss - B2 - Recyceltes Material]],'DD FD'!AL:AM,2,FALSE))</f>
        <v/>
      </c>
      <c r="MX235" s="813" t="str">
        <f>IF(Table1[[#This Row],[Verschluss - B2 - Recyceltes Material Anteil (in %)]]="","",Table1[[#This Row],[Verschluss - B2 - Recyceltes Material Anteil (in %)]])</f>
        <v/>
      </c>
      <c r="MY235" s="812" t="str">
        <f>IF(Table1[[#This Row],[Verschluss - B2 - Beschichtung]]="","",VLOOKUP(Table1[[#This Row],[Verschluss - B2 - Beschichtung]],'DD FD'!AE:AF,2,FALSE))</f>
        <v/>
      </c>
      <c r="MZ235" s="815" t="str">
        <f>IF(Table1[[#This Row],[Verschluss - B2 - Beschichtung Anteil (in %)]]="","",Table1[[#This Row],[Verschluss - B2 - Beschichtung Anteil (in %)]])</f>
        <v/>
      </c>
      <c r="NA235" s="811" t="str">
        <f>IF(Table1[[#This Row],[Verschluss - B3 - Art]]="","",VLOOKUP(Table1[[#This Row],[Verschluss - B3 - Art]],'DD FD'!D:E,2,FALSE))</f>
        <v/>
      </c>
      <c r="NB235" s="812" t="str">
        <f>IF(Table1[[#This Row],[Verschluss - B3 - Fraktion]]="","",VLOOKUP(Table1[[#This Row],[Verschluss - B3 - Fraktion]],'DD FD'!H:J,3,FALSE))</f>
        <v/>
      </c>
      <c r="NC235" s="809" t="str">
        <f>IF(Table1[[#This Row],[Verschluss - B3 - Gewicht (in G)]]="","",Table1[[#This Row],[Verschluss - B3 - Gewicht (in G)]])</f>
        <v/>
      </c>
      <c r="ND235" s="809" t="str">
        <f>IF(Table1[[#This Row],[Verschluss - B3 - Lizenzierungs-pflichtig? (X=Ja)]]="","",Table1[[#This Row],[Verschluss - B3 - Lizenzierungs-pflichtig? (X=Ja)]])</f>
        <v/>
      </c>
      <c r="NE235" s="809" t="str">
        <f>IF(Table1[[#This Row],[Verschluss - B3 - Trennbar vom Hauptkörper? (X=Ja)]]="","",Table1[[#This Row],[Verschluss - B3 - Trennbar vom Hauptkörper? (X=Ja)]])</f>
        <v/>
      </c>
      <c r="NF235" s="812" t="str">
        <f>IF(Table1[[#This Row],[Verschluss - B3 - Virgin Material]]="","",VLOOKUP(Table1[[#This Row],[Verschluss - B3 - Virgin Material]],'DD FD'!AJ:AK,2,FALSE))</f>
        <v/>
      </c>
      <c r="NG235" s="813" t="str">
        <f>IF(Table1[[#This Row],[Verschluss - B3 - Virgin Material Anteil (in %)]]="","",Table1[[#This Row],[Verschluss - B3 - Virgin Material Anteil (in %)]])</f>
        <v/>
      </c>
      <c r="NH235" s="812" t="str">
        <f>IF(Table1[[#This Row],[Verschluss - B3 - Recyceltes Material]]="","",VLOOKUP(Table1[[#This Row],[Verschluss - B3 - Recyceltes Material]],'DD FD'!AL:AM,2,FALSE))</f>
        <v/>
      </c>
      <c r="NI235" s="813" t="str">
        <f>IF(Table1[[#This Row],[Verschluss - B3 - Recyceltes Material Anteil (in %)]]="","",Table1[[#This Row],[Verschluss - B3 - Recyceltes Material Anteil (in %)]])</f>
        <v/>
      </c>
      <c r="NJ235" s="812" t="str">
        <f>IF(Table1[[#This Row],[Verschluss - B3 - Beschichtung]]="","",VLOOKUP(Table1[[#This Row],[Verschluss - B3 - Beschichtung]],'DD FD'!AE:AF,2,FALSE))</f>
        <v/>
      </c>
      <c r="NK235" s="815" t="str">
        <f>IF(Table1[[#This Row],[Verschluss - B3 - Beschichtung Anteil (in %)]]="","",Table1[[#This Row],[Verschluss - B3 - Beschichtung Anteil (in %)]])</f>
        <v/>
      </c>
      <c r="NL235" s="811" t="str">
        <f>IF(Table1[[#This Row],[Etikett - B1 - Art]]="","",VLOOKUP(Table1[[#This Row],[Etikett - B1 - Art]],'DD FD'!F:G,2,FALSE))</f>
        <v/>
      </c>
      <c r="NM235" s="812" t="str">
        <f>IF(Table1[[#This Row],[Etikett - B1 - Fraktion]]="","",VLOOKUP(Table1[[#This Row],[Etikett - B1 - Fraktion]],'DD FD'!H:J,3,FALSE))</f>
        <v/>
      </c>
      <c r="NN235" s="809" t="str">
        <f>IF(Table1[[#This Row],[Etikett - B1 - Gewicht (in G)]]="","",Table1[[#This Row],[Etikett - B1 - Gewicht (in G)]])</f>
        <v/>
      </c>
      <c r="NO235" s="809" t="str">
        <f>IF(Table1[[#This Row],[Etikett - B1 - Lizenzierungs-pflichtig? (X=Ja)]]="","",Table1[[#This Row],[Etikett - B1 - Lizenzierungs-pflichtig? (X=Ja)]])</f>
        <v/>
      </c>
      <c r="NP235" s="809" t="str">
        <f>IF(Table1[[#This Row],[Etikett - B1 - Trennbar vom Hauptkörper? (X=Ja)]]="","",Table1[[#This Row],[Etikett - B1 - Trennbar vom Hauptkörper? (X=Ja)]])</f>
        <v/>
      </c>
      <c r="NQ235" s="812" t="str">
        <f>IF(Table1[[#This Row],[Etikett - B1 - Virgin Material]]="","",VLOOKUP(Table1[[#This Row],[Etikett - B1 - Virgin Material]],'DD FD'!AJ:AK,2,FALSE))</f>
        <v/>
      </c>
      <c r="NR235" s="813" t="str">
        <f>IF(Table1[[#This Row],[Etikett - B1 - Virgin Material Anteil (in %)]]="","",Table1[[#This Row],[Etikett - B1 - Virgin Material Anteil (in %)]])</f>
        <v/>
      </c>
      <c r="NS235" s="812" t="str">
        <f>IF(Table1[[#This Row],[Etikett - B1 - Recyceltes Material]]="","",VLOOKUP(Table1[[#This Row],[Etikett - B1 - Recyceltes Material]],'DD FD'!AL:AM,2,FALSE))</f>
        <v/>
      </c>
      <c r="NT235" s="813" t="str">
        <f>IF(Table1[[#This Row],[Etikett - B1 - Recyceltes Material Anteil (in %)]]="","",Table1[[#This Row],[Etikett - B1 - Recyceltes Material Anteil (in %)]])</f>
        <v/>
      </c>
      <c r="NU235" s="812" t="str">
        <f>IF(Table1[[#This Row],[Etikett - B1 - Beschichtung]]="","",VLOOKUP(Table1[[#This Row],[Etikett - B1 - Beschichtung]],'DD FD'!AE:AF,2,FALSE))</f>
        <v/>
      </c>
      <c r="NV235" s="815" t="str">
        <f>IF(Table1[[#This Row],[Etikett - B1 - Beschichtung Anteil (in %)]]="","",Table1[[#This Row],[Etikett - B1 - Beschichtung Anteil (in %)]])</f>
        <v/>
      </c>
      <c r="NW235" s="811" t="str">
        <f>IF(Table1[[#This Row],[Etikett - B2 - Art]]="","",VLOOKUP(Table1[[#This Row],[Etikett - B2 - Art]],'DD FD'!F:G,2,FALSE))</f>
        <v/>
      </c>
      <c r="NX235" s="812" t="str">
        <f>IF(Table1[[#This Row],[Etikett - B2 - Fraktion]]="","",VLOOKUP(Table1[[#This Row],[Etikett - B2 - Fraktion]],'DD FD'!H:J,3,FALSE))</f>
        <v/>
      </c>
      <c r="NY235" s="809" t="str">
        <f>IF(Table1[[#This Row],[Etikett - B2 - Gewicht (in G)]]="","",Table1[[#This Row],[Etikett - B2 - Gewicht (in G)]])</f>
        <v/>
      </c>
      <c r="NZ235" s="809" t="str">
        <f>IF(Table1[[#This Row],[Etikett - B2 - Lizenzierungs-pflichtig? (X=Ja)]]="","",Table1[[#This Row],[Etikett - B2 - Lizenzierungs-pflichtig? (X=Ja)]])</f>
        <v/>
      </c>
      <c r="OA235" s="809" t="str">
        <f>IF(Table1[[#This Row],[Etikett - B2 - Trennbar vom Hauptkörper? (X=Ja)]]="","",Table1[[#This Row],[Etikett - B2 - Trennbar vom Hauptkörper? (X=Ja)]])</f>
        <v/>
      </c>
      <c r="OB235" s="812" t="str">
        <f>IF(Table1[[#This Row],[Etikett - B2 - Virgin Material]]="","",VLOOKUP(Table1[[#This Row],[Etikett - B2 - Virgin Material]],'DD FD'!AJ:AK,2,FALSE))</f>
        <v/>
      </c>
      <c r="OC235" s="813" t="str">
        <f>IF(Table1[[#This Row],[Etikett - B2 - Virgin Material Anteil (in %)]]="","",Table1[[#This Row],[Etikett - B2 - Virgin Material Anteil (in %)]])</f>
        <v/>
      </c>
      <c r="OD235" s="812" t="str">
        <f>IF(Table1[[#This Row],[Etikett - B2 - Recyceltes Material]]="","",VLOOKUP(Table1[[#This Row],[Etikett - B2 - Recyceltes Material]],'DD FD'!AL:AM,2,FALSE))</f>
        <v/>
      </c>
      <c r="OE235" s="813" t="str">
        <f>IF(Table1[[#This Row],[Etikett - B2 - Recyceltes Material Anteil (in %)]]="","",Table1[[#This Row],[Etikett - B2 - Recyceltes Material Anteil (in %)]])</f>
        <v/>
      </c>
      <c r="OF235" s="812" t="str">
        <f>IF(Table1[[#This Row],[Etikett - B2 - Beschichtung]]="","",VLOOKUP(Table1[[#This Row],[Etikett - B2 - Beschichtung]],'DD FD'!AE:AF,2,FALSE))</f>
        <v/>
      </c>
      <c r="OG235" s="815" t="str">
        <f>IF(Table1[[#This Row],[Etikett - B2 - Beschichtung Anteil (in %)]]="","",Table1[[#This Row],[Etikett - B2 - Beschichtung Anteil (in %)]])</f>
        <v/>
      </c>
      <c r="OH235" s="811" t="str">
        <f>IF(Table1[[#This Row],[Etikett - B3 - Art]]="","",VLOOKUP(Table1[[#This Row],[Etikett - B3 - Art]],'DD FD'!F:G,2,FALSE))</f>
        <v/>
      </c>
      <c r="OI235" s="812" t="str">
        <f>IF(Table1[[#This Row],[Etikett - B3 - Fraktion]]="","",VLOOKUP(Table1[[#This Row],[Etikett - B3 - Fraktion]],'DD FD'!H:J,3,FALSE))</f>
        <v/>
      </c>
      <c r="OJ235" s="809" t="str">
        <f>IF(Table1[[#This Row],[Etikett - B3 - Gewicht (in G)]]="","",Table1[[#This Row],[Etikett - B3 - Gewicht (in G)]])</f>
        <v/>
      </c>
      <c r="OK235" s="809" t="str">
        <f>IF(Table1[[#This Row],[Etikett - B3 - Lizenzierungs-pflichtig? (X=Ja)]]="","",Table1[[#This Row],[Etikett - B3 - Lizenzierungs-pflichtig? (X=Ja)]])</f>
        <v/>
      </c>
      <c r="OL235" s="809" t="str">
        <f>IF(Table1[[#This Row],[Etikett - B3 - Trennbar vom Hauptkörper? (X=Ja)]]="","",Table1[[#This Row],[Etikett - B3 - Trennbar vom Hauptkörper? (X=Ja)]])</f>
        <v/>
      </c>
      <c r="OM235" s="812" t="str">
        <f>IF(Table1[[#This Row],[Etikett - B3 - Virgin Material]]="","",VLOOKUP(Table1[[#This Row],[Etikett - B3 - Virgin Material]],'DD FD'!AJ:AK,2,FALSE))</f>
        <v/>
      </c>
      <c r="ON235" s="813" t="str">
        <f>IF(Table1[[#This Row],[Etikett - B3 - Virgin Material Anteil (in %)]]="","",Table1[[#This Row],[Etikett - B3 - Virgin Material Anteil (in %)]])</f>
        <v/>
      </c>
      <c r="OO235" s="812" t="str">
        <f>IF(Table1[[#This Row],[Etikett - B3 - Recyceltes Material]]="","",VLOOKUP(Table1[[#This Row],[Etikett - B3 - Recyceltes Material]],'DD FD'!AL:AM,2,FALSE))</f>
        <v/>
      </c>
      <c r="OP235" s="813" t="str">
        <f>IF(Table1[[#This Row],[Etikett - B3 - Recyceltes Material Anteil (in %)]]="","",Table1[[#This Row],[Etikett - B3 - Recyceltes Material Anteil (in %)]])</f>
        <v/>
      </c>
      <c r="OQ235" s="812" t="str">
        <f>IF(Table1[[#This Row],[Etikett - B3 - Beschichtung]]="","",VLOOKUP(Table1[[#This Row],[Etikett - B3 - Beschichtung]],'DD FD'!AE:AF,2,FALSE))</f>
        <v/>
      </c>
      <c r="OR235" s="861" t="str">
        <f>IF(Table1[[#This Row],[Etikett - B3 - Beschichtung Anteil (in %)]]="","",Table1[[#This Row],[Etikett - B3 - Beschichtung Anteil (in %)]])</f>
        <v/>
      </c>
      <c r="OS235" s="866">
        <f>ROUNDUP(SUM(
IF(AND(LB235='DD FD'!$J$7,LD235='DD FD'!$AI$3),LC235,0),
IF(AND(LL235='DD FD'!$J$7,LN235='DD FD'!$AI$3),LM235,0),
IF(AND(LV235='DD FD'!$J$7,LX235='DD FD'!$AI$3),LW235,0),
IF(AND(MF235='DD FD'!$J$7,MH235='DD FD'!$AI$3),MG235,0),
IF(AND(MQ235='DD FD'!$J$7,MS235='DD FD'!$AI$3),MR235,0),
IF(AND(NB235='DD FD'!$J$7,ND235='DD FD'!$AI$3),NC235,0),
IF(AND(NM235='DD FD'!$J$7,NO235='DD FD'!$AI$3),NN235,0),
IF(AND(NX235='DD FD'!$J$7,NZ235='DD FD'!$AI$3),NY235,0),
IF(AND(OI235='DD FD'!$J$7,OK235='DD FD'!$AI$3),OJ235,0),
),2)</f>
        <v>0</v>
      </c>
      <c r="OT235" s="865">
        <f>ROUNDUP(SUM(
IF(AND(LB235='DD FD'!$J$6,LD235='DD FD'!$AI$3),LC235,0),
IF(AND(LL235='DD FD'!$J$6,LN235='DD FD'!$AI$3),LM235,0),
IF(AND(LV235='DD FD'!$J$6,LX235='DD FD'!$AI$3),LW235,0),
IF(AND(MF235='DD FD'!$J$6,MH235='DD FD'!$AI$3),MG235,0),
IF(AND(MQ235='DD FD'!$J$6,MS235='DD FD'!$AI$3),MR235,0),
IF(AND(NB235='DD FD'!$J$6,ND235='DD FD'!$AI$3),NC235,0),
IF(AND(NM235='DD FD'!$J$6,NO235='DD FD'!$AI$3),NN235,0),
IF(AND(NX235='DD FD'!$J$6,NZ235='DD FD'!$AI$3),NY235,0),
IF(AND(OI235='DD FD'!$J$6,OK235='DD FD'!$AI$3),OJ235,0),
),2)</f>
        <v>0</v>
      </c>
      <c r="OU235" s="865">
        <f>ROUNDUP(SUM(
IF(AND(LB235='DD FD'!$J$10,LD235='DD FD'!$AI$3),LC235,0),
IF(AND(LL235='DD FD'!$J$10,LN235='DD FD'!$AI$3),LM235,0),
IF(AND(LV235='DD FD'!$J$10,LX235='DD FD'!$AI$3),LW235,0),
IF(AND(MF235='DD FD'!$J$10,MH235='DD FD'!$AI$3),MG235,0),
IF(AND(MQ235='DD FD'!$J$10,MS235='DD FD'!$AI$3),MR235,0),
IF(AND(NB235='DD FD'!$J$10,ND235='DD FD'!$AI$3),NC235,0),
IF(AND(NM235='DD FD'!$J$10,NO235='DD FD'!$AI$3),NN235,0),
IF(AND(NX235='DD FD'!$J$10,NZ235='DD FD'!$AI$3),NY235,0),
IF(AND(OI235='DD FD'!$J$10,OK235='DD FD'!$AI$3),OJ235,0),
),2)</f>
        <v>0</v>
      </c>
      <c r="OV235" s="865">
        <f>ROUNDUP(SUM(
IF(AND(LB235='DD FD'!$J$8,LD235='DD FD'!$AI$3),LC235,0),
IF(AND(LL235='DD FD'!$J$8,LN235='DD FD'!$AI$3),LM235,0),
IF(AND(LV235='DD FD'!$J$8,LX235='DD FD'!$AI$3),LW235,0),
IF(AND(MF235='DD FD'!$J$8,MH235='DD FD'!$AI$3),MG235,0),
IF(AND(MQ235='DD FD'!$J$8,MS235='DD FD'!$AI$3),MR235,0),
IF(AND(NB235='DD FD'!$J$8,ND235='DD FD'!$AI$3),NC235,0),
IF(AND(NM235='DD FD'!$J$8,NO235='DD FD'!$AI$3),NN235,0),
IF(AND(NX235='DD FD'!$J$8,NZ235='DD FD'!$AI$3),NY235,0),
IF(AND(OI235='DD FD'!$J$8,OK235='DD FD'!$AI$3),OJ235,0),
),2)</f>
        <v>0</v>
      </c>
      <c r="OW235" s="865">
        <f>ROUNDUP(SUM(
IF(AND(LB235='DD FD'!$J$5,LD235='DD FD'!$AI$3),LC235,0),
IF(AND(LL235='DD FD'!$J$5,LN235='DD FD'!$AI$3),LM235,0),
IF(AND(LV235='DD FD'!$J$5,LX235='DD FD'!$AI$3),LW235,0),
IF(AND(MF235='DD FD'!$J$5,MH235='DD FD'!$AI$3),MG235,0),
IF(AND(MQ235='DD FD'!$J$5,MS235='DD FD'!$AI$3),MR235,0),
IF(AND(NB235='DD FD'!$J$5,ND235='DD FD'!$AI$3),NC235,0),
IF(AND(NM235='DD FD'!$J$5,NO235='DD FD'!$AI$3),NN235,0),
IF(AND(NX235='DD FD'!$J$5,NZ235='DD FD'!$AI$3),NY235,0),
IF(AND(OI235='DD FD'!$J$5,OK235='DD FD'!$AI$3),OJ235,0),
),2)</f>
        <v>0</v>
      </c>
      <c r="OX235" s="865">
        <f>ROUNDUP(SUM(
IF(AND(LB235='DD FD'!$J$9,LD235='DD FD'!$AI$3),LC235,0),
IF(AND(LL235='DD FD'!$J$9,LN235='DD FD'!$AI$3),LM235,0),
IF(AND(LV235='DD FD'!$J$9,LX235='DD FD'!$AI$3),LW235,0),
IF(AND(MF235='DD FD'!$J$9,MH235='DD FD'!$AI$3),MG235,0),
IF(AND(MQ235='DD FD'!$J$9,MS235='DD FD'!$AI$3),MR235,0),
IF(AND(NB235='DD FD'!$J$9,ND235='DD FD'!$AI$3),NC235,0),
IF(AND(NM235='DD FD'!$J$9,NO235='DD FD'!$AI$3),NN235,0),
IF(AND(NX235='DD FD'!$J$9,NZ235='DD FD'!$AI$3),NY235,0),
IF(AND(OI235='DD FD'!$J$9,OK235='DD FD'!$AI$3),OJ235,0),
),2)</f>
        <v>0</v>
      </c>
      <c r="OY235" s="865">
        <f>ROUNDUP(SUM(
IF(AND(LB235='DD FD'!$J$4,LD235='DD FD'!$AI$3),LC235,0),
IF(AND(LL235='DD FD'!$J$4,LN235='DD FD'!$AI$3),LM235,0),
IF(AND(LV235='DD FD'!$J$4,LX235='DD FD'!$AI$3),LW235,0),
IF(AND(MF235='DD FD'!$J$4,MH235='DD FD'!$AI$3),MG235,0),
IF(AND(MQ235='DD FD'!$J$4,MS235='DD FD'!$AI$3),MR235,0),
IF(AND(NB235='DD FD'!$J$4,ND235='DD FD'!$AI$3),NC235,0),
IF(AND(NM235='DD FD'!$J$4,NO235='DD FD'!$AI$3),NN235,0),
IF(AND(NX235='DD FD'!$J$4,NZ235='DD FD'!$AI$3),NY235,0),
IF(AND(OI235='DD FD'!$J$4,OK235='DD FD'!$AI$3),OJ235,0),
),2)</f>
        <v>0</v>
      </c>
      <c r="OZ235" s="867">
        <f>ROUNDUP(SUM(
IF(AND(LB235='DD FD'!$J$11,LD235='DD FD'!$AI$3),LC235,0),
IF(AND(LL235='DD FD'!$J$11,LN235='DD FD'!$AI$3),LM235,0),
IF(AND(LV235='DD FD'!$J$11,LX235='DD FD'!$AI$3),LW235,0),
IF(AND(MF235='DD FD'!$J$11,MH235='DD FD'!$AI$3),MG235,0),
IF(AND(MQ235='DD FD'!$J$11,MS235='DD FD'!$AI$3),MR235,0),
IF(AND(NB235='DD FD'!$J$11,ND235='DD FD'!$AI$3),NC235,0),
IF(AND(NM235='DD FD'!$J$11,NO235='DD FD'!$AI$3),NN235,0),
IF(AND(NX235='DD FD'!$J$11,NZ235='DD FD'!$AI$3),NY235,0),
IF(AND(OI235='DD FD'!$J$11,OK235='DD FD'!$AI$3),OJ235,0),
),2)</f>
        <v>0</v>
      </c>
    </row>
    <row r="236" spans="1:416">
      <c r="A236" s="663"/>
      <c r="B236" s="182"/>
      <c r="C236" s="282"/>
      <c r="D236" s="282"/>
      <c r="E236" s="183"/>
      <c r="F236" s="355"/>
      <c r="G236" s="359"/>
      <c r="H236" s="664"/>
      <c r="I236" s="173"/>
      <c r="J236" s="161" t="str">
        <f t="shared" si="81"/>
        <v/>
      </c>
      <c r="K236" s="633" t="str">
        <f t="shared" si="98"/>
        <v/>
      </c>
      <c r="L236" s="636"/>
      <c r="M236" s="124" t="str">
        <f t="shared" si="99"/>
        <v/>
      </c>
      <c r="N236" s="125" t="str">
        <f t="shared" si="82"/>
        <v/>
      </c>
      <c r="O236" s="175"/>
      <c r="P236" s="175"/>
      <c r="Q236" s="126" t="str">
        <f t="shared" si="100"/>
        <v/>
      </c>
      <c r="R236" s="184"/>
      <c r="S236" s="184"/>
      <c r="T236" s="182"/>
      <c r="U236" s="182"/>
      <c r="V236" s="182"/>
      <c r="W236" s="358"/>
      <c r="X236" s="182"/>
      <c r="Y236" s="183"/>
      <c r="Z236" s="123"/>
      <c r="AA236" s="176"/>
      <c r="AB236" s="176"/>
      <c r="AC236" s="176"/>
      <c r="AD236" s="176"/>
      <c r="AE236" s="176"/>
      <c r="AF236" s="176"/>
      <c r="AG236" s="127" t="str">
        <f t="shared" si="101"/>
        <v/>
      </c>
      <c r="AH236" s="127" t="str">
        <f t="shared" si="102"/>
        <v/>
      </c>
      <c r="AI236" s="370"/>
      <c r="AJ236" s="635"/>
      <c r="AK236" s="619" t="str">
        <f t="shared" si="103"/>
        <v/>
      </c>
      <c r="AL236" s="124" t="str">
        <f t="shared" si="83"/>
        <v/>
      </c>
      <c r="AM236" s="124" t="str">
        <f t="shared" si="84"/>
        <v/>
      </c>
      <c r="AN236" s="124" t="str">
        <f t="shared" si="85"/>
        <v/>
      </c>
      <c r="AO236" s="124" t="str">
        <f t="shared" si="86"/>
        <v/>
      </c>
      <c r="AP236" s="184"/>
      <c r="AQ236" s="182"/>
      <c r="AR236" s="182"/>
      <c r="AS236" s="182"/>
      <c r="AT236" s="182"/>
      <c r="AU236" s="127" t="str">
        <f t="shared" si="87"/>
        <v/>
      </c>
      <c r="AV236" s="354"/>
      <c r="AW236" s="127" t="str">
        <f t="shared" si="88"/>
        <v/>
      </c>
      <c r="AX236" s="144" t="str">
        <f t="shared" si="89"/>
        <v/>
      </c>
      <c r="AY236" s="182"/>
      <c r="AZ236" s="23"/>
      <c r="BA236" s="23"/>
      <c r="BB236" s="183"/>
      <c r="BC236" s="622"/>
      <c r="BD236" s="649" t="str">
        <f t="shared" si="104"/>
        <v/>
      </c>
      <c r="BE236" s="354"/>
      <c r="BF236" s="192" t="str">
        <f t="shared" si="105"/>
        <v/>
      </c>
      <c r="BG236" s="159"/>
      <c r="BH236" s="159"/>
      <c r="BI236" s="182"/>
      <c r="BJ236" s="194"/>
      <c r="BK236" s="194"/>
      <c r="BL236" s="194"/>
      <c r="BM236" s="127" t="str">
        <f t="shared" si="90"/>
        <v/>
      </c>
      <c r="BN236" s="194"/>
      <c r="BO236" s="178" t="str">
        <f t="shared" si="91"/>
        <v/>
      </c>
      <c r="BP236" s="191"/>
      <c r="BQ236" s="182"/>
      <c r="BR236" s="23"/>
      <c r="BS236" s="23"/>
      <c r="BT236" s="23"/>
      <c r="BU236" s="651"/>
      <c r="BV236" s="647"/>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633" t="str">
        <f t="shared" si="106"/>
        <v/>
      </c>
      <c r="DY236" s="736"/>
      <c r="DZ236" s="334"/>
      <c r="EA236" s="736"/>
      <c r="EB236" s="197"/>
      <c r="EC236" s="194"/>
      <c r="ED236" s="197"/>
      <c r="EE236" s="197"/>
      <c r="EF236" s="194"/>
      <c r="EG236" s="194"/>
      <c r="EH236" s="194"/>
      <c r="EI236" s="123" t="str">
        <f t="shared" si="92"/>
        <v/>
      </c>
      <c r="EJ236" s="194"/>
      <c r="EK236" s="620" t="str">
        <f t="shared" si="93"/>
        <v/>
      </c>
      <c r="EL236" s="756"/>
      <c r="EM236" s="620" t="str">
        <f t="shared" si="107"/>
        <v/>
      </c>
      <c r="EN236" s="733"/>
      <c r="EO236" s="163"/>
      <c r="EP236" s="163"/>
      <c r="EQ236" s="163"/>
      <c r="ER236" s="163"/>
      <c r="ES236" s="163"/>
      <c r="ET236" s="163"/>
      <c r="EU236" s="163"/>
      <c r="EV236" s="163"/>
      <c r="EW236" s="163"/>
      <c r="EX236" s="163"/>
      <c r="EY236" s="163"/>
      <c r="EZ236" s="163"/>
      <c r="FA236" s="163"/>
      <c r="FB236" s="163"/>
      <c r="FC236" s="742"/>
      <c r="FD236" s="648" t="str">
        <f t="shared" si="94"/>
        <v/>
      </c>
      <c r="FE236" s="183"/>
      <c r="FF236" s="201"/>
      <c r="FG236" s="201"/>
      <c r="FH236" s="201"/>
      <c r="FI236" s="201"/>
      <c r="FJ236" s="201"/>
      <c r="FK236" s="201"/>
      <c r="FL236" s="182"/>
      <c r="FM236" s="182"/>
      <c r="FN236" s="334"/>
      <c r="FO236" s="123" t="str">
        <f t="shared" si="95"/>
        <v/>
      </c>
      <c r="FP236" s="889" t="str">
        <f>IF(Table1[[#This Row],[Baumwollanteil (in %)]]&lt;&gt;"","05","")</f>
        <v/>
      </c>
      <c r="FQ236" s="999"/>
      <c r="FR236" s="179" t="str">
        <f t="shared" si="96"/>
        <v/>
      </c>
      <c r="FS236" s="175"/>
      <c r="FT236" s="175"/>
      <c r="FU236" s="175"/>
      <c r="FV236" s="745" t="str">
        <f t="shared" si="97"/>
        <v/>
      </c>
      <c r="FZ236" s="24"/>
      <c r="GA236" s="24"/>
      <c r="GC236" s="1010" t="str">
        <f>IF(Table1[[#This Row],[Global Trade Item Number (GTIN)]]="","",Table1[[#This Row],[Global Trade Item Number (GTIN)]])</f>
        <v/>
      </c>
      <c r="GD236" s="790" t="str">
        <f>IF(Table1[[#This Row],[WAWI-Nr./ Kreditoren-Nummer
(ASDV)]]&lt;&gt;"",Table1[[#This Row],[WAWI-Nr./ Kreditoren-Nummer
(ASDV)]],"")</f>
        <v/>
      </c>
      <c r="GE236" s="190"/>
      <c r="GF236" s="790" t="str">
        <f>IF(Table1[[#This Row],[Gültig ab (Datum)]]&lt;&gt;"","31.12.9999","")</f>
        <v/>
      </c>
      <c r="GG236" s="190"/>
      <c r="GH236" s="190"/>
      <c r="GI236" s="616"/>
      <c r="GJ236" s="765"/>
      <c r="GK236" s="763"/>
      <c r="GL236" s="617"/>
      <c r="GM236" s="617"/>
      <c r="GN236" s="617"/>
      <c r="GO236" s="617"/>
      <c r="GP236" s="617"/>
      <c r="GQ236" s="775"/>
      <c r="GR236" s="771"/>
      <c r="GS236" s="159"/>
      <c r="GT236" s="610"/>
      <c r="GU236" s="610"/>
      <c r="GV236" s="610"/>
      <c r="GW236" s="610"/>
      <c r="GX236" s="610"/>
      <c r="GY236" s="610"/>
      <c r="GZ236" s="610"/>
      <c r="HA236" s="610"/>
      <c r="HB236" s="771"/>
      <c r="HC236" s="610"/>
      <c r="HD236" s="610"/>
      <c r="HE236" s="610"/>
      <c r="HF236" s="610"/>
      <c r="HG236" s="610"/>
      <c r="HH236" s="610"/>
      <c r="HI236" s="610"/>
      <c r="HJ236" s="610"/>
      <c r="HK236" s="610"/>
      <c r="HL236" s="771"/>
      <c r="HM236" s="610"/>
      <c r="HN236" s="610"/>
      <c r="HO236" s="610"/>
      <c r="HP236" s="610"/>
      <c r="HQ236" s="610"/>
      <c r="HR236" s="610"/>
      <c r="HS236" s="610"/>
      <c r="HT236" s="610"/>
      <c r="HU236" s="610"/>
      <c r="HV236" s="771"/>
      <c r="HW236" s="610"/>
      <c r="HX236" s="610"/>
      <c r="HY236" s="610"/>
      <c r="HZ236" s="610"/>
      <c r="IA236" s="610"/>
      <c r="IB236" s="610"/>
      <c r="IC236" s="610"/>
      <c r="ID236" s="610"/>
      <c r="IE236" s="610"/>
      <c r="IF236" s="610"/>
      <c r="IG236" s="771"/>
      <c r="IH236" s="610"/>
      <c r="II236" s="610"/>
      <c r="IJ236" s="610"/>
      <c r="IK236" s="610"/>
      <c r="IL236" s="610"/>
      <c r="IM236" s="610"/>
      <c r="IN236" s="610"/>
      <c r="IO236" s="610"/>
      <c r="IP236" s="610"/>
      <c r="IQ236" s="610"/>
      <c r="IR236" s="771"/>
      <c r="IS236" s="610"/>
      <c r="IT236" s="610"/>
      <c r="IU236" s="610"/>
      <c r="IV236" s="610"/>
      <c r="IW236" s="610"/>
      <c r="IX236" s="610"/>
      <c r="IY236" s="610"/>
      <c r="IZ236" s="610"/>
      <c r="JA236" s="610"/>
      <c r="JB236" s="610"/>
      <c r="JC236" s="771"/>
      <c r="JD236" s="610"/>
      <c r="JE236" s="610"/>
      <c r="JF236" s="610"/>
      <c r="JG236" s="610"/>
      <c r="JH236" s="610"/>
      <c r="JI236" s="610"/>
      <c r="JJ236" s="610"/>
      <c r="JK236" s="610"/>
      <c r="JL236" s="610"/>
      <c r="JM236" s="827"/>
      <c r="JN236" s="771"/>
      <c r="JO236" s="610"/>
      <c r="JP236" s="610"/>
      <c r="JQ236" s="610"/>
      <c r="JR236" s="610"/>
      <c r="JS236" s="610"/>
      <c r="JT236" s="610"/>
      <c r="JU236" s="610"/>
      <c r="JV236" s="610"/>
      <c r="JW236" s="610"/>
      <c r="JX236" s="610"/>
      <c r="JY236" s="771"/>
      <c r="JZ236" s="610"/>
      <c r="KA236" s="610"/>
      <c r="KB236" s="610"/>
      <c r="KC236" s="610"/>
      <c r="KD236" s="610"/>
      <c r="KE236" s="610"/>
      <c r="KF236" s="610"/>
      <c r="KG236" s="610"/>
      <c r="KH236" s="610"/>
      <c r="KI236" s="610"/>
      <c r="KL236" s="803" t="str">
        <f>IF(Table1[[#This Row],[GTIN]]&lt;&gt;"",Table1[[#This Row],[GTIN]],"")</f>
        <v/>
      </c>
      <c r="KM236" s="804" t="str">
        <f>Table1[[#This Row],[Kreditor]]</f>
        <v/>
      </c>
      <c r="KN236" s="805" t="str">
        <f>IF(Table1[[#This Row],[Gültig ab (Datum)]]&lt;&gt;"",Table1[[#This Row],[Gültig ab (Datum)]],"")</f>
        <v/>
      </c>
      <c r="KO236" s="805" t="str">
        <f>Table1[[#This Row],[Gültig bis]]</f>
        <v/>
      </c>
      <c r="KP236" s="818" t="str">
        <f>IF(Table1[[#This Row],[Artikel verpackt? 
(X=Ja)]]="","",Table1[[#This Row],[Artikel verpackt? 
(X=Ja)]])</f>
        <v/>
      </c>
      <c r="KQ236" s="806" t="str">
        <f>IF(Table1[[#This Row],[Verpackung recyclingfähig?
(X=Ja)]]="","",Table1[[#This Row],[Verpackung recyclingfähig?
(X=Ja)]])</f>
        <v/>
      </c>
      <c r="KR236" s="807"/>
      <c r="KS236" s="808"/>
      <c r="KT236" s="809"/>
      <c r="KU236" s="809"/>
      <c r="KV236" s="809"/>
      <c r="KW236" s="809"/>
      <c r="KX236" s="809"/>
      <c r="KY236" s="809"/>
      <c r="KZ236" s="810"/>
      <c r="LA236" s="811" t="str">
        <f>IF(Table1[[#This Row],[Hauptkörper - B1 - Art]]="","",VLOOKUP(Table1[[#This Row],[Hauptkörper - B1 - Art]],'DD FD'!B:C,2,FALSE))</f>
        <v/>
      </c>
      <c r="LB236" s="812" t="str">
        <f>IF(Table1[[#This Row],[Hauptkörper - B1 - Fraktion]]="","",VLOOKUP(Table1[[#This Row],[Hauptkörper - B1 - Fraktion]],'DD FD'!H:J,3,FALSE))</f>
        <v/>
      </c>
      <c r="LC236" s="809" t="str">
        <f>IF(Table1[[#This Row],[Hauptkörper - B1 - Gewicht
(in G)]]="","",Table1[[#This Row],[Hauptkörper - B1 - Gewicht
(in G)]])</f>
        <v/>
      </c>
      <c r="LD236" s="809" t="str">
        <f>IF(Table1[[#This Row],[Hauptkörper - B1 - Lizenzierungs-pflichtig? (X=Ja)]]="","",Table1[[#This Row],[Hauptkörper - B1 - Lizenzierungs-pflichtig? (X=Ja)]])</f>
        <v/>
      </c>
      <c r="LE236" s="812" t="str">
        <f>IF(Table1[[#This Row],[Hauptkörper - B1 - Virgin Material]]="","",VLOOKUP(Table1[[#This Row],[Hauptkörper - B1 - Virgin Material]],'DD FD'!AJ:AK,2,FALSE))</f>
        <v/>
      </c>
      <c r="LF236" s="813" t="str">
        <f>IF(Table1[[#This Row],[Hauptkörper - B1 - Virgin Material Anteil (in %)]]="","",Table1[[#This Row],[Hauptkörper - B1 - Virgin Material Anteil (in %)]])</f>
        <v/>
      </c>
      <c r="LG236" s="812" t="str">
        <f>IF(Table1[[#This Row],[Hauptkörper - B1 - Recyceltes Material]]="","",VLOOKUP(Table1[[#This Row],[Hauptkörper - B1 - Recyceltes Material]],'DD FD'!AL:AM,2,FALSE))</f>
        <v/>
      </c>
      <c r="LH236" s="813" t="str">
        <f>IF(Table1[[#This Row],[Hauptkörper - B1 - Recyceltes Material Anteil (in %)]]="","",Table1[[#This Row],[Hauptkörper - B1 - Recyceltes Material Anteil (in %)]])</f>
        <v/>
      </c>
      <c r="LI236" s="814" t="str">
        <f>IF(Table1[[#This Row],[Hauptkörper - B1 - Beschichtung]]="","",VLOOKUP(Table1[[#This Row],[Hauptkörper - B1 - Beschichtung]],'DD FD'!AE:AF,2,FALSE))</f>
        <v/>
      </c>
      <c r="LJ236" s="815" t="str">
        <f>IF(Table1[[#This Row],[Hauptkörper - B1 - Beschichtung Anteil (in %)]]="","",Table1[[#This Row],[Hauptkörper - B1 - Beschichtung Anteil (in %)]])</f>
        <v/>
      </c>
      <c r="LK236" s="811" t="str">
        <f>IF(Table1[[#This Row],[Hauptkörper - B2 - Art]]="","",VLOOKUP(Table1[[#This Row],[Hauptkörper - B2 - Art]],'DD FD'!B:C,2,FALSE))</f>
        <v/>
      </c>
      <c r="LL236" s="812" t="str">
        <f>IF(Table1[[#This Row],[Hauptkörper - B2 - Fraktion]]="","",VLOOKUP(Table1[[#This Row],[Hauptkörper - B2 - Fraktion]],'DD FD'!H:J,3,FALSE))</f>
        <v/>
      </c>
      <c r="LM236" s="809" t="str">
        <f>IF(Table1[[#This Row],[Hauptkörper - B2 - Gewicht
(in G)]]="","",Table1[[#This Row],[Hauptkörper - B2 - Gewicht
(in G)]])</f>
        <v/>
      </c>
      <c r="LN236" s="809" t="str">
        <f>IF(Table1[[#This Row],[Hauptkörper - B2 - Lizenzierungs-pflichtig? (X=Ja)]]="","",Table1[[#This Row],[Hauptkörper - B2 - Lizenzierungs-pflichtig? (X=Ja)]])</f>
        <v/>
      </c>
      <c r="LO236" s="812" t="str">
        <f>IF(Table1[[#This Row],[Hauptkörper - B2 - Virgin Material]]="","",VLOOKUP(Table1[[#This Row],[Hauptkörper - B2 - Virgin Material]],'DD FD'!AJ:AK,2,FALSE))</f>
        <v/>
      </c>
      <c r="LP236" s="813" t="str">
        <f>IF(Table1[[#This Row],[Hauptkörper - B2 - Virgin Material Anteil (in %)]]="","",Table1[[#This Row],[Hauptkörper - B2 - Virgin Material Anteil (in %)]])</f>
        <v/>
      </c>
      <c r="LQ236" s="812" t="str">
        <f>IF(Table1[[#This Row],[Hauptkörper - B2 - Recyceltes Material]]="","",VLOOKUP(Table1[[#This Row],[Hauptkörper - B2 - Recyceltes Material]],'DD FD'!AL:AM,2,FALSE))</f>
        <v/>
      </c>
      <c r="LR236" s="813" t="str">
        <f>IF(Table1[[#This Row],[Hauptkörper - B2 - Recyceltes Material Anteil (in %)]]="","",Table1[[#This Row],[Hauptkörper - B2 - Recyceltes Material Anteil (in %)]])</f>
        <v/>
      </c>
      <c r="LS236" s="812" t="str">
        <f>IF(Table1[[#This Row],[Hauptkörper - B2 - Beschichtung]]="","",VLOOKUP(Table1[[#This Row],[Hauptkörper - B2 - Beschichtung]],'DD FD'!AE:AF,2,FALSE))</f>
        <v/>
      </c>
      <c r="LT236" s="815" t="str">
        <f>IF(Table1[[#This Row],[Hauptkörper - B2 - Beschichtung Anteil (in %)]]="","",Table1[[#This Row],[Hauptkörper - B2 - Beschichtung Anteil (in %)]])</f>
        <v/>
      </c>
      <c r="LU236" s="811" t="str">
        <f>IF(Table1[[#This Row],[Hauptkörper - B3 - Art]]="","",VLOOKUP(Table1[[#This Row],[Hauptkörper - B3 - Art]],'DD FD'!B:C,2,FALSE))</f>
        <v/>
      </c>
      <c r="LV236" s="812" t="str">
        <f>IF(Table1[[#This Row],[Hauptkörper - B3 - Fraktion]]="","",VLOOKUP(Table1[[#This Row],[Hauptkörper - B3 - Fraktion]],'DD FD'!H:J,3,FALSE))</f>
        <v/>
      </c>
      <c r="LW236" s="809" t="str">
        <f>IF(Table1[[#This Row],[Hauptkörper - B3 - Gewicht
(in G)]]="","",Table1[[#This Row],[Hauptkörper - B3 - Gewicht
(in G)]])</f>
        <v/>
      </c>
      <c r="LX236" s="809" t="str">
        <f>IF(Table1[[#This Row],[Hauptkörper - B3 - Lizenzierungs-pflichtig? (X=Ja)]]="","",Table1[[#This Row],[Hauptkörper - B3 - Lizenzierungs-pflichtig? (X=Ja)]])</f>
        <v/>
      </c>
      <c r="LY236" s="812" t="str">
        <f>IF(Table1[[#This Row],[Hauptkörper - B3 - Virgin Material]]="","",VLOOKUP(Table1[[#This Row],[Hauptkörper - B3 - Virgin Material]],'DD FD'!AJ:AK,2,FALSE))</f>
        <v/>
      </c>
      <c r="LZ236" s="813" t="str">
        <f>IF(Table1[[#This Row],[Hauptkörper - B3 - Virgin Material Anteil (in %)]]="","",Table1[[#This Row],[Hauptkörper - B3 - Virgin Material Anteil (in %)]])</f>
        <v/>
      </c>
      <c r="MA236" s="812" t="str">
        <f>IF(Table1[[#This Row],[Hauptkörper - B3 - Recyceltes Material]]="","",VLOOKUP(Table1[[#This Row],[Hauptkörper - B3 - Recyceltes Material]],'DD FD'!AL:AM,2,FALSE))</f>
        <v/>
      </c>
      <c r="MB236" s="813" t="str">
        <f>IF(Table1[[#This Row],[Hauptkörper - B3 - Recyceltes Material Anteil (in %)]]="","",Table1[[#This Row],[Hauptkörper - B3 - Recyceltes Material Anteil (in %)]])</f>
        <v/>
      </c>
      <c r="MC236" s="812" t="str">
        <f>IF(Table1[[#This Row],[Hauptkörper - B3 - Beschichtung]]="","",VLOOKUP(Table1[[#This Row],[Hauptkörper - B3 - Beschichtung]],'DD FD'!AE:AF,2,FALSE))</f>
        <v/>
      </c>
      <c r="MD236" s="815" t="str">
        <f>IF(Table1[[#This Row],[Hauptkörper - B3 - Beschichtung Anteil (in %)]]="","",Table1[[#This Row],[Hauptkörper - B3 - Beschichtung Anteil (in %)]])</f>
        <v/>
      </c>
      <c r="ME236" s="811" t="str">
        <f>IF(Table1[[#This Row],[Verschluss - B1 - Art]]="","",VLOOKUP(Table1[[#This Row],[Verschluss - B1 - Art]],'DD FD'!D:E,2,FALSE))</f>
        <v/>
      </c>
      <c r="MF236" s="812" t="str">
        <f>IF(Table1[[#This Row],[Verschluss - B1 - Fraktion]]="","",VLOOKUP(Table1[[#This Row],[Verschluss - B1 - Fraktion]],'DD FD'!H:J,3,FALSE))</f>
        <v/>
      </c>
      <c r="MG236" s="809" t="str">
        <f>IF(Table1[[#This Row],[Verschluss - B1 - Gewicht (in G)]]="","",Table1[[#This Row],[Verschluss - B1 - Gewicht (in G)]])</f>
        <v/>
      </c>
      <c r="MH236" s="809" t="str">
        <f>IF(Table1[[#This Row],[Verschluss - B1 - Lizenzierungs-pflichtig? (X=Ja)]]="","",Table1[[#This Row],[Verschluss - B1 - Lizenzierungs-pflichtig? (X=Ja)]])</f>
        <v/>
      </c>
      <c r="MI236" s="809" t="str">
        <f>IF(Table1[[#This Row],[Verschluss - B1 - Trennbar vom Hauptkörper? (X=Ja)]]="","",Table1[[#This Row],[Verschluss - B1 - Trennbar vom Hauptkörper? (X=Ja)]])</f>
        <v/>
      </c>
      <c r="MJ236" s="812" t="str">
        <f>IF(Table1[[#This Row],[Verschluss - B1 - Virgin Material]]="","",VLOOKUP(Table1[[#This Row],[Verschluss - B1 - Virgin Material]],'DD FD'!AJ:AK,2,FALSE))</f>
        <v/>
      </c>
      <c r="MK236" s="813" t="str">
        <f>IF(Table1[[#This Row],[Verschluss - B1 - Virgin Material Anteil (in %)]]="","",Table1[[#This Row],[Verschluss - B1 - Virgin Material Anteil (in %)]])</f>
        <v/>
      </c>
      <c r="ML236" s="812" t="str">
        <f>IF(Table1[[#This Row],[Verschluss - B1 - Recyceltes Material]]="","",VLOOKUP(Table1[[#This Row],[Verschluss - B1 - Recyceltes Material]],'DD FD'!AL:AM,2,FALSE))</f>
        <v/>
      </c>
      <c r="MM236" s="813" t="str">
        <f>IF(Table1[[#This Row],[Verschluss - B1 - Recyceltes Material Anteil (in %)]]="","",Table1[[#This Row],[Verschluss - B1 - Recyceltes Material Anteil (in %)]])</f>
        <v/>
      </c>
      <c r="MN236" s="812" t="str">
        <f>IF(Table1[[#This Row],[Verschluss - B1 - Beschichtung]]="","",VLOOKUP(Table1[[#This Row],[Verschluss - B1 - Beschichtung]],'DD FD'!AE:AF,2,FALSE))</f>
        <v/>
      </c>
      <c r="MO236" s="815" t="str">
        <f>IF(Table1[[#This Row],[Verschluss - B1 - Beschichtung Anteil (in %)]]="","",Table1[[#This Row],[Verschluss - B1 - Beschichtung Anteil (in %)]])</f>
        <v/>
      </c>
      <c r="MP236" s="811" t="str">
        <f>IF(Table1[[#This Row],[Verschluss - B2 - Art]]="","",VLOOKUP(Table1[[#This Row],[Verschluss - B2 - Art]],'DD FD'!D:E,2,FALSE))</f>
        <v/>
      </c>
      <c r="MQ236" s="812" t="str">
        <f>IF(Table1[[#This Row],[Verschluss - B2 - Fraktion]]="","",VLOOKUP(Table1[[#This Row],[Verschluss - B2 - Fraktion]],'DD FD'!H:J,3,FALSE))</f>
        <v/>
      </c>
      <c r="MR236" s="809" t="str">
        <f>IF(Table1[[#This Row],[Verschluss - B2 - Gewicht (in G)]]="","",Table1[[#This Row],[Verschluss - B2 - Gewicht (in G)]])</f>
        <v/>
      </c>
      <c r="MS236" s="809" t="str">
        <f>IF(Table1[[#This Row],[Verschluss - B2 - Lizenzierungs-pflichtig? (X=Ja)]]="","",Table1[[#This Row],[Verschluss - B2 - Lizenzierungs-pflichtig? (X=Ja)]])</f>
        <v/>
      </c>
      <c r="MT236" s="809" t="str">
        <f>IF(Table1[[#This Row],[Verschluss - B2 - Trennbar vom Hauptkörper? (X=Ja)]]="","",Table1[[#This Row],[Verschluss - B2 - Trennbar vom Hauptkörper? (X=Ja)]])</f>
        <v/>
      </c>
      <c r="MU236" s="812" t="str">
        <f>IF(Table1[[#This Row],[Verschluss - B2 - Virgin Material]]="","",VLOOKUP(Table1[[#This Row],[Verschluss - B2 - Virgin Material]],'DD FD'!AJ:AK,2,FALSE))</f>
        <v/>
      </c>
      <c r="MV236" s="813" t="str">
        <f>IF(Table1[[#This Row],[Verschluss - B2 - Virgin Material Anteil (in %)]]="","",Table1[[#This Row],[Verschluss - B2 - Virgin Material Anteil (in %)]])</f>
        <v/>
      </c>
      <c r="MW236" s="812" t="str">
        <f>IF(Table1[[#This Row],[Verschluss - B2 - Recyceltes Material]]="","",VLOOKUP(Table1[[#This Row],[Verschluss - B2 - Recyceltes Material]],'DD FD'!AL:AM,2,FALSE))</f>
        <v/>
      </c>
      <c r="MX236" s="813" t="str">
        <f>IF(Table1[[#This Row],[Verschluss - B2 - Recyceltes Material Anteil (in %)]]="","",Table1[[#This Row],[Verschluss - B2 - Recyceltes Material Anteil (in %)]])</f>
        <v/>
      </c>
      <c r="MY236" s="812" t="str">
        <f>IF(Table1[[#This Row],[Verschluss - B2 - Beschichtung]]="","",VLOOKUP(Table1[[#This Row],[Verschluss - B2 - Beschichtung]],'DD FD'!AE:AF,2,FALSE))</f>
        <v/>
      </c>
      <c r="MZ236" s="815" t="str">
        <f>IF(Table1[[#This Row],[Verschluss - B2 - Beschichtung Anteil (in %)]]="","",Table1[[#This Row],[Verschluss - B2 - Beschichtung Anteil (in %)]])</f>
        <v/>
      </c>
      <c r="NA236" s="811" t="str">
        <f>IF(Table1[[#This Row],[Verschluss - B3 - Art]]="","",VLOOKUP(Table1[[#This Row],[Verschluss - B3 - Art]],'DD FD'!D:E,2,FALSE))</f>
        <v/>
      </c>
      <c r="NB236" s="812" t="str">
        <f>IF(Table1[[#This Row],[Verschluss - B3 - Fraktion]]="","",VLOOKUP(Table1[[#This Row],[Verschluss - B3 - Fraktion]],'DD FD'!H:J,3,FALSE))</f>
        <v/>
      </c>
      <c r="NC236" s="809" t="str">
        <f>IF(Table1[[#This Row],[Verschluss - B3 - Gewicht (in G)]]="","",Table1[[#This Row],[Verschluss - B3 - Gewicht (in G)]])</f>
        <v/>
      </c>
      <c r="ND236" s="809" t="str">
        <f>IF(Table1[[#This Row],[Verschluss - B3 - Lizenzierungs-pflichtig? (X=Ja)]]="","",Table1[[#This Row],[Verschluss - B3 - Lizenzierungs-pflichtig? (X=Ja)]])</f>
        <v/>
      </c>
      <c r="NE236" s="809" t="str">
        <f>IF(Table1[[#This Row],[Verschluss - B3 - Trennbar vom Hauptkörper? (X=Ja)]]="","",Table1[[#This Row],[Verschluss - B3 - Trennbar vom Hauptkörper? (X=Ja)]])</f>
        <v/>
      </c>
      <c r="NF236" s="812" t="str">
        <f>IF(Table1[[#This Row],[Verschluss - B3 - Virgin Material]]="","",VLOOKUP(Table1[[#This Row],[Verschluss - B3 - Virgin Material]],'DD FD'!AJ:AK,2,FALSE))</f>
        <v/>
      </c>
      <c r="NG236" s="813" t="str">
        <f>IF(Table1[[#This Row],[Verschluss - B3 - Virgin Material Anteil (in %)]]="","",Table1[[#This Row],[Verschluss - B3 - Virgin Material Anteil (in %)]])</f>
        <v/>
      </c>
      <c r="NH236" s="812" t="str">
        <f>IF(Table1[[#This Row],[Verschluss - B3 - Recyceltes Material]]="","",VLOOKUP(Table1[[#This Row],[Verschluss - B3 - Recyceltes Material]],'DD FD'!AL:AM,2,FALSE))</f>
        <v/>
      </c>
      <c r="NI236" s="813" t="str">
        <f>IF(Table1[[#This Row],[Verschluss - B3 - Recyceltes Material Anteil (in %)]]="","",Table1[[#This Row],[Verschluss - B3 - Recyceltes Material Anteil (in %)]])</f>
        <v/>
      </c>
      <c r="NJ236" s="812" t="str">
        <f>IF(Table1[[#This Row],[Verschluss - B3 - Beschichtung]]="","",VLOOKUP(Table1[[#This Row],[Verschluss - B3 - Beschichtung]],'DD FD'!AE:AF,2,FALSE))</f>
        <v/>
      </c>
      <c r="NK236" s="815" t="str">
        <f>IF(Table1[[#This Row],[Verschluss - B3 - Beschichtung Anteil (in %)]]="","",Table1[[#This Row],[Verschluss - B3 - Beschichtung Anteil (in %)]])</f>
        <v/>
      </c>
      <c r="NL236" s="811" t="str">
        <f>IF(Table1[[#This Row],[Etikett - B1 - Art]]="","",VLOOKUP(Table1[[#This Row],[Etikett - B1 - Art]],'DD FD'!F:G,2,FALSE))</f>
        <v/>
      </c>
      <c r="NM236" s="812" t="str">
        <f>IF(Table1[[#This Row],[Etikett - B1 - Fraktion]]="","",VLOOKUP(Table1[[#This Row],[Etikett - B1 - Fraktion]],'DD FD'!H:J,3,FALSE))</f>
        <v/>
      </c>
      <c r="NN236" s="809" t="str">
        <f>IF(Table1[[#This Row],[Etikett - B1 - Gewicht (in G)]]="","",Table1[[#This Row],[Etikett - B1 - Gewicht (in G)]])</f>
        <v/>
      </c>
      <c r="NO236" s="809" t="str">
        <f>IF(Table1[[#This Row],[Etikett - B1 - Lizenzierungs-pflichtig? (X=Ja)]]="","",Table1[[#This Row],[Etikett - B1 - Lizenzierungs-pflichtig? (X=Ja)]])</f>
        <v/>
      </c>
      <c r="NP236" s="809" t="str">
        <f>IF(Table1[[#This Row],[Etikett - B1 - Trennbar vom Hauptkörper? (X=Ja)]]="","",Table1[[#This Row],[Etikett - B1 - Trennbar vom Hauptkörper? (X=Ja)]])</f>
        <v/>
      </c>
      <c r="NQ236" s="812" t="str">
        <f>IF(Table1[[#This Row],[Etikett - B1 - Virgin Material]]="","",VLOOKUP(Table1[[#This Row],[Etikett - B1 - Virgin Material]],'DD FD'!AJ:AK,2,FALSE))</f>
        <v/>
      </c>
      <c r="NR236" s="813" t="str">
        <f>IF(Table1[[#This Row],[Etikett - B1 - Virgin Material Anteil (in %)]]="","",Table1[[#This Row],[Etikett - B1 - Virgin Material Anteil (in %)]])</f>
        <v/>
      </c>
      <c r="NS236" s="812" t="str">
        <f>IF(Table1[[#This Row],[Etikett - B1 - Recyceltes Material]]="","",VLOOKUP(Table1[[#This Row],[Etikett - B1 - Recyceltes Material]],'DD FD'!AL:AM,2,FALSE))</f>
        <v/>
      </c>
      <c r="NT236" s="813" t="str">
        <f>IF(Table1[[#This Row],[Etikett - B1 - Recyceltes Material Anteil (in %)]]="","",Table1[[#This Row],[Etikett - B1 - Recyceltes Material Anteil (in %)]])</f>
        <v/>
      </c>
      <c r="NU236" s="812" t="str">
        <f>IF(Table1[[#This Row],[Etikett - B1 - Beschichtung]]="","",VLOOKUP(Table1[[#This Row],[Etikett - B1 - Beschichtung]],'DD FD'!AE:AF,2,FALSE))</f>
        <v/>
      </c>
      <c r="NV236" s="815" t="str">
        <f>IF(Table1[[#This Row],[Etikett - B1 - Beschichtung Anteil (in %)]]="","",Table1[[#This Row],[Etikett - B1 - Beschichtung Anteil (in %)]])</f>
        <v/>
      </c>
      <c r="NW236" s="811" t="str">
        <f>IF(Table1[[#This Row],[Etikett - B2 - Art]]="","",VLOOKUP(Table1[[#This Row],[Etikett - B2 - Art]],'DD FD'!F:G,2,FALSE))</f>
        <v/>
      </c>
      <c r="NX236" s="812" t="str">
        <f>IF(Table1[[#This Row],[Etikett - B2 - Fraktion]]="","",VLOOKUP(Table1[[#This Row],[Etikett - B2 - Fraktion]],'DD FD'!H:J,3,FALSE))</f>
        <v/>
      </c>
      <c r="NY236" s="809" t="str">
        <f>IF(Table1[[#This Row],[Etikett - B2 - Gewicht (in G)]]="","",Table1[[#This Row],[Etikett - B2 - Gewicht (in G)]])</f>
        <v/>
      </c>
      <c r="NZ236" s="809" t="str">
        <f>IF(Table1[[#This Row],[Etikett - B2 - Lizenzierungs-pflichtig? (X=Ja)]]="","",Table1[[#This Row],[Etikett - B2 - Lizenzierungs-pflichtig? (X=Ja)]])</f>
        <v/>
      </c>
      <c r="OA236" s="809" t="str">
        <f>IF(Table1[[#This Row],[Etikett - B2 - Trennbar vom Hauptkörper? (X=Ja)]]="","",Table1[[#This Row],[Etikett - B2 - Trennbar vom Hauptkörper? (X=Ja)]])</f>
        <v/>
      </c>
      <c r="OB236" s="812" t="str">
        <f>IF(Table1[[#This Row],[Etikett - B2 - Virgin Material]]="","",VLOOKUP(Table1[[#This Row],[Etikett - B2 - Virgin Material]],'DD FD'!AJ:AK,2,FALSE))</f>
        <v/>
      </c>
      <c r="OC236" s="813" t="str">
        <f>IF(Table1[[#This Row],[Etikett - B2 - Virgin Material Anteil (in %)]]="","",Table1[[#This Row],[Etikett - B2 - Virgin Material Anteil (in %)]])</f>
        <v/>
      </c>
      <c r="OD236" s="812" t="str">
        <f>IF(Table1[[#This Row],[Etikett - B2 - Recyceltes Material]]="","",VLOOKUP(Table1[[#This Row],[Etikett - B2 - Recyceltes Material]],'DD FD'!AL:AM,2,FALSE))</f>
        <v/>
      </c>
      <c r="OE236" s="813" t="str">
        <f>IF(Table1[[#This Row],[Etikett - B2 - Recyceltes Material Anteil (in %)]]="","",Table1[[#This Row],[Etikett - B2 - Recyceltes Material Anteil (in %)]])</f>
        <v/>
      </c>
      <c r="OF236" s="812" t="str">
        <f>IF(Table1[[#This Row],[Etikett - B2 - Beschichtung]]="","",VLOOKUP(Table1[[#This Row],[Etikett - B2 - Beschichtung]],'DD FD'!AE:AF,2,FALSE))</f>
        <v/>
      </c>
      <c r="OG236" s="815" t="str">
        <f>IF(Table1[[#This Row],[Etikett - B2 - Beschichtung Anteil (in %)]]="","",Table1[[#This Row],[Etikett - B2 - Beschichtung Anteil (in %)]])</f>
        <v/>
      </c>
      <c r="OH236" s="811" t="str">
        <f>IF(Table1[[#This Row],[Etikett - B3 - Art]]="","",VLOOKUP(Table1[[#This Row],[Etikett - B3 - Art]],'DD FD'!F:G,2,FALSE))</f>
        <v/>
      </c>
      <c r="OI236" s="812" t="str">
        <f>IF(Table1[[#This Row],[Etikett - B3 - Fraktion]]="","",VLOOKUP(Table1[[#This Row],[Etikett - B3 - Fraktion]],'DD FD'!H:J,3,FALSE))</f>
        <v/>
      </c>
      <c r="OJ236" s="809" t="str">
        <f>IF(Table1[[#This Row],[Etikett - B3 - Gewicht (in G)]]="","",Table1[[#This Row],[Etikett - B3 - Gewicht (in G)]])</f>
        <v/>
      </c>
      <c r="OK236" s="809" t="str">
        <f>IF(Table1[[#This Row],[Etikett - B3 - Lizenzierungs-pflichtig? (X=Ja)]]="","",Table1[[#This Row],[Etikett - B3 - Lizenzierungs-pflichtig? (X=Ja)]])</f>
        <v/>
      </c>
      <c r="OL236" s="809" t="str">
        <f>IF(Table1[[#This Row],[Etikett - B3 - Trennbar vom Hauptkörper? (X=Ja)]]="","",Table1[[#This Row],[Etikett - B3 - Trennbar vom Hauptkörper? (X=Ja)]])</f>
        <v/>
      </c>
      <c r="OM236" s="812" t="str">
        <f>IF(Table1[[#This Row],[Etikett - B3 - Virgin Material]]="","",VLOOKUP(Table1[[#This Row],[Etikett - B3 - Virgin Material]],'DD FD'!AJ:AK,2,FALSE))</f>
        <v/>
      </c>
      <c r="ON236" s="813" t="str">
        <f>IF(Table1[[#This Row],[Etikett - B3 - Virgin Material Anteil (in %)]]="","",Table1[[#This Row],[Etikett - B3 - Virgin Material Anteil (in %)]])</f>
        <v/>
      </c>
      <c r="OO236" s="812" t="str">
        <f>IF(Table1[[#This Row],[Etikett - B3 - Recyceltes Material]]="","",VLOOKUP(Table1[[#This Row],[Etikett - B3 - Recyceltes Material]],'DD FD'!AL:AM,2,FALSE))</f>
        <v/>
      </c>
      <c r="OP236" s="813" t="str">
        <f>IF(Table1[[#This Row],[Etikett - B3 - Recyceltes Material Anteil (in %)]]="","",Table1[[#This Row],[Etikett - B3 - Recyceltes Material Anteil (in %)]])</f>
        <v/>
      </c>
      <c r="OQ236" s="812" t="str">
        <f>IF(Table1[[#This Row],[Etikett - B3 - Beschichtung]]="","",VLOOKUP(Table1[[#This Row],[Etikett - B3 - Beschichtung]],'DD FD'!AE:AF,2,FALSE))</f>
        <v/>
      </c>
      <c r="OR236" s="861" t="str">
        <f>IF(Table1[[#This Row],[Etikett - B3 - Beschichtung Anteil (in %)]]="","",Table1[[#This Row],[Etikett - B3 - Beschichtung Anteil (in %)]])</f>
        <v/>
      </c>
      <c r="OS236" s="866">
        <f>ROUNDUP(SUM(
IF(AND(LB236='DD FD'!$J$7,LD236='DD FD'!$AI$3),LC236,0),
IF(AND(LL236='DD FD'!$J$7,LN236='DD FD'!$AI$3),LM236,0),
IF(AND(LV236='DD FD'!$J$7,LX236='DD FD'!$AI$3),LW236,0),
IF(AND(MF236='DD FD'!$J$7,MH236='DD FD'!$AI$3),MG236,0),
IF(AND(MQ236='DD FD'!$J$7,MS236='DD FD'!$AI$3),MR236,0),
IF(AND(NB236='DD FD'!$J$7,ND236='DD FD'!$AI$3),NC236,0),
IF(AND(NM236='DD FD'!$J$7,NO236='DD FD'!$AI$3),NN236,0),
IF(AND(NX236='DD FD'!$J$7,NZ236='DD FD'!$AI$3),NY236,0),
IF(AND(OI236='DD FD'!$J$7,OK236='DD FD'!$AI$3),OJ236,0),
),2)</f>
        <v>0</v>
      </c>
      <c r="OT236" s="865">
        <f>ROUNDUP(SUM(
IF(AND(LB236='DD FD'!$J$6,LD236='DD FD'!$AI$3),LC236,0),
IF(AND(LL236='DD FD'!$J$6,LN236='DD FD'!$AI$3),LM236,0),
IF(AND(LV236='DD FD'!$J$6,LX236='DD FD'!$AI$3),LW236,0),
IF(AND(MF236='DD FD'!$J$6,MH236='DD FD'!$AI$3),MG236,0),
IF(AND(MQ236='DD FD'!$J$6,MS236='DD FD'!$AI$3),MR236,0),
IF(AND(NB236='DD FD'!$J$6,ND236='DD FD'!$AI$3),NC236,0),
IF(AND(NM236='DD FD'!$J$6,NO236='DD FD'!$AI$3),NN236,0),
IF(AND(NX236='DD FD'!$J$6,NZ236='DD FD'!$AI$3),NY236,0),
IF(AND(OI236='DD FD'!$J$6,OK236='DD FD'!$AI$3),OJ236,0),
),2)</f>
        <v>0</v>
      </c>
      <c r="OU236" s="865">
        <f>ROUNDUP(SUM(
IF(AND(LB236='DD FD'!$J$10,LD236='DD FD'!$AI$3),LC236,0),
IF(AND(LL236='DD FD'!$J$10,LN236='DD FD'!$AI$3),LM236,0),
IF(AND(LV236='DD FD'!$J$10,LX236='DD FD'!$AI$3),LW236,0),
IF(AND(MF236='DD FD'!$J$10,MH236='DD FD'!$AI$3),MG236,0),
IF(AND(MQ236='DD FD'!$J$10,MS236='DD FD'!$AI$3),MR236,0),
IF(AND(NB236='DD FD'!$J$10,ND236='DD FD'!$AI$3),NC236,0),
IF(AND(NM236='DD FD'!$J$10,NO236='DD FD'!$AI$3),NN236,0),
IF(AND(NX236='DD FD'!$J$10,NZ236='DD FD'!$AI$3),NY236,0),
IF(AND(OI236='DD FD'!$J$10,OK236='DD FD'!$AI$3),OJ236,0),
),2)</f>
        <v>0</v>
      </c>
      <c r="OV236" s="865">
        <f>ROUNDUP(SUM(
IF(AND(LB236='DD FD'!$J$8,LD236='DD FD'!$AI$3),LC236,0),
IF(AND(LL236='DD FD'!$J$8,LN236='DD FD'!$AI$3),LM236,0),
IF(AND(LV236='DD FD'!$J$8,LX236='DD FD'!$AI$3),LW236,0),
IF(AND(MF236='DD FD'!$J$8,MH236='DD FD'!$AI$3),MG236,0),
IF(AND(MQ236='DD FD'!$J$8,MS236='DD FD'!$AI$3),MR236,0),
IF(AND(NB236='DD FD'!$J$8,ND236='DD FD'!$AI$3),NC236,0),
IF(AND(NM236='DD FD'!$J$8,NO236='DD FD'!$AI$3),NN236,0),
IF(AND(NX236='DD FD'!$J$8,NZ236='DD FD'!$AI$3),NY236,0),
IF(AND(OI236='DD FD'!$J$8,OK236='DD FD'!$AI$3),OJ236,0),
),2)</f>
        <v>0</v>
      </c>
      <c r="OW236" s="865">
        <f>ROUNDUP(SUM(
IF(AND(LB236='DD FD'!$J$5,LD236='DD FD'!$AI$3),LC236,0),
IF(AND(LL236='DD FD'!$J$5,LN236='DD FD'!$AI$3),LM236,0),
IF(AND(LV236='DD FD'!$J$5,LX236='DD FD'!$AI$3),LW236,0),
IF(AND(MF236='DD FD'!$J$5,MH236='DD FD'!$AI$3),MG236,0),
IF(AND(MQ236='DD FD'!$J$5,MS236='DD FD'!$AI$3),MR236,0),
IF(AND(NB236='DD FD'!$J$5,ND236='DD FD'!$AI$3),NC236,0),
IF(AND(NM236='DD FD'!$J$5,NO236='DD FD'!$AI$3),NN236,0),
IF(AND(NX236='DD FD'!$J$5,NZ236='DD FD'!$AI$3),NY236,0),
IF(AND(OI236='DD FD'!$J$5,OK236='DD FD'!$AI$3),OJ236,0),
),2)</f>
        <v>0</v>
      </c>
      <c r="OX236" s="865">
        <f>ROUNDUP(SUM(
IF(AND(LB236='DD FD'!$J$9,LD236='DD FD'!$AI$3),LC236,0),
IF(AND(LL236='DD FD'!$J$9,LN236='DD FD'!$AI$3),LM236,0),
IF(AND(LV236='DD FD'!$J$9,LX236='DD FD'!$AI$3),LW236,0),
IF(AND(MF236='DD FD'!$J$9,MH236='DD FD'!$AI$3),MG236,0),
IF(AND(MQ236='DD FD'!$J$9,MS236='DD FD'!$AI$3),MR236,0),
IF(AND(NB236='DD FD'!$J$9,ND236='DD FD'!$AI$3),NC236,0),
IF(AND(NM236='DD FD'!$J$9,NO236='DD FD'!$AI$3),NN236,0),
IF(AND(NX236='DD FD'!$J$9,NZ236='DD FD'!$AI$3),NY236,0),
IF(AND(OI236='DD FD'!$J$9,OK236='DD FD'!$AI$3),OJ236,0),
),2)</f>
        <v>0</v>
      </c>
      <c r="OY236" s="865">
        <f>ROUNDUP(SUM(
IF(AND(LB236='DD FD'!$J$4,LD236='DD FD'!$AI$3),LC236,0),
IF(AND(LL236='DD FD'!$J$4,LN236='DD FD'!$AI$3),LM236,0),
IF(AND(LV236='DD FD'!$J$4,LX236='DD FD'!$AI$3),LW236,0),
IF(AND(MF236='DD FD'!$J$4,MH236='DD FD'!$AI$3),MG236,0),
IF(AND(MQ236='DD FD'!$J$4,MS236='DD FD'!$AI$3),MR236,0),
IF(AND(NB236='DD FD'!$J$4,ND236='DD FD'!$AI$3),NC236,0),
IF(AND(NM236='DD FD'!$J$4,NO236='DD FD'!$AI$3),NN236,0),
IF(AND(NX236='DD FD'!$J$4,NZ236='DD FD'!$AI$3),NY236,0),
IF(AND(OI236='DD FD'!$J$4,OK236='DD FD'!$AI$3),OJ236,0),
),2)</f>
        <v>0</v>
      </c>
      <c r="OZ236" s="867">
        <f>ROUNDUP(SUM(
IF(AND(LB236='DD FD'!$J$11,LD236='DD FD'!$AI$3),LC236,0),
IF(AND(LL236='DD FD'!$J$11,LN236='DD FD'!$AI$3),LM236,0),
IF(AND(LV236='DD FD'!$J$11,LX236='DD FD'!$AI$3),LW236,0),
IF(AND(MF236='DD FD'!$J$11,MH236='DD FD'!$AI$3),MG236,0),
IF(AND(MQ236='DD FD'!$J$11,MS236='DD FD'!$AI$3),MR236,0),
IF(AND(NB236='DD FD'!$J$11,ND236='DD FD'!$AI$3),NC236,0),
IF(AND(NM236='DD FD'!$J$11,NO236='DD FD'!$AI$3),NN236,0),
IF(AND(NX236='DD FD'!$J$11,NZ236='DD FD'!$AI$3),NY236,0),
IF(AND(OI236='DD FD'!$J$11,OK236='DD FD'!$AI$3),OJ236,0),
),2)</f>
        <v>0</v>
      </c>
    </row>
    <row r="237" spans="1:416">
      <c r="A237" s="663"/>
      <c r="B237" s="182"/>
      <c r="C237" s="282"/>
      <c r="D237" s="282"/>
      <c r="E237" s="183"/>
      <c r="F237" s="355"/>
      <c r="G237" s="359"/>
      <c r="H237" s="664"/>
      <c r="I237" s="173"/>
      <c r="J237" s="161" t="str">
        <f t="shared" si="81"/>
        <v/>
      </c>
      <c r="K237" s="633" t="str">
        <f t="shared" si="98"/>
        <v/>
      </c>
      <c r="L237" s="636"/>
      <c r="M237" s="124" t="str">
        <f t="shared" si="99"/>
        <v/>
      </c>
      <c r="N237" s="125" t="str">
        <f t="shared" si="82"/>
        <v/>
      </c>
      <c r="O237" s="175"/>
      <c r="P237" s="175"/>
      <c r="Q237" s="126" t="str">
        <f t="shared" si="100"/>
        <v/>
      </c>
      <c r="R237" s="184"/>
      <c r="S237" s="184"/>
      <c r="T237" s="182"/>
      <c r="U237" s="182"/>
      <c r="V237" s="182"/>
      <c r="W237" s="358"/>
      <c r="X237" s="182"/>
      <c r="Y237" s="183"/>
      <c r="Z237" s="123"/>
      <c r="AA237" s="176"/>
      <c r="AB237" s="176"/>
      <c r="AC237" s="176"/>
      <c r="AD237" s="176"/>
      <c r="AE237" s="176"/>
      <c r="AF237" s="176"/>
      <c r="AG237" s="127" t="str">
        <f t="shared" si="101"/>
        <v/>
      </c>
      <c r="AH237" s="127" t="str">
        <f t="shared" si="102"/>
        <v/>
      </c>
      <c r="AI237" s="370"/>
      <c r="AJ237" s="635"/>
      <c r="AK237" s="619" t="str">
        <f t="shared" si="103"/>
        <v/>
      </c>
      <c r="AL237" s="124" t="str">
        <f t="shared" si="83"/>
        <v/>
      </c>
      <c r="AM237" s="124" t="str">
        <f t="shared" si="84"/>
        <v/>
      </c>
      <c r="AN237" s="124" t="str">
        <f t="shared" si="85"/>
        <v/>
      </c>
      <c r="AO237" s="124" t="str">
        <f t="shared" si="86"/>
        <v/>
      </c>
      <c r="AP237" s="184"/>
      <c r="AQ237" s="182"/>
      <c r="AR237" s="182"/>
      <c r="AS237" s="182"/>
      <c r="AT237" s="182"/>
      <c r="AU237" s="127" t="str">
        <f t="shared" si="87"/>
        <v/>
      </c>
      <c r="AV237" s="354"/>
      <c r="AW237" s="127" t="str">
        <f t="shared" si="88"/>
        <v/>
      </c>
      <c r="AX237" s="144" t="str">
        <f t="shared" si="89"/>
        <v/>
      </c>
      <c r="AY237" s="182"/>
      <c r="AZ237" s="23"/>
      <c r="BA237" s="23"/>
      <c r="BB237" s="183"/>
      <c r="BC237" s="622"/>
      <c r="BD237" s="649" t="str">
        <f t="shared" si="104"/>
        <v/>
      </c>
      <c r="BE237" s="354"/>
      <c r="BF237" s="192" t="str">
        <f t="shared" si="105"/>
        <v/>
      </c>
      <c r="BG237" s="159"/>
      <c r="BH237" s="159"/>
      <c r="BI237" s="182"/>
      <c r="BJ237" s="194"/>
      <c r="BK237" s="194"/>
      <c r="BL237" s="194"/>
      <c r="BM237" s="127" t="str">
        <f t="shared" si="90"/>
        <v/>
      </c>
      <c r="BN237" s="194"/>
      <c r="BO237" s="178" t="str">
        <f t="shared" si="91"/>
        <v/>
      </c>
      <c r="BP237" s="191"/>
      <c r="BQ237" s="182"/>
      <c r="BR237" s="23"/>
      <c r="BS237" s="23"/>
      <c r="BT237" s="23"/>
      <c r="BU237" s="651"/>
      <c r="BV237" s="647"/>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633" t="str">
        <f t="shared" si="106"/>
        <v/>
      </c>
      <c r="DY237" s="736"/>
      <c r="DZ237" s="334"/>
      <c r="EA237" s="736"/>
      <c r="EB237" s="197"/>
      <c r="EC237" s="194"/>
      <c r="ED237" s="197"/>
      <c r="EE237" s="197"/>
      <c r="EF237" s="194"/>
      <c r="EG237" s="194"/>
      <c r="EH237" s="194"/>
      <c r="EI237" s="123" t="str">
        <f t="shared" si="92"/>
        <v/>
      </c>
      <c r="EJ237" s="194"/>
      <c r="EK237" s="620" t="str">
        <f t="shared" si="93"/>
        <v/>
      </c>
      <c r="EL237" s="756"/>
      <c r="EM237" s="620" t="str">
        <f t="shared" si="107"/>
        <v/>
      </c>
      <c r="EN237" s="733"/>
      <c r="EO237" s="163"/>
      <c r="EP237" s="163"/>
      <c r="EQ237" s="163"/>
      <c r="ER237" s="163"/>
      <c r="ES237" s="163"/>
      <c r="ET237" s="163"/>
      <c r="EU237" s="163"/>
      <c r="EV237" s="163"/>
      <c r="EW237" s="163"/>
      <c r="EX237" s="163"/>
      <c r="EY237" s="163"/>
      <c r="EZ237" s="163"/>
      <c r="FA237" s="163"/>
      <c r="FB237" s="163"/>
      <c r="FC237" s="742"/>
      <c r="FD237" s="648" t="str">
        <f t="shared" si="94"/>
        <v/>
      </c>
      <c r="FE237" s="183"/>
      <c r="FF237" s="201"/>
      <c r="FG237" s="201"/>
      <c r="FH237" s="201"/>
      <c r="FI237" s="201"/>
      <c r="FJ237" s="201"/>
      <c r="FK237" s="201"/>
      <c r="FL237" s="182"/>
      <c r="FM237" s="182"/>
      <c r="FN237" s="334"/>
      <c r="FO237" s="123" t="str">
        <f t="shared" si="95"/>
        <v/>
      </c>
      <c r="FP237" s="889" t="str">
        <f>IF(Table1[[#This Row],[Baumwollanteil (in %)]]&lt;&gt;"","05","")</f>
        <v/>
      </c>
      <c r="FQ237" s="999"/>
      <c r="FR237" s="179" t="str">
        <f t="shared" si="96"/>
        <v/>
      </c>
      <c r="FS237" s="175"/>
      <c r="FT237" s="175"/>
      <c r="FU237" s="175"/>
      <c r="FV237" s="745" t="str">
        <f t="shared" si="97"/>
        <v/>
      </c>
      <c r="FZ237" s="24"/>
      <c r="GA237" s="24"/>
      <c r="GC237" s="1010" t="str">
        <f>IF(Table1[[#This Row],[Global Trade Item Number (GTIN)]]="","",Table1[[#This Row],[Global Trade Item Number (GTIN)]])</f>
        <v/>
      </c>
      <c r="GD237" s="790" t="str">
        <f>IF(Table1[[#This Row],[WAWI-Nr./ Kreditoren-Nummer
(ASDV)]]&lt;&gt;"",Table1[[#This Row],[WAWI-Nr./ Kreditoren-Nummer
(ASDV)]],"")</f>
        <v/>
      </c>
      <c r="GE237" s="190"/>
      <c r="GF237" s="790" t="str">
        <f>IF(Table1[[#This Row],[Gültig ab (Datum)]]&lt;&gt;"","31.12.9999","")</f>
        <v/>
      </c>
      <c r="GG237" s="190"/>
      <c r="GH237" s="190"/>
      <c r="GI237" s="616"/>
      <c r="GJ237" s="765"/>
      <c r="GK237" s="763"/>
      <c r="GL237" s="617"/>
      <c r="GM237" s="617"/>
      <c r="GN237" s="617"/>
      <c r="GO237" s="617"/>
      <c r="GP237" s="617"/>
      <c r="GQ237" s="775"/>
      <c r="GR237" s="771"/>
      <c r="GS237" s="159"/>
      <c r="GT237" s="610"/>
      <c r="GU237" s="610"/>
      <c r="GV237" s="610"/>
      <c r="GW237" s="610"/>
      <c r="GX237" s="610"/>
      <c r="GY237" s="610"/>
      <c r="GZ237" s="610"/>
      <c r="HA237" s="610"/>
      <c r="HB237" s="771"/>
      <c r="HC237" s="610"/>
      <c r="HD237" s="610"/>
      <c r="HE237" s="610"/>
      <c r="HF237" s="610"/>
      <c r="HG237" s="610"/>
      <c r="HH237" s="610"/>
      <c r="HI237" s="610"/>
      <c r="HJ237" s="610"/>
      <c r="HK237" s="610"/>
      <c r="HL237" s="771"/>
      <c r="HM237" s="610"/>
      <c r="HN237" s="610"/>
      <c r="HO237" s="610"/>
      <c r="HP237" s="610"/>
      <c r="HQ237" s="610"/>
      <c r="HR237" s="610"/>
      <c r="HS237" s="610"/>
      <c r="HT237" s="610"/>
      <c r="HU237" s="610"/>
      <c r="HV237" s="771"/>
      <c r="HW237" s="610"/>
      <c r="HX237" s="610"/>
      <c r="HY237" s="610"/>
      <c r="HZ237" s="610"/>
      <c r="IA237" s="610"/>
      <c r="IB237" s="610"/>
      <c r="IC237" s="610"/>
      <c r="ID237" s="610"/>
      <c r="IE237" s="610"/>
      <c r="IF237" s="610"/>
      <c r="IG237" s="771"/>
      <c r="IH237" s="610"/>
      <c r="II237" s="610"/>
      <c r="IJ237" s="610"/>
      <c r="IK237" s="610"/>
      <c r="IL237" s="610"/>
      <c r="IM237" s="610"/>
      <c r="IN237" s="610"/>
      <c r="IO237" s="610"/>
      <c r="IP237" s="610"/>
      <c r="IQ237" s="610"/>
      <c r="IR237" s="771"/>
      <c r="IS237" s="610"/>
      <c r="IT237" s="610"/>
      <c r="IU237" s="610"/>
      <c r="IV237" s="610"/>
      <c r="IW237" s="610"/>
      <c r="IX237" s="610"/>
      <c r="IY237" s="610"/>
      <c r="IZ237" s="610"/>
      <c r="JA237" s="610"/>
      <c r="JB237" s="610"/>
      <c r="JC237" s="771"/>
      <c r="JD237" s="610"/>
      <c r="JE237" s="610"/>
      <c r="JF237" s="610"/>
      <c r="JG237" s="610"/>
      <c r="JH237" s="610"/>
      <c r="JI237" s="610"/>
      <c r="JJ237" s="610"/>
      <c r="JK237" s="610"/>
      <c r="JL237" s="610"/>
      <c r="JM237" s="827"/>
      <c r="JN237" s="771"/>
      <c r="JO237" s="610"/>
      <c r="JP237" s="610"/>
      <c r="JQ237" s="610"/>
      <c r="JR237" s="610"/>
      <c r="JS237" s="610"/>
      <c r="JT237" s="610"/>
      <c r="JU237" s="610"/>
      <c r="JV237" s="610"/>
      <c r="JW237" s="610"/>
      <c r="JX237" s="610"/>
      <c r="JY237" s="771"/>
      <c r="JZ237" s="610"/>
      <c r="KA237" s="610"/>
      <c r="KB237" s="610"/>
      <c r="KC237" s="610"/>
      <c r="KD237" s="610"/>
      <c r="KE237" s="610"/>
      <c r="KF237" s="610"/>
      <c r="KG237" s="610"/>
      <c r="KH237" s="610"/>
      <c r="KI237" s="610"/>
      <c r="KL237" s="803" t="str">
        <f>IF(Table1[[#This Row],[GTIN]]&lt;&gt;"",Table1[[#This Row],[GTIN]],"")</f>
        <v/>
      </c>
      <c r="KM237" s="804" t="str">
        <f>Table1[[#This Row],[Kreditor]]</f>
        <v/>
      </c>
      <c r="KN237" s="805" t="str">
        <f>IF(Table1[[#This Row],[Gültig ab (Datum)]]&lt;&gt;"",Table1[[#This Row],[Gültig ab (Datum)]],"")</f>
        <v/>
      </c>
      <c r="KO237" s="805" t="str">
        <f>Table1[[#This Row],[Gültig bis]]</f>
        <v/>
      </c>
      <c r="KP237" s="818" t="str">
        <f>IF(Table1[[#This Row],[Artikel verpackt? 
(X=Ja)]]="","",Table1[[#This Row],[Artikel verpackt? 
(X=Ja)]])</f>
        <v/>
      </c>
      <c r="KQ237" s="806" t="str">
        <f>IF(Table1[[#This Row],[Verpackung recyclingfähig?
(X=Ja)]]="","",Table1[[#This Row],[Verpackung recyclingfähig?
(X=Ja)]])</f>
        <v/>
      </c>
      <c r="KR237" s="807"/>
      <c r="KS237" s="808"/>
      <c r="KT237" s="809"/>
      <c r="KU237" s="809"/>
      <c r="KV237" s="809"/>
      <c r="KW237" s="809"/>
      <c r="KX237" s="809"/>
      <c r="KY237" s="809"/>
      <c r="KZ237" s="810"/>
      <c r="LA237" s="811" t="str">
        <f>IF(Table1[[#This Row],[Hauptkörper - B1 - Art]]="","",VLOOKUP(Table1[[#This Row],[Hauptkörper - B1 - Art]],'DD FD'!B:C,2,FALSE))</f>
        <v/>
      </c>
      <c r="LB237" s="812" t="str">
        <f>IF(Table1[[#This Row],[Hauptkörper - B1 - Fraktion]]="","",VLOOKUP(Table1[[#This Row],[Hauptkörper - B1 - Fraktion]],'DD FD'!H:J,3,FALSE))</f>
        <v/>
      </c>
      <c r="LC237" s="809" t="str">
        <f>IF(Table1[[#This Row],[Hauptkörper - B1 - Gewicht
(in G)]]="","",Table1[[#This Row],[Hauptkörper - B1 - Gewicht
(in G)]])</f>
        <v/>
      </c>
      <c r="LD237" s="809" t="str">
        <f>IF(Table1[[#This Row],[Hauptkörper - B1 - Lizenzierungs-pflichtig? (X=Ja)]]="","",Table1[[#This Row],[Hauptkörper - B1 - Lizenzierungs-pflichtig? (X=Ja)]])</f>
        <v/>
      </c>
      <c r="LE237" s="812" t="str">
        <f>IF(Table1[[#This Row],[Hauptkörper - B1 - Virgin Material]]="","",VLOOKUP(Table1[[#This Row],[Hauptkörper - B1 - Virgin Material]],'DD FD'!AJ:AK,2,FALSE))</f>
        <v/>
      </c>
      <c r="LF237" s="813" t="str">
        <f>IF(Table1[[#This Row],[Hauptkörper - B1 - Virgin Material Anteil (in %)]]="","",Table1[[#This Row],[Hauptkörper - B1 - Virgin Material Anteil (in %)]])</f>
        <v/>
      </c>
      <c r="LG237" s="812" t="str">
        <f>IF(Table1[[#This Row],[Hauptkörper - B1 - Recyceltes Material]]="","",VLOOKUP(Table1[[#This Row],[Hauptkörper - B1 - Recyceltes Material]],'DD FD'!AL:AM,2,FALSE))</f>
        <v/>
      </c>
      <c r="LH237" s="813" t="str">
        <f>IF(Table1[[#This Row],[Hauptkörper - B1 - Recyceltes Material Anteil (in %)]]="","",Table1[[#This Row],[Hauptkörper - B1 - Recyceltes Material Anteil (in %)]])</f>
        <v/>
      </c>
      <c r="LI237" s="814" t="str">
        <f>IF(Table1[[#This Row],[Hauptkörper - B1 - Beschichtung]]="","",VLOOKUP(Table1[[#This Row],[Hauptkörper - B1 - Beschichtung]],'DD FD'!AE:AF,2,FALSE))</f>
        <v/>
      </c>
      <c r="LJ237" s="815" t="str">
        <f>IF(Table1[[#This Row],[Hauptkörper - B1 - Beschichtung Anteil (in %)]]="","",Table1[[#This Row],[Hauptkörper - B1 - Beschichtung Anteil (in %)]])</f>
        <v/>
      </c>
      <c r="LK237" s="811" t="str">
        <f>IF(Table1[[#This Row],[Hauptkörper - B2 - Art]]="","",VLOOKUP(Table1[[#This Row],[Hauptkörper - B2 - Art]],'DD FD'!B:C,2,FALSE))</f>
        <v/>
      </c>
      <c r="LL237" s="812" t="str">
        <f>IF(Table1[[#This Row],[Hauptkörper - B2 - Fraktion]]="","",VLOOKUP(Table1[[#This Row],[Hauptkörper - B2 - Fraktion]],'DD FD'!H:J,3,FALSE))</f>
        <v/>
      </c>
      <c r="LM237" s="809" t="str">
        <f>IF(Table1[[#This Row],[Hauptkörper - B2 - Gewicht
(in G)]]="","",Table1[[#This Row],[Hauptkörper - B2 - Gewicht
(in G)]])</f>
        <v/>
      </c>
      <c r="LN237" s="809" t="str">
        <f>IF(Table1[[#This Row],[Hauptkörper - B2 - Lizenzierungs-pflichtig? (X=Ja)]]="","",Table1[[#This Row],[Hauptkörper - B2 - Lizenzierungs-pflichtig? (X=Ja)]])</f>
        <v/>
      </c>
      <c r="LO237" s="812" t="str">
        <f>IF(Table1[[#This Row],[Hauptkörper - B2 - Virgin Material]]="","",VLOOKUP(Table1[[#This Row],[Hauptkörper - B2 - Virgin Material]],'DD FD'!AJ:AK,2,FALSE))</f>
        <v/>
      </c>
      <c r="LP237" s="813" t="str">
        <f>IF(Table1[[#This Row],[Hauptkörper - B2 - Virgin Material Anteil (in %)]]="","",Table1[[#This Row],[Hauptkörper - B2 - Virgin Material Anteil (in %)]])</f>
        <v/>
      </c>
      <c r="LQ237" s="812" t="str">
        <f>IF(Table1[[#This Row],[Hauptkörper - B2 - Recyceltes Material]]="","",VLOOKUP(Table1[[#This Row],[Hauptkörper - B2 - Recyceltes Material]],'DD FD'!AL:AM,2,FALSE))</f>
        <v/>
      </c>
      <c r="LR237" s="813" t="str">
        <f>IF(Table1[[#This Row],[Hauptkörper - B2 - Recyceltes Material Anteil (in %)]]="","",Table1[[#This Row],[Hauptkörper - B2 - Recyceltes Material Anteil (in %)]])</f>
        <v/>
      </c>
      <c r="LS237" s="812" t="str">
        <f>IF(Table1[[#This Row],[Hauptkörper - B2 - Beschichtung]]="","",VLOOKUP(Table1[[#This Row],[Hauptkörper - B2 - Beschichtung]],'DD FD'!AE:AF,2,FALSE))</f>
        <v/>
      </c>
      <c r="LT237" s="815" t="str">
        <f>IF(Table1[[#This Row],[Hauptkörper - B2 - Beschichtung Anteil (in %)]]="","",Table1[[#This Row],[Hauptkörper - B2 - Beschichtung Anteil (in %)]])</f>
        <v/>
      </c>
      <c r="LU237" s="811" t="str">
        <f>IF(Table1[[#This Row],[Hauptkörper - B3 - Art]]="","",VLOOKUP(Table1[[#This Row],[Hauptkörper - B3 - Art]],'DD FD'!B:C,2,FALSE))</f>
        <v/>
      </c>
      <c r="LV237" s="812" t="str">
        <f>IF(Table1[[#This Row],[Hauptkörper - B3 - Fraktion]]="","",VLOOKUP(Table1[[#This Row],[Hauptkörper - B3 - Fraktion]],'DD FD'!H:J,3,FALSE))</f>
        <v/>
      </c>
      <c r="LW237" s="809" t="str">
        <f>IF(Table1[[#This Row],[Hauptkörper - B3 - Gewicht
(in G)]]="","",Table1[[#This Row],[Hauptkörper - B3 - Gewicht
(in G)]])</f>
        <v/>
      </c>
      <c r="LX237" s="809" t="str">
        <f>IF(Table1[[#This Row],[Hauptkörper - B3 - Lizenzierungs-pflichtig? (X=Ja)]]="","",Table1[[#This Row],[Hauptkörper - B3 - Lizenzierungs-pflichtig? (X=Ja)]])</f>
        <v/>
      </c>
      <c r="LY237" s="812" t="str">
        <f>IF(Table1[[#This Row],[Hauptkörper - B3 - Virgin Material]]="","",VLOOKUP(Table1[[#This Row],[Hauptkörper - B3 - Virgin Material]],'DD FD'!AJ:AK,2,FALSE))</f>
        <v/>
      </c>
      <c r="LZ237" s="813" t="str">
        <f>IF(Table1[[#This Row],[Hauptkörper - B3 - Virgin Material Anteil (in %)]]="","",Table1[[#This Row],[Hauptkörper - B3 - Virgin Material Anteil (in %)]])</f>
        <v/>
      </c>
      <c r="MA237" s="812" t="str">
        <f>IF(Table1[[#This Row],[Hauptkörper - B3 - Recyceltes Material]]="","",VLOOKUP(Table1[[#This Row],[Hauptkörper - B3 - Recyceltes Material]],'DD FD'!AL:AM,2,FALSE))</f>
        <v/>
      </c>
      <c r="MB237" s="813" t="str">
        <f>IF(Table1[[#This Row],[Hauptkörper - B3 - Recyceltes Material Anteil (in %)]]="","",Table1[[#This Row],[Hauptkörper - B3 - Recyceltes Material Anteil (in %)]])</f>
        <v/>
      </c>
      <c r="MC237" s="812" t="str">
        <f>IF(Table1[[#This Row],[Hauptkörper - B3 - Beschichtung]]="","",VLOOKUP(Table1[[#This Row],[Hauptkörper - B3 - Beschichtung]],'DD FD'!AE:AF,2,FALSE))</f>
        <v/>
      </c>
      <c r="MD237" s="815" t="str">
        <f>IF(Table1[[#This Row],[Hauptkörper - B3 - Beschichtung Anteil (in %)]]="","",Table1[[#This Row],[Hauptkörper - B3 - Beschichtung Anteil (in %)]])</f>
        <v/>
      </c>
      <c r="ME237" s="811" t="str">
        <f>IF(Table1[[#This Row],[Verschluss - B1 - Art]]="","",VLOOKUP(Table1[[#This Row],[Verschluss - B1 - Art]],'DD FD'!D:E,2,FALSE))</f>
        <v/>
      </c>
      <c r="MF237" s="812" t="str">
        <f>IF(Table1[[#This Row],[Verschluss - B1 - Fraktion]]="","",VLOOKUP(Table1[[#This Row],[Verschluss - B1 - Fraktion]],'DD FD'!H:J,3,FALSE))</f>
        <v/>
      </c>
      <c r="MG237" s="809" t="str">
        <f>IF(Table1[[#This Row],[Verschluss - B1 - Gewicht (in G)]]="","",Table1[[#This Row],[Verschluss - B1 - Gewicht (in G)]])</f>
        <v/>
      </c>
      <c r="MH237" s="809" t="str">
        <f>IF(Table1[[#This Row],[Verschluss - B1 - Lizenzierungs-pflichtig? (X=Ja)]]="","",Table1[[#This Row],[Verschluss - B1 - Lizenzierungs-pflichtig? (X=Ja)]])</f>
        <v/>
      </c>
      <c r="MI237" s="809" t="str">
        <f>IF(Table1[[#This Row],[Verschluss - B1 - Trennbar vom Hauptkörper? (X=Ja)]]="","",Table1[[#This Row],[Verschluss - B1 - Trennbar vom Hauptkörper? (X=Ja)]])</f>
        <v/>
      </c>
      <c r="MJ237" s="812" t="str">
        <f>IF(Table1[[#This Row],[Verschluss - B1 - Virgin Material]]="","",VLOOKUP(Table1[[#This Row],[Verschluss - B1 - Virgin Material]],'DD FD'!AJ:AK,2,FALSE))</f>
        <v/>
      </c>
      <c r="MK237" s="813" t="str">
        <f>IF(Table1[[#This Row],[Verschluss - B1 - Virgin Material Anteil (in %)]]="","",Table1[[#This Row],[Verschluss - B1 - Virgin Material Anteil (in %)]])</f>
        <v/>
      </c>
      <c r="ML237" s="812" t="str">
        <f>IF(Table1[[#This Row],[Verschluss - B1 - Recyceltes Material]]="","",VLOOKUP(Table1[[#This Row],[Verschluss - B1 - Recyceltes Material]],'DD FD'!AL:AM,2,FALSE))</f>
        <v/>
      </c>
      <c r="MM237" s="813" t="str">
        <f>IF(Table1[[#This Row],[Verschluss - B1 - Recyceltes Material Anteil (in %)]]="","",Table1[[#This Row],[Verschluss - B1 - Recyceltes Material Anteil (in %)]])</f>
        <v/>
      </c>
      <c r="MN237" s="812" t="str">
        <f>IF(Table1[[#This Row],[Verschluss - B1 - Beschichtung]]="","",VLOOKUP(Table1[[#This Row],[Verschluss - B1 - Beschichtung]],'DD FD'!AE:AF,2,FALSE))</f>
        <v/>
      </c>
      <c r="MO237" s="815" t="str">
        <f>IF(Table1[[#This Row],[Verschluss - B1 - Beschichtung Anteil (in %)]]="","",Table1[[#This Row],[Verschluss - B1 - Beschichtung Anteil (in %)]])</f>
        <v/>
      </c>
      <c r="MP237" s="811" t="str">
        <f>IF(Table1[[#This Row],[Verschluss - B2 - Art]]="","",VLOOKUP(Table1[[#This Row],[Verschluss - B2 - Art]],'DD FD'!D:E,2,FALSE))</f>
        <v/>
      </c>
      <c r="MQ237" s="812" t="str">
        <f>IF(Table1[[#This Row],[Verschluss - B2 - Fraktion]]="","",VLOOKUP(Table1[[#This Row],[Verschluss - B2 - Fraktion]],'DD FD'!H:J,3,FALSE))</f>
        <v/>
      </c>
      <c r="MR237" s="809" t="str">
        <f>IF(Table1[[#This Row],[Verschluss - B2 - Gewicht (in G)]]="","",Table1[[#This Row],[Verschluss - B2 - Gewicht (in G)]])</f>
        <v/>
      </c>
      <c r="MS237" s="809" t="str">
        <f>IF(Table1[[#This Row],[Verschluss - B2 - Lizenzierungs-pflichtig? (X=Ja)]]="","",Table1[[#This Row],[Verschluss - B2 - Lizenzierungs-pflichtig? (X=Ja)]])</f>
        <v/>
      </c>
      <c r="MT237" s="809" t="str">
        <f>IF(Table1[[#This Row],[Verschluss - B2 - Trennbar vom Hauptkörper? (X=Ja)]]="","",Table1[[#This Row],[Verschluss - B2 - Trennbar vom Hauptkörper? (X=Ja)]])</f>
        <v/>
      </c>
      <c r="MU237" s="812" t="str">
        <f>IF(Table1[[#This Row],[Verschluss - B2 - Virgin Material]]="","",VLOOKUP(Table1[[#This Row],[Verschluss - B2 - Virgin Material]],'DD FD'!AJ:AK,2,FALSE))</f>
        <v/>
      </c>
      <c r="MV237" s="813" t="str">
        <f>IF(Table1[[#This Row],[Verschluss - B2 - Virgin Material Anteil (in %)]]="","",Table1[[#This Row],[Verschluss - B2 - Virgin Material Anteil (in %)]])</f>
        <v/>
      </c>
      <c r="MW237" s="812" t="str">
        <f>IF(Table1[[#This Row],[Verschluss - B2 - Recyceltes Material]]="","",VLOOKUP(Table1[[#This Row],[Verschluss - B2 - Recyceltes Material]],'DD FD'!AL:AM,2,FALSE))</f>
        <v/>
      </c>
      <c r="MX237" s="813" t="str">
        <f>IF(Table1[[#This Row],[Verschluss - B2 - Recyceltes Material Anteil (in %)]]="","",Table1[[#This Row],[Verschluss - B2 - Recyceltes Material Anteil (in %)]])</f>
        <v/>
      </c>
      <c r="MY237" s="812" t="str">
        <f>IF(Table1[[#This Row],[Verschluss - B2 - Beschichtung]]="","",VLOOKUP(Table1[[#This Row],[Verschluss - B2 - Beschichtung]],'DD FD'!AE:AF,2,FALSE))</f>
        <v/>
      </c>
      <c r="MZ237" s="815" t="str">
        <f>IF(Table1[[#This Row],[Verschluss - B2 - Beschichtung Anteil (in %)]]="","",Table1[[#This Row],[Verschluss - B2 - Beschichtung Anteil (in %)]])</f>
        <v/>
      </c>
      <c r="NA237" s="811" t="str">
        <f>IF(Table1[[#This Row],[Verschluss - B3 - Art]]="","",VLOOKUP(Table1[[#This Row],[Verschluss - B3 - Art]],'DD FD'!D:E,2,FALSE))</f>
        <v/>
      </c>
      <c r="NB237" s="812" t="str">
        <f>IF(Table1[[#This Row],[Verschluss - B3 - Fraktion]]="","",VLOOKUP(Table1[[#This Row],[Verschluss - B3 - Fraktion]],'DD FD'!H:J,3,FALSE))</f>
        <v/>
      </c>
      <c r="NC237" s="809" t="str">
        <f>IF(Table1[[#This Row],[Verschluss - B3 - Gewicht (in G)]]="","",Table1[[#This Row],[Verschluss - B3 - Gewicht (in G)]])</f>
        <v/>
      </c>
      <c r="ND237" s="809" t="str">
        <f>IF(Table1[[#This Row],[Verschluss - B3 - Lizenzierungs-pflichtig? (X=Ja)]]="","",Table1[[#This Row],[Verschluss - B3 - Lizenzierungs-pflichtig? (X=Ja)]])</f>
        <v/>
      </c>
      <c r="NE237" s="809" t="str">
        <f>IF(Table1[[#This Row],[Verschluss - B3 - Trennbar vom Hauptkörper? (X=Ja)]]="","",Table1[[#This Row],[Verschluss - B3 - Trennbar vom Hauptkörper? (X=Ja)]])</f>
        <v/>
      </c>
      <c r="NF237" s="812" t="str">
        <f>IF(Table1[[#This Row],[Verschluss - B3 - Virgin Material]]="","",VLOOKUP(Table1[[#This Row],[Verschluss - B3 - Virgin Material]],'DD FD'!AJ:AK,2,FALSE))</f>
        <v/>
      </c>
      <c r="NG237" s="813" t="str">
        <f>IF(Table1[[#This Row],[Verschluss - B3 - Virgin Material Anteil (in %)]]="","",Table1[[#This Row],[Verschluss - B3 - Virgin Material Anteil (in %)]])</f>
        <v/>
      </c>
      <c r="NH237" s="812" t="str">
        <f>IF(Table1[[#This Row],[Verschluss - B3 - Recyceltes Material]]="","",VLOOKUP(Table1[[#This Row],[Verschluss - B3 - Recyceltes Material]],'DD FD'!AL:AM,2,FALSE))</f>
        <v/>
      </c>
      <c r="NI237" s="813" t="str">
        <f>IF(Table1[[#This Row],[Verschluss - B3 - Recyceltes Material Anteil (in %)]]="","",Table1[[#This Row],[Verschluss - B3 - Recyceltes Material Anteil (in %)]])</f>
        <v/>
      </c>
      <c r="NJ237" s="812" t="str">
        <f>IF(Table1[[#This Row],[Verschluss - B3 - Beschichtung]]="","",VLOOKUP(Table1[[#This Row],[Verschluss - B3 - Beschichtung]],'DD FD'!AE:AF,2,FALSE))</f>
        <v/>
      </c>
      <c r="NK237" s="815" t="str">
        <f>IF(Table1[[#This Row],[Verschluss - B3 - Beschichtung Anteil (in %)]]="","",Table1[[#This Row],[Verschluss - B3 - Beschichtung Anteil (in %)]])</f>
        <v/>
      </c>
      <c r="NL237" s="811" t="str">
        <f>IF(Table1[[#This Row],[Etikett - B1 - Art]]="","",VLOOKUP(Table1[[#This Row],[Etikett - B1 - Art]],'DD FD'!F:G,2,FALSE))</f>
        <v/>
      </c>
      <c r="NM237" s="812" t="str">
        <f>IF(Table1[[#This Row],[Etikett - B1 - Fraktion]]="","",VLOOKUP(Table1[[#This Row],[Etikett - B1 - Fraktion]],'DD FD'!H:J,3,FALSE))</f>
        <v/>
      </c>
      <c r="NN237" s="809" t="str">
        <f>IF(Table1[[#This Row],[Etikett - B1 - Gewicht (in G)]]="","",Table1[[#This Row],[Etikett - B1 - Gewicht (in G)]])</f>
        <v/>
      </c>
      <c r="NO237" s="809" t="str">
        <f>IF(Table1[[#This Row],[Etikett - B1 - Lizenzierungs-pflichtig? (X=Ja)]]="","",Table1[[#This Row],[Etikett - B1 - Lizenzierungs-pflichtig? (X=Ja)]])</f>
        <v/>
      </c>
      <c r="NP237" s="809" t="str">
        <f>IF(Table1[[#This Row],[Etikett - B1 - Trennbar vom Hauptkörper? (X=Ja)]]="","",Table1[[#This Row],[Etikett - B1 - Trennbar vom Hauptkörper? (X=Ja)]])</f>
        <v/>
      </c>
      <c r="NQ237" s="812" t="str">
        <f>IF(Table1[[#This Row],[Etikett - B1 - Virgin Material]]="","",VLOOKUP(Table1[[#This Row],[Etikett - B1 - Virgin Material]],'DD FD'!AJ:AK,2,FALSE))</f>
        <v/>
      </c>
      <c r="NR237" s="813" t="str">
        <f>IF(Table1[[#This Row],[Etikett - B1 - Virgin Material Anteil (in %)]]="","",Table1[[#This Row],[Etikett - B1 - Virgin Material Anteil (in %)]])</f>
        <v/>
      </c>
      <c r="NS237" s="812" t="str">
        <f>IF(Table1[[#This Row],[Etikett - B1 - Recyceltes Material]]="","",VLOOKUP(Table1[[#This Row],[Etikett - B1 - Recyceltes Material]],'DD FD'!AL:AM,2,FALSE))</f>
        <v/>
      </c>
      <c r="NT237" s="813" t="str">
        <f>IF(Table1[[#This Row],[Etikett - B1 - Recyceltes Material Anteil (in %)]]="","",Table1[[#This Row],[Etikett - B1 - Recyceltes Material Anteil (in %)]])</f>
        <v/>
      </c>
      <c r="NU237" s="812" t="str">
        <f>IF(Table1[[#This Row],[Etikett - B1 - Beschichtung]]="","",VLOOKUP(Table1[[#This Row],[Etikett - B1 - Beschichtung]],'DD FD'!AE:AF,2,FALSE))</f>
        <v/>
      </c>
      <c r="NV237" s="815" t="str">
        <f>IF(Table1[[#This Row],[Etikett - B1 - Beschichtung Anteil (in %)]]="","",Table1[[#This Row],[Etikett - B1 - Beschichtung Anteil (in %)]])</f>
        <v/>
      </c>
      <c r="NW237" s="811" t="str">
        <f>IF(Table1[[#This Row],[Etikett - B2 - Art]]="","",VLOOKUP(Table1[[#This Row],[Etikett - B2 - Art]],'DD FD'!F:G,2,FALSE))</f>
        <v/>
      </c>
      <c r="NX237" s="812" t="str">
        <f>IF(Table1[[#This Row],[Etikett - B2 - Fraktion]]="","",VLOOKUP(Table1[[#This Row],[Etikett - B2 - Fraktion]],'DD FD'!H:J,3,FALSE))</f>
        <v/>
      </c>
      <c r="NY237" s="809" t="str">
        <f>IF(Table1[[#This Row],[Etikett - B2 - Gewicht (in G)]]="","",Table1[[#This Row],[Etikett - B2 - Gewicht (in G)]])</f>
        <v/>
      </c>
      <c r="NZ237" s="809" t="str">
        <f>IF(Table1[[#This Row],[Etikett - B2 - Lizenzierungs-pflichtig? (X=Ja)]]="","",Table1[[#This Row],[Etikett - B2 - Lizenzierungs-pflichtig? (X=Ja)]])</f>
        <v/>
      </c>
      <c r="OA237" s="809" t="str">
        <f>IF(Table1[[#This Row],[Etikett - B2 - Trennbar vom Hauptkörper? (X=Ja)]]="","",Table1[[#This Row],[Etikett - B2 - Trennbar vom Hauptkörper? (X=Ja)]])</f>
        <v/>
      </c>
      <c r="OB237" s="812" t="str">
        <f>IF(Table1[[#This Row],[Etikett - B2 - Virgin Material]]="","",VLOOKUP(Table1[[#This Row],[Etikett - B2 - Virgin Material]],'DD FD'!AJ:AK,2,FALSE))</f>
        <v/>
      </c>
      <c r="OC237" s="813" t="str">
        <f>IF(Table1[[#This Row],[Etikett - B2 - Virgin Material Anteil (in %)]]="","",Table1[[#This Row],[Etikett - B2 - Virgin Material Anteil (in %)]])</f>
        <v/>
      </c>
      <c r="OD237" s="812" t="str">
        <f>IF(Table1[[#This Row],[Etikett - B2 - Recyceltes Material]]="","",VLOOKUP(Table1[[#This Row],[Etikett - B2 - Recyceltes Material]],'DD FD'!AL:AM,2,FALSE))</f>
        <v/>
      </c>
      <c r="OE237" s="813" t="str">
        <f>IF(Table1[[#This Row],[Etikett - B2 - Recyceltes Material Anteil (in %)]]="","",Table1[[#This Row],[Etikett - B2 - Recyceltes Material Anteil (in %)]])</f>
        <v/>
      </c>
      <c r="OF237" s="812" t="str">
        <f>IF(Table1[[#This Row],[Etikett - B2 - Beschichtung]]="","",VLOOKUP(Table1[[#This Row],[Etikett - B2 - Beschichtung]],'DD FD'!AE:AF,2,FALSE))</f>
        <v/>
      </c>
      <c r="OG237" s="815" t="str">
        <f>IF(Table1[[#This Row],[Etikett - B2 - Beschichtung Anteil (in %)]]="","",Table1[[#This Row],[Etikett - B2 - Beschichtung Anteil (in %)]])</f>
        <v/>
      </c>
      <c r="OH237" s="811" t="str">
        <f>IF(Table1[[#This Row],[Etikett - B3 - Art]]="","",VLOOKUP(Table1[[#This Row],[Etikett - B3 - Art]],'DD FD'!F:G,2,FALSE))</f>
        <v/>
      </c>
      <c r="OI237" s="812" t="str">
        <f>IF(Table1[[#This Row],[Etikett - B3 - Fraktion]]="","",VLOOKUP(Table1[[#This Row],[Etikett - B3 - Fraktion]],'DD FD'!H:J,3,FALSE))</f>
        <v/>
      </c>
      <c r="OJ237" s="809" t="str">
        <f>IF(Table1[[#This Row],[Etikett - B3 - Gewicht (in G)]]="","",Table1[[#This Row],[Etikett - B3 - Gewicht (in G)]])</f>
        <v/>
      </c>
      <c r="OK237" s="809" t="str">
        <f>IF(Table1[[#This Row],[Etikett - B3 - Lizenzierungs-pflichtig? (X=Ja)]]="","",Table1[[#This Row],[Etikett - B3 - Lizenzierungs-pflichtig? (X=Ja)]])</f>
        <v/>
      </c>
      <c r="OL237" s="809" t="str">
        <f>IF(Table1[[#This Row],[Etikett - B3 - Trennbar vom Hauptkörper? (X=Ja)]]="","",Table1[[#This Row],[Etikett - B3 - Trennbar vom Hauptkörper? (X=Ja)]])</f>
        <v/>
      </c>
      <c r="OM237" s="812" t="str">
        <f>IF(Table1[[#This Row],[Etikett - B3 - Virgin Material]]="","",VLOOKUP(Table1[[#This Row],[Etikett - B3 - Virgin Material]],'DD FD'!AJ:AK,2,FALSE))</f>
        <v/>
      </c>
      <c r="ON237" s="813" t="str">
        <f>IF(Table1[[#This Row],[Etikett - B3 - Virgin Material Anteil (in %)]]="","",Table1[[#This Row],[Etikett - B3 - Virgin Material Anteil (in %)]])</f>
        <v/>
      </c>
      <c r="OO237" s="812" t="str">
        <f>IF(Table1[[#This Row],[Etikett - B3 - Recyceltes Material]]="","",VLOOKUP(Table1[[#This Row],[Etikett - B3 - Recyceltes Material]],'DD FD'!AL:AM,2,FALSE))</f>
        <v/>
      </c>
      <c r="OP237" s="813" t="str">
        <f>IF(Table1[[#This Row],[Etikett - B3 - Recyceltes Material Anteil (in %)]]="","",Table1[[#This Row],[Etikett - B3 - Recyceltes Material Anteil (in %)]])</f>
        <v/>
      </c>
      <c r="OQ237" s="812" t="str">
        <f>IF(Table1[[#This Row],[Etikett - B3 - Beschichtung]]="","",VLOOKUP(Table1[[#This Row],[Etikett - B3 - Beschichtung]],'DD FD'!AE:AF,2,FALSE))</f>
        <v/>
      </c>
      <c r="OR237" s="861" t="str">
        <f>IF(Table1[[#This Row],[Etikett - B3 - Beschichtung Anteil (in %)]]="","",Table1[[#This Row],[Etikett - B3 - Beschichtung Anteil (in %)]])</f>
        <v/>
      </c>
      <c r="OS237" s="866">
        <f>ROUNDUP(SUM(
IF(AND(LB237='DD FD'!$J$7,LD237='DD FD'!$AI$3),LC237,0),
IF(AND(LL237='DD FD'!$J$7,LN237='DD FD'!$AI$3),LM237,0),
IF(AND(LV237='DD FD'!$J$7,LX237='DD FD'!$AI$3),LW237,0),
IF(AND(MF237='DD FD'!$J$7,MH237='DD FD'!$AI$3),MG237,0),
IF(AND(MQ237='DD FD'!$J$7,MS237='DD FD'!$AI$3),MR237,0),
IF(AND(NB237='DD FD'!$J$7,ND237='DD FD'!$AI$3),NC237,0),
IF(AND(NM237='DD FD'!$J$7,NO237='DD FD'!$AI$3),NN237,0),
IF(AND(NX237='DD FD'!$J$7,NZ237='DD FD'!$AI$3),NY237,0),
IF(AND(OI237='DD FD'!$J$7,OK237='DD FD'!$AI$3),OJ237,0),
),2)</f>
        <v>0</v>
      </c>
      <c r="OT237" s="865">
        <f>ROUNDUP(SUM(
IF(AND(LB237='DD FD'!$J$6,LD237='DD FD'!$AI$3),LC237,0),
IF(AND(LL237='DD FD'!$J$6,LN237='DD FD'!$AI$3),LM237,0),
IF(AND(LV237='DD FD'!$J$6,LX237='DD FD'!$AI$3),LW237,0),
IF(AND(MF237='DD FD'!$J$6,MH237='DD FD'!$AI$3),MG237,0),
IF(AND(MQ237='DD FD'!$J$6,MS237='DD FD'!$AI$3),MR237,0),
IF(AND(NB237='DD FD'!$J$6,ND237='DD FD'!$AI$3),NC237,0),
IF(AND(NM237='DD FD'!$J$6,NO237='DD FD'!$AI$3),NN237,0),
IF(AND(NX237='DD FD'!$J$6,NZ237='DD FD'!$AI$3),NY237,0),
IF(AND(OI237='DD FD'!$J$6,OK237='DD FD'!$AI$3),OJ237,0),
),2)</f>
        <v>0</v>
      </c>
      <c r="OU237" s="865">
        <f>ROUNDUP(SUM(
IF(AND(LB237='DD FD'!$J$10,LD237='DD FD'!$AI$3),LC237,0),
IF(AND(LL237='DD FD'!$J$10,LN237='DD FD'!$AI$3),LM237,0),
IF(AND(LV237='DD FD'!$J$10,LX237='DD FD'!$AI$3),LW237,0),
IF(AND(MF237='DD FD'!$J$10,MH237='DD FD'!$AI$3),MG237,0),
IF(AND(MQ237='DD FD'!$J$10,MS237='DD FD'!$AI$3),MR237,0),
IF(AND(NB237='DD FD'!$J$10,ND237='DD FD'!$AI$3),NC237,0),
IF(AND(NM237='DD FD'!$J$10,NO237='DD FD'!$AI$3),NN237,0),
IF(AND(NX237='DD FD'!$J$10,NZ237='DD FD'!$AI$3),NY237,0),
IF(AND(OI237='DD FD'!$J$10,OK237='DD FD'!$AI$3),OJ237,0),
),2)</f>
        <v>0</v>
      </c>
      <c r="OV237" s="865">
        <f>ROUNDUP(SUM(
IF(AND(LB237='DD FD'!$J$8,LD237='DD FD'!$AI$3),LC237,0),
IF(AND(LL237='DD FD'!$J$8,LN237='DD FD'!$AI$3),LM237,0),
IF(AND(LV237='DD FD'!$J$8,LX237='DD FD'!$AI$3),LW237,0),
IF(AND(MF237='DD FD'!$J$8,MH237='DD FD'!$AI$3),MG237,0),
IF(AND(MQ237='DD FD'!$J$8,MS237='DD FD'!$AI$3),MR237,0),
IF(AND(NB237='DD FD'!$J$8,ND237='DD FD'!$AI$3),NC237,0),
IF(AND(NM237='DD FD'!$J$8,NO237='DD FD'!$AI$3),NN237,0),
IF(AND(NX237='DD FD'!$J$8,NZ237='DD FD'!$AI$3),NY237,0),
IF(AND(OI237='DD FD'!$J$8,OK237='DD FD'!$AI$3),OJ237,0),
),2)</f>
        <v>0</v>
      </c>
      <c r="OW237" s="865">
        <f>ROUNDUP(SUM(
IF(AND(LB237='DD FD'!$J$5,LD237='DD FD'!$AI$3),LC237,0),
IF(AND(LL237='DD FD'!$J$5,LN237='DD FD'!$AI$3),LM237,0),
IF(AND(LV237='DD FD'!$J$5,LX237='DD FD'!$AI$3),LW237,0),
IF(AND(MF237='DD FD'!$J$5,MH237='DD FD'!$AI$3),MG237,0),
IF(AND(MQ237='DD FD'!$J$5,MS237='DD FD'!$AI$3),MR237,0),
IF(AND(NB237='DD FD'!$J$5,ND237='DD FD'!$AI$3),NC237,0),
IF(AND(NM237='DD FD'!$J$5,NO237='DD FD'!$AI$3),NN237,0),
IF(AND(NX237='DD FD'!$J$5,NZ237='DD FD'!$AI$3),NY237,0),
IF(AND(OI237='DD FD'!$J$5,OK237='DD FD'!$AI$3),OJ237,0),
),2)</f>
        <v>0</v>
      </c>
      <c r="OX237" s="865">
        <f>ROUNDUP(SUM(
IF(AND(LB237='DD FD'!$J$9,LD237='DD FD'!$AI$3),LC237,0),
IF(AND(LL237='DD FD'!$J$9,LN237='DD FD'!$AI$3),LM237,0),
IF(AND(LV237='DD FD'!$J$9,LX237='DD FD'!$AI$3),LW237,0),
IF(AND(MF237='DD FD'!$J$9,MH237='DD FD'!$AI$3),MG237,0),
IF(AND(MQ237='DD FD'!$J$9,MS237='DD FD'!$AI$3),MR237,0),
IF(AND(NB237='DD FD'!$J$9,ND237='DD FD'!$AI$3),NC237,0),
IF(AND(NM237='DD FD'!$J$9,NO237='DD FD'!$AI$3),NN237,0),
IF(AND(NX237='DD FD'!$J$9,NZ237='DD FD'!$AI$3),NY237,0),
IF(AND(OI237='DD FD'!$J$9,OK237='DD FD'!$AI$3),OJ237,0),
),2)</f>
        <v>0</v>
      </c>
      <c r="OY237" s="865">
        <f>ROUNDUP(SUM(
IF(AND(LB237='DD FD'!$J$4,LD237='DD FD'!$AI$3),LC237,0),
IF(AND(LL237='DD FD'!$J$4,LN237='DD FD'!$AI$3),LM237,0),
IF(AND(LV237='DD FD'!$J$4,LX237='DD FD'!$AI$3),LW237,0),
IF(AND(MF237='DD FD'!$J$4,MH237='DD FD'!$AI$3),MG237,0),
IF(AND(MQ237='DD FD'!$J$4,MS237='DD FD'!$AI$3),MR237,0),
IF(AND(NB237='DD FD'!$J$4,ND237='DD FD'!$AI$3),NC237,0),
IF(AND(NM237='DD FD'!$J$4,NO237='DD FD'!$AI$3),NN237,0),
IF(AND(NX237='DD FD'!$J$4,NZ237='DD FD'!$AI$3),NY237,0),
IF(AND(OI237='DD FD'!$J$4,OK237='DD FD'!$AI$3),OJ237,0),
),2)</f>
        <v>0</v>
      </c>
      <c r="OZ237" s="867">
        <f>ROUNDUP(SUM(
IF(AND(LB237='DD FD'!$J$11,LD237='DD FD'!$AI$3),LC237,0),
IF(AND(LL237='DD FD'!$J$11,LN237='DD FD'!$AI$3),LM237,0),
IF(AND(LV237='DD FD'!$J$11,LX237='DD FD'!$AI$3),LW237,0),
IF(AND(MF237='DD FD'!$J$11,MH237='DD FD'!$AI$3),MG237,0),
IF(AND(MQ237='DD FD'!$J$11,MS237='DD FD'!$AI$3),MR237,0),
IF(AND(NB237='DD FD'!$J$11,ND237='DD FD'!$AI$3),NC237,0),
IF(AND(NM237='DD FD'!$J$11,NO237='DD FD'!$AI$3),NN237,0),
IF(AND(NX237='DD FD'!$J$11,NZ237='DD FD'!$AI$3),NY237,0),
IF(AND(OI237='DD FD'!$J$11,OK237='DD FD'!$AI$3),OJ237,0),
),2)</f>
        <v>0</v>
      </c>
    </row>
    <row r="238" spans="1:416">
      <c r="A238" s="663"/>
      <c r="B238" s="182"/>
      <c r="C238" s="282"/>
      <c r="D238" s="282"/>
      <c r="E238" s="183"/>
      <c r="F238" s="355"/>
      <c r="G238" s="359"/>
      <c r="H238" s="664"/>
      <c r="I238" s="173"/>
      <c r="J238" s="161" t="str">
        <f t="shared" si="81"/>
        <v/>
      </c>
      <c r="K238" s="633" t="str">
        <f t="shared" si="98"/>
        <v/>
      </c>
      <c r="L238" s="636"/>
      <c r="M238" s="124" t="str">
        <f t="shared" si="99"/>
        <v/>
      </c>
      <c r="N238" s="125" t="str">
        <f t="shared" si="82"/>
        <v/>
      </c>
      <c r="O238" s="175"/>
      <c r="P238" s="175"/>
      <c r="Q238" s="126" t="str">
        <f t="shared" si="100"/>
        <v/>
      </c>
      <c r="R238" s="184"/>
      <c r="S238" s="184"/>
      <c r="T238" s="182"/>
      <c r="U238" s="182"/>
      <c r="V238" s="182"/>
      <c r="W238" s="358"/>
      <c r="X238" s="182"/>
      <c r="Y238" s="183"/>
      <c r="Z238" s="123"/>
      <c r="AA238" s="176"/>
      <c r="AB238" s="176"/>
      <c r="AC238" s="176"/>
      <c r="AD238" s="176"/>
      <c r="AE238" s="176"/>
      <c r="AF238" s="176"/>
      <c r="AG238" s="127" t="str">
        <f t="shared" si="101"/>
        <v/>
      </c>
      <c r="AH238" s="127" t="str">
        <f t="shared" si="102"/>
        <v/>
      </c>
      <c r="AI238" s="370"/>
      <c r="AJ238" s="635"/>
      <c r="AK238" s="619" t="str">
        <f t="shared" si="103"/>
        <v/>
      </c>
      <c r="AL238" s="124" t="str">
        <f t="shared" si="83"/>
        <v/>
      </c>
      <c r="AM238" s="124" t="str">
        <f t="shared" si="84"/>
        <v/>
      </c>
      <c r="AN238" s="124" t="str">
        <f t="shared" si="85"/>
        <v/>
      </c>
      <c r="AO238" s="124" t="str">
        <f t="shared" si="86"/>
        <v/>
      </c>
      <c r="AP238" s="184"/>
      <c r="AQ238" s="182"/>
      <c r="AR238" s="182"/>
      <c r="AS238" s="182"/>
      <c r="AT238" s="182"/>
      <c r="AU238" s="127" t="str">
        <f t="shared" si="87"/>
        <v/>
      </c>
      <c r="AV238" s="354"/>
      <c r="AW238" s="127" t="str">
        <f t="shared" si="88"/>
        <v/>
      </c>
      <c r="AX238" s="144" t="str">
        <f t="shared" si="89"/>
        <v/>
      </c>
      <c r="AY238" s="182"/>
      <c r="AZ238" s="23"/>
      <c r="BA238" s="23"/>
      <c r="BB238" s="183"/>
      <c r="BC238" s="622"/>
      <c r="BD238" s="649" t="str">
        <f t="shared" si="104"/>
        <v/>
      </c>
      <c r="BE238" s="354"/>
      <c r="BF238" s="192" t="str">
        <f t="shared" si="105"/>
        <v/>
      </c>
      <c r="BG238" s="159"/>
      <c r="BH238" s="159"/>
      <c r="BI238" s="182"/>
      <c r="BJ238" s="194"/>
      <c r="BK238" s="194"/>
      <c r="BL238" s="194"/>
      <c r="BM238" s="127" t="str">
        <f t="shared" si="90"/>
        <v/>
      </c>
      <c r="BN238" s="194"/>
      <c r="BO238" s="178" t="str">
        <f t="shared" si="91"/>
        <v/>
      </c>
      <c r="BP238" s="191"/>
      <c r="BQ238" s="182"/>
      <c r="BR238" s="23"/>
      <c r="BS238" s="23"/>
      <c r="BT238" s="23"/>
      <c r="BU238" s="651"/>
      <c r="BV238" s="647"/>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633" t="str">
        <f t="shared" si="106"/>
        <v/>
      </c>
      <c r="DY238" s="736"/>
      <c r="DZ238" s="334"/>
      <c r="EA238" s="736"/>
      <c r="EB238" s="197"/>
      <c r="EC238" s="194"/>
      <c r="ED238" s="197"/>
      <c r="EE238" s="197"/>
      <c r="EF238" s="194"/>
      <c r="EG238" s="194"/>
      <c r="EH238" s="194"/>
      <c r="EI238" s="123" t="str">
        <f t="shared" si="92"/>
        <v/>
      </c>
      <c r="EJ238" s="194"/>
      <c r="EK238" s="620" t="str">
        <f t="shared" si="93"/>
        <v/>
      </c>
      <c r="EL238" s="756"/>
      <c r="EM238" s="620" t="str">
        <f t="shared" si="107"/>
        <v/>
      </c>
      <c r="EN238" s="733"/>
      <c r="EO238" s="163"/>
      <c r="EP238" s="163"/>
      <c r="EQ238" s="163"/>
      <c r="ER238" s="163"/>
      <c r="ES238" s="163"/>
      <c r="ET238" s="163"/>
      <c r="EU238" s="163"/>
      <c r="EV238" s="163"/>
      <c r="EW238" s="163"/>
      <c r="EX238" s="163"/>
      <c r="EY238" s="163"/>
      <c r="EZ238" s="163"/>
      <c r="FA238" s="163"/>
      <c r="FB238" s="163"/>
      <c r="FC238" s="742"/>
      <c r="FD238" s="648" t="str">
        <f t="shared" si="94"/>
        <v/>
      </c>
      <c r="FE238" s="183"/>
      <c r="FF238" s="201"/>
      <c r="FG238" s="201"/>
      <c r="FH238" s="201"/>
      <c r="FI238" s="201"/>
      <c r="FJ238" s="201"/>
      <c r="FK238" s="201"/>
      <c r="FL238" s="182"/>
      <c r="FM238" s="182"/>
      <c r="FN238" s="334"/>
      <c r="FO238" s="123" t="str">
        <f t="shared" si="95"/>
        <v/>
      </c>
      <c r="FP238" s="889" t="str">
        <f>IF(Table1[[#This Row],[Baumwollanteil (in %)]]&lt;&gt;"","05","")</f>
        <v/>
      </c>
      <c r="FQ238" s="999"/>
      <c r="FR238" s="179" t="str">
        <f t="shared" si="96"/>
        <v/>
      </c>
      <c r="FS238" s="175"/>
      <c r="FT238" s="175"/>
      <c r="FU238" s="175"/>
      <c r="FV238" s="745" t="str">
        <f t="shared" si="97"/>
        <v/>
      </c>
      <c r="FZ238" s="24"/>
      <c r="GA238" s="24"/>
      <c r="GC238" s="1010" t="str">
        <f>IF(Table1[[#This Row],[Global Trade Item Number (GTIN)]]="","",Table1[[#This Row],[Global Trade Item Number (GTIN)]])</f>
        <v/>
      </c>
      <c r="GD238" s="790" t="str">
        <f>IF(Table1[[#This Row],[WAWI-Nr./ Kreditoren-Nummer
(ASDV)]]&lt;&gt;"",Table1[[#This Row],[WAWI-Nr./ Kreditoren-Nummer
(ASDV)]],"")</f>
        <v/>
      </c>
      <c r="GE238" s="190"/>
      <c r="GF238" s="790" t="str">
        <f>IF(Table1[[#This Row],[Gültig ab (Datum)]]&lt;&gt;"","31.12.9999","")</f>
        <v/>
      </c>
      <c r="GG238" s="190"/>
      <c r="GH238" s="190"/>
      <c r="GI238" s="616"/>
      <c r="GJ238" s="765"/>
      <c r="GK238" s="763"/>
      <c r="GL238" s="617"/>
      <c r="GM238" s="617"/>
      <c r="GN238" s="617"/>
      <c r="GO238" s="617"/>
      <c r="GP238" s="617"/>
      <c r="GQ238" s="775"/>
      <c r="GR238" s="771"/>
      <c r="GS238" s="159"/>
      <c r="GT238" s="610"/>
      <c r="GU238" s="610"/>
      <c r="GV238" s="610"/>
      <c r="GW238" s="610"/>
      <c r="GX238" s="610"/>
      <c r="GY238" s="610"/>
      <c r="GZ238" s="610"/>
      <c r="HA238" s="610"/>
      <c r="HB238" s="771"/>
      <c r="HC238" s="610"/>
      <c r="HD238" s="610"/>
      <c r="HE238" s="610"/>
      <c r="HF238" s="610"/>
      <c r="HG238" s="610"/>
      <c r="HH238" s="610"/>
      <c r="HI238" s="610"/>
      <c r="HJ238" s="610"/>
      <c r="HK238" s="610"/>
      <c r="HL238" s="771"/>
      <c r="HM238" s="610"/>
      <c r="HN238" s="610"/>
      <c r="HO238" s="610"/>
      <c r="HP238" s="610"/>
      <c r="HQ238" s="610"/>
      <c r="HR238" s="610"/>
      <c r="HS238" s="610"/>
      <c r="HT238" s="610"/>
      <c r="HU238" s="610"/>
      <c r="HV238" s="771"/>
      <c r="HW238" s="610"/>
      <c r="HX238" s="610"/>
      <c r="HY238" s="610"/>
      <c r="HZ238" s="610"/>
      <c r="IA238" s="610"/>
      <c r="IB238" s="610"/>
      <c r="IC238" s="610"/>
      <c r="ID238" s="610"/>
      <c r="IE238" s="610"/>
      <c r="IF238" s="610"/>
      <c r="IG238" s="771"/>
      <c r="IH238" s="610"/>
      <c r="II238" s="610"/>
      <c r="IJ238" s="610"/>
      <c r="IK238" s="610"/>
      <c r="IL238" s="610"/>
      <c r="IM238" s="610"/>
      <c r="IN238" s="610"/>
      <c r="IO238" s="610"/>
      <c r="IP238" s="610"/>
      <c r="IQ238" s="610"/>
      <c r="IR238" s="771"/>
      <c r="IS238" s="610"/>
      <c r="IT238" s="610"/>
      <c r="IU238" s="610"/>
      <c r="IV238" s="610"/>
      <c r="IW238" s="610"/>
      <c r="IX238" s="610"/>
      <c r="IY238" s="610"/>
      <c r="IZ238" s="610"/>
      <c r="JA238" s="610"/>
      <c r="JB238" s="610"/>
      <c r="JC238" s="771"/>
      <c r="JD238" s="610"/>
      <c r="JE238" s="610"/>
      <c r="JF238" s="610"/>
      <c r="JG238" s="610"/>
      <c r="JH238" s="610"/>
      <c r="JI238" s="610"/>
      <c r="JJ238" s="610"/>
      <c r="JK238" s="610"/>
      <c r="JL238" s="610"/>
      <c r="JM238" s="827"/>
      <c r="JN238" s="771"/>
      <c r="JO238" s="610"/>
      <c r="JP238" s="610"/>
      <c r="JQ238" s="610"/>
      <c r="JR238" s="610"/>
      <c r="JS238" s="610"/>
      <c r="JT238" s="610"/>
      <c r="JU238" s="610"/>
      <c r="JV238" s="610"/>
      <c r="JW238" s="610"/>
      <c r="JX238" s="610"/>
      <c r="JY238" s="771"/>
      <c r="JZ238" s="610"/>
      <c r="KA238" s="610"/>
      <c r="KB238" s="610"/>
      <c r="KC238" s="610"/>
      <c r="KD238" s="610"/>
      <c r="KE238" s="610"/>
      <c r="KF238" s="610"/>
      <c r="KG238" s="610"/>
      <c r="KH238" s="610"/>
      <c r="KI238" s="610"/>
      <c r="KL238" s="803" t="str">
        <f>IF(Table1[[#This Row],[GTIN]]&lt;&gt;"",Table1[[#This Row],[GTIN]],"")</f>
        <v/>
      </c>
      <c r="KM238" s="804" t="str">
        <f>Table1[[#This Row],[Kreditor]]</f>
        <v/>
      </c>
      <c r="KN238" s="805" t="str">
        <f>IF(Table1[[#This Row],[Gültig ab (Datum)]]&lt;&gt;"",Table1[[#This Row],[Gültig ab (Datum)]],"")</f>
        <v/>
      </c>
      <c r="KO238" s="805" t="str">
        <f>Table1[[#This Row],[Gültig bis]]</f>
        <v/>
      </c>
      <c r="KP238" s="818" t="str">
        <f>IF(Table1[[#This Row],[Artikel verpackt? 
(X=Ja)]]="","",Table1[[#This Row],[Artikel verpackt? 
(X=Ja)]])</f>
        <v/>
      </c>
      <c r="KQ238" s="806" t="str">
        <f>IF(Table1[[#This Row],[Verpackung recyclingfähig?
(X=Ja)]]="","",Table1[[#This Row],[Verpackung recyclingfähig?
(X=Ja)]])</f>
        <v/>
      </c>
      <c r="KR238" s="807"/>
      <c r="KS238" s="808"/>
      <c r="KT238" s="809"/>
      <c r="KU238" s="809"/>
      <c r="KV238" s="809"/>
      <c r="KW238" s="809"/>
      <c r="KX238" s="809"/>
      <c r="KY238" s="809"/>
      <c r="KZ238" s="810"/>
      <c r="LA238" s="811" t="str">
        <f>IF(Table1[[#This Row],[Hauptkörper - B1 - Art]]="","",VLOOKUP(Table1[[#This Row],[Hauptkörper - B1 - Art]],'DD FD'!B:C,2,FALSE))</f>
        <v/>
      </c>
      <c r="LB238" s="812" t="str">
        <f>IF(Table1[[#This Row],[Hauptkörper - B1 - Fraktion]]="","",VLOOKUP(Table1[[#This Row],[Hauptkörper - B1 - Fraktion]],'DD FD'!H:J,3,FALSE))</f>
        <v/>
      </c>
      <c r="LC238" s="809" t="str">
        <f>IF(Table1[[#This Row],[Hauptkörper - B1 - Gewicht
(in G)]]="","",Table1[[#This Row],[Hauptkörper - B1 - Gewicht
(in G)]])</f>
        <v/>
      </c>
      <c r="LD238" s="809" t="str">
        <f>IF(Table1[[#This Row],[Hauptkörper - B1 - Lizenzierungs-pflichtig? (X=Ja)]]="","",Table1[[#This Row],[Hauptkörper - B1 - Lizenzierungs-pflichtig? (X=Ja)]])</f>
        <v/>
      </c>
      <c r="LE238" s="812" t="str">
        <f>IF(Table1[[#This Row],[Hauptkörper - B1 - Virgin Material]]="","",VLOOKUP(Table1[[#This Row],[Hauptkörper - B1 - Virgin Material]],'DD FD'!AJ:AK,2,FALSE))</f>
        <v/>
      </c>
      <c r="LF238" s="813" t="str">
        <f>IF(Table1[[#This Row],[Hauptkörper - B1 - Virgin Material Anteil (in %)]]="","",Table1[[#This Row],[Hauptkörper - B1 - Virgin Material Anteil (in %)]])</f>
        <v/>
      </c>
      <c r="LG238" s="812" t="str">
        <f>IF(Table1[[#This Row],[Hauptkörper - B1 - Recyceltes Material]]="","",VLOOKUP(Table1[[#This Row],[Hauptkörper - B1 - Recyceltes Material]],'DD FD'!AL:AM,2,FALSE))</f>
        <v/>
      </c>
      <c r="LH238" s="813" t="str">
        <f>IF(Table1[[#This Row],[Hauptkörper - B1 - Recyceltes Material Anteil (in %)]]="","",Table1[[#This Row],[Hauptkörper - B1 - Recyceltes Material Anteil (in %)]])</f>
        <v/>
      </c>
      <c r="LI238" s="814" t="str">
        <f>IF(Table1[[#This Row],[Hauptkörper - B1 - Beschichtung]]="","",VLOOKUP(Table1[[#This Row],[Hauptkörper - B1 - Beschichtung]],'DD FD'!AE:AF,2,FALSE))</f>
        <v/>
      </c>
      <c r="LJ238" s="815" t="str">
        <f>IF(Table1[[#This Row],[Hauptkörper - B1 - Beschichtung Anteil (in %)]]="","",Table1[[#This Row],[Hauptkörper - B1 - Beschichtung Anteil (in %)]])</f>
        <v/>
      </c>
      <c r="LK238" s="811" t="str">
        <f>IF(Table1[[#This Row],[Hauptkörper - B2 - Art]]="","",VLOOKUP(Table1[[#This Row],[Hauptkörper - B2 - Art]],'DD FD'!B:C,2,FALSE))</f>
        <v/>
      </c>
      <c r="LL238" s="812" t="str">
        <f>IF(Table1[[#This Row],[Hauptkörper - B2 - Fraktion]]="","",VLOOKUP(Table1[[#This Row],[Hauptkörper - B2 - Fraktion]],'DD FD'!H:J,3,FALSE))</f>
        <v/>
      </c>
      <c r="LM238" s="809" t="str">
        <f>IF(Table1[[#This Row],[Hauptkörper - B2 - Gewicht
(in G)]]="","",Table1[[#This Row],[Hauptkörper - B2 - Gewicht
(in G)]])</f>
        <v/>
      </c>
      <c r="LN238" s="809" t="str">
        <f>IF(Table1[[#This Row],[Hauptkörper - B2 - Lizenzierungs-pflichtig? (X=Ja)]]="","",Table1[[#This Row],[Hauptkörper - B2 - Lizenzierungs-pflichtig? (X=Ja)]])</f>
        <v/>
      </c>
      <c r="LO238" s="812" t="str">
        <f>IF(Table1[[#This Row],[Hauptkörper - B2 - Virgin Material]]="","",VLOOKUP(Table1[[#This Row],[Hauptkörper - B2 - Virgin Material]],'DD FD'!AJ:AK,2,FALSE))</f>
        <v/>
      </c>
      <c r="LP238" s="813" t="str">
        <f>IF(Table1[[#This Row],[Hauptkörper - B2 - Virgin Material Anteil (in %)]]="","",Table1[[#This Row],[Hauptkörper - B2 - Virgin Material Anteil (in %)]])</f>
        <v/>
      </c>
      <c r="LQ238" s="812" t="str">
        <f>IF(Table1[[#This Row],[Hauptkörper - B2 - Recyceltes Material]]="","",VLOOKUP(Table1[[#This Row],[Hauptkörper - B2 - Recyceltes Material]],'DD FD'!AL:AM,2,FALSE))</f>
        <v/>
      </c>
      <c r="LR238" s="813" t="str">
        <f>IF(Table1[[#This Row],[Hauptkörper - B2 - Recyceltes Material Anteil (in %)]]="","",Table1[[#This Row],[Hauptkörper - B2 - Recyceltes Material Anteil (in %)]])</f>
        <v/>
      </c>
      <c r="LS238" s="812" t="str">
        <f>IF(Table1[[#This Row],[Hauptkörper - B2 - Beschichtung]]="","",VLOOKUP(Table1[[#This Row],[Hauptkörper - B2 - Beschichtung]],'DD FD'!AE:AF,2,FALSE))</f>
        <v/>
      </c>
      <c r="LT238" s="815" t="str">
        <f>IF(Table1[[#This Row],[Hauptkörper - B2 - Beschichtung Anteil (in %)]]="","",Table1[[#This Row],[Hauptkörper - B2 - Beschichtung Anteil (in %)]])</f>
        <v/>
      </c>
      <c r="LU238" s="811" t="str">
        <f>IF(Table1[[#This Row],[Hauptkörper - B3 - Art]]="","",VLOOKUP(Table1[[#This Row],[Hauptkörper - B3 - Art]],'DD FD'!B:C,2,FALSE))</f>
        <v/>
      </c>
      <c r="LV238" s="812" t="str">
        <f>IF(Table1[[#This Row],[Hauptkörper - B3 - Fraktion]]="","",VLOOKUP(Table1[[#This Row],[Hauptkörper - B3 - Fraktion]],'DD FD'!H:J,3,FALSE))</f>
        <v/>
      </c>
      <c r="LW238" s="809" t="str">
        <f>IF(Table1[[#This Row],[Hauptkörper - B3 - Gewicht
(in G)]]="","",Table1[[#This Row],[Hauptkörper - B3 - Gewicht
(in G)]])</f>
        <v/>
      </c>
      <c r="LX238" s="809" t="str">
        <f>IF(Table1[[#This Row],[Hauptkörper - B3 - Lizenzierungs-pflichtig? (X=Ja)]]="","",Table1[[#This Row],[Hauptkörper - B3 - Lizenzierungs-pflichtig? (X=Ja)]])</f>
        <v/>
      </c>
      <c r="LY238" s="812" t="str">
        <f>IF(Table1[[#This Row],[Hauptkörper - B3 - Virgin Material]]="","",VLOOKUP(Table1[[#This Row],[Hauptkörper - B3 - Virgin Material]],'DD FD'!AJ:AK,2,FALSE))</f>
        <v/>
      </c>
      <c r="LZ238" s="813" t="str">
        <f>IF(Table1[[#This Row],[Hauptkörper - B3 - Virgin Material Anteil (in %)]]="","",Table1[[#This Row],[Hauptkörper - B3 - Virgin Material Anteil (in %)]])</f>
        <v/>
      </c>
      <c r="MA238" s="812" t="str">
        <f>IF(Table1[[#This Row],[Hauptkörper - B3 - Recyceltes Material]]="","",VLOOKUP(Table1[[#This Row],[Hauptkörper - B3 - Recyceltes Material]],'DD FD'!AL:AM,2,FALSE))</f>
        <v/>
      </c>
      <c r="MB238" s="813" t="str">
        <f>IF(Table1[[#This Row],[Hauptkörper - B3 - Recyceltes Material Anteil (in %)]]="","",Table1[[#This Row],[Hauptkörper - B3 - Recyceltes Material Anteil (in %)]])</f>
        <v/>
      </c>
      <c r="MC238" s="812" t="str">
        <f>IF(Table1[[#This Row],[Hauptkörper - B3 - Beschichtung]]="","",VLOOKUP(Table1[[#This Row],[Hauptkörper - B3 - Beschichtung]],'DD FD'!AE:AF,2,FALSE))</f>
        <v/>
      </c>
      <c r="MD238" s="815" t="str">
        <f>IF(Table1[[#This Row],[Hauptkörper - B3 - Beschichtung Anteil (in %)]]="","",Table1[[#This Row],[Hauptkörper - B3 - Beschichtung Anteil (in %)]])</f>
        <v/>
      </c>
      <c r="ME238" s="811" t="str">
        <f>IF(Table1[[#This Row],[Verschluss - B1 - Art]]="","",VLOOKUP(Table1[[#This Row],[Verschluss - B1 - Art]],'DD FD'!D:E,2,FALSE))</f>
        <v/>
      </c>
      <c r="MF238" s="812" t="str">
        <f>IF(Table1[[#This Row],[Verschluss - B1 - Fraktion]]="","",VLOOKUP(Table1[[#This Row],[Verschluss - B1 - Fraktion]],'DD FD'!H:J,3,FALSE))</f>
        <v/>
      </c>
      <c r="MG238" s="809" t="str">
        <f>IF(Table1[[#This Row],[Verschluss - B1 - Gewicht (in G)]]="","",Table1[[#This Row],[Verschluss - B1 - Gewicht (in G)]])</f>
        <v/>
      </c>
      <c r="MH238" s="809" t="str">
        <f>IF(Table1[[#This Row],[Verschluss - B1 - Lizenzierungs-pflichtig? (X=Ja)]]="","",Table1[[#This Row],[Verschluss - B1 - Lizenzierungs-pflichtig? (X=Ja)]])</f>
        <v/>
      </c>
      <c r="MI238" s="809" t="str">
        <f>IF(Table1[[#This Row],[Verschluss - B1 - Trennbar vom Hauptkörper? (X=Ja)]]="","",Table1[[#This Row],[Verschluss - B1 - Trennbar vom Hauptkörper? (X=Ja)]])</f>
        <v/>
      </c>
      <c r="MJ238" s="812" t="str">
        <f>IF(Table1[[#This Row],[Verschluss - B1 - Virgin Material]]="","",VLOOKUP(Table1[[#This Row],[Verschluss - B1 - Virgin Material]],'DD FD'!AJ:AK,2,FALSE))</f>
        <v/>
      </c>
      <c r="MK238" s="813" t="str">
        <f>IF(Table1[[#This Row],[Verschluss - B1 - Virgin Material Anteil (in %)]]="","",Table1[[#This Row],[Verschluss - B1 - Virgin Material Anteil (in %)]])</f>
        <v/>
      </c>
      <c r="ML238" s="812" t="str">
        <f>IF(Table1[[#This Row],[Verschluss - B1 - Recyceltes Material]]="","",VLOOKUP(Table1[[#This Row],[Verschluss - B1 - Recyceltes Material]],'DD FD'!AL:AM,2,FALSE))</f>
        <v/>
      </c>
      <c r="MM238" s="813" t="str">
        <f>IF(Table1[[#This Row],[Verschluss - B1 - Recyceltes Material Anteil (in %)]]="","",Table1[[#This Row],[Verschluss - B1 - Recyceltes Material Anteil (in %)]])</f>
        <v/>
      </c>
      <c r="MN238" s="812" t="str">
        <f>IF(Table1[[#This Row],[Verschluss - B1 - Beschichtung]]="","",VLOOKUP(Table1[[#This Row],[Verschluss - B1 - Beschichtung]],'DD FD'!AE:AF,2,FALSE))</f>
        <v/>
      </c>
      <c r="MO238" s="815" t="str">
        <f>IF(Table1[[#This Row],[Verschluss - B1 - Beschichtung Anteil (in %)]]="","",Table1[[#This Row],[Verschluss - B1 - Beschichtung Anteil (in %)]])</f>
        <v/>
      </c>
      <c r="MP238" s="811" t="str">
        <f>IF(Table1[[#This Row],[Verschluss - B2 - Art]]="","",VLOOKUP(Table1[[#This Row],[Verschluss - B2 - Art]],'DD FD'!D:E,2,FALSE))</f>
        <v/>
      </c>
      <c r="MQ238" s="812" t="str">
        <f>IF(Table1[[#This Row],[Verschluss - B2 - Fraktion]]="","",VLOOKUP(Table1[[#This Row],[Verschluss - B2 - Fraktion]],'DD FD'!H:J,3,FALSE))</f>
        <v/>
      </c>
      <c r="MR238" s="809" t="str">
        <f>IF(Table1[[#This Row],[Verschluss - B2 - Gewicht (in G)]]="","",Table1[[#This Row],[Verschluss - B2 - Gewicht (in G)]])</f>
        <v/>
      </c>
      <c r="MS238" s="809" t="str">
        <f>IF(Table1[[#This Row],[Verschluss - B2 - Lizenzierungs-pflichtig? (X=Ja)]]="","",Table1[[#This Row],[Verschluss - B2 - Lizenzierungs-pflichtig? (X=Ja)]])</f>
        <v/>
      </c>
      <c r="MT238" s="809" t="str">
        <f>IF(Table1[[#This Row],[Verschluss - B2 - Trennbar vom Hauptkörper? (X=Ja)]]="","",Table1[[#This Row],[Verschluss - B2 - Trennbar vom Hauptkörper? (X=Ja)]])</f>
        <v/>
      </c>
      <c r="MU238" s="812" t="str">
        <f>IF(Table1[[#This Row],[Verschluss - B2 - Virgin Material]]="","",VLOOKUP(Table1[[#This Row],[Verschluss - B2 - Virgin Material]],'DD FD'!AJ:AK,2,FALSE))</f>
        <v/>
      </c>
      <c r="MV238" s="813" t="str">
        <f>IF(Table1[[#This Row],[Verschluss - B2 - Virgin Material Anteil (in %)]]="","",Table1[[#This Row],[Verschluss - B2 - Virgin Material Anteil (in %)]])</f>
        <v/>
      </c>
      <c r="MW238" s="812" t="str">
        <f>IF(Table1[[#This Row],[Verschluss - B2 - Recyceltes Material]]="","",VLOOKUP(Table1[[#This Row],[Verschluss - B2 - Recyceltes Material]],'DD FD'!AL:AM,2,FALSE))</f>
        <v/>
      </c>
      <c r="MX238" s="813" t="str">
        <f>IF(Table1[[#This Row],[Verschluss - B2 - Recyceltes Material Anteil (in %)]]="","",Table1[[#This Row],[Verschluss - B2 - Recyceltes Material Anteil (in %)]])</f>
        <v/>
      </c>
      <c r="MY238" s="812" t="str">
        <f>IF(Table1[[#This Row],[Verschluss - B2 - Beschichtung]]="","",VLOOKUP(Table1[[#This Row],[Verschluss - B2 - Beschichtung]],'DD FD'!AE:AF,2,FALSE))</f>
        <v/>
      </c>
      <c r="MZ238" s="815" t="str">
        <f>IF(Table1[[#This Row],[Verschluss - B2 - Beschichtung Anteil (in %)]]="","",Table1[[#This Row],[Verschluss - B2 - Beschichtung Anteil (in %)]])</f>
        <v/>
      </c>
      <c r="NA238" s="811" t="str">
        <f>IF(Table1[[#This Row],[Verschluss - B3 - Art]]="","",VLOOKUP(Table1[[#This Row],[Verschluss - B3 - Art]],'DD FD'!D:E,2,FALSE))</f>
        <v/>
      </c>
      <c r="NB238" s="812" t="str">
        <f>IF(Table1[[#This Row],[Verschluss - B3 - Fraktion]]="","",VLOOKUP(Table1[[#This Row],[Verschluss - B3 - Fraktion]],'DD FD'!H:J,3,FALSE))</f>
        <v/>
      </c>
      <c r="NC238" s="809" t="str">
        <f>IF(Table1[[#This Row],[Verschluss - B3 - Gewicht (in G)]]="","",Table1[[#This Row],[Verschluss - B3 - Gewicht (in G)]])</f>
        <v/>
      </c>
      <c r="ND238" s="809" t="str">
        <f>IF(Table1[[#This Row],[Verschluss - B3 - Lizenzierungs-pflichtig? (X=Ja)]]="","",Table1[[#This Row],[Verschluss - B3 - Lizenzierungs-pflichtig? (X=Ja)]])</f>
        <v/>
      </c>
      <c r="NE238" s="809" t="str">
        <f>IF(Table1[[#This Row],[Verschluss - B3 - Trennbar vom Hauptkörper? (X=Ja)]]="","",Table1[[#This Row],[Verschluss - B3 - Trennbar vom Hauptkörper? (X=Ja)]])</f>
        <v/>
      </c>
      <c r="NF238" s="812" t="str">
        <f>IF(Table1[[#This Row],[Verschluss - B3 - Virgin Material]]="","",VLOOKUP(Table1[[#This Row],[Verschluss - B3 - Virgin Material]],'DD FD'!AJ:AK,2,FALSE))</f>
        <v/>
      </c>
      <c r="NG238" s="813" t="str">
        <f>IF(Table1[[#This Row],[Verschluss - B3 - Virgin Material Anteil (in %)]]="","",Table1[[#This Row],[Verschluss - B3 - Virgin Material Anteil (in %)]])</f>
        <v/>
      </c>
      <c r="NH238" s="812" t="str">
        <f>IF(Table1[[#This Row],[Verschluss - B3 - Recyceltes Material]]="","",VLOOKUP(Table1[[#This Row],[Verschluss - B3 - Recyceltes Material]],'DD FD'!AL:AM,2,FALSE))</f>
        <v/>
      </c>
      <c r="NI238" s="813" t="str">
        <f>IF(Table1[[#This Row],[Verschluss - B3 - Recyceltes Material Anteil (in %)]]="","",Table1[[#This Row],[Verschluss - B3 - Recyceltes Material Anteil (in %)]])</f>
        <v/>
      </c>
      <c r="NJ238" s="812" t="str">
        <f>IF(Table1[[#This Row],[Verschluss - B3 - Beschichtung]]="","",VLOOKUP(Table1[[#This Row],[Verschluss - B3 - Beschichtung]],'DD FD'!AE:AF,2,FALSE))</f>
        <v/>
      </c>
      <c r="NK238" s="815" t="str">
        <f>IF(Table1[[#This Row],[Verschluss - B3 - Beschichtung Anteil (in %)]]="","",Table1[[#This Row],[Verschluss - B3 - Beschichtung Anteil (in %)]])</f>
        <v/>
      </c>
      <c r="NL238" s="811" t="str">
        <f>IF(Table1[[#This Row],[Etikett - B1 - Art]]="","",VLOOKUP(Table1[[#This Row],[Etikett - B1 - Art]],'DD FD'!F:G,2,FALSE))</f>
        <v/>
      </c>
      <c r="NM238" s="812" t="str">
        <f>IF(Table1[[#This Row],[Etikett - B1 - Fraktion]]="","",VLOOKUP(Table1[[#This Row],[Etikett - B1 - Fraktion]],'DD FD'!H:J,3,FALSE))</f>
        <v/>
      </c>
      <c r="NN238" s="809" t="str">
        <f>IF(Table1[[#This Row],[Etikett - B1 - Gewicht (in G)]]="","",Table1[[#This Row],[Etikett - B1 - Gewicht (in G)]])</f>
        <v/>
      </c>
      <c r="NO238" s="809" t="str">
        <f>IF(Table1[[#This Row],[Etikett - B1 - Lizenzierungs-pflichtig? (X=Ja)]]="","",Table1[[#This Row],[Etikett - B1 - Lizenzierungs-pflichtig? (X=Ja)]])</f>
        <v/>
      </c>
      <c r="NP238" s="809" t="str">
        <f>IF(Table1[[#This Row],[Etikett - B1 - Trennbar vom Hauptkörper? (X=Ja)]]="","",Table1[[#This Row],[Etikett - B1 - Trennbar vom Hauptkörper? (X=Ja)]])</f>
        <v/>
      </c>
      <c r="NQ238" s="812" t="str">
        <f>IF(Table1[[#This Row],[Etikett - B1 - Virgin Material]]="","",VLOOKUP(Table1[[#This Row],[Etikett - B1 - Virgin Material]],'DD FD'!AJ:AK,2,FALSE))</f>
        <v/>
      </c>
      <c r="NR238" s="813" t="str">
        <f>IF(Table1[[#This Row],[Etikett - B1 - Virgin Material Anteil (in %)]]="","",Table1[[#This Row],[Etikett - B1 - Virgin Material Anteil (in %)]])</f>
        <v/>
      </c>
      <c r="NS238" s="812" t="str">
        <f>IF(Table1[[#This Row],[Etikett - B1 - Recyceltes Material]]="","",VLOOKUP(Table1[[#This Row],[Etikett - B1 - Recyceltes Material]],'DD FD'!AL:AM,2,FALSE))</f>
        <v/>
      </c>
      <c r="NT238" s="813" t="str">
        <f>IF(Table1[[#This Row],[Etikett - B1 - Recyceltes Material Anteil (in %)]]="","",Table1[[#This Row],[Etikett - B1 - Recyceltes Material Anteil (in %)]])</f>
        <v/>
      </c>
      <c r="NU238" s="812" t="str">
        <f>IF(Table1[[#This Row],[Etikett - B1 - Beschichtung]]="","",VLOOKUP(Table1[[#This Row],[Etikett - B1 - Beschichtung]],'DD FD'!AE:AF,2,FALSE))</f>
        <v/>
      </c>
      <c r="NV238" s="815" t="str">
        <f>IF(Table1[[#This Row],[Etikett - B1 - Beschichtung Anteil (in %)]]="","",Table1[[#This Row],[Etikett - B1 - Beschichtung Anteil (in %)]])</f>
        <v/>
      </c>
      <c r="NW238" s="811" t="str">
        <f>IF(Table1[[#This Row],[Etikett - B2 - Art]]="","",VLOOKUP(Table1[[#This Row],[Etikett - B2 - Art]],'DD FD'!F:G,2,FALSE))</f>
        <v/>
      </c>
      <c r="NX238" s="812" t="str">
        <f>IF(Table1[[#This Row],[Etikett - B2 - Fraktion]]="","",VLOOKUP(Table1[[#This Row],[Etikett - B2 - Fraktion]],'DD FD'!H:J,3,FALSE))</f>
        <v/>
      </c>
      <c r="NY238" s="809" t="str">
        <f>IF(Table1[[#This Row],[Etikett - B2 - Gewicht (in G)]]="","",Table1[[#This Row],[Etikett - B2 - Gewicht (in G)]])</f>
        <v/>
      </c>
      <c r="NZ238" s="809" t="str">
        <f>IF(Table1[[#This Row],[Etikett - B2 - Lizenzierungs-pflichtig? (X=Ja)]]="","",Table1[[#This Row],[Etikett - B2 - Lizenzierungs-pflichtig? (X=Ja)]])</f>
        <v/>
      </c>
      <c r="OA238" s="809" t="str">
        <f>IF(Table1[[#This Row],[Etikett - B2 - Trennbar vom Hauptkörper? (X=Ja)]]="","",Table1[[#This Row],[Etikett - B2 - Trennbar vom Hauptkörper? (X=Ja)]])</f>
        <v/>
      </c>
      <c r="OB238" s="812" t="str">
        <f>IF(Table1[[#This Row],[Etikett - B2 - Virgin Material]]="","",VLOOKUP(Table1[[#This Row],[Etikett - B2 - Virgin Material]],'DD FD'!AJ:AK,2,FALSE))</f>
        <v/>
      </c>
      <c r="OC238" s="813" t="str">
        <f>IF(Table1[[#This Row],[Etikett - B2 - Virgin Material Anteil (in %)]]="","",Table1[[#This Row],[Etikett - B2 - Virgin Material Anteil (in %)]])</f>
        <v/>
      </c>
      <c r="OD238" s="812" t="str">
        <f>IF(Table1[[#This Row],[Etikett - B2 - Recyceltes Material]]="","",VLOOKUP(Table1[[#This Row],[Etikett - B2 - Recyceltes Material]],'DD FD'!AL:AM,2,FALSE))</f>
        <v/>
      </c>
      <c r="OE238" s="813" t="str">
        <f>IF(Table1[[#This Row],[Etikett - B2 - Recyceltes Material Anteil (in %)]]="","",Table1[[#This Row],[Etikett - B2 - Recyceltes Material Anteil (in %)]])</f>
        <v/>
      </c>
      <c r="OF238" s="812" t="str">
        <f>IF(Table1[[#This Row],[Etikett - B2 - Beschichtung]]="","",VLOOKUP(Table1[[#This Row],[Etikett - B2 - Beschichtung]],'DD FD'!AE:AF,2,FALSE))</f>
        <v/>
      </c>
      <c r="OG238" s="815" t="str">
        <f>IF(Table1[[#This Row],[Etikett - B2 - Beschichtung Anteil (in %)]]="","",Table1[[#This Row],[Etikett - B2 - Beschichtung Anteil (in %)]])</f>
        <v/>
      </c>
      <c r="OH238" s="811" t="str">
        <f>IF(Table1[[#This Row],[Etikett - B3 - Art]]="","",VLOOKUP(Table1[[#This Row],[Etikett - B3 - Art]],'DD FD'!F:G,2,FALSE))</f>
        <v/>
      </c>
      <c r="OI238" s="812" t="str">
        <f>IF(Table1[[#This Row],[Etikett - B3 - Fraktion]]="","",VLOOKUP(Table1[[#This Row],[Etikett - B3 - Fraktion]],'DD FD'!H:J,3,FALSE))</f>
        <v/>
      </c>
      <c r="OJ238" s="809" t="str">
        <f>IF(Table1[[#This Row],[Etikett - B3 - Gewicht (in G)]]="","",Table1[[#This Row],[Etikett - B3 - Gewicht (in G)]])</f>
        <v/>
      </c>
      <c r="OK238" s="809" t="str">
        <f>IF(Table1[[#This Row],[Etikett - B3 - Lizenzierungs-pflichtig? (X=Ja)]]="","",Table1[[#This Row],[Etikett - B3 - Lizenzierungs-pflichtig? (X=Ja)]])</f>
        <v/>
      </c>
      <c r="OL238" s="809" t="str">
        <f>IF(Table1[[#This Row],[Etikett - B3 - Trennbar vom Hauptkörper? (X=Ja)]]="","",Table1[[#This Row],[Etikett - B3 - Trennbar vom Hauptkörper? (X=Ja)]])</f>
        <v/>
      </c>
      <c r="OM238" s="812" t="str">
        <f>IF(Table1[[#This Row],[Etikett - B3 - Virgin Material]]="","",VLOOKUP(Table1[[#This Row],[Etikett - B3 - Virgin Material]],'DD FD'!AJ:AK,2,FALSE))</f>
        <v/>
      </c>
      <c r="ON238" s="813" t="str">
        <f>IF(Table1[[#This Row],[Etikett - B3 - Virgin Material Anteil (in %)]]="","",Table1[[#This Row],[Etikett - B3 - Virgin Material Anteil (in %)]])</f>
        <v/>
      </c>
      <c r="OO238" s="812" t="str">
        <f>IF(Table1[[#This Row],[Etikett - B3 - Recyceltes Material]]="","",VLOOKUP(Table1[[#This Row],[Etikett - B3 - Recyceltes Material]],'DD FD'!AL:AM,2,FALSE))</f>
        <v/>
      </c>
      <c r="OP238" s="813" t="str">
        <f>IF(Table1[[#This Row],[Etikett - B3 - Recyceltes Material Anteil (in %)]]="","",Table1[[#This Row],[Etikett - B3 - Recyceltes Material Anteil (in %)]])</f>
        <v/>
      </c>
      <c r="OQ238" s="812" t="str">
        <f>IF(Table1[[#This Row],[Etikett - B3 - Beschichtung]]="","",VLOOKUP(Table1[[#This Row],[Etikett - B3 - Beschichtung]],'DD FD'!AE:AF,2,FALSE))</f>
        <v/>
      </c>
      <c r="OR238" s="861" t="str">
        <f>IF(Table1[[#This Row],[Etikett - B3 - Beschichtung Anteil (in %)]]="","",Table1[[#This Row],[Etikett - B3 - Beschichtung Anteil (in %)]])</f>
        <v/>
      </c>
      <c r="OS238" s="866">
        <f>ROUNDUP(SUM(
IF(AND(LB238='DD FD'!$J$7,LD238='DD FD'!$AI$3),LC238,0),
IF(AND(LL238='DD FD'!$J$7,LN238='DD FD'!$AI$3),LM238,0),
IF(AND(LV238='DD FD'!$J$7,LX238='DD FD'!$AI$3),LW238,0),
IF(AND(MF238='DD FD'!$J$7,MH238='DD FD'!$AI$3),MG238,0),
IF(AND(MQ238='DD FD'!$J$7,MS238='DD FD'!$AI$3),MR238,0),
IF(AND(NB238='DD FD'!$J$7,ND238='DD FD'!$AI$3),NC238,0),
IF(AND(NM238='DD FD'!$J$7,NO238='DD FD'!$AI$3),NN238,0),
IF(AND(NX238='DD FD'!$J$7,NZ238='DD FD'!$AI$3),NY238,0),
IF(AND(OI238='DD FD'!$J$7,OK238='DD FD'!$AI$3),OJ238,0),
),2)</f>
        <v>0</v>
      </c>
      <c r="OT238" s="865">
        <f>ROUNDUP(SUM(
IF(AND(LB238='DD FD'!$J$6,LD238='DD FD'!$AI$3),LC238,0),
IF(AND(LL238='DD FD'!$J$6,LN238='DD FD'!$AI$3),LM238,0),
IF(AND(LV238='DD FD'!$J$6,LX238='DD FD'!$AI$3),LW238,0),
IF(AND(MF238='DD FD'!$J$6,MH238='DD FD'!$AI$3),MG238,0),
IF(AND(MQ238='DD FD'!$J$6,MS238='DD FD'!$AI$3),MR238,0),
IF(AND(NB238='DD FD'!$J$6,ND238='DD FD'!$AI$3),NC238,0),
IF(AND(NM238='DD FD'!$J$6,NO238='DD FD'!$AI$3),NN238,0),
IF(AND(NX238='DD FD'!$J$6,NZ238='DD FD'!$AI$3),NY238,0),
IF(AND(OI238='DD FD'!$J$6,OK238='DD FD'!$AI$3),OJ238,0),
),2)</f>
        <v>0</v>
      </c>
      <c r="OU238" s="865">
        <f>ROUNDUP(SUM(
IF(AND(LB238='DD FD'!$J$10,LD238='DD FD'!$AI$3),LC238,0),
IF(AND(LL238='DD FD'!$J$10,LN238='DD FD'!$AI$3),LM238,0),
IF(AND(LV238='DD FD'!$J$10,LX238='DD FD'!$AI$3),LW238,0),
IF(AND(MF238='DD FD'!$J$10,MH238='DD FD'!$AI$3),MG238,0),
IF(AND(MQ238='DD FD'!$J$10,MS238='DD FD'!$AI$3),MR238,0),
IF(AND(NB238='DD FD'!$J$10,ND238='DD FD'!$AI$3),NC238,0),
IF(AND(NM238='DD FD'!$J$10,NO238='DD FD'!$AI$3),NN238,0),
IF(AND(NX238='DD FD'!$J$10,NZ238='DD FD'!$AI$3),NY238,0),
IF(AND(OI238='DD FD'!$J$10,OK238='DD FD'!$AI$3),OJ238,0),
),2)</f>
        <v>0</v>
      </c>
      <c r="OV238" s="865">
        <f>ROUNDUP(SUM(
IF(AND(LB238='DD FD'!$J$8,LD238='DD FD'!$AI$3),LC238,0),
IF(AND(LL238='DD FD'!$J$8,LN238='DD FD'!$AI$3),LM238,0),
IF(AND(LV238='DD FD'!$J$8,LX238='DD FD'!$AI$3),LW238,0),
IF(AND(MF238='DD FD'!$J$8,MH238='DD FD'!$AI$3),MG238,0),
IF(AND(MQ238='DD FD'!$J$8,MS238='DD FD'!$AI$3),MR238,0),
IF(AND(NB238='DD FD'!$J$8,ND238='DD FD'!$AI$3),NC238,0),
IF(AND(NM238='DD FD'!$J$8,NO238='DD FD'!$AI$3),NN238,0),
IF(AND(NX238='DD FD'!$J$8,NZ238='DD FD'!$AI$3),NY238,0),
IF(AND(OI238='DD FD'!$J$8,OK238='DD FD'!$AI$3),OJ238,0),
),2)</f>
        <v>0</v>
      </c>
      <c r="OW238" s="865">
        <f>ROUNDUP(SUM(
IF(AND(LB238='DD FD'!$J$5,LD238='DD FD'!$AI$3),LC238,0),
IF(AND(LL238='DD FD'!$J$5,LN238='DD FD'!$AI$3),LM238,0),
IF(AND(LV238='DD FD'!$J$5,LX238='DD FD'!$AI$3),LW238,0),
IF(AND(MF238='DD FD'!$J$5,MH238='DD FD'!$AI$3),MG238,0),
IF(AND(MQ238='DD FD'!$J$5,MS238='DD FD'!$AI$3),MR238,0),
IF(AND(NB238='DD FD'!$J$5,ND238='DD FD'!$AI$3),NC238,0),
IF(AND(NM238='DD FD'!$J$5,NO238='DD FD'!$AI$3),NN238,0),
IF(AND(NX238='DD FD'!$J$5,NZ238='DD FD'!$AI$3),NY238,0),
IF(AND(OI238='DD FD'!$J$5,OK238='DD FD'!$AI$3),OJ238,0),
),2)</f>
        <v>0</v>
      </c>
      <c r="OX238" s="865">
        <f>ROUNDUP(SUM(
IF(AND(LB238='DD FD'!$J$9,LD238='DD FD'!$AI$3),LC238,0),
IF(AND(LL238='DD FD'!$J$9,LN238='DD FD'!$AI$3),LM238,0),
IF(AND(LV238='DD FD'!$J$9,LX238='DD FD'!$AI$3),LW238,0),
IF(AND(MF238='DD FD'!$J$9,MH238='DD FD'!$AI$3),MG238,0),
IF(AND(MQ238='DD FD'!$J$9,MS238='DD FD'!$AI$3),MR238,0),
IF(AND(NB238='DD FD'!$J$9,ND238='DD FD'!$AI$3),NC238,0),
IF(AND(NM238='DD FD'!$J$9,NO238='DD FD'!$AI$3),NN238,0),
IF(AND(NX238='DD FD'!$J$9,NZ238='DD FD'!$AI$3),NY238,0),
IF(AND(OI238='DD FD'!$J$9,OK238='DD FD'!$AI$3),OJ238,0),
),2)</f>
        <v>0</v>
      </c>
      <c r="OY238" s="865">
        <f>ROUNDUP(SUM(
IF(AND(LB238='DD FD'!$J$4,LD238='DD FD'!$AI$3),LC238,0),
IF(AND(LL238='DD FD'!$J$4,LN238='DD FD'!$AI$3),LM238,0),
IF(AND(LV238='DD FD'!$J$4,LX238='DD FD'!$AI$3),LW238,0),
IF(AND(MF238='DD FD'!$J$4,MH238='DD FD'!$AI$3),MG238,0),
IF(AND(MQ238='DD FD'!$J$4,MS238='DD FD'!$AI$3),MR238,0),
IF(AND(NB238='DD FD'!$J$4,ND238='DD FD'!$AI$3),NC238,0),
IF(AND(NM238='DD FD'!$J$4,NO238='DD FD'!$AI$3),NN238,0),
IF(AND(NX238='DD FD'!$J$4,NZ238='DD FD'!$AI$3),NY238,0),
IF(AND(OI238='DD FD'!$J$4,OK238='DD FD'!$AI$3),OJ238,0),
),2)</f>
        <v>0</v>
      </c>
      <c r="OZ238" s="867">
        <f>ROUNDUP(SUM(
IF(AND(LB238='DD FD'!$J$11,LD238='DD FD'!$AI$3),LC238,0),
IF(AND(LL238='DD FD'!$J$11,LN238='DD FD'!$AI$3),LM238,0),
IF(AND(LV238='DD FD'!$J$11,LX238='DD FD'!$AI$3),LW238,0),
IF(AND(MF238='DD FD'!$J$11,MH238='DD FD'!$AI$3),MG238,0),
IF(AND(MQ238='DD FD'!$J$11,MS238='DD FD'!$AI$3),MR238,0),
IF(AND(NB238='DD FD'!$J$11,ND238='DD FD'!$AI$3),NC238,0),
IF(AND(NM238='DD FD'!$J$11,NO238='DD FD'!$AI$3),NN238,0),
IF(AND(NX238='DD FD'!$J$11,NZ238='DD FD'!$AI$3),NY238,0),
IF(AND(OI238='DD FD'!$J$11,OK238='DD FD'!$AI$3),OJ238,0),
),2)</f>
        <v>0</v>
      </c>
    </row>
    <row r="239" spans="1:416">
      <c r="A239" s="663"/>
      <c r="B239" s="182"/>
      <c r="C239" s="282"/>
      <c r="D239" s="282"/>
      <c r="E239" s="183"/>
      <c r="F239" s="355"/>
      <c r="G239" s="359"/>
      <c r="H239" s="664"/>
      <c r="I239" s="173"/>
      <c r="J239" s="161" t="str">
        <f t="shared" si="81"/>
        <v/>
      </c>
      <c r="K239" s="633" t="str">
        <f t="shared" si="98"/>
        <v/>
      </c>
      <c r="L239" s="636"/>
      <c r="M239" s="124" t="str">
        <f t="shared" si="99"/>
        <v/>
      </c>
      <c r="N239" s="125" t="str">
        <f t="shared" si="82"/>
        <v/>
      </c>
      <c r="O239" s="175"/>
      <c r="P239" s="175"/>
      <c r="Q239" s="126" t="str">
        <f t="shared" si="100"/>
        <v/>
      </c>
      <c r="R239" s="184"/>
      <c r="S239" s="184"/>
      <c r="T239" s="182"/>
      <c r="U239" s="182"/>
      <c r="V239" s="182"/>
      <c r="W239" s="358"/>
      <c r="X239" s="182"/>
      <c r="Y239" s="183"/>
      <c r="Z239" s="123"/>
      <c r="AA239" s="176"/>
      <c r="AB239" s="176"/>
      <c r="AC239" s="176"/>
      <c r="AD239" s="176"/>
      <c r="AE239" s="176"/>
      <c r="AF239" s="176"/>
      <c r="AG239" s="127" t="str">
        <f t="shared" si="101"/>
        <v/>
      </c>
      <c r="AH239" s="127" t="str">
        <f t="shared" si="102"/>
        <v/>
      </c>
      <c r="AI239" s="370"/>
      <c r="AJ239" s="635"/>
      <c r="AK239" s="619" t="str">
        <f t="shared" si="103"/>
        <v/>
      </c>
      <c r="AL239" s="124" t="str">
        <f t="shared" si="83"/>
        <v/>
      </c>
      <c r="AM239" s="124" t="str">
        <f t="shared" si="84"/>
        <v/>
      </c>
      <c r="AN239" s="124" t="str">
        <f t="shared" si="85"/>
        <v/>
      </c>
      <c r="AO239" s="124" t="str">
        <f t="shared" si="86"/>
        <v/>
      </c>
      <c r="AP239" s="184"/>
      <c r="AQ239" s="182"/>
      <c r="AR239" s="182"/>
      <c r="AS239" s="182"/>
      <c r="AT239" s="182"/>
      <c r="AU239" s="127" t="str">
        <f t="shared" si="87"/>
        <v/>
      </c>
      <c r="AV239" s="354"/>
      <c r="AW239" s="127" t="str">
        <f t="shared" si="88"/>
        <v/>
      </c>
      <c r="AX239" s="144" t="str">
        <f t="shared" si="89"/>
        <v/>
      </c>
      <c r="AY239" s="182"/>
      <c r="AZ239" s="23"/>
      <c r="BA239" s="23"/>
      <c r="BB239" s="183"/>
      <c r="BC239" s="622"/>
      <c r="BD239" s="649" t="str">
        <f t="shared" si="104"/>
        <v/>
      </c>
      <c r="BE239" s="354"/>
      <c r="BF239" s="192" t="str">
        <f t="shared" si="105"/>
        <v/>
      </c>
      <c r="BG239" s="159"/>
      <c r="BH239" s="159"/>
      <c r="BI239" s="182"/>
      <c r="BJ239" s="194"/>
      <c r="BK239" s="194"/>
      <c r="BL239" s="194"/>
      <c r="BM239" s="127" t="str">
        <f t="shared" si="90"/>
        <v/>
      </c>
      <c r="BN239" s="194"/>
      <c r="BO239" s="178" t="str">
        <f t="shared" si="91"/>
        <v/>
      </c>
      <c r="BP239" s="191"/>
      <c r="BQ239" s="182"/>
      <c r="BR239" s="23"/>
      <c r="BS239" s="23"/>
      <c r="BT239" s="23"/>
      <c r="BU239" s="651"/>
      <c r="BV239" s="647"/>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633" t="str">
        <f t="shared" si="106"/>
        <v/>
      </c>
      <c r="DY239" s="736"/>
      <c r="DZ239" s="334"/>
      <c r="EA239" s="736"/>
      <c r="EB239" s="197"/>
      <c r="EC239" s="194"/>
      <c r="ED239" s="197"/>
      <c r="EE239" s="197"/>
      <c r="EF239" s="194"/>
      <c r="EG239" s="194"/>
      <c r="EH239" s="194"/>
      <c r="EI239" s="123" t="str">
        <f t="shared" si="92"/>
        <v/>
      </c>
      <c r="EJ239" s="194"/>
      <c r="EK239" s="620" t="str">
        <f t="shared" si="93"/>
        <v/>
      </c>
      <c r="EL239" s="756"/>
      <c r="EM239" s="620" t="str">
        <f t="shared" si="107"/>
        <v/>
      </c>
      <c r="EN239" s="733"/>
      <c r="EO239" s="163"/>
      <c r="EP239" s="163"/>
      <c r="EQ239" s="163"/>
      <c r="ER239" s="163"/>
      <c r="ES239" s="163"/>
      <c r="ET239" s="163"/>
      <c r="EU239" s="163"/>
      <c r="EV239" s="163"/>
      <c r="EW239" s="163"/>
      <c r="EX239" s="163"/>
      <c r="EY239" s="163"/>
      <c r="EZ239" s="163"/>
      <c r="FA239" s="163"/>
      <c r="FB239" s="163"/>
      <c r="FC239" s="742"/>
      <c r="FD239" s="648" t="str">
        <f t="shared" si="94"/>
        <v/>
      </c>
      <c r="FE239" s="183"/>
      <c r="FF239" s="201"/>
      <c r="FG239" s="201"/>
      <c r="FH239" s="201"/>
      <c r="FI239" s="201"/>
      <c r="FJ239" s="201"/>
      <c r="FK239" s="201"/>
      <c r="FL239" s="182"/>
      <c r="FM239" s="182"/>
      <c r="FN239" s="334"/>
      <c r="FO239" s="123" t="str">
        <f t="shared" si="95"/>
        <v/>
      </c>
      <c r="FP239" s="889" t="str">
        <f>IF(Table1[[#This Row],[Baumwollanteil (in %)]]&lt;&gt;"","05","")</f>
        <v/>
      </c>
      <c r="FQ239" s="999"/>
      <c r="FR239" s="179" t="str">
        <f t="shared" si="96"/>
        <v/>
      </c>
      <c r="FS239" s="175"/>
      <c r="FT239" s="175"/>
      <c r="FU239" s="175"/>
      <c r="FV239" s="745" t="str">
        <f t="shared" si="97"/>
        <v/>
      </c>
      <c r="FZ239" s="24"/>
      <c r="GA239" s="24"/>
      <c r="GC239" s="1010" t="str">
        <f>IF(Table1[[#This Row],[Global Trade Item Number (GTIN)]]="","",Table1[[#This Row],[Global Trade Item Number (GTIN)]])</f>
        <v/>
      </c>
      <c r="GD239" s="790" t="str">
        <f>IF(Table1[[#This Row],[WAWI-Nr./ Kreditoren-Nummer
(ASDV)]]&lt;&gt;"",Table1[[#This Row],[WAWI-Nr./ Kreditoren-Nummer
(ASDV)]],"")</f>
        <v/>
      </c>
      <c r="GE239" s="190"/>
      <c r="GF239" s="790" t="str">
        <f>IF(Table1[[#This Row],[Gültig ab (Datum)]]&lt;&gt;"","31.12.9999","")</f>
        <v/>
      </c>
      <c r="GG239" s="190"/>
      <c r="GH239" s="190"/>
      <c r="GI239" s="616"/>
      <c r="GJ239" s="765"/>
      <c r="GK239" s="763"/>
      <c r="GL239" s="617"/>
      <c r="GM239" s="617"/>
      <c r="GN239" s="617"/>
      <c r="GO239" s="617"/>
      <c r="GP239" s="617"/>
      <c r="GQ239" s="775"/>
      <c r="GR239" s="771"/>
      <c r="GS239" s="159"/>
      <c r="GT239" s="610"/>
      <c r="GU239" s="610"/>
      <c r="GV239" s="610"/>
      <c r="GW239" s="610"/>
      <c r="GX239" s="610"/>
      <c r="GY239" s="610"/>
      <c r="GZ239" s="610"/>
      <c r="HA239" s="610"/>
      <c r="HB239" s="771"/>
      <c r="HC239" s="610"/>
      <c r="HD239" s="610"/>
      <c r="HE239" s="610"/>
      <c r="HF239" s="610"/>
      <c r="HG239" s="610"/>
      <c r="HH239" s="610"/>
      <c r="HI239" s="610"/>
      <c r="HJ239" s="610"/>
      <c r="HK239" s="610"/>
      <c r="HL239" s="771"/>
      <c r="HM239" s="610"/>
      <c r="HN239" s="610"/>
      <c r="HO239" s="610"/>
      <c r="HP239" s="610"/>
      <c r="HQ239" s="610"/>
      <c r="HR239" s="610"/>
      <c r="HS239" s="610"/>
      <c r="HT239" s="610"/>
      <c r="HU239" s="610"/>
      <c r="HV239" s="771"/>
      <c r="HW239" s="610"/>
      <c r="HX239" s="610"/>
      <c r="HY239" s="610"/>
      <c r="HZ239" s="610"/>
      <c r="IA239" s="610"/>
      <c r="IB239" s="610"/>
      <c r="IC239" s="610"/>
      <c r="ID239" s="610"/>
      <c r="IE239" s="610"/>
      <c r="IF239" s="610"/>
      <c r="IG239" s="771"/>
      <c r="IH239" s="610"/>
      <c r="II239" s="610"/>
      <c r="IJ239" s="610"/>
      <c r="IK239" s="610"/>
      <c r="IL239" s="610"/>
      <c r="IM239" s="610"/>
      <c r="IN239" s="610"/>
      <c r="IO239" s="610"/>
      <c r="IP239" s="610"/>
      <c r="IQ239" s="610"/>
      <c r="IR239" s="771"/>
      <c r="IS239" s="610"/>
      <c r="IT239" s="610"/>
      <c r="IU239" s="610"/>
      <c r="IV239" s="610"/>
      <c r="IW239" s="610"/>
      <c r="IX239" s="610"/>
      <c r="IY239" s="610"/>
      <c r="IZ239" s="610"/>
      <c r="JA239" s="610"/>
      <c r="JB239" s="610"/>
      <c r="JC239" s="771"/>
      <c r="JD239" s="610"/>
      <c r="JE239" s="610"/>
      <c r="JF239" s="610"/>
      <c r="JG239" s="610"/>
      <c r="JH239" s="610"/>
      <c r="JI239" s="610"/>
      <c r="JJ239" s="610"/>
      <c r="JK239" s="610"/>
      <c r="JL239" s="610"/>
      <c r="JM239" s="827"/>
      <c r="JN239" s="771"/>
      <c r="JO239" s="610"/>
      <c r="JP239" s="610"/>
      <c r="JQ239" s="610"/>
      <c r="JR239" s="610"/>
      <c r="JS239" s="610"/>
      <c r="JT239" s="610"/>
      <c r="JU239" s="610"/>
      <c r="JV239" s="610"/>
      <c r="JW239" s="610"/>
      <c r="JX239" s="610"/>
      <c r="JY239" s="771"/>
      <c r="JZ239" s="610"/>
      <c r="KA239" s="610"/>
      <c r="KB239" s="610"/>
      <c r="KC239" s="610"/>
      <c r="KD239" s="610"/>
      <c r="KE239" s="610"/>
      <c r="KF239" s="610"/>
      <c r="KG239" s="610"/>
      <c r="KH239" s="610"/>
      <c r="KI239" s="610"/>
      <c r="KL239" s="803" t="str">
        <f>IF(Table1[[#This Row],[GTIN]]&lt;&gt;"",Table1[[#This Row],[GTIN]],"")</f>
        <v/>
      </c>
      <c r="KM239" s="804" t="str">
        <f>Table1[[#This Row],[Kreditor]]</f>
        <v/>
      </c>
      <c r="KN239" s="805" t="str">
        <f>IF(Table1[[#This Row],[Gültig ab (Datum)]]&lt;&gt;"",Table1[[#This Row],[Gültig ab (Datum)]],"")</f>
        <v/>
      </c>
      <c r="KO239" s="805" t="str">
        <f>Table1[[#This Row],[Gültig bis]]</f>
        <v/>
      </c>
      <c r="KP239" s="818" t="str">
        <f>IF(Table1[[#This Row],[Artikel verpackt? 
(X=Ja)]]="","",Table1[[#This Row],[Artikel verpackt? 
(X=Ja)]])</f>
        <v/>
      </c>
      <c r="KQ239" s="806" t="str">
        <f>IF(Table1[[#This Row],[Verpackung recyclingfähig?
(X=Ja)]]="","",Table1[[#This Row],[Verpackung recyclingfähig?
(X=Ja)]])</f>
        <v/>
      </c>
      <c r="KR239" s="807"/>
      <c r="KS239" s="808"/>
      <c r="KT239" s="809"/>
      <c r="KU239" s="809"/>
      <c r="KV239" s="809"/>
      <c r="KW239" s="809"/>
      <c r="KX239" s="809"/>
      <c r="KY239" s="809"/>
      <c r="KZ239" s="810"/>
      <c r="LA239" s="811" t="str">
        <f>IF(Table1[[#This Row],[Hauptkörper - B1 - Art]]="","",VLOOKUP(Table1[[#This Row],[Hauptkörper - B1 - Art]],'DD FD'!B:C,2,FALSE))</f>
        <v/>
      </c>
      <c r="LB239" s="812" t="str">
        <f>IF(Table1[[#This Row],[Hauptkörper - B1 - Fraktion]]="","",VLOOKUP(Table1[[#This Row],[Hauptkörper - B1 - Fraktion]],'DD FD'!H:J,3,FALSE))</f>
        <v/>
      </c>
      <c r="LC239" s="809" t="str">
        <f>IF(Table1[[#This Row],[Hauptkörper - B1 - Gewicht
(in G)]]="","",Table1[[#This Row],[Hauptkörper - B1 - Gewicht
(in G)]])</f>
        <v/>
      </c>
      <c r="LD239" s="809" t="str">
        <f>IF(Table1[[#This Row],[Hauptkörper - B1 - Lizenzierungs-pflichtig? (X=Ja)]]="","",Table1[[#This Row],[Hauptkörper - B1 - Lizenzierungs-pflichtig? (X=Ja)]])</f>
        <v/>
      </c>
      <c r="LE239" s="812" t="str">
        <f>IF(Table1[[#This Row],[Hauptkörper - B1 - Virgin Material]]="","",VLOOKUP(Table1[[#This Row],[Hauptkörper - B1 - Virgin Material]],'DD FD'!AJ:AK,2,FALSE))</f>
        <v/>
      </c>
      <c r="LF239" s="813" t="str">
        <f>IF(Table1[[#This Row],[Hauptkörper - B1 - Virgin Material Anteil (in %)]]="","",Table1[[#This Row],[Hauptkörper - B1 - Virgin Material Anteil (in %)]])</f>
        <v/>
      </c>
      <c r="LG239" s="812" t="str">
        <f>IF(Table1[[#This Row],[Hauptkörper - B1 - Recyceltes Material]]="","",VLOOKUP(Table1[[#This Row],[Hauptkörper - B1 - Recyceltes Material]],'DD FD'!AL:AM,2,FALSE))</f>
        <v/>
      </c>
      <c r="LH239" s="813" t="str">
        <f>IF(Table1[[#This Row],[Hauptkörper - B1 - Recyceltes Material Anteil (in %)]]="","",Table1[[#This Row],[Hauptkörper - B1 - Recyceltes Material Anteil (in %)]])</f>
        <v/>
      </c>
      <c r="LI239" s="814" t="str">
        <f>IF(Table1[[#This Row],[Hauptkörper - B1 - Beschichtung]]="","",VLOOKUP(Table1[[#This Row],[Hauptkörper - B1 - Beschichtung]],'DD FD'!AE:AF,2,FALSE))</f>
        <v/>
      </c>
      <c r="LJ239" s="815" t="str">
        <f>IF(Table1[[#This Row],[Hauptkörper - B1 - Beschichtung Anteil (in %)]]="","",Table1[[#This Row],[Hauptkörper - B1 - Beschichtung Anteil (in %)]])</f>
        <v/>
      </c>
      <c r="LK239" s="811" t="str">
        <f>IF(Table1[[#This Row],[Hauptkörper - B2 - Art]]="","",VLOOKUP(Table1[[#This Row],[Hauptkörper - B2 - Art]],'DD FD'!B:C,2,FALSE))</f>
        <v/>
      </c>
      <c r="LL239" s="812" t="str">
        <f>IF(Table1[[#This Row],[Hauptkörper - B2 - Fraktion]]="","",VLOOKUP(Table1[[#This Row],[Hauptkörper - B2 - Fraktion]],'DD FD'!H:J,3,FALSE))</f>
        <v/>
      </c>
      <c r="LM239" s="809" t="str">
        <f>IF(Table1[[#This Row],[Hauptkörper - B2 - Gewicht
(in G)]]="","",Table1[[#This Row],[Hauptkörper - B2 - Gewicht
(in G)]])</f>
        <v/>
      </c>
      <c r="LN239" s="809" t="str">
        <f>IF(Table1[[#This Row],[Hauptkörper - B2 - Lizenzierungs-pflichtig? (X=Ja)]]="","",Table1[[#This Row],[Hauptkörper - B2 - Lizenzierungs-pflichtig? (X=Ja)]])</f>
        <v/>
      </c>
      <c r="LO239" s="812" t="str">
        <f>IF(Table1[[#This Row],[Hauptkörper - B2 - Virgin Material]]="","",VLOOKUP(Table1[[#This Row],[Hauptkörper - B2 - Virgin Material]],'DD FD'!AJ:AK,2,FALSE))</f>
        <v/>
      </c>
      <c r="LP239" s="813" t="str">
        <f>IF(Table1[[#This Row],[Hauptkörper - B2 - Virgin Material Anteil (in %)]]="","",Table1[[#This Row],[Hauptkörper - B2 - Virgin Material Anteil (in %)]])</f>
        <v/>
      </c>
      <c r="LQ239" s="812" t="str">
        <f>IF(Table1[[#This Row],[Hauptkörper - B2 - Recyceltes Material]]="","",VLOOKUP(Table1[[#This Row],[Hauptkörper - B2 - Recyceltes Material]],'DD FD'!AL:AM,2,FALSE))</f>
        <v/>
      </c>
      <c r="LR239" s="813" t="str">
        <f>IF(Table1[[#This Row],[Hauptkörper - B2 - Recyceltes Material Anteil (in %)]]="","",Table1[[#This Row],[Hauptkörper - B2 - Recyceltes Material Anteil (in %)]])</f>
        <v/>
      </c>
      <c r="LS239" s="812" t="str">
        <f>IF(Table1[[#This Row],[Hauptkörper - B2 - Beschichtung]]="","",VLOOKUP(Table1[[#This Row],[Hauptkörper - B2 - Beschichtung]],'DD FD'!AE:AF,2,FALSE))</f>
        <v/>
      </c>
      <c r="LT239" s="815" t="str">
        <f>IF(Table1[[#This Row],[Hauptkörper - B2 - Beschichtung Anteil (in %)]]="","",Table1[[#This Row],[Hauptkörper - B2 - Beschichtung Anteil (in %)]])</f>
        <v/>
      </c>
      <c r="LU239" s="811" t="str">
        <f>IF(Table1[[#This Row],[Hauptkörper - B3 - Art]]="","",VLOOKUP(Table1[[#This Row],[Hauptkörper - B3 - Art]],'DD FD'!B:C,2,FALSE))</f>
        <v/>
      </c>
      <c r="LV239" s="812" t="str">
        <f>IF(Table1[[#This Row],[Hauptkörper - B3 - Fraktion]]="","",VLOOKUP(Table1[[#This Row],[Hauptkörper - B3 - Fraktion]],'DD FD'!H:J,3,FALSE))</f>
        <v/>
      </c>
      <c r="LW239" s="809" t="str">
        <f>IF(Table1[[#This Row],[Hauptkörper - B3 - Gewicht
(in G)]]="","",Table1[[#This Row],[Hauptkörper - B3 - Gewicht
(in G)]])</f>
        <v/>
      </c>
      <c r="LX239" s="809" t="str">
        <f>IF(Table1[[#This Row],[Hauptkörper - B3 - Lizenzierungs-pflichtig? (X=Ja)]]="","",Table1[[#This Row],[Hauptkörper - B3 - Lizenzierungs-pflichtig? (X=Ja)]])</f>
        <v/>
      </c>
      <c r="LY239" s="812" t="str">
        <f>IF(Table1[[#This Row],[Hauptkörper - B3 - Virgin Material]]="","",VLOOKUP(Table1[[#This Row],[Hauptkörper - B3 - Virgin Material]],'DD FD'!AJ:AK,2,FALSE))</f>
        <v/>
      </c>
      <c r="LZ239" s="813" t="str">
        <f>IF(Table1[[#This Row],[Hauptkörper - B3 - Virgin Material Anteil (in %)]]="","",Table1[[#This Row],[Hauptkörper - B3 - Virgin Material Anteil (in %)]])</f>
        <v/>
      </c>
      <c r="MA239" s="812" t="str">
        <f>IF(Table1[[#This Row],[Hauptkörper - B3 - Recyceltes Material]]="","",VLOOKUP(Table1[[#This Row],[Hauptkörper - B3 - Recyceltes Material]],'DD FD'!AL:AM,2,FALSE))</f>
        <v/>
      </c>
      <c r="MB239" s="813" t="str">
        <f>IF(Table1[[#This Row],[Hauptkörper - B3 - Recyceltes Material Anteil (in %)]]="","",Table1[[#This Row],[Hauptkörper - B3 - Recyceltes Material Anteil (in %)]])</f>
        <v/>
      </c>
      <c r="MC239" s="812" t="str">
        <f>IF(Table1[[#This Row],[Hauptkörper - B3 - Beschichtung]]="","",VLOOKUP(Table1[[#This Row],[Hauptkörper - B3 - Beschichtung]],'DD FD'!AE:AF,2,FALSE))</f>
        <v/>
      </c>
      <c r="MD239" s="815" t="str">
        <f>IF(Table1[[#This Row],[Hauptkörper - B3 - Beschichtung Anteil (in %)]]="","",Table1[[#This Row],[Hauptkörper - B3 - Beschichtung Anteil (in %)]])</f>
        <v/>
      </c>
      <c r="ME239" s="811" t="str">
        <f>IF(Table1[[#This Row],[Verschluss - B1 - Art]]="","",VLOOKUP(Table1[[#This Row],[Verschluss - B1 - Art]],'DD FD'!D:E,2,FALSE))</f>
        <v/>
      </c>
      <c r="MF239" s="812" t="str">
        <f>IF(Table1[[#This Row],[Verschluss - B1 - Fraktion]]="","",VLOOKUP(Table1[[#This Row],[Verschluss - B1 - Fraktion]],'DD FD'!H:J,3,FALSE))</f>
        <v/>
      </c>
      <c r="MG239" s="809" t="str">
        <f>IF(Table1[[#This Row],[Verschluss - B1 - Gewicht (in G)]]="","",Table1[[#This Row],[Verschluss - B1 - Gewicht (in G)]])</f>
        <v/>
      </c>
      <c r="MH239" s="809" t="str">
        <f>IF(Table1[[#This Row],[Verschluss - B1 - Lizenzierungs-pflichtig? (X=Ja)]]="","",Table1[[#This Row],[Verschluss - B1 - Lizenzierungs-pflichtig? (X=Ja)]])</f>
        <v/>
      </c>
      <c r="MI239" s="809" t="str">
        <f>IF(Table1[[#This Row],[Verschluss - B1 - Trennbar vom Hauptkörper? (X=Ja)]]="","",Table1[[#This Row],[Verschluss - B1 - Trennbar vom Hauptkörper? (X=Ja)]])</f>
        <v/>
      </c>
      <c r="MJ239" s="812" t="str">
        <f>IF(Table1[[#This Row],[Verschluss - B1 - Virgin Material]]="","",VLOOKUP(Table1[[#This Row],[Verschluss - B1 - Virgin Material]],'DD FD'!AJ:AK,2,FALSE))</f>
        <v/>
      </c>
      <c r="MK239" s="813" t="str">
        <f>IF(Table1[[#This Row],[Verschluss - B1 - Virgin Material Anteil (in %)]]="","",Table1[[#This Row],[Verschluss - B1 - Virgin Material Anteil (in %)]])</f>
        <v/>
      </c>
      <c r="ML239" s="812" t="str">
        <f>IF(Table1[[#This Row],[Verschluss - B1 - Recyceltes Material]]="","",VLOOKUP(Table1[[#This Row],[Verschluss - B1 - Recyceltes Material]],'DD FD'!AL:AM,2,FALSE))</f>
        <v/>
      </c>
      <c r="MM239" s="813" t="str">
        <f>IF(Table1[[#This Row],[Verschluss - B1 - Recyceltes Material Anteil (in %)]]="","",Table1[[#This Row],[Verschluss - B1 - Recyceltes Material Anteil (in %)]])</f>
        <v/>
      </c>
      <c r="MN239" s="812" t="str">
        <f>IF(Table1[[#This Row],[Verschluss - B1 - Beschichtung]]="","",VLOOKUP(Table1[[#This Row],[Verschluss - B1 - Beschichtung]],'DD FD'!AE:AF,2,FALSE))</f>
        <v/>
      </c>
      <c r="MO239" s="815" t="str">
        <f>IF(Table1[[#This Row],[Verschluss - B1 - Beschichtung Anteil (in %)]]="","",Table1[[#This Row],[Verschluss - B1 - Beschichtung Anteil (in %)]])</f>
        <v/>
      </c>
      <c r="MP239" s="811" t="str">
        <f>IF(Table1[[#This Row],[Verschluss - B2 - Art]]="","",VLOOKUP(Table1[[#This Row],[Verschluss - B2 - Art]],'DD FD'!D:E,2,FALSE))</f>
        <v/>
      </c>
      <c r="MQ239" s="812" t="str">
        <f>IF(Table1[[#This Row],[Verschluss - B2 - Fraktion]]="","",VLOOKUP(Table1[[#This Row],[Verschluss - B2 - Fraktion]],'DD FD'!H:J,3,FALSE))</f>
        <v/>
      </c>
      <c r="MR239" s="809" t="str">
        <f>IF(Table1[[#This Row],[Verschluss - B2 - Gewicht (in G)]]="","",Table1[[#This Row],[Verschluss - B2 - Gewicht (in G)]])</f>
        <v/>
      </c>
      <c r="MS239" s="809" t="str">
        <f>IF(Table1[[#This Row],[Verschluss - B2 - Lizenzierungs-pflichtig? (X=Ja)]]="","",Table1[[#This Row],[Verschluss - B2 - Lizenzierungs-pflichtig? (X=Ja)]])</f>
        <v/>
      </c>
      <c r="MT239" s="809" t="str">
        <f>IF(Table1[[#This Row],[Verschluss - B2 - Trennbar vom Hauptkörper? (X=Ja)]]="","",Table1[[#This Row],[Verschluss - B2 - Trennbar vom Hauptkörper? (X=Ja)]])</f>
        <v/>
      </c>
      <c r="MU239" s="812" t="str">
        <f>IF(Table1[[#This Row],[Verschluss - B2 - Virgin Material]]="","",VLOOKUP(Table1[[#This Row],[Verschluss - B2 - Virgin Material]],'DD FD'!AJ:AK,2,FALSE))</f>
        <v/>
      </c>
      <c r="MV239" s="813" t="str">
        <f>IF(Table1[[#This Row],[Verschluss - B2 - Virgin Material Anteil (in %)]]="","",Table1[[#This Row],[Verschluss - B2 - Virgin Material Anteil (in %)]])</f>
        <v/>
      </c>
      <c r="MW239" s="812" t="str">
        <f>IF(Table1[[#This Row],[Verschluss - B2 - Recyceltes Material]]="","",VLOOKUP(Table1[[#This Row],[Verschluss - B2 - Recyceltes Material]],'DD FD'!AL:AM,2,FALSE))</f>
        <v/>
      </c>
      <c r="MX239" s="813" t="str">
        <f>IF(Table1[[#This Row],[Verschluss - B2 - Recyceltes Material Anteil (in %)]]="","",Table1[[#This Row],[Verschluss - B2 - Recyceltes Material Anteil (in %)]])</f>
        <v/>
      </c>
      <c r="MY239" s="812" t="str">
        <f>IF(Table1[[#This Row],[Verschluss - B2 - Beschichtung]]="","",VLOOKUP(Table1[[#This Row],[Verschluss - B2 - Beschichtung]],'DD FD'!AE:AF,2,FALSE))</f>
        <v/>
      </c>
      <c r="MZ239" s="815" t="str">
        <f>IF(Table1[[#This Row],[Verschluss - B2 - Beschichtung Anteil (in %)]]="","",Table1[[#This Row],[Verschluss - B2 - Beschichtung Anteil (in %)]])</f>
        <v/>
      </c>
      <c r="NA239" s="811" t="str">
        <f>IF(Table1[[#This Row],[Verschluss - B3 - Art]]="","",VLOOKUP(Table1[[#This Row],[Verschluss - B3 - Art]],'DD FD'!D:E,2,FALSE))</f>
        <v/>
      </c>
      <c r="NB239" s="812" t="str">
        <f>IF(Table1[[#This Row],[Verschluss - B3 - Fraktion]]="","",VLOOKUP(Table1[[#This Row],[Verschluss - B3 - Fraktion]],'DD FD'!H:J,3,FALSE))</f>
        <v/>
      </c>
      <c r="NC239" s="809" t="str">
        <f>IF(Table1[[#This Row],[Verschluss - B3 - Gewicht (in G)]]="","",Table1[[#This Row],[Verschluss - B3 - Gewicht (in G)]])</f>
        <v/>
      </c>
      <c r="ND239" s="809" t="str">
        <f>IF(Table1[[#This Row],[Verschluss - B3 - Lizenzierungs-pflichtig? (X=Ja)]]="","",Table1[[#This Row],[Verschluss - B3 - Lizenzierungs-pflichtig? (X=Ja)]])</f>
        <v/>
      </c>
      <c r="NE239" s="809" t="str">
        <f>IF(Table1[[#This Row],[Verschluss - B3 - Trennbar vom Hauptkörper? (X=Ja)]]="","",Table1[[#This Row],[Verschluss - B3 - Trennbar vom Hauptkörper? (X=Ja)]])</f>
        <v/>
      </c>
      <c r="NF239" s="812" t="str">
        <f>IF(Table1[[#This Row],[Verschluss - B3 - Virgin Material]]="","",VLOOKUP(Table1[[#This Row],[Verschluss - B3 - Virgin Material]],'DD FD'!AJ:AK,2,FALSE))</f>
        <v/>
      </c>
      <c r="NG239" s="813" t="str">
        <f>IF(Table1[[#This Row],[Verschluss - B3 - Virgin Material Anteil (in %)]]="","",Table1[[#This Row],[Verschluss - B3 - Virgin Material Anteil (in %)]])</f>
        <v/>
      </c>
      <c r="NH239" s="812" t="str">
        <f>IF(Table1[[#This Row],[Verschluss - B3 - Recyceltes Material]]="","",VLOOKUP(Table1[[#This Row],[Verschluss - B3 - Recyceltes Material]],'DD FD'!AL:AM,2,FALSE))</f>
        <v/>
      </c>
      <c r="NI239" s="813" t="str">
        <f>IF(Table1[[#This Row],[Verschluss - B3 - Recyceltes Material Anteil (in %)]]="","",Table1[[#This Row],[Verschluss - B3 - Recyceltes Material Anteil (in %)]])</f>
        <v/>
      </c>
      <c r="NJ239" s="812" t="str">
        <f>IF(Table1[[#This Row],[Verschluss - B3 - Beschichtung]]="","",VLOOKUP(Table1[[#This Row],[Verschluss - B3 - Beschichtung]],'DD FD'!AE:AF,2,FALSE))</f>
        <v/>
      </c>
      <c r="NK239" s="815" t="str">
        <f>IF(Table1[[#This Row],[Verschluss - B3 - Beschichtung Anteil (in %)]]="","",Table1[[#This Row],[Verschluss - B3 - Beschichtung Anteil (in %)]])</f>
        <v/>
      </c>
      <c r="NL239" s="811" t="str">
        <f>IF(Table1[[#This Row],[Etikett - B1 - Art]]="","",VLOOKUP(Table1[[#This Row],[Etikett - B1 - Art]],'DD FD'!F:G,2,FALSE))</f>
        <v/>
      </c>
      <c r="NM239" s="812" t="str">
        <f>IF(Table1[[#This Row],[Etikett - B1 - Fraktion]]="","",VLOOKUP(Table1[[#This Row],[Etikett - B1 - Fraktion]],'DD FD'!H:J,3,FALSE))</f>
        <v/>
      </c>
      <c r="NN239" s="809" t="str">
        <f>IF(Table1[[#This Row],[Etikett - B1 - Gewicht (in G)]]="","",Table1[[#This Row],[Etikett - B1 - Gewicht (in G)]])</f>
        <v/>
      </c>
      <c r="NO239" s="809" t="str">
        <f>IF(Table1[[#This Row],[Etikett - B1 - Lizenzierungs-pflichtig? (X=Ja)]]="","",Table1[[#This Row],[Etikett - B1 - Lizenzierungs-pflichtig? (X=Ja)]])</f>
        <v/>
      </c>
      <c r="NP239" s="809" t="str">
        <f>IF(Table1[[#This Row],[Etikett - B1 - Trennbar vom Hauptkörper? (X=Ja)]]="","",Table1[[#This Row],[Etikett - B1 - Trennbar vom Hauptkörper? (X=Ja)]])</f>
        <v/>
      </c>
      <c r="NQ239" s="812" t="str">
        <f>IF(Table1[[#This Row],[Etikett - B1 - Virgin Material]]="","",VLOOKUP(Table1[[#This Row],[Etikett - B1 - Virgin Material]],'DD FD'!AJ:AK,2,FALSE))</f>
        <v/>
      </c>
      <c r="NR239" s="813" t="str">
        <f>IF(Table1[[#This Row],[Etikett - B1 - Virgin Material Anteil (in %)]]="","",Table1[[#This Row],[Etikett - B1 - Virgin Material Anteil (in %)]])</f>
        <v/>
      </c>
      <c r="NS239" s="812" t="str">
        <f>IF(Table1[[#This Row],[Etikett - B1 - Recyceltes Material]]="","",VLOOKUP(Table1[[#This Row],[Etikett - B1 - Recyceltes Material]],'DD FD'!AL:AM,2,FALSE))</f>
        <v/>
      </c>
      <c r="NT239" s="813" t="str">
        <f>IF(Table1[[#This Row],[Etikett - B1 - Recyceltes Material Anteil (in %)]]="","",Table1[[#This Row],[Etikett - B1 - Recyceltes Material Anteil (in %)]])</f>
        <v/>
      </c>
      <c r="NU239" s="812" t="str">
        <f>IF(Table1[[#This Row],[Etikett - B1 - Beschichtung]]="","",VLOOKUP(Table1[[#This Row],[Etikett - B1 - Beschichtung]],'DD FD'!AE:AF,2,FALSE))</f>
        <v/>
      </c>
      <c r="NV239" s="815" t="str">
        <f>IF(Table1[[#This Row],[Etikett - B1 - Beschichtung Anteil (in %)]]="","",Table1[[#This Row],[Etikett - B1 - Beschichtung Anteil (in %)]])</f>
        <v/>
      </c>
      <c r="NW239" s="811" t="str">
        <f>IF(Table1[[#This Row],[Etikett - B2 - Art]]="","",VLOOKUP(Table1[[#This Row],[Etikett - B2 - Art]],'DD FD'!F:G,2,FALSE))</f>
        <v/>
      </c>
      <c r="NX239" s="812" t="str">
        <f>IF(Table1[[#This Row],[Etikett - B2 - Fraktion]]="","",VLOOKUP(Table1[[#This Row],[Etikett - B2 - Fraktion]],'DD FD'!H:J,3,FALSE))</f>
        <v/>
      </c>
      <c r="NY239" s="809" t="str">
        <f>IF(Table1[[#This Row],[Etikett - B2 - Gewicht (in G)]]="","",Table1[[#This Row],[Etikett - B2 - Gewicht (in G)]])</f>
        <v/>
      </c>
      <c r="NZ239" s="809" t="str">
        <f>IF(Table1[[#This Row],[Etikett - B2 - Lizenzierungs-pflichtig? (X=Ja)]]="","",Table1[[#This Row],[Etikett - B2 - Lizenzierungs-pflichtig? (X=Ja)]])</f>
        <v/>
      </c>
      <c r="OA239" s="809" t="str">
        <f>IF(Table1[[#This Row],[Etikett - B2 - Trennbar vom Hauptkörper? (X=Ja)]]="","",Table1[[#This Row],[Etikett - B2 - Trennbar vom Hauptkörper? (X=Ja)]])</f>
        <v/>
      </c>
      <c r="OB239" s="812" t="str">
        <f>IF(Table1[[#This Row],[Etikett - B2 - Virgin Material]]="","",VLOOKUP(Table1[[#This Row],[Etikett - B2 - Virgin Material]],'DD FD'!AJ:AK,2,FALSE))</f>
        <v/>
      </c>
      <c r="OC239" s="813" t="str">
        <f>IF(Table1[[#This Row],[Etikett - B2 - Virgin Material Anteil (in %)]]="","",Table1[[#This Row],[Etikett - B2 - Virgin Material Anteil (in %)]])</f>
        <v/>
      </c>
      <c r="OD239" s="812" t="str">
        <f>IF(Table1[[#This Row],[Etikett - B2 - Recyceltes Material]]="","",VLOOKUP(Table1[[#This Row],[Etikett - B2 - Recyceltes Material]],'DD FD'!AL:AM,2,FALSE))</f>
        <v/>
      </c>
      <c r="OE239" s="813" t="str">
        <f>IF(Table1[[#This Row],[Etikett - B2 - Recyceltes Material Anteil (in %)]]="","",Table1[[#This Row],[Etikett - B2 - Recyceltes Material Anteil (in %)]])</f>
        <v/>
      </c>
      <c r="OF239" s="812" t="str">
        <f>IF(Table1[[#This Row],[Etikett - B2 - Beschichtung]]="","",VLOOKUP(Table1[[#This Row],[Etikett - B2 - Beschichtung]],'DD FD'!AE:AF,2,FALSE))</f>
        <v/>
      </c>
      <c r="OG239" s="815" t="str">
        <f>IF(Table1[[#This Row],[Etikett - B2 - Beschichtung Anteil (in %)]]="","",Table1[[#This Row],[Etikett - B2 - Beschichtung Anteil (in %)]])</f>
        <v/>
      </c>
      <c r="OH239" s="811" t="str">
        <f>IF(Table1[[#This Row],[Etikett - B3 - Art]]="","",VLOOKUP(Table1[[#This Row],[Etikett - B3 - Art]],'DD FD'!F:G,2,FALSE))</f>
        <v/>
      </c>
      <c r="OI239" s="812" t="str">
        <f>IF(Table1[[#This Row],[Etikett - B3 - Fraktion]]="","",VLOOKUP(Table1[[#This Row],[Etikett - B3 - Fraktion]],'DD FD'!H:J,3,FALSE))</f>
        <v/>
      </c>
      <c r="OJ239" s="809" t="str">
        <f>IF(Table1[[#This Row],[Etikett - B3 - Gewicht (in G)]]="","",Table1[[#This Row],[Etikett - B3 - Gewicht (in G)]])</f>
        <v/>
      </c>
      <c r="OK239" s="809" t="str">
        <f>IF(Table1[[#This Row],[Etikett - B3 - Lizenzierungs-pflichtig? (X=Ja)]]="","",Table1[[#This Row],[Etikett - B3 - Lizenzierungs-pflichtig? (X=Ja)]])</f>
        <v/>
      </c>
      <c r="OL239" s="809" t="str">
        <f>IF(Table1[[#This Row],[Etikett - B3 - Trennbar vom Hauptkörper? (X=Ja)]]="","",Table1[[#This Row],[Etikett - B3 - Trennbar vom Hauptkörper? (X=Ja)]])</f>
        <v/>
      </c>
      <c r="OM239" s="812" t="str">
        <f>IF(Table1[[#This Row],[Etikett - B3 - Virgin Material]]="","",VLOOKUP(Table1[[#This Row],[Etikett - B3 - Virgin Material]],'DD FD'!AJ:AK,2,FALSE))</f>
        <v/>
      </c>
      <c r="ON239" s="813" t="str">
        <f>IF(Table1[[#This Row],[Etikett - B3 - Virgin Material Anteil (in %)]]="","",Table1[[#This Row],[Etikett - B3 - Virgin Material Anteil (in %)]])</f>
        <v/>
      </c>
      <c r="OO239" s="812" t="str">
        <f>IF(Table1[[#This Row],[Etikett - B3 - Recyceltes Material]]="","",VLOOKUP(Table1[[#This Row],[Etikett - B3 - Recyceltes Material]],'DD FD'!AL:AM,2,FALSE))</f>
        <v/>
      </c>
      <c r="OP239" s="813" t="str">
        <f>IF(Table1[[#This Row],[Etikett - B3 - Recyceltes Material Anteil (in %)]]="","",Table1[[#This Row],[Etikett - B3 - Recyceltes Material Anteil (in %)]])</f>
        <v/>
      </c>
      <c r="OQ239" s="812" t="str">
        <f>IF(Table1[[#This Row],[Etikett - B3 - Beschichtung]]="","",VLOOKUP(Table1[[#This Row],[Etikett - B3 - Beschichtung]],'DD FD'!AE:AF,2,FALSE))</f>
        <v/>
      </c>
      <c r="OR239" s="861" t="str">
        <f>IF(Table1[[#This Row],[Etikett - B3 - Beschichtung Anteil (in %)]]="","",Table1[[#This Row],[Etikett - B3 - Beschichtung Anteil (in %)]])</f>
        <v/>
      </c>
      <c r="OS239" s="866">
        <f>ROUNDUP(SUM(
IF(AND(LB239='DD FD'!$J$7,LD239='DD FD'!$AI$3),LC239,0),
IF(AND(LL239='DD FD'!$J$7,LN239='DD FD'!$AI$3),LM239,0),
IF(AND(LV239='DD FD'!$J$7,LX239='DD FD'!$AI$3),LW239,0),
IF(AND(MF239='DD FD'!$J$7,MH239='DD FD'!$AI$3),MG239,0),
IF(AND(MQ239='DD FD'!$J$7,MS239='DD FD'!$AI$3),MR239,0),
IF(AND(NB239='DD FD'!$J$7,ND239='DD FD'!$AI$3),NC239,0),
IF(AND(NM239='DD FD'!$J$7,NO239='DD FD'!$AI$3),NN239,0),
IF(AND(NX239='DD FD'!$J$7,NZ239='DD FD'!$AI$3),NY239,0),
IF(AND(OI239='DD FD'!$J$7,OK239='DD FD'!$AI$3),OJ239,0),
),2)</f>
        <v>0</v>
      </c>
      <c r="OT239" s="865">
        <f>ROUNDUP(SUM(
IF(AND(LB239='DD FD'!$J$6,LD239='DD FD'!$AI$3),LC239,0),
IF(AND(LL239='DD FD'!$J$6,LN239='DD FD'!$AI$3),LM239,0),
IF(AND(LV239='DD FD'!$J$6,LX239='DD FD'!$AI$3),LW239,0),
IF(AND(MF239='DD FD'!$J$6,MH239='DD FD'!$AI$3),MG239,0),
IF(AND(MQ239='DD FD'!$J$6,MS239='DD FD'!$AI$3),MR239,0),
IF(AND(NB239='DD FD'!$J$6,ND239='DD FD'!$AI$3),NC239,0),
IF(AND(NM239='DD FD'!$J$6,NO239='DD FD'!$AI$3),NN239,0),
IF(AND(NX239='DD FD'!$J$6,NZ239='DD FD'!$AI$3),NY239,0),
IF(AND(OI239='DD FD'!$J$6,OK239='DD FD'!$AI$3),OJ239,0),
),2)</f>
        <v>0</v>
      </c>
      <c r="OU239" s="865">
        <f>ROUNDUP(SUM(
IF(AND(LB239='DD FD'!$J$10,LD239='DD FD'!$AI$3),LC239,0),
IF(AND(LL239='DD FD'!$J$10,LN239='DD FD'!$AI$3),LM239,0),
IF(AND(LV239='DD FD'!$J$10,LX239='DD FD'!$AI$3),LW239,0),
IF(AND(MF239='DD FD'!$J$10,MH239='DD FD'!$AI$3),MG239,0),
IF(AND(MQ239='DD FD'!$J$10,MS239='DD FD'!$AI$3),MR239,0),
IF(AND(NB239='DD FD'!$J$10,ND239='DD FD'!$AI$3),NC239,0),
IF(AND(NM239='DD FD'!$J$10,NO239='DD FD'!$AI$3),NN239,0),
IF(AND(NX239='DD FD'!$J$10,NZ239='DD FD'!$AI$3),NY239,0),
IF(AND(OI239='DD FD'!$J$10,OK239='DD FD'!$AI$3),OJ239,0),
),2)</f>
        <v>0</v>
      </c>
      <c r="OV239" s="865">
        <f>ROUNDUP(SUM(
IF(AND(LB239='DD FD'!$J$8,LD239='DD FD'!$AI$3),LC239,0),
IF(AND(LL239='DD FD'!$J$8,LN239='DD FD'!$AI$3),LM239,0),
IF(AND(LV239='DD FD'!$J$8,LX239='DD FD'!$AI$3),LW239,0),
IF(AND(MF239='DD FD'!$J$8,MH239='DD FD'!$AI$3),MG239,0),
IF(AND(MQ239='DD FD'!$J$8,MS239='DD FD'!$AI$3),MR239,0),
IF(AND(NB239='DD FD'!$J$8,ND239='DD FD'!$AI$3),NC239,0),
IF(AND(NM239='DD FD'!$J$8,NO239='DD FD'!$AI$3),NN239,0),
IF(AND(NX239='DD FD'!$J$8,NZ239='DD FD'!$AI$3),NY239,0),
IF(AND(OI239='DD FD'!$J$8,OK239='DD FD'!$AI$3),OJ239,0),
),2)</f>
        <v>0</v>
      </c>
      <c r="OW239" s="865">
        <f>ROUNDUP(SUM(
IF(AND(LB239='DD FD'!$J$5,LD239='DD FD'!$AI$3),LC239,0),
IF(AND(LL239='DD FD'!$J$5,LN239='DD FD'!$AI$3),LM239,0),
IF(AND(LV239='DD FD'!$J$5,LX239='DD FD'!$AI$3),LW239,0),
IF(AND(MF239='DD FD'!$J$5,MH239='DD FD'!$AI$3),MG239,0),
IF(AND(MQ239='DD FD'!$J$5,MS239='DD FD'!$AI$3),MR239,0),
IF(AND(NB239='DD FD'!$J$5,ND239='DD FD'!$AI$3),NC239,0),
IF(AND(NM239='DD FD'!$J$5,NO239='DD FD'!$AI$3),NN239,0),
IF(AND(NX239='DD FD'!$J$5,NZ239='DD FD'!$AI$3),NY239,0),
IF(AND(OI239='DD FD'!$J$5,OK239='DD FD'!$AI$3),OJ239,0),
),2)</f>
        <v>0</v>
      </c>
      <c r="OX239" s="865">
        <f>ROUNDUP(SUM(
IF(AND(LB239='DD FD'!$J$9,LD239='DD FD'!$AI$3),LC239,0),
IF(AND(LL239='DD FD'!$J$9,LN239='DD FD'!$AI$3),LM239,0),
IF(AND(LV239='DD FD'!$J$9,LX239='DD FD'!$AI$3),LW239,0),
IF(AND(MF239='DD FD'!$J$9,MH239='DD FD'!$AI$3),MG239,0),
IF(AND(MQ239='DD FD'!$J$9,MS239='DD FD'!$AI$3),MR239,0),
IF(AND(NB239='DD FD'!$J$9,ND239='DD FD'!$AI$3),NC239,0),
IF(AND(NM239='DD FD'!$J$9,NO239='DD FD'!$AI$3),NN239,0),
IF(AND(NX239='DD FD'!$J$9,NZ239='DD FD'!$AI$3),NY239,0),
IF(AND(OI239='DD FD'!$J$9,OK239='DD FD'!$AI$3),OJ239,0),
),2)</f>
        <v>0</v>
      </c>
      <c r="OY239" s="865">
        <f>ROUNDUP(SUM(
IF(AND(LB239='DD FD'!$J$4,LD239='DD FD'!$AI$3),LC239,0),
IF(AND(LL239='DD FD'!$J$4,LN239='DD FD'!$AI$3),LM239,0),
IF(AND(LV239='DD FD'!$J$4,LX239='DD FD'!$AI$3),LW239,0),
IF(AND(MF239='DD FD'!$J$4,MH239='DD FD'!$AI$3),MG239,0),
IF(AND(MQ239='DD FD'!$J$4,MS239='DD FD'!$AI$3),MR239,0),
IF(AND(NB239='DD FD'!$J$4,ND239='DD FD'!$AI$3),NC239,0),
IF(AND(NM239='DD FD'!$J$4,NO239='DD FD'!$AI$3),NN239,0),
IF(AND(NX239='DD FD'!$J$4,NZ239='DD FD'!$AI$3),NY239,0),
IF(AND(OI239='DD FD'!$J$4,OK239='DD FD'!$AI$3),OJ239,0),
),2)</f>
        <v>0</v>
      </c>
      <c r="OZ239" s="867">
        <f>ROUNDUP(SUM(
IF(AND(LB239='DD FD'!$J$11,LD239='DD FD'!$AI$3),LC239,0),
IF(AND(LL239='DD FD'!$J$11,LN239='DD FD'!$AI$3),LM239,0),
IF(AND(LV239='DD FD'!$J$11,LX239='DD FD'!$AI$3),LW239,0),
IF(AND(MF239='DD FD'!$J$11,MH239='DD FD'!$AI$3),MG239,0),
IF(AND(MQ239='DD FD'!$J$11,MS239='DD FD'!$AI$3),MR239,0),
IF(AND(NB239='DD FD'!$J$11,ND239='DD FD'!$AI$3),NC239,0),
IF(AND(NM239='DD FD'!$J$11,NO239='DD FD'!$AI$3),NN239,0),
IF(AND(NX239='DD FD'!$J$11,NZ239='DD FD'!$AI$3),NY239,0),
IF(AND(OI239='DD FD'!$J$11,OK239='DD FD'!$AI$3),OJ239,0),
),2)</f>
        <v>0</v>
      </c>
    </row>
    <row r="240" spans="1:416">
      <c r="A240" s="663"/>
      <c r="B240" s="182"/>
      <c r="C240" s="282"/>
      <c r="D240" s="282"/>
      <c r="E240" s="183"/>
      <c r="F240" s="355"/>
      <c r="G240" s="359"/>
      <c r="H240" s="664"/>
      <c r="I240" s="173"/>
      <c r="J240" s="161" t="str">
        <f t="shared" si="81"/>
        <v/>
      </c>
      <c r="K240" s="633" t="str">
        <f t="shared" si="98"/>
        <v/>
      </c>
      <c r="L240" s="636"/>
      <c r="M240" s="124" t="str">
        <f t="shared" si="99"/>
        <v/>
      </c>
      <c r="N240" s="125" t="str">
        <f t="shared" si="82"/>
        <v/>
      </c>
      <c r="O240" s="175"/>
      <c r="P240" s="175"/>
      <c r="Q240" s="126" t="str">
        <f t="shared" si="100"/>
        <v/>
      </c>
      <c r="R240" s="184"/>
      <c r="S240" s="184"/>
      <c r="T240" s="182"/>
      <c r="U240" s="182"/>
      <c r="V240" s="182"/>
      <c r="W240" s="358"/>
      <c r="X240" s="182"/>
      <c r="Y240" s="183"/>
      <c r="Z240" s="123"/>
      <c r="AA240" s="176"/>
      <c r="AB240" s="176"/>
      <c r="AC240" s="176"/>
      <c r="AD240" s="176"/>
      <c r="AE240" s="176"/>
      <c r="AF240" s="176"/>
      <c r="AG240" s="127" t="str">
        <f t="shared" si="101"/>
        <v/>
      </c>
      <c r="AH240" s="127" t="str">
        <f t="shared" si="102"/>
        <v/>
      </c>
      <c r="AI240" s="370"/>
      <c r="AJ240" s="635"/>
      <c r="AK240" s="619" t="str">
        <f t="shared" si="103"/>
        <v/>
      </c>
      <c r="AL240" s="124" t="str">
        <f t="shared" si="83"/>
        <v/>
      </c>
      <c r="AM240" s="124" t="str">
        <f t="shared" si="84"/>
        <v/>
      </c>
      <c r="AN240" s="124" t="str">
        <f t="shared" si="85"/>
        <v/>
      </c>
      <c r="AO240" s="124" t="str">
        <f t="shared" si="86"/>
        <v/>
      </c>
      <c r="AP240" s="184"/>
      <c r="AQ240" s="182"/>
      <c r="AR240" s="182"/>
      <c r="AS240" s="182"/>
      <c r="AT240" s="182"/>
      <c r="AU240" s="127" t="str">
        <f t="shared" si="87"/>
        <v/>
      </c>
      <c r="AV240" s="354"/>
      <c r="AW240" s="127" t="str">
        <f t="shared" si="88"/>
        <v/>
      </c>
      <c r="AX240" s="144" t="str">
        <f t="shared" si="89"/>
        <v/>
      </c>
      <c r="AY240" s="182"/>
      <c r="AZ240" s="23"/>
      <c r="BA240" s="23"/>
      <c r="BB240" s="183"/>
      <c r="BC240" s="622"/>
      <c r="BD240" s="649" t="str">
        <f t="shared" si="104"/>
        <v/>
      </c>
      <c r="BE240" s="354"/>
      <c r="BF240" s="192" t="str">
        <f t="shared" si="105"/>
        <v/>
      </c>
      <c r="BG240" s="159"/>
      <c r="BH240" s="159"/>
      <c r="BI240" s="182"/>
      <c r="BJ240" s="194"/>
      <c r="BK240" s="194"/>
      <c r="BL240" s="194"/>
      <c r="BM240" s="127" t="str">
        <f t="shared" si="90"/>
        <v/>
      </c>
      <c r="BN240" s="194"/>
      <c r="BO240" s="178" t="str">
        <f t="shared" si="91"/>
        <v/>
      </c>
      <c r="BP240" s="191"/>
      <c r="BQ240" s="182"/>
      <c r="BR240" s="23"/>
      <c r="BS240" s="23"/>
      <c r="BT240" s="23"/>
      <c r="BU240" s="651"/>
      <c r="BV240" s="647"/>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633" t="str">
        <f t="shared" si="106"/>
        <v/>
      </c>
      <c r="DY240" s="736"/>
      <c r="DZ240" s="334"/>
      <c r="EA240" s="736"/>
      <c r="EB240" s="197"/>
      <c r="EC240" s="194"/>
      <c r="ED240" s="197"/>
      <c r="EE240" s="197"/>
      <c r="EF240" s="194"/>
      <c r="EG240" s="194"/>
      <c r="EH240" s="194"/>
      <c r="EI240" s="123" t="str">
        <f t="shared" si="92"/>
        <v/>
      </c>
      <c r="EJ240" s="194"/>
      <c r="EK240" s="620" t="str">
        <f t="shared" si="93"/>
        <v/>
      </c>
      <c r="EL240" s="756"/>
      <c r="EM240" s="620" t="str">
        <f t="shared" si="107"/>
        <v/>
      </c>
      <c r="EN240" s="733"/>
      <c r="EO240" s="163"/>
      <c r="EP240" s="163"/>
      <c r="EQ240" s="163"/>
      <c r="ER240" s="163"/>
      <c r="ES240" s="163"/>
      <c r="ET240" s="163"/>
      <c r="EU240" s="163"/>
      <c r="EV240" s="163"/>
      <c r="EW240" s="163"/>
      <c r="EX240" s="163"/>
      <c r="EY240" s="163"/>
      <c r="EZ240" s="163"/>
      <c r="FA240" s="163"/>
      <c r="FB240" s="163"/>
      <c r="FC240" s="742"/>
      <c r="FD240" s="648" t="str">
        <f t="shared" si="94"/>
        <v/>
      </c>
      <c r="FE240" s="183"/>
      <c r="FF240" s="201"/>
      <c r="FG240" s="201"/>
      <c r="FH240" s="201"/>
      <c r="FI240" s="201"/>
      <c r="FJ240" s="201"/>
      <c r="FK240" s="201"/>
      <c r="FL240" s="182"/>
      <c r="FM240" s="182"/>
      <c r="FN240" s="334"/>
      <c r="FO240" s="123" t="str">
        <f t="shared" si="95"/>
        <v/>
      </c>
      <c r="FP240" s="889" t="str">
        <f>IF(Table1[[#This Row],[Baumwollanteil (in %)]]&lt;&gt;"","05","")</f>
        <v/>
      </c>
      <c r="FQ240" s="999"/>
      <c r="FR240" s="179" t="str">
        <f t="shared" si="96"/>
        <v/>
      </c>
      <c r="FS240" s="175"/>
      <c r="FT240" s="175"/>
      <c r="FU240" s="175"/>
      <c r="FV240" s="745" t="str">
        <f t="shared" si="97"/>
        <v/>
      </c>
      <c r="FZ240" s="24"/>
      <c r="GA240" s="24"/>
      <c r="GC240" s="1010" t="str">
        <f>IF(Table1[[#This Row],[Global Trade Item Number (GTIN)]]="","",Table1[[#This Row],[Global Trade Item Number (GTIN)]])</f>
        <v/>
      </c>
      <c r="GD240" s="790" t="str">
        <f>IF(Table1[[#This Row],[WAWI-Nr./ Kreditoren-Nummer
(ASDV)]]&lt;&gt;"",Table1[[#This Row],[WAWI-Nr./ Kreditoren-Nummer
(ASDV)]],"")</f>
        <v/>
      </c>
      <c r="GE240" s="190"/>
      <c r="GF240" s="790" t="str">
        <f>IF(Table1[[#This Row],[Gültig ab (Datum)]]&lt;&gt;"","31.12.9999","")</f>
        <v/>
      </c>
      <c r="GG240" s="190"/>
      <c r="GH240" s="190"/>
      <c r="GI240" s="616"/>
      <c r="GJ240" s="765"/>
      <c r="GK240" s="763"/>
      <c r="GL240" s="617"/>
      <c r="GM240" s="617"/>
      <c r="GN240" s="617"/>
      <c r="GO240" s="617"/>
      <c r="GP240" s="617"/>
      <c r="GQ240" s="775"/>
      <c r="GR240" s="771"/>
      <c r="GS240" s="159"/>
      <c r="GT240" s="610"/>
      <c r="GU240" s="610"/>
      <c r="GV240" s="610"/>
      <c r="GW240" s="610"/>
      <c r="GX240" s="610"/>
      <c r="GY240" s="610"/>
      <c r="GZ240" s="610"/>
      <c r="HA240" s="610"/>
      <c r="HB240" s="771"/>
      <c r="HC240" s="610"/>
      <c r="HD240" s="610"/>
      <c r="HE240" s="610"/>
      <c r="HF240" s="610"/>
      <c r="HG240" s="610"/>
      <c r="HH240" s="610"/>
      <c r="HI240" s="610"/>
      <c r="HJ240" s="610"/>
      <c r="HK240" s="610"/>
      <c r="HL240" s="771"/>
      <c r="HM240" s="610"/>
      <c r="HN240" s="610"/>
      <c r="HO240" s="610"/>
      <c r="HP240" s="610"/>
      <c r="HQ240" s="610"/>
      <c r="HR240" s="610"/>
      <c r="HS240" s="610"/>
      <c r="HT240" s="610"/>
      <c r="HU240" s="610"/>
      <c r="HV240" s="771"/>
      <c r="HW240" s="610"/>
      <c r="HX240" s="610"/>
      <c r="HY240" s="610"/>
      <c r="HZ240" s="610"/>
      <c r="IA240" s="610"/>
      <c r="IB240" s="610"/>
      <c r="IC240" s="610"/>
      <c r="ID240" s="610"/>
      <c r="IE240" s="610"/>
      <c r="IF240" s="610"/>
      <c r="IG240" s="771"/>
      <c r="IH240" s="610"/>
      <c r="II240" s="610"/>
      <c r="IJ240" s="610"/>
      <c r="IK240" s="610"/>
      <c r="IL240" s="610"/>
      <c r="IM240" s="610"/>
      <c r="IN240" s="610"/>
      <c r="IO240" s="610"/>
      <c r="IP240" s="610"/>
      <c r="IQ240" s="610"/>
      <c r="IR240" s="771"/>
      <c r="IS240" s="610"/>
      <c r="IT240" s="610"/>
      <c r="IU240" s="610"/>
      <c r="IV240" s="610"/>
      <c r="IW240" s="610"/>
      <c r="IX240" s="610"/>
      <c r="IY240" s="610"/>
      <c r="IZ240" s="610"/>
      <c r="JA240" s="610"/>
      <c r="JB240" s="610"/>
      <c r="JC240" s="771"/>
      <c r="JD240" s="610"/>
      <c r="JE240" s="610"/>
      <c r="JF240" s="610"/>
      <c r="JG240" s="610"/>
      <c r="JH240" s="610"/>
      <c r="JI240" s="610"/>
      <c r="JJ240" s="610"/>
      <c r="JK240" s="610"/>
      <c r="JL240" s="610"/>
      <c r="JM240" s="827"/>
      <c r="JN240" s="771"/>
      <c r="JO240" s="610"/>
      <c r="JP240" s="610"/>
      <c r="JQ240" s="610"/>
      <c r="JR240" s="610"/>
      <c r="JS240" s="610"/>
      <c r="JT240" s="610"/>
      <c r="JU240" s="610"/>
      <c r="JV240" s="610"/>
      <c r="JW240" s="610"/>
      <c r="JX240" s="610"/>
      <c r="JY240" s="771"/>
      <c r="JZ240" s="610"/>
      <c r="KA240" s="610"/>
      <c r="KB240" s="610"/>
      <c r="KC240" s="610"/>
      <c r="KD240" s="610"/>
      <c r="KE240" s="610"/>
      <c r="KF240" s="610"/>
      <c r="KG240" s="610"/>
      <c r="KH240" s="610"/>
      <c r="KI240" s="610"/>
      <c r="KL240" s="803" t="str">
        <f>IF(Table1[[#This Row],[GTIN]]&lt;&gt;"",Table1[[#This Row],[GTIN]],"")</f>
        <v/>
      </c>
      <c r="KM240" s="804" t="str">
        <f>Table1[[#This Row],[Kreditor]]</f>
        <v/>
      </c>
      <c r="KN240" s="805" t="str">
        <f>IF(Table1[[#This Row],[Gültig ab (Datum)]]&lt;&gt;"",Table1[[#This Row],[Gültig ab (Datum)]],"")</f>
        <v/>
      </c>
      <c r="KO240" s="805" t="str">
        <f>Table1[[#This Row],[Gültig bis]]</f>
        <v/>
      </c>
      <c r="KP240" s="818" t="str">
        <f>IF(Table1[[#This Row],[Artikel verpackt? 
(X=Ja)]]="","",Table1[[#This Row],[Artikel verpackt? 
(X=Ja)]])</f>
        <v/>
      </c>
      <c r="KQ240" s="806" t="str">
        <f>IF(Table1[[#This Row],[Verpackung recyclingfähig?
(X=Ja)]]="","",Table1[[#This Row],[Verpackung recyclingfähig?
(X=Ja)]])</f>
        <v/>
      </c>
      <c r="KR240" s="807"/>
      <c r="KS240" s="808"/>
      <c r="KT240" s="809"/>
      <c r="KU240" s="809"/>
      <c r="KV240" s="809"/>
      <c r="KW240" s="809"/>
      <c r="KX240" s="809"/>
      <c r="KY240" s="809"/>
      <c r="KZ240" s="810"/>
      <c r="LA240" s="811" t="str">
        <f>IF(Table1[[#This Row],[Hauptkörper - B1 - Art]]="","",VLOOKUP(Table1[[#This Row],[Hauptkörper - B1 - Art]],'DD FD'!B:C,2,FALSE))</f>
        <v/>
      </c>
      <c r="LB240" s="812" t="str">
        <f>IF(Table1[[#This Row],[Hauptkörper - B1 - Fraktion]]="","",VLOOKUP(Table1[[#This Row],[Hauptkörper - B1 - Fraktion]],'DD FD'!H:J,3,FALSE))</f>
        <v/>
      </c>
      <c r="LC240" s="809" t="str">
        <f>IF(Table1[[#This Row],[Hauptkörper - B1 - Gewicht
(in G)]]="","",Table1[[#This Row],[Hauptkörper - B1 - Gewicht
(in G)]])</f>
        <v/>
      </c>
      <c r="LD240" s="809" t="str">
        <f>IF(Table1[[#This Row],[Hauptkörper - B1 - Lizenzierungs-pflichtig? (X=Ja)]]="","",Table1[[#This Row],[Hauptkörper - B1 - Lizenzierungs-pflichtig? (X=Ja)]])</f>
        <v/>
      </c>
      <c r="LE240" s="812" t="str">
        <f>IF(Table1[[#This Row],[Hauptkörper - B1 - Virgin Material]]="","",VLOOKUP(Table1[[#This Row],[Hauptkörper - B1 - Virgin Material]],'DD FD'!AJ:AK,2,FALSE))</f>
        <v/>
      </c>
      <c r="LF240" s="813" t="str">
        <f>IF(Table1[[#This Row],[Hauptkörper - B1 - Virgin Material Anteil (in %)]]="","",Table1[[#This Row],[Hauptkörper - B1 - Virgin Material Anteil (in %)]])</f>
        <v/>
      </c>
      <c r="LG240" s="812" t="str">
        <f>IF(Table1[[#This Row],[Hauptkörper - B1 - Recyceltes Material]]="","",VLOOKUP(Table1[[#This Row],[Hauptkörper - B1 - Recyceltes Material]],'DD FD'!AL:AM,2,FALSE))</f>
        <v/>
      </c>
      <c r="LH240" s="813" t="str">
        <f>IF(Table1[[#This Row],[Hauptkörper - B1 - Recyceltes Material Anteil (in %)]]="","",Table1[[#This Row],[Hauptkörper - B1 - Recyceltes Material Anteil (in %)]])</f>
        <v/>
      </c>
      <c r="LI240" s="814" t="str">
        <f>IF(Table1[[#This Row],[Hauptkörper - B1 - Beschichtung]]="","",VLOOKUP(Table1[[#This Row],[Hauptkörper - B1 - Beschichtung]],'DD FD'!AE:AF,2,FALSE))</f>
        <v/>
      </c>
      <c r="LJ240" s="815" t="str">
        <f>IF(Table1[[#This Row],[Hauptkörper - B1 - Beschichtung Anteil (in %)]]="","",Table1[[#This Row],[Hauptkörper - B1 - Beschichtung Anteil (in %)]])</f>
        <v/>
      </c>
      <c r="LK240" s="811" t="str">
        <f>IF(Table1[[#This Row],[Hauptkörper - B2 - Art]]="","",VLOOKUP(Table1[[#This Row],[Hauptkörper - B2 - Art]],'DD FD'!B:C,2,FALSE))</f>
        <v/>
      </c>
      <c r="LL240" s="812" t="str">
        <f>IF(Table1[[#This Row],[Hauptkörper - B2 - Fraktion]]="","",VLOOKUP(Table1[[#This Row],[Hauptkörper - B2 - Fraktion]],'DD FD'!H:J,3,FALSE))</f>
        <v/>
      </c>
      <c r="LM240" s="809" t="str">
        <f>IF(Table1[[#This Row],[Hauptkörper - B2 - Gewicht
(in G)]]="","",Table1[[#This Row],[Hauptkörper - B2 - Gewicht
(in G)]])</f>
        <v/>
      </c>
      <c r="LN240" s="809" t="str">
        <f>IF(Table1[[#This Row],[Hauptkörper - B2 - Lizenzierungs-pflichtig? (X=Ja)]]="","",Table1[[#This Row],[Hauptkörper - B2 - Lizenzierungs-pflichtig? (X=Ja)]])</f>
        <v/>
      </c>
      <c r="LO240" s="812" t="str">
        <f>IF(Table1[[#This Row],[Hauptkörper - B2 - Virgin Material]]="","",VLOOKUP(Table1[[#This Row],[Hauptkörper - B2 - Virgin Material]],'DD FD'!AJ:AK,2,FALSE))</f>
        <v/>
      </c>
      <c r="LP240" s="813" t="str">
        <f>IF(Table1[[#This Row],[Hauptkörper - B2 - Virgin Material Anteil (in %)]]="","",Table1[[#This Row],[Hauptkörper - B2 - Virgin Material Anteil (in %)]])</f>
        <v/>
      </c>
      <c r="LQ240" s="812" t="str">
        <f>IF(Table1[[#This Row],[Hauptkörper - B2 - Recyceltes Material]]="","",VLOOKUP(Table1[[#This Row],[Hauptkörper - B2 - Recyceltes Material]],'DD FD'!AL:AM,2,FALSE))</f>
        <v/>
      </c>
      <c r="LR240" s="813" t="str">
        <f>IF(Table1[[#This Row],[Hauptkörper - B2 - Recyceltes Material Anteil (in %)]]="","",Table1[[#This Row],[Hauptkörper - B2 - Recyceltes Material Anteil (in %)]])</f>
        <v/>
      </c>
      <c r="LS240" s="812" t="str">
        <f>IF(Table1[[#This Row],[Hauptkörper - B2 - Beschichtung]]="","",VLOOKUP(Table1[[#This Row],[Hauptkörper - B2 - Beschichtung]],'DD FD'!AE:AF,2,FALSE))</f>
        <v/>
      </c>
      <c r="LT240" s="815" t="str">
        <f>IF(Table1[[#This Row],[Hauptkörper - B2 - Beschichtung Anteil (in %)]]="","",Table1[[#This Row],[Hauptkörper - B2 - Beschichtung Anteil (in %)]])</f>
        <v/>
      </c>
      <c r="LU240" s="811" t="str">
        <f>IF(Table1[[#This Row],[Hauptkörper - B3 - Art]]="","",VLOOKUP(Table1[[#This Row],[Hauptkörper - B3 - Art]],'DD FD'!B:C,2,FALSE))</f>
        <v/>
      </c>
      <c r="LV240" s="812" t="str">
        <f>IF(Table1[[#This Row],[Hauptkörper - B3 - Fraktion]]="","",VLOOKUP(Table1[[#This Row],[Hauptkörper - B3 - Fraktion]],'DD FD'!H:J,3,FALSE))</f>
        <v/>
      </c>
      <c r="LW240" s="809" t="str">
        <f>IF(Table1[[#This Row],[Hauptkörper - B3 - Gewicht
(in G)]]="","",Table1[[#This Row],[Hauptkörper - B3 - Gewicht
(in G)]])</f>
        <v/>
      </c>
      <c r="LX240" s="809" t="str">
        <f>IF(Table1[[#This Row],[Hauptkörper - B3 - Lizenzierungs-pflichtig? (X=Ja)]]="","",Table1[[#This Row],[Hauptkörper - B3 - Lizenzierungs-pflichtig? (X=Ja)]])</f>
        <v/>
      </c>
      <c r="LY240" s="812" t="str">
        <f>IF(Table1[[#This Row],[Hauptkörper - B3 - Virgin Material]]="","",VLOOKUP(Table1[[#This Row],[Hauptkörper - B3 - Virgin Material]],'DD FD'!AJ:AK,2,FALSE))</f>
        <v/>
      </c>
      <c r="LZ240" s="813" t="str">
        <f>IF(Table1[[#This Row],[Hauptkörper - B3 - Virgin Material Anteil (in %)]]="","",Table1[[#This Row],[Hauptkörper - B3 - Virgin Material Anteil (in %)]])</f>
        <v/>
      </c>
      <c r="MA240" s="812" t="str">
        <f>IF(Table1[[#This Row],[Hauptkörper - B3 - Recyceltes Material]]="","",VLOOKUP(Table1[[#This Row],[Hauptkörper - B3 - Recyceltes Material]],'DD FD'!AL:AM,2,FALSE))</f>
        <v/>
      </c>
      <c r="MB240" s="813" t="str">
        <f>IF(Table1[[#This Row],[Hauptkörper - B3 - Recyceltes Material Anteil (in %)]]="","",Table1[[#This Row],[Hauptkörper - B3 - Recyceltes Material Anteil (in %)]])</f>
        <v/>
      </c>
      <c r="MC240" s="812" t="str">
        <f>IF(Table1[[#This Row],[Hauptkörper - B3 - Beschichtung]]="","",VLOOKUP(Table1[[#This Row],[Hauptkörper - B3 - Beschichtung]],'DD FD'!AE:AF,2,FALSE))</f>
        <v/>
      </c>
      <c r="MD240" s="815" t="str">
        <f>IF(Table1[[#This Row],[Hauptkörper - B3 - Beschichtung Anteil (in %)]]="","",Table1[[#This Row],[Hauptkörper - B3 - Beschichtung Anteil (in %)]])</f>
        <v/>
      </c>
      <c r="ME240" s="811" t="str">
        <f>IF(Table1[[#This Row],[Verschluss - B1 - Art]]="","",VLOOKUP(Table1[[#This Row],[Verschluss - B1 - Art]],'DD FD'!D:E,2,FALSE))</f>
        <v/>
      </c>
      <c r="MF240" s="812" t="str">
        <f>IF(Table1[[#This Row],[Verschluss - B1 - Fraktion]]="","",VLOOKUP(Table1[[#This Row],[Verschluss - B1 - Fraktion]],'DD FD'!H:J,3,FALSE))</f>
        <v/>
      </c>
      <c r="MG240" s="809" t="str">
        <f>IF(Table1[[#This Row],[Verschluss - B1 - Gewicht (in G)]]="","",Table1[[#This Row],[Verschluss - B1 - Gewicht (in G)]])</f>
        <v/>
      </c>
      <c r="MH240" s="809" t="str">
        <f>IF(Table1[[#This Row],[Verschluss - B1 - Lizenzierungs-pflichtig? (X=Ja)]]="","",Table1[[#This Row],[Verschluss - B1 - Lizenzierungs-pflichtig? (X=Ja)]])</f>
        <v/>
      </c>
      <c r="MI240" s="809" t="str">
        <f>IF(Table1[[#This Row],[Verschluss - B1 - Trennbar vom Hauptkörper? (X=Ja)]]="","",Table1[[#This Row],[Verschluss - B1 - Trennbar vom Hauptkörper? (X=Ja)]])</f>
        <v/>
      </c>
      <c r="MJ240" s="812" t="str">
        <f>IF(Table1[[#This Row],[Verschluss - B1 - Virgin Material]]="","",VLOOKUP(Table1[[#This Row],[Verschluss - B1 - Virgin Material]],'DD FD'!AJ:AK,2,FALSE))</f>
        <v/>
      </c>
      <c r="MK240" s="813" t="str">
        <f>IF(Table1[[#This Row],[Verschluss - B1 - Virgin Material Anteil (in %)]]="","",Table1[[#This Row],[Verschluss - B1 - Virgin Material Anteil (in %)]])</f>
        <v/>
      </c>
      <c r="ML240" s="812" t="str">
        <f>IF(Table1[[#This Row],[Verschluss - B1 - Recyceltes Material]]="","",VLOOKUP(Table1[[#This Row],[Verschluss - B1 - Recyceltes Material]],'DD FD'!AL:AM,2,FALSE))</f>
        <v/>
      </c>
      <c r="MM240" s="813" t="str">
        <f>IF(Table1[[#This Row],[Verschluss - B1 - Recyceltes Material Anteil (in %)]]="","",Table1[[#This Row],[Verschluss - B1 - Recyceltes Material Anteil (in %)]])</f>
        <v/>
      </c>
      <c r="MN240" s="812" t="str">
        <f>IF(Table1[[#This Row],[Verschluss - B1 - Beschichtung]]="","",VLOOKUP(Table1[[#This Row],[Verschluss - B1 - Beschichtung]],'DD FD'!AE:AF,2,FALSE))</f>
        <v/>
      </c>
      <c r="MO240" s="815" t="str">
        <f>IF(Table1[[#This Row],[Verschluss - B1 - Beschichtung Anteil (in %)]]="","",Table1[[#This Row],[Verschluss - B1 - Beschichtung Anteil (in %)]])</f>
        <v/>
      </c>
      <c r="MP240" s="811" t="str">
        <f>IF(Table1[[#This Row],[Verschluss - B2 - Art]]="","",VLOOKUP(Table1[[#This Row],[Verschluss - B2 - Art]],'DD FD'!D:E,2,FALSE))</f>
        <v/>
      </c>
      <c r="MQ240" s="812" t="str">
        <f>IF(Table1[[#This Row],[Verschluss - B2 - Fraktion]]="","",VLOOKUP(Table1[[#This Row],[Verschluss - B2 - Fraktion]],'DD FD'!H:J,3,FALSE))</f>
        <v/>
      </c>
      <c r="MR240" s="809" t="str">
        <f>IF(Table1[[#This Row],[Verschluss - B2 - Gewicht (in G)]]="","",Table1[[#This Row],[Verschluss - B2 - Gewicht (in G)]])</f>
        <v/>
      </c>
      <c r="MS240" s="809" t="str">
        <f>IF(Table1[[#This Row],[Verschluss - B2 - Lizenzierungs-pflichtig? (X=Ja)]]="","",Table1[[#This Row],[Verschluss - B2 - Lizenzierungs-pflichtig? (X=Ja)]])</f>
        <v/>
      </c>
      <c r="MT240" s="809" t="str">
        <f>IF(Table1[[#This Row],[Verschluss - B2 - Trennbar vom Hauptkörper? (X=Ja)]]="","",Table1[[#This Row],[Verschluss - B2 - Trennbar vom Hauptkörper? (X=Ja)]])</f>
        <v/>
      </c>
      <c r="MU240" s="812" t="str">
        <f>IF(Table1[[#This Row],[Verschluss - B2 - Virgin Material]]="","",VLOOKUP(Table1[[#This Row],[Verschluss - B2 - Virgin Material]],'DD FD'!AJ:AK,2,FALSE))</f>
        <v/>
      </c>
      <c r="MV240" s="813" t="str">
        <f>IF(Table1[[#This Row],[Verschluss - B2 - Virgin Material Anteil (in %)]]="","",Table1[[#This Row],[Verschluss - B2 - Virgin Material Anteil (in %)]])</f>
        <v/>
      </c>
      <c r="MW240" s="812" t="str">
        <f>IF(Table1[[#This Row],[Verschluss - B2 - Recyceltes Material]]="","",VLOOKUP(Table1[[#This Row],[Verschluss - B2 - Recyceltes Material]],'DD FD'!AL:AM,2,FALSE))</f>
        <v/>
      </c>
      <c r="MX240" s="813" t="str">
        <f>IF(Table1[[#This Row],[Verschluss - B2 - Recyceltes Material Anteil (in %)]]="","",Table1[[#This Row],[Verschluss - B2 - Recyceltes Material Anteil (in %)]])</f>
        <v/>
      </c>
      <c r="MY240" s="812" t="str">
        <f>IF(Table1[[#This Row],[Verschluss - B2 - Beschichtung]]="","",VLOOKUP(Table1[[#This Row],[Verschluss - B2 - Beschichtung]],'DD FD'!AE:AF,2,FALSE))</f>
        <v/>
      </c>
      <c r="MZ240" s="815" t="str">
        <f>IF(Table1[[#This Row],[Verschluss - B2 - Beschichtung Anteil (in %)]]="","",Table1[[#This Row],[Verschluss - B2 - Beschichtung Anteil (in %)]])</f>
        <v/>
      </c>
      <c r="NA240" s="811" t="str">
        <f>IF(Table1[[#This Row],[Verschluss - B3 - Art]]="","",VLOOKUP(Table1[[#This Row],[Verschluss - B3 - Art]],'DD FD'!D:E,2,FALSE))</f>
        <v/>
      </c>
      <c r="NB240" s="812" t="str">
        <f>IF(Table1[[#This Row],[Verschluss - B3 - Fraktion]]="","",VLOOKUP(Table1[[#This Row],[Verschluss - B3 - Fraktion]],'DD FD'!H:J,3,FALSE))</f>
        <v/>
      </c>
      <c r="NC240" s="809" t="str">
        <f>IF(Table1[[#This Row],[Verschluss - B3 - Gewicht (in G)]]="","",Table1[[#This Row],[Verschluss - B3 - Gewicht (in G)]])</f>
        <v/>
      </c>
      <c r="ND240" s="809" t="str">
        <f>IF(Table1[[#This Row],[Verschluss - B3 - Lizenzierungs-pflichtig? (X=Ja)]]="","",Table1[[#This Row],[Verschluss - B3 - Lizenzierungs-pflichtig? (X=Ja)]])</f>
        <v/>
      </c>
      <c r="NE240" s="809" t="str">
        <f>IF(Table1[[#This Row],[Verschluss - B3 - Trennbar vom Hauptkörper? (X=Ja)]]="","",Table1[[#This Row],[Verschluss - B3 - Trennbar vom Hauptkörper? (X=Ja)]])</f>
        <v/>
      </c>
      <c r="NF240" s="812" t="str">
        <f>IF(Table1[[#This Row],[Verschluss - B3 - Virgin Material]]="","",VLOOKUP(Table1[[#This Row],[Verschluss - B3 - Virgin Material]],'DD FD'!AJ:AK,2,FALSE))</f>
        <v/>
      </c>
      <c r="NG240" s="813" t="str">
        <f>IF(Table1[[#This Row],[Verschluss - B3 - Virgin Material Anteil (in %)]]="","",Table1[[#This Row],[Verschluss - B3 - Virgin Material Anteil (in %)]])</f>
        <v/>
      </c>
      <c r="NH240" s="812" t="str">
        <f>IF(Table1[[#This Row],[Verschluss - B3 - Recyceltes Material]]="","",VLOOKUP(Table1[[#This Row],[Verschluss - B3 - Recyceltes Material]],'DD FD'!AL:AM,2,FALSE))</f>
        <v/>
      </c>
      <c r="NI240" s="813" t="str">
        <f>IF(Table1[[#This Row],[Verschluss - B3 - Recyceltes Material Anteil (in %)]]="","",Table1[[#This Row],[Verschluss - B3 - Recyceltes Material Anteil (in %)]])</f>
        <v/>
      </c>
      <c r="NJ240" s="812" t="str">
        <f>IF(Table1[[#This Row],[Verschluss - B3 - Beschichtung]]="","",VLOOKUP(Table1[[#This Row],[Verschluss - B3 - Beschichtung]],'DD FD'!AE:AF,2,FALSE))</f>
        <v/>
      </c>
      <c r="NK240" s="815" t="str">
        <f>IF(Table1[[#This Row],[Verschluss - B3 - Beschichtung Anteil (in %)]]="","",Table1[[#This Row],[Verschluss - B3 - Beschichtung Anteil (in %)]])</f>
        <v/>
      </c>
      <c r="NL240" s="811" t="str">
        <f>IF(Table1[[#This Row],[Etikett - B1 - Art]]="","",VLOOKUP(Table1[[#This Row],[Etikett - B1 - Art]],'DD FD'!F:G,2,FALSE))</f>
        <v/>
      </c>
      <c r="NM240" s="812" t="str">
        <f>IF(Table1[[#This Row],[Etikett - B1 - Fraktion]]="","",VLOOKUP(Table1[[#This Row],[Etikett - B1 - Fraktion]],'DD FD'!H:J,3,FALSE))</f>
        <v/>
      </c>
      <c r="NN240" s="809" t="str">
        <f>IF(Table1[[#This Row],[Etikett - B1 - Gewicht (in G)]]="","",Table1[[#This Row],[Etikett - B1 - Gewicht (in G)]])</f>
        <v/>
      </c>
      <c r="NO240" s="809" t="str">
        <f>IF(Table1[[#This Row],[Etikett - B1 - Lizenzierungs-pflichtig? (X=Ja)]]="","",Table1[[#This Row],[Etikett - B1 - Lizenzierungs-pflichtig? (X=Ja)]])</f>
        <v/>
      </c>
      <c r="NP240" s="809" t="str">
        <f>IF(Table1[[#This Row],[Etikett - B1 - Trennbar vom Hauptkörper? (X=Ja)]]="","",Table1[[#This Row],[Etikett - B1 - Trennbar vom Hauptkörper? (X=Ja)]])</f>
        <v/>
      </c>
      <c r="NQ240" s="812" t="str">
        <f>IF(Table1[[#This Row],[Etikett - B1 - Virgin Material]]="","",VLOOKUP(Table1[[#This Row],[Etikett - B1 - Virgin Material]],'DD FD'!AJ:AK,2,FALSE))</f>
        <v/>
      </c>
      <c r="NR240" s="813" t="str">
        <f>IF(Table1[[#This Row],[Etikett - B1 - Virgin Material Anteil (in %)]]="","",Table1[[#This Row],[Etikett - B1 - Virgin Material Anteil (in %)]])</f>
        <v/>
      </c>
      <c r="NS240" s="812" t="str">
        <f>IF(Table1[[#This Row],[Etikett - B1 - Recyceltes Material]]="","",VLOOKUP(Table1[[#This Row],[Etikett - B1 - Recyceltes Material]],'DD FD'!AL:AM,2,FALSE))</f>
        <v/>
      </c>
      <c r="NT240" s="813" t="str">
        <f>IF(Table1[[#This Row],[Etikett - B1 - Recyceltes Material Anteil (in %)]]="","",Table1[[#This Row],[Etikett - B1 - Recyceltes Material Anteil (in %)]])</f>
        <v/>
      </c>
      <c r="NU240" s="812" t="str">
        <f>IF(Table1[[#This Row],[Etikett - B1 - Beschichtung]]="","",VLOOKUP(Table1[[#This Row],[Etikett - B1 - Beschichtung]],'DD FD'!AE:AF,2,FALSE))</f>
        <v/>
      </c>
      <c r="NV240" s="815" t="str">
        <f>IF(Table1[[#This Row],[Etikett - B1 - Beschichtung Anteil (in %)]]="","",Table1[[#This Row],[Etikett - B1 - Beschichtung Anteil (in %)]])</f>
        <v/>
      </c>
      <c r="NW240" s="811" t="str">
        <f>IF(Table1[[#This Row],[Etikett - B2 - Art]]="","",VLOOKUP(Table1[[#This Row],[Etikett - B2 - Art]],'DD FD'!F:G,2,FALSE))</f>
        <v/>
      </c>
      <c r="NX240" s="812" t="str">
        <f>IF(Table1[[#This Row],[Etikett - B2 - Fraktion]]="","",VLOOKUP(Table1[[#This Row],[Etikett - B2 - Fraktion]],'DD FD'!H:J,3,FALSE))</f>
        <v/>
      </c>
      <c r="NY240" s="809" t="str">
        <f>IF(Table1[[#This Row],[Etikett - B2 - Gewicht (in G)]]="","",Table1[[#This Row],[Etikett - B2 - Gewicht (in G)]])</f>
        <v/>
      </c>
      <c r="NZ240" s="809" t="str">
        <f>IF(Table1[[#This Row],[Etikett - B2 - Lizenzierungs-pflichtig? (X=Ja)]]="","",Table1[[#This Row],[Etikett - B2 - Lizenzierungs-pflichtig? (X=Ja)]])</f>
        <v/>
      </c>
      <c r="OA240" s="809" t="str">
        <f>IF(Table1[[#This Row],[Etikett - B2 - Trennbar vom Hauptkörper? (X=Ja)]]="","",Table1[[#This Row],[Etikett - B2 - Trennbar vom Hauptkörper? (X=Ja)]])</f>
        <v/>
      </c>
      <c r="OB240" s="812" t="str">
        <f>IF(Table1[[#This Row],[Etikett - B2 - Virgin Material]]="","",VLOOKUP(Table1[[#This Row],[Etikett - B2 - Virgin Material]],'DD FD'!AJ:AK,2,FALSE))</f>
        <v/>
      </c>
      <c r="OC240" s="813" t="str">
        <f>IF(Table1[[#This Row],[Etikett - B2 - Virgin Material Anteil (in %)]]="","",Table1[[#This Row],[Etikett - B2 - Virgin Material Anteil (in %)]])</f>
        <v/>
      </c>
      <c r="OD240" s="812" t="str">
        <f>IF(Table1[[#This Row],[Etikett - B2 - Recyceltes Material]]="","",VLOOKUP(Table1[[#This Row],[Etikett - B2 - Recyceltes Material]],'DD FD'!AL:AM,2,FALSE))</f>
        <v/>
      </c>
      <c r="OE240" s="813" t="str">
        <f>IF(Table1[[#This Row],[Etikett - B2 - Recyceltes Material Anteil (in %)]]="","",Table1[[#This Row],[Etikett - B2 - Recyceltes Material Anteil (in %)]])</f>
        <v/>
      </c>
      <c r="OF240" s="812" t="str">
        <f>IF(Table1[[#This Row],[Etikett - B2 - Beschichtung]]="","",VLOOKUP(Table1[[#This Row],[Etikett - B2 - Beschichtung]],'DD FD'!AE:AF,2,FALSE))</f>
        <v/>
      </c>
      <c r="OG240" s="815" t="str">
        <f>IF(Table1[[#This Row],[Etikett - B2 - Beschichtung Anteil (in %)]]="","",Table1[[#This Row],[Etikett - B2 - Beschichtung Anteil (in %)]])</f>
        <v/>
      </c>
      <c r="OH240" s="811" t="str">
        <f>IF(Table1[[#This Row],[Etikett - B3 - Art]]="","",VLOOKUP(Table1[[#This Row],[Etikett - B3 - Art]],'DD FD'!F:G,2,FALSE))</f>
        <v/>
      </c>
      <c r="OI240" s="812" t="str">
        <f>IF(Table1[[#This Row],[Etikett - B3 - Fraktion]]="","",VLOOKUP(Table1[[#This Row],[Etikett - B3 - Fraktion]],'DD FD'!H:J,3,FALSE))</f>
        <v/>
      </c>
      <c r="OJ240" s="809" t="str">
        <f>IF(Table1[[#This Row],[Etikett - B3 - Gewicht (in G)]]="","",Table1[[#This Row],[Etikett - B3 - Gewicht (in G)]])</f>
        <v/>
      </c>
      <c r="OK240" s="809" t="str">
        <f>IF(Table1[[#This Row],[Etikett - B3 - Lizenzierungs-pflichtig? (X=Ja)]]="","",Table1[[#This Row],[Etikett - B3 - Lizenzierungs-pflichtig? (X=Ja)]])</f>
        <v/>
      </c>
      <c r="OL240" s="809" t="str">
        <f>IF(Table1[[#This Row],[Etikett - B3 - Trennbar vom Hauptkörper? (X=Ja)]]="","",Table1[[#This Row],[Etikett - B3 - Trennbar vom Hauptkörper? (X=Ja)]])</f>
        <v/>
      </c>
      <c r="OM240" s="812" t="str">
        <f>IF(Table1[[#This Row],[Etikett - B3 - Virgin Material]]="","",VLOOKUP(Table1[[#This Row],[Etikett - B3 - Virgin Material]],'DD FD'!AJ:AK,2,FALSE))</f>
        <v/>
      </c>
      <c r="ON240" s="813" t="str">
        <f>IF(Table1[[#This Row],[Etikett - B3 - Virgin Material Anteil (in %)]]="","",Table1[[#This Row],[Etikett - B3 - Virgin Material Anteil (in %)]])</f>
        <v/>
      </c>
      <c r="OO240" s="812" t="str">
        <f>IF(Table1[[#This Row],[Etikett - B3 - Recyceltes Material]]="","",VLOOKUP(Table1[[#This Row],[Etikett - B3 - Recyceltes Material]],'DD FD'!AL:AM,2,FALSE))</f>
        <v/>
      </c>
      <c r="OP240" s="813" t="str">
        <f>IF(Table1[[#This Row],[Etikett - B3 - Recyceltes Material Anteil (in %)]]="","",Table1[[#This Row],[Etikett - B3 - Recyceltes Material Anteil (in %)]])</f>
        <v/>
      </c>
      <c r="OQ240" s="812" t="str">
        <f>IF(Table1[[#This Row],[Etikett - B3 - Beschichtung]]="","",VLOOKUP(Table1[[#This Row],[Etikett - B3 - Beschichtung]],'DD FD'!AE:AF,2,FALSE))</f>
        <v/>
      </c>
      <c r="OR240" s="861" t="str">
        <f>IF(Table1[[#This Row],[Etikett - B3 - Beschichtung Anteil (in %)]]="","",Table1[[#This Row],[Etikett - B3 - Beschichtung Anteil (in %)]])</f>
        <v/>
      </c>
      <c r="OS240" s="866">
        <f>ROUNDUP(SUM(
IF(AND(LB240='DD FD'!$J$7,LD240='DD FD'!$AI$3),LC240,0),
IF(AND(LL240='DD FD'!$J$7,LN240='DD FD'!$AI$3),LM240,0),
IF(AND(LV240='DD FD'!$J$7,LX240='DD FD'!$AI$3),LW240,0),
IF(AND(MF240='DD FD'!$J$7,MH240='DD FD'!$AI$3),MG240,0),
IF(AND(MQ240='DD FD'!$J$7,MS240='DD FD'!$AI$3),MR240,0),
IF(AND(NB240='DD FD'!$J$7,ND240='DD FD'!$AI$3),NC240,0),
IF(AND(NM240='DD FD'!$J$7,NO240='DD FD'!$AI$3),NN240,0),
IF(AND(NX240='DD FD'!$J$7,NZ240='DD FD'!$AI$3),NY240,0),
IF(AND(OI240='DD FD'!$J$7,OK240='DD FD'!$AI$3),OJ240,0),
),2)</f>
        <v>0</v>
      </c>
      <c r="OT240" s="865">
        <f>ROUNDUP(SUM(
IF(AND(LB240='DD FD'!$J$6,LD240='DD FD'!$AI$3),LC240,0),
IF(AND(LL240='DD FD'!$J$6,LN240='DD FD'!$AI$3),LM240,0),
IF(AND(LV240='DD FD'!$J$6,LX240='DD FD'!$AI$3),LW240,0),
IF(AND(MF240='DD FD'!$J$6,MH240='DD FD'!$AI$3),MG240,0),
IF(AND(MQ240='DD FD'!$J$6,MS240='DD FD'!$AI$3),MR240,0),
IF(AND(NB240='DD FD'!$J$6,ND240='DD FD'!$AI$3),NC240,0),
IF(AND(NM240='DD FD'!$J$6,NO240='DD FD'!$AI$3),NN240,0),
IF(AND(NX240='DD FD'!$J$6,NZ240='DD FD'!$AI$3),NY240,0),
IF(AND(OI240='DD FD'!$J$6,OK240='DD FD'!$AI$3),OJ240,0),
),2)</f>
        <v>0</v>
      </c>
      <c r="OU240" s="865">
        <f>ROUNDUP(SUM(
IF(AND(LB240='DD FD'!$J$10,LD240='DD FD'!$AI$3),LC240,0),
IF(AND(LL240='DD FD'!$J$10,LN240='DD FD'!$AI$3),LM240,0),
IF(AND(LV240='DD FD'!$J$10,LX240='DD FD'!$AI$3),LW240,0),
IF(AND(MF240='DD FD'!$J$10,MH240='DD FD'!$AI$3),MG240,0),
IF(AND(MQ240='DD FD'!$J$10,MS240='DD FD'!$AI$3),MR240,0),
IF(AND(NB240='DD FD'!$J$10,ND240='DD FD'!$AI$3),NC240,0),
IF(AND(NM240='DD FD'!$J$10,NO240='DD FD'!$AI$3),NN240,0),
IF(AND(NX240='DD FD'!$J$10,NZ240='DD FD'!$AI$3),NY240,0),
IF(AND(OI240='DD FD'!$J$10,OK240='DD FD'!$AI$3),OJ240,0),
),2)</f>
        <v>0</v>
      </c>
      <c r="OV240" s="865">
        <f>ROUNDUP(SUM(
IF(AND(LB240='DD FD'!$J$8,LD240='DD FD'!$AI$3),LC240,0),
IF(AND(LL240='DD FD'!$J$8,LN240='DD FD'!$AI$3),LM240,0),
IF(AND(LV240='DD FD'!$J$8,LX240='DD FD'!$AI$3),LW240,0),
IF(AND(MF240='DD FD'!$J$8,MH240='DD FD'!$AI$3),MG240,0),
IF(AND(MQ240='DD FD'!$J$8,MS240='DD FD'!$AI$3),MR240,0),
IF(AND(NB240='DD FD'!$J$8,ND240='DD FD'!$AI$3),NC240,0),
IF(AND(NM240='DD FD'!$J$8,NO240='DD FD'!$AI$3),NN240,0),
IF(AND(NX240='DD FD'!$J$8,NZ240='DD FD'!$AI$3),NY240,0),
IF(AND(OI240='DD FD'!$J$8,OK240='DD FD'!$AI$3),OJ240,0),
),2)</f>
        <v>0</v>
      </c>
      <c r="OW240" s="865">
        <f>ROUNDUP(SUM(
IF(AND(LB240='DD FD'!$J$5,LD240='DD FD'!$AI$3),LC240,0),
IF(AND(LL240='DD FD'!$J$5,LN240='DD FD'!$AI$3),LM240,0),
IF(AND(LV240='DD FD'!$J$5,LX240='DD FD'!$AI$3),LW240,0),
IF(AND(MF240='DD FD'!$J$5,MH240='DD FD'!$AI$3),MG240,0),
IF(AND(MQ240='DD FD'!$J$5,MS240='DD FD'!$AI$3),MR240,0),
IF(AND(NB240='DD FD'!$J$5,ND240='DD FD'!$AI$3),NC240,0),
IF(AND(NM240='DD FD'!$J$5,NO240='DD FD'!$AI$3),NN240,0),
IF(AND(NX240='DD FD'!$J$5,NZ240='DD FD'!$AI$3),NY240,0),
IF(AND(OI240='DD FD'!$J$5,OK240='DD FD'!$AI$3),OJ240,0),
),2)</f>
        <v>0</v>
      </c>
      <c r="OX240" s="865">
        <f>ROUNDUP(SUM(
IF(AND(LB240='DD FD'!$J$9,LD240='DD FD'!$AI$3),LC240,0),
IF(AND(LL240='DD FD'!$J$9,LN240='DD FD'!$AI$3),LM240,0),
IF(AND(LV240='DD FD'!$J$9,LX240='DD FD'!$AI$3),LW240,0),
IF(AND(MF240='DD FD'!$J$9,MH240='DD FD'!$AI$3),MG240,0),
IF(AND(MQ240='DD FD'!$J$9,MS240='DD FD'!$AI$3),MR240,0),
IF(AND(NB240='DD FD'!$J$9,ND240='DD FD'!$AI$3),NC240,0),
IF(AND(NM240='DD FD'!$J$9,NO240='DD FD'!$AI$3),NN240,0),
IF(AND(NX240='DD FD'!$J$9,NZ240='DD FD'!$AI$3),NY240,0),
IF(AND(OI240='DD FD'!$J$9,OK240='DD FD'!$AI$3),OJ240,0),
),2)</f>
        <v>0</v>
      </c>
      <c r="OY240" s="865">
        <f>ROUNDUP(SUM(
IF(AND(LB240='DD FD'!$J$4,LD240='DD FD'!$AI$3),LC240,0),
IF(AND(LL240='DD FD'!$J$4,LN240='DD FD'!$AI$3),LM240,0),
IF(AND(LV240='DD FD'!$J$4,LX240='DD FD'!$AI$3),LW240,0),
IF(AND(MF240='DD FD'!$J$4,MH240='DD FD'!$AI$3),MG240,0),
IF(AND(MQ240='DD FD'!$J$4,MS240='DD FD'!$AI$3),MR240,0),
IF(AND(NB240='DD FD'!$J$4,ND240='DD FD'!$AI$3),NC240,0),
IF(AND(NM240='DD FD'!$J$4,NO240='DD FD'!$AI$3),NN240,0),
IF(AND(NX240='DD FD'!$J$4,NZ240='DD FD'!$AI$3),NY240,0),
IF(AND(OI240='DD FD'!$J$4,OK240='DD FD'!$AI$3),OJ240,0),
),2)</f>
        <v>0</v>
      </c>
      <c r="OZ240" s="867">
        <f>ROUNDUP(SUM(
IF(AND(LB240='DD FD'!$J$11,LD240='DD FD'!$AI$3),LC240,0),
IF(AND(LL240='DD FD'!$J$11,LN240='DD FD'!$AI$3),LM240,0),
IF(AND(LV240='DD FD'!$J$11,LX240='DD FD'!$AI$3),LW240,0),
IF(AND(MF240='DD FD'!$J$11,MH240='DD FD'!$AI$3),MG240,0),
IF(AND(MQ240='DD FD'!$J$11,MS240='DD FD'!$AI$3),MR240,0),
IF(AND(NB240='DD FD'!$J$11,ND240='DD FD'!$AI$3),NC240,0),
IF(AND(NM240='DD FD'!$J$11,NO240='DD FD'!$AI$3),NN240,0),
IF(AND(NX240='DD FD'!$J$11,NZ240='DD FD'!$AI$3),NY240,0),
IF(AND(OI240='DD FD'!$J$11,OK240='DD FD'!$AI$3),OJ240,0),
),2)</f>
        <v>0</v>
      </c>
    </row>
    <row r="241" spans="1:416">
      <c r="A241" s="663"/>
      <c r="B241" s="182"/>
      <c r="C241" s="282"/>
      <c r="D241" s="282"/>
      <c r="E241" s="183"/>
      <c r="F241" s="355"/>
      <c r="G241" s="359"/>
      <c r="H241" s="664"/>
      <c r="I241" s="173"/>
      <c r="J241" s="161" t="str">
        <f t="shared" si="81"/>
        <v/>
      </c>
      <c r="K241" s="633" t="str">
        <f t="shared" si="98"/>
        <v/>
      </c>
      <c r="L241" s="636"/>
      <c r="M241" s="124" t="str">
        <f t="shared" si="99"/>
        <v/>
      </c>
      <c r="N241" s="125" t="str">
        <f t="shared" si="82"/>
        <v/>
      </c>
      <c r="O241" s="175"/>
      <c r="P241" s="175"/>
      <c r="Q241" s="126" t="str">
        <f t="shared" si="100"/>
        <v/>
      </c>
      <c r="R241" s="184"/>
      <c r="S241" s="184"/>
      <c r="T241" s="182"/>
      <c r="U241" s="182"/>
      <c r="V241" s="182"/>
      <c r="W241" s="358"/>
      <c r="X241" s="182"/>
      <c r="Y241" s="183"/>
      <c r="Z241" s="123"/>
      <c r="AA241" s="176"/>
      <c r="AB241" s="176"/>
      <c r="AC241" s="176"/>
      <c r="AD241" s="176"/>
      <c r="AE241" s="176"/>
      <c r="AF241" s="176"/>
      <c r="AG241" s="127" t="str">
        <f t="shared" si="101"/>
        <v/>
      </c>
      <c r="AH241" s="127" t="str">
        <f t="shared" si="102"/>
        <v/>
      </c>
      <c r="AI241" s="370"/>
      <c r="AJ241" s="635"/>
      <c r="AK241" s="619" t="str">
        <f t="shared" si="103"/>
        <v/>
      </c>
      <c r="AL241" s="124" t="str">
        <f t="shared" si="83"/>
        <v/>
      </c>
      <c r="AM241" s="124" t="str">
        <f t="shared" si="84"/>
        <v/>
      </c>
      <c r="AN241" s="124" t="str">
        <f t="shared" si="85"/>
        <v/>
      </c>
      <c r="AO241" s="124" t="str">
        <f t="shared" si="86"/>
        <v/>
      </c>
      <c r="AP241" s="184"/>
      <c r="AQ241" s="182"/>
      <c r="AR241" s="182"/>
      <c r="AS241" s="182"/>
      <c r="AT241" s="182"/>
      <c r="AU241" s="127" t="str">
        <f t="shared" si="87"/>
        <v/>
      </c>
      <c r="AV241" s="354"/>
      <c r="AW241" s="127" t="str">
        <f t="shared" si="88"/>
        <v/>
      </c>
      <c r="AX241" s="144" t="str">
        <f t="shared" si="89"/>
        <v/>
      </c>
      <c r="AY241" s="182"/>
      <c r="AZ241" s="23"/>
      <c r="BA241" s="23"/>
      <c r="BB241" s="183"/>
      <c r="BC241" s="622"/>
      <c r="BD241" s="649" t="str">
        <f t="shared" si="104"/>
        <v/>
      </c>
      <c r="BE241" s="354"/>
      <c r="BF241" s="192" t="str">
        <f t="shared" si="105"/>
        <v/>
      </c>
      <c r="BG241" s="159"/>
      <c r="BH241" s="159"/>
      <c r="BI241" s="182"/>
      <c r="BJ241" s="194"/>
      <c r="BK241" s="194"/>
      <c r="BL241" s="194"/>
      <c r="BM241" s="127" t="str">
        <f t="shared" si="90"/>
        <v/>
      </c>
      <c r="BN241" s="194"/>
      <c r="BO241" s="178" t="str">
        <f t="shared" si="91"/>
        <v/>
      </c>
      <c r="BP241" s="191"/>
      <c r="BQ241" s="182"/>
      <c r="BR241" s="23"/>
      <c r="BS241" s="23"/>
      <c r="BT241" s="23"/>
      <c r="BU241" s="651"/>
      <c r="BV241" s="647"/>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633" t="str">
        <f t="shared" si="106"/>
        <v/>
      </c>
      <c r="DY241" s="736"/>
      <c r="DZ241" s="334"/>
      <c r="EA241" s="736"/>
      <c r="EB241" s="197"/>
      <c r="EC241" s="194"/>
      <c r="ED241" s="197"/>
      <c r="EE241" s="197"/>
      <c r="EF241" s="194"/>
      <c r="EG241" s="194"/>
      <c r="EH241" s="194"/>
      <c r="EI241" s="123" t="str">
        <f t="shared" si="92"/>
        <v/>
      </c>
      <c r="EJ241" s="194"/>
      <c r="EK241" s="620" t="str">
        <f t="shared" si="93"/>
        <v/>
      </c>
      <c r="EL241" s="756"/>
      <c r="EM241" s="620" t="str">
        <f t="shared" si="107"/>
        <v/>
      </c>
      <c r="EN241" s="733"/>
      <c r="EO241" s="163"/>
      <c r="EP241" s="163"/>
      <c r="EQ241" s="163"/>
      <c r="ER241" s="163"/>
      <c r="ES241" s="163"/>
      <c r="ET241" s="163"/>
      <c r="EU241" s="163"/>
      <c r="EV241" s="163"/>
      <c r="EW241" s="163"/>
      <c r="EX241" s="163"/>
      <c r="EY241" s="163"/>
      <c r="EZ241" s="163"/>
      <c r="FA241" s="163"/>
      <c r="FB241" s="163"/>
      <c r="FC241" s="742"/>
      <c r="FD241" s="648" t="str">
        <f t="shared" si="94"/>
        <v/>
      </c>
      <c r="FE241" s="183"/>
      <c r="FF241" s="201"/>
      <c r="FG241" s="201"/>
      <c r="FH241" s="201"/>
      <c r="FI241" s="201"/>
      <c r="FJ241" s="201"/>
      <c r="FK241" s="201"/>
      <c r="FL241" s="182"/>
      <c r="FM241" s="182"/>
      <c r="FN241" s="334"/>
      <c r="FO241" s="123" t="str">
        <f t="shared" si="95"/>
        <v/>
      </c>
      <c r="FP241" s="889" t="str">
        <f>IF(Table1[[#This Row],[Baumwollanteil (in %)]]&lt;&gt;"","05","")</f>
        <v/>
      </c>
      <c r="FQ241" s="999"/>
      <c r="FR241" s="179" t="str">
        <f t="shared" si="96"/>
        <v/>
      </c>
      <c r="FS241" s="175"/>
      <c r="FT241" s="175"/>
      <c r="FU241" s="175"/>
      <c r="FV241" s="745" t="str">
        <f t="shared" si="97"/>
        <v/>
      </c>
      <c r="FZ241" s="24"/>
      <c r="GA241" s="24"/>
      <c r="GC241" s="1010" t="str">
        <f>IF(Table1[[#This Row],[Global Trade Item Number (GTIN)]]="","",Table1[[#This Row],[Global Trade Item Number (GTIN)]])</f>
        <v/>
      </c>
      <c r="GD241" s="790" t="str">
        <f>IF(Table1[[#This Row],[WAWI-Nr./ Kreditoren-Nummer
(ASDV)]]&lt;&gt;"",Table1[[#This Row],[WAWI-Nr./ Kreditoren-Nummer
(ASDV)]],"")</f>
        <v/>
      </c>
      <c r="GE241" s="190"/>
      <c r="GF241" s="790" t="str">
        <f>IF(Table1[[#This Row],[Gültig ab (Datum)]]&lt;&gt;"","31.12.9999","")</f>
        <v/>
      </c>
      <c r="GG241" s="190"/>
      <c r="GH241" s="190"/>
      <c r="GI241" s="616"/>
      <c r="GJ241" s="765"/>
      <c r="GK241" s="763"/>
      <c r="GL241" s="617"/>
      <c r="GM241" s="617"/>
      <c r="GN241" s="617"/>
      <c r="GO241" s="617"/>
      <c r="GP241" s="617"/>
      <c r="GQ241" s="775"/>
      <c r="GR241" s="771"/>
      <c r="GS241" s="159"/>
      <c r="GT241" s="610"/>
      <c r="GU241" s="610"/>
      <c r="GV241" s="610"/>
      <c r="GW241" s="610"/>
      <c r="GX241" s="610"/>
      <c r="GY241" s="610"/>
      <c r="GZ241" s="610"/>
      <c r="HA241" s="610"/>
      <c r="HB241" s="771"/>
      <c r="HC241" s="610"/>
      <c r="HD241" s="610"/>
      <c r="HE241" s="610"/>
      <c r="HF241" s="610"/>
      <c r="HG241" s="610"/>
      <c r="HH241" s="610"/>
      <c r="HI241" s="610"/>
      <c r="HJ241" s="610"/>
      <c r="HK241" s="610"/>
      <c r="HL241" s="771"/>
      <c r="HM241" s="610"/>
      <c r="HN241" s="610"/>
      <c r="HO241" s="610"/>
      <c r="HP241" s="610"/>
      <c r="HQ241" s="610"/>
      <c r="HR241" s="610"/>
      <c r="HS241" s="610"/>
      <c r="HT241" s="610"/>
      <c r="HU241" s="610"/>
      <c r="HV241" s="771"/>
      <c r="HW241" s="610"/>
      <c r="HX241" s="610"/>
      <c r="HY241" s="610"/>
      <c r="HZ241" s="610"/>
      <c r="IA241" s="610"/>
      <c r="IB241" s="610"/>
      <c r="IC241" s="610"/>
      <c r="ID241" s="610"/>
      <c r="IE241" s="610"/>
      <c r="IF241" s="610"/>
      <c r="IG241" s="771"/>
      <c r="IH241" s="610"/>
      <c r="II241" s="610"/>
      <c r="IJ241" s="610"/>
      <c r="IK241" s="610"/>
      <c r="IL241" s="610"/>
      <c r="IM241" s="610"/>
      <c r="IN241" s="610"/>
      <c r="IO241" s="610"/>
      <c r="IP241" s="610"/>
      <c r="IQ241" s="610"/>
      <c r="IR241" s="771"/>
      <c r="IS241" s="610"/>
      <c r="IT241" s="610"/>
      <c r="IU241" s="610"/>
      <c r="IV241" s="610"/>
      <c r="IW241" s="610"/>
      <c r="IX241" s="610"/>
      <c r="IY241" s="610"/>
      <c r="IZ241" s="610"/>
      <c r="JA241" s="610"/>
      <c r="JB241" s="610"/>
      <c r="JC241" s="771"/>
      <c r="JD241" s="610"/>
      <c r="JE241" s="610"/>
      <c r="JF241" s="610"/>
      <c r="JG241" s="610"/>
      <c r="JH241" s="610"/>
      <c r="JI241" s="610"/>
      <c r="JJ241" s="610"/>
      <c r="JK241" s="610"/>
      <c r="JL241" s="610"/>
      <c r="JM241" s="827"/>
      <c r="JN241" s="771"/>
      <c r="JO241" s="610"/>
      <c r="JP241" s="610"/>
      <c r="JQ241" s="610"/>
      <c r="JR241" s="610"/>
      <c r="JS241" s="610"/>
      <c r="JT241" s="610"/>
      <c r="JU241" s="610"/>
      <c r="JV241" s="610"/>
      <c r="JW241" s="610"/>
      <c r="JX241" s="610"/>
      <c r="JY241" s="771"/>
      <c r="JZ241" s="610"/>
      <c r="KA241" s="610"/>
      <c r="KB241" s="610"/>
      <c r="KC241" s="610"/>
      <c r="KD241" s="610"/>
      <c r="KE241" s="610"/>
      <c r="KF241" s="610"/>
      <c r="KG241" s="610"/>
      <c r="KH241" s="610"/>
      <c r="KI241" s="610"/>
      <c r="KL241" s="803" t="str">
        <f>IF(Table1[[#This Row],[GTIN]]&lt;&gt;"",Table1[[#This Row],[GTIN]],"")</f>
        <v/>
      </c>
      <c r="KM241" s="804" t="str">
        <f>Table1[[#This Row],[Kreditor]]</f>
        <v/>
      </c>
      <c r="KN241" s="805" t="str">
        <f>IF(Table1[[#This Row],[Gültig ab (Datum)]]&lt;&gt;"",Table1[[#This Row],[Gültig ab (Datum)]],"")</f>
        <v/>
      </c>
      <c r="KO241" s="805" t="str">
        <f>Table1[[#This Row],[Gültig bis]]</f>
        <v/>
      </c>
      <c r="KP241" s="818" t="str">
        <f>IF(Table1[[#This Row],[Artikel verpackt? 
(X=Ja)]]="","",Table1[[#This Row],[Artikel verpackt? 
(X=Ja)]])</f>
        <v/>
      </c>
      <c r="KQ241" s="806" t="str">
        <f>IF(Table1[[#This Row],[Verpackung recyclingfähig?
(X=Ja)]]="","",Table1[[#This Row],[Verpackung recyclingfähig?
(X=Ja)]])</f>
        <v/>
      </c>
      <c r="KR241" s="807"/>
      <c r="KS241" s="808"/>
      <c r="KT241" s="809"/>
      <c r="KU241" s="809"/>
      <c r="KV241" s="809"/>
      <c r="KW241" s="809"/>
      <c r="KX241" s="809"/>
      <c r="KY241" s="809"/>
      <c r="KZ241" s="810"/>
      <c r="LA241" s="811" t="str">
        <f>IF(Table1[[#This Row],[Hauptkörper - B1 - Art]]="","",VLOOKUP(Table1[[#This Row],[Hauptkörper - B1 - Art]],'DD FD'!B:C,2,FALSE))</f>
        <v/>
      </c>
      <c r="LB241" s="812" t="str">
        <f>IF(Table1[[#This Row],[Hauptkörper - B1 - Fraktion]]="","",VLOOKUP(Table1[[#This Row],[Hauptkörper - B1 - Fraktion]],'DD FD'!H:J,3,FALSE))</f>
        <v/>
      </c>
      <c r="LC241" s="809" t="str">
        <f>IF(Table1[[#This Row],[Hauptkörper - B1 - Gewicht
(in G)]]="","",Table1[[#This Row],[Hauptkörper - B1 - Gewicht
(in G)]])</f>
        <v/>
      </c>
      <c r="LD241" s="809" t="str">
        <f>IF(Table1[[#This Row],[Hauptkörper - B1 - Lizenzierungs-pflichtig? (X=Ja)]]="","",Table1[[#This Row],[Hauptkörper - B1 - Lizenzierungs-pflichtig? (X=Ja)]])</f>
        <v/>
      </c>
      <c r="LE241" s="812" t="str">
        <f>IF(Table1[[#This Row],[Hauptkörper - B1 - Virgin Material]]="","",VLOOKUP(Table1[[#This Row],[Hauptkörper - B1 - Virgin Material]],'DD FD'!AJ:AK,2,FALSE))</f>
        <v/>
      </c>
      <c r="LF241" s="813" t="str">
        <f>IF(Table1[[#This Row],[Hauptkörper - B1 - Virgin Material Anteil (in %)]]="","",Table1[[#This Row],[Hauptkörper - B1 - Virgin Material Anteil (in %)]])</f>
        <v/>
      </c>
      <c r="LG241" s="812" t="str">
        <f>IF(Table1[[#This Row],[Hauptkörper - B1 - Recyceltes Material]]="","",VLOOKUP(Table1[[#This Row],[Hauptkörper - B1 - Recyceltes Material]],'DD FD'!AL:AM,2,FALSE))</f>
        <v/>
      </c>
      <c r="LH241" s="813" t="str">
        <f>IF(Table1[[#This Row],[Hauptkörper - B1 - Recyceltes Material Anteil (in %)]]="","",Table1[[#This Row],[Hauptkörper - B1 - Recyceltes Material Anteil (in %)]])</f>
        <v/>
      </c>
      <c r="LI241" s="814" t="str">
        <f>IF(Table1[[#This Row],[Hauptkörper - B1 - Beschichtung]]="","",VLOOKUP(Table1[[#This Row],[Hauptkörper - B1 - Beschichtung]],'DD FD'!AE:AF,2,FALSE))</f>
        <v/>
      </c>
      <c r="LJ241" s="815" t="str">
        <f>IF(Table1[[#This Row],[Hauptkörper - B1 - Beschichtung Anteil (in %)]]="","",Table1[[#This Row],[Hauptkörper - B1 - Beschichtung Anteil (in %)]])</f>
        <v/>
      </c>
      <c r="LK241" s="811" t="str">
        <f>IF(Table1[[#This Row],[Hauptkörper - B2 - Art]]="","",VLOOKUP(Table1[[#This Row],[Hauptkörper - B2 - Art]],'DD FD'!B:C,2,FALSE))</f>
        <v/>
      </c>
      <c r="LL241" s="812" t="str">
        <f>IF(Table1[[#This Row],[Hauptkörper - B2 - Fraktion]]="","",VLOOKUP(Table1[[#This Row],[Hauptkörper - B2 - Fraktion]],'DD FD'!H:J,3,FALSE))</f>
        <v/>
      </c>
      <c r="LM241" s="809" t="str">
        <f>IF(Table1[[#This Row],[Hauptkörper - B2 - Gewicht
(in G)]]="","",Table1[[#This Row],[Hauptkörper - B2 - Gewicht
(in G)]])</f>
        <v/>
      </c>
      <c r="LN241" s="809" t="str">
        <f>IF(Table1[[#This Row],[Hauptkörper - B2 - Lizenzierungs-pflichtig? (X=Ja)]]="","",Table1[[#This Row],[Hauptkörper - B2 - Lizenzierungs-pflichtig? (X=Ja)]])</f>
        <v/>
      </c>
      <c r="LO241" s="812" t="str">
        <f>IF(Table1[[#This Row],[Hauptkörper - B2 - Virgin Material]]="","",VLOOKUP(Table1[[#This Row],[Hauptkörper - B2 - Virgin Material]],'DD FD'!AJ:AK,2,FALSE))</f>
        <v/>
      </c>
      <c r="LP241" s="813" t="str">
        <f>IF(Table1[[#This Row],[Hauptkörper - B2 - Virgin Material Anteil (in %)]]="","",Table1[[#This Row],[Hauptkörper - B2 - Virgin Material Anteil (in %)]])</f>
        <v/>
      </c>
      <c r="LQ241" s="812" t="str">
        <f>IF(Table1[[#This Row],[Hauptkörper - B2 - Recyceltes Material]]="","",VLOOKUP(Table1[[#This Row],[Hauptkörper - B2 - Recyceltes Material]],'DD FD'!AL:AM,2,FALSE))</f>
        <v/>
      </c>
      <c r="LR241" s="813" t="str">
        <f>IF(Table1[[#This Row],[Hauptkörper - B2 - Recyceltes Material Anteil (in %)]]="","",Table1[[#This Row],[Hauptkörper - B2 - Recyceltes Material Anteil (in %)]])</f>
        <v/>
      </c>
      <c r="LS241" s="812" t="str">
        <f>IF(Table1[[#This Row],[Hauptkörper - B2 - Beschichtung]]="","",VLOOKUP(Table1[[#This Row],[Hauptkörper - B2 - Beschichtung]],'DD FD'!AE:AF,2,FALSE))</f>
        <v/>
      </c>
      <c r="LT241" s="815" t="str">
        <f>IF(Table1[[#This Row],[Hauptkörper - B2 - Beschichtung Anteil (in %)]]="","",Table1[[#This Row],[Hauptkörper - B2 - Beschichtung Anteil (in %)]])</f>
        <v/>
      </c>
      <c r="LU241" s="811" t="str">
        <f>IF(Table1[[#This Row],[Hauptkörper - B3 - Art]]="","",VLOOKUP(Table1[[#This Row],[Hauptkörper - B3 - Art]],'DD FD'!B:C,2,FALSE))</f>
        <v/>
      </c>
      <c r="LV241" s="812" t="str">
        <f>IF(Table1[[#This Row],[Hauptkörper - B3 - Fraktion]]="","",VLOOKUP(Table1[[#This Row],[Hauptkörper - B3 - Fraktion]],'DD FD'!H:J,3,FALSE))</f>
        <v/>
      </c>
      <c r="LW241" s="809" t="str">
        <f>IF(Table1[[#This Row],[Hauptkörper - B3 - Gewicht
(in G)]]="","",Table1[[#This Row],[Hauptkörper - B3 - Gewicht
(in G)]])</f>
        <v/>
      </c>
      <c r="LX241" s="809" t="str">
        <f>IF(Table1[[#This Row],[Hauptkörper - B3 - Lizenzierungs-pflichtig? (X=Ja)]]="","",Table1[[#This Row],[Hauptkörper - B3 - Lizenzierungs-pflichtig? (X=Ja)]])</f>
        <v/>
      </c>
      <c r="LY241" s="812" t="str">
        <f>IF(Table1[[#This Row],[Hauptkörper - B3 - Virgin Material]]="","",VLOOKUP(Table1[[#This Row],[Hauptkörper - B3 - Virgin Material]],'DD FD'!AJ:AK,2,FALSE))</f>
        <v/>
      </c>
      <c r="LZ241" s="813" t="str">
        <f>IF(Table1[[#This Row],[Hauptkörper - B3 - Virgin Material Anteil (in %)]]="","",Table1[[#This Row],[Hauptkörper - B3 - Virgin Material Anteil (in %)]])</f>
        <v/>
      </c>
      <c r="MA241" s="812" t="str">
        <f>IF(Table1[[#This Row],[Hauptkörper - B3 - Recyceltes Material]]="","",VLOOKUP(Table1[[#This Row],[Hauptkörper - B3 - Recyceltes Material]],'DD FD'!AL:AM,2,FALSE))</f>
        <v/>
      </c>
      <c r="MB241" s="813" t="str">
        <f>IF(Table1[[#This Row],[Hauptkörper - B3 - Recyceltes Material Anteil (in %)]]="","",Table1[[#This Row],[Hauptkörper - B3 - Recyceltes Material Anteil (in %)]])</f>
        <v/>
      </c>
      <c r="MC241" s="812" t="str">
        <f>IF(Table1[[#This Row],[Hauptkörper - B3 - Beschichtung]]="","",VLOOKUP(Table1[[#This Row],[Hauptkörper - B3 - Beschichtung]],'DD FD'!AE:AF,2,FALSE))</f>
        <v/>
      </c>
      <c r="MD241" s="815" t="str">
        <f>IF(Table1[[#This Row],[Hauptkörper - B3 - Beschichtung Anteil (in %)]]="","",Table1[[#This Row],[Hauptkörper - B3 - Beschichtung Anteil (in %)]])</f>
        <v/>
      </c>
      <c r="ME241" s="811" t="str">
        <f>IF(Table1[[#This Row],[Verschluss - B1 - Art]]="","",VLOOKUP(Table1[[#This Row],[Verschluss - B1 - Art]],'DD FD'!D:E,2,FALSE))</f>
        <v/>
      </c>
      <c r="MF241" s="812" t="str">
        <f>IF(Table1[[#This Row],[Verschluss - B1 - Fraktion]]="","",VLOOKUP(Table1[[#This Row],[Verschluss - B1 - Fraktion]],'DD FD'!H:J,3,FALSE))</f>
        <v/>
      </c>
      <c r="MG241" s="809" t="str">
        <f>IF(Table1[[#This Row],[Verschluss - B1 - Gewicht (in G)]]="","",Table1[[#This Row],[Verschluss - B1 - Gewicht (in G)]])</f>
        <v/>
      </c>
      <c r="MH241" s="809" t="str">
        <f>IF(Table1[[#This Row],[Verschluss - B1 - Lizenzierungs-pflichtig? (X=Ja)]]="","",Table1[[#This Row],[Verschluss - B1 - Lizenzierungs-pflichtig? (X=Ja)]])</f>
        <v/>
      </c>
      <c r="MI241" s="809" t="str">
        <f>IF(Table1[[#This Row],[Verschluss - B1 - Trennbar vom Hauptkörper? (X=Ja)]]="","",Table1[[#This Row],[Verschluss - B1 - Trennbar vom Hauptkörper? (X=Ja)]])</f>
        <v/>
      </c>
      <c r="MJ241" s="812" t="str">
        <f>IF(Table1[[#This Row],[Verschluss - B1 - Virgin Material]]="","",VLOOKUP(Table1[[#This Row],[Verschluss - B1 - Virgin Material]],'DD FD'!AJ:AK,2,FALSE))</f>
        <v/>
      </c>
      <c r="MK241" s="813" t="str">
        <f>IF(Table1[[#This Row],[Verschluss - B1 - Virgin Material Anteil (in %)]]="","",Table1[[#This Row],[Verschluss - B1 - Virgin Material Anteil (in %)]])</f>
        <v/>
      </c>
      <c r="ML241" s="812" t="str">
        <f>IF(Table1[[#This Row],[Verschluss - B1 - Recyceltes Material]]="","",VLOOKUP(Table1[[#This Row],[Verschluss - B1 - Recyceltes Material]],'DD FD'!AL:AM,2,FALSE))</f>
        <v/>
      </c>
      <c r="MM241" s="813" t="str">
        <f>IF(Table1[[#This Row],[Verschluss - B1 - Recyceltes Material Anteil (in %)]]="","",Table1[[#This Row],[Verschluss - B1 - Recyceltes Material Anteil (in %)]])</f>
        <v/>
      </c>
      <c r="MN241" s="812" t="str">
        <f>IF(Table1[[#This Row],[Verschluss - B1 - Beschichtung]]="","",VLOOKUP(Table1[[#This Row],[Verschluss - B1 - Beschichtung]],'DD FD'!AE:AF,2,FALSE))</f>
        <v/>
      </c>
      <c r="MO241" s="815" t="str">
        <f>IF(Table1[[#This Row],[Verschluss - B1 - Beschichtung Anteil (in %)]]="","",Table1[[#This Row],[Verschluss - B1 - Beschichtung Anteil (in %)]])</f>
        <v/>
      </c>
      <c r="MP241" s="811" t="str">
        <f>IF(Table1[[#This Row],[Verschluss - B2 - Art]]="","",VLOOKUP(Table1[[#This Row],[Verschluss - B2 - Art]],'DD FD'!D:E,2,FALSE))</f>
        <v/>
      </c>
      <c r="MQ241" s="812" t="str">
        <f>IF(Table1[[#This Row],[Verschluss - B2 - Fraktion]]="","",VLOOKUP(Table1[[#This Row],[Verschluss - B2 - Fraktion]],'DD FD'!H:J,3,FALSE))</f>
        <v/>
      </c>
      <c r="MR241" s="809" t="str">
        <f>IF(Table1[[#This Row],[Verschluss - B2 - Gewicht (in G)]]="","",Table1[[#This Row],[Verschluss - B2 - Gewicht (in G)]])</f>
        <v/>
      </c>
      <c r="MS241" s="809" t="str">
        <f>IF(Table1[[#This Row],[Verschluss - B2 - Lizenzierungs-pflichtig? (X=Ja)]]="","",Table1[[#This Row],[Verschluss - B2 - Lizenzierungs-pflichtig? (X=Ja)]])</f>
        <v/>
      </c>
      <c r="MT241" s="809" t="str">
        <f>IF(Table1[[#This Row],[Verschluss - B2 - Trennbar vom Hauptkörper? (X=Ja)]]="","",Table1[[#This Row],[Verschluss - B2 - Trennbar vom Hauptkörper? (X=Ja)]])</f>
        <v/>
      </c>
      <c r="MU241" s="812" t="str">
        <f>IF(Table1[[#This Row],[Verschluss - B2 - Virgin Material]]="","",VLOOKUP(Table1[[#This Row],[Verschluss - B2 - Virgin Material]],'DD FD'!AJ:AK,2,FALSE))</f>
        <v/>
      </c>
      <c r="MV241" s="813" t="str">
        <f>IF(Table1[[#This Row],[Verschluss - B2 - Virgin Material Anteil (in %)]]="","",Table1[[#This Row],[Verschluss - B2 - Virgin Material Anteil (in %)]])</f>
        <v/>
      </c>
      <c r="MW241" s="812" t="str">
        <f>IF(Table1[[#This Row],[Verschluss - B2 - Recyceltes Material]]="","",VLOOKUP(Table1[[#This Row],[Verschluss - B2 - Recyceltes Material]],'DD FD'!AL:AM,2,FALSE))</f>
        <v/>
      </c>
      <c r="MX241" s="813" t="str">
        <f>IF(Table1[[#This Row],[Verschluss - B2 - Recyceltes Material Anteil (in %)]]="","",Table1[[#This Row],[Verschluss - B2 - Recyceltes Material Anteil (in %)]])</f>
        <v/>
      </c>
      <c r="MY241" s="812" t="str">
        <f>IF(Table1[[#This Row],[Verschluss - B2 - Beschichtung]]="","",VLOOKUP(Table1[[#This Row],[Verschluss - B2 - Beschichtung]],'DD FD'!AE:AF,2,FALSE))</f>
        <v/>
      </c>
      <c r="MZ241" s="815" t="str">
        <f>IF(Table1[[#This Row],[Verschluss - B2 - Beschichtung Anteil (in %)]]="","",Table1[[#This Row],[Verschluss - B2 - Beschichtung Anteil (in %)]])</f>
        <v/>
      </c>
      <c r="NA241" s="811" t="str">
        <f>IF(Table1[[#This Row],[Verschluss - B3 - Art]]="","",VLOOKUP(Table1[[#This Row],[Verschluss - B3 - Art]],'DD FD'!D:E,2,FALSE))</f>
        <v/>
      </c>
      <c r="NB241" s="812" t="str">
        <f>IF(Table1[[#This Row],[Verschluss - B3 - Fraktion]]="","",VLOOKUP(Table1[[#This Row],[Verschluss - B3 - Fraktion]],'DD FD'!H:J,3,FALSE))</f>
        <v/>
      </c>
      <c r="NC241" s="809" t="str">
        <f>IF(Table1[[#This Row],[Verschluss - B3 - Gewicht (in G)]]="","",Table1[[#This Row],[Verschluss - B3 - Gewicht (in G)]])</f>
        <v/>
      </c>
      <c r="ND241" s="809" t="str">
        <f>IF(Table1[[#This Row],[Verschluss - B3 - Lizenzierungs-pflichtig? (X=Ja)]]="","",Table1[[#This Row],[Verschluss - B3 - Lizenzierungs-pflichtig? (X=Ja)]])</f>
        <v/>
      </c>
      <c r="NE241" s="809" t="str">
        <f>IF(Table1[[#This Row],[Verschluss - B3 - Trennbar vom Hauptkörper? (X=Ja)]]="","",Table1[[#This Row],[Verschluss - B3 - Trennbar vom Hauptkörper? (X=Ja)]])</f>
        <v/>
      </c>
      <c r="NF241" s="812" t="str">
        <f>IF(Table1[[#This Row],[Verschluss - B3 - Virgin Material]]="","",VLOOKUP(Table1[[#This Row],[Verschluss - B3 - Virgin Material]],'DD FD'!AJ:AK,2,FALSE))</f>
        <v/>
      </c>
      <c r="NG241" s="813" t="str">
        <f>IF(Table1[[#This Row],[Verschluss - B3 - Virgin Material Anteil (in %)]]="","",Table1[[#This Row],[Verschluss - B3 - Virgin Material Anteil (in %)]])</f>
        <v/>
      </c>
      <c r="NH241" s="812" t="str">
        <f>IF(Table1[[#This Row],[Verschluss - B3 - Recyceltes Material]]="","",VLOOKUP(Table1[[#This Row],[Verschluss - B3 - Recyceltes Material]],'DD FD'!AL:AM,2,FALSE))</f>
        <v/>
      </c>
      <c r="NI241" s="813" t="str">
        <f>IF(Table1[[#This Row],[Verschluss - B3 - Recyceltes Material Anteil (in %)]]="","",Table1[[#This Row],[Verschluss - B3 - Recyceltes Material Anteil (in %)]])</f>
        <v/>
      </c>
      <c r="NJ241" s="812" t="str">
        <f>IF(Table1[[#This Row],[Verschluss - B3 - Beschichtung]]="","",VLOOKUP(Table1[[#This Row],[Verschluss - B3 - Beschichtung]],'DD FD'!AE:AF,2,FALSE))</f>
        <v/>
      </c>
      <c r="NK241" s="815" t="str">
        <f>IF(Table1[[#This Row],[Verschluss - B3 - Beschichtung Anteil (in %)]]="","",Table1[[#This Row],[Verschluss - B3 - Beschichtung Anteil (in %)]])</f>
        <v/>
      </c>
      <c r="NL241" s="811" t="str">
        <f>IF(Table1[[#This Row],[Etikett - B1 - Art]]="","",VLOOKUP(Table1[[#This Row],[Etikett - B1 - Art]],'DD FD'!F:G,2,FALSE))</f>
        <v/>
      </c>
      <c r="NM241" s="812" t="str">
        <f>IF(Table1[[#This Row],[Etikett - B1 - Fraktion]]="","",VLOOKUP(Table1[[#This Row],[Etikett - B1 - Fraktion]],'DD FD'!H:J,3,FALSE))</f>
        <v/>
      </c>
      <c r="NN241" s="809" t="str">
        <f>IF(Table1[[#This Row],[Etikett - B1 - Gewicht (in G)]]="","",Table1[[#This Row],[Etikett - B1 - Gewicht (in G)]])</f>
        <v/>
      </c>
      <c r="NO241" s="809" t="str">
        <f>IF(Table1[[#This Row],[Etikett - B1 - Lizenzierungs-pflichtig? (X=Ja)]]="","",Table1[[#This Row],[Etikett - B1 - Lizenzierungs-pflichtig? (X=Ja)]])</f>
        <v/>
      </c>
      <c r="NP241" s="809" t="str">
        <f>IF(Table1[[#This Row],[Etikett - B1 - Trennbar vom Hauptkörper? (X=Ja)]]="","",Table1[[#This Row],[Etikett - B1 - Trennbar vom Hauptkörper? (X=Ja)]])</f>
        <v/>
      </c>
      <c r="NQ241" s="812" t="str">
        <f>IF(Table1[[#This Row],[Etikett - B1 - Virgin Material]]="","",VLOOKUP(Table1[[#This Row],[Etikett - B1 - Virgin Material]],'DD FD'!AJ:AK,2,FALSE))</f>
        <v/>
      </c>
      <c r="NR241" s="813" t="str">
        <f>IF(Table1[[#This Row],[Etikett - B1 - Virgin Material Anteil (in %)]]="","",Table1[[#This Row],[Etikett - B1 - Virgin Material Anteil (in %)]])</f>
        <v/>
      </c>
      <c r="NS241" s="812" t="str">
        <f>IF(Table1[[#This Row],[Etikett - B1 - Recyceltes Material]]="","",VLOOKUP(Table1[[#This Row],[Etikett - B1 - Recyceltes Material]],'DD FD'!AL:AM,2,FALSE))</f>
        <v/>
      </c>
      <c r="NT241" s="813" t="str">
        <f>IF(Table1[[#This Row],[Etikett - B1 - Recyceltes Material Anteil (in %)]]="","",Table1[[#This Row],[Etikett - B1 - Recyceltes Material Anteil (in %)]])</f>
        <v/>
      </c>
      <c r="NU241" s="812" t="str">
        <f>IF(Table1[[#This Row],[Etikett - B1 - Beschichtung]]="","",VLOOKUP(Table1[[#This Row],[Etikett - B1 - Beschichtung]],'DD FD'!AE:AF,2,FALSE))</f>
        <v/>
      </c>
      <c r="NV241" s="815" t="str">
        <f>IF(Table1[[#This Row],[Etikett - B1 - Beschichtung Anteil (in %)]]="","",Table1[[#This Row],[Etikett - B1 - Beschichtung Anteil (in %)]])</f>
        <v/>
      </c>
      <c r="NW241" s="811" t="str">
        <f>IF(Table1[[#This Row],[Etikett - B2 - Art]]="","",VLOOKUP(Table1[[#This Row],[Etikett - B2 - Art]],'DD FD'!F:G,2,FALSE))</f>
        <v/>
      </c>
      <c r="NX241" s="812" t="str">
        <f>IF(Table1[[#This Row],[Etikett - B2 - Fraktion]]="","",VLOOKUP(Table1[[#This Row],[Etikett - B2 - Fraktion]],'DD FD'!H:J,3,FALSE))</f>
        <v/>
      </c>
      <c r="NY241" s="809" t="str">
        <f>IF(Table1[[#This Row],[Etikett - B2 - Gewicht (in G)]]="","",Table1[[#This Row],[Etikett - B2 - Gewicht (in G)]])</f>
        <v/>
      </c>
      <c r="NZ241" s="809" t="str">
        <f>IF(Table1[[#This Row],[Etikett - B2 - Lizenzierungs-pflichtig? (X=Ja)]]="","",Table1[[#This Row],[Etikett - B2 - Lizenzierungs-pflichtig? (X=Ja)]])</f>
        <v/>
      </c>
      <c r="OA241" s="809" t="str">
        <f>IF(Table1[[#This Row],[Etikett - B2 - Trennbar vom Hauptkörper? (X=Ja)]]="","",Table1[[#This Row],[Etikett - B2 - Trennbar vom Hauptkörper? (X=Ja)]])</f>
        <v/>
      </c>
      <c r="OB241" s="812" t="str">
        <f>IF(Table1[[#This Row],[Etikett - B2 - Virgin Material]]="","",VLOOKUP(Table1[[#This Row],[Etikett - B2 - Virgin Material]],'DD FD'!AJ:AK,2,FALSE))</f>
        <v/>
      </c>
      <c r="OC241" s="813" t="str">
        <f>IF(Table1[[#This Row],[Etikett - B2 - Virgin Material Anteil (in %)]]="","",Table1[[#This Row],[Etikett - B2 - Virgin Material Anteil (in %)]])</f>
        <v/>
      </c>
      <c r="OD241" s="812" t="str">
        <f>IF(Table1[[#This Row],[Etikett - B2 - Recyceltes Material]]="","",VLOOKUP(Table1[[#This Row],[Etikett - B2 - Recyceltes Material]],'DD FD'!AL:AM,2,FALSE))</f>
        <v/>
      </c>
      <c r="OE241" s="813" t="str">
        <f>IF(Table1[[#This Row],[Etikett - B2 - Recyceltes Material Anteil (in %)]]="","",Table1[[#This Row],[Etikett - B2 - Recyceltes Material Anteil (in %)]])</f>
        <v/>
      </c>
      <c r="OF241" s="812" t="str">
        <f>IF(Table1[[#This Row],[Etikett - B2 - Beschichtung]]="","",VLOOKUP(Table1[[#This Row],[Etikett - B2 - Beschichtung]],'DD FD'!AE:AF,2,FALSE))</f>
        <v/>
      </c>
      <c r="OG241" s="815" t="str">
        <f>IF(Table1[[#This Row],[Etikett - B2 - Beschichtung Anteil (in %)]]="","",Table1[[#This Row],[Etikett - B2 - Beschichtung Anteil (in %)]])</f>
        <v/>
      </c>
      <c r="OH241" s="811" t="str">
        <f>IF(Table1[[#This Row],[Etikett - B3 - Art]]="","",VLOOKUP(Table1[[#This Row],[Etikett - B3 - Art]],'DD FD'!F:G,2,FALSE))</f>
        <v/>
      </c>
      <c r="OI241" s="812" t="str">
        <f>IF(Table1[[#This Row],[Etikett - B3 - Fraktion]]="","",VLOOKUP(Table1[[#This Row],[Etikett - B3 - Fraktion]],'DD FD'!H:J,3,FALSE))</f>
        <v/>
      </c>
      <c r="OJ241" s="809" t="str">
        <f>IF(Table1[[#This Row],[Etikett - B3 - Gewicht (in G)]]="","",Table1[[#This Row],[Etikett - B3 - Gewicht (in G)]])</f>
        <v/>
      </c>
      <c r="OK241" s="809" t="str">
        <f>IF(Table1[[#This Row],[Etikett - B3 - Lizenzierungs-pflichtig? (X=Ja)]]="","",Table1[[#This Row],[Etikett - B3 - Lizenzierungs-pflichtig? (X=Ja)]])</f>
        <v/>
      </c>
      <c r="OL241" s="809" t="str">
        <f>IF(Table1[[#This Row],[Etikett - B3 - Trennbar vom Hauptkörper? (X=Ja)]]="","",Table1[[#This Row],[Etikett - B3 - Trennbar vom Hauptkörper? (X=Ja)]])</f>
        <v/>
      </c>
      <c r="OM241" s="812" t="str">
        <f>IF(Table1[[#This Row],[Etikett - B3 - Virgin Material]]="","",VLOOKUP(Table1[[#This Row],[Etikett - B3 - Virgin Material]],'DD FD'!AJ:AK,2,FALSE))</f>
        <v/>
      </c>
      <c r="ON241" s="813" t="str">
        <f>IF(Table1[[#This Row],[Etikett - B3 - Virgin Material Anteil (in %)]]="","",Table1[[#This Row],[Etikett - B3 - Virgin Material Anteil (in %)]])</f>
        <v/>
      </c>
      <c r="OO241" s="812" t="str">
        <f>IF(Table1[[#This Row],[Etikett - B3 - Recyceltes Material]]="","",VLOOKUP(Table1[[#This Row],[Etikett - B3 - Recyceltes Material]],'DD FD'!AL:AM,2,FALSE))</f>
        <v/>
      </c>
      <c r="OP241" s="813" t="str">
        <f>IF(Table1[[#This Row],[Etikett - B3 - Recyceltes Material Anteil (in %)]]="","",Table1[[#This Row],[Etikett - B3 - Recyceltes Material Anteil (in %)]])</f>
        <v/>
      </c>
      <c r="OQ241" s="812" t="str">
        <f>IF(Table1[[#This Row],[Etikett - B3 - Beschichtung]]="","",VLOOKUP(Table1[[#This Row],[Etikett - B3 - Beschichtung]],'DD FD'!AE:AF,2,FALSE))</f>
        <v/>
      </c>
      <c r="OR241" s="861" t="str">
        <f>IF(Table1[[#This Row],[Etikett - B3 - Beschichtung Anteil (in %)]]="","",Table1[[#This Row],[Etikett - B3 - Beschichtung Anteil (in %)]])</f>
        <v/>
      </c>
      <c r="OS241" s="866">
        <f>ROUNDUP(SUM(
IF(AND(LB241='DD FD'!$J$7,LD241='DD FD'!$AI$3),LC241,0),
IF(AND(LL241='DD FD'!$J$7,LN241='DD FD'!$AI$3),LM241,0),
IF(AND(LV241='DD FD'!$J$7,LX241='DD FD'!$AI$3),LW241,0),
IF(AND(MF241='DD FD'!$J$7,MH241='DD FD'!$AI$3),MG241,0),
IF(AND(MQ241='DD FD'!$J$7,MS241='DD FD'!$AI$3),MR241,0),
IF(AND(NB241='DD FD'!$J$7,ND241='DD FD'!$AI$3),NC241,0),
IF(AND(NM241='DD FD'!$J$7,NO241='DD FD'!$AI$3),NN241,0),
IF(AND(NX241='DD FD'!$J$7,NZ241='DD FD'!$AI$3),NY241,0),
IF(AND(OI241='DD FD'!$J$7,OK241='DD FD'!$AI$3),OJ241,0),
),2)</f>
        <v>0</v>
      </c>
      <c r="OT241" s="865">
        <f>ROUNDUP(SUM(
IF(AND(LB241='DD FD'!$J$6,LD241='DD FD'!$AI$3),LC241,0),
IF(AND(LL241='DD FD'!$J$6,LN241='DD FD'!$AI$3),LM241,0),
IF(AND(LV241='DD FD'!$J$6,LX241='DD FD'!$AI$3),LW241,0),
IF(AND(MF241='DD FD'!$J$6,MH241='DD FD'!$AI$3),MG241,0),
IF(AND(MQ241='DD FD'!$J$6,MS241='DD FD'!$AI$3),MR241,0),
IF(AND(NB241='DD FD'!$J$6,ND241='DD FD'!$AI$3),NC241,0),
IF(AND(NM241='DD FD'!$J$6,NO241='DD FD'!$AI$3),NN241,0),
IF(AND(NX241='DD FD'!$J$6,NZ241='DD FD'!$AI$3),NY241,0),
IF(AND(OI241='DD FD'!$J$6,OK241='DD FD'!$AI$3),OJ241,0),
),2)</f>
        <v>0</v>
      </c>
      <c r="OU241" s="865">
        <f>ROUNDUP(SUM(
IF(AND(LB241='DD FD'!$J$10,LD241='DD FD'!$AI$3),LC241,0),
IF(AND(LL241='DD FD'!$J$10,LN241='DD FD'!$AI$3),LM241,0),
IF(AND(LV241='DD FD'!$J$10,LX241='DD FD'!$AI$3),LW241,0),
IF(AND(MF241='DD FD'!$J$10,MH241='DD FD'!$AI$3),MG241,0),
IF(AND(MQ241='DD FD'!$J$10,MS241='DD FD'!$AI$3),MR241,0),
IF(AND(NB241='DD FD'!$J$10,ND241='DD FD'!$AI$3),NC241,0),
IF(AND(NM241='DD FD'!$J$10,NO241='DD FD'!$AI$3),NN241,0),
IF(AND(NX241='DD FD'!$J$10,NZ241='DD FD'!$AI$3),NY241,0),
IF(AND(OI241='DD FD'!$J$10,OK241='DD FD'!$AI$3),OJ241,0),
),2)</f>
        <v>0</v>
      </c>
      <c r="OV241" s="865">
        <f>ROUNDUP(SUM(
IF(AND(LB241='DD FD'!$J$8,LD241='DD FD'!$AI$3),LC241,0),
IF(AND(LL241='DD FD'!$J$8,LN241='DD FD'!$AI$3),LM241,0),
IF(AND(LV241='DD FD'!$J$8,LX241='DD FD'!$AI$3),LW241,0),
IF(AND(MF241='DD FD'!$J$8,MH241='DD FD'!$AI$3),MG241,0),
IF(AND(MQ241='DD FD'!$J$8,MS241='DD FD'!$AI$3),MR241,0),
IF(AND(NB241='DD FD'!$J$8,ND241='DD FD'!$AI$3),NC241,0),
IF(AND(NM241='DD FD'!$J$8,NO241='DD FD'!$AI$3),NN241,0),
IF(AND(NX241='DD FD'!$J$8,NZ241='DD FD'!$AI$3),NY241,0),
IF(AND(OI241='DD FD'!$J$8,OK241='DD FD'!$AI$3),OJ241,0),
),2)</f>
        <v>0</v>
      </c>
      <c r="OW241" s="865">
        <f>ROUNDUP(SUM(
IF(AND(LB241='DD FD'!$J$5,LD241='DD FD'!$AI$3),LC241,0),
IF(AND(LL241='DD FD'!$J$5,LN241='DD FD'!$AI$3),LM241,0),
IF(AND(LV241='DD FD'!$J$5,LX241='DD FD'!$AI$3),LW241,0),
IF(AND(MF241='DD FD'!$J$5,MH241='DD FD'!$AI$3),MG241,0),
IF(AND(MQ241='DD FD'!$J$5,MS241='DD FD'!$AI$3),MR241,0),
IF(AND(NB241='DD FD'!$J$5,ND241='DD FD'!$AI$3),NC241,0),
IF(AND(NM241='DD FD'!$J$5,NO241='DD FD'!$AI$3),NN241,0),
IF(AND(NX241='DD FD'!$J$5,NZ241='DD FD'!$AI$3),NY241,0),
IF(AND(OI241='DD FD'!$J$5,OK241='DD FD'!$AI$3),OJ241,0),
),2)</f>
        <v>0</v>
      </c>
      <c r="OX241" s="865">
        <f>ROUNDUP(SUM(
IF(AND(LB241='DD FD'!$J$9,LD241='DD FD'!$AI$3),LC241,0),
IF(AND(LL241='DD FD'!$J$9,LN241='DD FD'!$AI$3),LM241,0),
IF(AND(LV241='DD FD'!$J$9,LX241='DD FD'!$AI$3),LW241,0),
IF(AND(MF241='DD FD'!$J$9,MH241='DD FD'!$AI$3),MG241,0),
IF(AND(MQ241='DD FD'!$J$9,MS241='DD FD'!$AI$3),MR241,0),
IF(AND(NB241='DD FD'!$J$9,ND241='DD FD'!$AI$3),NC241,0),
IF(AND(NM241='DD FD'!$J$9,NO241='DD FD'!$AI$3),NN241,0),
IF(AND(NX241='DD FD'!$J$9,NZ241='DD FD'!$AI$3),NY241,0),
IF(AND(OI241='DD FD'!$J$9,OK241='DD FD'!$AI$3),OJ241,0),
),2)</f>
        <v>0</v>
      </c>
      <c r="OY241" s="865">
        <f>ROUNDUP(SUM(
IF(AND(LB241='DD FD'!$J$4,LD241='DD FD'!$AI$3),LC241,0),
IF(AND(LL241='DD FD'!$J$4,LN241='DD FD'!$AI$3),LM241,0),
IF(AND(LV241='DD FD'!$J$4,LX241='DD FD'!$AI$3),LW241,0),
IF(AND(MF241='DD FD'!$J$4,MH241='DD FD'!$AI$3),MG241,0),
IF(AND(MQ241='DD FD'!$J$4,MS241='DD FD'!$AI$3),MR241,0),
IF(AND(NB241='DD FD'!$J$4,ND241='DD FD'!$AI$3),NC241,0),
IF(AND(NM241='DD FD'!$J$4,NO241='DD FD'!$AI$3),NN241,0),
IF(AND(NX241='DD FD'!$J$4,NZ241='DD FD'!$AI$3),NY241,0),
IF(AND(OI241='DD FD'!$J$4,OK241='DD FD'!$AI$3),OJ241,0),
),2)</f>
        <v>0</v>
      </c>
      <c r="OZ241" s="867">
        <f>ROUNDUP(SUM(
IF(AND(LB241='DD FD'!$J$11,LD241='DD FD'!$AI$3),LC241,0),
IF(AND(LL241='DD FD'!$J$11,LN241='DD FD'!$AI$3),LM241,0),
IF(AND(LV241='DD FD'!$J$11,LX241='DD FD'!$AI$3),LW241,0),
IF(AND(MF241='DD FD'!$J$11,MH241='DD FD'!$AI$3),MG241,0),
IF(AND(MQ241='DD FD'!$J$11,MS241='DD FD'!$AI$3),MR241,0),
IF(AND(NB241='DD FD'!$J$11,ND241='DD FD'!$AI$3),NC241,0),
IF(AND(NM241='DD FD'!$J$11,NO241='DD FD'!$AI$3),NN241,0),
IF(AND(NX241='DD FD'!$J$11,NZ241='DD FD'!$AI$3),NY241,0),
IF(AND(OI241='DD FD'!$J$11,OK241='DD FD'!$AI$3),OJ241,0),
),2)</f>
        <v>0</v>
      </c>
    </row>
    <row r="242" spans="1:416">
      <c r="A242" s="663"/>
      <c r="B242" s="182"/>
      <c r="C242" s="282"/>
      <c r="D242" s="282"/>
      <c r="E242" s="183"/>
      <c r="F242" s="355"/>
      <c r="G242" s="359"/>
      <c r="H242" s="664"/>
      <c r="I242" s="173"/>
      <c r="J242" s="161" t="str">
        <f t="shared" si="81"/>
        <v/>
      </c>
      <c r="K242" s="633" t="str">
        <f t="shared" si="98"/>
        <v/>
      </c>
      <c r="L242" s="636"/>
      <c r="M242" s="124" t="str">
        <f t="shared" si="99"/>
        <v/>
      </c>
      <c r="N242" s="125" t="str">
        <f t="shared" si="82"/>
        <v/>
      </c>
      <c r="O242" s="175"/>
      <c r="P242" s="175"/>
      <c r="Q242" s="126" t="str">
        <f t="shared" si="100"/>
        <v/>
      </c>
      <c r="R242" s="184"/>
      <c r="S242" s="184"/>
      <c r="T242" s="182"/>
      <c r="U242" s="182"/>
      <c r="V242" s="182"/>
      <c r="W242" s="358"/>
      <c r="X242" s="182"/>
      <c r="Y242" s="183"/>
      <c r="Z242" s="123"/>
      <c r="AA242" s="176"/>
      <c r="AB242" s="176"/>
      <c r="AC242" s="176"/>
      <c r="AD242" s="176"/>
      <c r="AE242" s="176"/>
      <c r="AF242" s="176"/>
      <c r="AG242" s="127" t="str">
        <f t="shared" si="101"/>
        <v/>
      </c>
      <c r="AH242" s="127" t="str">
        <f t="shared" si="102"/>
        <v/>
      </c>
      <c r="AI242" s="370"/>
      <c r="AJ242" s="635"/>
      <c r="AK242" s="619" t="str">
        <f t="shared" si="103"/>
        <v/>
      </c>
      <c r="AL242" s="124" t="str">
        <f t="shared" si="83"/>
        <v/>
      </c>
      <c r="AM242" s="124" t="str">
        <f t="shared" si="84"/>
        <v/>
      </c>
      <c r="AN242" s="124" t="str">
        <f t="shared" si="85"/>
        <v/>
      </c>
      <c r="AO242" s="124" t="str">
        <f t="shared" si="86"/>
        <v/>
      </c>
      <c r="AP242" s="184"/>
      <c r="AQ242" s="182"/>
      <c r="AR242" s="182"/>
      <c r="AS242" s="182"/>
      <c r="AT242" s="182"/>
      <c r="AU242" s="127" t="str">
        <f t="shared" si="87"/>
        <v/>
      </c>
      <c r="AV242" s="354"/>
      <c r="AW242" s="127" t="str">
        <f t="shared" si="88"/>
        <v/>
      </c>
      <c r="AX242" s="144" t="str">
        <f t="shared" si="89"/>
        <v/>
      </c>
      <c r="AY242" s="182"/>
      <c r="AZ242" s="23"/>
      <c r="BA242" s="23"/>
      <c r="BB242" s="183"/>
      <c r="BC242" s="622"/>
      <c r="BD242" s="649" t="str">
        <f t="shared" si="104"/>
        <v/>
      </c>
      <c r="BE242" s="354"/>
      <c r="BF242" s="192" t="str">
        <f t="shared" si="105"/>
        <v/>
      </c>
      <c r="BG242" s="159"/>
      <c r="BH242" s="159"/>
      <c r="BI242" s="182"/>
      <c r="BJ242" s="194"/>
      <c r="BK242" s="194"/>
      <c r="BL242" s="194"/>
      <c r="BM242" s="127" t="str">
        <f t="shared" si="90"/>
        <v/>
      </c>
      <c r="BN242" s="194"/>
      <c r="BO242" s="178" t="str">
        <f t="shared" si="91"/>
        <v/>
      </c>
      <c r="BP242" s="191"/>
      <c r="BQ242" s="182"/>
      <c r="BR242" s="23"/>
      <c r="BS242" s="23"/>
      <c r="BT242" s="23"/>
      <c r="BU242" s="651"/>
      <c r="BV242" s="647"/>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633" t="str">
        <f t="shared" si="106"/>
        <v/>
      </c>
      <c r="DY242" s="736"/>
      <c r="DZ242" s="334"/>
      <c r="EA242" s="736"/>
      <c r="EB242" s="197"/>
      <c r="EC242" s="194"/>
      <c r="ED242" s="197"/>
      <c r="EE242" s="197"/>
      <c r="EF242" s="194"/>
      <c r="EG242" s="194"/>
      <c r="EH242" s="194"/>
      <c r="EI242" s="123" t="str">
        <f t="shared" si="92"/>
        <v/>
      </c>
      <c r="EJ242" s="194"/>
      <c r="EK242" s="620" t="str">
        <f t="shared" si="93"/>
        <v/>
      </c>
      <c r="EL242" s="756"/>
      <c r="EM242" s="620" t="str">
        <f t="shared" si="107"/>
        <v/>
      </c>
      <c r="EN242" s="733"/>
      <c r="EO242" s="163"/>
      <c r="EP242" s="163"/>
      <c r="EQ242" s="163"/>
      <c r="ER242" s="163"/>
      <c r="ES242" s="163"/>
      <c r="ET242" s="163"/>
      <c r="EU242" s="163"/>
      <c r="EV242" s="163"/>
      <c r="EW242" s="163"/>
      <c r="EX242" s="163"/>
      <c r="EY242" s="163"/>
      <c r="EZ242" s="163"/>
      <c r="FA242" s="163"/>
      <c r="FB242" s="163"/>
      <c r="FC242" s="742"/>
      <c r="FD242" s="648" t="str">
        <f t="shared" si="94"/>
        <v/>
      </c>
      <c r="FE242" s="183"/>
      <c r="FF242" s="201"/>
      <c r="FG242" s="201"/>
      <c r="FH242" s="201"/>
      <c r="FI242" s="201"/>
      <c r="FJ242" s="201"/>
      <c r="FK242" s="201"/>
      <c r="FL242" s="182"/>
      <c r="FM242" s="182"/>
      <c r="FN242" s="334"/>
      <c r="FO242" s="123" t="str">
        <f t="shared" si="95"/>
        <v/>
      </c>
      <c r="FP242" s="889" t="str">
        <f>IF(Table1[[#This Row],[Baumwollanteil (in %)]]&lt;&gt;"","05","")</f>
        <v/>
      </c>
      <c r="FQ242" s="999"/>
      <c r="FR242" s="179" t="str">
        <f t="shared" si="96"/>
        <v/>
      </c>
      <c r="FS242" s="175"/>
      <c r="FT242" s="175"/>
      <c r="FU242" s="175"/>
      <c r="FV242" s="745" t="str">
        <f t="shared" si="97"/>
        <v/>
      </c>
      <c r="FZ242" s="24"/>
      <c r="GA242" s="24"/>
      <c r="GC242" s="1010" t="str">
        <f>IF(Table1[[#This Row],[Global Trade Item Number (GTIN)]]="","",Table1[[#This Row],[Global Trade Item Number (GTIN)]])</f>
        <v/>
      </c>
      <c r="GD242" s="790" t="str">
        <f>IF(Table1[[#This Row],[WAWI-Nr./ Kreditoren-Nummer
(ASDV)]]&lt;&gt;"",Table1[[#This Row],[WAWI-Nr./ Kreditoren-Nummer
(ASDV)]],"")</f>
        <v/>
      </c>
      <c r="GE242" s="190"/>
      <c r="GF242" s="790" t="str">
        <f>IF(Table1[[#This Row],[Gültig ab (Datum)]]&lt;&gt;"","31.12.9999","")</f>
        <v/>
      </c>
      <c r="GG242" s="190"/>
      <c r="GH242" s="190"/>
      <c r="GI242" s="616"/>
      <c r="GJ242" s="765"/>
      <c r="GK242" s="763"/>
      <c r="GL242" s="617"/>
      <c r="GM242" s="617"/>
      <c r="GN242" s="617"/>
      <c r="GO242" s="617"/>
      <c r="GP242" s="617"/>
      <c r="GQ242" s="775"/>
      <c r="GR242" s="771"/>
      <c r="GS242" s="159"/>
      <c r="GT242" s="610"/>
      <c r="GU242" s="610"/>
      <c r="GV242" s="610"/>
      <c r="GW242" s="610"/>
      <c r="GX242" s="610"/>
      <c r="GY242" s="610"/>
      <c r="GZ242" s="610"/>
      <c r="HA242" s="610"/>
      <c r="HB242" s="771"/>
      <c r="HC242" s="610"/>
      <c r="HD242" s="610"/>
      <c r="HE242" s="610"/>
      <c r="HF242" s="610"/>
      <c r="HG242" s="610"/>
      <c r="HH242" s="610"/>
      <c r="HI242" s="610"/>
      <c r="HJ242" s="610"/>
      <c r="HK242" s="610"/>
      <c r="HL242" s="771"/>
      <c r="HM242" s="610"/>
      <c r="HN242" s="610"/>
      <c r="HO242" s="610"/>
      <c r="HP242" s="610"/>
      <c r="HQ242" s="610"/>
      <c r="HR242" s="610"/>
      <c r="HS242" s="610"/>
      <c r="HT242" s="610"/>
      <c r="HU242" s="610"/>
      <c r="HV242" s="771"/>
      <c r="HW242" s="610"/>
      <c r="HX242" s="610"/>
      <c r="HY242" s="610"/>
      <c r="HZ242" s="610"/>
      <c r="IA242" s="610"/>
      <c r="IB242" s="610"/>
      <c r="IC242" s="610"/>
      <c r="ID242" s="610"/>
      <c r="IE242" s="610"/>
      <c r="IF242" s="610"/>
      <c r="IG242" s="771"/>
      <c r="IH242" s="610"/>
      <c r="II242" s="610"/>
      <c r="IJ242" s="610"/>
      <c r="IK242" s="610"/>
      <c r="IL242" s="610"/>
      <c r="IM242" s="610"/>
      <c r="IN242" s="610"/>
      <c r="IO242" s="610"/>
      <c r="IP242" s="610"/>
      <c r="IQ242" s="610"/>
      <c r="IR242" s="771"/>
      <c r="IS242" s="610"/>
      <c r="IT242" s="610"/>
      <c r="IU242" s="610"/>
      <c r="IV242" s="610"/>
      <c r="IW242" s="610"/>
      <c r="IX242" s="610"/>
      <c r="IY242" s="610"/>
      <c r="IZ242" s="610"/>
      <c r="JA242" s="610"/>
      <c r="JB242" s="610"/>
      <c r="JC242" s="771"/>
      <c r="JD242" s="610"/>
      <c r="JE242" s="610"/>
      <c r="JF242" s="610"/>
      <c r="JG242" s="610"/>
      <c r="JH242" s="610"/>
      <c r="JI242" s="610"/>
      <c r="JJ242" s="610"/>
      <c r="JK242" s="610"/>
      <c r="JL242" s="610"/>
      <c r="JM242" s="827"/>
      <c r="JN242" s="771"/>
      <c r="JO242" s="610"/>
      <c r="JP242" s="610"/>
      <c r="JQ242" s="610"/>
      <c r="JR242" s="610"/>
      <c r="JS242" s="610"/>
      <c r="JT242" s="610"/>
      <c r="JU242" s="610"/>
      <c r="JV242" s="610"/>
      <c r="JW242" s="610"/>
      <c r="JX242" s="610"/>
      <c r="JY242" s="771"/>
      <c r="JZ242" s="610"/>
      <c r="KA242" s="610"/>
      <c r="KB242" s="610"/>
      <c r="KC242" s="610"/>
      <c r="KD242" s="610"/>
      <c r="KE242" s="610"/>
      <c r="KF242" s="610"/>
      <c r="KG242" s="610"/>
      <c r="KH242" s="610"/>
      <c r="KI242" s="610"/>
      <c r="KL242" s="803" t="str">
        <f>IF(Table1[[#This Row],[GTIN]]&lt;&gt;"",Table1[[#This Row],[GTIN]],"")</f>
        <v/>
      </c>
      <c r="KM242" s="804" t="str">
        <f>Table1[[#This Row],[Kreditor]]</f>
        <v/>
      </c>
      <c r="KN242" s="805" t="str">
        <f>IF(Table1[[#This Row],[Gültig ab (Datum)]]&lt;&gt;"",Table1[[#This Row],[Gültig ab (Datum)]],"")</f>
        <v/>
      </c>
      <c r="KO242" s="805" t="str">
        <f>Table1[[#This Row],[Gültig bis]]</f>
        <v/>
      </c>
      <c r="KP242" s="818" t="str">
        <f>IF(Table1[[#This Row],[Artikel verpackt? 
(X=Ja)]]="","",Table1[[#This Row],[Artikel verpackt? 
(X=Ja)]])</f>
        <v/>
      </c>
      <c r="KQ242" s="806" t="str">
        <f>IF(Table1[[#This Row],[Verpackung recyclingfähig?
(X=Ja)]]="","",Table1[[#This Row],[Verpackung recyclingfähig?
(X=Ja)]])</f>
        <v/>
      </c>
      <c r="KR242" s="807"/>
      <c r="KS242" s="808"/>
      <c r="KT242" s="809"/>
      <c r="KU242" s="809"/>
      <c r="KV242" s="809"/>
      <c r="KW242" s="809"/>
      <c r="KX242" s="809"/>
      <c r="KY242" s="809"/>
      <c r="KZ242" s="810"/>
      <c r="LA242" s="811" t="str">
        <f>IF(Table1[[#This Row],[Hauptkörper - B1 - Art]]="","",VLOOKUP(Table1[[#This Row],[Hauptkörper - B1 - Art]],'DD FD'!B:C,2,FALSE))</f>
        <v/>
      </c>
      <c r="LB242" s="812" t="str">
        <f>IF(Table1[[#This Row],[Hauptkörper - B1 - Fraktion]]="","",VLOOKUP(Table1[[#This Row],[Hauptkörper - B1 - Fraktion]],'DD FD'!H:J,3,FALSE))</f>
        <v/>
      </c>
      <c r="LC242" s="809" t="str">
        <f>IF(Table1[[#This Row],[Hauptkörper - B1 - Gewicht
(in G)]]="","",Table1[[#This Row],[Hauptkörper - B1 - Gewicht
(in G)]])</f>
        <v/>
      </c>
      <c r="LD242" s="809" t="str">
        <f>IF(Table1[[#This Row],[Hauptkörper - B1 - Lizenzierungs-pflichtig? (X=Ja)]]="","",Table1[[#This Row],[Hauptkörper - B1 - Lizenzierungs-pflichtig? (X=Ja)]])</f>
        <v/>
      </c>
      <c r="LE242" s="812" t="str">
        <f>IF(Table1[[#This Row],[Hauptkörper - B1 - Virgin Material]]="","",VLOOKUP(Table1[[#This Row],[Hauptkörper - B1 - Virgin Material]],'DD FD'!AJ:AK,2,FALSE))</f>
        <v/>
      </c>
      <c r="LF242" s="813" t="str">
        <f>IF(Table1[[#This Row],[Hauptkörper - B1 - Virgin Material Anteil (in %)]]="","",Table1[[#This Row],[Hauptkörper - B1 - Virgin Material Anteil (in %)]])</f>
        <v/>
      </c>
      <c r="LG242" s="812" t="str">
        <f>IF(Table1[[#This Row],[Hauptkörper - B1 - Recyceltes Material]]="","",VLOOKUP(Table1[[#This Row],[Hauptkörper - B1 - Recyceltes Material]],'DD FD'!AL:AM,2,FALSE))</f>
        <v/>
      </c>
      <c r="LH242" s="813" t="str">
        <f>IF(Table1[[#This Row],[Hauptkörper - B1 - Recyceltes Material Anteil (in %)]]="","",Table1[[#This Row],[Hauptkörper - B1 - Recyceltes Material Anteil (in %)]])</f>
        <v/>
      </c>
      <c r="LI242" s="814" t="str">
        <f>IF(Table1[[#This Row],[Hauptkörper - B1 - Beschichtung]]="","",VLOOKUP(Table1[[#This Row],[Hauptkörper - B1 - Beschichtung]],'DD FD'!AE:AF,2,FALSE))</f>
        <v/>
      </c>
      <c r="LJ242" s="815" t="str">
        <f>IF(Table1[[#This Row],[Hauptkörper - B1 - Beschichtung Anteil (in %)]]="","",Table1[[#This Row],[Hauptkörper - B1 - Beschichtung Anteil (in %)]])</f>
        <v/>
      </c>
      <c r="LK242" s="811" t="str">
        <f>IF(Table1[[#This Row],[Hauptkörper - B2 - Art]]="","",VLOOKUP(Table1[[#This Row],[Hauptkörper - B2 - Art]],'DD FD'!B:C,2,FALSE))</f>
        <v/>
      </c>
      <c r="LL242" s="812" t="str">
        <f>IF(Table1[[#This Row],[Hauptkörper - B2 - Fraktion]]="","",VLOOKUP(Table1[[#This Row],[Hauptkörper - B2 - Fraktion]],'DD FD'!H:J,3,FALSE))</f>
        <v/>
      </c>
      <c r="LM242" s="809" t="str">
        <f>IF(Table1[[#This Row],[Hauptkörper - B2 - Gewicht
(in G)]]="","",Table1[[#This Row],[Hauptkörper - B2 - Gewicht
(in G)]])</f>
        <v/>
      </c>
      <c r="LN242" s="809" t="str">
        <f>IF(Table1[[#This Row],[Hauptkörper - B2 - Lizenzierungs-pflichtig? (X=Ja)]]="","",Table1[[#This Row],[Hauptkörper - B2 - Lizenzierungs-pflichtig? (X=Ja)]])</f>
        <v/>
      </c>
      <c r="LO242" s="812" t="str">
        <f>IF(Table1[[#This Row],[Hauptkörper - B2 - Virgin Material]]="","",VLOOKUP(Table1[[#This Row],[Hauptkörper - B2 - Virgin Material]],'DD FD'!AJ:AK,2,FALSE))</f>
        <v/>
      </c>
      <c r="LP242" s="813" t="str">
        <f>IF(Table1[[#This Row],[Hauptkörper - B2 - Virgin Material Anteil (in %)]]="","",Table1[[#This Row],[Hauptkörper - B2 - Virgin Material Anteil (in %)]])</f>
        <v/>
      </c>
      <c r="LQ242" s="812" t="str">
        <f>IF(Table1[[#This Row],[Hauptkörper - B2 - Recyceltes Material]]="","",VLOOKUP(Table1[[#This Row],[Hauptkörper - B2 - Recyceltes Material]],'DD FD'!AL:AM,2,FALSE))</f>
        <v/>
      </c>
      <c r="LR242" s="813" t="str">
        <f>IF(Table1[[#This Row],[Hauptkörper - B2 - Recyceltes Material Anteil (in %)]]="","",Table1[[#This Row],[Hauptkörper - B2 - Recyceltes Material Anteil (in %)]])</f>
        <v/>
      </c>
      <c r="LS242" s="812" t="str">
        <f>IF(Table1[[#This Row],[Hauptkörper - B2 - Beschichtung]]="","",VLOOKUP(Table1[[#This Row],[Hauptkörper - B2 - Beschichtung]],'DD FD'!AE:AF,2,FALSE))</f>
        <v/>
      </c>
      <c r="LT242" s="815" t="str">
        <f>IF(Table1[[#This Row],[Hauptkörper - B2 - Beschichtung Anteil (in %)]]="","",Table1[[#This Row],[Hauptkörper - B2 - Beschichtung Anteil (in %)]])</f>
        <v/>
      </c>
      <c r="LU242" s="811" t="str">
        <f>IF(Table1[[#This Row],[Hauptkörper - B3 - Art]]="","",VLOOKUP(Table1[[#This Row],[Hauptkörper - B3 - Art]],'DD FD'!B:C,2,FALSE))</f>
        <v/>
      </c>
      <c r="LV242" s="812" t="str">
        <f>IF(Table1[[#This Row],[Hauptkörper - B3 - Fraktion]]="","",VLOOKUP(Table1[[#This Row],[Hauptkörper - B3 - Fraktion]],'DD FD'!H:J,3,FALSE))</f>
        <v/>
      </c>
      <c r="LW242" s="809" t="str">
        <f>IF(Table1[[#This Row],[Hauptkörper - B3 - Gewicht
(in G)]]="","",Table1[[#This Row],[Hauptkörper - B3 - Gewicht
(in G)]])</f>
        <v/>
      </c>
      <c r="LX242" s="809" t="str">
        <f>IF(Table1[[#This Row],[Hauptkörper - B3 - Lizenzierungs-pflichtig? (X=Ja)]]="","",Table1[[#This Row],[Hauptkörper - B3 - Lizenzierungs-pflichtig? (X=Ja)]])</f>
        <v/>
      </c>
      <c r="LY242" s="812" t="str">
        <f>IF(Table1[[#This Row],[Hauptkörper - B3 - Virgin Material]]="","",VLOOKUP(Table1[[#This Row],[Hauptkörper - B3 - Virgin Material]],'DD FD'!AJ:AK,2,FALSE))</f>
        <v/>
      </c>
      <c r="LZ242" s="813" t="str">
        <f>IF(Table1[[#This Row],[Hauptkörper - B3 - Virgin Material Anteil (in %)]]="","",Table1[[#This Row],[Hauptkörper - B3 - Virgin Material Anteil (in %)]])</f>
        <v/>
      </c>
      <c r="MA242" s="812" t="str">
        <f>IF(Table1[[#This Row],[Hauptkörper - B3 - Recyceltes Material]]="","",VLOOKUP(Table1[[#This Row],[Hauptkörper - B3 - Recyceltes Material]],'DD FD'!AL:AM,2,FALSE))</f>
        <v/>
      </c>
      <c r="MB242" s="813" t="str">
        <f>IF(Table1[[#This Row],[Hauptkörper - B3 - Recyceltes Material Anteil (in %)]]="","",Table1[[#This Row],[Hauptkörper - B3 - Recyceltes Material Anteil (in %)]])</f>
        <v/>
      </c>
      <c r="MC242" s="812" t="str">
        <f>IF(Table1[[#This Row],[Hauptkörper - B3 - Beschichtung]]="","",VLOOKUP(Table1[[#This Row],[Hauptkörper - B3 - Beschichtung]],'DD FD'!AE:AF,2,FALSE))</f>
        <v/>
      </c>
      <c r="MD242" s="815" t="str">
        <f>IF(Table1[[#This Row],[Hauptkörper - B3 - Beschichtung Anteil (in %)]]="","",Table1[[#This Row],[Hauptkörper - B3 - Beschichtung Anteil (in %)]])</f>
        <v/>
      </c>
      <c r="ME242" s="811" t="str">
        <f>IF(Table1[[#This Row],[Verschluss - B1 - Art]]="","",VLOOKUP(Table1[[#This Row],[Verschluss - B1 - Art]],'DD FD'!D:E,2,FALSE))</f>
        <v/>
      </c>
      <c r="MF242" s="812" t="str">
        <f>IF(Table1[[#This Row],[Verschluss - B1 - Fraktion]]="","",VLOOKUP(Table1[[#This Row],[Verschluss - B1 - Fraktion]],'DD FD'!H:J,3,FALSE))</f>
        <v/>
      </c>
      <c r="MG242" s="809" t="str">
        <f>IF(Table1[[#This Row],[Verschluss - B1 - Gewicht (in G)]]="","",Table1[[#This Row],[Verschluss - B1 - Gewicht (in G)]])</f>
        <v/>
      </c>
      <c r="MH242" s="809" t="str">
        <f>IF(Table1[[#This Row],[Verschluss - B1 - Lizenzierungs-pflichtig? (X=Ja)]]="","",Table1[[#This Row],[Verschluss - B1 - Lizenzierungs-pflichtig? (X=Ja)]])</f>
        <v/>
      </c>
      <c r="MI242" s="809" t="str">
        <f>IF(Table1[[#This Row],[Verschluss - B1 - Trennbar vom Hauptkörper? (X=Ja)]]="","",Table1[[#This Row],[Verschluss - B1 - Trennbar vom Hauptkörper? (X=Ja)]])</f>
        <v/>
      </c>
      <c r="MJ242" s="812" t="str">
        <f>IF(Table1[[#This Row],[Verschluss - B1 - Virgin Material]]="","",VLOOKUP(Table1[[#This Row],[Verschluss - B1 - Virgin Material]],'DD FD'!AJ:AK,2,FALSE))</f>
        <v/>
      </c>
      <c r="MK242" s="813" t="str">
        <f>IF(Table1[[#This Row],[Verschluss - B1 - Virgin Material Anteil (in %)]]="","",Table1[[#This Row],[Verschluss - B1 - Virgin Material Anteil (in %)]])</f>
        <v/>
      </c>
      <c r="ML242" s="812" t="str">
        <f>IF(Table1[[#This Row],[Verschluss - B1 - Recyceltes Material]]="","",VLOOKUP(Table1[[#This Row],[Verschluss - B1 - Recyceltes Material]],'DD FD'!AL:AM,2,FALSE))</f>
        <v/>
      </c>
      <c r="MM242" s="813" t="str">
        <f>IF(Table1[[#This Row],[Verschluss - B1 - Recyceltes Material Anteil (in %)]]="","",Table1[[#This Row],[Verschluss - B1 - Recyceltes Material Anteil (in %)]])</f>
        <v/>
      </c>
      <c r="MN242" s="812" t="str">
        <f>IF(Table1[[#This Row],[Verschluss - B1 - Beschichtung]]="","",VLOOKUP(Table1[[#This Row],[Verschluss - B1 - Beschichtung]],'DD FD'!AE:AF,2,FALSE))</f>
        <v/>
      </c>
      <c r="MO242" s="815" t="str">
        <f>IF(Table1[[#This Row],[Verschluss - B1 - Beschichtung Anteil (in %)]]="","",Table1[[#This Row],[Verschluss - B1 - Beschichtung Anteil (in %)]])</f>
        <v/>
      </c>
      <c r="MP242" s="811" t="str">
        <f>IF(Table1[[#This Row],[Verschluss - B2 - Art]]="","",VLOOKUP(Table1[[#This Row],[Verschluss - B2 - Art]],'DD FD'!D:E,2,FALSE))</f>
        <v/>
      </c>
      <c r="MQ242" s="812" t="str">
        <f>IF(Table1[[#This Row],[Verschluss - B2 - Fraktion]]="","",VLOOKUP(Table1[[#This Row],[Verschluss - B2 - Fraktion]],'DD FD'!H:J,3,FALSE))</f>
        <v/>
      </c>
      <c r="MR242" s="809" t="str">
        <f>IF(Table1[[#This Row],[Verschluss - B2 - Gewicht (in G)]]="","",Table1[[#This Row],[Verschluss - B2 - Gewicht (in G)]])</f>
        <v/>
      </c>
      <c r="MS242" s="809" t="str">
        <f>IF(Table1[[#This Row],[Verschluss - B2 - Lizenzierungs-pflichtig? (X=Ja)]]="","",Table1[[#This Row],[Verschluss - B2 - Lizenzierungs-pflichtig? (X=Ja)]])</f>
        <v/>
      </c>
      <c r="MT242" s="809" t="str">
        <f>IF(Table1[[#This Row],[Verschluss - B2 - Trennbar vom Hauptkörper? (X=Ja)]]="","",Table1[[#This Row],[Verschluss - B2 - Trennbar vom Hauptkörper? (X=Ja)]])</f>
        <v/>
      </c>
      <c r="MU242" s="812" t="str">
        <f>IF(Table1[[#This Row],[Verschluss - B2 - Virgin Material]]="","",VLOOKUP(Table1[[#This Row],[Verschluss - B2 - Virgin Material]],'DD FD'!AJ:AK,2,FALSE))</f>
        <v/>
      </c>
      <c r="MV242" s="813" t="str">
        <f>IF(Table1[[#This Row],[Verschluss - B2 - Virgin Material Anteil (in %)]]="","",Table1[[#This Row],[Verschluss - B2 - Virgin Material Anteil (in %)]])</f>
        <v/>
      </c>
      <c r="MW242" s="812" t="str">
        <f>IF(Table1[[#This Row],[Verschluss - B2 - Recyceltes Material]]="","",VLOOKUP(Table1[[#This Row],[Verschluss - B2 - Recyceltes Material]],'DD FD'!AL:AM,2,FALSE))</f>
        <v/>
      </c>
      <c r="MX242" s="813" t="str">
        <f>IF(Table1[[#This Row],[Verschluss - B2 - Recyceltes Material Anteil (in %)]]="","",Table1[[#This Row],[Verschluss - B2 - Recyceltes Material Anteil (in %)]])</f>
        <v/>
      </c>
      <c r="MY242" s="812" t="str">
        <f>IF(Table1[[#This Row],[Verschluss - B2 - Beschichtung]]="","",VLOOKUP(Table1[[#This Row],[Verschluss - B2 - Beschichtung]],'DD FD'!AE:AF,2,FALSE))</f>
        <v/>
      </c>
      <c r="MZ242" s="815" t="str">
        <f>IF(Table1[[#This Row],[Verschluss - B2 - Beschichtung Anteil (in %)]]="","",Table1[[#This Row],[Verschluss - B2 - Beschichtung Anteil (in %)]])</f>
        <v/>
      </c>
      <c r="NA242" s="811" t="str">
        <f>IF(Table1[[#This Row],[Verschluss - B3 - Art]]="","",VLOOKUP(Table1[[#This Row],[Verschluss - B3 - Art]],'DD FD'!D:E,2,FALSE))</f>
        <v/>
      </c>
      <c r="NB242" s="812" t="str">
        <f>IF(Table1[[#This Row],[Verschluss - B3 - Fraktion]]="","",VLOOKUP(Table1[[#This Row],[Verschluss - B3 - Fraktion]],'DD FD'!H:J,3,FALSE))</f>
        <v/>
      </c>
      <c r="NC242" s="809" t="str">
        <f>IF(Table1[[#This Row],[Verschluss - B3 - Gewicht (in G)]]="","",Table1[[#This Row],[Verschluss - B3 - Gewicht (in G)]])</f>
        <v/>
      </c>
      <c r="ND242" s="809" t="str">
        <f>IF(Table1[[#This Row],[Verschluss - B3 - Lizenzierungs-pflichtig? (X=Ja)]]="","",Table1[[#This Row],[Verschluss - B3 - Lizenzierungs-pflichtig? (X=Ja)]])</f>
        <v/>
      </c>
      <c r="NE242" s="809" t="str">
        <f>IF(Table1[[#This Row],[Verschluss - B3 - Trennbar vom Hauptkörper? (X=Ja)]]="","",Table1[[#This Row],[Verschluss - B3 - Trennbar vom Hauptkörper? (X=Ja)]])</f>
        <v/>
      </c>
      <c r="NF242" s="812" t="str">
        <f>IF(Table1[[#This Row],[Verschluss - B3 - Virgin Material]]="","",VLOOKUP(Table1[[#This Row],[Verschluss - B3 - Virgin Material]],'DD FD'!AJ:AK,2,FALSE))</f>
        <v/>
      </c>
      <c r="NG242" s="813" t="str">
        <f>IF(Table1[[#This Row],[Verschluss - B3 - Virgin Material Anteil (in %)]]="","",Table1[[#This Row],[Verschluss - B3 - Virgin Material Anteil (in %)]])</f>
        <v/>
      </c>
      <c r="NH242" s="812" t="str">
        <f>IF(Table1[[#This Row],[Verschluss - B3 - Recyceltes Material]]="","",VLOOKUP(Table1[[#This Row],[Verschluss - B3 - Recyceltes Material]],'DD FD'!AL:AM,2,FALSE))</f>
        <v/>
      </c>
      <c r="NI242" s="813" t="str">
        <f>IF(Table1[[#This Row],[Verschluss - B3 - Recyceltes Material Anteil (in %)]]="","",Table1[[#This Row],[Verschluss - B3 - Recyceltes Material Anteil (in %)]])</f>
        <v/>
      </c>
      <c r="NJ242" s="812" t="str">
        <f>IF(Table1[[#This Row],[Verschluss - B3 - Beschichtung]]="","",VLOOKUP(Table1[[#This Row],[Verschluss - B3 - Beschichtung]],'DD FD'!AE:AF,2,FALSE))</f>
        <v/>
      </c>
      <c r="NK242" s="815" t="str">
        <f>IF(Table1[[#This Row],[Verschluss - B3 - Beschichtung Anteil (in %)]]="","",Table1[[#This Row],[Verschluss - B3 - Beschichtung Anteil (in %)]])</f>
        <v/>
      </c>
      <c r="NL242" s="811" t="str">
        <f>IF(Table1[[#This Row],[Etikett - B1 - Art]]="","",VLOOKUP(Table1[[#This Row],[Etikett - B1 - Art]],'DD FD'!F:G,2,FALSE))</f>
        <v/>
      </c>
      <c r="NM242" s="812" t="str">
        <f>IF(Table1[[#This Row],[Etikett - B1 - Fraktion]]="","",VLOOKUP(Table1[[#This Row],[Etikett - B1 - Fraktion]],'DD FD'!H:J,3,FALSE))</f>
        <v/>
      </c>
      <c r="NN242" s="809" t="str">
        <f>IF(Table1[[#This Row],[Etikett - B1 - Gewicht (in G)]]="","",Table1[[#This Row],[Etikett - B1 - Gewicht (in G)]])</f>
        <v/>
      </c>
      <c r="NO242" s="809" t="str">
        <f>IF(Table1[[#This Row],[Etikett - B1 - Lizenzierungs-pflichtig? (X=Ja)]]="","",Table1[[#This Row],[Etikett - B1 - Lizenzierungs-pflichtig? (X=Ja)]])</f>
        <v/>
      </c>
      <c r="NP242" s="809" t="str">
        <f>IF(Table1[[#This Row],[Etikett - B1 - Trennbar vom Hauptkörper? (X=Ja)]]="","",Table1[[#This Row],[Etikett - B1 - Trennbar vom Hauptkörper? (X=Ja)]])</f>
        <v/>
      </c>
      <c r="NQ242" s="812" t="str">
        <f>IF(Table1[[#This Row],[Etikett - B1 - Virgin Material]]="","",VLOOKUP(Table1[[#This Row],[Etikett - B1 - Virgin Material]],'DD FD'!AJ:AK,2,FALSE))</f>
        <v/>
      </c>
      <c r="NR242" s="813" t="str">
        <f>IF(Table1[[#This Row],[Etikett - B1 - Virgin Material Anteil (in %)]]="","",Table1[[#This Row],[Etikett - B1 - Virgin Material Anteil (in %)]])</f>
        <v/>
      </c>
      <c r="NS242" s="812" t="str">
        <f>IF(Table1[[#This Row],[Etikett - B1 - Recyceltes Material]]="","",VLOOKUP(Table1[[#This Row],[Etikett - B1 - Recyceltes Material]],'DD FD'!AL:AM,2,FALSE))</f>
        <v/>
      </c>
      <c r="NT242" s="813" t="str">
        <f>IF(Table1[[#This Row],[Etikett - B1 - Recyceltes Material Anteil (in %)]]="","",Table1[[#This Row],[Etikett - B1 - Recyceltes Material Anteil (in %)]])</f>
        <v/>
      </c>
      <c r="NU242" s="812" t="str">
        <f>IF(Table1[[#This Row],[Etikett - B1 - Beschichtung]]="","",VLOOKUP(Table1[[#This Row],[Etikett - B1 - Beschichtung]],'DD FD'!AE:AF,2,FALSE))</f>
        <v/>
      </c>
      <c r="NV242" s="815" t="str">
        <f>IF(Table1[[#This Row],[Etikett - B1 - Beschichtung Anteil (in %)]]="","",Table1[[#This Row],[Etikett - B1 - Beschichtung Anteil (in %)]])</f>
        <v/>
      </c>
      <c r="NW242" s="811" t="str">
        <f>IF(Table1[[#This Row],[Etikett - B2 - Art]]="","",VLOOKUP(Table1[[#This Row],[Etikett - B2 - Art]],'DD FD'!F:G,2,FALSE))</f>
        <v/>
      </c>
      <c r="NX242" s="812" t="str">
        <f>IF(Table1[[#This Row],[Etikett - B2 - Fraktion]]="","",VLOOKUP(Table1[[#This Row],[Etikett - B2 - Fraktion]],'DD FD'!H:J,3,FALSE))</f>
        <v/>
      </c>
      <c r="NY242" s="809" t="str">
        <f>IF(Table1[[#This Row],[Etikett - B2 - Gewicht (in G)]]="","",Table1[[#This Row],[Etikett - B2 - Gewicht (in G)]])</f>
        <v/>
      </c>
      <c r="NZ242" s="809" t="str">
        <f>IF(Table1[[#This Row],[Etikett - B2 - Lizenzierungs-pflichtig? (X=Ja)]]="","",Table1[[#This Row],[Etikett - B2 - Lizenzierungs-pflichtig? (X=Ja)]])</f>
        <v/>
      </c>
      <c r="OA242" s="809" t="str">
        <f>IF(Table1[[#This Row],[Etikett - B2 - Trennbar vom Hauptkörper? (X=Ja)]]="","",Table1[[#This Row],[Etikett - B2 - Trennbar vom Hauptkörper? (X=Ja)]])</f>
        <v/>
      </c>
      <c r="OB242" s="812" t="str">
        <f>IF(Table1[[#This Row],[Etikett - B2 - Virgin Material]]="","",VLOOKUP(Table1[[#This Row],[Etikett - B2 - Virgin Material]],'DD FD'!AJ:AK,2,FALSE))</f>
        <v/>
      </c>
      <c r="OC242" s="813" t="str">
        <f>IF(Table1[[#This Row],[Etikett - B2 - Virgin Material Anteil (in %)]]="","",Table1[[#This Row],[Etikett - B2 - Virgin Material Anteil (in %)]])</f>
        <v/>
      </c>
      <c r="OD242" s="812" t="str">
        <f>IF(Table1[[#This Row],[Etikett - B2 - Recyceltes Material]]="","",VLOOKUP(Table1[[#This Row],[Etikett - B2 - Recyceltes Material]],'DD FD'!AL:AM,2,FALSE))</f>
        <v/>
      </c>
      <c r="OE242" s="813" t="str">
        <f>IF(Table1[[#This Row],[Etikett - B2 - Recyceltes Material Anteil (in %)]]="","",Table1[[#This Row],[Etikett - B2 - Recyceltes Material Anteil (in %)]])</f>
        <v/>
      </c>
      <c r="OF242" s="812" t="str">
        <f>IF(Table1[[#This Row],[Etikett - B2 - Beschichtung]]="","",VLOOKUP(Table1[[#This Row],[Etikett - B2 - Beschichtung]],'DD FD'!AE:AF,2,FALSE))</f>
        <v/>
      </c>
      <c r="OG242" s="815" t="str">
        <f>IF(Table1[[#This Row],[Etikett - B2 - Beschichtung Anteil (in %)]]="","",Table1[[#This Row],[Etikett - B2 - Beschichtung Anteil (in %)]])</f>
        <v/>
      </c>
      <c r="OH242" s="811" t="str">
        <f>IF(Table1[[#This Row],[Etikett - B3 - Art]]="","",VLOOKUP(Table1[[#This Row],[Etikett - B3 - Art]],'DD FD'!F:G,2,FALSE))</f>
        <v/>
      </c>
      <c r="OI242" s="812" t="str">
        <f>IF(Table1[[#This Row],[Etikett - B3 - Fraktion]]="","",VLOOKUP(Table1[[#This Row],[Etikett - B3 - Fraktion]],'DD FD'!H:J,3,FALSE))</f>
        <v/>
      </c>
      <c r="OJ242" s="809" t="str">
        <f>IF(Table1[[#This Row],[Etikett - B3 - Gewicht (in G)]]="","",Table1[[#This Row],[Etikett - B3 - Gewicht (in G)]])</f>
        <v/>
      </c>
      <c r="OK242" s="809" t="str">
        <f>IF(Table1[[#This Row],[Etikett - B3 - Lizenzierungs-pflichtig? (X=Ja)]]="","",Table1[[#This Row],[Etikett - B3 - Lizenzierungs-pflichtig? (X=Ja)]])</f>
        <v/>
      </c>
      <c r="OL242" s="809" t="str">
        <f>IF(Table1[[#This Row],[Etikett - B3 - Trennbar vom Hauptkörper? (X=Ja)]]="","",Table1[[#This Row],[Etikett - B3 - Trennbar vom Hauptkörper? (X=Ja)]])</f>
        <v/>
      </c>
      <c r="OM242" s="812" t="str">
        <f>IF(Table1[[#This Row],[Etikett - B3 - Virgin Material]]="","",VLOOKUP(Table1[[#This Row],[Etikett - B3 - Virgin Material]],'DD FD'!AJ:AK,2,FALSE))</f>
        <v/>
      </c>
      <c r="ON242" s="813" t="str">
        <f>IF(Table1[[#This Row],[Etikett - B3 - Virgin Material Anteil (in %)]]="","",Table1[[#This Row],[Etikett - B3 - Virgin Material Anteil (in %)]])</f>
        <v/>
      </c>
      <c r="OO242" s="812" t="str">
        <f>IF(Table1[[#This Row],[Etikett - B3 - Recyceltes Material]]="","",VLOOKUP(Table1[[#This Row],[Etikett - B3 - Recyceltes Material]],'DD FD'!AL:AM,2,FALSE))</f>
        <v/>
      </c>
      <c r="OP242" s="813" t="str">
        <f>IF(Table1[[#This Row],[Etikett - B3 - Recyceltes Material Anteil (in %)]]="","",Table1[[#This Row],[Etikett - B3 - Recyceltes Material Anteil (in %)]])</f>
        <v/>
      </c>
      <c r="OQ242" s="812" t="str">
        <f>IF(Table1[[#This Row],[Etikett - B3 - Beschichtung]]="","",VLOOKUP(Table1[[#This Row],[Etikett - B3 - Beschichtung]],'DD FD'!AE:AF,2,FALSE))</f>
        <v/>
      </c>
      <c r="OR242" s="861" t="str">
        <f>IF(Table1[[#This Row],[Etikett - B3 - Beschichtung Anteil (in %)]]="","",Table1[[#This Row],[Etikett - B3 - Beschichtung Anteil (in %)]])</f>
        <v/>
      </c>
      <c r="OS242" s="866">
        <f>ROUNDUP(SUM(
IF(AND(LB242='DD FD'!$J$7,LD242='DD FD'!$AI$3),LC242,0),
IF(AND(LL242='DD FD'!$J$7,LN242='DD FD'!$AI$3),LM242,0),
IF(AND(LV242='DD FD'!$J$7,LX242='DD FD'!$AI$3),LW242,0),
IF(AND(MF242='DD FD'!$J$7,MH242='DD FD'!$AI$3),MG242,0),
IF(AND(MQ242='DD FD'!$J$7,MS242='DD FD'!$AI$3),MR242,0),
IF(AND(NB242='DD FD'!$J$7,ND242='DD FD'!$AI$3),NC242,0),
IF(AND(NM242='DD FD'!$J$7,NO242='DD FD'!$AI$3),NN242,0),
IF(AND(NX242='DD FD'!$J$7,NZ242='DD FD'!$AI$3),NY242,0),
IF(AND(OI242='DD FD'!$J$7,OK242='DD FD'!$AI$3),OJ242,0),
),2)</f>
        <v>0</v>
      </c>
      <c r="OT242" s="865">
        <f>ROUNDUP(SUM(
IF(AND(LB242='DD FD'!$J$6,LD242='DD FD'!$AI$3),LC242,0),
IF(AND(LL242='DD FD'!$J$6,LN242='DD FD'!$AI$3),LM242,0),
IF(AND(LV242='DD FD'!$J$6,LX242='DD FD'!$AI$3),LW242,0),
IF(AND(MF242='DD FD'!$J$6,MH242='DD FD'!$AI$3),MG242,0),
IF(AND(MQ242='DD FD'!$J$6,MS242='DD FD'!$AI$3),MR242,0),
IF(AND(NB242='DD FD'!$J$6,ND242='DD FD'!$AI$3),NC242,0),
IF(AND(NM242='DD FD'!$J$6,NO242='DD FD'!$AI$3),NN242,0),
IF(AND(NX242='DD FD'!$J$6,NZ242='DD FD'!$AI$3),NY242,0),
IF(AND(OI242='DD FD'!$J$6,OK242='DD FD'!$AI$3),OJ242,0),
),2)</f>
        <v>0</v>
      </c>
      <c r="OU242" s="865">
        <f>ROUNDUP(SUM(
IF(AND(LB242='DD FD'!$J$10,LD242='DD FD'!$AI$3),LC242,0),
IF(AND(LL242='DD FD'!$J$10,LN242='DD FD'!$AI$3),LM242,0),
IF(AND(LV242='DD FD'!$J$10,LX242='DD FD'!$AI$3),LW242,0),
IF(AND(MF242='DD FD'!$J$10,MH242='DD FD'!$AI$3),MG242,0),
IF(AND(MQ242='DD FD'!$J$10,MS242='DD FD'!$AI$3),MR242,0),
IF(AND(NB242='DD FD'!$J$10,ND242='DD FD'!$AI$3),NC242,0),
IF(AND(NM242='DD FD'!$J$10,NO242='DD FD'!$AI$3),NN242,0),
IF(AND(NX242='DD FD'!$J$10,NZ242='DD FD'!$AI$3),NY242,0),
IF(AND(OI242='DD FD'!$J$10,OK242='DD FD'!$AI$3),OJ242,0),
),2)</f>
        <v>0</v>
      </c>
      <c r="OV242" s="865">
        <f>ROUNDUP(SUM(
IF(AND(LB242='DD FD'!$J$8,LD242='DD FD'!$AI$3),LC242,0),
IF(AND(LL242='DD FD'!$J$8,LN242='DD FD'!$AI$3),LM242,0),
IF(AND(LV242='DD FD'!$J$8,LX242='DD FD'!$AI$3),LW242,0),
IF(AND(MF242='DD FD'!$J$8,MH242='DD FD'!$AI$3),MG242,0),
IF(AND(MQ242='DD FD'!$J$8,MS242='DD FD'!$AI$3),MR242,0),
IF(AND(NB242='DD FD'!$J$8,ND242='DD FD'!$AI$3),NC242,0),
IF(AND(NM242='DD FD'!$J$8,NO242='DD FD'!$AI$3),NN242,0),
IF(AND(NX242='DD FD'!$J$8,NZ242='DD FD'!$AI$3),NY242,0),
IF(AND(OI242='DD FD'!$J$8,OK242='DD FD'!$AI$3),OJ242,0),
),2)</f>
        <v>0</v>
      </c>
      <c r="OW242" s="865">
        <f>ROUNDUP(SUM(
IF(AND(LB242='DD FD'!$J$5,LD242='DD FD'!$AI$3),LC242,0),
IF(AND(LL242='DD FD'!$J$5,LN242='DD FD'!$AI$3),LM242,0),
IF(AND(LV242='DD FD'!$J$5,LX242='DD FD'!$AI$3),LW242,0),
IF(AND(MF242='DD FD'!$J$5,MH242='DD FD'!$AI$3),MG242,0),
IF(AND(MQ242='DD FD'!$J$5,MS242='DD FD'!$AI$3),MR242,0),
IF(AND(NB242='DD FD'!$J$5,ND242='DD FD'!$AI$3),NC242,0),
IF(AND(NM242='DD FD'!$J$5,NO242='DD FD'!$AI$3),NN242,0),
IF(AND(NX242='DD FD'!$J$5,NZ242='DD FD'!$AI$3),NY242,0),
IF(AND(OI242='DD FD'!$J$5,OK242='DD FD'!$AI$3),OJ242,0),
),2)</f>
        <v>0</v>
      </c>
      <c r="OX242" s="865">
        <f>ROUNDUP(SUM(
IF(AND(LB242='DD FD'!$J$9,LD242='DD FD'!$AI$3),LC242,0),
IF(AND(LL242='DD FD'!$J$9,LN242='DD FD'!$AI$3),LM242,0),
IF(AND(LV242='DD FD'!$J$9,LX242='DD FD'!$AI$3),LW242,0),
IF(AND(MF242='DD FD'!$J$9,MH242='DD FD'!$AI$3),MG242,0),
IF(AND(MQ242='DD FD'!$J$9,MS242='DD FD'!$AI$3),MR242,0),
IF(AND(NB242='DD FD'!$J$9,ND242='DD FD'!$AI$3),NC242,0),
IF(AND(NM242='DD FD'!$J$9,NO242='DD FD'!$AI$3),NN242,0),
IF(AND(NX242='DD FD'!$J$9,NZ242='DD FD'!$AI$3),NY242,0),
IF(AND(OI242='DD FD'!$J$9,OK242='DD FD'!$AI$3),OJ242,0),
),2)</f>
        <v>0</v>
      </c>
      <c r="OY242" s="865">
        <f>ROUNDUP(SUM(
IF(AND(LB242='DD FD'!$J$4,LD242='DD FD'!$AI$3),LC242,0),
IF(AND(LL242='DD FD'!$J$4,LN242='DD FD'!$AI$3),LM242,0),
IF(AND(LV242='DD FD'!$J$4,LX242='DD FD'!$AI$3),LW242,0),
IF(AND(MF242='DD FD'!$J$4,MH242='DD FD'!$AI$3),MG242,0),
IF(AND(MQ242='DD FD'!$J$4,MS242='DD FD'!$AI$3),MR242,0),
IF(AND(NB242='DD FD'!$J$4,ND242='DD FD'!$AI$3),NC242,0),
IF(AND(NM242='DD FD'!$J$4,NO242='DD FD'!$AI$3),NN242,0),
IF(AND(NX242='DD FD'!$J$4,NZ242='DD FD'!$AI$3),NY242,0),
IF(AND(OI242='DD FD'!$J$4,OK242='DD FD'!$AI$3),OJ242,0),
),2)</f>
        <v>0</v>
      </c>
      <c r="OZ242" s="867">
        <f>ROUNDUP(SUM(
IF(AND(LB242='DD FD'!$J$11,LD242='DD FD'!$AI$3),LC242,0),
IF(AND(LL242='DD FD'!$J$11,LN242='DD FD'!$AI$3),LM242,0),
IF(AND(LV242='DD FD'!$J$11,LX242='DD FD'!$AI$3),LW242,0),
IF(AND(MF242='DD FD'!$J$11,MH242='DD FD'!$AI$3),MG242,0),
IF(AND(MQ242='DD FD'!$J$11,MS242='DD FD'!$AI$3),MR242,0),
IF(AND(NB242='DD FD'!$J$11,ND242='DD FD'!$AI$3),NC242,0),
IF(AND(NM242='DD FD'!$J$11,NO242='DD FD'!$AI$3),NN242,0),
IF(AND(NX242='DD FD'!$J$11,NZ242='DD FD'!$AI$3),NY242,0),
IF(AND(OI242='DD FD'!$J$11,OK242='DD FD'!$AI$3),OJ242,0),
),2)</f>
        <v>0</v>
      </c>
    </row>
    <row r="243" spans="1:416">
      <c r="A243" s="663"/>
      <c r="B243" s="182"/>
      <c r="C243" s="282"/>
      <c r="D243" s="282"/>
      <c r="E243" s="183"/>
      <c r="F243" s="355"/>
      <c r="G243" s="359"/>
      <c r="H243" s="664"/>
      <c r="I243" s="173"/>
      <c r="J243" s="161" t="str">
        <f t="shared" si="81"/>
        <v/>
      </c>
      <c r="K243" s="633" t="str">
        <f t="shared" si="98"/>
        <v/>
      </c>
      <c r="L243" s="636"/>
      <c r="M243" s="124" t="str">
        <f t="shared" si="99"/>
        <v/>
      </c>
      <c r="N243" s="125" t="str">
        <f t="shared" si="82"/>
        <v/>
      </c>
      <c r="O243" s="175"/>
      <c r="P243" s="175"/>
      <c r="Q243" s="126" t="str">
        <f t="shared" si="100"/>
        <v/>
      </c>
      <c r="R243" s="184"/>
      <c r="S243" s="184"/>
      <c r="T243" s="182"/>
      <c r="U243" s="182"/>
      <c r="V243" s="182"/>
      <c r="W243" s="358"/>
      <c r="X243" s="182"/>
      <c r="Y243" s="183"/>
      <c r="Z243" s="123"/>
      <c r="AA243" s="176"/>
      <c r="AB243" s="176"/>
      <c r="AC243" s="176"/>
      <c r="AD243" s="176"/>
      <c r="AE243" s="176"/>
      <c r="AF243" s="176"/>
      <c r="AG243" s="127" t="str">
        <f t="shared" si="101"/>
        <v/>
      </c>
      <c r="AH243" s="127" t="str">
        <f t="shared" si="102"/>
        <v/>
      </c>
      <c r="AI243" s="370"/>
      <c r="AJ243" s="635"/>
      <c r="AK243" s="619" t="str">
        <f t="shared" si="103"/>
        <v/>
      </c>
      <c r="AL243" s="124" t="str">
        <f t="shared" si="83"/>
        <v/>
      </c>
      <c r="AM243" s="124" t="str">
        <f t="shared" si="84"/>
        <v/>
      </c>
      <c r="AN243" s="124" t="str">
        <f t="shared" si="85"/>
        <v/>
      </c>
      <c r="AO243" s="124" t="str">
        <f t="shared" si="86"/>
        <v/>
      </c>
      <c r="AP243" s="184"/>
      <c r="AQ243" s="182"/>
      <c r="AR243" s="182"/>
      <c r="AS243" s="182"/>
      <c r="AT243" s="182"/>
      <c r="AU243" s="127" t="str">
        <f t="shared" si="87"/>
        <v/>
      </c>
      <c r="AV243" s="354"/>
      <c r="AW243" s="127" t="str">
        <f t="shared" si="88"/>
        <v/>
      </c>
      <c r="AX243" s="144" t="str">
        <f t="shared" si="89"/>
        <v/>
      </c>
      <c r="AY243" s="182"/>
      <c r="AZ243" s="23"/>
      <c r="BA243" s="23"/>
      <c r="BB243" s="183"/>
      <c r="BC243" s="622"/>
      <c r="BD243" s="649" t="str">
        <f t="shared" si="104"/>
        <v/>
      </c>
      <c r="BE243" s="354"/>
      <c r="BF243" s="192" t="str">
        <f t="shared" si="105"/>
        <v/>
      </c>
      <c r="BG243" s="159"/>
      <c r="BH243" s="159"/>
      <c r="BI243" s="182"/>
      <c r="BJ243" s="194"/>
      <c r="BK243" s="194"/>
      <c r="BL243" s="194"/>
      <c r="BM243" s="127" t="str">
        <f t="shared" si="90"/>
        <v/>
      </c>
      <c r="BN243" s="194"/>
      <c r="BO243" s="178" t="str">
        <f t="shared" si="91"/>
        <v/>
      </c>
      <c r="BP243" s="191"/>
      <c r="BQ243" s="182"/>
      <c r="BR243" s="23"/>
      <c r="BS243" s="23"/>
      <c r="BT243" s="23"/>
      <c r="BU243" s="651"/>
      <c r="BV243" s="647"/>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633" t="str">
        <f t="shared" si="106"/>
        <v/>
      </c>
      <c r="DY243" s="736"/>
      <c r="DZ243" s="334"/>
      <c r="EA243" s="736"/>
      <c r="EB243" s="197"/>
      <c r="EC243" s="194"/>
      <c r="ED243" s="197"/>
      <c r="EE243" s="197"/>
      <c r="EF243" s="194"/>
      <c r="EG243" s="194"/>
      <c r="EH243" s="194"/>
      <c r="EI243" s="123" t="str">
        <f t="shared" si="92"/>
        <v/>
      </c>
      <c r="EJ243" s="194"/>
      <c r="EK243" s="620" t="str">
        <f t="shared" si="93"/>
        <v/>
      </c>
      <c r="EL243" s="756"/>
      <c r="EM243" s="620" t="str">
        <f t="shared" si="107"/>
        <v/>
      </c>
      <c r="EN243" s="733"/>
      <c r="EO243" s="163"/>
      <c r="EP243" s="163"/>
      <c r="EQ243" s="163"/>
      <c r="ER243" s="163"/>
      <c r="ES243" s="163"/>
      <c r="ET243" s="163"/>
      <c r="EU243" s="163"/>
      <c r="EV243" s="163"/>
      <c r="EW243" s="163"/>
      <c r="EX243" s="163"/>
      <c r="EY243" s="163"/>
      <c r="EZ243" s="163"/>
      <c r="FA243" s="163"/>
      <c r="FB243" s="163"/>
      <c r="FC243" s="742"/>
      <c r="FD243" s="648" t="str">
        <f t="shared" si="94"/>
        <v/>
      </c>
      <c r="FE243" s="183"/>
      <c r="FF243" s="201"/>
      <c r="FG243" s="201"/>
      <c r="FH243" s="201"/>
      <c r="FI243" s="201"/>
      <c r="FJ243" s="201"/>
      <c r="FK243" s="201"/>
      <c r="FL243" s="182"/>
      <c r="FM243" s="182"/>
      <c r="FN243" s="334"/>
      <c r="FO243" s="123" t="str">
        <f t="shared" si="95"/>
        <v/>
      </c>
      <c r="FP243" s="889" t="str">
        <f>IF(Table1[[#This Row],[Baumwollanteil (in %)]]&lt;&gt;"","05","")</f>
        <v/>
      </c>
      <c r="FQ243" s="999"/>
      <c r="FR243" s="179" t="str">
        <f t="shared" si="96"/>
        <v/>
      </c>
      <c r="FS243" s="175"/>
      <c r="FT243" s="175"/>
      <c r="FU243" s="175"/>
      <c r="FV243" s="745" t="str">
        <f t="shared" si="97"/>
        <v/>
      </c>
      <c r="FZ243" s="24"/>
      <c r="GA243" s="24"/>
      <c r="GC243" s="1010" t="str">
        <f>IF(Table1[[#This Row],[Global Trade Item Number (GTIN)]]="","",Table1[[#This Row],[Global Trade Item Number (GTIN)]])</f>
        <v/>
      </c>
      <c r="GD243" s="790" t="str">
        <f>IF(Table1[[#This Row],[WAWI-Nr./ Kreditoren-Nummer
(ASDV)]]&lt;&gt;"",Table1[[#This Row],[WAWI-Nr./ Kreditoren-Nummer
(ASDV)]],"")</f>
        <v/>
      </c>
      <c r="GE243" s="190"/>
      <c r="GF243" s="790" t="str">
        <f>IF(Table1[[#This Row],[Gültig ab (Datum)]]&lt;&gt;"","31.12.9999","")</f>
        <v/>
      </c>
      <c r="GG243" s="190"/>
      <c r="GH243" s="190"/>
      <c r="GI243" s="616"/>
      <c r="GJ243" s="765"/>
      <c r="GK243" s="763"/>
      <c r="GL243" s="617"/>
      <c r="GM243" s="617"/>
      <c r="GN243" s="617"/>
      <c r="GO243" s="617"/>
      <c r="GP243" s="617"/>
      <c r="GQ243" s="775"/>
      <c r="GR243" s="771"/>
      <c r="GS243" s="159"/>
      <c r="GT243" s="610"/>
      <c r="GU243" s="610"/>
      <c r="GV243" s="610"/>
      <c r="GW243" s="610"/>
      <c r="GX243" s="610"/>
      <c r="GY243" s="610"/>
      <c r="GZ243" s="610"/>
      <c r="HA243" s="610"/>
      <c r="HB243" s="771"/>
      <c r="HC243" s="610"/>
      <c r="HD243" s="610"/>
      <c r="HE243" s="610"/>
      <c r="HF243" s="610"/>
      <c r="HG243" s="610"/>
      <c r="HH243" s="610"/>
      <c r="HI243" s="610"/>
      <c r="HJ243" s="610"/>
      <c r="HK243" s="610"/>
      <c r="HL243" s="771"/>
      <c r="HM243" s="610"/>
      <c r="HN243" s="610"/>
      <c r="HO243" s="610"/>
      <c r="HP243" s="610"/>
      <c r="HQ243" s="610"/>
      <c r="HR243" s="610"/>
      <c r="HS243" s="610"/>
      <c r="HT243" s="610"/>
      <c r="HU243" s="610"/>
      <c r="HV243" s="771"/>
      <c r="HW243" s="610"/>
      <c r="HX243" s="610"/>
      <c r="HY243" s="610"/>
      <c r="HZ243" s="610"/>
      <c r="IA243" s="610"/>
      <c r="IB243" s="610"/>
      <c r="IC243" s="610"/>
      <c r="ID243" s="610"/>
      <c r="IE243" s="610"/>
      <c r="IF243" s="610"/>
      <c r="IG243" s="771"/>
      <c r="IH243" s="610"/>
      <c r="II243" s="610"/>
      <c r="IJ243" s="610"/>
      <c r="IK243" s="610"/>
      <c r="IL243" s="610"/>
      <c r="IM243" s="610"/>
      <c r="IN243" s="610"/>
      <c r="IO243" s="610"/>
      <c r="IP243" s="610"/>
      <c r="IQ243" s="610"/>
      <c r="IR243" s="771"/>
      <c r="IS243" s="610"/>
      <c r="IT243" s="610"/>
      <c r="IU243" s="610"/>
      <c r="IV243" s="610"/>
      <c r="IW243" s="610"/>
      <c r="IX243" s="610"/>
      <c r="IY243" s="610"/>
      <c r="IZ243" s="610"/>
      <c r="JA243" s="610"/>
      <c r="JB243" s="610"/>
      <c r="JC243" s="771"/>
      <c r="JD243" s="610"/>
      <c r="JE243" s="610"/>
      <c r="JF243" s="610"/>
      <c r="JG243" s="610"/>
      <c r="JH243" s="610"/>
      <c r="JI243" s="610"/>
      <c r="JJ243" s="610"/>
      <c r="JK243" s="610"/>
      <c r="JL243" s="610"/>
      <c r="JM243" s="827"/>
      <c r="JN243" s="771"/>
      <c r="JO243" s="610"/>
      <c r="JP243" s="610"/>
      <c r="JQ243" s="610"/>
      <c r="JR243" s="610"/>
      <c r="JS243" s="610"/>
      <c r="JT243" s="610"/>
      <c r="JU243" s="610"/>
      <c r="JV243" s="610"/>
      <c r="JW243" s="610"/>
      <c r="JX243" s="610"/>
      <c r="JY243" s="771"/>
      <c r="JZ243" s="610"/>
      <c r="KA243" s="610"/>
      <c r="KB243" s="610"/>
      <c r="KC243" s="610"/>
      <c r="KD243" s="610"/>
      <c r="KE243" s="610"/>
      <c r="KF243" s="610"/>
      <c r="KG243" s="610"/>
      <c r="KH243" s="610"/>
      <c r="KI243" s="610"/>
      <c r="KL243" s="803" t="str">
        <f>IF(Table1[[#This Row],[GTIN]]&lt;&gt;"",Table1[[#This Row],[GTIN]],"")</f>
        <v/>
      </c>
      <c r="KM243" s="804" t="str">
        <f>Table1[[#This Row],[Kreditor]]</f>
        <v/>
      </c>
      <c r="KN243" s="805" t="str">
        <f>IF(Table1[[#This Row],[Gültig ab (Datum)]]&lt;&gt;"",Table1[[#This Row],[Gültig ab (Datum)]],"")</f>
        <v/>
      </c>
      <c r="KO243" s="805" t="str">
        <f>Table1[[#This Row],[Gültig bis]]</f>
        <v/>
      </c>
      <c r="KP243" s="818" t="str">
        <f>IF(Table1[[#This Row],[Artikel verpackt? 
(X=Ja)]]="","",Table1[[#This Row],[Artikel verpackt? 
(X=Ja)]])</f>
        <v/>
      </c>
      <c r="KQ243" s="806" t="str">
        <f>IF(Table1[[#This Row],[Verpackung recyclingfähig?
(X=Ja)]]="","",Table1[[#This Row],[Verpackung recyclingfähig?
(X=Ja)]])</f>
        <v/>
      </c>
      <c r="KR243" s="807"/>
      <c r="KS243" s="808"/>
      <c r="KT243" s="809"/>
      <c r="KU243" s="809"/>
      <c r="KV243" s="809"/>
      <c r="KW243" s="809"/>
      <c r="KX243" s="809"/>
      <c r="KY243" s="809"/>
      <c r="KZ243" s="810"/>
      <c r="LA243" s="811" t="str">
        <f>IF(Table1[[#This Row],[Hauptkörper - B1 - Art]]="","",VLOOKUP(Table1[[#This Row],[Hauptkörper - B1 - Art]],'DD FD'!B:C,2,FALSE))</f>
        <v/>
      </c>
      <c r="LB243" s="812" t="str">
        <f>IF(Table1[[#This Row],[Hauptkörper - B1 - Fraktion]]="","",VLOOKUP(Table1[[#This Row],[Hauptkörper - B1 - Fraktion]],'DD FD'!H:J,3,FALSE))</f>
        <v/>
      </c>
      <c r="LC243" s="809" t="str">
        <f>IF(Table1[[#This Row],[Hauptkörper - B1 - Gewicht
(in G)]]="","",Table1[[#This Row],[Hauptkörper - B1 - Gewicht
(in G)]])</f>
        <v/>
      </c>
      <c r="LD243" s="809" t="str">
        <f>IF(Table1[[#This Row],[Hauptkörper - B1 - Lizenzierungs-pflichtig? (X=Ja)]]="","",Table1[[#This Row],[Hauptkörper - B1 - Lizenzierungs-pflichtig? (X=Ja)]])</f>
        <v/>
      </c>
      <c r="LE243" s="812" t="str">
        <f>IF(Table1[[#This Row],[Hauptkörper - B1 - Virgin Material]]="","",VLOOKUP(Table1[[#This Row],[Hauptkörper - B1 - Virgin Material]],'DD FD'!AJ:AK,2,FALSE))</f>
        <v/>
      </c>
      <c r="LF243" s="813" t="str">
        <f>IF(Table1[[#This Row],[Hauptkörper - B1 - Virgin Material Anteil (in %)]]="","",Table1[[#This Row],[Hauptkörper - B1 - Virgin Material Anteil (in %)]])</f>
        <v/>
      </c>
      <c r="LG243" s="812" t="str">
        <f>IF(Table1[[#This Row],[Hauptkörper - B1 - Recyceltes Material]]="","",VLOOKUP(Table1[[#This Row],[Hauptkörper - B1 - Recyceltes Material]],'DD FD'!AL:AM,2,FALSE))</f>
        <v/>
      </c>
      <c r="LH243" s="813" t="str">
        <f>IF(Table1[[#This Row],[Hauptkörper - B1 - Recyceltes Material Anteil (in %)]]="","",Table1[[#This Row],[Hauptkörper - B1 - Recyceltes Material Anteil (in %)]])</f>
        <v/>
      </c>
      <c r="LI243" s="814" t="str">
        <f>IF(Table1[[#This Row],[Hauptkörper - B1 - Beschichtung]]="","",VLOOKUP(Table1[[#This Row],[Hauptkörper - B1 - Beschichtung]],'DD FD'!AE:AF,2,FALSE))</f>
        <v/>
      </c>
      <c r="LJ243" s="815" t="str">
        <f>IF(Table1[[#This Row],[Hauptkörper - B1 - Beschichtung Anteil (in %)]]="","",Table1[[#This Row],[Hauptkörper - B1 - Beschichtung Anteil (in %)]])</f>
        <v/>
      </c>
      <c r="LK243" s="811" t="str">
        <f>IF(Table1[[#This Row],[Hauptkörper - B2 - Art]]="","",VLOOKUP(Table1[[#This Row],[Hauptkörper - B2 - Art]],'DD FD'!B:C,2,FALSE))</f>
        <v/>
      </c>
      <c r="LL243" s="812" t="str">
        <f>IF(Table1[[#This Row],[Hauptkörper - B2 - Fraktion]]="","",VLOOKUP(Table1[[#This Row],[Hauptkörper - B2 - Fraktion]],'DD FD'!H:J,3,FALSE))</f>
        <v/>
      </c>
      <c r="LM243" s="809" t="str">
        <f>IF(Table1[[#This Row],[Hauptkörper - B2 - Gewicht
(in G)]]="","",Table1[[#This Row],[Hauptkörper - B2 - Gewicht
(in G)]])</f>
        <v/>
      </c>
      <c r="LN243" s="809" t="str">
        <f>IF(Table1[[#This Row],[Hauptkörper - B2 - Lizenzierungs-pflichtig? (X=Ja)]]="","",Table1[[#This Row],[Hauptkörper - B2 - Lizenzierungs-pflichtig? (X=Ja)]])</f>
        <v/>
      </c>
      <c r="LO243" s="812" t="str">
        <f>IF(Table1[[#This Row],[Hauptkörper - B2 - Virgin Material]]="","",VLOOKUP(Table1[[#This Row],[Hauptkörper - B2 - Virgin Material]],'DD FD'!AJ:AK,2,FALSE))</f>
        <v/>
      </c>
      <c r="LP243" s="813" t="str">
        <f>IF(Table1[[#This Row],[Hauptkörper - B2 - Virgin Material Anteil (in %)]]="","",Table1[[#This Row],[Hauptkörper - B2 - Virgin Material Anteil (in %)]])</f>
        <v/>
      </c>
      <c r="LQ243" s="812" t="str">
        <f>IF(Table1[[#This Row],[Hauptkörper - B2 - Recyceltes Material]]="","",VLOOKUP(Table1[[#This Row],[Hauptkörper - B2 - Recyceltes Material]],'DD FD'!AL:AM,2,FALSE))</f>
        <v/>
      </c>
      <c r="LR243" s="813" t="str">
        <f>IF(Table1[[#This Row],[Hauptkörper - B2 - Recyceltes Material Anteil (in %)]]="","",Table1[[#This Row],[Hauptkörper - B2 - Recyceltes Material Anteil (in %)]])</f>
        <v/>
      </c>
      <c r="LS243" s="812" t="str">
        <f>IF(Table1[[#This Row],[Hauptkörper - B2 - Beschichtung]]="","",VLOOKUP(Table1[[#This Row],[Hauptkörper - B2 - Beschichtung]],'DD FD'!AE:AF,2,FALSE))</f>
        <v/>
      </c>
      <c r="LT243" s="815" t="str">
        <f>IF(Table1[[#This Row],[Hauptkörper - B2 - Beschichtung Anteil (in %)]]="","",Table1[[#This Row],[Hauptkörper - B2 - Beschichtung Anteil (in %)]])</f>
        <v/>
      </c>
      <c r="LU243" s="811" t="str">
        <f>IF(Table1[[#This Row],[Hauptkörper - B3 - Art]]="","",VLOOKUP(Table1[[#This Row],[Hauptkörper - B3 - Art]],'DD FD'!B:C,2,FALSE))</f>
        <v/>
      </c>
      <c r="LV243" s="812" t="str">
        <f>IF(Table1[[#This Row],[Hauptkörper - B3 - Fraktion]]="","",VLOOKUP(Table1[[#This Row],[Hauptkörper - B3 - Fraktion]],'DD FD'!H:J,3,FALSE))</f>
        <v/>
      </c>
      <c r="LW243" s="809" t="str">
        <f>IF(Table1[[#This Row],[Hauptkörper - B3 - Gewicht
(in G)]]="","",Table1[[#This Row],[Hauptkörper - B3 - Gewicht
(in G)]])</f>
        <v/>
      </c>
      <c r="LX243" s="809" t="str">
        <f>IF(Table1[[#This Row],[Hauptkörper - B3 - Lizenzierungs-pflichtig? (X=Ja)]]="","",Table1[[#This Row],[Hauptkörper - B3 - Lizenzierungs-pflichtig? (X=Ja)]])</f>
        <v/>
      </c>
      <c r="LY243" s="812" t="str">
        <f>IF(Table1[[#This Row],[Hauptkörper - B3 - Virgin Material]]="","",VLOOKUP(Table1[[#This Row],[Hauptkörper - B3 - Virgin Material]],'DD FD'!AJ:AK,2,FALSE))</f>
        <v/>
      </c>
      <c r="LZ243" s="813" t="str">
        <f>IF(Table1[[#This Row],[Hauptkörper - B3 - Virgin Material Anteil (in %)]]="","",Table1[[#This Row],[Hauptkörper - B3 - Virgin Material Anteil (in %)]])</f>
        <v/>
      </c>
      <c r="MA243" s="812" t="str">
        <f>IF(Table1[[#This Row],[Hauptkörper - B3 - Recyceltes Material]]="","",VLOOKUP(Table1[[#This Row],[Hauptkörper - B3 - Recyceltes Material]],'DD FD'!AL:AM,2,FALSE))</f>
        <v/>
      </c>
      <c r="MB243" s="813" t="str">
        <f>IF(Table1[[#This Row],[Hauptkörper - B3 - Recyceltes Material Anteil (in %)]]="","",Table1[[#This Row],[Hauptkörper - B3 - Recyceltes Material Anteil (in %)]])</f>
        <v/>
      </c>
      <c r="MC243" s="812" t="str">
        <f>IF(Table1[[#This Row],[Hauptkörper - B3 - Beschichtung]]="","",VLOOKUP(Table1[[#This Row],[Hauptkörper - B3 - Beschichtung]],'DD FD'!AE:AF,2,FALSE))</f>
        <v/>
      </c>
      <c r="MD243" s="815" t="str">
        <f>IF(Table1[[#This Row],[Hauptkörper - B3 - Beschichtung Anteil (in %)]]="","",Table1[[#This Row],[Hauptkörper - B3 - Beschichtung Anteil (in %)]])</f>
        <v/>
      </c>
      <c r="ME243" s="811" t="str">
        <f>IF(Table1[[#This Row],[Verschluss - B1 - Art]]="","",VLOOKUP(Table1[[#This Row],[Verschluss - B1 - Art]],'DD FD'!D:E,2,FALSE))</f>
        <v/>
      </c>
      <c r="MF243" s="812" t="str">
        <f>IF(Table1[[#This Row],[Verschluss - B1 - Fraktion]]="","",VLOOKUP(Table1[[#This Row],[Verschluss - B1 - Fraktion]],'DD FD'!H:J,3,FALSE))</f>
        <v/>
      </c>
      <c r="MG243" s="809" t="str">
        <f>IF(Table1[[#This Row],[Verschluss - B1 - Gewicht (in G)]]="","",Table1[[#This Row],[Verschluss - B1 - Gewicht (in G)]])</f>
        <v/>
      </c>
      <c r="MH243" s="809" t="str">
        <f>IF(Table1[[#This Row],[Verschluss - B1 - Lizenzierungs-pflichtig? (X=Ja)]]="","",Table1[[#This Row],[Verschluss - B1 - Lizenzierungs-pflichtig? (X=Ja)]])</f>
        <v/>
      </c>
      <c r="MI243" s="809" t="str">
        <f>IF(Table1[[#This Row],[Verschluss - B1 - Trennbar vom Hauptkörper? (X=Ja)]]="","",Table1[[#This Row],[Verschluss - B1 - Trennbar vom Hauptkörper? (X=Ja)]])</f>
        <v/>
      </c>
      <c r="MJ243" s="812" t="str">
        <f>IF(Table1[[#This Row],[Verschluss - B1 - Virgin Material]]="","",VLOOKUP(Table1[[#This Row],[Verschluss - B1 - Virgin Material]],'DD FD'!AJ:AK,2,FALSE))</f>
        <v/>
      </c>
      <c r="MK243" s="813" t="str">
        <f>IF(Table1[[#This Row],[Verschluss - B1 - Virgin Material Anteil (in %)]]="","",Table1[[#This Row],[Verschluss - B1 - Virgin Material Anteil (in %)]])</f>
        <v/>
      </c>
      <c r="ML243" s="812" t="str">
        <f>IF(Table1[[#This Row],[Verschluss - B1 - Recyceltes Material]]="","",VLOOKUP(Table1[[#This Row],[Verschluss - B1 - Recyceltes Material]],'DD FD'!AL:AM,2,FALSE))</f>
        <v/>
      </c>
      <c r="MM243" s="813" t="str">
        <f>IF(Table1[[#This Row],[Verschluss - B1 - Recyceltes Material Anteil (in %)]]="","",Table1[[#This Row],[Verschluss - B1 - Recyceltes Material Anteil (in %)]])</f>
        <v/>
      </c>
      <c r="MN243" s="812" t="str">
        <f>IF(Table1[[#This Row],[Verschluss - B1 - Beschichtung]]="","",VLOOKUP(Table1[[#This Row],[Verschluss - B1 - Beschichtung]],'DD FD'!AE:AF,2,FALSE))</f>
        <v/>
      </c>
      <c r="MO243" s="815" t="str">
        <f>IF(Table1[[#This Row],[Verschluss - B1 - Beschichtung Anteil (in %)]]="","",Table1[[#This Row],[Verschluss - B1 - Beschichtung Anteil (in %)]])</f>
        <v/>
      </c>
      <c r="MP243" s="811" t="str">
        <f>IF(Table1[[#This Row],[Verschluss - B2 - Art]]="","",VLOOKUP(Table1[[#This Row],[Verschluss - B2 - Art]],'DD FD'!D:E,2,FALSE))</f>
        <v/>
      </c>
      <c r="MQ243" s="812" t="str">
        <f>IF(Table1[[#This Row],[Verschluss - B2 - Fraktion]]="","",VLOOKUP(Table1[[#This Row],[Verschluss - B2 - Fraktion]],'DD FD'!H:J,3,FALSE))</f>
        <v/>
      </c>
      <c r="MR243" s="809" t="str">
        <f>IF(Table1[[#This Row],[Verschluss - B2 - Gewicht (in G)]]="","",Table1[[#This Row],[Verschluss - B2 - Gewicht (in G)]])</f>
        <v/>
      </c>
      <c r="MS243" s="809" t="str">
        <f>IF(Table1[[#This Row],[Verschluss - B2 - Lizenzierungs-pflichtig? (X=Ja)]]="","",Table1[[#This Row],[Verschluss - B2 - Lizenzierungs-pflichtig? (X=Ja)]])</f>
        <v/>
      </c>
      <c r="MT243" s="809" t="str">
        <f>IF(Table1[[#This Row],[Verschluss - B2 - Trennbar vom Hauptkörper? (X=Ja)]]="","",Table1[[#This Row],[Verschluss - B2 - Trennbar vom Hauptkörper? (X=Ja)]])</f>
        <v/>
      </c>
      <c r="MU243" s="812" t="str">
        <f>IF(Table1[[#This Row],[Verschluss - B2 - Virgin Material]]="","",VLOOKUP(Table1[[#This Row],[Verschluss - B2 - Virgin Material]],'DD FD'!AJ:AK,2,FALSE))</f>
        <v/>
      </c>
      <c r="MV243" s="813" t="str">
        <f>IF(Table1[[#This Row],[Verschluss - B2 - Virgin Material Anteil (in %)]]="","",Table1[[#This Row],[Verschluss - B2 - Virgin Material Anteil (in %)]])</f>
        <v/>
      </c>
      <c r="MW243" s="812" t="str">
        <f>IF(Table1[[#This Row],[Verschluss - B2 - Recyceltes Material]]="","",VLOOKUP(Table1[[#This Row],[Verschluss - B2 - Recyceltes Material]],'DD FD'!AL:AM,2,FALSE))</f>
        <v/>
      </c>
      <c r="MX243" s="813" t="str">
        <f>IF(Table1[[#This Row],[Verschluss - B2 - Recyceltes Material Anteil (in %)]]="","",Table1[[#This Row],[Verschluss - B2 - Recyceltes Material Anteil (in %)]])</f>
        <v/>
      </c>
      <c r="MY243" s="812" t="str">
        <f>IF(Table1[[#This Row],[Verschluss - B2 - Beschichtung]]="","",VLOOKUP(Table1[[#This Row],[Verschluss - B2 - Beschichtung]],'DD FD'!AE:AF,2,FALSE))</f>
        <v/>
      </c>
      <c r="MZ243" s="815" t="str">
        <f>IF(Table1[[#This Row],[Verschluss - B2 - Beschichtung Anteil (in %)]]="","",Table1[[#This Row],[Verschluss - B2 - Beschichtung Anteil (in %)]])</f>
        <v/>
      </c>
      <c r="NA243" s="811" t="str">
        <f>IF(Table1[[#This Row],[Verschluss - B3 - Art]]="","",VLOOKUP(Table1[[#This Row],[Verschluss - B3 - Art]],'DD FD'!D:E,2,FALSE))</f>
        <v/>
      </c>
      <c r="NB243" s="812" t="str">
        <f>IF(Table1[[#This Row],[Verschluss - B3 - Fraktion]]="","",VLOOKUP(Table1[[#This Row],[Verschluss - B3 - Fraktion]],'DD FD'!H:J,3,FALSE))</f>
        <v/>
      </c>
      <c r="NC243" s="809" t="str">
        <f>IF(Table1[[#This Row],[Verschluss - B3 - Gewicht (in G)]]="","",Table1[[#This Row],[Verschluss - B3 - Gewicht (in G)]])</f>
        <v/>
      </c>
      <c r="ND243" s="809" t="str">
        <f>IF(Table1[[#This Row],[Verschluss - B3 - Lizenzierungs-pflichtig? (X=Ja)]]="","",Table1[[#This Row],[Verschluss - B3 - Lizenzierungs-pflichtig? (X=Ja)]])</f>
        <v/>
      </c>
      <c r="NE243" s="809" t="str">
        <f>IF(Table1[[#This Row],[Verschluss - B3 - Trennbar vom Hauptkörper? (X=Ja)]]="","",Table1[[#This Row],[Verschluss - B3 - Trennbar vom Hauptkörper? (X=Ja)]])</f>
        <v/>
      </c>
      <c r="NF243" s="812" t="str">
        <f>IF(Table1[[#This Row],[Verschluss - B3 - Virgin Material]]="","",VLOOKUP(Table1[[#This Row],[Verschluss - B3 - Virgin Material]],'DD FD'!AJ:AK,2,FALSE))</f>
        <v/>
      </c>
      <c r="NG243" s="813" t="str">
        <f>IF(Table1[[#This Row],[Verschluss - B3 - Virgin Material Anteil (in %)]]="","",Table1[[#This Row],[Verschluss - B3 - Virgin Material Anteil (in %)]])</f>
        <v/>
      </c>
      <c r="NH243" s="812" t="str">
        <f>IF(Table1[[#This Row],[Verschluss - B3 - Recyceltes Material]]="","",VLOOKUP(Table1[[#This Row],[Verschluss - B3 - Recyceltes Material]],'DD FD'!AL:AM,2,FALSE))</f>
        <v/>
      </c>
      <c r="NI243" s="813" t="str">
        <f>IF(Table1[[#This Row],[Verschluss - B3 - Recyceltes Material Anteil (in %)]]="","",Table1[[#This Row],[Verschluss - B3 - Recyceltes Material Anteil (in %)]])</f>
        <v/>
      </c>
      <c r="NJ243" s="812" t="str">
        <f>IF(Table1[[#This Row],[Verschluss - B3 - Beschichtung]]="","",VLOOKUP(Table1[[#This Row],[Verschluss - B3 - Beschichtung]],'DD FD'!AE:AF,2,FALSE))</f>
        <v/>
      </c>
      <c r="NK243" s="815" t="str">
        <f>IF(Table1[[#This Row],[Verschluss - B3 - Beschichtung Anteil (in %)]]="","",Table1[[#This Row],[Verschluss - B3 - Beschichtung Anteil (in %)]])</f>
        <v/>
      </c>
      <c r="NL243" s="811" t="str">
        <f>IF(Table1[[#This Row],[Etikett - B1 - Art]]="","",VLOOKUP(Table1[[#This Row],[Etikett - B1 - Art]],'DD FD'!F:G,2,FALSE))</f>
        <v/>
      </c>
      <c r="NM243" s="812" t="str">
        <f>IF(Table1[[#This Row],[Etikett - B1 - Fraktion]]="","",VLOOKUP(Table1[[#This Row],[Etikett - B1 - Fraktion]],'DD FD'!H:J,3,FALSE))</f>
        <v/>
      </c>
      <c r="NN243" s="809" t="str">
        <f>IF(Table1[[#This Row],[Etikett - B1 - Gewicht (in G)]]="","",Table1[[#This Row],[Etikett - B1 - Gewicht (in G)]])</f>
        <v/>
      </c>
      <c r="NO243" s="809" t="str">
        <f>IF(Table1[[#This Row],[Etikett - B1 - Lizenzierungs-pflichtig? (X=Ja)]]="","",Table1[[#This Row],[Etikett - B1 - Lizenzierungs-pflichtig? (X=Ja)]])</f>
        <v/>
      </c>
      <c r="NP243" s="809" t="str">
        <f>IF(Table1[[#This Row],[Etikett - B1 - Trennbar vom Hauptkörper? (X=Ja)]]="","",Table1[[#This Row],[Etikett - B1 - Trennbar vom Hauptkörper? (X=Ja)]])</f>
        <v/>
      </c>
      <c r="NQ243" s="812" t="str">
        <f>IF(Table1[[#This Row],[Etikett - B1 - Virgin Material]]="","",VLOOKUP(Table1[[#This Row],[Etikett - B1 - Virgin Material]],'DD FD'!AJ:AK,2,FALSE))</f>
        <v/>
      </c>
      <c r="NR243" s="813" t="str">
        <f>IF(Table1[[#This Row],[Etikett - B1 - Virgin Material Anteil (in %)]]="","",Table1[[#This Row],[Etikett - B1 - Virgin Material Anteil (in %)]])</f>
        <v/>
      </c>
      <c r="NS243" s="812" t="str">
        <f>IF(Table1[[#This Row],[Etikett - B1 - Recyceltes Material]]="","",VLOOKUP(Table1[[#This Row],[Etikett - B1 - Recyceltes Material]],'DD FD'!AL:AM,2,FALSE))</f>
        <v/>
      </c>
      <c r="NT243" s="813" t="str">
        <f>IF(Table1[[#This Row],[Etikett - B1 - Recyceltes Material Anteil (in %)]]="","",Table1[[#This Row],[Etikett - B1 - Recyceltes Material Anteil (in %)]])</f>
        <v/>
      </c>
      <c r="NU243" s="812" t="str">
        <f>IF(Table1[[#This Row],[Etikett - B1 - Beschichtung]]="","",VLOOKUP(Table1[[#This Row],[Etikett - B1 - Beschichtung]],'DD FD'!AE:AF,2,FALSE))</f>
        <v/>
      </c>
      <c r="NV243" s="815" t="str">
        <f>IF(Table1[[#This Row],[Etikett - B1 - Beschichtung Anteil (in %)]]="","",Table1[[#This Row],[Etikett - B1 - Beschichtung Anteil (in %)]])</f>
        <v/>
      </c>
      <c r="NW243" s="811" t="str">
        <f>IF(Table1[[#This Row],[Etikett - B2 - Art]]="","",VLOOKUP(Table1[[#This Row],[Etikett - B2 - Art]],'DD FD'!F:G,2,FALSE))</f>
        <v/>
      </c>
      <c r="NX243" s="812" t="str">
        <f>IF(Table1[[#This Row],[Etikett - B2 - Fraktion]]="","",VLOOKUP(Table1[[#This Row],[Etikett - B2 - Fraktion]],'DD FD'!H:J,3,FALSE))</f>
        <v/>
      </c>
      <c r="NY243" s="809" t="str">
        <f>IF(Table1[[#This Row],[Etikett - B2 - Gewicht (in G)]]="","",Table1[[#This Row],[Etikett - B2 - Gewicht (in G)]])</f>
        <v/>
      </c>
      <c r="NZ243" s="809" t="str">
        <f>IF(Table1[[#This Row],[Etikett - B2 - Lizenzierungs-pflichtig? (X=Ja)]]="","",Table1[[#This Row],[Etikett - B2 - Lizenzierungs-pflichtig? (X=Ja)]])</f>
        <v/>
      </c>
      <c r="OA243" s="809" t="str">
        <f>IF(Table1[[#This Row],[Etikett - B2 - Trennbar vom Hauptkörper? (X=Ja)]]="","",Table1[[#This Row],[Etikett - B2 - Trennbar vom Hauptkörper? (X=Ja)]])</f>
        <v/>
      </c>
      <c r="OB243" s="812" t="str">
        <f>IF(Table1[[#This Row],[Etikett - B2 - Virgin Material]]="","",VLOOKUP(Table1[[#This Row],[Etikett - B2 - Virgin Material]],'DD FD'!AJ:AK,2,FALSE))</f>
        <v/>
      </c>
      <c r="OC243" s="813" t="str">
        <f>IF(Table1[[#This Row],[Etikett - B2 - Virgin Material Anteil (in %)]]="","",Table1[[#This Row],[Etikett - B2 - Virgin Material Anteil (in %)]])</f>
        <v/>
      </c>
      <c r="OD243" s="812" t="str">
        <f>IF(Table1[[#This Row],[Etikett - B2 - Recyceltes Material]]="","",VLOOKUP(Table1[[#This Row],[Etikett - B2 - Recyceltes Material]],'DD FD'!AL:AM,2,FALSE))</f>
        <v/>
      </c>
      <c r="OE243" s="813" t="str">
        <f>IF(Table1[[#This Row],[Etikett - B2 - Recyceltes Material Anteil (in %)]]="","",Table1[[#This Row],[Etikett - B2 - Recyceltes Material Anteil (in %)]])</f>
        <v/>
      </c>
      <c r="OF243" s="812" t="str">
        <f>IF(Table1[[#This Row],[Etikett - B2 - Beschichtung]]="","",VLOOKUP(Table1[[#This Row],[Etikett - B2 - Beschichtung]],'DD FD'!AE:AF,2,FALSE))</f>
        <v/>
      </c>
      <c r="OG243" s="815" t="str">
        <f>IF(Table1[[#This Row],[Etikett - B2 - Beschichtung Anteil (in %)]]="","",Table1[[#This Row],[Etikett - B2 - Beschichtung Anteil (in %)]])</f>
        <v/>
      </c>
      <c r="OH243" s="811" t="str">
        <f>IF(Table1[[#This Row],[Etikett - B3 - Art]]="","",VLOOKUP(Table1[[#This Row],[Etikett - B3 - Art]],'DD FD'!F:G,2,FALSE))</f>
        <v/>
      </c>
      <c r="OI243" s="812" t="str">
        <f>IF(Table1[[#This Row],[Etikett - B3 - Fraktion]]="","",VLOOKUP(Table1[[#This Row],[Etikett - B3 - Fraktion]],'DD FD'!H:J,3,FALSE))</f>
        <v/>
      </c>
      <c r="OJ243" s="809" t="str">
        <f>IF(Table1[[#This Row],[Etikett - B3 - Gewicht (in G)]]="","",Table1[[#This Row],[Etikett - B3 - Gewicht (in G)]])</f>
        <v/>
      </c>
      <c r="OK243" s="809" t="str">
        <f>IF(Table1[[#This Row],[Etikett - B3 - Lizenzierungs-pflichtig? (X=Ja)]]="","",Table1[[#This Row],[Etikett - B3 - Lizenzierungs-pflichtig? (X=Ja)]])</f>
        <v/>
      </c>
      <c r="OL243" s="809" t="str">
        <f>IF(Table1[[#This Row],[Etikett - B3 - Trennbar vom Hauptkörper? (X=Ja)]]="","",Table1[[#This Row],[Etikett - B3 - Trennbar vom Hauptkörper? (X=Ja)]])</f>
        <v/>
      </c>
      <c r="OM243" s="812" t="str">
        <f>IF(Table1[[#This Row],[Etikett - B3 - Virgin Material]]="","",VLOOKUP(Table1[[#This Row],[Etikett - B3 - Virgin Material]],'DD FD'!AJ:AK,2,FALSE))</f>
        <v/>
      </c>
      <c r="ON243" s="813" t="str">
        <f>IF(Table1[[#This Row],[Etikett - B3 - Virgin Material Anteil (in %)]]="","",Table1[[#This Row],[Etikett - B3 - Virgin Material Anteil (in %)]])</f>
        <v/>
      </c>
      <c r="OO243" s="812" t="str">
        <f>IF(Table1[[#This Row],[Etikett - B3 - Recyceltes Material]]="","",VLOOKUP(Table1[[#This Row],[Etikett - B3 - Recyceltes Material]],'DD FD'!AL:AM,2,FALSE))</f>
        <v/>
      </c>
      <c r="OP243" s="813" t="str">
        <f>IF(Table1[[#This Row],[Etikett - B3 - Recyceltes Material Anteil (in %)]]="","",Table1[[#This Row],[Etikett - B3 - Recyceltes Material Anteil (in %)]])</f>
        <v/>
      </c>
      <c r="OQ243" s="812" t="str">
        <f>IF(Table1[[#This Row],[Etikett - B3 - Beschichtung]]="","",VLOOKUP(Table1[[#This Row],[Etikett - B3 - Beschichtung]],'DD FD'!AE:AF,2,FALSE))</f>
        <v/>
      </c>
      <c r="OR243" s="861" t="str">
        <f>IF(Table1[[#This Row],[Etikett - B3 - Beschichtung Anteil (in %)]]="","",Table1[[#This Row],[Etikett - B3 - Beschichtung Anteil (in %)]])</f>
        <v/>
      </c>
      <c r="OS243" s="866">
        <f>ROUNDUP(SUM(
IF(AND(LB243='DD FD'!$J$7,LD243='DD FD'!$AI$3),LC243,0),
IF(AND(LL243='DD FD'!$J$7,LN243='DD FD'!$AI$3),LM243,0),
IF(AND(LV243='DD FD'!$J$7,LX243='DD FD'!$AI$3),LW243,0),
IF(AND(MF243='DD FD'!$J$7,MH243='DD FD'!$AI$3),MG243,0),
IF(AND(MQ243='DD FD'!$J$7,MS243='DD FD'!$AI$3),MR243,0),
IF(AND(NB243='DD FD'!$J$7,ND243='DD FD'!$AI$3),NC243,0),
IF(AND(NM243='DD FD'!$J$7,NO243='DD FD'!$AI$3),NN243,0),
IF(AND(NX243='DD FD'!$J$7,NZ243='DD FD'!$AI$3),NY243,0),
IF(AND(OI243='DD FD'!$J$7,OK243='DD FD'!$AI$3),OJ243,0),
),2)</f>
        <v>0</v>
      </c>
      <c r="OT243" s="865">
        <f>ROUNDUP(SUM(
IF(AND(LB243='DD FD'!$J$6,LD243='DD FD'!$AI$3),LC243,0),
IF(AND(LL243='DD FD'!$J$6,LN243='DD FD'!$AI$3),LM243,0),
IF(AND(LV243='DD FD'!$J$6,LX243='DD FD'!$AI$3),LW243,0),
IF(AND(MF243='DD FD'!$J$6,MH243='DD FD'!$AI$3),MG243,0),
IF(AND(MQ243='DD FD'!$J$6,MS243='DD FD'!$AI$3),MR243,0),
IF(AND(NB243='DD FD'!$J$6,ND243='DD FD'!$AI$3),NC243,0),
IF(AND(NM243='DD FD'!$J$6,NO243='DD FD'!$AI$3),NN243,0),
IF(AND(NX243='DD FD'!$J$6,NZ243='DD FD'!$AI$3),NY243,0),
IF(AND(OI243='DD FD'!$J$6,OK243='DD FD'!$AI$3),OJ243,0),
),2)</f>
        <v>0</v>
      </c>
      <c r="OU243" s="865">
        <f>ROUNDUP(SUM(
IF(AND(LB243='DD FD'!$J$10,LD243='DD FD'!$AI$3),LC243,0),
IF(AND(LL243='DD FD'!$J$10,LN243='DD FD'!$AI$3),LM243,0),
IF(AND(LV243='DD FD'!$J$10,LX243='DD FD'!$AI$3),LW243,0),
IF(AND(MF243='DD FD'!$J$10,MH243='DD FD'!$AI$3),MG243,0),
IF(AND(MQ243='DD FD'!$J$10,MS243='DD FD'!$AI$3),MR243,0),
IF(AND(NB243='DD FD'!$J$10,ND243='DD FD'!$AI$3),NC243,0),
IF(AND(NM243='DD FD'!$J$10,NO243='DD FD'!$AI$3),NN243,0),
IF(AND(NX243='DD FD'!$J$10,NZ243='DD FD'!$AI$3),NY243,0),
IF(AND(OI243='DD FD'!$J$10,OK243='DD FD'!$AI$3),OJ243,0),
),2)</f>
        <v>0</v>
      </c>
      <c r="OV243" s="865">
        <f>ROUNDUP(SUM(
IF(AND(LB243='DD FD'!$J$8,LD243='DD FD'!$AI$3),LC243,0),
IF(AND(LL243='DD FD'!$J$8,LN243='DD FD'!$AI$3),LM243,0),
IF(AND(LV243='DD FD'!$J$8,LX243='DD FD'!$AI$3),LW243,0),
IF(AND(MF243='DD FD'!$J$8,MH243='DD FD'!$AI$3),MG243,0),
IF(AND(MQ243='DD FD'!$J$8,MS243='DD FD'!$AI$3),MR243,0),
IF(AND(NB243='DD FD'!$J$8,ND243='DD FD'!$AI$3),NC243,0),
IF(AND(NM243='DD FD'!$J$8,NO243='DD FD'!$AI$3),NN243,0),
IF(AND(NX243='DD FD'!$J$8,NZ243='DD FD'!$AI$3),NY243,0),
IF(AND(OI243='DD FD'!$J$8,OK243='DD FD'!$AI$3),OJ243,0),
),2)</f>
        <v>0</v>
      </c>
      <c r="OW243" s="865">
        <f>ROUNDUP(SUM(
IF(AND(LB243='DD FD'!$J$5,LD243='DD FD'!$AI$3),LC243,0),
IF(AND(LL243='DD FD'!$J$5,LN243='DD FD'!$AI$3),LM243,0),
IF(AND(LV243='DD FD'!$J$5,LX243='DD FD'!$AI$3),LW243,0),
IF(AND(MF243='DD FD'!$J$5,MH243='DD FD'!$AI$3),MG243,0),
IF(AND(MQ243='DD FD'!$J$5,MS243='DD FD'!$AI$3),MR243,0),
IF(AND(NB243='DD FD'!$J$5,ND243='DD FD'!$AI$3),NC243,0),
IF(AND(NM243='DD FD'!$J$5,NO243='DD FD'!$AI$3),NN243,0),
IF(AND(NX243='DD FD'!$J$5,NZ243='DD FD'!$AI$3),NY243,0),
IF(AND(OI243='DD FD'!$J$5,OK243='DD FD'!$AI$3),OJ243,0),
),2)</f>
        <v>0</v>
      </c>
      <c r="OX243" s="865">
        <f>ROUNDUP(SUM(
IF(AND(LB243='DD FD'!$J$9,LD243='DD FD'!$AI$3),LC243,0),
IF(AND(LL243='DD FD'!$J$9,LN243='DD FD'!$AI$3),LM243,0),
IF(AND(LV243='DD FD'!$J$9,LX243='DD FD'!$AI$3),LW243,0),
IF(AND(MF243='DD FD'!$J$9,MH243='DD FD'!$AI$3),MG243,0),
IF(AND(MQ243='DD FD'!$J$9,MS243='DD FD'!$AI$3),MR243,0),
IF(AND(NB243='DD FD'!$J$9,ND243='DD FD'!$AI$3),NC243,0),
IF(AND(NM243='DD FD'!$J$9,NO243='DD FD'!$AI$3),NN243,0),
IF(AND(NX243='DD FD'!$J$9,NZ243='DD FD'!$AI$3),NY243,0),
IF(AND(OI243='DD FD'!$J$9,OK243='DD FD'!$AI$3),OJ243,0),
),2)</f>
        <v>0</v>
      </c>
      <c r="OY243" s="865">
        <f>ROUNDUP(SUM(
IF(AND(LB243='DD FD'!$J$4,LD243='DD FD'!$AI$3),LC243,0),
IF(AND(LL243='DD FD'!$J$4,LN243='DD FD'!$AI$3),LM243,0),
IF(AND(LV243='DD FD'!$J$4,LX243='DD FD'!$AI$3),LW243,0),
IF(AND(MF243='DD FD'!$J$4,MH243='DD FD'!$AI$3),MG243,0),
IF(AND(MQ243='DD FD'!$J$4,MS243='DD FD'!$AI$3),MR243,0),
IF(AND(NB243='DD FD'!$J$4,ND243='DD FD'!$AI$3),NC243,0),
IF(AND(NM243='DD FD'!$J$4,NO243='DD FD'!$AI$3),NN243,0),
IF(AND(NX243='DD FD'!$J$4,NZ243='DD FD'!$AI$3),NY243,0),
IF(AND(OI243='DD FD'!$J$4,OK243='DD FD'!$AI$3),OJ243,0),
),2)</f>
        <v>0</v>
      </c>
      <c r="OZ243" s="867">
        <f>ROUNDUP(SUM(
IF(AND(LB243='DD FD'!$J$11,LD243='DD FD'!$AI$3),LC243,0),
IF(AND(LL243='DD FD'!$J$11,LN243='DD FD'!$AI$3),LM243,0),
IF(AND(LV243='DD FD'!$J$11,LX243='DD FD'!$AI$3),LW243,0),
IF(AND(MF243='DD FD'!$J$11,MH243='DD FD'!$AI$3),MG243,0),
IF(AND(MQ243='DD FD'!$J$11,MS243='DD FD'!$AI$3),MR243,0),
IF(AND(NB243='DD FD'!$J$11,ND243='DD FD'!$AI$3),NC243,0),
IF(AND(NM243='DD FD'!$J$11,NO243='DD FD'!$AI$3),NN243,0),
IF(AND(NX243='DD FD'!$J$11,NZ243='DD FD'!$AI$3),NY243,0),
IF(AND(OI243='DD FD'!$J$11,OK243='DD FD'!$AI$3),OJ243,0),
),2)</f>
        <v>0</v>
      </c>
    </row>
    <row r="244" spans="1:416">
      <c r="A244" s="663"/>
      <c r="B244" s="182"/>
      <c r="C244" s="282"/>
      <c r="D244" s="282"/>
      <c r="E244" s="183"/>
      <c r="F244" s="355"/>
      <c r="G244" s="359"/>
      <c r="H244" s="664"/>
      <c r="I244" s="173"/>
      <c r="J244" s="161" t="str">
        <f t="shared" si="81"/>
        <v/>
      </c>
      <c r="K244" s="633" t="str">
        <f t="shared" si="98"/>
        <v/>
      </c>
      <c r="L244" s="636"/>
      <c r="M244" s="124" t="str">
        <f t="shared" si="99"/>
        <v/>
      </c>
      <c r="N244" s="125" t="str">
        <f t="shared" si="82"/>
        <v/>
      </c>
      <c r="O244" s="175"/>
      <c r="P244" s="175"/>
      <c r="Q244" s="126" t="str">
        <f t="shared" si="100"/>
        <v/>
      </c>
      <c r="R244" s="184"/>
      <c r="S244" s="184"/>
      <c r="T244" s="182"/>
      <c r="U244" s="182"/>
      <c r="V244" s="182"/>
      <c r="W244" s="358"/>
      <c r="X244" s="182"/>
      <c r="Y244" s="183"/>
      <c r="Z244" s="123"/>
      <c r="AA244" s="176"/>
      <c r="AB244" s="176"/>
      <c r="AC244" s="176"/>
      <c r="AD244" s="176"/>
      <c r="AE244" s="176"/>
      <c r="AF244" s="176"/>
      <c r="AG244" s="127" t="str">
        <f t="shared" si="101"/>
        <v/>
      </c>
      <c r="AH244" s="127" t="str">
        <f t="shared" si="102"/>
        <v/>
      </c>
      <c r="AI244" s="370"/>
      <c r="AJ244" s="635"/>
      <c r="AK244" s="619" t="str">
        <f t="shared" si="103"/>
        <v/>
      </c>
      <c r="AL244" s="124" t="str">
        <f t="shared" si="83"/>
        <v/>
      </c>
      <c r="AM244" s="124" t="str">
        <f t="shared" si="84"/>
        <v/>
      </c>
      <c r="AN244" s="124" t="str">
        <f t="shared" si="85"/>
        <v/>
      </c>
      <c r="AO244" s="124" t="str">
        <f t="shared" si="86"/>
        <v/>
      </c>
      <c r="AP244" s="184"/>
      <c r="AQ244" s="182"/>
      <c r="AR244" s="182"/>
      <c r="AS244" s="182"/>
      <c r="AT244" s="182"/>
      <c r="AU244" s="127" t="str">
        <f t="shared" si="87"/>
        <v/>
      </c>
      <c r="AV244" s="354"/>
      <c r="AW244" s="127" t="str">
        <f t="shared" si="88"/>
        <v/>
      </c>
      <c r="AX244" s="144" t="str">
        <f t="shared" si="89"/>
        <v/>
      </c>
      <c r="AY244" s="182"/>
      <c r="AZ244" s="23"/>
      <c r="BA244" s="23"/>
      <c r="BB244" s="183"/>
      <c r="BC244" s="622"/>
      <c r="BD244" s="649" t="str">
        <f t="shared" si="104"/>
        <v/>
      </c>
      <c r="BE244" s="354"/>
      <c r="BF244" s="192" t="str">
        <f t="shared" si="105"/>
        <v/>
      </c>
      <c r="BG244" s="159"/>
      <c r="BH244" s="159"/>
      <c r="BI244" s="182"/>
      <c r="BJ244" s="194"/>
      <c r="BK244" s="194"/>
      <c r="BL244" s="194"/>
      <c r="BM244" s="127" t="str">
        <f t="shared" si="90"/>
        <v/>
      </c>
      <c r="BN244" s="194"/>
      <c r="BO244" s="178" t="str">
        <f t="shared" si="91"/>
        <v/>
      </c>
      <c r="BP244" s="191"/>
      <c r="BQ244" s="182"/>
      <c r="BR244" s="23"/>
      <c r="BS244" s="23"/>
      <c r="BT244" s="23"/>
      <c r="BU244" s="651"/>
      <c r="BV244" s="647"/>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633" t="str">
        <f t="shared" si="106"/>
        <v/>
      </c>
      <c r="DY244" s="736"/>
      <c r="DZ244" s="334"/>
      <c r="EA244" s="736"/>
      <c r="EB244" s="197"/>
      <c r="EC244" s="194"/>
      <c r="ED244" s="197"/>
      <c r="EE244" s="197"/>
      <c r="EF244" s="194"/>
      <c r="EG244" s="194"/>
      <c r="EH244" s="194"/>
      <c r="EI244" s="123" t="str">
        <f t="shared" si="92"/>
        <v/>
      </c>
      <c r="EJ244" s="194"/>
      <c r="EK244" s="620" t="str">
        <f t="shared" si="93"/>
        <v/>
      </c>
      <c r="EL244" s="756"/>
      <c r="EM244" s="620" t="str">
        <f t="shared" si="107"/>
        <v/>
      </c>
      <c r="EN244" s="733"/>
      <c r="EO244" s="163"/>
      <c r="EP244" s="163"/>
      <c r="EQ244" s="163"/>
      <c r="ER244" s="163"/>
      <c r="ES244" s="163"/>
      <c r="ET244" s="163"/>
      <c r="EU244" s="163"/>
      <c r="EV244" s="163"/>
      <c r="EW244" s="163"/>
      <c r="EX244" s="163"/>
      <c r="EY244" s="163"/>
      <c r="EZ244" s="163"/>
      <c r="FA244" s="163"/>
      <c r="FB244" s="163"/>
      <c r="FC244" s="742"/>
      <c r="FD244" s="648" t="str">
        <f t="shared" si="94"/>
        <v/>
      </c>
      <c r="FE244" s="183"/>
      <c r="FF244" s="201"/>
      <c r="FG244" s="201"/>
      <c r="FH244" s="201"/>
      <c r="FI244" s="201"/>
      <c r="FJ244" s="201"/>
      <c r="FK244" s="201"/>
      <c r="FL244" s="182"/>
      <c r="FM244" s="182"/>
      <c r="FN244" s="334"/>
      <c r="FO244" s="123" t="str">
        <f t="shared" si="95"/>
        <v/>
      </c>
      <c r="FP244" s="889" t="str">
        <f>IF(Table1[[#This Row],[Baumwollanteil (in %)]]&lt;&gt;"","05","")</f>
        <v/>
      </c>
      <c r="FQ244" s="999"/>
      <c r="FR244" s="179" t="str">
        <f t="shared" si="96"/>
        <v/>
      </c>
      <c r="FS244" s="175"/>
      <c r="FT244" s="175"/>
      <c r="FU244" s="175"/>
      <c r="FV244" s="745" t="str">
        <f t="shared" si="97"/>
        <v/>
      </c>
      <c r="FZ244" s="24"/>
      <c r="GA244" s="24"/>
      <c r="GC244" s="1010" t="str">
        <f>IF(Table1[[#This Row],[Global Trade Item Number (GTIN)]]="","",Table1[[#This Row],[Global Trade Item Number (GTIN)]])</f>
        <v/>
      </c>
      <c r="GD244" s="790" t="str">
        <f>IF(Table1[[#This Row],[WAWI-Nr./ Kreditoren-Nummer
(ASDV)]]&lt;&gt;"",Table1[[#This Row],[WAWI-Nr./ Kreditoren-Nummer
(ASDV)]],"")</f>
        <v/>
      </c>
      <c r="GE244" s="190"/>
      <c r="GF244" s="790" t="str">
        <f>IF(Table1[[#This Row],[Gültig ab (Datum)]]&lt;&gt;"","31.12.9999","")</f>
        <v/>
      </c>
      <c r="GG244" s="190"/>
      <c r="GH244" s="190"/>
      <c r="GI244" s="616"/>
      <c r="GJ244" s="765"/>
      <c r="GK244" s="763"/>
      <c r="GL244" s="617"/>
      <c r="GM244" s="617"/>
      <c r="GN244" s="617"/>
      <c r="GO244" s="617"/>
      <c r="GP244" s="617"/>
      <c r="GQ244" s="775"/>
      <c r="GR244" s="771"/>
      <c r="GS244" s="159"/>
      <c r="GT244" s="610"/>
      <c r="GU244" s="610"/>
      <c r="GV244" s="610"/>
      <c r="GW244" s="610"/>
      <c r="GX244" s="610"/>
      <c r="GY244" s="610"/>
      <c r="GZ244" s="610"/>
      <c r="HA244" s="610"/>
      <c r="HB244" s="771"/>
      <c r="HC244" s="610"/>
      <c r="HD244" s="610"/>
      <c r="HE244" s="610"/>
      <c r="HF244" s="610"/>
      <c r="HG244" s="610"/>
      <c r="HH244" s="610"/>
      <c r="HI244" s="610"/>
      <c r="HJ244" s="610"/>
      <c r="HK244" s="610"/>
      <c r="HL244" s="771"/>
      <c r="HM244" s="610"/>
      <c r="HN244" s="610"/>
      <c r="HO244" s="610"/>
      <c r="HP244" s="610"/>
      <c r="HQ244" s="610"/>
      <c r="HR244" s="610"/>
      <c r="HS244" s="610"/>
      <c r="HT244" s="610"/>
      <c r="HU244" s="610"/>
      <c r="HV244" s="771"/>
      <c r="HW244" s="610"/>
      <c r="HX244" s="610"/>
      <c r="HY244" s="610"/>
      <c r="HZ244" s="610"/>
      <c r="IA244" s="610"/>
      <c r="IB244" s="610"/>
      <c r="IC244" s="610"/>
      <c r="ID244" s="610"/>
      <c r="IE244" s="610"/>
      <c r="IF244" s="610"/>
      <c r="IG244" s="771"/>
      <c r="IH244" s="610"/>
      <c r="II244" s="610"/>
      <c r="IJ244" s="610"/>
      <c r="IK244" s="610"/>
      <c r="IL244" s="610"/>
      <c r="IM244" s="610"/>
      <c r="IN244" s="610"/>
      <c r="IO244" s="610"/>
      <c r="IP244" s="610"/>
      <c r="IQ244" s="610"/>
      <c r="IR244" s="771"/>
      <c r="IS244" s="610"/>
      <c r="IT244" s="610"/>
      <c r="IU244" s="610"/>
      <c r="IV244" s="610"/>
      <c r="IW244" s="610"/>
      <c r="IX244" s="610"/>
      <c r="IY244" s="610"/>
      <c r="IZ244" s="610"/>
      <c r="JA244" s="610"/>
      <c r="JB244" s="610"/>
      <c r="JC244" s="771"/>
      <c r="JD244" s="610"/>
      <c r="JE244" s="610"/>
      <c r="JF244" s="610"/>
      <c r="JG244" s="610"/>
      <c r="JH244" s="610"/>
      <c r="JI244" s="610"/>
      <c r="JJ244" s="610"/>
      <c r="JK244" s="610"/>
      <c r="JL244" s="610"/>
      <c r="JM244" s="827"/>
      <c r="JN244" s="771"/>
      <c r="JO244" s="610"/>
      <c r="JP244" s="610"/>
      <c r="JQ244" s="610"/>
      <c r="JR244" s="610"/>
      <c r="JS244" s="610"/>
      <c r="JT244" s="610"/>
      <c r="JU244" s="610"/>
      <c r="JV244" s="610"/>
      <c r="JW244" s="610"/>
      <c r="JX244" s="610"/>
      <c r="JY244" s="771"/>
      <c r="JZ244" s="610"/>
      <c r="KA244" s="610"/>
      <c r="KB244" s="610"/>
      <c r="KC244" s="610"/>
      <c r="KD244" s="610"/>
      <c r="KE244" s="610"/>
      <c r="KF244" s="610"/>
      <c r="KG244" s="610"/>
      <c r="KH244" s="610"/>
      <c r="KI244" s="610"/>
      <c r="KL244" s="803" t="str">
        <f>IF(Table1[[#This Row],[GTIN]]&lt;&gt;"",Table1[[#This Row],[GTIN]],"")</f>
        <v/>
      </c>
      <c r="KM244" s="804" t="str">
        <f>Table1[[#This Row],[Kreditor]]</f>
        <v/>
      </c>
      <c r="KN244" s="805" t="str">
        <f>IF(Table1[[#This Row],[Gültig ab (Datum)]]&lt;&gt;"",Table1[[#This Row],[Gültig ab (Datum)]],"")</f>
        <v/>
      </c>
      <c r="KO244" s="805" t="str">
        <f>Table1[[#This Row],[Gültig bis]]</f>
        <v/>
      </c>
      <c r="KP244" s="818" t="str">
        <f>IF(Table1[[#This Row],[Artikel verpackt? 
(X=Ja)]]="","",Table1[[#This Row],[Artikel verpackt? 
(X=Ja)]])</f>
        <v/>
      </c>
      <c r="KQ244" s="806" t="str">
        <f>IF(Table1[[#This Row],[Verpackung recyclingfähig?
(X=Ja)]]="","",Table1[[#This Row],[Verpackung recyclingfähig?
(X=Ja)]])</f>
        <v/>
      </c>
      <c r="KR244" s="807"/>
      <c r="KS244" s="808"/>
      <c r="KT244" s="809"/>
      <c r="KU244" s="809"/>
      <c r="KV244" s="809"/>
      <c r="KW244" s="809"/>
      <c r="KX244" s="809"/>
      <c r="KY244" s="809"/>
      <c r="KZ244" s="810"/>
      <c r="LA244" s="811" t="str">
        <f>IF(Table1[[#This Row],[Hauptkörper - B1 - Art]]="","",VLOOKUP(Table1[[#This Row],[Hauptkörper - B1 - Art]],'DD FD'!B:C,2,FALSE))</f>
        <v/>
      </c>
      <c r="LB244" s="812" t="str">
        <f>IF(Table1[[#This Row],[Hauptkörper - B1 - Fraktion]]="","",VLOOKUP(Table1[[#This Row],[Hauptkörper - B1 - Fraktion]],'DD FD'!H:J,3,FALSE))</f>
        <v/>
      </c>
      <c r="LC244" s="809" t="str">
        <f>IF(Table1[[#This Row],[Hauptkörper - B1 - Gewicht
(in G)]]="","",Table1[[#This Row],[Hauptkörper - B1 - Gewicht
(in G)]])</f>
        <v/>
      </c>
      <c r="LD244" s="809" t="str">
        <f>IF(Table1[[#This Row],[Hauptkörper - B1 - Lizenzierungs-pflichtig? (X=Ja)]]="","",Table1[[#This Row],[Hauptkörper - B1 - Lizenzierungs-pflichtig? (X=Ja)]])</f>
        <v/>
      </c>
      <c r="LE244" s="812" t="str">
        <f>IF(Table1[[#This Row],[Hauptkörper - B1 - Virgin Material]]="","",VLOOKUP(Table1[[#This Row],[Hauptkörper - B1 - Virgin Material]],'DD FD'!AJ:AK,2,FALSE))</f>
        <v/>
      </c>
      <c r="LF244" s="813" t="str">
        <f>IF(Table1[[#This Row],[Hauptkörper - B1 - Virgin Material Anteil (in %)]]="","",Table1[[#This Row],[Hauptkörper - B1 - Virgin Material Anteil (in %)]])</f>
        <v/>
      </c>
      <c r="LG244" s="812" t="str">
        <f>IF(Table1[[#This Row],[Hauptkörper - B1 - Recyceltes Material]]="","",VLOOKUP(Table1[[#This Row],[Hauptkörper - B1 - Recyceltes Material]],'DD FD'!AL:AM,2,FALSE))</f>
        <v/>
      </c>
      <c r="LH244" s="813" t="str">
        <f>IF(Table1[[#This Row],[Hauptkörper - B1 - Recyceltes Material Anteil (in %)]]="","",Table1[[#This Row],[Hauptkörper - B1 - Recyceltes Material Anteil (in %)]])</f>
        <v/>
      </c>
      <c r="LI244" s="814" t="str">
        <f>IF(Table1[[#This Row],[Hauptkörper - B1 - Beschichtung]]="","",VLOOKUP(Table1[[#This Row],[Hauptkörper - B1 - Beschichtung]],'DD FD'!AE:AF,2,FALSE))</f>
        <v/>
      </c>
      <c r="LJ244" s="815" t="str">
        <f>IF(Table1[[#This Row],[Hauptkörper - B1 - Beschichtung Anteil (in %)]]="","",Table1[[#This Row],[Hauptkörper - B1 - Beschichtung Anteil (in %)]])</f>
        <v/>
      </c>
      <c r="LK244" s="811" t="str">
        <f>IF(Table1[[#This Row],[Hauptkörper - B2 - Art]]="","",VLOOKUP(Table1[[#This Row],[Hauptkörper - B2 - Art]],'DD FD'!B:C,2,FALSE))</f>
        <v/>
      </c>
      <c r="LL244" s="812" t="str">
        <f>IF(Table1[[#This Row],[Hauptkörper - B2 - Fraktion]]="","",VLOOKUP(Table1[[#This Row],[Hauptkörper - B2 - Fraktion]],'DD FD'!H:J,3,FALSE))</f>
        <v/>
      </c>
      <c r="LM244" s="809" t="str">
        <f>IF(Table1[[#This Row],[Hauptkörper - B2 - Gewicht
(in G)]]="","",Table1[[#This Row],[Hauptkörper - B2 - Gewicht
(in G)]])</f>
        <v/>
      </c>
      <c r="LN244" s="809" t="str">
        <f>IF(Table1[[#This Row],[Hauptkörper - B2 - Lizenzierungs-pflichtig? (X=Ja)]]="","",Table1[[#This Row],[Hauptkörper - B2 - Lizenzierungs-pflichtig? (X=Ja)]])</f>
        <v/>
      </c>
      <c r="LO244" s="812" t="str">
        <f>IF(Table1[[#This Row],[Hauptkörper - B2 - Virgin Material]]="","",VLOOKUP(Table1[[#This Row],[Hauptkörper - B2 - Virgin Material]],'DD FD'!AJ:AK,2,FALSE))</f>
        <v/>
      </c>
      <c r="LP244" s="813" t="str">
        <f>IF(Table1[[#This Row],[Hauptkörper - B2 - Virgin Material Anteil (in %)]]="","",Table1[[#This Row],[Hauptkörper - B2 - Virgin Material Anteil (in %)]])</f>
        <v/>
      </c>
      <c r="LQ244" s="812" t="str">
        <f>IF(Table1[[#This Row],[Hauptkörper - B2 - Recyceltes Material]]="","",VLOOKUP(Table1[[#This Row],[Hauptkörper - B2 - Recyceltes Material]],'DD FD'!AL:AM,2,FALSE))</f>
        <v/>
      </c>
      <c r="LR244" s="813" t="str">
        <f>IF(Table1[[#This Row],[Hauptkörper - B2 - Recyceltes Material Anteil (in %)]]="","",Table1[[#This Row],[Hauptkörper - B2 - Recyceltes Material Anteil (in %)]])</f>
        <v/>
      </c>
      <c r="LS244" s="812" t="str">
        <f>IF(Table1[[#This Row],[Hauptkörper - B2 - Beschichtung]]="","",VLOOKUP(Table1[[#This Row],[Hauptkörper - B2 - Beschichtung]],'DD FD'!AE:AF,2,FALSE))</f>
        <v/>
      </c>
      <c r="LT244" s="815" t="str">
        <f>IF(Table1[[#This Row],[Hauptkörper - B2 - Beschichtung Anteil (in %)]]="","",Table1[[#This Row],[Hauptkörper - B2 - Beschichtung Anteil (in %)]])</f>
        <v/>
      </c>
      <c r="LU244" s="811" t="str">
        <f>IF(Table1[[#This Row],[Hauptkörper - B3 - Art]]="","",VLOOKUP(Table1[[#This Row],[Hauptkörper - B3 - Art]],'DD FD'!B:C,2,FALSE))</f>
        <v/>
      </c>
      <c r="LV244" s="812" t="str">
        <f>IF(Table1[[#This Row],[Hauptkörper - B3 - Fraktion]]="","",VLOOKUP(Table1[[#This Row],[Hauptkörper - B3 - Fraktion]],'DD FD'!H:J,3,FALSE))</f>
        <v/>
      </c>
      <c r="LW244" s="809" t="str">
        <f>IF(Table1[[#This Row],[Hauptkörper - B3 - Gewicht
(in G)]]="","",Table1[[#This Row],[Hauptkörper - B3 - Gewicht
(in G)]])</f>
        <v/>
      </c>
      <c r="LX244" s="809" t="str">
        <f>IF(Table1[[#This Row],[Hauptkörper - B3 - Lizenzierungs-pflichtig? (X=Ja)]]="","",Table1[[#This Row],[Hauptkörper - B3 - Lizenzierungs-pflichtig? (X=Ja)]])</f>
        <v/>
      </c>
      <c r="LY244" s="812" t="str">
        <f>IF(Table1[[#This Row],[Hauptkörper - B3 - Virgin Material]]="","",VLOOKUP(Table1[[#This Row],[Hauptkörper - B3 - Virgin Material]],'DD FD'!AJ:AK,2,FALSE))</f>
        <v/>
      </c>
      <c r="LZ244" s="813" t="str">
        <f>IF(Table1[[#This Row],[Hauptkörper - B3 - Virgin Material Anteil (in %)]]="","",Table1[[#This Row],[Hauptkörper - B3 - Virgin Material Anteil (in %)]])</f>
        <v/>
      </c>
      <c r="MA244" s="812" t="str">
        <f>IF(Table1[[#This Row],[Hauptkörper - B3 - Recyceltes Material]]="","",VLOOKUP(Table1[[#This Row],[Hauptkörper - B3 - Recyceltes Material]],'DD FD'!AL:AM,2,FALSE))</f>
        <v/>
      </c>
      <c r="MB244" s="813" t="str">
        <f>IF(Table1[[#This Row],[Hauptkörper - B3 - Recyceltes Material Anteil (in %)]]="","",Table1[[#This Row],[Hauptkörper - B3 - Recyceltes Material Anteil (in %)]])</f>
        <v/>
      </c>
      <c r="MC244" s="812" t="str">
        <f>IF(Table1[[#This Row],[Hauptkörper - B3 - Beschichtung]]="","",VLOOKUP(Table1[[#This Row],[Hauptkörper - B3 - Beschichtung]],'DD FD'!AE:AF,2,FALSE))</f>
        <v/>
      </c>
      <c r="MD244" s="815" t="str">
        <f>IF(Table1[[#This Row],[Hauptkörper - B3 - Beschichtung Anteil (in %)]]="","",Table1[[#This Row],[Hauptkörper - B3 - Beschichtung Anteil (in %)]])</f>
        <v/>
      </c>
      <c r="ME244" s="811" t="str">
        <f>IF(Table1[[#This Row],[Verschluss - B1 - Art]]="","",VLOOKUP(Table1[[#This Row],[Verschluss - B1 - Art]],'DD FD'!D:E,2,FALSE))</f>
        <v/>
      </c>
      <c r="MF244" s="812" t="str">
        <f>IF(Table1[[#This Row],[Verschluss - B1 - Fraktion]]="","",VLOOKUP(Table1[[#This Row],[Verschluss - B1 - Fraktion]],'DD FD'!H:J,3,FALSE))</f>
        <v/>
      </c>
      <c r="MG244" s="809" t="str">
        <f>IF(Table1[[#This Row],[Verschluss - B1 - Gewicht (in G)]]="","",Table1[[#This Row],[Verschluss - B1 - Gewicht (in G)]])</f>
        <v/>
      </c>
      <c r="MH244" s="809" t="str">
        <f>IF(Table1[[#This Row],[Verschluss - B1 - Lizenzierungs-pflichtig? (X=Ja)]]="","",Table1[[#This Row],[Verschluss - B1 - Lizenzierungs-pflichtig? (X=Ja)]])</f>
        <v/>
      </c>
      <c r="MI244" s="809" t="str">
        <f>IF(Table1[[#This Row],[Verschluss - B1 - Trennbar vom Hauptkörper? (X=Ja)]]="","",Table1[[#This Row],[Verschluss - B1 - Trennbar vom Hauptkörper? (X=Ja)]])</f>
        <v/>
      </c>
      <c r="MJ244" s="812" t="str">
        <f>IF(Table1[[#This Row],[Verschluss - B1 - Virgin Material]]="","",VLOOKUP(Table1[[#This Row],[Verschluss - B1 - Virgin Material]],'DD FD'!AJ:AK,2,FALSE))</f>
        <v/>
      </c>
      <c r="MK244" s="813" t="str">
        <f>IF(Table1[[#This Row],[Verschluss - B1 - Virgin Material Anteil (in %)]]="","",Table1[[#This Row],[Verschluss - B1 - Virgin Material Anteil (in %)]])</f>
        <v/>
      </c>
      <c r="ML244" s="812" t="str">
        <f>IF(Table1[[#This Row],[Verschluss - B1 - Recyceltes Material]]="","",VLOOKUP(Table1[[#This Row],[Verschluss - B1 - Recyceltes Material]],'DD FD'!AL:AM,2,FALSE))</f>
        <v/>
      </c>
      <c r="MM244" s="813" t="str">
        <f>IF(Table1[[#This Row],[Verschluss - B1 - Recyceltes Material Anteil (in %)]]="","",Table1[[#This Row],[Verschluss - B1 - Recyceltes Material Anteil (in %)]])</f>
        <v/>
      </c>
      <c r="MN244" s="812" t="str">
        <f>IF(Table1[[#This Row],[Verschluss - B1 - Beschichtung]]="","",VLOOKUP(Table1[[#This Row],[Verschluss - B1 - Beschichtung]],'DD FD'!AE:AF,2,FALSE))</f>
        <v/>
      </c>
      <c r="MO244" s="815" t="str">
        <f>IF(Table1[[#This Row],[Verschluss - B1 - Beschichtung Anteil (in %)]]="","",Table1[[#This Row],[Verschluss - B1 - Beschichtung Anteil (in %)]])</f>
        <v/>
      </c>
      <c r="MP244" s="811" t="str">
        <f>IF(Table1[[#This Row],[Verschluss - B2 - Art]]="","",VLOOKUP(Table1[[#This Row],[Verschluss - B2 - Art]],'DD FD'!D:E,2,FALSE))</f>
        <v/>
      </c>
      <c r="MQ244" s="812" t="str">
        <f>IF(Table1[[#This Row],[Verschluss - B2 - Fraktion]]="","",VLOOKUP(Table1[[#This Row],[Verschluss - B2 - Fraktion]],'DD FD'!H:J,3,FALSE))</f>
        <v/>
      </c>
      <c r="MR244" s="809" t="str">
        <f>IF(Table1[[#This Row],[Verschluss - B2 - Gewicht (in G)]]="","",Table1[[#This Row],[Verschluss - B2 - Gewicht (in G)]])</f>
        <v/>
      </c>
      <c r="MS244" s="809" t="str">
        <f>IF(Table1[[#This Row],[Verschluss - B2 - Lizenzierungs-pflichtig? (X=Ja)]]="","",Table1[[#This Row],[Verschluss - B2 - Lizenzierungs-pflichtig? (X=Ja)]])</f>
        <v/>
      </c>
      <c r="MT244" s="809" t="str">
        <f>IF(Table1[[#This Row],[Verschluss - B2 - Trennbar vom Hauptkörper? (X=Ja)]]="","",Table1[[#This Row],[Verschluss - B2 - Trennbar vom Hauptkörper? (X=Ja)]])</f>
        <v/>
      </c>
      <c r="MU244" s="812" t="str">
        <f>IF(Table1[[#This Row],[Verschluss - B2 - Virgin Material]]="","",VLOOKUP(Table1[[#This Row],[Verschluss - B2 - Virgin Material]],'DD FD'!AJ:AK,2,FALSE))</f>
        <v/>
      </c>
      <c r="MV244" s="813" t="str">
        <f>IF(Table1[[#This Row],[Verschluss - B2 - Virgin Material Anteil (in %)]]="","",Table1[[#This Row],[Verschluss - B2 - Virgin Material Anteil (in %)]])</f>
        <v/>
      </c>
      <c r="MW244" s="812" t="str">
        <f>IF(Table1[[#This Row],[Verschluss - B2 - Recyceltes Material]]="","",VLOOKUP(Table1[[#This Row],[Verschluss - B2 - Recyceltes Material]],'DD FD'!AL:AM,2,FALSE))</f>
        <v/>
      </c>
      <c r="MX244" s="813" t="str">
        <f>IF(Table1[[#This Row],[Verschluss - B2 - Recyceltes Material Anteil (in %)]]="","",Table1[[#This Row],[Verschluss - B2 - Recyceltes Material Anteil (in %)]])</f>
        <v/>
      </c>
      <c r="MY244" s="812" t="str">
        <f>IF(Table1[[#This Row],[Verschluss - B2 - Beschichtung]]="","",VLOOKUP(Table1[[#This Row],[Verschluss - B2 - Beschichtung]],'DD FD'!AE:AF,2,FALSE))</f>
        <v/>
      </c>
      <c r="MZ244" s="815" t="str">
        <f>IF(Table1[[#This Row],[Verschluss - B2 - Beschichtung Anteil (in %)]]="","",Table1[[#This Row],[Verschluss - B2 - Beschichtung Anteil (in %)]])</f>
        <v/>
      </c>
      <c r="NA244" s="811" t="str">
        <f>IF(Table1[[#This Row],[Verschluss - B3 - Art]]="","",VLOOKUP(Table1[[#This Row],[Verschluss - B3 - Art]],'DD FD'!D:E,2,FALSE))</f>
        <v/>
      </c>
      <c r="NB244" s="812" t="str">
        <f>IF(Table1[[#This Row],[Verschluss - B3 - Fraktion]]="","",VLOOKUP(Table1[[#This Row],[Verschluss - B3 - Fraktion]],'DD FD'!H:J,3,FALSE))</f>
        <v/>
      </c>
      <c r="NC244" s="809" t="str">
        <f>IF(Table1[[#This Row],[Verschluss - B3 - Gewicht (in G)]]="","",Table1[[#This Row],[Verschluss - B3 - Gewicht (in G)]])</f>
        <v/>
      </c>
      <c r="ND244" s="809" t="str">
        <f>IF(Table1[[#This Row],[Verschluss - B3 - Lizenzierungs-pflichtig? (X=Ja)]]="","",Table1[[#This Row],[Verschluss - B3 - Lizenzierungs-pflichtig? (X=Ja)]])</f>
        <v/>
      </c>
      <c r="NE244" s="809" t="str">
        <f>IF(Table1[[#This Row],[Verschluss - B3 - Trennbar vom Hauptkörper? (X=Ja)]]="","",Table1[[#This Row],[Verschluss - B3 - Trennbar vom Hauptkörper? (X=Ja)]])</f>
        <v/>
      </c>
      <c r="NF244" s="812" t="str">
        <f>IF(Table1[[#This Row],[Verschluss - B3 - Virgin Material]]="","",VLOOKUP(Table1[[#This Row],[Verschluss - B3 - Virgin Material]],'DD FD'!AJ:AK,2,FALSE))</f>
        <v/>
      </c>
      <c r="NG244" s="813" t="str">
        <f>IF(Table1[[#This Row],[Verschluss - B3 - Virgin Material Anteil (in %)]]="","",Table1[[#This Row],[Verschluss - B3 - Virgin Material Anteil (in %)]])</f>
        <v/>
      </c>
      <c r="NH244" s="812" t="str">
        <f>IF(Table1[[#This Row],[Verschluss - B3 - Recyceltes Material]]="","",VLOOKUP(Table1[[#This Row],[Verschluss - B3 - Recyceltes Material]],'DD FD'!AL:AM,2,FALSE))</f>
        <v/>
      </c>
      <c r="NI244" s="813" t="str">
        <f>IF(Table1[[#This Row],[Verschluss - B3 - Recyceltes Material Anteil (in %)]]="","",Table1[[#This Row],[Verschluss - B3 - Recyceltes Material Anteil (in %)]])</f>
        <v/>
      </c>
      <c r="NJ244" s="812" t="str">
        <f>IF(Table1[[#This Row],[Verschluss - B3 - Beschichtung]]="","",VLOOKUP(Table1[[#This Row],[Verschluss - B3 - Beschichtung]],'DD FD'!AE:AF,2,FALSE))</f>
        <v/>
      </c>
      <c r="NK244" s="815" t="str">
        <f>IF(Table1[[#This Row],[Verschluss - B3 - Beschichtung Anteil (in %)]]="","",Table1[[#This Row],[Verschluss - B3 - Beschichtung Anteil (in %)]])</f>
        <v/>
      </c>
      <c r="NL244" s="811" t="str">
        <f>IF(Table1[[#This Row],[Etikett - B1 - Art]]="","",VLOOKUP(Table1[[#This Row],[Etikett - B1 - Art]],'DD FD'!F:G,2,FALSE))</f>
        <v/>
      </c>
      <c r="NM244" s="812" t="str">
        <f>IF(Table1[[#This Row],[Etikett - B1 - Fraktion]]="","",VLOOKUP(Table1[[#This Row],[Etikett - B1 - Fraktion]],'DD FD'!H:J,3,FALSE))</f>
        <v/>
      </c>
      <c r="NN244" s="809" t="str">
        <f>IF(Table1[[#This Row],[Etikett - B1 - Gewicht (in G)]]="","",Table1[[#This Row],[Etikett - B1 - Gewicht (in G)]])</f>
        <v/>
      </c>
      <c r="NO244" s="809" t="str">
        <f>IF(Table1[[#This Row],[Etikett - B1 - Lizenzierungs-pflichtig? (X=Ja)]]="","",Table1[[#This Row],[Etikett - B1 - Lizenzierungs-pflichtig? (X=Ja)]])</f>
        <v/>
      </c>
      <c r="NP244" s="809" t="str">
        <f>IF(Table1[[#This Row],[Etikett - B1 - Trennbar vom Hauptkörper? (X=Ja)]]="","",Table1[[#This Row],[Etikett - B1 - Trennbar vom Hauptkörper? (X=Ja)]])</f>
        <v/>
      </c>
      <c r="NQ244" s="812" t="str">
        <f>IF(Table1[[#This Row],[Etikett - B1 - Virgin Material]]="","",VLOOKUP(Table1[[#This Row],[Etikett - B1 - Virgin Material]],'DD FD'!AJ:AK,2,FALSE))</f>
        <v/>
      </c>
      <c r="NR244" s="813" t="str">
        <f>IF(Table1[[#This Row],[Etikett - B1 - Virgin Material Anteil (in %)]]="","",Table1[[#This Row],[Etikett - B1 - Virgin Material Anteil (in %)]])</f>
        <v/>
      </c>
      <c r="NS244" s="812" t="str">
        <f>IF(Table1[[#This Row],[Etikett - B1 - Recyceltes Material]]="","",VLOOKUP(Table1[[#This Row],[Etikett - B1 - Recyceltes Material]],'DD FD'!AL:AM,2,FALSE))</f>
        <v/>
      </c>
      <c r="NT244" s="813" t="str">
        <f>IF(Table1[[#This Row],[Etikett - B1 - Recyceltes Material Anteil (in %)]]="","",Table1[[#This Row],[Etikett - B1 - Recyceltes Material Anteil (in %)]])</f>
        <v/>
      </c>
      <c r="NU244" s="812" t="str">
        <f>IF(Table1[[#This Row],[Etikett - B1 - Beschichtung]]="","",VLOOKUP(Table1[[#This Row],[Etikett - B1 - Beschichtung]],'DD FD'!AE:AF,2,FALSE))</f>
        <v/>
      </c>
      <c r="NV244" s="815" t="str">
        <f>IF(Table1[[#This Row],[Etikett - B1 - Beschichtung Anteil (in %)]]="","",Table1[[#This Row],[Etikett - B1 - Beschichtung Anteil (in %)]])</f>
        <v/>
      </c>
      <c r="NW244" s="811" t="str">
        <f>IF(Table1[[#This Row],[Etikett - B2 - Art]]="","",VLOOKUP(Table1[[#This Row],[Etikett - B2 - Art]],'DD FD'!F:G,2,FALSE))</f>
        <v/>
      </c>
      <c r="NX244" s="812" t="str">
        <f>IF(Table1[[#This Row],[Etikett - B2 - Fraktion]]="","",VLOOKUP(Table1[[#This Row],[Etikett - B2 - Fraktion]],'DD FD'!H:J,3,FALSE))</f>
        <v/>
      </c>
      <c r="NY244" s="809" t="str">
        <f>IF(Table1[[#This Row],[Etikett - B2 - Gewicht (in G)]]="","",Table1[[#This Row],[Etikett - B2 - Gewicht (in G)]])</f>
        <v/>
      </c>
      <c r="NZ244" s="809" t="str">
        <f>IF(Table1[[#This Row],[Etikett - B2 - Lizenzierungs-pflichtig? (X=Ja)]]="","",Table1[[#This Row],[Etikett - B2 - Lizenzierungs-pflichtig? (X=Ja)]])</f>
        <v/>
      </c>
      <c r="OA244" s="809" t="str">
        <f>IF(Table1[[#This Row],[Etikett - B2 - Trennbar vom Hauptkörper? (X=Ja)]]="","",Table1[[#This Row],[Etikett - B2 - Trennbar vom Hauptkörper? (X=Ja)]])</f>
        <v/>
      </c>
      <c r="OB244" s="812" t="str">
        <f>IF(Table1[[#This Row],[Etikett - B2 - Virgin Material]]="","",VLOOKUP(Table1[[#This Row],[Etikett - B2 - Virgin Material]],'DD FD'!AJ:AK,2,FALSE))</f>
        <v/>
      </c>
      <c r="OC244" s="813" t="str">
        <f>IF(Table1[[#This Row],[Etikett - B2 - Virgin Material Anteil (in %)]]="","",Table1[[#This Row],[Etikett - B2 - Virgin Material Anteil (in %)]])</f>
        <v/>
      </c>
      <c r="OD244" s="812" t="str">
        <f>IF(Table1[[#This Row],[Etikett - B2 - Recyceltes Material]]="","",VLOOKUP(Table1[[#This Row],[Etikett - B2 - Recyceltes Material]],'DD FD'!AL:AM,2,FALSE))</f>
        <v/>
      </c>
      <c r="OE244" s="813" t="str">
        <f>IF(Table1[[#This Row],[Etikett - B2 - Recyceltes Material Anteil (in %)]]="","",Table1[[#This Row],[Etikett - B2 - Recyceltes Material Anteil (in %)]])</f>
        <v/>
      </c>
      <c r="OF244" s="812" t="str">
        <f>IF(Table1[[#This Row],[Etikett - B2 - Beschichtung]]="","",VLOOKUP(Table1[[#This Row],[Etikett - B2 - Beschichtung]],'DD FD'!AE:AF,2,FALSE))</f>
        <v/>
      </c>
      <c r="OG244" s="815" t="str">
        <f>IF(Table1[[#This Row],[Etikett - B2 - Beschichtung Anteil (in %)]]="","",Table1[[#This Row],[Etikett - B2 - Beschichtung Anteil (in %)]])</f>
        <v/>
      </c>
      <c r="OH244" s="811" t="str">
        <f>IF(Table1[[#This Row],[Etikett - B3 - Art]]="","",VLOOKUP(Table1[[#This Row],[Etikett - B3 - Art]],'DD FD'!F:G,2,FALSE))</f>
        <v/>
      </c>
      <c r="OI244" s="812" t="str">
        <f>IF(Table1[[#This Row],[Etikett - B3 - Fraktion]]="","",VLOOKUP(Table1[[#This Row],[Etikett - B3 - Fraktion]],'DD FD'!H:J,3,FALSE))</f>
        <v/>
      </c>
      <c r="OJ244" s="809" t="str">
        <f>IF(Table1[[#This Row],[Etikett - B3 - Gewicht (in G)]]="","",Table1[[#This Row],[Etikett - B3 - Gewicht (in G)]])</f>
        <v/>
      </c>
      <c r="OK244" s="809" t="str">
        <f>IF(Table1[[#This Row],[Etikett - B3 - Lizenzierungs-pflichtig? (X=Ja)]]="","",Table1[[#This Row],[Etikett - B3 - Lizenzierungs-pflichtig? (X=Ja)]])</f>
        <v/>
      </c>
      <c r="OL244" s="809" t="str">
        <f>IF(Table1[[#This Row],[Etikett - B3 - Trennbar vom Hauptkörper? (X=Ja)]]="","",Table1[[#This Row],[Etikett - B3 - Trennbar vom Hauptkörper? (X=Ja)]])</f>
        <v/>
      </c>
      <c r="OM244" s="812" t="str">
        <f>IF(Table1[[#This Row],[Etikett - B3 - Virgin Material]]="","",VLOOKUP(Table1[[#This Row],[Etikett - B3 - Virgin Material]],'DD FD'!AJ:AK,2,FALSE))</f>
        <v/>
      </c>
      <c r="ON244" s="813" t="str">
        <f>IF(Table1[[#This Row],[Etikett - B3 - Virgin Material Anteil (in %)]]="","",Table1[[#This Row],[Etikett - B3 - Virgin Material Anteil (in %)]])</f>
        <v/>
      </c>
      <c r="OO244" s="812" t="str">
        <f>IF(Table1[[#This Row],[Etikett - B3 - Recyceltes Material]]="","",VLOOKUP(Table1[[#This Row],[Etikett - B3 - Recyceltes Material]],'DD FD'!AL:AM,2,FALSE))</f>
        <v/>
      </c>
      <c r="OP244" s="813" t="str">
        <f>IF(Table1[[#This Row],[Etikett - B3 - Recyceltes Material Anteil (in %)]]="","",Table1[[#This Row],[Etikett - B3 - Recyceltes Material Anteil (in %)]])</f>
        <v/>
      </c>
      <c r="OQ244" s="812" t="str">
        <f>IF(Table1[[#This Row],[Etikett - B3 - Beschichtung]]="","",VLOOKUP(Table1[[#This Row],[Etikett - B3 - Beschichtung]],'DD FD'!AE:AF,2,FALSE))</f>
        <v/>
      </c>
      <c r="OR244" s="861" t="str">
        <f>IF(Table1[[#This Row],[Etikett - B3 - Beschichtung Anteil (in %)]]="","",Table1[[#This Row],[Etikett - B3 - Beschichtung Anteil (in %)]])</f>
        <v/>
      </c>
      <c r="OS244" s="866">
        <f>ROUNDUP(SUM(
IF(AND(LB244='DD FD'!$J$7,LD244='DD FD'!$AI$3),LC244,0),
IF(AND(LL244='DD FD'!$J$7,LN244='DD FD'!$AI$3),LM244,0),
IF(AND(LV244='DD FD'!$J$7,LX244='DD FD'!$AI$3),LW244,0),
IF(AND(MF244='DD FD'!$J$7,MH244='DD FD'!$AI$3),MG244,0),
IF(AND(MQ244='DD FD'!$J$7,MS244='DD FD'!$AI$3),MR244,0),
IF(AND(NB244='DD FD'!$J$7,ND244='DD FD'!$AI$3),NC244,0),
IF(AND(NM244='DD FD'!$J$7,NO244='DD FD'!$AI$3),NN244,0),
IF(AND(NX244='DD FD'!$J$7,NZ244='DD FD'!$AI$3),NY244,0),
IF(AND(OI244='DD FD'!$J$7,OK244='DD FD'!$AI$3),OJ244,0),
),2)</f>
        <v>0</v>
      </c>
      <c r="OT244" s="865">
        <f>ROUNDUP(SUM(
IF(AND(LB244='DD FD'!$J$6,LD244='DD FD'!$AI$3),LC244,0),
IF(AND(LL244='DD FD'!$J$6,LN244='DD FD'!$AI$3),LM244,0),
IF(AND(LV244='DD FD'!$J$6,LX244='DD FD'!$AI$3),LW244,0),
IF(AND(MF244='DD FD'!$J$6,MH244='DD FD'!$AI$3),MG244,0),
IF(AND(MQ244='DD FD'!$J$6,MS244='DD FD'!$AI$3),MR244,0),
IF(AND(NB244='DD FD'!$J$6,ND244='DD FD'!$AI$3),NC244,0),
IF(AND(NM244='DD FD'!$J$6,NO244='DD FD'!$AI$3),NN244,0),
IF(AND(NX244='DD FD'!$J$6,NZ244='DD FD'!$AI$3),NY244,0),
IF(AND(OI244='DD FD'!$J$6,OK244='DD FD'!$AI$3),OJ244,0),
),2)</f>
        <v>0</v>
      </c>
      <c r="OU244" s="865">
        <f>ROUNDUP(SUM(
IF(AND(LB244='DD FD'!$J$10,LD244='DD FD'!$AI$3),LC244,0),
IF(AND(LL244='DD FD'!$J$10,LN244='DD FD'!$AI$3),LM244,0),
IF(AND(LV244='DD FD'!$J$10,LX244='DD FD'!$AI$3),LW244,0),
IF(AND(MF244='DD FD'!$J$10,MH244='DD FD'!$AI$3),MG244,0),
IF(AND(MQ244='DD FD'!$J$10,MS244='DD FD'!$AI$3),MR244,0),
IF(AND(NB244='DD FD'!$J$10,ND244='DD FD'!$AI$3),NC244,0),
IF(AND(NM244='DD FD'!$J$10,NO244='DD FD'!$AI$3),NN244,0),
IF(AND(NX244='DD FD'!$J$10,NZ244='DD FD'!$AI$3),NY244,0),
IF(AND(OI244='DD FD'!$J$10,OK244='DD FD'!$AI$3),OJ244,0),
),2)</f>
        <v>0</v>
      </c>
      <c r="OV244" s="865">
        <f>ROUNDUP(SUM(
IF(AND(LB244='DD FD'!$J$8,LD244='DD FD'!$AI$3),LC244,0),
IF(AND(LL244='DD FD'!$J$8,LN244='DD FD'!$AI$3),LM244,0),
IF(AND(LV244='DD FD'!$J$8,LX244='DD FD'!$AI$3),LW244,0),
IF(AND(MF244='DD FD'!$J$8,MH244='DD FD'!$AI$3),MG244,0),
IF(AND(MQ244='DD FD'!$J$8,MS244='DD FD'!$AI$3),MR244,0),
IF(AND(NB244='DD FD'!$J$8,ND244='DD FD'!$AI$3),NC244,0),
IF(AND(NM244='DD FD'!$J$8,NO244='DD FD'!$AI$3),NN244,0),
IF(AND(NX244='DD FD'!$J$8,NZ244='DD FD'!$AI$3),NY244,0),
IF(AND(OI244='DD FD'!$J$8,OK244='DD FD'!$AI$3),OJ244,0),
),2)</f>
        <v>0</v>
      </c>
      <c r="OW244" s="865">
        <f>ROUNDUP(SUM(
IF(AND(LB244='DD FD'!$J$5,LD244='DD FD'!$AI$3),LC244,0),
IF(AND(LL244='DD FD'!$J$5,LN244='DD FD'!$AI$3),LM244,0),
IF(AND(LV244='DD FD'!$J$5,LX244='DD FD'!$AI$3),LW244,0),
IF(AND(MF244='DD FD'!$J$5,MH244='DD FD'!$AI$3),MG244,0),
IF(AND(MQ244='DD FD'!$J$5,MS244='DD FD'!$AI$3),MR244,0),
IF(AND(NB244='DD FD'!$J$5,ND244='DD FD'!$AI$3),NC244,0),
IF(AND(NM244='DD FD'!$J$5,NO244='DD FD'!$AI$3),NN244,0),
IF(AND(NX244='DD FD'!$J$5,NZ244='DD FD'!$AI$3),NY244,0),
IF(AND(OI244='DD FD'!$J$5,OK244='DD FD'!$AI$3),OJ244,0),
),2)</f>
        <v>0</v>
      </c>
      <c r="OX244" s="865">
        <f>ROUNDUP(SUM(
IF(AND(LB244='DD FD'!$J$9,LD244='DD FD'!$AI$3),LC244,0),
IF(AND(LL244='DD FD'!$J$9,LN244='DD FD'!$AI$3),LM244,0),
IF(AND(LV244='DD FD'!$J$9,LX244='DD FD'!$AI$3),LW244,0),
IF(AND(MF244='DD FD'!$J$9,MH244='DD FD'!$AI$3),MG244,0),
IF(AND(MQ244='DD FD'!$J$9,MS244='DD FD'!$AI$3),MR244,0),
IF(AND(NB244='DD FD'!$J$9,ND244='DD FD'!$AI$3),NC244,0),
IF(AND(NM244='DD FD'!$J$9,NO244='DD FD'!$AI$3),NN244,0),
IF(AND(NX244='DD FD'!$J$9,NZ244='DD FD'!$AI$3),NY244,0),
IF(AND(OI244='DD FD'!$J$9,OK244='DD FD'!$AI$3),OJ244,0),
),2)</f>
        <v>0</v>
      </c>
      <c r="OY244" s="865">
        <f>ROUNDUP(SUM(
IF(AND(LB244='DD FD'!$J$4,LD244='DD FD'!$AI$3),LC244,0),
IF(AND(LL244='DD FD'!$J$4,LN244='DD FD'!$AI$3),LM244,0),
IF(AND(LV244='DD FD'!$J$4,LX244='DD FD'!$AI$3),LW244,0),
IF(AND(MF244='DD FD'!$J$4,MH244='DD FD'!$AI$3),MG244,0),
IF(AND(MQ244='DD FD'!$J$4,MS244='DD FD'!$AI$3),MR244,0),
IF(AND(NB244='DD FD'!$J$4,ND244='DD FD'!$AI$3),NC244,0),
IF(AND(NM244='DD FD'!$J$4,NO244='DD FD'!$AI$3),NN244,0),
IF(AND(NX244='DD FD'!$J$4,NZ244='DD FD'!$AI$3),NY244,0),
IF(AND(OI244='DD FD'!$J$4,OK244='DD FD'!$AI$3),OJ244,0),
),2)</f>
        <v>0</v>
      </c>
      <c r="OZ244" s="867">
        <f>ROUNDUP(SUM(
IF(AND(LB244='DD FD'!$J$11,LD244='DD FD'!$AI$3),LC244,0),
IF(AND(LL244='DD FD'!$J$11,LN244='DD FD'!$AI$3),LM244,0),
IF(AND(LV244='DD FD'!$J$11,LX244='DD FD'!$AI$3),LW244,0),
IF(AND(MF244='DD FD'!$J$11,MH244='DD FD'!$AI$3),MG244,0),
IF(AND(MQ244='DD FD'!$J$11,MS244='DD FD'!$AI$3),MR244,0),
IF(AND(NB244='DD FD'!$J$11,ND244='DD FD'!$AI$3),NC244,0),
IF(AND(NM244='DD FD'!$J$11,NO244='DD FD'!$AI$3),NN244,0),
IF(AND(NX244='DD FD'!$J$11,NZ244='DD FD'!$AI$3),NY244,0),
IF(AND(OI244='DD FD'!$J$11,OK244='DD FD'!$AI$3),OJ244,0),
),2)</f>
        <v>0</v>
      </c>
    </row>
    <row r="245" spans="1:416">
      <c r="A245" s="663"/>
      <c r="B245" s="182"/>
      <c r="C245" s="282"/>
      <c r="D245" s="282"/>
      <c r="E245" s="183"/>
      <c r="F245" s="355"/>
      <c r="G245" s="359"/>
      <c r="H245" s="664"/>
      <c r="I245" s="173"/>
      <c r="J245" s="161" t="str">
        <f t="shared" si="81"/>
        <v/>
      </c>
      <c r="K245" s="633" t="str">
        <f t="shared" si="98"/>
        <v/>
      </c>
      <c r="L245" s="636"/>
      <c r="M245" s="124" t="str">
        <f t="shared" si="99"/>
        <v/>
      </c>
      <c r="N245" s="125" t="str">
        <f t="shared" si="82"/>
        <v/>
      </c>
      <c r="O245" s="175"/>
      <c r="P245" s="175"/>
      <c r="Q245" s="126" t="str">
        <f t="shared" si="100"/>
        <v/>
      </c>
      <c r="R245" s="184"/>
      <c r="S245" s="184"/>
      <c r="T245" s="182"/>
      <c r="U245" s="182"/>
      <c r="V245" s="182"/>
      <c r="W245" s="358"/>
      <c r="X245" s="182"/>
      <c r="Y245" s="183"/>
      <c r="Z245" s="123"/>
      <c r="AA245" s="176"/>
      <c r="AB245" s="176"/>
      <c r="AC245" s="176"/>
      <c r="AD245" s="176"/>
      <c r="AE245" s="176"/>
      <c r="AF245" s="176"/>
      <c r="AG245" s="127" t="str">
        <f t="shared" si="101"/>
        <v/>
      </c>
      <c r="AH245" s="127" t="str">
        <f t="shared" si="102"/>
        <v/>
      </c>
      <c r="AI245" s="370"/>
      <c r="AJ245" s="635"/>
      <c r="AK245" s="619" t="str">
        <f t="shared" si="103"/>
        <v/>
      </c>
      <c r="AL245" s="124" t="str">
        <f t="shared" si="83"/>
        <v/>
      </c>
      <c r="AM245" s="124" t="str">
        <f t="shared" si="84"/>
        <v/>
      </c>
      <c r="AN245" s="124" t="str">
        <f t="shared" si="85"/>
        <v/>
      </c>
      <c r="AO245" s="124" t="str">
        <f t="shared" si="86"/>
        <v/>
      </c>
      <c r="AP245" s="184"/>
      <c r="AQ245" s="182"/>
      <c r="AR245" s="182"/>
      <c r="AS245" s="182"/>
      <c r="AT245" s="182"/>
      <c r="AU245" s="127" t="str">
        <f t="shared" si="87"/>
        <v/>
      </c>
      <c r="AV245" s="354"/>
      <c r="AW245" s="127" t="str">
        <f t="shared" si="88"/>
        <v/>
      </c>
      <c r="AX245" s="144" t="str">
        <f t="shared" si="89"/>
        <v/>
      </c>
      <c r="AY245" s="182"/>
      <c r="AZ245" s="23"/>
      <c r="BA245" s="23"/>
      <c r="BB245" s="183"/>
      <c r="BC245" s="622"/>
      <c r="BD245" s="649" t="str">
        <f t="shared" si="104"/>
        <v/>
      </c>
      <c r="BE245" s="354"/>
      <c r="BF245" s="192" t="str">
        <f t="shared" si="105"/>
        <v/>
      </c>
      <c r="BG245" s="159"/>
      <c r="BH245" s="159"/>
      <c r="BI245" s="182"/>
      <c r="BJ245" s="194"/>
      <c r="BK245" s="194"/>
      <c r="BL245" s="194"/>
      <c r="BM245" s="127" t="str">
        <f t="shared" si="90"/>
        <v/>
      </c>
      <c r="BN245" s="194"/>
      <c r="BO245" s="178" t="str">
        <f t="shared" si="91"/>
        <v/>
      </c>
      <c r="BP245" s="191"/>
      <c r="BQ245" s="182"/>
      <c r="BR245" s="23"/>
      <c r="BS245" s="23"/>
      <c r="BT245" s="23"/>
      <c r="BU245" s="651"/>
      <c r="BV245" s="647"/>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633" t="str">
        <f t="shared" si="106"/>
        <v/>
      </c>
      <c r="DY245" s="736"/>
      <c r="DZ245" s="334"/>
      <c r="EA245" s="736"/>
      <c r="EB245" s="197"/>
      <c r="EC245" s="194"/>
      <c r="ED245" s="197"/>
      <c r="EE245" s="197"/>
      <c r="EF245" s="194"/>
      <c r="EG245" s="194"/>
      <c r="EH245" s="194"/>
      <c r="EI245" s="123" t="str">
        <f t="shared" si="92"/>
        <v/>
      </c>
      <c r="EJ245" s="194"/>
      <c r="EK245" s="620" t="str">
        <f t="shared" si="93"/>
        <v/>
      </c>
      <c r="EL245" s="756"/>
      <c r="EM245" s="620" t="str">
        <f t="shared" si="107"/>
        <v/>
      </c>
      <c r="EN245" s="733"/>
      <c r="EO245" s="163"/>
      <c r="EP245" s="163"/>
      <c r="EQ245" s="163"/>
      <c r="ER245" s="163"/>
      <c r="ES245" s="163"/>
      <c r="ET245" s="163"/>
      <c r="EU245" s="163"/>
      <c r="EV245" s="163"/>
      <c r="EW245" s="163"/>
      <c r="EX245" s="163"/>
      <c r="EY245" s="163"/>
      <c r="EZ245" s="163"/>
      <c r="FA245" s="163"/>
      <c r="FB245" s="163"/>
      <c r="FC245" s="742"/>
      <c r="FD245" s="648" t="str">
        <f t="shared" si="94"/>
        <v/>
      </c>
      <c r="FE245" s="183"/>
      <c r="FF245" s="201"/>
      <c r="FG245" s="201"/>
      <c r="FH245" s="201"/>
      <c r="FI245" s="201"/>
      <c r="FJ245" s="201"/>
      <c r="FK245" s="201"/>
      <c r="FL245" s="182"/>
      <c r="FM245" s="182"/>
      <c r="FN245" s="334"/>
      <c r="FO245" s="123" t="str">
        <f t="shared" si="95"/>
        <v/>
      </c>
      <c r="FP245" s="889" t="str">
        <f>IF(Table1[[#This Row],[Baumwollanteil (in %)]]&lt;&gt;"","05","")</f>
        <v/>
      </c>
      <c r="FQ245" s="999"/>
      <c r="FR245" s="179" t="str">
        <f t="shared" si="96"/>
        <v/>
      </c>
      <c r="FS245" s="175"/>
      <c r="FT245" s="175"/>
      <c r="FU245" s="175"/>
      <c r="FV245" s="745" t="str">
        <f t="shared" si="97"/>
        <v/>
      </c>
      <c r="FZ245" s="24"/>
      <c r="GA245" s="24"/>
      <c r="GC245" s="1010" t="str">
        <f>IF(Table1[[#This Row],[Global Trade Item Number (GTIN)]]="","",Table1[[#This Row],[Global Trade Item Number (GTIN)]])</f>
        <v/>
      </c>
      <c r="GD245" s="790" t="str">
        <f>IF(Table1[[#This Row],[WAWI-Nr./ Kreditoren-Nummer
(ASDV)]]&lt;&gt;"",Table1[[#This Row],[WAWI-Nr./ Kreditoren-Nummer
(ASDV)]],"")</f>
        <v/>
      </c>
      <c r="GE245" s="190"/>
      <c r="GF245" s="790" t="str">
        <f>IF(Table1[[#This Row],[Gültig ab (Datum)]]&lt;&gt;"","31.12.9999","")</f>
        <v/>
      </c>
      <c r="GG245" s="190"/>
      <c r="GH245" s="190"/>
      <c r="GI245" s="616"/>
      <c r="GJ245" s="765"/>
      <c r="GK245" s="763"/>
      <c r="GL245" s="617"/>
      <c r="GM245" s="617"/>
      <c r="GN245" s="617"/>
      <c r="GO245" s="617"/>
      <c r="GP245" s="617"/>
      <c r="GQ245" s="775"/>
      <c r="GR245" s="771"/>
      <c r="GS245" s="159"/>
      <c r="GT245" s="610"/>
      <c r="GU245" s="610"/>
      <c r="GV245" s="610"/>
      <c r="GW245" s="610"/>
      <c r="GX245" s="610"/>
      <c r="GY245" s="610"/>
      <c r="GZ245" s="610"/>
      <c r="HA245" s="610"/>
      <c r="HB245" s="771"/>
      <c r="HC245" s="610"/>
      <c r="HD245" s="610"/>
      <c r="HE245" s="610"/>
      <c r="HF245" s="610"/>
      <c r="HG245" s="610"/>
      <c r="HH245" s="610"/>
      <c r="HI245" s="610"/>
      <c r="HJ245" s="610"/>
      <c r="HK245" s="610"/>
      <c r="HL245" s="771"/>
      <c r="HM245" s="610"/>
      <c r="HN245" s="610"/>
      <c r="HO245" s="610"/>
      <c r="HP245" s="610"/>
      <c r="HQ245" s="610"/>
      <c r="HR245" s="610"/>
      <c r="HS245" s="610"/>
      <c r="HT245" s="610"/>
      <c r="HU245" s="610"/>
      <c r="HV245" s="771"/>
      <c r="HW245" s="610"/>
      <c r="HX245" s="610"/>
      <c r="HY245" s="610"/>
      <c r="HZ245" s="610"/>
      <c r="IA245" s="610"/>
      <c r="IB245" s="610"/>
      <c r="IC245" s="610"/>
      <c r="ID245" s="610"/>
      <c r="IE245" s="610"/>
      <c r="IF245" s="610"/>
      <c r="IG245" s="771"/>
      <c r="IH245" s="610"/>
      <c r="II245" s="610"/>
      <c r="IJ245" s="610"/>
      <c r="IK245" s="610"/>
      <c r="IL245" s="610"/>
      <c r="IM245" s="610"/>
      <c r="IN245" s="610"/>
      <c r="IO245" s="610"/>
      <c r="IP245" s="610"/>
      <c r="IQ245" s="610"/>
      <c r="IR245" s="771"/>
      <c r="IS245" s="610"/>
      <c r="IT245" s="610"/>
      <c r="IU245" s="610"/>
      <c r="IV245" s="610"/>
      <c r="IW245" s="610"/>
      <c r="IX245" s="610"/>
      <c r="IY245" s="610"/>
      <c r="IZ245" s="610"/>
      <c r="JA245" s="610"/>
      <c r="JB245" s="610"/>
      <c r="JC245" s="771"/>
      <c r="JD245" s="610"/>
      <c r="JE245" s="610"/>
      <c r="JF245" s="610"/>
      <c r="JG245" s="610"/>
      <c r="JH245" s="610"/>
      <c r="JI245" s="610"/>
      <c r="JJ245" s="610"/>
      <c r="JK245" s="610"/>
      <c r="JL245" s="610"/>
      <c r="JM245" s="827"/>
      <c r="JN245" s="771"/>
      <c r="JO245" s="610"/>
      <c r="JP245" s="610"/>
      <c r="JQ245" s="610"/>
      <c r="JR245" s="610"/>
      <c r="JS245" s="610"/>
      <c r="JT245" s="610"/>
      <c r="JU245" s="610"/>
      <c r="JV245" s="610"/>
      <c r="JW245" s="610"/>
      <c r="JX245" s="610"/>
      <c r="JY245" s="771"/>
      <c r="JZ245" s="610"/>
      <c r="KA245" s="610"/>
      <c r="KB245" s="610"/>
      <c r="KC245" s="610"/>
      <c r="KD245" s="610"/>
      <c r="KE245" s="610"/>
      <c r="KF245" s="610"/>
      <c r="KG245" s="610"/>
      <c r="KH245" s="610"/>
      <c r="KI245" s="610"/>
      <c r="KL245" s="803" t="str">
        <f>IF(Table1[[#This Row],[GTIN]]&lt;&gt;"",Table1[[#This Row],[GTIN]],"")</f>
        <v/>
      </c>
      <c r="KM245" s="804" t="str">
        <f>Table1[[#This Row],[Kreditor]]</f>
        <v/>
      </c>
      <c r="KN245" s="805" t="str">
        <f>IF(Table1[[#This Row],[Gültig ab (Datum)]]&lt;&gt;"",Table1[[#This Row],[Gültig ab (Datum)]],"")</f>
        <v/>
      </c>
      <c r="KO245" s="805" t="str">
        <f>Table1[[#This Row],[Gültig bis]]</f>
        <v/>
      </c>
      <c r="KP245" s="818" t="str">
        <f>IF(Table1[[#This Row],[Artikel verpackt? 
(X=Ja)]]="","",Table1[[#This Row],[Artikel verpackt? 
(X=Ja)]])</f>
        <v/>
      </c>
      <c r="KQ245" s="806" t="str">
        <f>IF(Table1[[#This Row],[Verpackung recyclingfähig?
(X=Ja)]]="","",Table1[[#This Row],[Verpackung recyclingfähig?
(X=Ja)]])</f>
        <v/>
      </c>
      <c r="KR245" s="807"/>
      <c r="KS245" s="808"/>
      <c r="KT245" s="809"/>
      <c r="KU245" s="809"/>
      <c r="KV245" s="809"/>
      <c r="KW245" s="809"/>
      <c r="KX245" s="809"/>
      <c r="KY245" s="809"/>
      <c r="KZ245" s="810"/>
      <c r="LA245" s="811" t="str">
        <f>IF(Table1[[#This Row],[Hauptkörper - B1 - Art]]="","",VLOOKUP(Table1[[#This Row],[Hauptkörper - B1 - Art]],'DD FD'!B:C,2,FALSE))</f>
        <v/>
      </c>
      <c r="LB245" s="812" t="str">
        <f>IF(Table1[[#This Row],[Hauptkörper - B1 - Fraktion]]="","",VLOOKUP(Table1[[#This Row],[Hauptkörper - B1 - Fraktion]],'DD FD'!H:J,3,FALSE))</f>
        <v/>
      </c>
      <c r="LC245" s="809" t="str">
        <f>IF(Table1[[#This Row],[Hauptkörper - B1 - Gewicht
(in G)]]="","",Table1[[#This Row],[Hauptkörper - B1 - Gewicht
(in G)]])</f>
        <v/>
      </c>
      <c r="LD245" s="809" t="str">
        <f>IF(Table1[[#This Row],[Hauptkörper - B1 - Lizenzierungs-pflichtig? (X=Ja)]]="","",Table1[[#This Row],[Hauptkörper - B1 - Lizenzierungs-pflichtig? (X=Ja)]])</f>
        <v/>
      </c>
      <c r="LE245" s="812" t="str">
        <f>IF(Table1[[#This Row],[Hauptkörper - B1 - Virgin Material]]="","",VLOOKUP(Table1[[#This Row],[Hauptkörper - B1 - Virgin Material]],'DD FD'!AJ:AK,2,FALSE))</f>
        <v/>
      </c>
      <c r="LF245" s="813" t="str">
        <f>IF(Table1[[#This Row],[Hauptkörper - B1 - Virgin Material Anteil (in %)]]="","",Table1[[#This Row],[Hauptkörper - B1 - Virgin Material Anteil (in %)]])</f>
        <v/>
      </c>
      <c r="LG245" s="812" t="str">
        <f>IF(Table1[[#This Row],[Hauptkörper - B1 - Recyceltes Material]]="","",VLOOKUP(Table1[[#This Row],[Hauptkörper - B1 - Recyceltes Material]],'DD FD'!AL:AM,2,FALSE))</f>
        <v/>
      </c>
      <c r="LH245" s="813" t="str">
        <f>IF(Table1[[#This Row],[Hauptkörper - B1 - Recyceltes Material Anteil (in %)]]="","",Table1[[#This Row],[Hauptkörper - B1 - Recyceltes Material Anteil (in %)]])</f>
        <v/>
      </c>
      <c r="LI245" s="814" t="str">
        <f>IF(Table1[[#This Row],[Hauptkörper - B1 - Beschichtung]]="","",VLOOKUP(Table1[[#This Row],[Hauptkörper - B1 - Beschichtung]],'DD FD'!AE:AF,2,FALSE))</f>
        <v/>
      </c>
      <c r="LJ245" s="815" t="str">
        <f>IF(Table1[[#This Row],[Hauptkörper - B1 - Beschichtung Anteil (in %)]]="","",Table1[[#This Row],[Hauptkörper - B1 - Beschichtung Anteil (in %)]])</f>
        <v/>
      </c>
      <c r="LK245" s="811" t="str">
        <f>IF(Table1[[#This Row],[Hauptkörper - B2 - Art]]="","",VLOOKUP(Table1[[#This Row],[Hauptkörper - B2 - Art]],'DD FD'!B:C,2,FALSE))</f>
        <v/>
      </c>
      <c r="LL245" s="812" t="str">
        <f>IF(Table1[[#This Row],[Hauptkörper - B2 - Fraktion]]="","",VLOOKUP(Table1[[#This Row],[Hauptkörper - B2 - Fraktion]],'DD FD'!H:J,3,FALSE))</f>
        <v/>
      </c>
      <c r="LM245" s="809" t="str">
        <f>IF(Table1[[#This Row],[Hauptkörper - B2 - Gewicht
(in G)]]="","",Table1[[#This Row],[Hauptkörper - B2 - Gewicht
(in G)]])</f>
        <v/>
      </c>
      <c r="LN245" s="809" t="str">
        <f>IF(Table1[[#This Row],[Hauptkörper - B2 - Lizenzierungs-pflichtig? (X=Ja)]]="","",Table1[[#This Row],[Hauptkörper - B2 - Lizenzierungs-pflichtig? (X=Ja)]])</f>
        <v/>
      </c>
      <c r="LO245" s="812" t="str">
        <f>IF(Table1[[#This Row],[Hauptkörper - B2 - Virgin Material]]="","",VLOOKUP(Table1[[#This Row],[Hauptkörper - B2 - Virgin Material]],'DD FD'!AJ:AK,2,FALSE))</f>
        <v/>
      </c>
      <c r="LP245" s="813" t="str">
        <f>IF(Table1[[#This Row],[Hauptkörper - B2 - Virgin Material Anteil (in %)]]="","",Table1[[#This Row],[Hauptkörper - B2 - Virgin Material Anteil (in %)]])</f>
        <v/>
      </c>
      <c r="LQ245" s="812" t="str">
        <f>IF(Table1[[#This Row],[Hauptkörper - B2 - Recyceltes Material]]="","",VLOOKUP(Table1[[#This Row],[Hauptkörper - B2 - Recyceltes Material]],'DD FD'!AL:AM,2,FALSE))</f>
        <v/>
      </c>
      <c r="LR245" s="813" t="str">
        <f>IF(Table1[[#This Row],[Hauptkörper - B2 - Recyceltes Material Anteil (in %)]]="","",Table1[[#This Row],[Hauptkörper - B2 - Recyceltes Material Anteil (in %)]])</f>
        <v/>
      </c>
      <c r="LS245" s="812" t="str">
        <f>IF(Table1[[#This Row],[Hauptkörper - B2 - Beschichtung]]="","",VLOOKUP(Table1[[#This Row],[Hauptkörper - B2 - Beschichtung]],'DD FD'!AE:AF,2,FALSE))</f>
        <v/>
      </c>
      <c r="LT245" s="815" t="str">
        <f>IF(Table1[[#This Row],[Hauptkörper - B2 - Beschichtung Anteil (in %)]]="","",Table1[[#This Row],[Hauptkörper - B2 - Beschichtung Anteil (in %)]])</f>
        <v/>
      </c>
      <c r="LU245" s="811" t="str">
        <f>IF(Table1[[#This Row],[Hauptkörper - B3 - Art]]="","",VLOOKUP(Table1[[#This Row],[Hauptkörper - B3 - Art]],'DD FD'!B:C,2,FALSE))</f>
        <v/>
      </c>
      <c r="LV245" s="812" t="str">
        <f>IF(Table1[[#This Row],[Hauptkörper - B3 - Fraktion]]="","",VLOOKUP(Table1[[#This Row],[Hauptkörper - B3 - Fraktion]],'DD FD'!H:J,3,FALSE))</f>
        <v/>
      </c>
      <c r="LW245" s="809" t="str">
        <f>IF(Table1[[#This Row],[Hauptkörper - B3 - Gewicht
(in G)]]="","",Table1[[#This Row],[Hauptkörper - B3 - Gewicht
(in G)]])</f>
        <v/>
      </c>
      <c r="LX245" s="809" t="str">
        <f>IF(Table1[[#This Row],[Hauptkörper - B3 - Lizenzierungs-pflichtig? (X=Ja)]]="","",Table1[[#This Row],[Hauptkörper - B3 - Lizenzierungs-pflichtig? (X=Ja)]])</f>
        <v/>
      </c>
      <c r="LY245" s="812" t="str">
        <f>IF(Table1[[#This Row],[Hauptkörper - B3 - Virgin Material]]="","",VLOOKUP(Table1[[#This Row],[Hauptkörper - B3 - Virgin Material]],'DD FD'!AJ:AK,2,FALSE))</f>
        <v/>
      </c>
      <c r="LZ245" s="813" t="str">
        <f>IF(Table1[[#This Row],[Hauptkörper - B3 - Virgin Material Anteil (in %)]]="","",Table1[[#This Row],[Hauptkörper - B3 - Virgin Material Anteil (in %)]])</f>
        <v/>
      </c>
      <c r="MA245" s="812" t="str">
        <f>IF(Table1[[#This Row],[Hauptkörper - B3 - Recyceltes Material]]="","",VLOOKUP(Table1[[#This Row],[Hauptkörper - B3 - Recyceltes Material]],'DD FD'!AL:AM,2,FALSE))</f>
        <v/>
      </c>
      <c r="MB245" s="813" t="str">
        <f>IF(Table1[[#This Row],[Hauptkörper - B3 - Recyceltes Material Anteil (in %)]]="","",Table1[[#This Row],[Hauptkörper - B3 - Recyceltes Material Anteil (in %)]])</f>
        <v/>
      </c>
      <c r="MC245" s="812" t="str">
        <f>IF(Table1[[#This Row],[Hauptkörper - B3 - Beschichtung]]="","",VLOOKUP(Table1[[#This Row],[Hauptkörper - B3 - Beschichtung]],'DD FD'!AE:AF,2,FALSE))</f>
        <v/>
      </c>
      <c r="MD245" s="815" t="str">
        <f>IF(Table1[[#This Row],[Hauptkörper - B3 - Beschichtung Anteil (in %)]]="","",Table1[[#This Row],[Hauptkörper - B3 - Beschichtung Anteil (in %)]])</f>
        <v/>
      </c>
      <c r="ME245" s="811" t="str">
        <f>IF(Table1[[#This Row],[Verschluss - B1 - Art]]="","",VLOOKUP(Table1[[#This Row],[Verschluss - B1 - Art]],'DD FD'!D:E,2,FALSE))</f>
        <v/>
      </c>
      <c r="MF245" s="812" t="str">
        <f>IF(Table1[[#This Row],[Verschluss - B1 - Fraktion]]="","",VLOOKUP(Table1[[#This Row],[Verschluss - B1 - Fraktion]],'DD FD'!H:J,3,FALSE))</f>
        <v/>
      </c>
      <c r="MG245" s="809" t="str">
        <f>IF(Table1[[#This Row],[Verschluss - B1 - Gewicht (in G)]]="","",Table1[[#This Row],[Verschluss - B1 - Gewicht (in G)]])</f>
        <v/>
      </c>
      <c r="MH245" s="809" t="str">
        <f>IF(Table1[[#This Row],[Verschluss - B1 - Lizenzierungs-pflichtig? (X=Ja)]]="","",Table1[[#This Row],[Verschluss - B1 - Lizenzierungs-pflichtig? (X=Ja)]])</f>
        <v/>
      </c>
      <c r="MI245" s="809" t="str">
        <f>IF(Table1[[#This Row],[Verschluss - B1 - Trennbar vom Hauptkörper? (X=Ja)]]="","",Table1[[#This Row],[Verschluss - B1 - Trennbar vom Hauptkörper? (X=Ja)]])</f>
        <v/>
      </c>
      <c r="MJ245" s="812" t="str">
        <f>IF(Table1[[#This Row],[Verschluss - B1 - Virgin Material]]="","",VLOOKUP(Table1[[#This Row],[Verschluss - B1 - Virgin Material]],'DD FD'!AJ:AK,2,FALSE))</f>
        <v/>
      </c>
      <c r="MK245" s="813" t="str">
        <f>IF(Table1[[#This Row],[Verschluss - B1 - Virgin Material Anteil (in %)]]="","",Table1[[#This Row],[Verschluss - B1 - Virgin Material Anteil (in %)]])</f>
        <v/>
      </c>
      <c r="ML245" s="812" t="str">
        <f>IF(Table1[[#This Row],[Verschluss - B1 - Recyceltes Material]]="","",VLOOKUP(Table1[[#This Row],[Verschluss - B1 - Recyceltes Material]],'DD FD'!AL:AM,2,FALSE))</f>
        <v/>
      </c>
      <c r="MM245" s="813" t="str">
        <f>IF(Table1[[#This Row],[Verschluss - B1 - Recyceltes Material Anteil (in %)]]="","",Table1[[#This Row],[Verschluss - B1 - Recyceltes Material Anteil (in %)]])</f>
        <v/>
      </c>
      <c r="MN245" s="812" t="str">
        <f>IF(Table1[[#This Row],[Verschluss - B1 - Beschichtung]]="","",VLOOKUP(Table1[[#This Row],[Verschluss - B1 - Beschichtung]],'DD FD'!AE:AF,2,FALSE))</f>
        <v/>
      </c>
      <c r="MO245" s="815" t="str">
        <f>IF(Table1[[#This Row],[Verschluss - B1 - Beschichtung Anteil (in %)]]="","",Table1[[#This Row],[Verschluss - B1 - Beschichtung Anteil (in %)]])</f>
        <v/>
      </c>
      <c r="MP245" s="811" t="str">
        <f>IF(Table1[[#This Row],[Verschluss - B2 - Art]]="","",VLOOKUP(Table1[[#This Row],[Verschluss - B2 - Art]],'DD FD'!D:E,2,FALSE))</f>
        <v/>
      </c>
      <c r="MQ245" s="812" t="str">
        <f>IF(Table1[[#This Row],[Verschluss - B2 - Fraktion]]="","",VLOOKUP(Table1[[#This Row],[Verschluss - B2 - Fraktion]],'DD FD'!H:J,3,FALSE))</f>
        <v/>
      </c>
      <c r="MR245" s="809" t="str">
        <f>IF(Table1[[#This Row],[Verschluss - B2 - Gewicht (in G)]]="","",Table1[[#This Row],[Verschluss - B2 - Gewicht (in G)]])</f>
        <v/>
      </c>
      <c r="MS245" s="809" t="str">
        <f>IF(Table1[[#This Row],[Verschluss - B2 - Lizenzierungs-pflichtig? (X=Ja)]]="","",Table1[[#This Row],[Verschluss - B2 - Lizenzierungs-pflichtig? (X=Ja)]])</f>
        <v/>
      </c>
      <c r="MT245" s="809" t="str">
        <f>IF(Table1[[#This Row],[Verschluss - B2 - Trennbar vom Hauptkörper? (X=Ja)]]="","",Table1[[#This Row],[Verschluss - B2 - Trennbar vom Hauptkörper? (X=Ja)]])</f>
        <v/>
      </c>
      <c r="MU245" s="812" t="str">
        <f>IF(Table1[[#This Row],[Verschluss - B2 - Virgin Material]]="","",VLOOKUP(Table1[[#This Row],[Verschluss - B2 - Virgin Material]],'DD FD'!AJ:AK,2,FALSE))</f>
        <v/>
      </c>
      <c r="MV245" s="813" t="str">
        <f>IF(Table1[[#This Row],[Verschluss - B2 - Virgin Material Anteil (in %)]]="","",Table1[[#This Row],[Verschluss - B2 - Virgin Material Anteil (in %)]])</f>
        <v/>
      </c>
      <c r="MW245" s="812" t="str">
        <f>IF(Table1[[#This Row],[Verschluss - B2 - Recyceltes Material]]="","",VLOOKUP(Table1[[#This Row],[Verschluss - B2 - Recyceltes Material]],'DD FD'!AL:AM,2,FALSE))</f>
        <v/>
      </c>
      <c r="MX245" s="813" t="str">
        <f>IF(Table1[[#This Row],[Verschluss - B2 - Recyceltes Material Anteil (in %)]]="","",Table1[[#This Row],[Verschluss - B2 - Recyceltes Material Anteil (in %)]])</f>
        <v/>
      </c>
      <c r="MY245" s="812" t="str">
        <f>IF(Table1[[#This Row],[Verschluss - B2 - Beschichtung]]="","",VLOOKUP(Table1[[#This Row],[Verschluss - B2 - Beschichtung]],'DD FD'!AE:AF,2,FALSE))</f>
        <v/>
      </c>
      <c r="MZ245" s="815" t="str">
        <f>IF(Table1[[#This Row],[Verschluss - B2 - Beschichtung Anteil (in %)]]="","",Table1[[#This Row],[Verschluss - B2 - Beschichtung Anteil (in %)]])</f>
        <v/>
      </c>
      <c r="NA245" s="811" t="str">
        <f>IF(Table1[[#This Row],[Verschluss - B3 - Art]]="","",VLOOKUP(Table1[[#This Row],[Verschluss - B3 - Art]],'DD FD'!D:E,2,FALSE))</f>
        <v/>
      </c>
      <c r="NB245" s="812" t="str">
        <f>IF(Table1[[#This Row],[Verschluss - B3 - Fraktion]]="","",VLOOKUP(Table1[[#This Row],[Verschluss - B3 - Fraktion]],'DD FD'!H:J,3,FALSE))</f>
        <v/>
      </c>
      <c r="NC245" s="809" t="str">
        <f>IF(Table1[[#This Row],[Verschluss - B3 - Gewicht (in G)]]="","",Table1[[#This Row],[Verschluss - B3 - Gewicht (in G)]])</f>
        <v/>
      </c>
      <c r="ND245" s="809" t="str">
        <f>IF(Table1[[#This Row],[Verschluss - B3 - Lizenzierungs-pflichtig? (X=Ja)]]="","",Table1[[#This Row],[Verschluss - B3 - Lizenzierungs-pflichtig? (X=Ja)]])</f>
        <v/>
      </c>
      <c r="NE245" s="809" t="str">
        <f>IF(Table1[[#This Row],[Verschluss - B3 - Trennbar vom Hauptkörper? (X=Ja)]]="","",Table1[[#This Row],[Verschluss - B3 - Trennbar vom Hauptkörper? (X=Ja)]])</f>
        <v/>
      </c>
      <c r="NF245" s="812" t="str">
        <f>IF(Table1[[#This Row],[Verschluss - B3 - Virgin Material]]="","",VLOOKUP(Table1[[#This Row],[Verschluss - B3 - Virgin Material]],'DD FD'!AJ:AK,2,FALSE))</f>
        <v/>
      </c>
      <c r="NG245" s="813" t="str">
        <f>IF(Table1[[#This Row],[Verschluss - B3 - Virgin Material Anteil (in %)]]="","",Table1[[#This Row],[Verschluss - B3 - Virgin Material Anteil (in %)]])</f>
        <v/>
      </c>
      <c r="NH245" s="812" t="str">
        <f>IF(Table1[[#This Row],[Verschluss - B3 - Recyceltes Material]]="","",VLOOKUP(Table1[[#This Row],[Verschluss - B3 - Recyceltes Material]],'DD FD'!AL:AM,2,FALSE))</f>
        <v/>
      </c>
      <c r="NI245" s="813" t="str">
        <f>IF(Table1[[#This Row],[Verschluss - B3 - Recyceltes Material Anteil (in %)]]="","",Table1[[#This Row],[Verschluss - B3 - Recyceltes Material Anteil (in %)]])</f>
        <v/>
      </c>
      <c r="NJ245" s="812" t="str">
        <f>IF(Table1[[#This Row],[Verschluss - B3 - Beschichtung]]="","",VLOOKUP(Table1[[#This Row],[Verschluss - B3 - Beschichtung]],'DD FD'!AE:AF,2,FALSE))</f>
        <v/>
      </c>
      <c r="NK245" s="815" t="str">
        <f>IF(Table1[[#This Row],[Verschluss - B3 - Beschichtung Anteil (in %)]]="","",Table1[[#This Row],[Verschluss - B3 - Beschichtung Anteil (in %)]])</f>
        <v/>
      </c>
      <c r="NL245" s="811" t="str">
        <f>IF(Table1[[#This Row],[Etikett - B1 - Art]]="","",VLOOKUP(Table1[[#This Row],[Etikett - B1 - Art]],'DD FD'!F:G,2,FALSE))</f>
        <v/>
      </c>
      <c r="NM245" s="812" t="str">
        <f>IF(Table1[[#This Row],[Etikett - B1 - Fraktion]]="","",VLOOKUP(Table1[[#This Row],[Etikett - B1 - Fraktion]],'DD FD'!H:J,3,FALSE))</f>
        <v/>
      </c>
      <c r="NN245" s="809" t="str">
        <f>IF(Table1[[#This Row],[Etikett - B1 - Gewicht (in G)]]="","",Table1[[#This Row],[Etikett - B1 - Gewicht (in G)]])</f>
        <v/>
      </c>
      <c r="NO245" s="809" t="str">
        <f>IF(Table1[[#This Row],[Etikett - B1 - Lizenzierungs-pflichtig? (X=Ja)]]="","",Table1[[#This Row],[Etikett - B1 - Lizenzierungs-pflichtig? (X=Ja)]])</f>
        <v/>
      </c>
      <c r="NP245" s="809" t="str">
        <f>IF(Table1[[#This Row],[Etikett - B1 - Trennbar vom Hauptkörper? (X=Ja)]]="","",Table1[[#This Row],[Etikett - B1 - Trennbar vom Hauptkörper? (X=Ja)]])</f>
        <v/>
      </c>
      <c r="NQ245" s="812" t="str">
        <f>IF(Table1[[#This Row],[Etikett - B1 - Virgin Material]]="","",VLOOKUP(Table1[[#This Row],[Etikett - B1 - Virgin Material]],'DD FD'!AJ:AK,2,FALSE))</f>
        <v/>
      </c>
      <c r="NR245" s="813" t="str">
        <f>IF(Table1[[#This Row],[Etikett - B1 - Virgin Material Anteil (in %)]]="","",Table1[[#This Row],[Etikett - B1 - Virgin Material Anteil (in %)]])</f>
        <v/>
      </c>
      <c r="NS245" s="812" t="str">
        <f>IF(Table1[[#This Row],[Etikett - B1 - Recyceltes Material]]="","",VLOOKUP(Table1[[#This Row],[Etikett - B1 - Recyceltes Material]],'DD FD'!AL:AM,2,FALSE))</f>
        <v/>
      </c>
      <c r="NT245" s="813" t="str">
        <f>IF(Table1[[#This Row],[Etikett - B1 - Recyceltes Material Anteil (in %)]]="","",Table1[[#This Row],[Etikett - B1 - Recyceltes Material Anteil (in %)]])</f>
        <v/>
      </c>
      <c r="NU245" s="812" t="str">
        <f>IF(Table1[[#This Row],[Etikett - B1 - Beschichtung]]="","",VLOOKUP(Table1[[#This Row],[Etikett - B1 - Beschichtung]],'DD FD'!AE:AF,2,FALSE))</f>
        <v/>
      </c>
      <c r="NV245" s="815" t="str">
        <f>IF(Table1[[#This Row],[Etikett - B1 - Beschichtung Anteil (in %)]]="","",Table1[[#This Row],[Etikett - B1 - Beschichtung Anteil (in %)]])</f>
        <v/>
      </c>
      <c r="NW245" s="811" t="str">
        <f>IF(Table1[[#This Row],[Etikett - B2 - Art]]="","",VLOOKUP(Table1[[#This Row],[Etikett - B2 - Art]],'DD FD'!F:G,2,FALSE))</f>
        <v/>
      </c>
      <c r="NX245" s="812" t="str">
        <f>IF(Table1[[#This Row],[Etikett - B2 - Fraktion]]="","",VLOOKUP(Table1[[#This Row],[Etikett - B2 - Fraktion]],'DD FD'!H:J,3,FALSE))</f>
        <v/>
      </c>
      <c r="NY245" s="809" t="str">
        <f>IF(Table1[[#This Row],[Etikett - B2 - Gewicht (in G)]]="","",Table1[[#This Row],[Etikett - B2 - Gewicht (in G)]])</f>
        <v/>
      </c>
      <c r="NZ245" s="809" t="str">
        <f>IF(Table1[[#This Row],[Etikett - B2 - Lizenzierungs-pflichtig? (X=Ja)]]="","",Table1[[#This Row],[Etikett - B2 - Lizenzierungs-pflichtig? (X=Ja)]])</f>
        <v/>
      </c>
      <c r="OA245" s="809" t="str">
        <f>IF(Table1[[#This Row],[Etikett - B2 - Trennbar vom Hauptkörper? (X=Ja)]]="","",Table1[[#This Row],[Etikett - B2 - Trennbar vom Hauptkörper? (X=Ja)]])</f>
        <v/>
      </c>
      <c r="OB245" s="812" t="str">
        <f>IF(Table1[[#This Row],[Etikett - B2 - Virgin Material]]="","",VLOOKUP(Table1[[#This Row],[Etikett - B2 - Virgin Material]],'DD FD'!AJ:AK,2,FALSE))</f>
        <v/>
      </c>
      <c r="OC245" s="813" t="str">
        <f>IF(Table1[[#This Row],[Etikett - B2 - Virgin Material Anteil (in %)]]="","",Table1[[#This Row],[Etikett - B2 - Virgin Material Anteil (in %)]])</f>
        <v/>
      </c>
      <c r="OD245" s="812" t="str">
        <f>IF(Table1[[#This Row],[Etikett - B2 - Recyceltes Material]]="","",VLOOKUP(Table1[[#This Row],[Etikett - B2 - Recyceltes Material]],'DD FD'!AL:AM,2,FALSE))</f>
        <v/>
      </c>
      <c r="OE245" s="813" t="str">
        <f>IF(Table1[[#This Row],[Etikett - B2 - Recyceltes Material Anteil (in %)]]="","",Table1[[#This Row],[Etikett - B2 - Recyceltes Material Anteil (in %)]])</f>
        <v/>
      </c>
      <c r="OF245" s="812" t="str">
        <f>IF(Table1[[#This Row],[Etikett - B2 - Beschichtung]]="","",VLOOKUP(Table1[[#This Row],[Etikett - B2 - Beschichtung]],'DD FD'!AE:AF,2,FALSE))</f>
        <v/>
      </c>
      <c r="OG245" s="815" t="str">
        <f>IF(Table1[[#This Row],[Etikett - B2 - Beschichtung Anteil (in %)]]="","",Table1[[#This Row],[Etikett - B2 - Beschichtung Anteil (in %)]])</f>
        <v/>
      </c>
      <c r="OH245" s="811" t="str">
        <f>IF(Table1[[#This Row],[Etikett - B3 - Art]]="","",VLOOKUP(Table1[[#This Row],[Etikett - B3 - Art]],'DD FD'!F:G,2,FALSE))</f>
        <v/>
      </c>
      <c r="OI245" s="812" t="str">
        <f>IF(Table1[[#This Row],[Etikett - B3 - Fraktion]]="","",VLOOKUP(Table1[[#This Row],[Etikett - B3 - Fraktion]],'DD FD'!H:J,3,FALSE))</f>
        <v/>
      </c>
      <c r="OJ245" s="809" t="str">
        <f>IF(Table1[[#This Row],[Etikett - B3 - Gewicht (in G)]]="","",Table1[[#This Row],[Etikett - B3 - Gewicht (in G)]])</f>
        <v/>
      </c>
      <c r="OK245" s="809" t="str">
        <f>IF(Table1[[#This Row],[Etikett - B3 - Lizenzierungs-pflichtig? (X=Ja)]]="","",Table1[[#This Row],[Etikett - B3 - Lizenzierungs-pflichtig? (X=Ja)]])</f>
        <v/>
      </c>
      <c r="OL245" s="809" t="str">
        <f>IF(Table1[[#This Row],[Etikett - B3 - Trennbar vom Hauptkörper? (X=Ja)]]="","",Table1[[#This Row],[Etikett - B3 - Trennbar vom Hauptkörper? (X=Ja)]])</f>
        <v/>
      </c>
      <c r="OM245" s="812" t="str">
        <f>IF(Table1[[#This Row],[Etikett - B3 - Virgin Material]]="","",VLOOKUP(Table1[[#This Row],[Etikett - B3 - Virgin Material]],'DD FD'!AJ:AK,2,FALSE))</f>
        <v/>
      </c>
      <c r="ON245" s="813" t="str">
        <f>IF(Table1[[#This Row],[Etikett - B3 - Virgin Material Anteil (in %)]]="","",Table1[[#This Row],[Etikett - B3 - Virgin Material Anteil (in %)]])</f>
        <v/>
      </c>
      <c r="OO245" s="812" t="str">
        <f>IF(Table1[[#This Row],[Etikett - B3 - Recyceltes Material]]="","",VLOOKUP(Table1[[#This Row],[Etikett - B3 - Recyceltes Material]],'DD FD'!AL:AM,2,FALSE))</f>
        <v/>
      </c>
      <c r="OP245" s="813" t="str">
        <f>IF(Table1[[#This Row],[Etikett - B3 - Recyceltes Material Anteil (in %)]]="","",Table1[[#This Row],[Etikett - B3 - Recyceltes Material Anteil (in %)]])</f>
        <v/>
      </c>
      <c r="OQ245" s="812" t="str">
        <f>IF(Table1[[#This Row],[Etikett - B3 - Beschichtung]]="","",VLOOKUP(Table1[[#This Row],[Etikett - B3 - Beschichtung]],'DD FD'!AE:AF,2,FALSE))</f>
        <v/>
      </c>
      <c r="OR245" s="861" t="str">
        <f>IF(Table1[[#This Row],[Etikett - B3 - Beschichtung Anteil (in %)]]="","",Table1[[#This Row],[Etikett - B3 - Beschichtung Anteil (in %)]])</f>
        <v/>
      </c>
      <c r="OS245" s="866">
        <f>ROUNDUP(SUM(
IF(AND(LB245='DD FD'!$J$7,LD245='DD FD'!$AI$3),LC245,0),
IF(AND(LL245='DD FD'!$J$7,LN245='DD FD'!$AI$3),LM245,0),
IF(AND(LV245='DD FD'!$J$7,LX245='DD FD'!$AI$3),LW245,0),
IF(AND(MF245='DD FD'!$J$7,MH245='DD FD'!$AI$3),MG245,0),
IF(AND(MQ245='DD FD'!$J$7,MS245='DD FD'!$AI$3),MR245,0),
IF(AND(NB245='DD FD'!$J$7,ND245='DD FD'!$AI$3),NC245,0),
IF(AND(NM245='DD FD'!$J$7,NO245='DD FD'!$AI$3),NN245,0),
IF(AND(NX245='DD FD'!$J$7,NZ245='DD FD'!$AI$3),NY245,0),
IF(AND(OI245='DD FD'!$J$7,OK245='DD FD'!$AI$3),OJ245,0),
),2)</f>
        <v>0</v>
      </c>
      <c r="OT245" s="865">
        <f>ROUNDUP(SUM(
IF(AND(LB245='DD FD'!$J$6,LD245='DD FD'!$AI$3),LC245,0),
IF(AND(LL245='DD FD'!$J$6,LN245='DD FD'!$AI$3),LM245,0),
IF(AND(LV245='DD FD'!$J$6,LX245='DD FD'!$AI$3),LW245,0),
IF(AND(MF245='DD FD'!$J$6,MH245='DD FD'!$AI$3),MG245,0),
IF(AND(MQ245='DD FD'!$J$6,MS245='DD FD'!$AI$3),MR245,0),
IF(AND(NB245='DD FD'!$J$6,ND245='DD FD'!$AI$3),NC245,0),
IF(AND(NM245='DD FD'!$J$6,NO245='DD FD'!$AI$3),NN245,0),
IF(AND(NX245='DD FD'!$J$6,NZ245='DD FD'!$AI$3),NY245,0),
IF(AND(OI245='DD FD'!$J$6,OK245='DD FD'!$AI$3),OJ245,0),
),2)</f>
        <v>0</v>
      </c>
      <c r="OU245" s="865">
        <f>ROUNDUP(SUM(
IF(AND(LB245='DD FD'!$J$10,LD245='DD FD'!$AI$3),LC245,0),
IF(AND(LL245='DD FD'!$J$10,LN245='DD FD'!$AI$3),LM245,0),
IF(AND(LV245='DD FD'!$J$10,LX245='DD FD'!$AI$3),LW245,0),
IF(AND(MF245='DD FD'!$J$10,MH245='DD FD'!$AI$3),MG245,0),
IF(AND(MQ245='DD FD'!$J$10,MS245='DD FD'!$AI$3),MR245,0),
IF(AND(NB245='DD FD'!$J$10,ND245='DD FD'!$AI$3),NC245,0),
IF(AND(NM245='DD FD'!$J$10,NO245='DD FD'!$AI$3),NN245,0),
IF(AND(NX245='DD FD'!$J$10,NZ245='DD FD'!$AI$3),NY245,0),
IF(AND(OI245='DD FD'!$J$10,OK245='DD FD'!$AI$3),OJ245,0),
),2)</f>
        <v>0</v>
      </c>
      <c r="OV245" s="865">
        <f>ROUNDUP(SUM(
IF(AND(LB245='DD FD'!$J$8,LD245='DD FD'!$AI$3),LC245,0),
IF(AND(LL245='DD FD'!$J$8,LN245='DD FD'!$AI$3),LM245,0),
IF(AND(LV245='DD FD'!$J$8,LX245='DD FD'!$AI$3),LW245,0),
IF(AND(MF245='DD FD'!$J$8,MH245='DD FD'!$AI$3),MG245,0),
IF(AND(MQ245='DD FD'!$J$8,MS245='DD FD'!$AI$3),MR245,0),
IF(AND(NB245='DD FD'!$J$8,ND245='DD FD'!$AI$3),NC245,0),
IF(AND(NM245='DD FD'!$J$8,NO245='DD FD'!$AI$3),NN245,0),
IF(AND(NX245='DD FD'!$J$8,NZ245='DD FD'!$AI$3),NY245,0),
IF(AND(OI245='DD FD'!$J$8,OK245='DD FD'!$AI$3),OJ245,0),
),2)</f>
        <v>0</v>
      </c>
      <c r="OW245" s="865">
        <f>ROUNDUP(SUM(
IF(AND(LB245='DD FD'!$J$5,LD245='DD FD'!$AI$3),LC245,0),
IF(AND(LL245='DD FD'!$J$5,LN245='DD FD'!$AI$3),LM245,0),
IF(AND(LV245='DD FD'!$J$5,LX245='DD FD'!$AI$3),LW245,0),
IF(AND(MF245='DD FD'!$J$5,MH245='DD FD'!$AI$3),MG245,0),
IF(AND(MQ245='DD FD'!$J$5,MS245='DD FD'!$AI$3),MR245,0),
IF(AND(NB245='DD FD'!$J$5,ND245='DD FD'!$AI$3),NC245,0),
IF(AND(NM245='DD FD'!$J$5,NO245='DD FD'!$AI$3),NN245,0),
IF(AND(NX245='DD FD'!$J$5,NZ245='DD FD'!$AI$3),NY245,0),
IF(AND(OI245='DD FD'!$J$5,OK245='DD FD'!$AI$3),OJ245,0),
),2)</f>
        <v>0</v>
      </c>
      <c r="OX245" s="865">
        <f>ROUNDUP(SUM(
IF(AND(LB245='DD FD'!$J$9,LD245='DD FD'!$AI$3),LC245,0),
IF(AND(LL245='DD FD'!$J$9,LN245='DD FD'!$AI$3),LM245,0),
IF(AND(LV245='DD FD'!$J$9,LX245='DD FD'!$AI$3),LW245,0),
IF(AND(MF245='DD FD'!$J$9,MH245='DD FD'!$AI$3),MG245,0),
IF(AND(MQ245='DD FD'!$J$9,MS245='DD FD'!$AI$3),MR245,0),
IF(AND(NB245='DD FD'!$J$9,ND245='DD FD'!$AI$3),NC245,0),
IF(AND(NM245='DD FD'!$J$9,NO245='DD FD'!$AI$3),NN245,0),
IF(AND(NX245='DD FD'!$J$9,NZ245='DD FD'!$AI$3),NY245,0),
IF(AND(OI245='DD FD'!$J$9,OK245='DD FD'!$AI$3),OJ245,0),
),2)</f>
        <v>0</v>
      </c>
      <c r="OY245" s="865">
        <f>ROUNDUP(SUM(
IF(AND(LB245='DD FD'!$J$4,LD245='DD FD'!$AI$3),LC245,0),
IF(AND(LL245='DD FD'!$J$4,LN245='DD FD'!$AI$3),LM245,0),
IF(AND(LV245='DD FD'!$J$4,LX245='DD FD'!$AI$3),LW245,0),
IF(AND(MF245='DD FD'!$J$4,MH245='DD FD'!$AI$3),MG245,0),
IF(AND(MQ245='DD FD'!$J$4,MS245='DD FD'!$AI$3),MR245,0),
IF(AND(NB245='DD FD'!$J$4,ND245='DD FD'!$AI$3),NC245,0),
IF(AND(NM245='DD FD'!$J$4,NO245='DD FD'!$AI$3),NN245,0),
IF(AND(NX245='DD FD'!$J$4,NZ245='DD FD'!$AI$3),NY245,0),
IF(AND(OI245='DD FD'!$J$4,OK245='DD FD'!$AI$3),OJ245,0),
),2)</f>
        <v>0</v>
      </c>
      <c r="OZ245" s="867">
        <f>ROUNDUP(SUM(
IF(AND(LB245='DD FD'!$J$11,LD245='DD FD'!$AI$3),LC245,0),
IF(AND(LL245='DD FD'!$J$11,LN245='DD FD'!$AI$3),LM245,0),
IF(AND(LV245='DD FD'!$J$11,LX245='DD FD'!$AI$3),LW245,0),
IF(AND(MF245='DD FD'!$J$11,MH245='DD FD'!$AI$3),MG245,0),
IF(AND(MQ245='DD FD'!$J$11,MS245='DD FD'!$AI$3),MR245,0),
IF(AND(NB245='DD FD'!$J$11,ND245='DD FD'!$AI$3),NC245,0),
IF(AND(NM245='DD FD'!$J$11,NO245='DD FD'!$AI$3),NN245,0),
IF(AND(NX245='DD FD'!$J$11,NZ245='DD FD'!$AI$3),NY245,0),
IF(AND(OI245='DD FD'!$J$11,OK245='DD FD'!$AI$3),OJ245,0),
),2)</f>
        <v>0</v>
      </c>
    </row>
    <row r="246" spans="1:416">
      <c r="A246" s="663"/>
      <c r="B246" s="182"/>
      <c r="C246" s="282"/>
      <c r="D246" s="282"/>
      <c r="E246" s="183"/>
      <c r="F246" s="355"/>
      <c r="G246" s="359"/>
      <c r="H246" s="664"/>
      <c r="I246" s="173"/>
      <c r="J246" s="161" t="str">
        <f t="shared" si="81"/>
        <v/>
      </c>
      <c r="K246" s="633" t="str">
        <f t="shared" si="98"/>
        <v/>
      </c>
      <c r="L246" s="636"/>
      <c r="M246" s="124" t="str">
        <f t="shared" si="99"/>
        <v/>
      </c>
      <c r="N246" s="125" t="str">
        <f t="shared" si="82"/>
        <v/>
      </c>
      <c r="O246" s="175"/>
      <c r="P246" s="175"/>
      <c r="Q246" s="126" t="str">
        <f t="shared" si="100"/>
        <v/>
      </c>
      <c r="R246" s="184"/>
      <c r="S246" s="184"/>
      <c r="T246" s="182"/>
      <c r="U246" s="182"/>
      <c r="V246" s="182"/>
      <c r="W246" s="358"/>
      <c r="X246" s="182"/>
      <c r="Y246" s="183"/>
      <c r="Z246" s="123"/>
      <c r="AA246" s="176"/>
      <c r="AB246" s="176"/>
      <c r="AC246" s="176"/>
      <c r="AD246" s="176"/>
      <c r="AE246" s="176"/>
      <c r="AF246" s="176"/>
      <c r="AG246" s="127" t="str">
        <f t="shared" si="101"/>
        <v/>
      </c>
      <c r="AH246" s="127" t="str">
        <f t="shared" si="102"/>
        <v/>
      </c>
      <c r="AI246" s="370"/>
      <c r="AJ246" s="635"/>
      <c r="AK246" s="619" t="str">
        <f t="shared" si="103"/>
        <v/>
      </c>
      <c r="AL246" s="124" t="str">
        <f t="shared" si="83"/>
        <v/>
      </c>
      <c r="AM246" s="124" t="str">
        <f t="shared" si="84"/>
        <v/>
      </c>
      <c r="AN246" s="124" t="str">
        <f t="shared" si="85"/>
        <v/>
      </c>
      <c r="AO246" s="124" t="str">
        <f t="shared" si="86"/>
        <v/>
      </c>
      <c r="AP246" s="184"/>
      <c r="AQ246" s="182"/>
      <c r="AR246" s="182"/>
      <c r="AS246" s="182"/>
      <c r="AT246" s="182"/>
      <c r="AU246" s="127" t="str">
        <f t="shared" si="87"/>
        <v/>
      </c>
      <c r="AV246" s="354"/>
      <c r="AW246" s="127" t="str">
        <f t="shared" si="88"/>
        <v/>
      </c>
      <c r="AX246" s="144" t="str">
        <f t="shared" si="89"/>
        <v/>
      </c>
      <c r="AY246" s="182"/>
      <c r="AZ246" s="23"/>
      <c r="BA246" s="23"/>
      <c r="BB246" s="183"/>
      <c r="BC246" s="622"/>
      <c r="BD246" s="649" t="str">
        <f t="shared" si="104"/>
        <v/>
      </c>
      <c r="BE246" s="354"/>
      <c r="BF246" s="192" t="str">
        <f t="shared" si="105"/>
        <v/>
      </c>
      <c r="BG246" s="159"/>
      <c r="BH246" s="159"/>
      <c r="BI246" s="182"/>
      <c r="BJ246" s="194"/>
      <c r="BK246" s="194"/>
      <c r="BL246" s="194"/>
      <c r="BM246" s="127" t="str">
        <f t="shared" si="90"/>
        <v/>
      </c>
      <c r="BN246" s="194"/>
      <c r="BO246" s="178" t="str">
        <f t="shared" si="91"/>
        <v/>
      </c>
      <c r="BP246" s="191"/>
      <c r="BQ246" s="182"/>
      <c r="BR246" s="23"/>
      <c r="BS246" s="23"/>
      <c r="BT246" s="23"/>
      <c r="BU246" s="651"/>
      <c r="BV246" s="647"/>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633" t="str">
        <f t="shared" si="106"/>
        <v/>
      </c>
      <c r="DY246" s="736"/>
      <c r="DZ246" s="334"/>
      <c r="EA246" s="736"/>
      <c r="EB246" s="197"/>
      <c r="EC246" s="194"/>
      <c r="ED246" s="197"/>
      <c r="EE246" s="197"/>
      <c r="EF246" s="194"/>
      <c r="EG246" s="194"/>
      <c r="EH246" s="194"/>
      <c r="EI246" s="123" t="str">
        <f t="shared" si="92"/>
        <v/>
      </c>
      <c r="EJ246" s="194"/>
      <c r="EK246" s="620" t="str">
        <f t="shared" si="93"/>
        <v/>
      </c>
      <c r="EL246" s="756"/>
      <c r="EM246" s="620" t="str">
        <f t="shared" si="107"/>
        <v/>
      </c>
      <c r="EN246" s="733"/>
      <c r="EO246" s="163"/>
      <c r="EP246" s="163"/>
      <c r="EQ246" s="163"/>
      <c r="ER246" s="163"/>
      <c r="ES246" s="163"/>
      <c r="ET246" s="163"/>
      <c r="EU246" s="163"/>
      <c r="EV246" s="163"/>
      <c r="EW246" s="163"/>
      <c r="EX246" s="163"/>
      <c r="EY246" s="163"/>
      <c r="EZ246" s="163"/>
      <c r="FA246" s="163"/>
      <c r="FB246" s="163"/>
      <c r="FC246" s="742"/>
      <c r="FD246" s="648" t="str">
        <f t="shared" si="94"/>
        <v/>
      </c>
      <c r="FE246" s="183"/>
      <c r="FF246" s="201"/>
      <c r="FG246" s="201"/>
      <c r="FH246" s="201"/>
      <c r="FI246" s="201"/>
      <c r="FJ246" s="201"/>
      <c r="FK246" s="201"/>
      <c r="FL246" s="182"/>
      <c r="FM246" s="182"/>
      <c r="FN246" s="334"/>
      <c r="FO246" s="123" t="str">
        <f t="shared" si="95"/>
        <v/>
      </c>
      <c r="FP246" s="889" t="str">
        <f>IF(Table1[[#This Row],[Baumwollanteil (in %)]]&lt;&gt;"","05","")</f>
        <v/>
      </c>
      <c r="FQ246" s="999"/>
      <c r="FR246" s="179" t="str">
        <f t="shared" si="96"/>
        <v/>
      </c>
      <c r="FS246" s="175"/>
      <c r="FT246" s="175"/>
      <c r="FU246" s="175"/>
      <c r="FV246" s="745" t="str">
        <f t="shared" si="97"/>
        <v/>
      </c>
      <c r="FZ246" s="24"/>
      <c r="GA246" s="24"/>
      <c r="GC246" s="1010" t="str">
        <f>IF(Table1[[#This Row],[Global Trade Item Number (GTIN)]]="","",Table1[[#This Row],[Global Trade Item Number (GTIN)]])</f>
        <v/>
      </c>
      <c r="GD246" s="790" t="str">
        <f>IF(Table1[[#This Row],[WAWI-Nr./ Kreditoren-Nummer
(ASDV)]]&lt;&gt;"",Table1[[#This Row],[WAWI-Nr./ Kreditoren-Nummer
(ASDV)]],"")</f>
        <v/>
      </c>
      <c r="GE246" s="190"/>
      <c r="GF246" s="790" t="str">
        <f>IF(Table1[[#This Row],[Gültig ab (Datum)]]&lt;&gt;"","31.12.9999","")</f>
        <v/>
      </c>
      <c r="GG246" s="190"/>
      <c r="GH246" s="190"/>
      <c r="GI246" s="616"/>
      <c r="GJ246" s="765"/>
      <c r="GK246" s="763"/>
      <c r="GL246" s="617"/>
      <c r="GM246" s="617"/>
      <c r="GN246" s="617"/>
      <c r="GO246" s="617"/>
      <c r="GP246" s="617"/>
      <c r="GQ246" s="775"/>
      <c r="GR246" s="771"/>
      <c r="GS246" s="159"/>
      <c r="GT246" s="610"/>
      <c r="GU246" s="610"/>
      <c r="GV246" s="610"/>
      <c r="GW246" s="610"/>
      <c r="GX246" s="610"/>
      <c r="GY246" s="610"/>
      <c r="GZ246" s="610"/>
      <c r="HA246" s="610"/>
      <c r="HB246" s="771"/>
      <c r="HC246" s="610"/>
      <c r="HD246" s="610"/>
      <c r="HE246" s="610"/>
      <c r="HF246" s="610"/>
      <c r="HG246" s="610"/>
      <c r="HH246" s="610"/>
      <c r="HI246" s="610"/>
      <c r="HJ246" s="610"/>
      <c r="HK246" s="610"/>
      <c r="HL246" s="771"/>
      <c r="HM246" s="610"/>
      <c r="HN246" s="610"/>
      <c r="HO246" s="610"/>
      <c r="HP246" s="610"/>
      <c r="HQ246" s="610"/>
      <c r="HR246" s="610"/>
      <c r="HS246" s="610"/>
      <c r="HT246" s="610"/>
      <c r="HU246" s="610"/>
      <c r="HV246" s="771"/>
      <c r="HW246" s="610"/>
      <c r="HX246" s="610"/>
      <c r="HY246" s="610"/>
      <c r="HZ246" s="610"/>
      <c r="IA246" s="610"/>
      <c r="IB246" s="610"/>
      <c r="IC246" s="610"/>
      <c r="ID246" s="610"/>
      <c r="IE246" s="610"/>
      <c r="IF246" s="610"/>
      <c r="IG246" s="771"/>
      <c r="IH246" s="610"/>
      <c r="II246" s="610"/>
      <c r="IJ246" s="610"/>
      <c r="IK246" s="610"/>
      <c r="IL246" s="610"/>
      <c r="IM246" s="610"/>
      <c r="IN246" s="610"/>
      <c r="IO246" s="610"/>
      <c r="IP246" s="610"/>
      <c r="IQ246" s="610"/>
      <c r="IR246" s="771"/>
      <c r="IS246" s="610"/>
      <c r="IT246" s="610"/>
      <c r="IU246" s="610"/>
      <c r="IV246" s="610"/>
      <c r="IW246" s="610"/>
      <c r="IX246" s="610"/>
      <c r="IY246" s="610"/>
      <c r="IZ246" s="610"/>
      <c r="JA246" s="610"/>
      <c r="JB246" s="610"/>
      <c r="JC246" s="771"/>
      <c r="JD246" s="610"/>
      <c r="JE246" s="610"/>
      <c r="JF246" s="610"/>
      <c r="JG246" s="610"/>
      <c r="JH246" s="610"/>
      <c r="JI246" s="610"/>
      <c r="JJ246" s="610"/>
      <c r="JK246" s="610"/>
      <c r="JL246" s="610"/>
      <c r="JM246" s="827"/>
      <c r="JN246" s="771"/>
      <c r="JO246" s="610"/>
      <c r="JP246" s="610"/>
      <c r="JQ246" s="610"/>
      <c r="JR246" s="610"/>
      <c r="JS246" s="610"/>
      <c r="JT246" s="610"/>
      <c r="JU246" s="610"/>
      <c r="JV246" s="610"/>
      <c r="JW246" s="610"/>
      <c r="JX246" s="610"/>
      <c r="JY246" s="771"/>
      <c r="JZ246" s="610"/>
      <c r="KA246" s="610"/>
      <c r="KB246" s="610"/>
      <c r="KC246" s="610"/>
      <c r="KD246" s="610"/>
      <c r="KE246" s="610"/>
      <c r="KF246" s="610"/>
      <c r="KG246" s="610"/>
      <c r="KH246" s="610"/>
      <c r="KI246" s="610"/>
      <c r="KL246" s="803" t="str">
        <f>IF(Table1[[#This Row],[GTIN]]&lt;&gt;"",Table1[[#This Row],[GTIN]],"")</f>
        <v/>
      </c>
      <c r="KM246" s="804" t="str">
        <f>Table1[[#This Row],[Kreditor]]</f>
        <v/>
      </c>
      <c r="KN246" s="805" t="str">
        <f>IF(Table1[[#This Row],[Gültig ab (Datum)]]&lt;&gt;"",Table1[[#This Row],[Gültig ab (Datum)]],"")</f>
        <v/>
      </c>
      <c r="KO246" s="805" t="str">
        <f>Table1[[#This Row],[Gültig bis]]</f>
        <v/>
      </c>
      <c r="KP246" s="818" t="str">
        <f>IF(Table1[[#This Row],[Artikel verpackt? 
(X=Ja)]]="","",Table1[[#This Row],[Artikel verpackt? 
(X=Ja)]])</f>
        <v/>
      </c>
      <c r="KQ246" s="806" t="str">
        <f>IF(Table1[[#This Row],[Verpackung recyclingfähig?
(X=Ja)]]="","",Table1[[#This Row],[Verpackung recyclingfähig?
(X=Ja)]])</f>
        <v/>
      </c>
      <c r="KR246" s="807"/>
      <c r="KS246" s="808"/>
      <c r="KT246" s="809"/>
      <c r="KU246" s="809"/>
      <c r="KV246" s="809"/>
      <c r="KW246" s="809"/>
      <c r="KX246" s="809"/>
      <c r="KY246" s="809"/>
      <c r="KZ246" s="810"/>
      <c r="LA246" s="811" t="str">
        <f>IF(Table1[[#This Row],[Hauptkörper - B1 - Art]]="","",VLOOKUP(Table1[[#This Row],[Hauptkörper - B1 - Art]],'DD FD'!B:C,2,FALSE))</f>
        <v/>
      </c>
      <c r="LB246" s="812" t="str">
        <f>IF(Table1[[#This Row],[Hauptkörper - B1 - Fraktion]]="","",VLOOKUP(Table1[[#This Row],[Hauptkörper - B1 - Fraktion]],'DD FD'!H:J,3,FALSE))</f>
        <v/>
      </c>
      <c r="LC246" s="809" t="str">
        <f>IF(Table1[[#This Row],[Hauptkörper - B1 - Gewicht
(in G)]]="","",Table1[[#This Row],[Hauptkörper - B1 - Gewicht
(in G)]])</f>
        <v/>
      </c>
      <c r="LD246" s="809" t="str">
        <f>IF(Table1[[#This Row],[Hauptkörper - B1 - Lizenzierungs-pflichtig? (X=Ja)]]="","",Table1[[#This Row],[Hauptkörper - B1 - Lizenzierungs-pflichtig? (X=Ja)]])</f>
        <v/>
      </c>
      <c r="LE246" s="812" t="str">
        <f>IF(Table1[[#This Row],[Hauptkörper - B1 - Virgin Material]]="","",VLOOKUP(Table1[[#This Row],[Hauptkörper - B1 - Virgin Material]],'DD FD'!AJ:AK,2,FALSE))</f>
        <v/>
      </c>
      <c r="LF246" s="813" t="str">
        <f>IF(Table1[[#This Row],[Hauptkörper - B1 - Virgin Material Anteil (in %)]]="","",Table1[[#This Row],[Hauptkörper - B1 - Virgin Material Anteil (in %)]])</f>
        <v/>
      </c>
      <c r="LG246" s="812" t="str">
        <f>IF(Table1[[#This Row],[Hauptkörper - B1 - Recyceltes Material]]="","",VLOOKUP(Table1[[#This Row],[Hauptkörper - B1 - Recyceltes Material]],'DD FD'!AL:AM,2,FALSE))</f>
        <v/>
      </c>
      <c r="LH246" s="813" t="str">
        <f>IF(Table1[[#This Row],[Hauptkörper - B1 - Recyceltes Material Anteil (in %)]]="","",Table1[[#This Row],[Hauptkörper - B1 - Recyceltes Material Anteil (in %)]])</f>
        <v/>
      </c>
      <c r="LI246" s="814" t="str">
        <f>IF(Table1[[#This Row],[Hauptkörper - B1 - Beschichtung]]="","",VLOOKUP(Table1[[#This Row],[Hauptkörper - B1 - Beschichtung]],'DD FD'!AE:AF,2,FALSE))</f>
        <v/>
      </c>
      <c r="LJ246" s="815" t="str">
        <f>IF(Table1[[#This Row],[Hauptkörper - B1 - Beschichtung Anteil (in %)]]="","",Table1[[#This Row],[Hauptkörper - B1 - Beschichtung Anteil (in %)]])</f>
        <v/>
      </c>
      <c r="LK246" s="811" t="str">
        <f>IF(Table1[[#This Row],[Hauptkörper - B2 - Art]]="","",VLOOKUP(Table1[[#This Row],[Hauptkörper - B2 - Art]],'DD FD'!B:C,2,FALSE))</f>
        <v/>
      </c>
      <c r="LL246" s="812" t="str">
        <f>IF(Table1[[#This Row],[Hauptkörper - B2 - Fraktion]]="","",VLOOKUP(Table1[[#This Row],[Hauptkörper - B2 - Fraktion]],'DD FD'!H:J,3,FALSE))</f>
        <v/>
      </c>
      <c r="LM246" s="809" t="str">
        <f>IF(Table1[[#This Row],[Hauptkörper - B2 - Gewicht
(in G)]]="","",Table1[[#This Row],[Hauptkörper - B2 - Gewicht
(in G)]])</f>
        <v/>
      </c>
      <c r="LN246" s="809" t="str">
        <f>IF(Table1[[#This Row],[Hauptkörper - B2 - Lizenzierungs-pflichtig? (X=Ja)]]="","",Table1[[#This Row],[Hauptkörper - B2 - Lizenzierungs-pflichtig? (X=Ja)]])</f>
        <v/>
      </c>
      <c r="LO246" s="812" t="str">
        <f>IF(Table1[[#This Row],[Hauptkörper - B2 - Virgin Material]]="","",VLOOKUP(Table1[[#This Row],[Hauptkörper - B2 - Virgin Material]],'DD FD'!AJ:AK,2,FALSE))</f>
        <v/>
      </c>
      <c r="LP246" s="813" t="str">
        <f>IF(Table1[[#This Row],[Hauptkörper - B2 - Virgin Material Anteil (in %)]]="","",Table1[[#This Row],[Hauptkörper - B2 - Virgin Material Anteil (in %)]])</f>
        <v/>
      </c>
      <c r="LQ246" s="812" t="str">
        <f>IF(Table1[[#This Row],[Hauptkörper - B2 - Recyceltes Material]]="","",VLOOKUP(Table1[[#This Row],[Hauptkörper - B2 - Recyceltes Material]],'DD FD'!AL:AM,2,FALSE))</f>
        <v/>
      </c>
      <c r="LR246" s="813" t="str">
        <f>IF(Table1[[#This Row],[Hauptkörper - B2 - Recyceltes Material Anteil (in %)]]="","",Table1[[#This Row],[Hauptkörper - B2 - Recyceltes Material Anteil (in %)]])</f>
        <v/>
      </c>
      <c r="LS246" s="812" t="str">
        <f>IF(Table1[[#This Row],[Hauptkörper - B2 - Beschichtung]]="","",VLOOKUP(Table1[[#This Row],[Hauptkörper - B2 - Beschichtung]],'DD FD'!AE:AF,2,FALSE))</f>
        <v/>
      </c>
      <c r="LT246" s="815" t="str">
        <f>IF(Table1[[#This Row],[Hauptkörper - B2 - Beschichtung Anteil (in %)]]="","",Table1[[#This Row],[Hauptkörper - B2 - Beschichtung Anteil (in %)]])</f>
        <v/>
      </c>
      <c r="LU246" s="811" t="str">
        <f>IF(Table1[[#This Row],[Hauptkörper - B3 - Art]]="","",VLOOKUP(Table1[[#This Row],[Hauptkörper - B3 - Art]],'DD FD'!B:C,2,FALSE))</f>
        <v/>
      </c>
      <c r="LV246" s="812" t="str">
        <f>IF(Table1[[#This Row],[Hauptkörper - B3 - Fraktion]]="","",VLOOKUP(Table1[[#This Row],[Hauptkörper - B3 - Fraktion]],'DD FD'!H:J,3,FALSE))</f>
        <v/>
      </c>
      <c r="LW246" s="809" t="str">
        <f>IF(Table1[[#This Row],[Hauptkörper - B3 - Gewicht
(in G)]]="","",Table1[[#This Row],[Hauptkörper - B3 - Gewicht
(in G)]])</f>
        <v/>
      </c>
      <c r="LX246" s="809" t="str">
        <f>IF(Table1[[#This Row],[Hauptkörper - B3 - Lizenzierungs-pflichtig? (X=Ja)]]="","",Table1[[#This Row],[Hauptkörper - B3 - Lizenzierungs-pflichtig? (X=Ja)]])</f>
        <v/>
      </c>
      <c r="LY246" s="812" t="str">
        <f>IF(Table1[[#This Row],[Hauptkörper - B3 - Virgin Material]]="","",VLOOKUP(Table1[[#This Row],[Hauptkörper - B3 - Virgin Material]],'DD FD'!AJ:AK,2,FALSE))</f>
        <v/>
      </c>
      <c r="LZ246" s="813" t="str">
        <f>IF(Table1[[#This Row],[Hauptkörper - B3 - Virgin Material Anteil (in %)]]="","",Table1[[#This Row],[Hauptkörper - B3 - Virgin Material Anteil (in %)]])</f>
        <v/>
      </c>
      <c r="MA246" s="812" t="str">
        <f>IF(Table1[[#This Row],[Hauptkörper - B3 - Recyceltes Material]]="","",VLOOKUP(Table1[[#This Row],[Hauptkörper - B3 - Recyceltes Material]],'DD FD'!AL:AM,2,FALSE))</f>
        <v/>
      </c>
      <c r="MB246" s="813" t="str">
        <f>IF(Table1[[#This Row],[Hauptkörper - B3 - Recyceltes Material Anteil (in %)]]="","",Table1[[#This Row],[Hauptkörper - B3 - Recyceltes Material Anteil (in %)]])</f>
        <v/>
      </c>
      <c r="MC246" s="812" t="str">
        <f>IF(Table1[[#This Row],[Hauptkörper - B3 - Beschichtung]]="","",VLOOKUP(Table1[[#This Row],[Hauptkörper - B3 - Beschichtung]],'DD FD'!AE:AF,2,FALSE))</f>
        <v/>
      </c>
      <c r="MD246" s="815" t="str">
        <f>IF(Table1[[#This Row],[Hauptkörper - B3 - Beschichtung Anteil (in %)]]="","",Table1[[#This Row],[Hauptkörper - B3 - Beschichtung Anteil (in %)]])</f>
        <v/>
      </c>
      <c r="ME246" s="811" t="str">
        <f>IF(Table1[[#This Row],[Verschluss - B1 - Art]]="","",VLOOKUP(Table1[[#This Row],[Verschluss - B1 - Art]],'DD FD'!D:E,2,FALSE))</f>
        <v/>
      </c>
      <c r="MF246" s="812" t="str">
        <f>IF(Table1[[#This Row],[Verschluss - B1 - Fraktion]]="","",VLOOKUP(Table1[[#This Row],[Verschluss - B1 - Fraktion]],'DD FD'!H:J,3,FALSE))</f>
        <v/>
      </c>
      <c r="MG246" s="809" t="str">
        <f>IF(Table1[[#This Row],[Verschluss - B1 - Gewicht (in G)]]="","",Table1[[#This Row],[Verschluss - B1 - Gewicht (in G)]])</f>
        <v/>
      </c>
      <c r="MH246" s="809" t="str">
        <f>IF(Table1[[#This Row],[Verschluss - B1 - Lizenzierungs-pflichtig? (X=Ja)]]="","",Table1[[#This Row],[Verschluss - B1 - Lizenzierungs-pflichtig? (X=Ja)]])</f>
        <v/>
      </c>
      <c r="MI246" s="809" t="str">
        <f>IF(Table1[[#This Row],[Verschluss - B1 - Trennbar vom Hauptkörper? (X=Ja)]]="","",Table1[[#This Row],[Verschluss - B1 - Trennbar vom Hauptkörper? (X=Ja)]])</f>
        <v/>
      </c>
      <c r="MJ246" s="812" t="str">
        <f>IF(Table1[[#This Row],[Verschluss - B1 - Virgin Material]]="","",VLOOKUP(Table1[[#This Row],[Verschluss - B1 - Virgin Material]],'DD FD'!AJ:AK,2,FALSE))</f>
        <v/>
      </c>
      <c r="MK246" s="813" t="str">
        <f>IF(Table1[[#This Row],[Verschluss - B1 - Virgin Material Anteil (in %)]]="","",Table1[[#This Row],[Verschluss - B1 - Virgin Material Anteil (in %)]])</f>
        <v/>
      </c>
      <c r="ML246" s="812" t="str">
        <f>IF(Table1[[#This Row],[Verschluss - B1 - Recyceltes Material]]="","",VLOOKUP(Table1[[#This Row],[Verschluss - B1 - Recyceltes Material]],'DD FD'!AL:AM,2,FALSE))</f>
        <v/>
      </c>
      <c r="MM246" s="813" t="str">
        <f>IF(Table1[[#This Row],[Verschluss - B1 - Recyceltes Material Anteil (in %)]]="","",Table1[[#This Row],[Verschluss - B1 - Recyceltes Material Anteil (in %)]])</f>
        <v/>
      </c>
      <c r="MN246" s="812" t="str">
        <f>IF(Table1[[#This Row],[Verschluss - B1 - Beschichtung]]="","",VLOOKUP(Table1[[#This Row],[Verschluss - B1 - Beschichtung]],'DD FD'!AE:AF,2,FALSE))</f>
        <v/>
      </c>
      <c r="MO246" s="815" t="str">
        <f>IF(Table1[[#This Row],[Verschluss - B1 - Beschichtung Anteil (in %)]]="","",Table1[[#This Row],[Verschluss - B1 - Beschichtung Anteil (in %)]])</f>
        <v/>
      </c>
      <c r="MP246" s="811" t="str">
        <f>IF(Table1[[#This Row],[Verschluss - B2 - Art]]="","",VLOOKUP(Table1[[#This Row],[Verschluss - B2 - Art]],'DD FD'!D:E,2,FALSE))</f>
        <v/>
      </c>
      <c r="MQ246" s="812" t="str">
        <f>IF(Table1[[#This Row],[Verschluss - B2 - Fraktion]]="","",VLOOKUP(Table1[[#This Row],[Verschluss - B2 - Fraktion]],'DD FD'!H:J,3,FALSE))</f>
        <v/>
      </c>
      <c r="MR246" s="809" t="str">
        <f>IF(Table1[[#This Row],[Verschluss - B2 - Gewicht (in G)]]="","",Table1[[#This Row],[Verschluss - B2 - Gewicht (in G)]])</f>
        <v/>
      </c>
      <c r="MS246" s="809" t="str">
        <f>IF(Table1[[#This Row],[Verschluss - B2 - Lizenzierungs-pflichtig? (X=Ja)]]="","",Table1[[#This Row],[Verschluss - B2 - Lizenzierungs-pflichtig? (X=Ja)]])</f>
        <v/>
      </c>
      <c r="MT246" s="809" t="str">
        <f>IF(Table1[[#This Row],[Verschluss - B2 - Trennbar vom Hauptkörper? (X=Ja)]]="","",Table1[[#This Row],[Verschluss - B2 - Trennbar vom Hauptkörper? (X=Ja)]])</f>
        <v/>
      </c>
      <c r="MU246" s="812" t="str">
        <f>IF(Table1[[#This Row],[Verschluss - B2 - Virgin Material]]="","",VLOOKUP(Table1[[#This Row],[Verschluss - B2 - Virgin Material]],'DD FD'!AJ:AK,2,FALSE))</f>
        <v/>
      </c>
      <c r="MV246" s="813" t="str">
        <f>IF(Table1[[#This Row],[Verschluss - B2 - Virgin Material Anteil (in %)]]="","",Table1[[#This Row],[Verschluss - B2 - Virgin Material Anteil (in %)]])</f>
        <v/>
      </c>
      <c r="MW246" s="812" t="str">
        <f>IF(Table1[[#This Row],[Verschluss - B2 - Recyceltes Material]]="","",VLOOKUP(Table1[[#This Row],[Verschluss - B2 - Recyceltes Material]],'DD FD'!AL:AM,2,FALSE))</f>
        <v/>
      </c>
      <c r="MX246" s="813" t="str">
        <f>IF(Table1[[#This Row],[Verschluss - B2 - Recyceltes Material Anteil (in %)]]="","",Table1[[#This Row],[Verschluss - B2 - Recyceltes Material Anteil (in %)]])</f>
        <v/>
      </c>
      <c r="MY246" s="812" t="str">
        <f>IF(Table1[[#This Row],[Verschluss - B2 - Beschichtung]]="","",VLOOKUP(Table1[[#This Row],[Verschluss - B2 - Beschichtung]],'DD FD'!AE:AF,2,FALSE))</f>
        <v/>
      </c>
      <c r="MZ246" s="815" t="str">
        <f>IF(Table1[[#This Row],[Verschluss - B2 - Beschichtung Anteil (in %)]]="","",Table1[[#This Row],[Verschluss - B2 - Beschichtung Anteil (in %)]])</f>
        <v/>
      </c>
      <c r="NA246" s="811" t="str">
        <f>IF(Table1[[#This Row],[Verschluss - B3 - Art]]="","",VLOOKUP(Table1[[#This Row],[Verschluss - B3 - Art]],'DD FD'!D:E,2,FALSE))</f>
        <v/>
      </c>
      <c r="NB246" s="812" t="str">
        <f>IF(Table1[[#This Row],[Verschluss - B3 - Fraktion]]="","",VLOOKUP(Table1[[#This Row],[Verschluss - B3 - Fraktion]],'DD FD'!H:J,3,FALSE))</f>
        <v/>
      </c>
      <c r="NC246" s="809" t="str">
        <f>IF(Table1[[#This Row],[Verschluss - B3 - Gewicht (in G)]]="","",Table1[[#This Row],[Verschluss - B3 - Gewicht (in G)]])</f>
        <v/>
      </c>
      <c r="ND246" s="809" t="str">
        <f>IF(Table1[[#This Row],[Verschluss - B3 - Lizenzierungs-pflichtig? (X=Ja)]]="","",Table1[[#This Row],[Verschluss - B3 - Lizenzierungs-pflichtig? (X=Ja)]])</f>
        <v/>
      </c>
      <c r="NE246" s="809" t="str">
        <f>IF(Table1[[#This Row],[Verschluss - B3 - Trennbar vom Hauptkörper? (X=Ja)]]="","",Table1[[#This Row],[Verschluss - B3 - Trennbar vom Hauptkörper? (X=Ja)]])</f>
        <v/>
      </c>
      <c r="NF246" s="812" t="str">
        <f>IF(Table1[[#This Row],[Verschluss - B3 - Virgin Material]]="","",VLOOKUP(Table1[[#This Row],[Verschluss - B3 - Virgin Material]],'DD FD'!AJ:AK,2,FALSE))</f>
        <v/>
      </c>
      <c r="NG246" s="813" t="str">
        <f>IF(Table1[[#This Row],[Verschluss - B3 - Virgin Material Anteil (in %)]]="","",Table1[[#This Row],[Verschluss - B3 - Virgin Material Anteil (in %)]])</f>
        <v/>
      </c>
      <c r="NH246" s="812" t="str">
        <f>IF(Table1[[#This Row],[Verschluss - B3 - Recyceltes Material]]="","",VLOOKUP(Table1[[#This Row],[Verschluss - B3 - Recyceltes Material]],'DD FD'!AL:AM,2,FALSE))</f>
        <v/>
      </c>
      <c r="NI246" s="813" t="str">
        <f>IF(Table1[[#This Row],[Verschluss - B3 - Recyceltes Material Anteil (in %)]]="","",Table1[[#This Row],[Verschluss - B3 - Recyceltes Material Anteil (in %)]])</f>
        <v/>
      </c>
      <c r="NJ246" s="812" t="str">
        <f>IF(Table1[[#This Row],[Verschluss - B3 - Beschichtung]]="","",VLOOKUP(Table1[[#This Row],[Verschluss - B3 - Beschichtung]],'DD FD'!AE:AF,2,FALSE))</f>
        <v/>
      </c>
      <c r="NK246" s="815" t="str">
        <f>IF(Table1[[#This Row],[Verschluss - B3 - Beschichtung Anteil (in %)]]="","",Table1[[#This Row],[Verschluss - B3 - Beschichtung Anteil (in %)]])</f>
        <v/>
      </c>
      <c r="NL246" s="811" t="str">
        <f>IF(Table1[[#This Row],[Etikett - B1 - Art]]="","",VLOOKUP(Table1[[#This Row],[Etikett - B1 - Art]],'DD FD'!F:G,2,FALSE))</f>
        <v/>
      </c>
      <c r="NM246" s="812" t="str">
        <f>IF(Table1[[#This Row],[Etikett - B1 - Fraktion]]="","",VLOOKUP(Table1[[#This Row],[Etikett - B1 - Fraktion]],'DD FD'!H:J,3,FALSE))</f>
        <v/>
      </c>
      <c r="NN246" s="809" t="str">
        <f>IF(Table1[[#This Row],[Etikett - B1 - Gewicht (in G)]]="","",Table1[[#This Row],[Etikett - B1 - Gewicht (in G)]])</f>
        <v/>
      </c>
      <c r="NO246" s="809" t="str">
        <f>IF(Table1[[#This Row],[Etikett - B1 - Lizenzierungs-pflichtig? (X=Ja)]]="","",Table1[[#This Row],[Etikett - B1 - Lizenzierungs-pflichtig? (X=Ja)]])</f>
        <v/>
      </c>
      <c r="NP246" s="809" t="str">
        <f>IF(Table1[[#This Row],[Etikett - B1 - Trennbar vom Hauptkörper? (X=Ja)]]="","",Table1[[#This Row],[Etikett - B1 - Trennbar vom Hauptkörper? (X=Ja)]])</f>
        <v/>
      </c>
      <c r="NQ246" s="812" t="str">
        <f>IF(Table1[[#This Row],[Etikett - B1 - Virgin Material]]="","",VLOOKUP(Table1[[#This Row],[Etikett - B1 - Virgin Material]],'DD FD'!AJ:AK,2,FALSE))</f>
        <v/>
      </c>
      <c r="NR246" s="813" t="str">
        <f>IF(Table1[[#This Row],[Etikett - B1 - Virgin Material Anteil (in %)]]="","",Table1[[#This Row],[Etikett - B1 - Virgin Material Anteil (in %)]])</f>
        <v/>
      </c>
      <c r="NS246" s="812" t="str">
        <f>IF(Table1[[#This Row],[Etikett - B1 - Recyceltes Material]]="","",VLOOKUP(Table1[[#This Row],[Etikett - B1 - Recyceltes Material]],'DD FD'!AL:AM,2,FALSE))</f>
        <v/>
      </c>
      <c r="NT246" s="813" t="str">
        <f>IF(Table1[[#This Row],[Etikett - B1 - Recyceltes Material Anteil (in %)]]="","",Table1[[#This Row],[Etikett - B1 - Recyceltes Material Anteil (in %)]])</f>
        <v/>
      </c>
      <c r="NU246" s="812" t="str">
        <f>IF(Table1[[#This Row],[Etikett - B1 - Beschichtung]]="","",VLOOKUP(Table1[[#This Row],[Etikett - B1 - Beschichtung]],'DD FD'!AE:AF,2,FALSE))</f>
        <v/>
      </c>
      <c r="NV246" s="815" t="str">
        <f>IF(Table1[[#This Row],[Etikett - B1 - Beschichtung Anteil (in %)]]="","",Table1[[#This Row],[Etikett - B1 - Beschichtung Anteil (in %)]])</f>
        <v/>
      </c>
      <c r="NW246" s="811" t="str">
        <f>IF(Table1[[#This Row],[Etikett - B2 - Art]]="","",VLOOKUP(Table1[[#This Row],[Etikett - B2 - Art]],'DD FD'!F:G,2,FALSE))</f>
        <v/>
      </c>
      <c r="NX246" s="812" t="str">
        <f>IF(Table1[[#This Row],[Etikett - B2 - Fraktion]]="","",VLOOKUP(Table1[[#This Row],[Etikett - B2 - Fraktion]],'DD FD'!H:J,3,FALSE))</f>
        <v/>
      </c>
      <c r="NY246" s="809" t="str">
        <f>IF(Table1[[#This Row],[Etikett - B2 - Gewicht (in G)]]="","",Table1[[#This Row],[Etikett - B2 - Gewicht (in G)]])</f>
        <v/>
      </c>
      <c r="NZ246" s="809" t="str">
        <f>IF(Table1[[#This Row],[Etikett - B2 - Lizenzierungs-pflichtig? (X=Ja)]]="","",Table1[[#This Row],[Etikett - B2 - Lizenzierungs-pflichtig? (X=Ja)]])</f>
        <v/>
      </c>
      <c r="OA246" s="809" t="str">
        <f>IF(Table1[[#This Row],[Etikett - B2 - Trennbar vom Hauptkörper? (X=Ja)]]="","",Table1[[#This Row],[Etikett - B2 - Trennbar vom Hauptkörper? (X=Ja)]])</f>
        <v/>
      </c>
      <c r="OB246" s="812" t="str">
        <f>IF(Table1[[#This Row],[Etikett - B2 - Virgin Material]]="","",VLOOKUP(Table1[[#This Row],[Etikett - B2 - Virgin Material]],'DD FD'!AJ:AK,2,FALSE))</f>
        <v/>
      </c>
      <c r="OC246" s="813" t="str">
        <f>IF(Table1[[#This Row],[Etikett - B2 - Virgin Material Anteil (in %)]]="","",Table1[[#This Row],[Etikett - B2 - Virgin Material Anteil (in %)]])</f>
        <v/>
      </c>
      <c r="OD246" s="812" t="str">
        <f>IF(Table1[[#This Row],[Etikett - B2 - Recyceltes Material]]="","",VLOOKUP(Table1[[#This Row],[Etikett - B2 - Recyceltes Material]],'DD FD'!AL:AM,2,FALSE))</f>
        <v/>
      </c>
      <c r="OE246" s="813" t="str">
        <f>IF(Table1[[#This Row],[Etikett - B2 - Recyceltes Material Anteil (in %)]]="","",Table1[[#This Row],[Etikett - B2 - Recyceltes Material Anteil (in %)]])</f>
        <v/>
      </c>
      <c r="OF246" s="812" t="str">
        <f>IF(Table1[[#This Row],[Etikett - B2 - Beschichtung]]="","",VLOOKUP(Table1[[#This Row],[Etikett - B2 - Beschichtung]],'DD FD'!AE:AF,2,FALSE))</f>
        <v/>
      </c>
      <c r="OG246" s="815" t="str">
        <f>IF(Table1[[#This Row],[Etikett - B2 - Beschichtung Anteil (in %)]]="","",Table1[[#This Row],[Etikett - B2 - Beschichtung Anteil (in %)]])</f>
        <v/>
      </c>
      <c r="OH246" s="811" t="str">
        <f>IF(Table1[[#This Row],[Etikett - B3 - Art]]="","",VLOOKUP(Table1[[#This Row],[Etikett - B3 - Art]],'DD FD'!F:G,2,FALSE))</f>
        <v/>
      </c>
      <c r="OI246" s="812" t="str">
        <f>IF(Table1[[#This Row],[Etikett - B3 - Fraktion]]="","",VLOOKUP(Table1[[#This Row],[Etikett - B3 - Fraktion]],'DD FD'!H:J,3,FALSE))</f>
        <v/>
      </c>
      <c r="OJ246" s="809" t="str">
        <f>IF(Table1[[#This Row],[Etikett - B3 - Gewicht (in G)]]="","",Table1[[#This Row],[Etikett - B3 - Gewicht (in G)]])</f>
        <v/>
      </c>
      <c r="OK246" s="809" t="str">
        <f>IF(Table1[[#This Row],[Etikett - B3 - Lizenzierungs-pflichtig? (X=Ja)]]="","",Table1[[#This Row],[Etikett - B3 - Lizenzierungs-pflichtig? (X=Ja)]])</f>
        <v/>
      </c>
      <c r="OL246" s="809" t="str">
        <f>IF(Table1[[#This Row],[Etikett - B3 - Trennbar vom Hauptkörper? (X=Ja)]]="","",Table1[[#This Row],[Etikett - B3 - Trennbar vom Hauptkörper? (X=Ja)]])</f>
        <v/>
      </c>
      <c r="OM246" s="812" t="str">
        <f>IF(Table1[[#This Row],[Etikett - B3 - Virgin Material]]="","",VLOOKUP(Table1[[#This Row],[Etikett - B3 - Virgin Material]],'DD FD'!AJ:AK,2,FALSE))</f>
        <v/>
      </c>
      <c r="ON246" s="813" t="str">
        <f>IF(Table1[[#This Row],[Etikett - B3 - Virgin Material Anteil (in %)]]="","",Table1[[#This Row],[Etikett - B3 - Virgin Material Anteil (in %)]])</f>
        <v/>
      </c>
      <c r="OO246" s="812" t="str">
        <f>IF(Table1[[#This Row],[Etikett - B3 - Recyceltes Material]]="","",VLOOKUP(Table1[[#This Row],[Etikett - B3 - Recyceltes Material]],'DD FD'!AL:AM,2,FALSE))</f>
        <v/>
      </c>
      <c r="OP246" s="813" t="str">
        <f>IF(Table1[[#This Row],[Etikett - B3 - Recyceltes Material Anteil (in %)]]="","",Table1[[#This Row],[Etikett - B3 - Recyceltes Material Anteil (in %)]])</f>
        <v/>
      </c>
      <c r="OQ246" s="812" t="str">
        <f>IF(Table1[[#This Row],[Etikett - B3 - Beschichtung]]="","",VLOOKUP(Table1[[#This Row],[Etikett - B3 - Beschichtung]],'DD FD'!AE:AF,2,FALSE))</f>
        <v/>
      </c>
      <c r="OR246" s="861" t="str">
        <f>IF(Table1[[#This Row],[Etikett - B3 - Beschichtung Anteil (in %)]]="","",Table1[[#This Row],[Etikett - B3 - Beschichtung Anteil (in %)]])</f>
        <v/>
      </c>
      <c r="OS246" s="866">
        <f>ROUNDUP(SUM(
IF(AND(LB246='DD FD'!$J$7,LD246='DD FD'!$AI$3),LC246,0),
IF(AND(LL246='DD FD'!$J$7,LN246='DD FD'!$AI$3),LM246,0),
IF(AND(LV246='DD FD'!$J$7,LX246='DD FD'!$AI$3),LW246,0),
IF(AND(MF246='DD FD'!$J$7,MH246='DD FD'!$AI$3),MG246,0),
IF(AND(MQ246='DD FD'!$J$7,MS246='DD FD'!$AI$3),MR246,0),
IF(AND(NB246='DD FD'!$J$7,ND246='DD FD'!$AI$3),NC246,0),
IF(AND(NM246='DD FD'!$J$7,NO246='DD FD'!$AI$3),NN246,0),
IF(AND(NX246='DD FD'!$J$7,NZ246='DD FD'!$AI$3),NY246,0),
IF(AND(OI246='DD FD'!$J$7,OK246='DD FD'!$AI$3),OJ246,0),
),2)</f>
        <v>0</v>
      </c>
      <c r="OT246" s="865">
        <f>ROUNDUP(SUM(
IF(AND(LB246='DD FD'!$J$6,LD246='DD FD'!$AI$3),LC246,0),
IF(AND(LL246='DD FD'!$J$6,LN246='DD FD'!$AI$3),LM246,0),
IF(AND(LV246='DD FD'!$J$6,LX246='DD FD'!$AI$3),LW246,0),
IF(AND(MF246='DD FD'!$J$6,MH246='DD FD'!$AI$3),MG246,0),
IF(AND(MQ246='DD FD'!$J$6,MS246='DD FD'!$AI$3),MR246,0),
IF(AND(NB246='DD FD'!$J$6,ND246='DD FD'!$AI$3),NC246,0),
IF(AND(NM246='DD FD'!$J$6,NO246='DD FD'!$AI$3),NN246,0),
IF(AND(NX246='DD FD'!$J$6,NZ246='DD FD'!$AI$3),NY246,0),
IF(AND(OI246='DD FD'!$J$6,OK246='DD FD'!$AI$3),OJ246,0),
),2)</f>
        <v>0</v>
      </c>
      <c r="OU246" s="865">
        <f>ROUNDUP(SUM(
IF(AND(LB246='DD FD'!$J$10,LD246='DD FD'!$AI$3),LC246,0),
IF(AND(LL246='DD FD'!$J$10,LN246='DD FD'!$AI$3),LM246,0),
IF(AND(LV246='DD FD'!$J$10,LX246='DD FD'!$AI$3),LW246,0),
IF(AND(MF246='DD FD'!$J$10,MH246='DD FD'!$AI$3),MG246,0),
IF(AND(MQ246='DD FD'!$J$10,MS246='DD FD'!$AI$3),MR246,0),
IF(AND(NB246='DD FD'!$J$10,ND246='DD FD'!$AI$3),NC246,0),
IF(AND(NM246='DD FD'!$J$10,NO246='DD FD'!$AI$3),NN246,0),
IF(AND(NX246='DD FD'!$J$10,NZ246='DD FD'!$AI$3),NY246,0),
IF(AND(OI246='DD FD'!$J$10,OK246='DD FD'!$AI$3),OJ246,0),
),2)</f>
        <v>0</v>
      </c>
      <c r="OV246" s="865">
        <f>ROUNDUP(SUM(
IF(AND(LB246='DD FD'!$J$8,LD246='DD FD'!$AI$3),LC246,0),
IF(AND(LL246='DD FD'!$J$8,LN246='DD FD'!$AI$3),LM246,0),
IF(AND(LV246='DD FD'!$J$8,LX246='DD FD'!$AI$3),LW246,0),
IF(AND(MF246='DD FD'!$J$8,MH246='DD FD'!$AI$3),MG246,0),
IF(AND(MQ246='DD FD'!$J$8,MS246='DD FD'!$AI$3),MR246,0),
IF(AND(NB246='DD FD'!$J$8,ND246='DD FD'!$AI$3),NC246,0),
IF(AND(NM246='DD FD'!$J$8,NO246='DD FD'!$AI$3),NN246,0),
IF(AND(NX246='DD FD'!$J$8,NZ246='DD FD'!$AI$3),NY246,0),
IF(AND(OI246='DD FD'!$J$8,OK246='DD FD'!$AI$3),OJ246,0),
),2)</f>
        <v>0</v>
      </c>
      <c r="OW246" s="865">
        <f>ROUNDUP(SUM(
IF(AND(LB246='DD FD'!$J$5,LD246='DD FD'!$AI$3),LC246,0),
IF(AND(LL246='DD FD'!$J$5,LN246='DD FD'!$AI$3),LM246,0),
IF(AND(LV246='DD FD'!$J$5,LX246='DD FD'!$AI$3),LW246,0),
IF(AND(MF246='DD FD'!$J$5,MH246='DD FD'!$AI$3),MG246,0),
IF(AND(MQ246='DD FD'!$J$5,MS246='DD FD'!$AI$3),MR246,0),
IF(AND(NB246='DD FD'!$J$5,ND246='DD FD'!$AI$3),NC246,0),
IF(AND(NM246='DD FD'!$J$5,NO246='DD FD'!$AI$3),NN246,0),
IF(AND(NX246='DD FD'!$J$5,NZ246='DD FD'!$AI$3),NY246,0),
IF(AND(OI246='DD FD'!$J$5,OK246='DD FD'!$AI$3),OJ246,0),
),2)</f>
        <v>0</v>
      </c>
      <c r="OX246" s="865">
        <f>ROUNDUP(SUM(
IF(AND(LB246='DD FD'!$J$9,LD246='DD FD'!$AI$3),LC246,0),
IF(AND(LL246='DD FD'!$J$9,LN246='DD FD'!$AI$3),LM246,0),
IF(AND(LV246='DD FD'!$J$9,LX246='DD FD'!$AI$3),LW246,0),
IF(AND(MF246='DD FD'!$J$9,MH246='DD FD'!$AI$3),MG246,0),
IF(AND(MQ246='DD FD'!$J$9,MS246='DD FD'!$AI$3),MR246,0),
IF(AND(NB246='DD FD'!$J$9,ND246='DD FD'!$AI$3),NC246,0),
IF(AND(NM246='DD FD'!$J$9,NO246='DD FD'!$AI$3),NN246,0),
IF(AND(NX246='DD FD'!$J$9,NZ246='DD FD'!$AI$3),NY246,0),
IF(AND(OI246='DD FD'!$J$9,OK246='DD FD'!$AI$3),OJ246,0),
),2)</f>
        <v>0</v>
      </c>
      <c r="OY246" s="865">
        <f>ROUNDUP(SUM(
IF(AND(LB246='DD FD'!$J$4,LD246='DD FD'!$AI$3),LC246,0),
IF(AND(LL246='DD FD'!$J$4,LN246='DD FD'!$AI$3),LM246,0),
IF(AND(LV246='DD FD'!$J$4,LX246='DD FD'!$AI$3),LW246,0),
IF(AND(MF246='DD FD'!$J$4,MH246='DD FD'!$AI$3),MG246,0),
IF(AND(MQ246='DD FD'!$J$4,MS246='DD FD'!$AI$3),MR246,0),
IF(AND(NB246='DD FD'!$J$4,ND246='DD FD'!$AI$3),NC246,0),
IF(AND(NM246='DD FD'!$J$4,NO246='DD FD'!$AI$3),NN246,0),
IF(AND(NX246='DD FD'!$J$4,NZ246='DD FD'!$AI$3),NY246,0),
IF(AND(OI246='DD FD'!$J$4,OK246='DD FD'!$AI$3),OJ246,0),
),2)</f>
        <v>0</v>
      </c>
      <c r="OZ246" s="867">
        <f>ROUNDUP(SUM(
IF(AND(LB246='DD FD'!$J$11,LD246='DD FD'!$AI$3),LC246,0),
IF(AND(LL246='DD FD'!$J$11,LN246='DD FD'!$AI$3),LM246,0),
IF(AND(LV246='DD FD'!$J$11,LX246='DD FD'!$AI$3),LW246,0),
IF(AND(MF246='DD FD'!$J$11,MH246='DD FD'!$AI$3),MG246,0),
IF(AND(MQ246='DD FD'!$J$11,MS246='DD FD'!$AI$3),MR246,0),
IF(AND(NB246='DD FD'!$J$11,ND246='DD FD'!$AI$3),NC246,0),
IF(AND(NM246='DD FD'!$J$11,NO246='DD FD'!$AI$3),NN246,0),
IF(AND(NX246='DD FD'!$J$11,NZ246='DD FD'!$AI$3),NY246,0),
IF(AND(OI246='DD FD'!$J$11,OK246='DD FD'!$AI$3),OJ246,0),
),2)</f>
        <v>0</v>
      </c>
    </row>
    <row r="247" spans="1:416">
      <c r="A247" s="663"/>
      <c r="B247" s="182"/>
      <c r="C247" s="282"/>
      <c r="D247" s="282"/>
      <c r="E247" s="183"/>
      <c r="F247" s="355"/>
      <c r="G247" s="359"/>
      <c r="H247" s="664"/>
      <c r="I247" s="173"/>
      <c r="J247" s="161" t="str">
        <f t="shared" si="81"/>
        <v/>
      </c>
      <c r="K247" s="633" t="str">
        <f t="shared" si="98"/>
        <v/>
      </c>
      <c r="L247" s="636"/>
      <c r="M247" s="124" t="str">
        <f t="shared" si="99"/>
        <v/>
      </c>
      <c r="N247" s="125" t="str">
        <f t="shared" si="82"/>
        <v/>
      </c>
      <c r="O247" s="175"/>
      <c r="P247" s="175"/>
      <c r="Q247" s="126" t="str">
        <f t="shared" si="100"/>
        <v/>
      </c>
      <c r="R247" s="184"/>
      <c r="S247" s="184"/>
      <c r="T247" s="182"/>
      <c r="U247" s="182"/>
      <c r="V247" s="182"/>
      <c r="W247" s="358"/>
      <c r="X247" s="182"/>
      <c r="Y247" s="183"/>
      <c r="Z247" s="123"/>
      <c r="AA247" s="176"/>
      <c r="AB247" s="176"/>
      <c r="AC247" s="176"/>
      <c r="AD247" s="176"/>
      <c r="AE247" s="176"/>
      <c r="AF247" s="176"/>
      <c r="AG247" s="127" t="str">
        <f t="shared" si="101"/>
        <v/>
      </c>
      <c r="AH247" s="127" t="str">
        <f t="shared" si="102"/>
        <v/>
      </c>
      <c r="AI247" s="370"/>
      <c r="AJ247" s="635"/>
      <c r="AK247" s="619" t="str">
        <f t="shared" si="103"/>
        <v/>
      </c>
      <c r="AL247" s="124" t="str">
        <f t="shared" si="83"/>
        <v/>
      </c>
      <c r="AM247" s="124" t="str">
        <f t="shared" si="84"/>
        <v/>
      </c>
      <c r="AN247" s="124" t="str">
        <f t="shared" si="85"/>
        <v/>
      </c>
      <c r="AO247" s="124" t="str">
        <f t="shared" si="86"/>
        <v/>
      </c>
      <c r="AP247" s="184"/>
      <c r="AQ247" s="182"/>
      <c r="AR247" s="182"/>
      <c r="AS247" s="182"/>
      <c r="AT247" s="182"/>
      <c r="AU247" s="127" t="str">
        <f t="shared" si="87"/>
        <v/>
      </c>
      <c r="AV247" s="354"/>
      <c r="AW247" s="127" t="str">
        <f t="shared" si="88"/>
        <v/>
      </c>
      <c r="AX247" s="144" t="str">
        <f t="shared" si="89"/>
        <v/>
      </c>
      <c r="AY247" s="182"/>
      <c r="AZ247" s="23"/>
      <c r="BA247" s="23"/>
      <c r="BB247" s="183"/>
      <c r="BC247" s="622"/>
      <c r="BD247" s="649" t="str">
        <f t="shared" si="104"/>
        <v/>
      </c>
      <c r="BE247" s="354"/>
      <c r="BF247" s="192" t="str">
        <f t="shared" si="105"/>
        <v/>
      </c>
      <c r="BG247" s="159"/>
      <c r="BH247" s="159"/>
      <c r="BI247" s="182"/>
      <c r="BJ247" s="194"/>
      <c r="BK247" s="194"/>
      <c r="BL247" s="194"/>
      <c r="BM247" s="127" t="str">
        <f t="shared" si="90"/>
        <v/>
      </c>
      <c r="BN247" s="194"/>
      <c r="BO247" s="178" t="str">
        <f t="shared" si="91"/>
        <v/>
      </c>
      <c r="BP247" s="191"/>
      <c r="BQ247" s="182"/>
      <c r="BR247" s="23"/>
      <c r="BS247" s="23"/>
      <c r="BT247" s="23"/>
      <c r="BU247" s="651"/>
      <c r="BV247" s="647"/>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633" t="str">
        <f t="shared" si="106"/>
        <v/>
      </c>
      <c r="DY247" s="736"/>
      <c r="DZ247" s="334"/>
      <c r="EA247" s="736"/>
      <c r="EB247" s="197"/>
      <c r="EC247" s="194"/>
      <c r="ED247" s="197"/>
      <c r="EE247" s="197"/>
      <c r="EF247" s="194"/>
      <c r="EG247" s="194"/>
      <c r="EH247" s="194"/>
      <c r="EI247" s="123" t="str">
        <f t="shared" si="92"/>
        <v/>
      </c>
      <c r="EJ247" s="194"/>
      <c r="EK247" s="620" t="str">
        <f t="shared" si="93"/>
        <v/>
      </c>
      <c r="EL247" s="756"/>
      <c r="EM247" s="620" t="str">
        <f t="shared" si="107"/>
        <v/>
      </c>
      <c r="EN247" s="733"/>
      <c r="EO247" s="163"/>
      <c r="EP247" s="163"/>
      <c r="EQ247" s="163"/>
      <c r="ER247" s="163"/>
      <c r="ES247" s="163"/>
      <c r="ET247" s="163"/>
      <c r="EU247" s="163"/>
      <c r="EV247" s="163"/>
      <c r="EW247" s="163"/>
      <c r="EX247" s="163"/>
      <c r="EY247" s="163"/>
      <c r="EZ247" s="163"/>
      <c r="FA247" s="163"/>
      <c r="FB247" s="163"/>
      <c r="FC247" s="742"/>
      <c r="FD247" s="648" t="str">
        <f t="shared" si="94"/>
        <v/>
      </c>
      <c r="FE247" s="183"/>
      <c r="FF247" s="201"/>
      <c r="FG247" s="201"/>
      <c r="FH247" s="201"/>
      <c r="FI247" s="201"/>
      <c r="FJ247" s="201"/>
      <c r="FK247" s="201"/>
      <c r="FL247" s="182"/>
      <c r="FM247" s="182"/>
      <c r="FN247" s="334"/>
      <c r="FO247" s="123" t="str">
        <f t="shared" si="95"/>
        <v/>
      </c>
      <c r="FP247" s="889" t="str">
        <f>IF(Table1[[#This Row],[Baumwollanteil (in %)]]&lt;&gt;"","05","")</f>
        <v/>
      </c>
      <c r="FQ247" s="999"/>
      <c r="FR247" s="179" t="str">
        <f t="shared" si="96"/>
        <v/>
      </c>
      <c r="FS247" s="175"/>
      <c r="FT247" s="175"/>
      <c r="FU247" s="175"/>
      <c r="FV247" s="745" t="str">
        <f t="shared" si="97"/>
        <v/>
      </c>
      <c r="FZ247" s="24"/>
      <c r="GA247" s="24"/>
      <c r="GC247" s="1010" t="str">
        <f>IF(Table1[[#This Row],[Global Trade Item Number (GTIN)]]="","",Table1[[#This Row],[Global Trade Item Number (GTIN)]])</f>
        <v/>
      </c>
      <c r="GD247" s="790" t="str">
        <f>IF(Table1[[#This Row],[WAWI-Nr./ Kreditoren-Nummer
(ASDV)]]&lt;&gt;"",Table1[[#This Row],[WAWI-Nr./ Kreditoren-Nummer
(ASDV)]],"")</f>
        <v/>
      </c>
      <c r="GE247" s="190"/>
      <c r="GF247" s="790" t="str">
        <f>IF(Table1[[#This Row],[Gültig ab (Datum)]]&lt;&gt;"","31.12.9999","")</f>
        <v/>
      </c>
      <c r="GG247" s="190"/>
      <c r="GH247" s="190"/>
      <c r="GI247" s="616"/>
      <c r="GJ247" s="765"/>
      <c r="GK247" s="763"/>
      <c r="GL247" s="617"/>
      <c r="GM247" s="617"/>
      <c r="GN247" s="617"/>
      <c r="GO247" s="617"/>
      <c r="GP247" s="617"/>
      <c r="GQ247" s="775"/>
      <c r="GR247" s="771"/>
      <c r="GS247" s="159"/>
      <c r="GT247" s="610"/>
      <c r="GU247" s="610"/>
      <c r="GV247" s="610"/>
      <c r="GW247" s="610"/>
      <c r="GX247" s="610"/>
      <c r="GY247" s="610"/>
      <c r="GZ247" s="610"/>
      <c r="HA247" s="610"/>
      <c r="HB247" s="771"/>
      <c r="HC247" s="610"/>
      <c r="HD247" s="610"/>
      <c r="HE247" s="610"/>
      <c r="HF247" s="610"/>
      <c r="HG247" s="610"/>
      <c r="HH247" s="610"/>
      <c r="HI247" s="610"/>
      <c r="HJ247" s="610"/>
      <c r="HK247" s="610"/>
      <c r="HL247" s="771"/>
      <c r="HM247" s="610"/>
      <c r="HN247" s="610"/>
      <c r="HO247" s="610"/>
      <c r="HP247" s="610"/>
      <c r="HQ247" s="610"/>
      <c r="HR247" s="610"/>
      <c r="HS247" s="610"/>
      <c r="HT247" s="610"/>
      <c r="HU247" s="610"/>
      <c r="HV247" s="771"/>
      <c r="HW247" s="610"/>
      <c r="HX247" s="610"/>
      <c r="HY247" s="610"/>
      <c r="HZ247" s="610"/>
      <c r="IA247" s="610"/>
      <c r="IB247" s="610"/>
      <c r="IC247" s="610"/>
      <c r="ID247" s="610"/>
      <c r="IE247" s="610"/>
      <c r="IF247" s="610"/>
      <c r="IG247" s="771"/>
      <c r="IH247" s="610"/>
      <c r="II247" s="610"/>
      <c r="IJ247" s="610"/>
      <c r="IK247" s="610"/>
      <c r="IL247" s="610"/>
      <c r="IM247" s="610"/>
      <c r="IN247" s="610"/>
      <c r="IO247" s="610"/>
      <c r="IP247" s="610"/>
      <c r="IQ247" s="610"/>
      <c r="IR247" s="771"/>
      <c r="IS247" s="610"/>
      <c r="IT247" s="610"/>
      <c r="IU247" s="610"/>
      <c r="IV247" s="610"/>
      <c r="IW247" s="610"/>
      <c r="IX247" s="610"/>
      <c r="IY247" s="610"/>
      <c r="IZ247" s="610"/>
      <c r="JA247" s="610"/>
      <c r="JB247" s="610"/>
      <c r="JC247" s="771"/>
      <c r="JD247" s="610"/>
      <c r="JE247" s="610"/>
      <c r="JF247" s="610"/>
      <c r="JG247" s="610"/>
      <c r="JH247" s="610"/>
      <c r="JI247" s="610"/>
      <c r="JJ247" s="610"/>
      <c r="JK247" s="610"/>
      <c r="JL247" s="610"/>
      <c r="JM247" s="827"/>
      <c r="JN247" s="771"/>
      <c r="JO247" s="610"/>
      <c r="JP247" s="610"/>
      <c r="JQ247" s="610"/>
      <c r="JR247" s="610"/>
      <c r="JS247" s="610"/>
      <c r="JT247" s="610"/>
      <c r="JU247" s="610"/>
      <c r="JV247" s="610"/>
      <c r="JW247" s="610"/>
      <c r="JX247" s="610"/>
      <c r="JY247" s="771"/>
      <c r="JZ247" s="610"/>
      <c r="KA247" s="610"/>
      <c r="KB247" s="610"/>
      <c r="KC247" s="610"/>
      <c r="KD247" s="610"/>
      <c r="KE247" s="610"/>
      <c r="KF247" s="610"/>
      <c r="KG247" s="610"/>
      <c r="KH247" s="610"/>
      <c r="KI247" s="610"/>
      <c r="KL247" s="803" t="str">
        <f>IF(Table1[[#This Row],[GTIN]]&lt;&gt;"",Table1[[#This Row],[GTIN]],"")</f>
        <v/>
      </c>
      <c r="KM247" s="804" t="str">
        <f>Table1[[#This Row],[Kreditor]]</f>
        <v/>
      </c>
      <c r="KN247" s="805" t="str">
        <f>IF(Table1[[#This Row],[Gültig ab (Datum)]]&lt;&gt;"",Table1[[#This Row],[Gültig ab (Datum)]],"")</f>
        <v/>
      </c>
      <c r="KO247" s="805" t="str">
        <f>Table1[[#This Row],[Gültig bis]]</f>
        <v/>
      </c>
      <c r="KP247" s="818" t="str">
        <f>IF(Table1[[#This Row],[Artikel verpackt? 
(X=Ja)]]="","",Table1[[#This Row],[Artikel verpackt? 
(X=Ja)]])</f>
        <v/>
      </c>
      <c r="KQ247" s="806" t="str">
        <f>IF(Table1[[#This Row],[Verpackung recyclingfähig?
(X=Ja)]]="","",Table1[[#This Row],[Verpackung recyclingfähig?
(X=Ja)]])</f>
        <v/>
      </c>
      <c r="KR247" s="807"/>
      <c r="KS247" s="808"/>
      <c r="KT247" s="809"/>
      <c r="KU247" s="809"/>
      <c r="KV247" s="809"/>
      <c r="KW247" s="809"/>
      <c r="KX247" s="809"/>
      <c r="KY247" s="809"/>
      <c r="KZ247" s="810"/>
      <c r="LA247" s="811" t="str">
        <f>IF(Table1[[#This Row],[Hauptkörper - B1 - Art]]="","",VLOOKUP(Table1[[#This Row],[Hauptkörper - B1 - Art]],'DD FD'!B:C,2,FALSE))</f>
        <v/>
      </c>
      <c r="LB247" s="812" t="str">
        <f>IF(Table1[[#This Row],[Hauptkörper - B1 - Fraktion]]="","",VLOOKUP(Table1[[#This Row],[Hauptkörper - B1 - Fraktion]],'DD FD'!H:J,3,FALSE))</f>
        <v/>
      </c>
      <c r="LC247" s="809" t="str">
        <f>IF(Table1[[#This Row],[Hauptkörper - B1 - Gewicht
(in G)]]="","",Table1[[#This Row],[Hauptkörper - B1 - Gewicht
(in G)]])</f>
        <v/>
      </c>
      <c r="LD247" s="809" t="str">
        <f>IF(Table1[[#This Row],[Hauptkörper - B1 - Lizenzierungs-pflichtig? (X=Ja)]]="","",Table1[[#This Row],[Hauptkörper - B1 - Lizenzierungs-pflichtig? (X=Ja)]])</f>
        <v/>
      </c>
      <c r="LE247" s="812" t="str">
        <f>IF(Table1[[#This Row],[Hauptkörper - B1 - Virgin Material]]="","",VLOOKUP(Table1[[#This Row],[Hauptkörper - B1 - Virgin Material]],'DD FD'!AJ:AK,2,FALSE))</f>
        <v/>
      </c>
      <c r="LF247" s="813" t="str">
        <f>IF(Table1[[#This Row],[Hauptkörper - B1 - Virgin Material Anteil (in %)]]="","",Table1[[#This Row],[Hauptkörper - B1 - Virgin Material Anteil (in %)]])</f>
        <v/>
      </c>
      <c r="LG247" s="812" t="str">
        <f>IF(Table1[[#This Row],[Hauptkörper - B1 - Recyceltes Material]]="","",VLOOKUP(Table1[[#This Row],[Hauptkörper - B1 - Recyceltes Material]],'DD FD'!AL:AM,2,FALSE))</f>
        <v/>
      </c>
      <c r="LH247" s="813" t="str">
        <f>IF(Table1[[#This Row],[Hauptkörper - B1 - Recyceltes Material Anteil (in %)]]="","",Table1[[#This Row],[Hauptkörper - B1 - Recyceltes Material Anteil (in %)]])</f>
        <v/>
      </c>
      <c r="LI247" s="814" t="str">
        <f>IF(Table1[[#This Row],[Hauptkörper - B1 - Beschichtung]]="","",VLOOKUP(Table1[[#This Row],[Hauptkörper - B1 - Beschichtung]],'DD FD'!AE:AF,2,FALSE))</f>
        <v/>
      </c>
      <c r="LJ247" s="815" t="str">
        <f>IF(Table1[[#This Row],[Hauptkörper - B1 - Beschichtung Anteil (in %)]]="","",Table1[[#This Row],[Hauptkörper - B1 - Beschichtung Anteil (in %)]])</f>
        <v/>
      </c>
      <c r="LK247" s="811" t="str">
        <f>IF(Table1[[#This Row],[Hauptkörper - B2 - Art]]="","",VLOOKUP(Table1[[#This Row],[Hauptkörper - B2 - Art]],'DD FD'!B:C,2,FALSE))</f>
        <v/>
      </c>
      <c r="LL247" s="812" t="str">
        <f>IF(Table1[[#This Row],[Hauptkörper - B2 - Fraktion]]="","",VLOOKUP(Table1[[#This Row],[Hauptkörper - B2 - Fraktion]],'DD FD'!H:J,3,FALSE))</f>
        <v/>
      </c>
      <c r="LM247" s="809" t="str">
        <f>IF(Table1[[#This Row],[Hauptkörper - B2 - Gewicht
(in G)]]="","",Table1[[#This Row],[Hauptkörper - B2 - Gewicht
(in G)]])</f>
        <v/>
      </c>
      <c r="LN247" s="809" t="str">
        <f>IF(Table1[[#This Row],[Hauptkörper - B2 - Lizenzierungs-pflichtig? (X=Ja)]]="","",Table1[[#This Row],[Hauptkörper - B2 - Lizenzierungs-pflichtig? (X=Ja)]])</f>
        <v/>
      </c>
      <c r="LO247" s="812" t="str">
        <f>IF(Table1[[#This Row],[Hauptkörper - B2 - Virgin Material]]="","",VLOOKUP(Table1[[#This Row],[Hauptkörper - B2 - Virgin Material]],'DD FD'!AJ:AK,2,FALSE))</f>
        <v/>
      </c>
      <c r="LP247" s="813" t="str">
        <f>IF(Table1[[#This Row],[Hauptkörper - B2 - Virgin Material Anteil (in %)]]="","",Table1[[#This Row],[Hauptkörper - B2 - Virgin Material Anteil (in %)]])</f>
        <v/>
      </c>
      <c r="LQ247" s="812" t="str">
        <f>IF(Table1[[#This Row],[Hauptkörper - B2 - Recyceltes Material]]="","",VLOOKUP(Table1[[#This Row],[Hauptkörper - B2 - Recyceltes Material]],'DD FD'!AL:AM,2,FALSE))</f>
        <v/>
      </c>
      <c r="LR247" s="813" t="str">
        <f>IF(Table1[[#This Row],[Hauptkörper - B2 - Recyceltes Material Anteil (in %)]]="","",Table1[[#This Row],[Hauptkörper - B2 - Recyceltes Material Anteil (in %)]])</f>
        <v/>
      </c>
      <c r="LS247" s="812" t="str">
        <f>IF(Table1[[#This Row],[Hauptkörper - B2 - Beschichtung]]="","",VLOOKUP(Table1[[#This Row],[Hauptkörper - B2 - Beschichtung]],'DD FD'!AE:AF,2,FALSE))</f>
        <v/>
      </c>
      <c r="LT247" s="815" t="str">
        <f>IF(Table1[[#This Row],[Hauptkörper - B2 - Beschichtung Anteil (in %)]]="","",Table1[[#This Row],[Hauptkörper - B2 - Beschichtung Anteil (in %)]])</f>
        <v/>
      </c>
      <c r="LU247" s="811" t="str">
        <f>IF(Table1[[#This Row],[Hauptkörper - B3 - Art]]="","",VLOOKUP(Table1[[#This Row],[Hauptkörper - B3 - Art]],'DD FD'!B:C,2,FALSE))</f>
        <v/>
      </c>
      <c r="LV247" s="812" t="str">
        <f>IF(Table1[[#This Row],[Hauptkörper - B3 - Fraktion]]="","",VLOOKUP(Table1[[#This Row],[Hauptkörper - B3 - Fraktion]],'DD FD'!H:J,3,FALSE))</f>
        <v/>
      </c>
      <c r="LW247" s="809" t="str">
        <f>IF(Table1[[#This Row],[Hauptkörper - B3 - Gewicht
(in G)]]="","",Table1[[#This Row],[Hauptkörper - B3 - Gewicht
(in G)]])</f>
        <v/>
      </c>
      <c r="LX247" s="809" t="str">
        <f>IF(Table1[[#This Row],[Hauptkörper - B3 - Lizenzierungs-pflichtig? (X=Ja)]]="","",Table1[[#This Row],[Hauptkörper - B3 - Lizenzierungs-pflichtig? (X=Ja)]])</f>
        <v/>
      </c>
      <c r="LY247" s="812" t="str">
        <f>IF(Table1[[#This Row],[Hauptkörper - B3 - Virgin Material]]="","",VLOOKUP(Table1[[#This Row],[Hauptkörper - B3 - Virgin Material]],'DD FD'!AJ:AK,2,FALSE))</f>
        <v/>
      </c>
      <c r="LZ247" s="813" t="str">
        <f>IF(Table1[[#This Row],[Hauptkörper - B3 - Virgin Material Anteil (in %)]]="","",Table1[[#This Row],[Hauptkörper - B3 - Virgin Material Anteil (in %)]])</f>
        <v/>
      </c>
      <c r="MA247" s="812" t="str">
        <f>IF(Table1[[#This Row],[Hauptkörper - B3 - Recyceltes Material]]="","",VLOOKUP(Table1[[#This Row],[Hauptkörper - B3 - Recyceltes Material]],'DD FD'!AL:AM,2,FALSE))</f>
        <v/>
      </c>
      <c r="MB247" s="813" t="str">
        <f>IF(Table1[[#This Row],[Hauptkörper - B3 - Recyceltes Material Anteil (in %)]]="","",Table1[[#This Row],[Hauptkörper - B3 - Recyceltes Material Anteil (in %)]])</f>
        <v/>
      </c>
      <c r="MC247" s="812" t="str">
        <f>IF(Table1[[#This Row],[Hauptkörper - B3 - Beschichtung]]="","",VLOOKUP(Table1[[#This Row],[Hauptkörper - B3 - Beschichtung]],'DD FD'!AE:AF,2,FALSE))</f>
        <v/>
      </c>
      <c r="MD247" s="815" t="str">
        <f>IF(Table1[[#This Row],[Hauptkörper - B3 - Beschichtung Anteil (in %)]]="","",Table1[[#This Row],[Hauptkörper - B3 - Beschichtung Anteil (in %)]])</f>
        <v/>
      </c>
      <c r="ME247" s="811" t="str">
        <f>IF(Table1[[#This Row],[Verschluss - B1 - Art]]="","",VLOOKUP(Table1[[#This Row],[Verschluss - B1 - Art]],'DD FD'!D:E,2,FALSE))</f>
        <v/>
      </c>
      <c r="MF247" s="812" t="str">
        <f>IF(Table1[[#This Row],[Verschluss - B1 - Fraktion]]="","",VLOOKUP(Table1[[#This Row],[Verschluss - B1 - Fraktion]],'DD FD'!H:J,3,FALSE))</f>
        <v/>
      </c>
      <c r="MG247" s="809" t="str">
        <f>IF(Table1[[#This Row],[Verschluss - B1 - Gewicht (in G)]]="","",Table1[[#This Row],[Verschluss - B1 - Gewicht (in G)]])</f>
        <v/>
      </c>
      <c r="MH247" s="809" t="str">
        <f>IF(Table1[[#This Row],[Verschluss - B1 - Lizenzierungs-pflichtig? (X=Ja)]]="","",Table1[[#This Row],[Verschluss - B1 - Lizenzierungs-pflichtig? (X=Ja)]])</f>
        <v/>
      </c>
      <c r="MI247" s="809" t="str">
        <f>IF(Table1[[#This Row],[Verschluss - B1 - Trennbar vom Hauptkörper? (X=Ja)]]="","",Table1[[#This Row],[Verschluss - B1 - Trennbar vom Hauptkörper? (X=Ja)]])</f>
        <v/>
      </c>
      <c r="MJ247" s="812" t="str">
        <f>IF(Table1[[#This Row],[Verschluss - B1 - Virgin Material]]="","",VLOOKUP(Table1[[#This Row],[Verschluss - B1 - Virgin Material]],'DD FD'!AJ:AK,2,FALSE))</f>
        <v/>
      </c>
      <c r="MK247" s="813" t="str">
        <f>IF(Table1[[#This Row],[Verschluss - B1 - Virgin Material Anteil (in %)]]="","",Table1[[#This Row],[Verschluss - B1 - Virgin Material Anteil (in %)]])</f>
        <v/>
      </c>
      <c r="ML247" s="812" t="str">
        <f>IF(Table1[[#This Row],[Verschluss - B1 - Recyceltes Material]]="","",VLOOKUP(Table1[[#This Row],[Verschluss - B1 - Recyceltes Material]],'DD FD'!AL:AM,2,FALSE))</f>
        <v/>
      </c>
      <c r="MM247" s="813" t="str">
        <f>IF(Table1[[#This Row],[Verschluss - B1 - Recyceltes Material Anteil (in %)]]="","",Table1[[#This Row],[Verschluss - B1 - Recyceltes Material Anteil (in %)]])</f>
        <v/>
      </c>
      <c r="MN247" s="812" t="str">
        <f>IF(Table1[[#This Row],[Verschluss - B1 - Beschichtung]]="","",VLOOKUP(Table1[[#This Row],[Verschluss - B1 - Beschichtung]],'DD FD'!AE:AF,2,FALSE))</f>
        <v/>
      </c>
      <c r="MO247" s="815" t="str">
        <f>IF(Table1[[#This Row],[Verschluss - B1 - Beschichtung Anteil (in %)]]="","",Table1[[#This Row],[Verschluss - B1 - Beschichtung Anteil (in %)]])</f>
        <v/>
      </c>
      <c r="MP247" s="811" t="str">
        <f>IF(Table1[[#This Row],[Verschluss - B2 - Art]]="","",VLOOKUP(Table1[[#This Row],[Verschluss - B2 - Art]],'DD FD'!D:E,2,FALSE))</f>
        <v/>
      </c>
      <c r="MQ247" s="812" t="str">
        <f>IF(Table1[[#This Row],[Verschluss - B2 - Fraktion]]="","",VLOOKUP(Table1[[#This Row],[Verschluss - B2 - Fraktion]],'DD FD'!H:J,3,FALSE))</f>
        <v/>
      </c>
      <c r="MR247" s="809" t="str">
        <f>IF(Table1[[#This Row],[Verschluss - B2 - Gewicht (in G)]]="","",Table1[[#This Row],[Verschluss - B2 - Gewicht (in G)]])</f>
        <v/>
      </c>
      <c r="MS247" s="809" t="str">
        <f>IF(Table1[[#This Row],[Verschluss - B2 - Lizenzierungs-pflichtig? (X=Ja)]]="","",Table1[[#This Row],[Verschluss - B2 - Lizenzierungs-pflichtig? (X=Ja)]])</f>
        <v/>
      </c>
      <c r="MT247" s="809" t="str">
        <f>IF(Table1[[#This Row],[Verschluss - B2 - Trennbar vom Hauptkörper? (X=Ja)]]="","",Table1[[#This Row],[Verschluss - B2 - Trennbar vom Hauptkörper? (X=Ja)]])</f>
        <v/>
      </c>
      <c r="MU247" s="812" t="str">
        <f>IF(Table1[[#This Row],[Verschluss - B2 - Virgin Material]]="","",VLOOKUP(Table1[[#This Row],[Verschluss - B2 - Virgin Material]],'DD FD'!AJ:AK,2,FALSE))</f>
        <v/>
      </c>
      <c r="MV247" s="813" t="str">
        <f>IF(Table1[[#This Row],[Verschluss - B2 - Virgin Material Anteil (in %)]]="","",Table1[[#This Row],[Verschluss - B2 - Virgin Material Anteil (in %)]])</f>
        <v/>
      </c>
      <c r="MW247" s="812" t="str">
        <f>IF(Table1[[#This Row],[Verschluss - B2 - Recyceltes Material]]="","",VLOOKUP(Table1[[#This Row],[Verschluss - B2 - Recyceltes Material]],'DD FD'!AL:AM,2,FALSE))</f>
        <v/>
      </c>
      <c r="MX247" s="813" t="str">
        <f>IF(Table1[[#This Row],[Verschluss - B2 - Recyceltes Material Anteil (in %)]]="","",Table1[[#This Row],[Verschluss - B2 - Recyceltes Material Anteil (in %)]])</f>
        <v/>
      </c>
      <c r="MY247" s="812" t="str">
        <f>IF(Table1[[#This Row],[Verschluss - B2 - Beschichtung]]="","",VLOOKUP(Table1[[#This Row],[Verschluss - B2 - Beschichtung]],'DD FD'!AE:AF,2,FALSE))</f>
        <v/>
      </c>
      <c r="MZ247" s="815" t="str">
        <f>IF(Table1[[#This Row],[Verschluss - B2 - Beschichtung Anteil (in %)]]="","",Table1[[#This Row],[Verschluss - B2 - Beschichtung Anteil (in %)]])</f>
        <v/>
      </c>
      <c r="NA247" s="811" t="str">
        <f>IF(Table1[[#This Row],[Verschluss - B3 - Art]]="","",VLOOKUP(Table1[[#This Row],[Verschluss - B3 - Art]],'DD FD'!D:E,2,FALSE))</f>
        <v/>
      </c>
      <c r="NB247" s="812" t="str">
        <f>IF(Table1[[#This Row],[Verschluss - B3 - Fraktion]]="","",VLOOKUP(Table1[[#This Row],[Verschluss - B3 - Fraktion]],'DD FD'!H:J,3,FALSE))</f>
        <v/>
      </c>
      <c r="NC247" s="809" t="str">
        <f>IF(Table1[[#This Row],[Verschluss - B3 - Gewicht (in G)]]="","",Table1[[#This Row],[Verschluss - B3 - Gewicht (in G)]])</f>
        <v/>
      </c>
      <c r="ND247" s="809" t="str">
        <f>IF(Table1[[#This Row],[Verschluss - B3 - Lizenzierungs-pflichtig? (X=Ja)]]="","",Table1[[#This Row],[Verschluss - B3 - Lizenzierungs-pflichtig? (X=Ja)]])</f>
        <v/>
      </c>
      <c r="NE247" s="809" t="str">
        <f>IF(Table1[[#This Row],[Verschluss - B3 - Trennbar vom Hauptkörper? (X=Ja)]]="","",Table1[[#This Row],[Verschluss - B3 - Trennbar vom Hauptkörper? (X=Ja)]])</f>
        <v/>
      </c>
      <c r="NF247" s="812" t="str">
        <f>IF(Table1[[#This Row],[Verschluss - B3 - Virgin Material]]="","",VLOOKUP(Table1[[#This Row],[Verschluss - B3 - Virgin Material]],'DD FD'!AJ:AK,2,FALSE))</f>
        <v/>
      </c>
      <c r="NG247" s="813" t="str">
        <f>IF(Table1[[#This Row],[Verschluss - B3 - Virgin Material Anteil (in %)]]="","",Table1[[#This Row],[Verschluss - B3 - Virgin Material Anteil (in %)]])</f>
        <v/>
      </c>
      <c r="NH247" s="812" t="str">
        <f>IF(Table1[[#This Row],[Verschluss - B3 - Recyceltes Material]]="","",VLOOKUP(Table1[[#This Row],[Verschluss - B3 - Recyceltes Material]],'DD FD'!AL:AM,2,FALSE))</f>
        <v/>
      </c>
      <c r="NI247" s="813" t="str">
        <f>IF(Table1[[#This Row],[Verschluss - B3 - Recyceltes Material Anteil (in %)]]="","",Table1[[#This Row],[Verschluss - B3 - Recyceltes Material Anteil (in %)]])</f>
        <v/>
      </c>
      <c r="NJ247" s="812" t="str">
        <f>IF(Table1[[#This Row],[Verschluss - B3 - Beschichtung]]="","",VLOOKUP(Table1[[#This Row],[Verschluss - B3 - Beschichtung]],'DD FD'!AE:AF,2,FALSE))</f>
        <v/>
      </c>
      <c r="NK247" s="815" t="str">
        <f>IF(Table1[[#This Row],[Verschluss - B3 - Beschichtung Anteil (in %)]]="","",Table1[[#This Row],[Verschluss - B3 - Beschichtung Anteil (in %)]])</f>
        <v/>
      </c>
      <c r="NL247" s="811" t="str">
        <f>IF(Table1[[#This Row],[Etikett - B1 - Art]]="","",VLOOKUP(Table1[[#This Row],[Etikett - B1 - Art]],'DD FD'!F:G,2,FALSE))</f>
        <v/>
      </c>
      <c r="NM247" s="812" t="str">
        <f>IF(Table1[[#This Row],[Etikett - B1 - Fraktion]]="","",VLOOKUP(Table1[[#This Row],[Etikett - B1 - Fraktion]],'DD FD'!H:J,3,FALSE))</f>
        <v/>
      </c>
      <c r="NN247" s="809" t="str">
        <f>IF(Table1[[#This Row],[Etikett - B1 - Gewicht (in G)]]="","",Table1[[#This Row],[Etikett - B1 - Gewicht (in G)]])</f>
        <v/>
      </c>
      <c r="NO247" s="809" t="str">
        <f>IF(Table1[[#This Row],[Etikett - B1 - Lizenzierungs-pflichtig? (X=Ja)]]="","",Table1[[#This Row],[Etikett - B1 - Lizenzierungs-pflichtig? (X=Ja)]])</f>
        <v/>
      </c>
      <c r="NP247" s="809" t="str">
        <f>IF(Table1[[#This Row],[Etikett - B1 - Trennbar vom Hauptkörper? (X=Ja)]]="","",Table1[[#This Row],[Etikett - B1 - Trennbar vom Hauptkörper? (X=Ja)]])</f>
        <v/>
      </c>
      <c r="NQ247" s="812" t="str">
        <f>IF(Table1[[#This Row],[Etikett - B1 - Virgin Material]]="","",VLOOKUP(Table1[[#This Row],[Etikett - B1 - Virgin Material]],'DD FD'!AJ:AK,2,FALSE))</f>
        <v/>
      </c>
      <c r="NR247" s="813" t="str">
        <f>IF(Table1[[#This Row],[Etikett - B1 - Virgin Material Anteil (in %)]]="","",Table1[[#This Row],[Etikett - B1 - Virgin Material Anteil (in %)]])</f>
        <v/>
      </c>
      <c r="NS247" s="812" t="str">
        <f>IF(Table1[[#This Row],[Etikett - B1 - Recyceltes Material]]="","",VLOOKUP(Table1[[#This Row],[Etikett - B1 - Recyceltes Material]],'DD FD'!AL:AM,2,FALSE))</f>
        <v/>
      </c>
      <c r="NT247" s="813" t="str">
        <f>IF(Table1[[#This Row],[Etikett - B1 - Recyceltes Material Anteil (in %)]]="","",Table1[[#This Row],[Etikett - B1 - Recyceltes Material Anteil (in %)]])</f>
        <v/>
      </c>
      <c r="NU247" s="812" t="str">
        <f>IF(Table1[[#This Row],[Etikett - B1 - Beschichtung]]="","",VLOOKUP(Table1[[#This Row],[Etikett - B1 - Beschichtung]],'DD FD'!AE:AF,2,FALSE))</f>
        <v/>
      </c>
      <c r="NV247" s="815" t="str">
        <f>IF(Table1[[#This Row],[Etikett - B1 - Beschichtung Anteil (in %)]]="","",Table1[[#This Row],[Etikett - B1 - Beschichtung Anteil (in %)]])</f>
        <v/>
      </c>
      <c r="NW247" s="811" t="str">
        <f>IF(Table1[[#This Row],[Etikett - B2 - Art]]="","",VLOOKUP(Table1[[#This Row],[Etikett - B2 - Art]],'DD FD'!F:G,2,FALSE))</f>
        <v/>
      </c>
      <c r="NX247" s="812" t="str">
        <f>IF(Table1[[#This Row],[Etikett - B2 - Fraktion]]="","",VLOOKUP(Table1[[#This Row],[Etikett - B2 - Fraktion]],'DD FD'!H:J,3,FALSE))</f>
        <v/>
      </c>
      <c r="NY247" s="809" t="str">
        <f>IF(Table1[[#This Row],[Etikett - B2 - Gewicht (in G)]]="","",Table1[[#This Row],[Etikett - B2 - Gewicht (in G)]])</f>
        <v/>
      </c>
      <c r="NZ247" s="809" t="str">
        <f>IF(Table1[[#This Row],[Etikett - B2 - Lizenzierungs-pflichtig? (X=Ja)]]="","",Table1[[#This Row],[Etikett - B2 - Lizenzierungs-pflichtig? (X=Ja)]])</f>
        <v/>
      </c>
      <c r="OA247" s="809" t="str">
        <f>IF(Table1[[#This Row],[Etikett - B2 - Trennbar vom Hauptkörper? (X=Ja)]]="","",Table1[[#This Row],[Etikett - B2 - Trennbar vom Hauptkörper? (X=Ja)]])</f>
        <v/>
      </c>
      <c r="OB247" s="812" t="str">
        <f>IF(Table1[[#This Row],[Etikett - B2 - Virgin Material]]="","",VLOOKUP(Table1[[#This Row],[Etikett - B2 - Virgin Material]],'DD FD'!AJ:AK,2,FALSE))</f>
        <v/>
      </c>
      <c r="OC247" s="813" t="str">
        <f>IF(Table1[[#This Row],[Etikett - B2 - Virgin Material Anteil (in %)]]="","",Table1[[#This Row],[Etikett - B2 - Virgin Material Anteil (in %)]])</f>
        <v/>
      </c>
      <c r="OD247" s="812" t="str">
        <f>IF(Table1[[#This Row],[Etikett - B2 - Recyceltes Material]]="","",VLOOKUP(Table1[[#This Row],[Etikett - B2 - Recyceltes Material]],'DD FD'!AL:AM,2,FALSE))</f>
        <v/>
      </c>
      <c r="OE247" s="813" t="str">
        <f>IF(Table1[[#This Row],[Etikett - B2 - Recyceltes Material Anteil (in %)]]="","",Table1[[#This Row],[Etikett - B2 - Recyceltes Material Anteil (in %)]])</f>
        <v/>
      </c>
      <c r="OF247" s="812" t="str">
        <f>IF(Table1[[#This Row],[Etikett - B2 - Beschichtung]]="","",VLOOKUP(Table1[[#This Row],[Etikett - B2 - Beschichtung]],'DD FD'!AE:AF,2,FALSE))</f>
        <v/>
      </c>
      <c r="OG247" s="815" t="str">
        <f>IF(Table1[[#This Row],[Etikett - B2 - Beschichtung Anteil (in %)]]="","",Table1[[#This Row],[Etikett - B2 - Beschichtung Anteil (in %)]])</f>
        <v/>
      </c>
      <c r="OH247" s="811" t="str">
        <f>IF(Table1[[#This Row],[Etikett - B3 - Art]]="","",VLOOKUP(Table1[[#This Row],[Etikett - B3 - Art]],'DD FD'!F:G,2,FALSE))</f>
        <v/>
      </c>
      <c r="OI247" s="812" t="str">
        <f>IF(Table1[[#This Row],[Etikett - B3 - Fraktion]]="","",VLOOKUP(Table1[[#This Row],[Etikett - B3 - Fraktion]],'DD FD'!H:J,3,FALSE))</f>
        <v/>
      </c>
      <c r="OJ247" s="809" t="str">
        <f>IF(Table1[[#This Row],[Etikett - B3 - Gewicht (in G)]]="","",Table1[[#This Row],[Etikett - B3 - Gewicht (in G)]])</f>
        <v/>
      </c>
      <c r="OK247" s="809" t="str">
        <f>IF(Table1[[#This Row],[Etikett - B3 - Lizenzierungs-pflichtig? (X=Ja)]]="","",Table1[[#This Row],[Etikett - B3 - Lizenzierungs-pflichtig? (X=Ja)]])</f>
        <v/>
      </c>
      <c r="OL247" s="809" t="str">
        <f>IF(Table1[[#This Row],[Etikett - B3 - Trennbar vom Hauptkörper? (X=Ja)]]="","",Table1[[#This Row],[Etikett - B3 - Trennbar vom Hauptkörper? (X=Ja)]])</f>
        <v/>
      </c>
      <c r="OM247" s="812" t="str">
        <f>IF(Table1[[#This Row],[Etikett - B3 - Virgin Material]]="","",VLOOKUP(Table1[[#This Row],[Etikett - B3 - Virgin Material]],'DD FD'!AJ:AK,2,FALSE))</f>
        <v/>
      </c>
      <c r="ON247" s="813" t="str">
        <f>IF(Table1[[#This Row],[Etikett - B3 - Virgin Material Anteil (in %)]]="","",Table1[[#This Row],[Etikett - B3 - Virgin Material Anteil (in %)]])</f>
        <v/>
      </c>
      <c r="OO247" s="812" t="str">
        <f>IF(Table1[[#This Row],[Etikett - B3 - Recyceltes Material]]="","",VLOOKUP(Table1[[#This Row],[Etikett - B3 - Recyceltes Material]],'DD FD'!AL:AM,2,FALSE))</f>
        <v/>
      </c>
      <c r="OP247" s="813" t="str">
        <f>IF(Table1[[#This Row],[Etikett - B3 - Recyceltes Material Anteil (in %)]]="","",Table1[[#This Row],[Etikett - B3 - Recyceltes Material Anteil (in %)]])</f>
        <v/>
      </c>
      <c r="OQ247" s="812" t="str">
        <f>IF(Table1[[#This Row],[Etikett - B3 - Beschichtung]]="","",VLOOKUP(Table1[[#This Row],[Etikett - B3 - Beschichtung]],'DD FD'!AE:AF,2,FALSE))</f>
        <v/>
      </c>
      <c r="OR247" s="861" t="str">
        <f>IF(Table1[[#This Row],[Etikett - B3 - Beschichtung Anteil (in %)]]="","",Table1[[#This Row],[Etikett - B3 - Beschichtung Anteil (in %)]])</f>
        <v/>
      </c>
      <c r="OS247" s="866">
        <f>ROUNDUP(SUM(
IF(AND(LB247='DD FD'!$J$7,LD247='DD FD'!$AI$3),LC247,0),
IF(AND(LL247='DD FD'!$J$7,LN247='DD FD'!$AI$3),LM247,0),
IF(AND(LV247='DD FD'!$J$7,LX247='DD FD'!$AI$3),LW247,0),
IF(AND(MF247='DD FD'!$J$7,MH247='DD FD'!$AI$3),MG247,0),
IF(AND(MQ247='DD FD'!$J$7,MS247='DD FD'!$AI$3),MR247,0),
IF(AND(NB247='DD FD'!$J$7,ND247='DD FD'!$AI$3),NC247,0),
IF(AND(NM247='DD FD'!$J$7,NO247='DD FD'!$AI$3),NN247,0),
IF(AND(NX247='DD FD'!$J$7,NZ247='DD FD'!$AI$3),NY247,0),
IF(AND(OI247='DD FD'!$J$7,OK247='DD FD'!$AI$3),OJ247,0),
),2)</f>
        <v>0</v>
      </c>
      <c r="OT247" s="865">
        <f>ROUNDUP(SUM(
IF(AND(LB247='DD FD'!$J$6,LD247='DD FD'!$AI$3),LC247,0),
IF(AND(LL247='DD FD'!$J$6,LN247='DD FD'!$AI$3),LM247,0),
IF(AND(LV247='DD FD'!$J$6,LX247='DD FD'!$AI$3),LW247,0),
IF(AND(MF247='DD FD'!$J$6,MH247='DD FD'!$AI$3),MG247,0),
IF(AND(MQ247='DD FD'!$J$6,MS247='DD FD'!$AI$3),MR247,0),
IF(AND(NB247='DD FD'!$J$6,ND247='DD FD'!$AI$3),NC247,0),
IF(AND(NM247='DD FD'!$J$6,NO247='DD FD'!$AI$3),NN247,0),
IF(AND(NX247='DD FD'!$J$6,NZ247='DD FD'!$AI$3),NY247,0),
IF(AND(OI247='DD FD'!$J$6,OK247='DD FD'!$AI$3),OJ247,0),
),2)</f>
        <v>0</v>
      </c>
      <c r="OU247" s="865">
        <f>ROUNDUP(SUM(
IF(AND(LB247='DD FD'!$J$10,LD247='DD FD'!$AI$3),LC247,0),
IF(AND(LL247='DD FD'!$J$10,LN247='DD FD'!$AI$3),LM247,0),
IF(AND(LV247='DD FD'!$J$10,LX247='DD FD'!$AI$3),LW247,0),
IF(AND(MF247='DD FD'!$J$10,MH247='DD FD'!$AI$3),MG247,0),
IF(AND(MQ247='DD FD'!$J$10,MS247='DD FD'!$AI$3),MR247,0),
IF(AND(NB247='DD FD'!$J$10,ND247='DD FD'!$AI$3),NC247,0),
IF(AND(NM247='DD FD'!$J$10,NO247='DD FD'!$AI$3),NN247,0),
IF(AND(NX247='DD FD'!$J$10,NZ247='DD FD'!$AI$3),NY247,0),
IF(AND(OI247='DD FD'!$J$10,OK247='DD FD'!$AI$3),OJ247,0),
),2)</f>
        <v>0</v>
      </c>
      <c r="OV247" s="865">
        <f>ROUNDUP(SUM(
IF(AND(LB247='DD FD'!$J$8,LD247='DD FD'!$AI$3),LC247,0),
IF(AND(LL247='DD FD'!$J$8,LN247='DD FD'!$AI$3),LM247,0),
IF(AND(LV247='DD FD'!$J$8,LX247='DD FD'!$AI$3),LW247,0),
IF(AND(MF247='DD FD'!$J$8,MH247='DD FD'!$AI$3),MG247,0),
IF(AND(MQ247='DD FD'!$J$8,MS247='DD FD'!$AI$3),MR247,0),
IF(AND(NB247='DD FD'!$J$8,ND247='DD FD'!$AI$3),NC247,0),
IF(AND(NM247='DD FD'!$J$8,NO247='DD FD'!$AI$3),NN247,0),
IF(AND(NX247='DD FD'!$J$8,NZ247='DD FD'!$AI$3),NY247,0),
IF(AND(OI247='DD FD'!$J$8,OK247='DD FD'!$AI$3),OJ247,0),
),2)</f>
        <v>0</v>
      </c>
      <c r="OW247" s="865">
        <f>ROUNDUP(SUM(
IF(AND(LB247='DD FD'!$J$5,LD247='DD FD'!$AI$3),LC247,0),
IF(AND(LL247='DD FD'!$J$5,LN247='DD FD'!$AI$3),LM247,0),
IF(AND(LV247='DD FD'!$J$5,LX247='DD FD'!$AI$3),LW247,0),
IF(AND(MF247='DD FD'!$J$5,MH247='DD FD'!$AI$3),MG247,0),
IF(AND(MQ247='DD FD'!$J$5,MS247='DD FD'!$AI$3),MR247,0),
IF(AND(NB247='DD FD'!$J$5,ND247='DD FD'!$AI$3),NC247,0),
IF(AND(NM247='DD FD'!$J$5,NO247='DD FD'!$AI$3),NN247,0),
IF(AND(NX247='DD FD'!$J$5,NZ247='DD FD'!$AI$3),NY247,0),
IF(AND(OI247='DD FD'!$J$5,OK247='DD FD'!$AI$3),OJ247,0),
),2)</f>
        <v>0</v>
      </c>
      <c r="OX247" s="865">
        <f>ROUNDUP(SUM(
IF(AND(LB247='DD FD'!$J$9,LD247='DD FD'!$AI$3),LC247,0),
IF(AND(LL247='DD FD'!$J$9,LN247='DD FD'!$AI$3),LM247,0),
IF(AND(LV247='DD FD'!$J$9,LX247='DD FD'!$AI$3),LW247,0),
IF(AND(MF247='DD FD'!$J$9,MH247='DD FD'!$AI$3),MG247,0),
IF(AND(MQ247='DD FD'!$J$9,MS247='DD FD'!$AI$3),MR247,0),
IF(AND(NB247='DD FD'!$J$9,ND247='DD FD'!$AI$3),NC247,0),
IF(AND(NM247='DD FD'!$J$9,NO247='DD FD'!$AI$3),NN247,0),
IF(AND(NX247='DD FD'!$J$9,NZ247='DD FD'!$AI$3),NY247,0),
IF(AND(OI247='DD FD'!$J$9,OK247='DD FD'!$AI$3),OJ247,0),
),2)</f>
        <v>0</v>
      </c>
      <c r="OY247" s="865">
        <f>ROUNDUP(SUM(
IF(AND(LB247='DD FD'!$J$4,LD247='DD FD'!$AI$3),LC247,0),
IF(AND(LL247='DD FD'!$J$4,LN247='DD FD'!$AI$3),LM247,0),
IF(AND(LV247='DD FD'!$J$4,LX247='DD FD'!$AI$3),LW247,0),
IF(AND(MF247='DD FD'!$J$4,MH247='DD FD'!$AI$3),MG247,0),
IF(AND(MQ247='DD FD'!$J$4,MS247='DD FD'!$AI$3),MR247,0),
IF(AND(NB247='DD FD'!$J$4,ND247='DD FD'!$AI$3),NC247,0),
IF(AND(NM247='DD FD'!$J$4,NO247='DD FD'!$AI$3),NN247,0),
IF(AND(NX247='DD FD'!$J$4,NZ247='DD FD'!$AI$3),NY247,0),
IF(AND(OI247='DD FD'!$J$4,OK247='DD FD'!$AI$3),OJ247,0),
),2)</f>
        <v>0</v>
      </c>
      <c r="OZ247" s="867">
        <f>ROUNDUP(SUM(
IF(AND(LB247='DD FD'!$J$11,LD247='DD FD'!$AI$3),LC247,0),
IF(AND(LL247='DD FD'!$J$11,LN247='DD FD'!$AI$3),LM247,0),
IF(AND(LV247='DD FD'!$J$11,LX247='DD FD'!$AI$3),LW247,0),
IF(AND(MF247='DD FD'!$J$11,MH247='DD FD'!$AI$3),MG247,0),
IF(AND(MQ247='DD FD'!$J$11,MS247='DD FD'!$AI$3),MR247,0),
IF(AND(NB247='DD FD'!$J$11,ND247='DD FD'!$AI$3),NC247,0),
IF(AND(NM247='DD FD'!$J$11,NO247='DD FD'!$AI$3),NN247,0),
IF(AND(NX247='DD FD'!$J$11,NZ247='DD FD'!$AI$3),NY247,0),
IF(AND(OI247='DD FD'!$J$11,OK247='DD FD'!$AI$3),OJ247,0),
),2)</f>
        <v>0</v>
      </c>
    </row>
    <row r="248" spans="1:416">
      <c r="A248" s="663"/>
      <c r="B248" s="182"/>
      <c r="C248" s="282"/>
      <c r="D248" s="282"/>
      <c r="E248" s="183"/>
      <c r="F248" s="355"/>
      <c r="G248" s="359"/>
      <c r="H248" s="664"/>
      <c r="I248" s="173"/>
      <c r="J248" s="161" t="str">
        <f t="shared" si="81"/>
        <v/>
      </c>
      <c r="K248" s="633" t="str">
        <f t="shared" si="98"/>
        <v/>
      </c>
      <c r="L248" s="636"/>
      <c r="M248" s="124" t="str">
        <f t="shared" si="99"/>
        <v/>
      </c>
      <c r="N248" s="125" t="str">
        <f t="shared" si="82"/>
        <v/>
      </c>
      <c r="O248" s="175"/>
      <c r="P248" s="175"/>
      <c r="Q248" s="126" t="str">
        <f t="shared" si="100"/>
        <v/>
      </c>
      <c r="R248" s="184"/>
      <c r="S248" s="184"/>
      <c r="T248" s="182"/>
      <c r="U248" s="182"/>
      <c r="V248" s="182"/>
      <c r="W248" s="358"/>
      <c r="X248" s="182"/>
      <c r="Y248" s="183"/>
      <c r="Z248" s="123"/>
      <c r="AA248" s="176"/>
      <c r="AB248" s="176"/>
      <c r="AC248" s="176"/>
      <c r="AD248" s="176"/>
      <c r="AE248" s="176"/>
      <c r="AF248" s="176"/>
      <c r="AG248" s="127" t="str">
        <f t="shared" si="101"/>
        <v/>
      </c>
      <c r="AH248" s="127" t="str">
        <f t="shared" si="102"/>
        <v/>
      </c>
      <c r="AI248" s="370"/>
      <c r="AJ248" s="635"/>
      <c r="AK248" s="619" t="str">
        <f t="shared" si="103"/>
        <v/>
      </c>
      <c r="AL248" s="124" t="str">
        <f t="shared" si="83"/>
        <v/>
      </c>
      <c r="AM248" s="124" t="str">
        <f t="shared" si="84"/>
        <v/>
      </c>
      <c r="AN248" s="124" t="str">
        <f t="shared" si="85"/>
        <v/>
      </c>
      <c r="AO248" s="124" t="str">
        <f t="shared" si="86"/>
        <v/>
      </c>
      <c r="AP248" s="184"/>
      <c r="AQ248" s="182"/>
      <c r="AR248" s="182"/>
      <c r="AS248" s="182"/>
      <c r="AT248" s="182"/>
      <c r="AU248" s="127" t="str">
        <f t="shared" si="87"/>
        <v/>
      </c>
      <c r="AV248" s="354"/>
      <c r="AW248" s="127" t="str">
        <f t="shared" si="88"/>
        <v/>
      </c>
      <c r="AX248" s="144" t="str">
        <f t="shared" si="89"/>
        <v/>
      </c>
      <c r="AY248" s="182"/>
      <c r="AZ248" s="23"/>
      <c r="BA248" s="23"/>
      <c r="BB248" s="183"/>
      <c r="BC248" s="622"/>
      <c r="BD248" s="649" t="str">
        <f t="shared" si="104"/>
        <v/>
      </c>
      <c r="BE248" s="354"/>
      <c r="BF248" s="192" t="str">
        <f t="shared" si="105"/>
        <v/>
      </c>
      <c r="BG248" s="159"/>
      <c r="BH248" s="159"/>
      <c r="BI248" s="182"/>
      <c r="BJ248" s="194"/>
      <c r="BK248" s="194"/>
      <c r="BL248" s="194"/>
      <c r="BM248" s="127" t="str">
        <f t="shared" si="90"/>
        <v/>
      </c>
      <c r="BN248" s="194"/>
      <c r="BO248" s="178" t="str">
        <f t="shared" si="91"/>
        <v/>
      </c>
      <c r="BP248" s="191"/>
      <c r="BQ248" s="182"/>
      <c r="BR248" s="23"/>
      <c r="BS248" s="23"/>
      <c r="BT248" s="23"/>
      <c r="BU248" s="651"/>
      <c r="BV248" s="647"/>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633" t="str">
        <f t="shared" si="106"/>
        <v/>
      </c>
      <c r="DY248" s="736"/>
      <c r="DZ248" s="334"/>
      <c r="EA248" s="736"/>
      <c r="EB248" s="197"/>
      <c r="EC248" s="194"/>
      <c r="ED248" s="197"/>
      <c r="EE248" s="197"/>
      <c r="EF248" s="194"/>
      <c r="EG248" s="194"/>
      <c r="EH248" s="194"/>
      <c r="EI248" s="123" t="str">
        <f t="shared" si="92"/>
        <v/>
      </c>
      <c r="EJ248" s="194"/>
      <c r="EK248" s="620" t="str">
        <f t="shared" si="93"/>
        <v/>
      </c>
      <c r="EL248" s="756"/>
      <c r="EM248" s="620" t="str">
        <f t="shared" si="107"/>
        <v/>
      </c>
      <c r="EN248" s="733"/>
      <c r="EO248" s="163"/>
      <c r="EP248" s="163"/>
      <c r="EQ248" s="163"/>
      <c r="ER248" s="163"/>
      <c r="ES248" s="163"/>
      <c r="ET248" s="163"/>
      <c r="EU248" s="163"/>
      <c r="EV248" s="163"/>
      <c r="EW248" s="163"/>
      <c r="EX248" s="163"/>
      <c r="EY248" s="163"/>
      <c r="EZ248" s="163"/>
      <c r="FA248" s="163"/>
      <c r="FB248" s="163"/>
      <c r="FC248" s="742"/>
      <c r="FD248" s="648" t="str">
        <f t="shared" si="94"/>
        <v/>
      </c>
      <c r="FE248" s="183"/>
      <c r="FF248" s="201"/>
      <c r="FG248" s="201"/>
      <c r="FH248" s="201"/>
      <c r="FI248" s="201"/>
      <c r="FJ248" s="201"/>
      <c r="FK248" s="201"/>
      <c r="FL248" s="182"/>
      <c r="FM248" s="182"/>
      <c r="FN248" s="334"/>
      <c r="FO248" s="123" t="str">
        <f t="shared" si="95"/>
        <v/>
      </c>
      <c r="FP248" s="889" t="str">
        <f>IF(Table1[[#This Row],[Baumwollanteil (in %)]]&lt;&gt;"","05","")</f>
        <v/>
      </c>
      <c r="FQ248" s="999"/>
      <c r="FR248" s="179" t="str">
        <f t="shared" si="96"/>
        <v/>
      </c>
      <c r="FS248" s="175"/>
      <c r="FT248" s="175"/>
      <c r="FU248" s="175"/>
      <c r="FV248" s="745" t="str">
        <f t="shared" si="97"/>
        <v/>
      </c>
      <c r="FZ248" s="24"/>
      <c r="GA248" s="24"/>
      <c r="GC248" s="1010" t="str">
        <f>IF(Table1[[#This Row],[Global Trade Item Number (GTIN)]]="","",Table1[[#This Row],[Global Trade Item Number (GTIN)]])</f>
        <v/>
      </c>
      <c r="GD248" s="790" t="str">
        <f>IF(Table1[[#This Row],[WAWI-Nr./ Kreditoren-Nummer
(ASDV)]]&lt;&gt;"",Table1[[#This Row],[WAWI-Nr./ Kreditoren-Nummer
(ASDV)]],"")</f>
        <v/>
      </c>
      <c r="GE248" s="190"/>
      <c r="GF248" s="790" t="str">
        <f>IF(Table1[[#This Row],[Gültig ab (Datum)]]&lt;&gt;"","31.12.9999","")</f>
        <v/>
      </c>
      <c r="GG248" s="190"/>
      <c r="GH248" s="190"/>
      <c r="GI248" s="616"/>
      <c r="GJ248" s="765"/>
      <c r="GK248" s="763"/>
      <c r="GL248" s="617"/>
      <c r="GM248" s="617"/>
      <c r="GN248" s="617"/>
      <c r="GO248" s="617"/>
      <c r="GP248" s="617"/>
      <c r="GQ248" s="775"/>
      <c r="GR248" s="771"/>
      <c r="GS248" s="159"/>
      <c r="GT248" s="610"/>
      <c r="GU248" s="610"/>
      <c r="GV248" s="610"/>
      <c r="GW248" s="610"/>
      <c r="GX248" s="610"/>
      <c r="GY248" s="610"/>
      <c r="GZ248" s="610"/>
      <c r="HA248" s="610"/>
      <c r="HB248" s="771"/>
      <c r="HC248" s="610"/>
      <c r="HD248" s="610"/>
      <c r="HE248" s="610"/>
      <c r="HF248" s="610"/>
      <c r="HG248" s="610"/>
      <c r="HH248" s="610"/>
      <c r="HI248" s="610"/>
      <c r="HJ248" s="610"/>
      <c r="HK248" s="610"/>
      <c r="HL248" s="771"/>
      <c r="HM248" s="610"/>
      <c r="HN248" s="610"/>
      <c r="HO248" s="610"/>
      <c r="HP248" s="610"/>
      <c r="HQ248" s="610"/>
      <c r="HR248" s="610"/>
      <c r="HS248" s="610"/>
      <c r="HT248" s="610"/>
      <c r="HU248" s="610"/>
      <c r="HV248" s="771"/>
      <c r="HW248" s="610"/>
      <c r="HX248" s="610"/>
      <c r="HY248" s="610"/>
      <c r="HZ248" s="610"/>
      <c r="IA248" s="610"/>
      <c r="IB248" s="610"/>
      <c r="IC248" s="610"/>
      <c r="ID248" s="610"/>
      <c r="IE248" s="610"/>
      <c r="IF248" s="610"/>
      <c r="IG248" s="771"/>
      <c r="IH248" s="610"/>
      <c r="II248" s="610"/>
      <c r="IJ248" s="610"/>
      <c r="IK248" s="610"/>
      <c r="IL248" s="610"/>
      <c r="IM248" s="610"/>
      <c r="IN248" s="610"/>
      <c r="IO248" s="610"/>
      <c r="IP248" s="610"/>
      <c r="IQ248" s="610"/>
      <c r="IR248" s="771"/>
      <c r="IS248" s="610"/>
      <c r="IT248" s="610"/>
      <c r="IU248" s="610"/>
      <c r="IV248" s="610"/>
      <c r="IW248" s="610"/>
      <c r="IX248" s="610"/>
      <c r="IY248" s="610"/>
      <c r="IZ248" s="610"/>
      <c r="JA248" s="610"/>
      <c r="JB248" s="610"/>
      <c r="JC248" s="771"/>
      <c r="JD248" s="610"/>
      <c r="JE248" s="610"/>
      <c r="JF248" s="610"/>
      <c r="JG248" s="610"/>
      <c r="JH248" s="610"/>
      <c r="JI248" s="610"/>
      <c r="JJ248" s="610"/>
      <c r="JK248" s="610"/>
      <c r="JL248" s="610"/>
      <c r="JM248" s="827"/>
      <c r="JN248" s="771"/>
      <c r="JO248" s="610"/>
      <c r="JP248" s="610"/>
      <c r="JQ248" s="610"/>
      <c r="JR248" s="610"/>
      <c r="JS248" s="610"/>
      <c r="JT248" s="610"/>
      <c r="JU248" s="610"/>
      <c r="JV248" s="610"/>
      <c r="JW248" s="610"/>
      <c r="JX248" s="610"/>
      <c r="JY248" s="771"/>
      <c r="JZ248" s="610"/>
      <c r="KA248" s="610"/>
      <c r="KB248" s="610"/>
      <c r="KC248" s="610"/>
      <c r="KD248" s="610"/>
      <c r="KE248" s="610"/>
      <c r="KF248" s="610"/>
      <c r="KG248" s="610"/>
      <c r="KH248" s="610"/>
      <c r="KI248" s="610"/>
      <c r="KL248" s="803" t="str">
        <f>IF(Table1[[#This Row],[GTIN]]&lt;&gt;"",Table1[[#This Row],[GTIN]],"")</f>
        <v/>
      </c>
      <c r="KM248" s="804" t="str">
        <f>Table1[[#This Row],[Kreditor]]</f>
        <v/>
      </c>
      <c r="KN248" s="805" t="str">
        <f>IF(Table1[[#This Row],[Gültig ab (Datum)]]&lt;&gt;"",Table1[[#This Row],[Gültig ab (Datum)]],"")</f>
        <v/>
      </c>
      <c r="KO248" s="805" t="str">
        <f>Table1[[#This Row],[Gültig bis]]</f>
        <v/>
      </c>
      <c r="KP248" s="818" t="str">
        <f>IF(Table1[[#This Row],[Artikel verpackt? 
(X=Ja)]]="","",Table1[[#This Row],[Artikel verpackt? 
(X=Ja)]])</f>
        <v/>
      </c>
      <c r="KQ248" s="806" t="str">
        <f>IF(Table1[[#This Row],[Verpackung recyclingfähig?
(X=Ja)]]="","",Table1[[#This Row],[Verpackung recyclingfähig?
(X=Ja)]])</f>
        <v/>
      </c>
      <c r="KR248" s="807"/>
      <c r="KS248" s="808"/>
      <c r="KT248" s="809"/>
      <c r="KU248" s="809"/>
      <c r="KV248" s="809"/>
      <c r="KW248" s="809"/>
      <c r="KX248" s="809"/>
      <c r="KY248" s="809"/>
      <c r="KZ248" s="810"/>
      <c r="LA248" s="811" t="str">
        <f>IF(Table1[[#This Row],[Hauptkörper - B1 - Art]]="","",VLOOKUP(Table1[[#This Row],[Hauptkörper - B1 - Art]],'DD FD'!B:C,2,FALSE))</f>
        <v/>
      </c>
      <c r="LB248" s="812" t="str">
        <f>IF(Table1[[#This Row],[Hauptkörper - B1 - Fraktion]]="","",VLOOKUP(Table1[[#This Row],[Hauptkörper - B1 - Fraktion]],'DD FD'!H:J,3,FALSE))</f>
        <v/>
      </c>
      <c r="LC248" s="809" t="str">
        <f>IF(Table1[[#This Row],[Hauptkörper - B1 - Gewicht
(in G)]]="","",Table1[[#This Row],[Hauptkörper - B1 - Gewicht
(in G)]])</f>
        <v/>
      </c>
      <c r="LD248" s="809" t="str">
        <f>IF(Table1[[#This Row],[Hauptkörper - B1 - Lizenzierungs-pflichtig? (X=Ja)]]="","",Table1[[#This Row],[Hauptkörper - B1 - Lizenzierungs-pflichtig? (X=Ja)]])</f>
        <v/>
      </c>
      <c r="LE248" s="812" t="str">
        <f>IF(Table1[[#This Row],[Hauptkörper - B1 - Virgin Material]]="","",VLOOKUP(Table1[[#This Row],[Hauptkörper - B1 - Virgin Material]],'DD FD'!AJ:AK,2,FALSE))</f>
        <v/>
      </c>
      <c r="LF248" s="813" t="str">
        <f>IF(Table1[[#This Row],[Hauptkörper - B1 - Virgin Material Anteil (in %)]]="","",Table1[[#This Row],[Hauptkörper - B1 - Virgin Material Anteil (in %)]])</f>
        <v/>
      </c>
      <c r="LG248" s="812" t="str">
        <f>IF(Table1[[#This Row],[Hauptkörper - B1 - Recyceltes Material]]="","",VLOOKUP(Table1[[#This Row],[Hauptkörper - B1 - Recyceltes Material]],'DD FD'!AL:AM,2,FALSE))</f>
        <v/>
      </c>
      <c r="LH248" s="813" t="str">
        <f>IF(Table1[[#This Row],[Hauptkörper - B1 - Recyceltes Material Anteil (in %)]]="","",Table1[[#This Row],[Hauptkörper - B1 - Recyceltes Material Anteil (in %)]])</f>
        <v/>
      </c>
      <c r="LI248" s="814" t="str">
        <f>IF(Table1[[#This Row],[Hauptkörper - B1 - Beschichtung]]="","",VLOOKUP(Table1[[#This Row],[Hauptkörper - B1 - Beschichtung]],'DD FD'!AE:AF,2,FALSE))</f>
        <v/>
      </c>
      <c r="LJ248" s="815" t="str">
        <f>IF(Table1[[#This Row],[Hauptkörper - B1 - Beschichtung Anteil (in %)]]="","",Table1[[#This Row],[Hauptkörper - B1 - Beschichtung Anteil (in %)]])</f>
        <v/>
      </c>
      <c r="LK248" s="811" t="str">
        <f>IF(Table1[[#This Row],[Hauptkörper - B2 - Art]]="","",VLOOKUP(Table1[[#This Row],[Hauptkörper - B2 - Art]],'DD FD'!B:C,2,FALSE))</f>
        <v/>
      </c>
      <c r="LL248" s="812" t="str">
        <f>IF(Table1[[#This Row],[Hauptkörper - B2 - Fraktion]]="","",VLOOKUP(Table1[[#This Row],[Hauptkörper - B2 - Fraktion]],'DD FD'!H:J,3,FALSE))</f>
        <v/>
      </c>
      <c r="LM248" s="809" t="str">
        <f>IF(Table1[[#This Row],[Hauptkörper - B2 - Gewicht
(in G)]]="","",Table1[[#This Row],[Hauptkörper - B2 - Gewicht
(in G)]])</f>
        <v/>
      </c>
      <c r="LN248" s="809" t="str">
        <f>IF(Table1[[#This Row],[Hauptkörper - B2 - Lizenzierungs-pflichtig? (X=Ja)]]="","",Table1[[#This Row],[Hauptkörper - B2 - Lizenzierungs-pflichtig? (X=Ja)]])</f>
        <v/>
      </c>
      <c r="LO248" s="812" t="str">
        <f>IF(Table1[[#This Row],[Hauptkörper - B2 - Virgin Material]]="","",VLOOKUP(Table1[[#This Row],[Hauptkörper - B2 - Virgin Material]],'DD FD'!AJ:AK,2,FALSE))</f>
        <v/>
      </c>
      <c r="LP248" s="813" t="str">
        <f>IF(Table1[[#This Row],[Hauptkörper - B2 - Virgin Material Anteil (in %)]]="","",Table1[[#This Row],[Hauptkörper - B2 - Virgin Material Anteil (in %)]])</f>
        <v/>
      </c>
      <c r="LQ248" s="812" t="str">
        <f>IF(Table1[[#This Row],[Hauptkörper - B2 - Recyceltes Material]]="","",VLOOKUP(Table1[[#This Row],[Hauptkörper - B2 - Recyceltes Material]],'DD FD'!AL:AM,2,FALSE))</f>
        <v/>
      </c>
      <c r="LR248" s="813" t="str">
        <f>IF(Table1[[#This Row],[Hauptkörper - B2 - Recyceltes Material Anteil (in %)]]="","",Table1[[#This Row],[Hauptkörper - B2 - Recyceltes Material Anteil (in %)]])</f>
        <v/>
      </c>
      <c r="LS248" s="812" t="str">
        <f>IF(Table1[[#This Row],[Hauptkörper - B2 - Beschichtung]]="","",VLOOKUP(Table1[[#This Row],[Hauptkörper - B2 - Beschichtung]],'DD FD'!AE:AF,2,FALSE))</f>
        <v/>
      </c>
      <c r="LT248" s="815" t="str">
        <f>IF(Table1[[#This Row],[Hauptkörper - B2 - Beschichtung Anteil (in %)]]="","",Table1[[#This Row],[Hauptkörper - B2 - Beschichtung Anteil (in %)]])</f>
        <v/>
      </c>
      <c r="LU248" s="811" t="str">
        <f>IF(Table1[[#This Row],[Hauptkörper - B3 - Art]]="","",VLOOKUP(Table1[[#This Row],[Hauptkörper - B3 - Art]],'DD FD'!B:C,2,FALSE))</f>
        <v/>
      </c>
      <c r="LV248" s="812" t="str">
        <f>IF(Table1[[#This Row],[Hauptkörper - B3 - Fraktion]]="","",VLOOKUP(Table1[[#This Row],[Hauptkörper - B3 - Fraktion]],'DD FD'!H:J,3,FALSE))</f>
        <v/>
      </c>
      <c r="LW248" s="809" t="str">
        <f>IF(Table1[[#This Row],[Hauptkörper - B3 - Gewicht
(in G)]]="","",Table1[[#This Row],[Hauptkörper - B3 - Gewicht
(in G)]])</f>
        <v/>
      </c>
      <c r="LX248" s="809" t="str">
        <f>IF(Table1[[#This Row],[Hauptkörper - B3 - Lizenzierungs-pflichtig? (X=Ja)]]="","",Table1[[#This Row],[Hauptkörper - B3 - Lizenzierungs-pflichtig? (X=Ja)]])</f>
        <v/>
      </c>
      <c r="LY248" s="812" t="str">
        <f>IF(Table1[[#This Row],[Hauptkörper - B3 - Virgin Material]]="","",VLOOKUP(Table1[[#This Row],[Hauptkörper - B3 - Virgin Material]],'DD FD'!AJ:AK,2,FALSE))</f>
        <v/>
      </c>
      <c r="LZ248" s="813" t="str">
        <f>IF(Table1[[#This Row],[Hauptkörper - B3 - Virgin Material Anteil (in %)]]="","",Table1[[#This Row],[Hauptkörper - B3 - Virgin Material Anteil (in %)]])</f>
        <v/>
      </c>
      <c r="MA248" s="812" t="str">
        <f>IF(Table1[[#This Row],[Hauptkörper - B3 - Recyceltes Material]]="","",VLOOKUP(Table1[[#This Row],[Hauptkörper - B3 - Recyceltes Material]],'DD FD'!AL:AM,2,FALSE))</f>
        <v/>
      </c>
      <c r="MB248" s="813" t="str">
        <f>IF(Table1[[#This Row],[Hauptkörper - B3 - Recyceltes Material Anteil (in %)]]="","",Table1[[#This Row],[Hauptkörper - B3 - Recyceltes Material Anteil (in %)]])</f>
        <v/>
      </c>
      <c r="MC248" s="812" t="str">
        <f>IF(Table1[[#This Row],[Hauptkörper - B3 - Beschichtung]]="","",VLOOKUP(Table1[[#This Row],[Hauptkörper - B3 - Beschichtung]],'DD FD'!AE:AF,2,FALSE))</f>
        <v/>
      </c>
      <c r="MD248" s="815" t="str">
        <f>IF(Table1[[#This Row],[Hauptkörper - B3 - Beschichtung Anteil (in %)]]="","",Table1[[#This Row],[Hauptkörper - B3 - Beschichtung Anteil (in %)]])</f>
        <v/>
      </c>
      <c r="ME248" s="811" t="str">
        <f>IF(Table1[[#This Row],[Verschluss - B1 - Art]]="","",VLOOKUP(Table1[[#This Row],[Verschluss - B1 - Art]],'DD FD'!D:E,2,FALSE))</f>
        <v/>
      </c>
      <c r="MF248" s="812" t="str">
        <f>IF(Table1[[#This Row],[Verschluss - B1 - Fraktion]]="","",VLOOKUP(Table1[[#This Row],[Verschluss - B1 - Fraktion]],'DD FD'!H:J,3,FALSE))</f>
        <v/>
      </c>
      <c r="MG248" s="809" t="str">
        <f>IF(Table1[[#This Row],[Verschluss - B1 - Gewicht (in G)]]="","",Table1[[#This Row],[Verschluss - B1 - Gewicht (in G)]])</f>
        <v/>
      </c>
      <c r="MH248" s="809" t="str">
        <f>IF(Table1[[#This Row],[Verschluss - B1 - Lizenzierungs-pflichtig? (X=Ja)]]="","",Table1[[#This Row],[Verschluss - B1 - Lizenzierungs-pflichtig? (X=Ja)]])</f>
        <v/>
      </c>
      <c r="MI248" s="809" t="str">
        <f>IF(Table1[[#This Row],[Verschluss - B1 - Trennbar vom Hauptkörper? (X=Ja)]]="","",Table1[[#This Row],[Verschluss - B1 - Trennbar vom Hauptkörper? (X=Ja)]])</f>
        <v/>
      </c>
      <c r="MJ248" s="812" t="str">
        <f>IF(Table1[[#This Row],[Verschluss - B1 - Virgin Material]]="","",VLOOKUP(Table1[[#This Row],[Verschluss - B1 - Virgin Material]],'DD FD'!AJ:AK,2,FALSE))</f>
        <v/>
      </c>
      <c r="MK248" s="813" t="str">
        <f>IF(Table1[[#This Row],[Verschluss - B1 - Virgin Material Anteil (in %)]]="","",Table1[[#This Row],[Verschluss - B1 - Virgin Material Anteil (in %)]])</f>
        <v/>
      </c>
      <c r="ML248" s="812" t="str">
        <f>IF(Table1[[#This Row],[Verschluss - B1 - Recyceltes Material]]="","",VLOOKUP(Table1[[#This Row],[Verschluss - B1 - Recyceltes Material]],'DD FD'!AL:AM,2,FALSE))</f>
        <v/>
      </c>
      <c r="MM248" s="813" t="str">
        <f>IF(Table1[[#This Row],[Verschluss - B1 - Recyceltes Material Anteil (in %)]]="","",Table1[[#This Row],[Verschluss - B1 - Recyceltes Material Anteil (in %)]])</f>
        <v/>
      </c>
      <c r="MN248" s="812" t="str">
        <f>IF(Table1[[#This Row],[Verschluss - B1 - Beschichtung]]="","",VLOOKUP(Table1[[#This Row],[Verschluss - B1 - Beschichtung]],'DD FD'!AE:AF,2,FALSE))</f>
        <v/>
      </c>
      <c r="MO248" s="815" t="str">
        <f>IF(Table1[[#This Row],[Verschluss - B1 - Beschichtung Anteil (in %)]]="","",Table1[[#This Row],[Verschluss - B1 - Beschichtung Anteil (in %)]])</f>
        <v/>
      </c>
      <c r="MP248" s="811" t="str">
        <f>IF(Table1[[#This Row],[Verschluss - B2 - Art]]="","",VLOOKUP(Table1[[#This Row],[Verschluss - B2 - Art]],'DD FD'!D:E,2,FALSE))</f>
        <v/>
      </c>
      <c r="MQ248" s="812" t="str">
        <f>IF(Table1[[#This Row],[Verschluss - B2 - Fraktion]]="","",VLOOKUP(Table1[[#This Row],[Verschluss - B2 - Fraktion]],'DD FD'!H:J,3,FALSE))</f>
        <v/>
      </c>
      <c r="MR248" s="809" t="str">
        <f>IF(Table1[[#This Row],[Verschluss - B2 - Gewicht (in G)]]="","",Table1[[#This Row],[Verschluss - B2 - Gewicht (in G)]])</f>
        <v/>
      </c>
      <c r="MS248" s="809" t="str">
        <f>IF(Table1[[#This Row],[Verschluss - B2 - Lizenzierungs-pflichtig? (X=Ja)]]="","",Table1[[#This Row],[Verschluss - B2 - Lizenzierungs-pflichtig? (X=Ja)]])</f>
        <v/>
      </c>
      <c r="MT248" s="809" t="str">
        <f>IF(Table1[[#This Row],[Verschluss - B2 - Trennbar vom Hauptkörper? (X=Ja)]]="","",Table1[[#This Row],[Verschluss - B2 - Trennbar vom Hauptkörper? (X=Ja)]])</f>
        <v/>
      </c>
      <c r="MU248" s="812" t="str">
        <f>IF(Table1[[#This Row],[Verschluss - B2 - Virgin Material]]="","",VLOOKUP(Table1[[#This Row],[Verschluss - B2 - Virgin Material]],'DD FD'!AJ:AK,2,FALSE))</f>
        <v/>
      </c>
      <c r="MV248" s="813" t="str">
        <f>IF(Table1[[#This Row],[Verschluss - B2 - Virgin Material Anteil (in %)]]="","",Table1[[#This Row],[Verschluss - B2 - Virgin Material Anteil (in %)]])</f>
        <v/>
      </c>
      <c r="MW248" s="812" t="str">
        <f>IF(Table1[[#This Row],[Verschluss - B2 - Recyceltes Material]]="","",VLOOKUP(Table1[[#This Row],[Verschluss - B2 - Recyceltes Material]],'DD FD'!AL:AM,2,FALSE))</f>
        <v/>
      </c>
      <c r="MX248" s="813" t="str">
        <f>IF(Table1[[#This Row],[Verschluss - B2 - Recyceltes Material Anteil (in %)]]="","",Table1[[#This Row],[Verschluss - B2 - Recyceltes Material Anteil (in %)]])</f>
        <v/>
      </c>
      <c r="MY248" s="812" t="str">
        <f>IF(Table1[[#This Row],[Verschluss - B2 - Beschichtung]]="","",VLOOKUP(Table1[[#This Row],[Verschluss - B2 - Beschichtung]],'DD FD'!AE:AF,2,FALSE))</f>
        <v/>
      </c>
      <c r="MZ248" s="815" t="str">
        <f>IF(Table1[[#This Row],[Verschluss - B2 - Beschichtung Anteil (in %)]]="","",Table1[[#This Row],[Verschluss - B2 - Beschichtung Anteil (in %)]])</f>
        <v/>
      </c>
      <c r="NA248" s="811" t="str">
        <f>IF(Table1[[#This Row],[Verschluss - B3 - Art]]="","",VLOOKUP(Table1[[#This Row],[Verschluss - B3 - Art]],'DD FD'!D:E,2,FALSE))</f>
        <v/>
      </c>
      <c r="NB248" s="812" t="str">
        <f>IF(Table1[[#This Row],[Verschluss - B3 - Fraktion]]="","",VLOOKUP(Table1[[#This Row],[Verschluss - B3 - Fraktion]],'DD FD'!H:J,3,FALSE))</f>
        <v/>
      </c>
      <c r="NC248" s="809" t="str">
        <f>IF(Table1[[#This Row],[Verschluss - B3 - Gewicht (in G)]]="","",Table1[[#This Row],[Verschluss - B3 - Gewicht (in G)]])</f>
        <v/>
      </c>
      <c r="ND248" s="809" t="str">
        <f>IF(Table1[[#This Row],[Verschluss - B3 - Lizenzierungs-pflichtig? (X=Ja)]]="","",Table1[[#This Row],[Verschluss - B3 - Lizenzierungs-pflichtig? (X=Ja)]])</f>
        <v/>
      </c>
      <c r="NE248" s="809" t="str">
        <f>IF(Table1[[#This Row],[Verschluss - B3 - Trennbar vom Hauptkörper? (X=Ja)]]="","",Table1[[#This Row],[Verschluss - B3 - Trennbar vom Hauptkörper? (X=Ja)]])</f>
        <v/>
      </c>
      <c r="NF248" s="812" t="str">
        <f>IF(Table1[[#This Row],[Verschluss - B3 - Virgin Material]]="","",VLOOKUP(Table1[[#This Row],[Verschluss - B3 - Virgin Material]],'DD FD'!AJ:AK,2,FALSE))</f>
        <v/>
      </c>
      <c r="NG248" s="813" t="str">
        <f>IF(Table1[[#This Row],[Verschluss - B3 - Virgin Material Anteil (in %)]]="","",Table1[[#This Row],[Verschluss - B3 - Virgin Material Anteil (in %)]])</f>
        <v/>
      </c>
      <c r="NH248" s="812" t="str">
        <f>IF(Table1[[#This Row],[Verschluss - B3 - Recyceltes Material]]="","",VLOOKUP(Table1[[#This Row],[Verschluss - B3 - Recyceltes Material]],'DD FD'!AL:AM,2,FALSE))</f>
        <v/>
      </c>
      <c r="NI248" s="813" t="str">
        <f>IF(Table1[[#This Row],[Verschluss - B3 - Recyceltes Material Anteil (in %)]]="","",Table1[[#This Row],[Verschluss - B3 - Recyceltes Material Anteil (in %)]])</f>
        <v/>
      </c>
      <c r="NJ248" s="812" t="str">
        <f>IF(Table1[[#This Row],[Verschluss - B3 - Beschichtung]]="","",VLOOKUP(Table1[[#This Row],[Verschluss - B3 - Beschichtung]],'DD FD'!AE:AF,2,FALSE))</f>
        <v/>
      </c>
      <c r="NK248" s="815" t="str">
        <f>IF(Table1[[#This Row],[Verschluss - B3 - Beschichtung Anteil (in %)]]="","",Table1[[#This Row],[Verschluss - B3 - Beschichtung Anteil (in %)]])</f>
        <v/>
      </c>
      <c r="NL248" s="811" t="str">
        <f>IF(Table1[[#This Row],[Etikett - B1 - Art]]="","",VLOOKUP(Table1[[#This Row],[Etikett - B1 - Art]],'DD FD'!F:G,2,FALSE))</f>
        <v/>
      </c>
      <c r="NM248" s="812" t="str">
        <f>IF(Table1[[#This Row],[Etikett - B1 - Fraktion]]="","",VLOOKUP(Table1[[#This Row],[Etikett - B1 - Fraktion]],'DD FD'!H:J,3,FALSE))</f>
        <v/>
      </c>
      <c r="NN248" s="809" t="str">
        <f>IF(Table1[[#This Row],[Etikett - B1 - Gewicht (in G)]]="","",Table1[[#This Row],[Etikett - B1 - Gewicht (in G)]])</f>
        <v/>
      </c>
      <c r="NO248" s="809" t="str">
        <f>IF(Table1[[#This Row],[Etikett - B1 - Lizenzierungs-pflichtig? (X=Ja)]]="","",Table1[[#This Row],[Etikett - B1 - Lizenzierungs-pflichtig? (X=Ja)]])</f>
        <v/>
      </c>
      <c r="NP248" s="809" t="str">
        <f>IF(Table1[[#This Row],[Etikett - B1 - Trennbar vom Hauptkörper? (X=Ja)]]="","",Table1[[#This Row],[Etikett - B1 - Trennbar vom Hauptkörper? (X=Ja)]])</f>
        <v/>
      </c>
      <c r="NQ248" s="812" t="str">
        <f>IF(Table1[[#This Row],[Etikett - B1 - Virgin Material]]="","",VLOOKUP(Table1[[#This Row],[Etikett - B1 - Virgin Material]],'DD FD'!AJ:AK,2,FALSE))</f>
        <v/>
      </c>
      <c r="NR248" s="813" t="str">
        <f>IF(Table1[[#This Row],[Etikett - B1 - Virgin Material Anteil (in %)]]="","",Table1[[#This Row],[Etikett - B1 - Virgin Material Anteil (in %)]])</f>
        <v/>
      </c>
      <c r="NS248" s="812" t="str">
        <f>IF(Table1[[#This Row],[Etikett - B1 - Recyceltes Material]]="","",VLOOKUP(Table1[[#This Row],[Etikett - B1 - Recyceltes Material]],'DD FD'!AL:AM,2,FALSE))</f>
        <v/>
      </c>
      <c r="NT248" s="813" t="str">
        <f>IF(Table1[[#This Row],[Etikett - B1 - Recyceltes Material Anteil (in %)]]="","",Table1[[#This Row],[Etikett - B1 - Recyceltes Material Anteil (in %)]])</f>
        <v/>
      </c>
      <c r="NU248" s="812" t="str">
        <f>IF(Table1[[#This Row],[Etikett - B1 - Beschichtung]]="","",VLOOKUP(Table1[[#This Row],[Etikett - B1 - Beschichtung]],'DD FD'!AE:AF,2,FALSE))</f>
        <v/>
      </c>
      <c r="NV248" s="815" t="str">
        <f>IF(Table1[[#This Row],[Etikett - B1 - Beschichtung Anteil (in %)]]="","",Table1[[#This Row],[Etikett - B1 - Beschichtung Anteil (in %)]])</f>
        <v/>
      </c>
      <c r="NW248" s="811" t="str">
        <f>IF(Table1[[#This Row],[Etikett - B2 - Art]]="","",VLOOKUP(Table1[[#This Row],[Etikett - B2 - Art]],'DD FD'!F:G,2,FALSE))</f>
        <v/>
      </c>
      <c r="NX248" s="812" t="str">
        <f>IF(Table1[[#This Row],[Etikett - B2 - Fraktion]]="","",VLOOKUP(Table1[[#This Row],[Etikett - B2 - Fraktion]],'DD FD'!H:J,3,FALSE))</f>
        <v/>
      </c>
      <c r="NY248" s="809" t="str">
        <f>IF(Table1[[#This Row],[Etikett - B2 - Gewicht (in G)]]="","",Table1[[#This Row],[Etikett - B2 - Gewicht (in G)]])</f>
        <v/>
      </c>
      <c r="NZ248" s="809" t="str">
        <f>IF(Table1[[#This Row],[Etikett - B2 - Lizenzierungs-pflichtig? (X=Ja)]]="","",Table1[[#This Row],[Etikett - B2 - Lizenzierungs-pflichtig? (X=Ja)]])</f>
        <v/>
      </c>
      <c r="OA248" s="809" t="str">
        <f>IF(Table1[[#This Row],[Etikett - B2 - Trennbar vom Hauptkörper? (X=Ja)]]="","",Table1[[#This Row],[Etikett - B2 - Trennbar vom Hauptkörper? (X=Ja)]])</f>
        <v/>
      </c>
      <c r="OB248" s="812" t="str">
        <f>IF(Table1[[#This Row],[Etikett - B2 - Virgin Material]]="","",VLOOKUP(Table1[[#This Row],[Etikett - B2 - Virgin Material]],'DD FD'!AJ:AK,2,FALSE))</f>
        <v/>
      </c>
      <c r="OC248" s="813" t="str">
        <f>IF(Table1[[#This Row],[Etikett - B2 - Virgin Material Anteil (in %)]]="","",Table1[[#This Row],[Etikett - B2 - Virgin Material Anteil (in %)]])</f>
        <v/>
      </c>
      <c r="OD248" s="812" t="str">
        <f>IF(Table1[[#This Row],[Etikett - B2 - Recyceltes Material]]="","",VLOOKUP(Table1[[#This Row],[Etikett - B2 - Recyceltes Material]],'DD FD'!AL:AM,2,FALSE))</f>
        <v/>
      </c>
      <c r="OE248" s="813" t="str">
        <f>IF(Table1[[#This Row],[Etikett - B2 - Recyceltes Material Anteil (in %)]]="","",Table1[[#This Row],[Etikett - B2 - Recyceltes Material Anteil (in %)]])</f>
        <v/>
      </c>
      <c r="OF248" s="812" t="str">
        <f>IF(Table1[[#This Row],[Etikett - B2 - Beschichtung]]="","",VLOOKUP(Table1[[#This Row],[Etikett - B2 - Beschichtung]],'DD FD'!AE:AF,2,FALSE))</f>
        <v/>
      </c>
      <c r="OG248" s="815" t="str">
        <f>IF(Table1[[#This Row],[Etikett - B2 - Beschichtung Anteil (in %)]]="","",Table1[[#This Row],[Etikett - B2 - Beschichtung Anteil (in %)]])</f>
        <v/>
      </c>
      <c r="OH248" s="811" t="str">
        <f>IF(Table1[[#This Row],[Etikett - B3 - Art]]="","",VLOOKUP(Table1[[#This Row],[Etikett - B3 - Art]],'DD FD'!F:G,2,FALSE))</f>
        <v/>
      </c>
      <c r="OI248" s="812" t="str">
        <f>IF(Table1[[#This Row],[Etikett - B3 - Fraktion]]="","",VLOOKUP(Table1[[#This Row],[Etikett - B3 - Fraktion]],'DD FD'!H:J,3,FALSE))</f>
        <v/>
      </c>
      <c r="OJ248" s="809" t="str">
        <f>IF(Table1[[#This Row],[Etikett - B3 - Gewicht (in G)]]="","",Table1[[#This Row],[Etikett - B3 - Gewicht (in G)]])</f>
        <v/>
      </c>
      <c r="OK248" s="809" t="str">
        <f>IF(Table1[[#This Row],[Etikett - B3 - Lizenzierungs-pflichtig? (X=Ja)]]="","",Table1[[#This Row],[Etikett - B3 - Lizenzierungs-pflichtig? (X=Ja)]])</f>
        <v/>
      </c>
      <c r="OL248" s="809" t="str">
        <f>IF(Table1[[#This Row],[Etikett - B3 - Trennbar vom Hauptkörper? (X=Ja)]]="","",Table1[[#This Row],[Etikett - B3 - Trennbar vom Hauptkörper? (X=Ja)]])</f>
        <v/>
      </c>
      <c r="OM248" s="812" t="str">
        <f>IF(Table1[[#This Row],[Etikett - B3 - Virgin Material]]="","",VLOOKUP(Table1[[#This Row],[Etikett - B3 - Virgin Material]],'DD FD'!AJ:AK,2,FALSE))</f>
        <v/>
      </c>
      <c r="ON248" s="813" t="str">
        <f>IF(Table1[[#This Row],[Etikett - B3 - Virgin Material Anteil (in %)]]="","",Table1[[#This Row],[Etikett - B3 - Virgin Material Anteil (in %)]])</f>
        <v/>
      </c>
      <c r="OO248" s="812" t="str">
        <f>IF(Table1[[#This Row],[Etikett - B3 - Recyceltes Material]]="","",VLOOKUP(Table1[[#This Row],[Etikett - B3 - Recyceltes Material]],'DD FD'!AL:AM,2,FALSE))</f>
        <v/>
      </c>
      <c r="OP248" s="813" t="str">
        <f>IF(Table1[[#This Row],[Etikett - B3 - Recyceltes Material Anteil (in %)]]="","",Table1[[#This Row],[Etikett - B3 - Recyceltes Material Anteil (in %)]])</f>
        <v/>
      </c>
      <c r="OQ248" s="812" t="str">
        <f>IF(Table1[[#This Row],[Etikett - B3 - Beschichtung]]="","",VLOOKUP(Table1[[#This Row],[Etikett - B3 - Beschichtung]],'DD FD'!AE:AF,2,FALSE))</f>
        <v/>
      </c>
      <c r="OR248" s="861" t="str">
        <f>IF(Table1[[#This Row],[Etikett - B3 - Beschichtung Anteil (in %)]]="","",Table1[[#This Row],[Etikett - B3 - Beschichtung Anteil (in %)]])</f>
        <v/>
      </c>
      <c r="OS248" s="866">
        <f>ROUNDUP(SUM(
IF(AND(LB248='DD FD'!$J$7,LD248='DD FD'!$AI$3),LC248,0),
IF(AND(LL248='DD FD'!$J$7,LN248='DD FD'!$AI$3),LM248,0),
IF(AND(LV248='DD FD'!$J$7,LX248='DD FD'!$AI$3),LW248,0),
IF(AND(MF248='DD FD'!$J$7,MH248='DD FD'!$AI$3),MG248,0),
IF(AND(MQ248='DD FD'!$J$7,MS248='DD FD'!$AI$3),MR248,0),
IF(AND(NB248='DD FD'!$J$7,ND248='DD FD'!$AI$3),NC248,0),
IF(AND(NM248='DD FD'!$J$7,NO248='DD FD'!$AI$3),NN248,0),
IF(AND(NX248='DD FD'!$J$7,NZ248='DD FD'!$AI$3),NY248,0),
IF(AND(OI248='DD FD'!$J$7,OK248='DD FD'!$AI$3),OJ248,0),
),2)</f>
        <v>0</v>
      </c>
      <c r="OT248" s="865">
        <f>ROUNDUP(SUM(
IF(AND(LB248='DD FD'!$J$6,LD248='DD FD'!$AI$3),LC248,0),
IF(AND(LL248='DD FD'!$J$6,LN248='DD FD'!$AI$3),LM248,0),
IF(AND(LV248='DD FD'!$J$6,LX248='DD FD'!$AI$3),LW248,0),
IF(AND(MF248='DD FD'!$J$6,MH248='DD FD'!$AI$3),MG248,0),
IF(AND(MQ248='DD FD'!$J$6,MS248='DD FD'!$AI$3),MR248,0),
IF(AND(NB248='DD FD'!$J$6,ND248='DD FD'!$AI$3),NC248,0),
IF(AND(NM248='DD FD'!$J$6,NO248='DD FD'!$AI$3),NN248,0),
IF(AND(NX248='DD FD'!$J$6,NZ248='DD FD'!$AI$3),NY248,0),
IF(AND(OI248='DD FD'!$J$6,OK248='DD FD'!$AI$3),OJ248,0),
),2)</f>
        <v>0</v>
      </c>
      <c r="OU248" s="865">
        <f>ROUNDUP(SUM(
IF(AND(LB248='DD FD'!$J$10,LD248='DD FD'!$AI$3),LC248,0),
IF(AND(LL248='DD FD'!$J$10,LN248='DD FD'!$AI$3),LM248,0),
IF(AND(LV248='DD FD'!$J$10,LX248='DD FD'!$AI$3),LW248,0),
IF(AND(MF248='DD FD'!$J$10,MH248='DD FD'!$AI$3),MG248,0),
IF(AND(MQ248='DD FD'!$J$10,MS248='DD FD'!$AI$3),MR248,0),
IF(AND(NB248='DD FD'!$J$10,ND248='DD FD'!$AI$3),NC248,0),
IF(AND(NM248='DD FD'!$J$10,NO248='DD FD'!$AI$3),NN248,0),
IF(AND(NX248='DD FD'!$J$10,NZ248='DD FD'!$AI$3),NY248,0),
IF(AND(OI248='DD FD'!$J$10,OK248='DD FD'!$AI$3),OJ248,0),
),2)</f>
        <v>0</v>
      </c>
      <c r="OV248" s="865">
        <f>ROUNDUP(SUM(
IF(AND(LB248='DD FD'!$J$8,LD248='DD FD'!$AI$3),LC248,0),
IF(AND(LL248='DD FD'!$J$8,LN248='DD FD'!$AI$3),LM248,0),
IF(AND(LV248='DD FD'!$J$8,LX248='DD FD'!$AI$3),LW248,0),
IF(AND(MF248='DD FD'!$J$8,MH248='DD FD'!$AI$3),MG248,0),
IF(AND(MQ248='DD FD'!$J$8,MS248='DD FD'!$AI$3),MR248,0),
IF(AND(NB248='DD FD'!$J$8,ND248='DD FD'!$AI$3),NC248,0),
IF(AND(NM248='DD FD'!$J$8,NO248='DD FD'!$AI$3),NN248,0),
IF(AND(NX248='DD FD'!$J$8,NZ248='DD FD'!$AI$3),NY248,0),
IF(AND(OI248='DD FD'!$J$8,OK248='DD FD'!$AI$3),OJ248,0),
),2)</f>
        <v>0</v>
      </c>
      <c r="OW248" s="865">
        <f>ROUNDUP(SUM(
IF(AND(LB248='DD FD'!$J$5,LD248='DD FD'!$AI$3),LC248,0),
IF(AND(LL248='DD FD'!$J$5,LN248='DD FD'!$AI$3),LM248,0),
IF(AND(LV248='DD FD'!$J$5,LX248='DD FD'!$AI$3),LW248,0),
IF(AND(MF248='DD FD'!$J$5,MH248='DD FD'!$AI$3),MG248,0),
IF(AND(MQ248='DD FD'!$J$5,MS248='DD FD'!$AI$3),MR248,0),
IF(AND(NB248='DD FD'!$J$5,ND248='DD FD'!$AI$3),NC248,0),
IF(AND(NM248='DD FD'!$J$5,NO248='DD FD'!$AI$3),NN248,0),
IF(AND(NX248='DD FD'!$J$5,NZ248='DD FD'!$AI$3),NY248,0),
IF(AND(OI248='DD FD'!$J$5,OK248='DD FD'!$AI$3),OJ248,0),
),2)</f>
        <v>0</v>
      </c>
      <c r="OX248" s="865">
        <f>ROUNDUP(SUM(
IF(AND(LB248='DD FD'!$J$9,LD248='DD FD'!$AI$3),LC248,0),
IF(AND(LL248='DD FD'!$J$9,LN248='DD FD'!$AI$3),LM248,0),
IF(AND(LV248='DD FD'!$J$9,LX248='DD FD'!$AI$3),LW248,0),
IF(AND(MF248='DD FD'!$J$9,MH248='DD FD'!$AI$3),MG248,0),
IF(AND(MQ248='DD FD'!$J$9,MS248='DD FD'!$AI$3),MR248,0),
IF(AND(NB248='DD FD'!$J$9,ND248='DD FD'!$AI$3),NC248,0),
IF(AND(NM248='DD FD'!$J$9,NO248='DD FD'!$AI$3),NN248,0),
IF(AND(NX248='DD FD'!$J$9,NZ248='DD FD'!$AI$3),NY248,0),
IF(AND(OI248='DD FD'!$J$9,OK248='DD FD'!$AI$3),OJ248,0),
),2)</f>
        <v>0</v>
      </c>
      <c r="OY248" s="865">
        <f>ROUNDUP(SUM(
IF(AND(LB248='DD FD'!$J$4,LD248='DD FD'!$AI$3),LC248,0),
IF(AND(LL248='DD FD'!$J$4,LN248='DD FD'!$AI$3),LM248,0),
IF(AND(LV248='DD FD'!$J$4,LX248='DD FD'!$AI$3),LW248,0),
IF(AND(MF248='DD FD'!$J$4,MH248='DD FD'!$AI$3),MG248,0),
IF(AND(MQ248='DD FD'!$J$4,MS248='DD FD'!$AI$3),MR248,0),
IF(AND(NB248='DD FD'!$J$4,ND248='DD FD'!$AI$3),NC248,0),
IF(AND(NM248='DD FD'!$J$4,NO248='DD FD'!$AI$3),NN248,0),
IF(AND(NX248='DD FD'!$J$4,NZ248='DD FD'!$AI$3),NY248,0),
IF(AND(OI248='DD FD'!$J$4,OK248='DD FD'!$AI$3),OJ248,0),
),2)</f>
        <v>0</v>
      </c>
      <c r="OZ248" s="867">
        <f>ROUNDUP(SUM(
IF(AND(LB248='DD FD'!$J$11,LD248='DD FD'!$AI$3),LC248,0),
IF(AND(LL248='DD FD'!$J$11,LN248='DD FD'!$AI$3),LM248,0),
IF(AND(LV248='DD FD'!$J$11,LX248='DD FD'!$AI$3),LW248,0),
IF(AND(MF248='DD FD'!$J$11,MH248='DD FD'!$AI$3),MG248,0),
IF(AND(MQ248='DD FD'!$J$11,MS248='DD FD'!$AI$3),MR248,0),
IF(AND(NB248='DD FD'!$J$11,ND248='DD FD'!$AI$3),NC248,0),
IF(AND(NM248='DD FD'!$J$11,NO248='DD FD'!$AI$3),NN248,0),
IF(AND(NX248='DD FD'!$J$11,NZ248='DD FD'!$AI$3),NY248,0),
IF(AND(OI248='DD FD'!$J$11,OK248='DD FD'!$AI$3),OJ248,0),
),2)</f>
        <v>0</v>
      </c>
    </row>
    <row r="249" spans="1:416">
      <c r="A249" s="663"/>
      <c r="B249" s="182"/>
      <c r="C249" s="282"/>
      <c r="D249" s="282"/>
      <c r="E249" s="183"/>
      <c r="F249" s="355"/>
      <c r="G249" s="359"/>
      <c r="H249" s="664"/>
      <c r="I249" s="173"/>
      <c r="J249" s="161" t="str">
        <f t="shared" si="81"/>
        <v/>
      </c>
      <c r="K249" s="633" t="str">
        <f t="shared" si="98"/>
        <v/>
      </c>
      <c r="L249" s="636"/>
      <c r="M249" s="124" t="str">
        <f t="shared" si="99"/>
        <v/>
      </c>
      <c r="N249" s="125" t="str">
        <f t="shared" si="82"/>
        <v/>
      </c>
      <c r="O249" s="175"/>
      <c r="P249" s="175"/>
      <c r="Q249" s="126" t="str">
        <f t="shared" si="100"/>
        <v/>
      </c>
      <c r="R249" s="184"/>
      <c r="S249" s="184"/>
      <c r="T249" s="182"/>
      <c r="U249" s="182"/>
      <c r="V249" s="182"/>
      <c r="W249" s="358"/>
      <c r="X249" s="182"/>
      <c r="Y249" s="183"/>
      <c r="Z249" s="123"/>
      <c r="AA249" s="176"/>
      <c r="AB249" s="176"/>
      <c r="AC249" s="176"/>
      <c r="AD249" s="176"/>
      <c r="AE249" s="176"/>
      <c r="AF249" s="176"/>
      <c r="AG249" s="127" t="str">
        <f t="shared" si="101"/>
        <v/>
      </c>
      <c r="AH249" s="127" t="str">
        <f t="shared" si="102"/>
        <v/>
      </c>
      <c r="AI249" s="370"/>
      <c r="AJ249" s="635"/>
      <c r="AK249" s="619" t="str">
        <f t="shared" si="103"/>
        <v/>
      </c>
      <c r="AL249" s="124" t="str">
        <f t="shared" si="83"/>
        <v/>
      </c>
      <c r="AM249" s="124" t="str">
        <f t="shared" si="84"/>
        <v/>
      </c>
      <c r="AN249" s="124" t="str">
        <f t="shared" si="85"/>
        <v/>
      </c>
      <c r="AO249" s="124" t="str">
        <f t="shared" si="86"/>
        <v/>
      </c>
      <c r="AP249" s="184"/>
      <c r="AQ249" s="182"/>
      <c r="AR249" s="182"/>
      <c r="AS249" s="182"/>
      <c r="AT249" s="182"/>
      <c r="AU249" s="127" t="str">
        <f t="shared" si="87"/>
        <v/>
      </c>
      <c r="AV249" s="354"/>
      <c r="AW249" s="127" t="str">
        <f t="shared" si="88"/>
        <v/>
      </c>
      <c r="AX249" s="144" t="str">
        <f t="shared" si="89"/>
        <v/>
      </c>
      <c r="AY249" s="182"/>
      <c r="AZ249" s="23"/>
      <c r="BA249" s="23"/>
      <c r="BB249" s="183"/>
      <c r="BC249" s="622"/>
      <c r="BD249" s="649" t="str">
        <f t="shared" si="104"/>
        <v/>
      </c>
      <c r="BE249" s="354"/>
      <c r="BF249" s="192" t="str">
        <f t="shared" si="105"/>
        <v/>
      </c>
      <c r="BG249" s="159"/>
      <c r="BH249" s="159"/>
      <c r="BI249" s="182"/>
      <c r="BJ249" s="194"/>
      <c r="BK249" s="194"/>
      <c r="BL249" s="194"/>
      <c r="BM249" s="127" t="str">
        <f t="shared" si="90"/>
        <v/>
      </c>
      <c r="BN249" s="194"/>
      <c r="BO249" s="178" t="str">
        <f t="shared" si="91"/>
        <v/>
      </c>
      <c r="BP249" s="191"/>
      <c r="BQ249" s="182"/>
      <c r="BR249" s="23"/>
      <c r="BS249" s="23"/>
      <c r="BT249" s="23"/>
      <c r="BU249" s="651"/>
      <c r="BV249" s="647"/>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633" t="str">
        <f t="shared" si="106"/>
        <v/>
      </c>
      <c r="DY249" s="736"/>
      <c r="DZ249" s="334"/>
      <c r="EA249" s="736"/>
      <c r="EB249" s="197"/>
      <c r="EC249" s="194"/>
      <c r="ED249" s="197"/>
      <c r="EE249" s="197"/>
      <c r="EF249" s="194"/>
      <c r="EG249" s="194"/>
      <c r="EH249" s="194"/>
      <c r="EI249" s="123" t="str">
        <f t="shared" si="92"/>
        <v/>
      </c>
      <c r="EJ249" s="194"/>
      <c r="EK249" s="620" t="str">
        <f t="shared" si="93"/>
        <v/>
      </c>
      <c r="EL249" s="756"/>
      <c r="EM249" s="620" t="str">
        <f t="shared" si="107"/>
        <v/>
      </c>
      <c r="EN249" s="733"/>
      <c r="EO249" s="163"/>
      <c r="EP249" s="163"/>
      <c r="EQ249" s="163"/>
      <c r="ER249" s="163"/>
      <c r="ES249" s="163"/>
      <c r="ET249" s="163"/>
      <c r="EU249" s="163"/>
      <c r="EV249" s="163"/>
      <c r="EW249" s="163"/>
      <c r="EX249" s="163"/>
      <c r="EY249" s="163"/>
      <c r="EZ249" s="163"/>
      <c r="FA249" s="163"/>
      <c r="FB249" s="163"/>
      <c r="FC249" s="742"/>
      <c r="FD249" s="648" t="str">
        <f t="shared" si="94"/>
        <v/>
      </c>
      <c r="FE249" s="183"/>
      <c r="FF249" s="201"/>
      <c r="FG249" s="201"/>
      <c r="FH249" s="201"/>
      <c r="FI249" s="201"/>
      <c r="FJ249" s="201"/>
      <c r="FK249" s="201"/>
      <c r="FL249" s="182"/>
      <c r="FM249" s="182"/>
      <c r="FN249" s="334"/>
      <c r="FO249" s="123" t="str">
        <f t="shared" si="95"/>
        <v/>
      </c>
      <c r="FP249" s="889" t="str">
        <f>IF(Table1[[#This Row],[Baumwollanteil (in %)]]&lt;&gt;"","05","")</f>
        <v/>
      </c>
      <c r="FQ249" s="999"/>
      <c r="FR249" s="179" t="str">
        <f t="shared" si="96"/>
        <v/>
      </c>
      <c r="FS249" s="175"/>
      <c r="FT249" s="175"/>
      <c r="FU249" s="175"/>
      <c r="FV249" s="745" t="str">
        <f t="shared" si="97"/>
        <v/>
      </c>
      <c r="FZ249" s="24"/>
      <c r="GA249" s="24"/>
      <c r="GC249" s="1010" t="str">
        <f>IF(Table1[[#This Row],[Global Trade Item Number (GTIN)]]="","",Table1[[#This Row],[Global Trade Item Number (GTIN)]])</f>
        <v/>
      </c>
      <c r="GD249" s="790" t="str">
        <f>IF(Table1[[#This Row],[WAWI-Nr./ Kreditoren-Nummer
(ASDV)]]&lt;&gt;"",Table1[[#This Row],[WAWI-Nr./ Kreditoren-Nummer
(ASDV)]],"")</f>
        <v/>
      </c>
      <c r="GE249" s="190"/>
      <c r="GF249" s="790" t="str">
        <f>IF(Table1[[#This Row],[Gültig ab (Datum)]]&lt;&gt;"","31.12.9999","")</f>
        <v/>
      </c>
      <c r="GG249" s="190"/>
      <c r="GH249" s="190"/>
      <c r="GI249" s="616"/>
      <c r="GJ249" s="765"/>
      <c r="GK249" s="763"/>
      <c r="GL249" s="617"/>
      <c r="GM249" s="617"/>
      <c r="GN249" s="617"/>
      <c r="GO249" s="617"/>
      <c r="GP249" s="617"/>
      <c r="GQ249" s="775"/>
      <c r="GR249" s="771"/>
      <c r="GS249" s="159"/>
      <c r="GT249" s="610"/>
      <c r="GU249" s="610"/>
      <c r="GV249" s="610"/>
      <c r="GW249" s="610"/>
      <c r="GX249" s="610"/>
      <c r="GY249" s="610"/>
      <c r="GZ249" s="610"/>
      <c r="HA249" s="610"/>
      <c r="HB249" s="771"/>
      <c r="HC249" s="610"/>
      <c r="HD249" s="610"/>
      <c r="HE249" s="610"/>
      <c r="HF249" s="610"/>
      <c r="HG249" s="610"/>
      <c r="HH249" s="610"/>
      <c r="HI249" s="610"/>
      <c r="HJ249" s="610"/>
      <c r="HK249" s="610"/>
      <c r="HL249" s="771"/>
      <c r="HM249" s="610"/>
      <c r="HN249" s="610"/>
      <c r="HO249" s="610"/>
      <c r="HP249" s="610"/>
      <c r="HQ249" s="610"/>
      <c r="HR249" s="610"/>
      <c r="HS249" s="610"/>
      <c r="HT249" s="610"/>
      <c r="HU249" s="610"/>
      <c r="HV249" s="771"/>
      <c r="HW249" s="610"/>
      <c r="HX249" s="610"/>
      <c r="HY249" s="610"/>
      <c r="HZ249" s="610"/>
      <c r="IA249" s="610"/>
      <c r="IB249" s="610"/>
      <c r="IC249" s="610"/>
      <c r="ID249" s="610"/>
      <c r="IE249" s="610"/>
      <c r="IF249" s="610"/>
      <c r="IG249" s="771"/>
      <c r="IH249" s="610"/>
      <c r="II249" s="610"/>
      <c r="IJ249" s="610"/>
      <c r="IK249" s="610"/>
      <c r="IL249" s="610"/>
      <c r="IM249" s="610"/>
      <c r="IN249" s="610"/>
      <c r="IO249" s="610"/>
      <c r="IP249" s="610"/>
      <c r="IQ249" s="610"/>
      <c r="IR249" s="771"/>
      <c r="IS249" s="610"/>
      <c r="IT249" s="610"/>
      <c r="IU249" s="610"/>
      <c r="IV249" s="610"/>
      <c r="IW249" s="610"/>
      <c r="IX249" s="610"/>
      <c r="IY249" s="610"/>
      <c r="IZ249" s="610"/>
      <c r="JA249" s="610"/>
      <c r="JB249" s="610"/>
      <c r="JC249" s="771"/>
      <c r="JD249" s="610"/>
      <c r="JE249" s="610"/>
      <c r="JF249" s="610"/>
      <c r="JG249" s="610"/>
      <c r="JH249" s="610"/>
      <c r="JI249" s="610"/>
      <c r="JJ249" s="610"/>
      <c r="JK249" s="610"/>
      <c r="JL249" s="610"/>
      <c r="JM249" s="827"/>
      <c r="JN249" s="771"/>
      <c r="JO249" s="610"/>
      <c r="JP249" s="610"/>
      <c r="JQ249" s="610"/>
      <c r="JR249" s="610"/>
      <c r="JS249" s="610"/>
      <c r="JT249" s="610"/>
      <c r="JU249" s="610"/>
      <c r="JV249" s="610"/>
      <c r="JW249" s="610"/>
      <c r="JX249" s="610"/>
      <c r="JY249" s="771"/>
      <c r="JZ249" s="610"/>
      <c r="KA249" s="610"/>
      <c r="KB249" s="610"/>
      <c r="KC249" s="610"/>
      <c r="KD249" s="610"/>
      <c r="KE249" s="610"/>
      <c r="KF249" s="610"/>
      <c r="KG249" s="610"/>
      <c r="KH249" s="610"/>
      <c r="KI249" s="610"/>
      <c r="KL249" s="803" t="str">
        <f>IF(Table1[[#This Row],[GTIN]]&lt;&gt;"",Table1[[#This Row],[GTIN]],"")</f>
        <v/>
      </c>
      <c r="KM249" s="804" t="str">
        <f>Table1[[#This Row],[Kreditor]]</f>
        <v/>
      </c>
      <c r="KN249" s="805" t="str">
        <f>IF(Table1[[#This Row],[Gültig ab (Datum)]]&lt;&gt;"",Table1[[#This Row],[Gültig ab (Datum)]],"")</f>
        <v/>
      </c>
      <c r="KO249" s="805" t="str">
        <f>Table1[[#This Row],[Gültig bis]]</f>
        <v/>
      </c>
      <c r="KP249" s="818" t="str">
        <f>IF(Table1[[#This Row],[Artikel verpackt? 
(X=Ja)]]="","",Table1[[#This Row],[Artikel verpackt? 
(X=Ja)]])</f>
        <v/>
      </c>
      <c r="KQ249" s="806" t="str">
        <f>IF(Table1[[#This Row],[Verpackung recyclingfähig?
(X=Ja)]]="","",Table1[[#This Row],[Verpackung recyclingfähig?
(X=Ja)]])</f>
        <v/>
      </c>
      <c r="KR249" s="807"/>
      <c r="KS249" s="808"/>
      <c r="KT249" s="809"/>
      <c r="KU249" s="809"/>
      <c r="KV249" s="809"/>
      <c r="KW249" s="809"/>
      <c r="KX249" s="809"/>
      <c r="KY249" s="809"/>
      <c r="KZ249" s="810"/>
      <c r="LA249" s="811" t="str">
        <f>IF(Table1[[#This Row],[Hauptkörper - B1 - Art]]="","",VLOOKUP(Table1[[#This Row],[Hauptkörper - B1 - Art]],'DD FD'!B:C,2,FALSE))</f>
        <v/>
      </c>
      <c r="LB249" s="812" t="str">
        <f>IF(Table1[[#This Row],[Hauptkörper - B1 - Fraktion]]="","",VLOOKUP(Table1[[#This Row],[Hauptkörper - B1 - Fraktion]],'DD FD'!H:J,3,FALSE))</f>
        <v/>
      </c>
      <c r="LC249" s="809" t="str">
        <f>IF(Table1[[#This Row],[Hauptkörper - B1 - Gewicht
(in G)]]="","",Table1[[#This Row],[Hauptkörper - B1 - Gewicht
(in G)]])</f>
        <v/>
      </c>
      <c r="LD249" s="809" t="str">
        <f>IF(Table1[[#This Row],[Hauptkörper - B1 - Lizenzierungs-pflichtig? (X=Ja)]]="","",Table1[[#This Row],[Hauptkörper - B1 - Lizenzierungs-pflichtig? (X=Ja)]])</f>
        <v/>
      </c>
      <c r="LE249" s="812" t="str">
        <f>IF(Table1[[#This Row],[Hauptkörper - B1 - Virgin Material]]="","",VLOOKUP(Table1[[#This Row],[Hauptkörper - B1 - Virgin Material]],'DD FD'!AJ:AK,2,FALSE))</f>
        <v/>
      </c>
      <c r="LF249" s="813" t="str">
        <f>IF(Table1[[#This Row],[Hauptkörper - B1 - Virgin Material Anteil (in %)]]="","",Table1[[#This Row],[Hauptkörper - B1 - Virgin Material Anteil (in %)]])</f>
        <v/>
      </c>
      <c r="LG249" s="812" t="str">
        <f>IF(Table1[[#This Row],[Hauptkörper - B1 - Recyceltes Material]]="","",VLOOKUP(Table1[[#This Row],[Hauptkörper - B1 - Recyceltes Material]],'DD FD'!AL:AM,2,FALSE))</f>
        <v/>
      </c>
      <c r="LH249" s="813" t="str">
        <f>IF(Table1[[#This Row],[Hauptkörper - B1 - Recyceltes Material Anteil (in %)]]="","",Table1[[#This Row],[Hauptkörper - B1 - Recyceltes Material Anteil (in %)]])</f>
        <v/>
      </c>
      <c r="LI249" s="814" t="str">
        <f>IF(Table1[[#This Row],[Hauptkörper - B1 - Beschichtung]]="","",VLOOKUP(Table1[[#This Row],[Hauptkörper - B1 - Beschichtung]],'DD FD'!AE:AF,2,FALSE))</f>
        <v/>
      </c>
      <c r="LJ249" s="815" t="str">
        <f>IF(Table1[[#This Row],[Hauptkörper - B1 - Beschichtung Anteil (in %)]]="","",Table1[[#This Row],[Hauptkörper - B1 - Beschichtung Anteil (in %)]])</f>
        <v/>
      </c>
      <c r="LK249" s="811" t="str">
        <f>IF(Table1[[#This Row],[Hauptkörper - B2 - Art]]="","",VLOOKUP(Table1[[#This Row],[Hauptkörper - B2 - Art]],'DD FD'!B:C,2,FALSE))</f>
        <v/>
      </c>
      <c r="LL249" s="812" t="str">
        <f>IF(Table1[[#This Row],[Hauptkörper - B2 - Fraktion]]="","",VLOOKUP(Table1[[#This Row],[Hauptkörper - B2 - Fraktion]],'DD FD'!H:J,3,FALSE))</f>
        <v/>
      </c>
      <c r="LM249" s="809" t="str">
        <f>IF(Table1[[#This Row],[Hauptkörper - B2 - Gewicht
(in G)]]="","",Table1[[#This Row],[Hauptkörper - B2 - Gewicht
(in G)]])</f>
        <v/>
      </c>
      <c r="LN249" s="809" t="str">
        <f>IF(Table1[[#This Row],[Hauptkörper - B2 - Lizenzierungs-pflichtig? (X=Ja)]]="","",Table1[[#This Row],[Hauptkörper - B2 - Lizenzierungs-pflichtig? (X=Ja)]])</f>
        <v/>
      </c>
      <c r="LO249" s="812" t="str">
        <f>IF(Table1[[#This Row],[Hauptkörper - B2 - Virgin Material]]="","",VLOOKUP(Table1[[#This Row],[Hauptkörper - B2 - Virgin Material]],'DD FD'!AJ:AK,2,FALSE))</f>
        <v/>
      </c>
      <c r="LP249" s="813" t="str">
        <f>IF(Table1[[#This Row],[Hauptkörper - B2 - Virgin Material Anteil (in %)]]="","",Table1[[#This Row],[Hauptkörper - B2 - Virgin Material Anteil (in %)]])</f>
        <v/>
      </c>
      <c r="LQ249" s="812" t="str">
        <f>IF(Table1[[#This Row],[Hauptkörper - B2 - Recyceltes Material]]="","",VLOOKUP(Table1[[#This Row],[Hauptkörper - B2 - Recyceltes Material]],'DD FD'!AL:AM,2,FALSE))</f>
        <v/>
      </c>
      <c r="LR249" s="813" t="str">
        <f>IF(Table1[[#This Row],[Hauptkörper - B2 - Recyceltes Material Anteil (in %)]]="","",Table1[[#This Row],[Hauptkörper - B2 - Recyceltes Material Anteil (in %)]])</f>
        <v/>
      </c>
      <c r="LS249" s="812" t="str">
        <f>IF(Table1[[#This Row],[Hauptkörper - B2 - Beschichtung]]="","",VLOOKUP(Table1[[#This Row],[Hauptkörper - B2 - Beschichtung]],'DD FD'!AE:AF,2,FALSE))</f>
        <v/>
      </c>
      <c r="LT249" s="815" t="str">
        <f>IF(Table1[[#This Row],[Hauptkörper - B2 - Beschichtung Anteil (in %)]]="","",Table1[[#This Row],[Hauptkörper - B2 - Beschichtung Anteil (in %)]])</f>
        <v/>
      </c>
      <c r="LU249" s="811" t="str">
        <f>IF(Table1[[#This Row],[Hauptkörper - B3 - Art]]="","",VLOOKUP(Table1[[#This Row],[Hauptkörper - B3 - Art]],'DD FD'!B:C,2,FALSE))</f>
        <v/>
      </c>
      <c r="LV249" s="812" t="str">
        <f>IF(Table1[[#This Row],[Hauptkörper - B3 - Fraktion]]="","",VLOOKUP(Table1[[#This Row],[Hauptkörper - B3 - Fraktion]],'DD FD'!H:J,3,FALSE))</f>
        <v/>
      </c>
      <c r="LW249" s="809" t="str">
        <f>IF(Table1[[#This Row],[Hauptkörper - B3 - Gewicht
(in G)]]="","",Table1[[#This Row],[Hauptkörper - B3 - Gewicht
(in G)]])</f>
        <v/>
      </c>
      <c r="LX249" s="809" t="str">
        <f>IF(Table1[[#This Row],[Hauptkörper - B3 - Lizenzierungs-pflichtig? (X=Ja)]]="","",Table1[[#This Row],[Hauptkörper - B3 - Lizenzierungs-pflichtig? (X=Ja)]])</f>
        <v/>
      </c>
      <c r="LY249" s="812" t="str">
        <f>IF(Table1[[#This Row],[Hauptkörper - B3 - Virgin Material]]="","",VLOOKUP(Table1[[#This Row],[Hauptkörper - B3 - Virgin Material]],'DD FD'!AJ:AK,2,FALSE))</f>
        <v/>
      </c>
      <c r="LZ249" s="813" t="str">
        <f>IF(Table1[[#This Row],[Hauptkörper - B3 - Virgin Material Anteil (in %)]]="","",Table1[[#This Row],[Hauptkörper - B3 - Virgin Material Anteil (in %)]])</f>
        <v/>
      </c>
      <c r="MA249" s="812" t="str">
        <f>IF(Table1[[#This Row],[Hauptkörper - B3 - Recyceltes Material]]="","",VLOOKUP(Table1[[#This Row],[Hauptkörper - B3 - Recyceltes Material]],'DD FD'!AL:AM,2,FALSE))</f>
        <v/>
      </c>
      <c r="MB249" s="813" t="str">
        <f>IF(Table1[[#This Row],[Hauptkörper - B3 - Recyceltes Material Anteil (in %)]]="","",Table1[[#This Row],[Hauptkörper - B3 - Recyceltes Material Anteil (in %)]])</f>
        <v/>
      </c>
      <c r="MC249" s="812" t="str">
        <f>IF(Table1[[#This Row],[Hauptkörper - B3 - Beschichtung]]="","",VLOOKUP(Table1[[#This Row],[Hauptkörper - B3 - Beschichtung]],'DD FD'!AE:AF,2,FALSE))</f>
        <v/>
      </c>
      <c r="MD249" s="815" t="str">
        <f>IF(Table1[[#This Row],[Hauptkörper - B3 - Beschichtung Anteil (in %)]]="","",Table1[[#This Row],[Hauptkörper - B3 - Beschichtung Anteil (in %)]])</f>
        <v/>
      </c>
      <c r="ME249" s="811" t="str">
        <f>IF(Table1[[#This Row],[Verschluss - B1 - Art]]="","",VLOOKUP(Table1[[#This Row],[Verschluss - B1 - Art]],'DD FD'!D:E,2,FALSE))</f>
        <v/>
      </c>
      <c r="MF249" s="812" t="str">
        <f>IF(Table1[[#This Row],[Verschluss - B1 - Fraktion]]="","",VLOOKUP(Table1[[#This Row],[Verschluss - B1 - Fraktion]],'DD FD'!H:J,3,FALSE))</f>
        <v/>
      </c>
      <c r="MG249" s="809" t="str">
        <f>IF(Table1[[#This Row],[Verschluss - B1 - Gewicht (in G)]]="","",Table1[[#This Row],[Verschluss - B1 - Gewicht (in G)]])</f>
        <v/>
      </c>
      <c r="MH249" s="809" t="str">
        <f>IF(Table1[[#This Row],[Verschluss - B1 - Lizenzierungs-pflichtig? (X=Ja)]]="","",Table1[[#This Row],[Verschluss - B1 - Lizenzierungs-pflichtig? (X=Ja)]])</f>
        <v/>
      </c>
      <c r="MI249" s="809" t="str">
        <f>IF(Table1[[#This Row],[Verschluss - B1 - Trennbar vom Hauptkörper? (X=Ja)]]="","",Table1[[#This Row],[Verschluss - B1 - Trennbar vom Hauptkörper? (X=Ja)]])</f>
        <v/>
      </c>
      <c r="MJ249" s="812" t="str">
        <f>IF(Table1[[#This Row],[Verschluss - B1 - Virgin Material]]="","",VLOOKUP(Table1[[#This Row],[Verschluss - B1 - Virgin Material]],'DD FD'!AJ:AK,2,FALSE))</f>
        <v/>
      </c>
      <c r="MK249" s="813" t="str">
        <f>IF(Table1[[#This Row],[Verschluss - B1 - Virgin Material Anteil (in %)]]="","",Table1[[#This Row],[Verschluss - B1 - Virgin Material Anteil (in %)]])</f>
        <v/>
      </c>
      <c r="ML249" s="812" t="str">
        <f>IF(Table1[[#This Row],[Verschluss - B1 - Recyceltes Material]]="","",VLOOKUP(Table1[[#This Row],[Verschluss - B1 - Recyceltes Material]],'DD FD'!AL:AM,2,FALSE))</f>
        <v/>
      </c>
      <c r="MM249" s="813" t="str">
        <f>IF(Table1[[#This Row],[Verschluss - B1 - Recyceltes Material Anteil (in %)]]="","",Table1[[#This Row],[Verschluss - B1 - Recyceltes Material Anteil (in %)]])</f>
        <v/>
      </c>
      <c r="MN249" s="812" t="str">
        <f>IF(Table1[[#This Row],[Verschluss - B1 - Beschichtung]]="","",VLOOKUP(Table1[[#This Row],[Verschluss - B1 - Beschichtung]],'DD FD'!AE:AF,2,FALSE))</f>
        <v/>
      </c>
      <c r="MO249" s="815" t="str">
        <f>IF(Table1[[#This Row],[Verschluss - B1 - Beschichtung Anteil (in %)]]="","",Table1[[#This Row],[Verschluss - B1 - Beschichtung Anteil (in %)]])</f>
        <v/>
      </c>
      <c r="MP249" s="811" t="str">
        <f>IF(Table1[[#This Row],[Verschluss - B2 - Art]]="","",VLOOKUP(Table1[[#This Row],[Verschluss - B2 - Art]],'DD FD'!D:E,2,FALSE))</f>
        <v/>
      </c>
      <c r="MQ249" s="812" t="str">
        <f>IF(Table1[[#This Row],[Verschluss - B2 - Fraktion]]="","",VLOOKUP(Table1[[#This Row],[Verschluss - B2 - Fraktion]],'DD FD'!H:J,3,FALSE))</f>
        <v/>
      </c>
      <c r="MR249" s="809" t="str">
        <f>IF(Table1[[#This Row],[Verschluss - B2 - Gewicht (in G)]]="","",Table1[[#This Row],[Verschluss - B2 - Gewicht (in G)]])</f>
        <v/>
      </c>
      <c r="MS249" s="809" t="str">
        <f>IF(Table1[[#This Row],[Verschluss - B2 - Lizenzierungs-pflichtig? (X=Ja)]]="","",Table1[[#This Row],[Verschluss - B2 - Lizenzierungs-pflichtig? (X=Ja)]])</f>
        <v/>
      </c>
      <c r="MT249" s="809" t="str">
        <f>IF(Table1[[#This Row],[Verschluss - B2 - Trennbar vom Hauptkörper? (X=Ja)]]="","",Table1[[#This Row],[Verschluss - B2 - Trennbar vom Hauptkörper? (X=Ja)]])</f>
        <v/>
      </c>
      <c r="MU249" s="812" t="str">
        <f>IF(Table1[[#This Row],[Verschluss - B2 - Virgin Material]]="","",VLOOKUP(Table1[[#This Row],[Verschluss - B2 - Virgin Material]],'DD FD'!AJ:AK,2,FALSE))</f>
        <v/>
      </c>
      <c r="MV249" s="813" t="str">
        <f>IF(Table1[[#This Row],[Verschluss - B2 - Virgin Material Anteil (in %)]]="","",Table1[[#This Row],[Verschluss - B2 - Virgin Material Anteil (in %)]])</f>
        <v/>
      </c>
      <c r="MW249" s="812" t="str">
        <f>IF(Table1[[#This Row],[Verschluss - B2 - Recyceltes Material]]="","",VLOOKUP(Table1[[#This Row],[Verschluss - B2 - Recyceltes Material]],'DD FD'!AL:AM,2,FALSE))</f>
        <v/>
      </c>
      <c r="MX249" s="813" t="str">
        <f>IF(Table1[[#This Row],[Verschluss - B2 - Recyceltes Material Anteil (in %)]]="","",Table1[[#This Row],[Verschluss - B2 - Recyceltes Material Anteil (in %)]])</f>
        <v/>
      </c>
      <c r="MY249" s="812" t="str">
        <f>IF(Table1[[#This Row],[Verschluss - B2 - Beschichtung]]="","",VLOOKUP(Table1[[#This Row],[Verschluss - B2 - Beschichtung]],'DD FD'!AE:AF,2,FALSE))</f>
        <v/>
      </c>
      <c r="MZ249" s="815" t="str">
        <f>IF(Table1[[#This Row],[Verschluss - B2 - Beschichtung Anteil (in %)]]="","",Table1[[#This Row],[Verschluss - B2 - Beschichtung Anteil (in %)]])</f>
        <v/>
      </c>
      <c r="NA249" s="811" t="str">
        <f>IF(Table1[[#This Row],[Verschluss - B3 - Art]]="","",VLOOKUP(Table1[[#This Row],[Verschluss - B3 - Art]],'DD FD'!D:E,2,FALSE))</f>
        <v/>
      </c>
      <c r="NB249" s="812" t="str">
        <f>IF(Table1[[#This Row],[Verschluss - B3 - Fraktion]]="","",VLOOKUP(Table1[[#This Row],[Verschluss - B3 - Fraktion]],'DD FD'!H:J,3,FALSE))</f>
        <v/>
      </c>
      <c r="NC249" s="809" t="str">
        <f>IF(Table1[[#This Row],[Verschluss - B3 - Gewicht (in G)]]="","",Table1[[#This Row],[Verschluss - B3 - Gewicht (in G)]])</f>
        <v/>
      </c>
      <c r="ND249" s="809" t="str">
        <f>IF(Table1[[#This Row],[Verschluss - B3 - Lizenzierungs-pflichtig? (X=Ja)]]="","",Table1[[#This Row],[Verschluss - B3 - Lizenzierungs-pflichtig? (X=Ja)]])</f>
        <v/>
      </c>
      <c r="NE249" s="809" t="str">
        <f>IF(Table1[[#This Row],[Verschluss - B3 - Trennbar vom Hauptkörper? (X=Ja)]]="","",Table1[[#This Row],[Verschluss - B3 - Trennbar vom Hauptkörper? (X=Ja)]])</f>
        <v/>
      </c>
      <c r="NF249" s="812" t="str">
        <f>IF(Table1[[#This Row],[Verschluss - B3 - Virgin Material]]="","",VLOOKUP(Table1[[#This Row],[Verschluss - B3 - Virgin Material]],'DD FD'!AJ:AK,2,FALSE))</f>
        <v/>
      </c>
      <c r="NG249" s="813" t="str">
        <f>IF(Table1[[#This Row],[Verschluss - B3 - Virgin Material Anteil (in %)]]="","",Table1[[#This Row],[Verschluss - B3 - Virgin Material Anteil (in %)]])</f>
        <v/>
      </c>
      <c r="NH249" s="812" t="str">
        <f>IF(Table1[[#This Row],[Verschluss - B3 - Recyceltes Material]]="","",VLOOKUP(Table1[[#This Row],[Verschluss - B3 - Recyceltes Material]],'DD FD'!AL:AM,2,FALSE))</f>
        <v/>
      </c>
      <c r="NI249" s="813" t="str">
        <f>IF(Table1[[#This Row],[Verschluss - B3 - Recyceltes Material Anteil (in %)]]="","",Table1[[#This Row],[Verschluss - B3 - Recyceltes Material Anteil (in %)]])</f>
        <v/>
      </c>
      <c r="NJ249" s="812" t="str">
        <f>IF(Table1[[#This Row],[Verschluss - B3 - Beschichtung]]="","",VLOOKUP(Table1[[#This Row],[Verschluss - B3 - Beschichtung]],'DD FD'!AE:AF,2,FALSE))</f>
        <v/>
      </c>
      <c r="NK249" s="815" t="str">
        <f>IF(Table1[[#This Row],[Verschluss - B3 - Beschichtung Anteil (in %)]]="","",Table1[[#This Row],[Verschluss - B3 - Beschichtung Anteil (in %)]])</f>
        <v/>
      </c>
      <c r="NL249" s="811" t="str">
        <f>IF(Table1[[#This Row],[Etikett - B1 - Art]]="","",VLOOKUP(Table1[[#This Row],[Etikett - B1 - Art]],'DD FD'!F:G,2,FALSE))</f>
        <v/>
      </c>
      <c r="NM249" s="812" t="str">
        <f>IF(Table1[[#This Row],[Etikett - B1 - Fraktion]]="","",VLOOKUP(Table1[[#This Row],[Etikett - B1 - Fraktion]],'DD FD'!H:J,3,FALSE))</f>
        <v/>
      </c>
      <c r="NN249" s="809" t="str">
        <f>IF(Table1[[#This Row],[Etikett - B1 - Gewicht (in G)]]="","",Table1[[#This Row],[Etikett - B1 - Gewicht (in G)]])</f>
        <v/>
      </c>
      <c r="NO249" s="809" t="str">
        <f>IF(Table1[[#This Row],[Etikett - B1 - Lizenzierungs-pflichtig? (X=Ja)]]="","",Table1[[#This Row],[Etikett - B1 - Lizenzierungs-pflichtig? (X=Ja)]])</f>
        <v/>
      </c>
      <c r="NP249" s="809" t="str">
        <f>IF(Table1[[#This Row],[Etikett - B1 - Trennbar vom Hauptkörper? (X=Ja)]]="","",Table1[[#This Row],[Etikett - B1 - Trennbar vom Hauptkörper? (X=Ja)]])</f>
        <v/>
      </c>
      <c r="NQ249" s="812" t="str">
        <f>IF(Table1[[#This Row],[Etikett - B1 - Virgin Material]]="","",VLOOKUP(Table1[[#This Row],[Etikett - B1 - Virgin Material]],'DD FD'!AJ:AK,2,FALSE))</f>
        <v/>
      </c>
      <c r="NR249" s="813" t="str">
        <f>IF(Table1[[#This Row],[Etikett - B1 - Virgin Material Anteil (in %)]]="","",Table1[[#This Row],[Etikett - B1 - Virgin Material Anteil (in %)]])</f>
        <v/>
      </c>
      <c r="NS249" s="812" t="str">
        <f>IF(Table1[[#This Row],[Etikett - B1 - Recyceltes Material]]="","",VLOOKUP(Table1[[#This Row],[Etikett - B1 - Recyceltes Material]],'DD FD'!AL:AM,2,FALSE))</f>
        <v/>
      </c>
      <c r="NT249" s="813" t="str">
        <f>IF(Table1[[#This Row],[Etikett - B1 - Recyceltes Material Anteil (in %)]]="","",Table1[[#This Row],[Etikett - B1 - Recyceltes Material Anteil (in %)]])</f>
        <v/>
      </c>
      <c r="NU249" s="812" t="str">
        <f>IF(Table1[[#This Row],[Etikett - B1 - Beschichtung]]="","",VLOOKUP(Table1[[#This Row],[Etikett - B1 - Beschichtung]],'DD FD'!AE:AF,2,FALSE))</f>
        <v/>
      </c>
      <c r="NV249" s="815" t="str">
        <f>IF(Table1[[#This Row],[Etikett - B1 - Beschichtung Anteil (in %)]]="","",Table1[[#This Row],[Etikett - B1 - Beschichtung Anteil (in %)]])</f>
        <v/>
      </c>
      <c r="NW249" s="811" t="str">
        <f>IF(Table1[[#This Row],[Etikett - B2 - Art]]="","",VLOOKUP(Table1[[#This Row],[Etikett - B2 - Art]],'DD FD'!F:G,2,FALSE))</f>
        <v/>
      </c>
      <c r="NX249" s="812" t="str">
        <f>IF(Table1[[#This Row],[Etikett - B2 - Fraktion]]="","",VLOOKUP(Table1[[#This Row],[Etikett - B2 - Fraktion]],'DD FD'!H:J,3,FALSE))</f>
        <v/>
      </c>
      <c r="NY249" s="809" t="str">
        <f>IF(Table1[[#This Row],[Etikett - B2 - Gewicht (in G)]]="","",Table1[[#This Row],[Etikett - B2 - Gewicht (in G)]])</f>
        <v/>
      </c>
      <c r="NZ249" s="809" t="str">
        <f>IF(Table1[[#This Row],[Etikett - B2 - Lizenzierungs-pflichtig? (X=Ja)]]="","",Table1[[#This Row],[Etikett - B2 - Lizenzierungs-pflichtig? (X=Ja)]])</f>
        <v/>
      </c>
      <c r="OA249" s="809" t="str">
        <f>IF(Table1[[#This Row],[Etikett - B2 - Trennbar vom Hauptkörper? (X=Ja)]]="","",Table1[[#This Row],[Etikett - B2 - Trennbar vom Hauptkörper? (X=Ja)]])</f>
        <v/>
      </c>
      <c r="OB249" s="812" t="str">
        <f>IF(Table1[[#This Row],[Etikett - B2 - Virgin Material]]="","",VLOOKUP(Table1[[#This Row],[Etikett - B2 - Virgin Material]],'DD FD'!AJ:AK,2,FALSE))</f>
        <v/>
      </c>
      <c r="OC249" s="813" t="str">
        <f>IF(Table1[[#This Row],[Etikett - B2 - Virgin Material Anteil (in %)]]="","",Table1[[#This Row],[Etikett - B2 - Virgin Material Anteil (in %)]])</f>
        <v/>
      </c>
      <c r="OD249" s="812" t="str">
        <f>IF(Table1[[#This Row],[Etikett - B2 - Recyceltes Material]]="","",VLOOKUP(Table1[[#This Row],[Etikett - B2 - Recyceltes Material]],'DD FD'!AL:AM,2,FALSE))</f>
        <v/>
      </c>
      <c r="OE249" s="813" t="str">
        <f>IF(Table1[[#This Row],[Etikett - B2 - Recyceltes Material Anteil (in %)]]="","",Table1[[#This Row],[Etikett - B2 - Recyceltes Material Anteil (in %)]])</f>
        <v/>
      </c>
      <c r="OF249" s="812" t="str">
        <f>IF(Table1[[#This Row],[Etikett - B2 - Beschichtung]]="","",VLOOKUP(Table1[[#This Row],[Etikett - B2 - Beschichtung]],'DD FD'!AE:AF,2,FALSE))</f>
        <v/>
      </c>
      <c r="OG249" s="815" t="str">
        <f>IF(Table1[[#This Row],[Etikett - B2 - Beschichtung Anteil (in %)]]="","",Table1[[#This Row],[Etikett - B2 - Beschichtung Anteil (in %)]])</f>
        <v/>
      </c>
      <c r="OH249" s="811" t="str">
        <f>IF(Table1[[#This Row],[Etikett - B3 - Art]]="","",VLOOKUP(Table1[[#This Row],[Etikett - B3 - Art]],'DD FD'!F:G,2,FALSE))</f>
        <v/>
      </c>
      <c r="OI249" s="812" t="str">
        <f>IF(Table1[[#This Row],[Etikett - B3 - Fraktion]]="","",VLOOKUP(Table1[[#This Row],[Etikett - B3 - Fraktion]],'DD FD'!H:J,3,FALSE))</f>
        <v/>
      </c>
      <c r="OJ249" s="809" t="str">
        <f>IF(Table1[[#This Row],[Etikett - B3 - Gewicht (in G)]]="","",Table1[[#This Row],[Etikett - B3 - Gewicht (in G)]])</f>
        <v/>
      </c>
      <c r="OK249" s="809" t="str">
        <f>IF(Table1[[#This Row],[Etikett - B3 - Lizenzierungs-pflichtig? (X=Ja)]]="","",Table1[[#This Row],[Etikett - B3 - Lizenzierungs-pflichtig? (X=Ja)]])</f>
        <v/>
      </c>
      <c r="OL249" s="809" t="str">
        <f>IF(Table1[[#This Row],[Etikett - B3 - Trennbar vom Hauptkörper? (X=Ja)]]="","",Table1[[#This Row],[Etikett - B3 - Trennbar vom Hauptkörper? (X=Ja)]])</f>
        <v/>
      </c>
      <c r="OM249" s="812" t="str">
        <f>IF(Table1[[#This Row],[Etikett - B3 - Virgin Material]]="","",VLOOKUP(Table1[[#This Row],[Etikett - B3 - Virgin Material]],'DD FD'!AJ:AK,2,FALSE))</f>
        <v/>
      </c>
      <c r="ON249" s="813" t="str">
        <f>IF(Table1[[#This Row],[Etikett - B3 - Virgin Material Anteil (in %)]]="","",Table1[[#This Row],[Etikett - B3 - Virgin Material Anteil (in %)]])</f>
        <v/>
      </c>
      <c r="OO249" s="812" t="str">
        <f>IF(Table1[[#This Row],[Etikett - B3 - Recyceltes Material]]="","",VLOOKUP(Table1[[#This Row],[Etikett - B3 - Recyceltes Material]],'DD FD'!AL:AM,2,FALSE))</f>
        <v/>
      </c>
      <c r="OP249" s="813" t="str">
        <f>IF(Table1[[#This Row],[Etikett - B3 - Recyceltes Material Anteil (in %)]]="","",Table1[[#This Row],[Etikett - B3 - Recyceltes Material Anteil (in %)]])</f>
        <v/>
      </c>
      <c r="OQ249" s="812" t="str">
        <f>IF(Table1[[#This Row],[Etikett - B3 - Beschichtung]]="","",VLOOKUP(Table1[[#This Row],[Etikett - B3 - Beschichtung]],'DD FD'!AE:AF,2,FALSE))</f>
        <v/>
      </c>
      <c r="OR249" s="861" t="str">
        <f>IF(Table1[[#This Row],[Etikett - B3 - Beschichtung Anteil (in %)]]="","",Table1[[#This Row],[Etikett - B3 - Beschichtung Anteil (in %)]])</f>
        <v/>
      </c>
      <c r="OS249" s="866">
        <f>ROUNDUP(SUM(
IF(AND(LB249='DD FD'!$J$7,LD249='DD FD'!$AI$3),LC249,0),
IF(AND(LL249='DD FD'!$J$7,LN249='DD FD'!$AI$3),LM249,0),
IF(AND(LV249='DD FD'!$J$7,LX249='DD FD'!$AI$3),LW249,0),
IF(AND(MF249='DD FD'!$J$7,MH249='DD FD'!$AI$3),MG249,0),
IF(AND(MQ249='DD FD'!$J$7,MS249='DD FD'!$AI$3),MR249,0),
IF(AND(NB249='DD FD'!$J$7,ND249='DD FD'!$AI$3),NC249,0),
IF(AND(NM249='DD FD'!$J$7,NO249='DD FD'!$AI$3),NN249,0),
IF(AND(NX249='DD FD'!$J$7,NZ249='DD FD'!$AI$3),NY249,0),
IF(AND(OI249='DD FD'!$J$7,OK249='DD FD'!$AI$3),OJ249,0),
),2)</f>
        <v>0</v>
      </c>
      <c r="OT249" s="865">
        <f>ROUNDUP(SUM(
IF(AND(LB249='DD FD'!$J$6,LD249='DD FD'!$AI$3),LC249,0),
IF(AND(LL249='DD FD'!$J$6,LN249='DD FD'!$AI$3),LM249,0),
IF(AND(LV249='DD FD'!$J$6,LX249='DD FD'!$AI$3),LW249,0),
IF(AND(MF249='DD FD'!$J$6,MH249='DD FD'!$AI$3),MG249,0),
IF(AND(MQ249='DD FD'!$J$6,MS249='DD FD'!$AI$3),MR249,0),
IF(AND(NB249='DD FD'!$J$6,ND249='DD FD'!$AI$3),NC249,0),
IF(AND(NM249='DD FD'!$J$6,NO249='DD FD'!$AI$3),NN249,0),
IF(AND(NX249='DD FD'!$J$6,NZ249='DD FD'!$AI$3),NY249,0),
IF(AND(OI249='DD FD'!$J$6,OK249='DD FD'!$AI$3),OJ249,0),
),2)</f>
        <v>0</v>
      </c>
      <c r="OU249" s="865">
        <f>ROUNDUP(SUM(
IF(AND(LB249='DD FD'!$J$10,LD249='DD FD'!$AI$3),LC249,0),
IF(AND(LL249='DD FD'!$J$10,LN249='DD FD'!$AI$3),LM249,0),
IF(AND(LV249='DD FD'!$J$10,LX249='DD FD'!$AI$3),LW249,0),
IF(AND(MF249='DD FD'!$J$10,MH249='DD FD'!$AI$3),MG249,0),
IF(AND(MQ249='DD FD'!$J$10,MS249='DD FD'!$AI$3),MR249,0),
IF(AND(NB249='DD FD'!$J$10,ND249='DD FD'!$AI$3),NC249,0),
IF(AND(NM249='DD FD'!$J$10,NO249='DD FD'!$AI$3),NN249,0),
IF(AND(NX249='DD FD'!$J$10,NZ249='DD FD'!$AI$3),NY249,0),
IF(AND(OI249='DD FD'!$J$10,OK249='DD FD'!$AI$3),OJ249,0),
),2)</f>
        <v>0</v>
      </c>
      <c r="OV249" s="865">
        <f>ROUNDUP(SUM(
IF(AND(LB249='DD FD'!$J$8,LD249='DD FD'!$AI$3),LC249,0),
IF(AND(LL249='DD FD'!$J$8,LN249='DD FD'!$AI$3),LM249,0),
IF(AND(LV249='DD FD'!$J$8,LX249='DD FD'!$AI$3),LW249,0),
IF(AND(MF249='DD FD'!$J$8,MH249='DD FD'!$AI$3),MG249,0),
IF(AND(MQ249='DD FD'!$J$8,MS249='DD FD'!$AI$3),MR249,0),
IF(AND(NB249='DD FD'!$J$8,ND249='DD FD'!$AI$3),NC249,0),
IF(AND(NM249='DD FD'!$J$8,NO249='DD FD'!$AI$3),NN249,0),
IF(AND(NX249='DD FD'!$J$8,NZ249='DD FD'!$AI$3),NY249,0),
IF(AND(OI249='DD FD'!$J$8,OK249='DD FD'!$AI$3),OJ249,0),
),2)</f>
        <v>0</v>
      </c>
      <c r="OW249" s="865">
        <f>ROUNDUP(SUM(
IF(AND(LB249='DD FD'!$J$5,LD249='DD FD'!$AI$3),LC249,0),
IF(AND(LL249='DD FD'!$J$5,LN249='DD FD'!$AI$3),LM249,0),
IF(AND(LV249='DD FD'!$J$5,LX249='DD FD'!$AI$3),LW249,0),
IF(AND(MF249='DD FD'!$J$5,MH249='DD FD'!$AI$3),MG249,0),
IF(AND(MQ249='DD FD'!$J$5,MS249='DD FD'!$AI$3),MR249,0),
IF(AND(NB249='DD FD'!$J$5,ND249='DD FD'!$AI$3),NC249,0),
IF(AND(NM249='DD FD'!$J$5,NO249='DD FD'!$AI$3),NN249,0),
IF(AND(NX249='DD FD'!$J$5,NZ249='DD FD'!$AI$3),NY249,0),
IF(AND(OI249='DD FD'!$J$5,OK249='DD FD'!$AI$3),OJ249,0),
),2)</f>
        <v>0</v>
      </c>
      <c r="OX249" s="865">
        <f>ROUNDUP(SUM(
IF(AND(LB249='DD FD'!$J$9,LD249='DD FD'!$AI$3),LC249,0),
IF(AND(LL249='DD FD'!$J$9,LN249='DD FD'!$AI$3),LM249,0),
IF(AND(LV249='DD FD'!$J$9,LX249='DD FD'!$AI$3),LW249,0),
IF(AND(MF249='DD FD'!$J$9,MH249='DD FD'!$AI$3),MG249,0),
IF(AND(MQ249='DD FD'!$J$9,MS249='DD FD'!$AI$3),MR249,0),
IF(AND(NB249='DD FD'!$J$9,ND249='DD FD'!$AI$3),NC249,0),
IF(AND(NM249='DD FD'!$J$9,NO249='DD FD'!$AI$3),NN249,0),
IF(AND(NX249='DD FD'!$J$9,NZ249='DD FD'!$AI$3),NY249,0),
IF(AND(OI249='DD FD'!$J$9,OK249='DD FD'!$AI$3),OJ249,0),
),2)</f>
        <v>0</v>
      </c>
      <c r="OY249" s="865">
        <f>ROUNDUP(SUM(
IF(AND(LB249='DD FD'!$J$4,LD249='DD FD'!$AI$3),LC249,0),
IF(AND(LL249='DD FD'!$J$4,LN249='DD FD'!$AI$3),LM249,0),
IF(AND(LV249='DD FD'!$J$4,LX249='DD FD'!$AI$3),LW249,0),
IF(AND(MF249='DD FD'!$J$4,MH249='DD FD'!$AI$3),MG249,0),
IF(AND(MQ249='DD FD'!$J$4,MS249='DD FD'!$AI$3),MR249,0),
IF(AND(NB249='DD FD'!$J$4,ND249='DD FD'!$AI$3),NC249,0),
IF(AND(NM249='DD FD'!$J$4,NO249='DD FD'!$AI$3),NN249,0),
IF(AND(NX249='DD FD'!$J$4,NZ249='DD FD'!$AI$3),NY249,0),
IF(AND(OI249='DD FD'!$J$4,OK249='DD FD'!$AI$3),OJ249,0),
),2)</f>
        <v>0</v>
      </c>
      <c r="OZ249" s="867">
        <f>ROUNDUP(SUM(
IF(AND(LB249='DD FD'!$J$11,LD249='DD FD'!$AI$3),LC249,0),
IF(AND(LL249='DD FD'!$J$11,LN249='DD FD'!$AI$3),LM249,0),
IF(AND(LV249='DD FD'!$J$11,LX249='DD FD'!$AI$3),LW249,0),
IF(AND(MF249='DD FD'!$J$11,MH249='DD FD'!$AI$3),MG249,0),
IF(AND(MQ249='DD FD'!$J$11,MS249='DD FD'!$AI$3),MR249,0),
IF(AND(NB249='DD FD'!$J$11,ND249='DD FD'!$AI$3),NC249,0),
IF(AND(NM249='DD FD'!$J$11,NO249='DD FD'!$AI$3),NN249,0),
IF(AND(NX249='DD FD'!$J$11,NZ249='DD FD'!$AI$3),NY249,0),
IF(AND(OI249='DD FD'!$J$11,OK249='DD FD'!$AI$3),OJ249,0),
),2)</f>
        <v>0</v>
      </c>
    </row>
    <row r="250" spans="1:416">
      <c r="A250" s="663"/>
      <c r="B250" s="182"/>
      <c r="C250" s="282"/>
      <c r="D250" s="282"/>
      <c r="E250" s="183"/>
      <c r="F250" s="355"/>
      <c r="G250" s="359"/>
      <c r="H250" s="664"/>
      <c r="I250" s="173"/>
      <c r="J250" s="161" t="str">
        <f t="shared" si="81"/>
        <v/>
      </c>
      <c r="K250" s="633" t="str">
        <f t="shared" si="98"/>
        <v/>
      </c>
      <c r="L250" s="636"/>
      <c r="M250" s="124" t="str">
        <f t="shared" si="99"/>
        <v/>
      </c>
      <c r="N250" s="125" t="str">
        <f t="shared" si="82"/>
        <v/>
      </c>
      <c r="O250" s="175"/>
      <c r="P250" s="175"/>
      <c r="Q250" s="126" t="str">
        <f t="shared" si="100"/>
        <v/>
      </c>
      <c r="R250" s="184"/>
      <c r="S250" s="184"/>
      <c r="T250" s="182"/>
      <c r="U250" s="182"/>
      <c r="V250" s="182"/>
      <c r="W250" s="358"/>
      <c r="X250" s="182"/>
      <c r="Y250" s="183"/>
      <c r="Z250" s="123"/>
      <c r="AA250" s="176"/>
      <c r="AB250" s="176"/>
      <c r="AC250" s="176"/>
      <c r="AD250" s="176"/>
      <c r="AE250" s="176"/>
      <c r="AF250" s="176"/>
      <c r="AG250" s="127" t="str">
        <f t="shared" si="101"/>
        <v/>
      </c>
      <c r="AH250" s="127" t="str">
        <f t="shared" si="102"/>
        <v/>
      </c>
      <c r="AI250" s="370"/>
      <c r="AJ250" s="635"/>
      <c r="AK250" s="619" t="str">
        <f t="shared" si="103"/>
        <v/>
      </c>
      <c r="AL250" s="124" t="str">
        <f t="shared" si="83"/>
        <v/>
      </c>
      <c r="AM250" s="124" t="str">
        <f t="shared" si="84"/>
        <v/>
      </c>
      <c r="AN250" s="124" t="str">
        <f t="shared" si="85"/>
        <v/>
      </c>
      <c r="AO250" s="124" t="str">
        <f t="shared" si="86"/>
        <v/>
      </c>
      <c r="AP250" s="184"/>
      <c r="AQ250" s="182"/>
      <c r="AR250" s="182"/>
      <c r="AS250" s="182"/>
      <c r="AT250" s="182"/>
      <c r="AU250" s="127" t="str">
        <f t="shared" si="87"/>
        <v/>
      </c>
      <c r="AV250" s="354"/>
      <c r="AW250" s="127" t="str">
        <f t="shared" si="88"/>
        <v/>
      </c>
      <c r="AX250" s="144" t="str">
        <f t="shared" si="89"/>
        <v/>
      </c>
      <c r="AY250" s="182"/>
      <c r="AZ250" s="23"/>
      <c r="BA250" s="23"/>
      <c r="BB250" s="183"/>
      <c r="BC250" s="622"/>
      <c r="BD250" s="649" t="str">
        <f t="shared" si="104"/>
        <v/>
      </c>
      <c r="BE250" s="354"/>
      <c r="BF250" s="192" t="str">
        <f t="shared" si="105"/>
        <v/>
      </c>
      <c r="BG250" s="159"/>
      <c r="BH250" s="159"/>
      <c r="BI250" s="182"/>
      <c r="BJ250" s="194"/>
      <c r="BK250" s="194"/>
      <c r="BL250" s="194"/>
      <c r="BM250" s="127" t="str">
        <f t="shared" si="90"/>
        <v/>
      </c>
      <c r="BN250" s="194"/>
      <c r="BO250" s="178" t="str">
        <f t="shared" si="91"/>
        <v/>
      </c>
      <c r="BP250" s="191"/>
      <c r="BQ250" s="182"/>
      <c r="BR250" s="23"/>
      <c r="BS250" s="23"/>
      <c r="BT250" s="23"/>
      <c r="BU250" s="651"/>
      <c r="BV250" s="647"/>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633" t="str">
        <f t="shared" si="106"/>
        <v/>
      </c>
      <c r="DY250" s="736"/>
      <c r="DZ250" s="334"/>
      <c r="EA250" s="736"/>
      <c r="EB250" s="197"/>
      <c r="EC250" s="194"/>
      <c r="ED250" s="197"/>
      <c r="EE250" s="197"/>
      <c r="EF250" s="194"/>
      <c r="EG250" s="194"/>
      <c r="EH250" s="194"/>
      <c r="EI250" s="123" t="str">
        <f t="shared" si="92"/>
        <v/>
      </c>
      <c r="EJ250" s="194"/>
      <c r="EK250" s="620" t="str">
        <f t="shared" si="93"/>
        <v/>
      </c>
      <c r="EL250" s="756"/>
      <c r="EM250" s="620" t="str">
        <f t="shared" si="107"/>
        <v/>
      </c>
      <c r="EN250" s="733"/>
      <c r="EO250" s="163"/>
      <c r="EP250" s="163"/>
      <c r="EQ250" s="163"/>
      <c r="ER250" s="163"/>
      <c r="ES250" s="163"/>
      <c r="ET250" s="163"/>
      <c r="EU250" s="163"/>
      <c r="EV250" s="163"/>
      <c r="EW250" s="163"/>
      <c r="EX250" s="163"/>
      <c r="EY250" s="163"/>
      <c r="EZ250" s="163"/>
      <c r="FA250" s="163"/>
      <c r="FB250" s="163"/>
      <c r="FC250" s="742"/>
      <c r="FD250" s="648" t="str">
        <f t="shared" si="94"/>
        <v/>
      </c>
      <c r="FE250" s="183"/>
      <c r="FF250" s="201"/>
      <c r="FG250" s="201"/>
      <c r="FH250" s="201"/>
      <c r="FI250" s="201"/>
      <c r="FJ250" s="201"/>
      <c r="FK250" s="201"/>
      <c r="FL250" s="182"/>
      <c r="FM250" s="182"/>
      <c r="FN250" s="334"/>
      <c r="FO250" s="123" t="str">
        <f t="shared" si="95"/>
        <v/>
      </c>
      <c r="FP250" s="889" t="str">
        <f>IF(Table1[[#This Row],[Baumwollanteil (in %)]]&lt;&gt;"","05","")</f>
        <v/>
      </c>
      <c r="FQ250" s="999"/>
      <c r="FR250" s="179" t="str">
        <f t="shared" si="96"/>
        <v/>
      </c>
      <c r="FS250" s="175"/>
      <c r="FT250" s="175"/>
      <c r="FU250" s="175"/>
      <c r="FV250" s="745" t="str">
        <f t="shared" si="97"/>
        <v/>
      </c>
      <c r="FZ250" s="24"/>
      <c r="GA250" s="24"/>
      <c r="GC250" s="1010" t="str">
        <f>IF(Table1[[#This Row],[Global Trade Item Number (GTIN)]]="","",Table1[[#This Row],[Global Trade Item Number (GTIN)]])</f>
        <v/>
      </c>
      <c r="GD250" s="790" t="str">
        <f>IF(Table1[[#This Row],[WAWI-Nr./ Kreditoren-Nummer
(ASDV)]]&lt;&gt;"",Table1[[#This Row],[WAWI-Nr./ Kreditoren-Nummer
(ASDV)]],"")</f>
        <v/>
      </c>
      <c r="GE250" s="190"/>
      <c r="GF250" s="790" t="str">
        <f>IF(Table1[[#This Row],[Gültig ab (Datum)]]&lt;&gt;"","31.12.9999","")</f>
        <v/>
      </c>
      <c r="GG250" s="190"/>
      <c r="GH250" s="190"/>
      <c r="GI250" s="616"/>
      <c r="GJ250" s="765"/>
      <c r="GK250" s="763"/>
      <c r="GL250" s="617"/>
      <c r="GM250" s="617"/>
      <c r="GN250" s="617"/>
      <c r="GO250" s="617"/>
      <c r="GP250" s="617"/>
      <c r="GQ250" s="775"/>
      <c r="GR250" s="771"/>
      <c r="GS250" s="159"/>
      <c r="GT250" s="610"/>
      <c r="GU250" s="610"/>
      <c r="GV250" s="610"/>
      <c r="GW250" s="610"/>
      <c r="GX250" s="610"/>
      <c r="GY250" s="610"/>
      <c r="GZ250" s="610"/>
      <c r="HA250" s="610"/>
      <c r="HB250" s="771"/>
      <c r="HC250" s="610"/>
      <c r="HD250" s="610"/>
      <c r="HE250" s="610"/>
      <c r="HF250" s="610"/>
      <c r="HG250" s="610"/>
      <c r="HH250" s="610"/>
      <c r="HI250" s="610"/>
      <c r="HJ250" s="610"/>
      <c r="HK250" s="610"/>
      <c r="HL250" s="771"/>
      <c r="HM250" s="610"/>
      <c r="HN250" s="610"/>
      <c r="HO250" s="610"/>
      <c r="HP250" s="610"/>
      <c r="HQ250" s="610"/>
      <c r="HR250" s="610"/>
      <c r="HS250" s="610"/>
      <c r="HT250" s="610"/>
      <c r="HU250" s="610"/>
      <c r="HV250" s="771"/>
      <c r="HW250" s="610"/>
      <c r="HX250" s="610"/>
      <c r="HY250" s="610"/>
      <c r="HZ250" s="610"/>
      <c r="IA250" s="610"/>
      <c r="IB250" s="610"/>
      <c r="IC250" s="610"/>
      <c r="ID250" s="610"/>
      <c r="IE250" s="610"/>
      <c r="IF250" s="610"/>
      <c r="IG250" s="771"/>
      <c r="IH250" s="610"/>
      <c r="II250" s="610"/>
      <c r="IJ250" s="610"/>
      <c r="IK250" s="610"/>
      <c r="IL250" s="610"/>
      <c r="IM250" s="610"/>
      <c r="IN250" s="610"/>
      <c r="IO250" s="610"/>
      <c r="IP250" s="610"/>
      <c r="IQ250" s="610"/>
      <c r="IR250" s="771"/>
      <c r="IS250" s="610"/>
      <c r="IT250" s="610"/>
      <c r="IU250" s="610"/>
      <c r="IV250" s="610"/>
      <c r="IW250" s="610"/>
      <c r="IX250" s="610"/>
      <c r="IY250" s="610"/>
      <c r="IZ250" s="610"/>
      <c r="JA250" s="610"/>
      <c r="JB250" s="610"/>
      <c r="JC250" s="771"/>
      <c r="JD250" s="610"/>
      <c r="JE250" s="610"/>
      <c r="JF250" s="610"/>
      <c r="JG250" s="610"/>
      <c r="JH250" s="610"/>
      <c r="JI250" s="610"/>
      <c r="JJ250" s="610"/>
      <c r="JK250" s="610"/>
      <c r="JL250" s="610"/>
      <c r="JM250" s="827"/>
      <c r="JN250" s="771"/>
      <c r="JO250" s="610"/>
      <c r="JP250" s="610"/>
      <c r="JQ250" s="610"/>
      <c r="JR250" s="610"/>
      <c r="JS250" s="610"/>
      <c r="JT250" s="610"/>
      <c r="JU250" s="610"/>
      <c r="JV250" s="610"/>
      <c r="JW250" s="610"/>
      <c r="JX250" s="610"/>
      <c r="JY250" s="771"/>
      <c r="JZ250" s="610"/>
      <c r="KA250" s="610"/>
      <c r="KB250" s="610"/>
      <c r="KC250" s="610"/>
      <c r="KD250" s="610"/>
      <c r="KE250" s="610"/>
      <c r="KF250" s="610"/>
      <c r="KG250" s="610"/>
      <c r="KH250" s="610"/>
      <c r="KI250" s="610"/>
      <c r="KL250" s="803" t="str">
        <f>IF(Table1[[#This Row],[GTIN]]&lt;&gt;"",Table1[[#This Row],[GTIN]],"")</f>
        <v/>
      </c>
      <c r="KM250" s="804" t="str">
        <f>Table1[[#This Row],[Kreditor]]</f>
        <v/>
      </c>
      <c r="KN250" s="805" t="str">
        <f>IF(Table1[[#This Row],[Gültig ab (Datum)]]&lt;&gt;"",Table1[[#This Row],[Gültig ab (Datum)]],"")</f>
        <v/>
      </c>
      <c r="KO250" s="805" t="str">
        <f>Table1[[#This Row],[Gültig bis]]</f>
        <v/>
      </c>
      <c r="KP250" s="818" t="str">
        <f>IF(Table1[[#This Row],[Artikel verpackt? 
(X=Ja)]]="","",Table1[[#This Row],[Artikel verpackt? 
(X=Ja)]])</f>
        <v/>
      </c>
      <c r="KQ250" s="806" t="str">
        <f>IF(Table1[[#This Row],[Verpackung recyclingfähig?
(X=Ja)]]="","",Table1[[#This Row],[Verpackung recyclingfähig?
(X=Ja)]])</f>
        <v/>
      </c>
      <c r="KR250" s="807"/>
      <c r="KS250" s="808"/>
      <c r="KT250" s="809"/>
      <c r="KU250" s="809"/>
      <c r="KV250" s="809"/>
      <c r="KW250" s="809"/>
      <c r="KX250" s="809"/>
      <c r="KY250" s="809"/>
      <c r="KZ250" s="810"/>
      <c r="LA250" s="811" t="str">
        <f>IF(Table1[[#This Row],[Hauptkörper - B1 - Art]]="","",VLOOKUP(Table1[[#This Row],[Hauptkörper - B1 - Art]],'DD FD'!B:C,2,FALSE))</f>
        <v/>
      </c>
      <c r="LB250" s="812" t="str">
        <f>IF(Table1[[#This Row],[Hauptkörper - B1 - Fraktion]]="","",VLOOKUP(Table1[[#This Row],[Hauptkörper - B1 - Fraktion]],'DD FD'!H:J,3,FALSE))</f>
        <v/>
      </c>
      <c r="LC250" s="809" t="str">
        <f>IF(Table1[[#This Row],[Hauptkörper - B1 - Gewicht
(in G)]]="","",Table1[[#This Row],[Hauptkörper - B1 - Gewicht
(in G)]])</f>
        <v/>
      </c>
      <c r="LD250" s="809" t="str">
        <f>IF(Table1[[#This Row],[Hauptkörper - B1 - Lizenzierungs-pflichtig? (X=Ja)]]="","",Table1[[#This Row],[Hauptkörper - B1 - Lizenzierungs-pflichtig? (X=Ja)]])</f>
        <v/>
      </c>
      <c r="LE250" s="812" t="str">
        <f>IF(Table1[[#This Row],[Hauptkörper - B1 - Virgin Material]]="","",VLOOKUP(Table1[[#This Row],[Hauptkörper - B1 - Virgin Material]],'DD FD'!AJ:AK,2,FALSE))</f>
        <v/>
      </c>
      <c r="LF250" s="813" t="str">
        <f>IF(Table1[[#This Row],[Hauptkörper - B1 - Virgin Material Anteil (in %)]]="","",Table1[[#This Row],[Hauptkörper - B1 - Virgin Material Anteil (in %)]])</f>
        <v/>
      </c>
      <c r="LG250" s="812" t="str">
        <f>IF(Table1[[#This Row],[Hauptkörper - B1 - Recyceltes Material]]="","",VLOOKUP(Table1[[#This Row],[Hauptkörper - B1 - Recyceltes Material]],'DD FD'!AL:AM,2,FALSE))</f>
        <v/>
      </c>
      <c r="LH250" s="813" t="str">
        <f>IF(Table1[[#This Row],[Hauptkörper - B1 - Recyceltes Material Anteil (in %)]]="","",Table1[[#This Row],[Hauptkörper - B1 - Recyceltes Material Anteil (in %)]])</f>
        <v/>
      </c>
      <c r="LI250" s="814" t="str">
        <f>IF(Table1[[#This Row],[Hauptkörper - B1 - Beschichtung]]="","",VLOOKUP(Table1[[#This Row],[Hauptkörper - B1 - Beschichtung]],'DD FD'!AE:AF,2,FALSE))</f>
        <v/>
      </c>
      <c r="LJ250" s="815" t="str">
        <f>IF(Table1[[#This Row],[Hauptkörper - B1 - Beschichtung Anteil (in %)]]="","",Table1[[#This Row],[Hauptkörper - B1 - Beschichtung Anteil (in %)]])</f>
        <v/>
      </c>
      <c r="LK250" s="811" t="str">
        <f>IF(Table1[[#This Row],[Hauptkörper - B2 - Art]]="","",VLOOKUP(Table1[[#This Row],[Hauptkörper - B2 - Art]],'DD FD'!B:C,2,FALSE))</f>
        <v/>
      </c>
      <c r="LL250" s="812" t="str">
        <f>IF(Table1[[#This Row],[Hauptkörper - B2 - Fraktion]]="","",VLOOKUP(Table1[[#This Row],[Hauptkörper - B2 - Fraktion]],'DD FD'!H:J,3,FALSE))</f>
        <v/>
      </c>
      <c r="LM250" s="809" t="str">
        <f>IF(Table1[[#This Row],[Hauptkörper - B2 - Gewicht
(in G)]]="","",Table1[[#This Row],[Hauptkörper - B2 - Gewicht
(in G)]])</f>
        <v/>
      </c>
      <c r="LN250" s="809" t="str">
        <f>IF(Table1[[#This Row],[Hauptkörper - B2 - Lizenzierungs-pflichtig? (X=Ja)]]="","",Table1[[#This Row],[Hauptkörper - B2 - Lizenzierungs-pflichtig? (X=Ja)]])</f>
        <v/>
      </c>
      <c r="LO250" s="812" t="str">
        <f>IF(Table1[[#This Row],[Hauptkörper - B2 - Virgin Material]]="","",VLOOKUP(Table1[[#This Row],[Hauptkörper - B2 - Virgin Material]],'DD FD'!AJ:AK,2,FALSE))</f>
        <v/>
      </c>
      <c r="LP250" s="813" t="str">
        <f>IF(Table1[[#This Row],[Hauptkörper - B2 - Virgin Material Anteil (in %)]]="","",Table1[[#This Row],[Hauptkörper - B2 - Virgin Material Anteil (in %)]])</f>
        <v/>
      </c>
      <c r="LQ250" s="812" t="str">
        <f>IF(Table1[[#This Row],[Hauptkörper - B2 - Recyceltes Material]]="","",VLOOKUP(Table1[[#This Row],[Hauptkörper - B2 - Recyceltes Material]],'DD FD'!AL:AM,2,FALSE))</f>
        <v/>
      </c>
      <c r="LR250" s="813" t="str">
        <f>IF(Table1[[#This Row],[Hauptkörper - B2 - Recyceltes Material Anteil (in %)]]="","",Table1[[#This Row],[Hauptkörper - B2 - Recyceltes Material Anteil (in %)]])</f>
        <v/>
      </c>
      <c r="LS250" s="812" t="str">
        <f>IF(Table1[[#This Row],[Hauptkörper - B2 - Beschichtung]]="","",VLOOKUP(Table1[[#This Row],[Hauptkörper - B2 - Beschichtung]],'DD FD'!AE:AF,2,FALSE))</f>
        <v/>
      </c>
      <c r="LT250" s="815" t="str">
        <f>IF(Table1[[#This Row],[Hauptkörper - B2 - Beschichtung Anteil (in %)]]="","",Table1[[#This Row],[Hauptkörper - B2 - Beschichtung Anteil (in %)]])</f>
        <v/>
      </c>
      <c r="LU250" s="811" t="str">
        <f>IF(Table1[[#This Row],[Hauptkörper - B3 - Art]]="","",VLOOKUP(Table1[[#This Row],[Hauptkörper - B3 - Art]],'DD FD'!B:C,2,FALSE))</f>
        <v/>
      </c>
      <c r="LV250" s="812" t="str">
        <f>IF(Table1[[#This Row],[Hauptkörper - B3 - Fraktion]]="","",VLOOKUP(Table1[[#This Row],[Hauptkörper - B3 - Fraktion]],'DD FD'!H:J,3,FALSE))</f>
        <v/>
      </c>
      <c r="LW250" s="809" t="str">
        <f>IF(Table1[[#This Row],[Hauptkörper - B3 - Gewicht
(in G)]]="","",Table1[[#This Row],[Hauptkörper - B3 - Gewicht
(in G)]])</f>
        <v/>
      </c>
      <c r="LX250" s="809" t="str">
        <f>IF(Table1[[#This Row],[Hauptkörper - B3 - Lizenzierungs-pflichtig? (X=Ja)]]="","",Table1[[#This Row],[Hauptkörper - B3 - Lizenzierungs-pflichtig? (X=Ja)]])</f>
        <v/>
      </c>
      <c r="LY250" s="812" t="str">
        <f>IF(Table1[[#This Row],[Hauptkörper - B3 - Virgin Material]]="","",VLOOKUP(Table1[[#This Row],[Hauptkörper - B3 - Virgin Material]],'DD FD'!AJ:AK,2,FALSE))</f>
        <v/>
      </c>
      <c r="LZ250" s="813" t="str">
        <f>IF(Table1[[#This Row],[Hauptkörper - B3 - Virgin Material Anteil (in %)]]="","",Table1[[#This Row],[Hauptkörper - B3 - Virgin Material Anteil (in %)]])</f>
        <v/>
      </c>
      <c r="MA250" s="812" t="str">
        <f>IF(Table1[[#This Row],[Hauptkörper - B3 - Recyceltes Material]]="","",VLOOKUP(Table1[[#This Row],[Hauptkörper - B3 - Recyceltes Material]],'DD FD'!AL:AM,2,FALSE))</f>
        <v/>
      </c>
      <c r="MB250" s="813" t="str">
        <f>IF(Table1[[#This Row],[Hauptkörper - B3 - Recyceltes Material Anteil (in %)]]="","",Table1[[#This Row],[Hauptkörper - B3 - Recyceltes Material Anteil (in %)]])</f>
        <v/>
      </c>
      <c r="MC250" s="812" t="str">
        <f>IF(Table1[[#This Row],[Hauptkörper - B3 - Beschichtung]]="","",VLOOKUP(Table1[[#This Row],[Hauptkörper - B3 - Beschichtung]],'DD FD'!AE:AF,2,FALSE))</f>
        <v/>
      </c>
      <c r="MD250" s="815" t="str">
        <f>IF(Table1[[#This Row],[Hauptkörper - B3 - Beschichtung Anteil (in %)]]="","",Table1[[#This Row],[Hauptkörper - B3 - Beschichtung Anteil (in %)]])</f>
        <v/>
      </c>
      <c r="ME250" s="811" t="str">
        <f>IF(Table1[[#This Row],[Verschluss - B1 - Art]]="","",VLOOKUP(Table1[[#This Row],[Verschluss - B1 - Art]],'DD FD'!D:E,2,FALSE))</f>
        <v/>
      </c>
      <c r="MF250" s="812" t="str">
        <f>IF(Table1[[#This Row],[Verschluss - B1 - Fraktion]]="","",VLOOKUP(Table1[[#This Row],[Verschluss - B1 - Fraktion]],'DD FD'!H:J,3,FALSE))</f>
        <v/>
      </c>
      <c r="MG250" s="809" t="str">
        <f>IF(Table1[[#This Row],[Verschluss - B1 - Gewicht (in G)]]="","",Table1[[#This Row],[Verschluss - B1 - Gewicht (in G)]])</f>
        <v/>
      </c>
      <c r="MH250" s="809" t="str">
        <f>IF(Table1[[#This Row],[Verschluss - B1 - Lizenzierungs-pflichtig? (X=Ja)]]="","",Table1[[#This Row],[Verschluss - B1 - Lizenzierungs-pflichtig? (X=Ja)]])</f>
        <v/>
      </c>
      <c r="MI250" s="809" t="str">
        <f>IF(Table1[[#This Row],[Verschluss - B1 - Trennbar vom Hauptkörper? (X=Ja)]]="","",Table1[[#This Row],[Verschluss - B1 - Trennbar vom Hauptkörper? (X=Ja)]])</f>
        <v/>
      </c>
      <c r="MJ250" s="812" t="str">
        <f>IF(Table1[[#This Row],[Verschluss - B1 - Virgin Material]]="","",VLOOKUP(Table1[[#This Row],[Verschluss - B1 - Virgin Material]],'DD FD'!AJ:AK,2,FALSE))</f>
        <v/>
      </c>
      <c r="MK250" s="813" t="str">
        <f>IF(Table1[[#This Row],[Verschluss - B1 - Virgin Material Anteil (in %)]]="","",Table1[[#This Row],[Verschluss - B1 - Virgin Material Anteil (in %)]])</f>
        <v/>
      </c>
      <c r="ML250" s="812" t="str">
        <f>IF(Table1[[#This Row],[Verschluss - B1 - Recyceltes Material]]="","",VLOOKUP(Table1[[#This Row],[Verschluss - B1 - Recyceltes Material]],'DD FD'!AL:AM,2,FALSE))</f>
        <v/>
      </c>
      <c r="MM250" s="813" t="str">
        <f>IF(Table1[[#This Row],[Verschluss - B1 - Recyceltes Material Anteil (in %)]]="","",Table1[[#This Row],[Verschluss - B1 - Recyceltes Material Anteil (in %)]])</f>
        <v/>
      </c>
      <c r="MN250" s="812" t="str">
        <f>IF(Table1[[#This Row],[Verschluss - B1 - Beschichtung]]="","",VLOOKUP(Table1[[#This Row],[Verschluss - B1 - Beschichtung]],'DD FD'!AE:AF,2,FALSE))</f>
        <v/>
      </c>
      <c r="MO250" s="815" t="str">
        <f>IF(Table1[[#This Row],[Verschluss - B1 - Beschichtung Anteil (in %)]]="","",Table1[[#This Row],[Verschluss - B1 - Beschichtung Anteil (in %)]])</f>
        <v/>
      </c>
      <c r="MP250" s="811" t="str">
        <f>IF(Table1[[#This Row],[Verschluss - B2 - Art]]="","",VLOOKUP(Table1[[#This Row],[Verschluss - B2 - Art]],'DD FD'!D:E,2,FALSE))</f>
        <v/>
      </c>
      <c r="MQ250" s="812" t="str">
        <f>IF(Table1[[#This Row],[Verschluss - B2 - Fraktion]]="","",VLOOKUP(Table1[[#This Row],[Verschluss - B2 - Fraktion]],'DD FD'!H:J,3,FALSE))</f>
        <v/>
      </c>
      <c r="MR250" s="809" t="str">
        <f>IF(Table1[[#This Row],[Verschluss - B2 - Gewicht (in G)]]="","",Table1[[#This Row],[Verschluss - B2 - Gewicht (in G)]])</f>
        <v/>
      </c>
      <c r="MS250" s="809" t="str">
        <f>IF(Table1[[#This Row],[Verschluss - B2 - Lizenzierungs-pflichtig? (X=Ja)]]="","",Table1[[#This Row],[Verschluss - B2 - Lizenzierungs-pflichtig? (X=Ja)]])</f>
        <v/>
      </c>
      <c r="MT250" s="809" t="str">
        <f>IF(Table1[[#This Row],[Verschluss - B2 - Trennbar vom Hauptkörper? (X=Ja)]]="","",Table1[[#This Row],[Verschluss - B2 - Trennbar vom Hauptkörper? (X=Ja)]])</f>
        <v/>
      </c>
      <c r="MU250" s="812" t="str">
        <f>IF(Table1[[#This Row],[Verschluss - B2 - Virgin Material]]="","",VLOOKUP(Table1[[#This Row],[Verschluss - B2 - Virgin Material]],'DD FD'!AJ:AK,2,FALSE))</f>
        <v/>
      </c>
      <c r="MV250" s="813" t="str">
        <f>IF(Table1[[#This Row],[Verschluss - B2 - Virgin Material Anteil (in %)]]="","",Table1[[#This Row],[Verschluss - B2 - Virgin Material Anteil (in %)]])</f>
        <v/>
      </c>
      <c r="MW250" s="812" t="str">
        <f>IF(Table1[[#This Row],[Verschluss - B2 - Recyceltes Material]]="","",VLOOKUP(Table1[[#This Row],[Verschluss - B2 - Recyceltes Material]],'DD FD'!AL:AM,2,FALSE))</f>
        <v/>
      </c>
      <c r="MX250" s="813" t="str">
        <f>IF(Table1[[#This Row],[Verschluss - B2 - Recyceltes Material Anteil (in %)]]="","",Table1[[#This Row],[Verschluss - B2 - Recyceltes Material Anteil (in %)]])</f>
        <v/>
      </c>
      <c r="MY250" s="812" t="str">
        <f>IF(Table1[[#This Row],[Verschluss - B2 - Beschichtung]]="","",VLOOKUP(Table1[[#This Row],[Verschluss - B2 - Beschichtung]],'DD FD'!AE:AF,2,FALSE))</f>
        <v/>
      </c>
      <c r="MZ250" s="815" t="str">
        <f>IF(Table1[[#This Row],[Verschluss - B2 - Beschichtung Anteil (in %)]]="","",Table1[[#This Row],[Verschluss - B2 - Beschichtung Anteil (in %)]])</f>
        <v/>
      </c>
      <c r="NA250" s="811" t="str">
        <f>IF(Table1[[#This Row],[Verschluss - B3 - Art]]="","",VLOOKUP(Table1[[#This Row],[Verschluss - B3 - Art]],'DD FD'!D:E,2,FALSE))</f>
        <v/>
      </c>
      <c r="NB250" s="812" t="str">
        <f>IF(Table1[[#This Row],[Verschluss - B3 - Fraktion]]="","",VLOOKUP(Table1[[#This Row],[Verschluss - B3 - Fraktion]],'DD FD'!H:J,3,FALSE))</f>
        <v/>
      </c>
      <c r="NC250" s="809" t="str">
        <f>IF(Table1[[#This Row],[Verschluss - B3 - Gewicht (in G)]]="","",Table1[[#This Row],[Verschluss - B3 - Gewicht (in G)]])</f>
        <v/>
      </c>
      <c r="ND250" s="809" t="str">
        <f>IF(Table1[[#This Row],[Verschluss - B3 - Lizenzierungs-pflichtig? (X=Ja)]]="","",Table1[[#This Row],[Verschluss - B3 - Lizenzierungs-pflichtig? (X=Ja)]])</f>
        <v/>
      </c>
      <c r="NE250" s="809" t="str">
        <f>IF(Table1[[#This Row],[Verschluss - B3 - Trennbar vom Hauptkörper? (X=Ja)]]="","",Table1[[#This Row],[Verschluss - B3 - Trennbar vom Hauptkörper? (X=Ja)]])</f>
        <v/>
      </c>
      <c r="NF250" s="812" t="str">
        <f>IF(Table1[[#This Row],[Verschluss - B3 - Virgin Material]]="","",VLOOKUP(Table1[[#This Row],[Verschluss - B3 - Virgin Material]],'DD FD'!AJ:AK,2,FALSE))</f>
        <v/>
      </c>
      <c r="NG250" s="813" t="str">
        <f>IF(Table1[[#This Row],[Verschluss - B3 - Virgin Material Anteil (in %)]]="","",Table1[[#This Row],[Verschluss - B3 - Virgin Material Anteil (in %)]])</f>
        <v/>
      </c>
      <c r="NH250" s="812" t="str">
        <f>IF(Table1[[#This Row],[Verschluss - B3 - Recyceltes Material]]="","",VLOOKUP(Table1[[#This Row],[Verschluss - B3 - Recyceltes Material]],'DD FD'!AL:AM,2,FALSE))</f>
        <v/>
      </c>
      <c r="NI250" s="813" t="str">
        <f>IF(Table1[[#This Row],[Verschluss - B3 - Recyceltes Material Anteil (in %)]]="","",Table1[[#This Row],[Verschluss - B3 - Recyceltes Material Anteil (in %)]])</f>
        <v/>
      </c>
      <c r="NJ250" s="812" t="str">
        <f>IF(Table1[[#This Row],[Verschluss - B3 - Beschichtung]]="","",VLOOKUP(Table1[[#This Row],[Verschluss - B3 - Beschichtung]],'DD FD'!AE:AF,2,FALSE))</f>
        <v/>
      </c>
      <c r="NK250" s="815" t="str">
        <f>IF(Table1[[#This Row],[Verschluss - B3 - Beschichtung Anteil (in %)]]="","",Table1[[#This Row],[Verschluss - B3 - Beschichtung Anteil (in %)]])</f>
        <v/>
      </c>
      <c r="NL250" s="811" t="str">
        <f>IF(Table1[[#This Row],[Etikett - B1 - Art]]="","",VLOOKUP(Table1[[#This Row],[Etikett - B1 - Art]],'DD FD'!F:G,2,FALSE))</f>
        <v/>
      </c>
      <c r="NM250" s="812" t="str">
        <f>IF(Table1[[#This Row],[Etikett - B1 - Fraktion]]="","",VLOOKUP(Table1[[#This Row],[Etikett - B1 - Fraktion]],'DD FD'!H:J,3,FALSE))</f>
        <v/>
      </c>
      <c r="NN250" s="809" t="str">
        <f>IF(Table1[[#This Row],[Etikett - B1 - Gewicht (in G)]]="","",Table1[[#This Row],[Etikett - B1 - Gewicht (in G)]])</f>
        <v/>
      </c>
      <c r="NO250" s="809" t="str">
        <f>IF(Table1[[#This Row],[Etikett - B1 - Lizenzierungs-pflichtig? (X=Ja)]]="","",Table1[[#This Row],[Etikett - B1 - Lizenzierungs-pflichtig? (X=Ja)]])</f>
        <v/>
      </c>
      <c r="NP250" s="809" t="str">
        <f>IF(Table1[[#This Row],[Etikett - B1 - Trennbar vom Hauptkörper? (X=Ja)]]="","",Table1[[#This Row],[Etikett - B1 - Trennbar vom Hauptkörper? (X=Ja)]])</f>
        <v/>
      </c>
      <c r="NQ250" s="812" t="str">
        <f>IF(Table1[[#This Row],[Etikett - B1 - Virgin Material]]="","",VLOOKUP(Table1[[#This Row],[Etikett - B1 - Virgin Material]],'DD FD'!AJ:AK,2,FALSE))</f>
        <v/>
      </c>
      <c r="NR250" s="813" t="str">
        <f>IF(Table1[[#This Row],[Etikett - B1 - Virgin Material Anteil (in %)]]="","",Table1[[#This Row],[Etikett - B1 - Virgin Material Anteil (in %)]])</f>
        <v/>
      </c>
      <c r="NS250" s="812" t="str">
        <f>IF(Table1[[#This Row],[Etikett - B1 - Recyceltes Material]]="","",VLOOKUP(Table1[[#This Row],[Etikett - B1 - Recyceltes Material]],'DD FD'!AL:AM,2,FALSE))</f>
        <v/>
      </c>
      <c r="NT250" s="813" t="str">
        <f>IF(Table1[[#This Row],[Etikett - B1 - Recyceltes Material Anteil (in %)]]="","",Table1[[#This Row],[Etikett - B1 - Recyceltes Material Anteil (in %)]])</f>
        <v/>
      </c>
      <c r="NU250" s="812" t="str">
        <f>IF(Table1[[#This Row],[Etikett - B1 - Beschichtung]]="","",VLOOKUP(Table1[[#This Row],[Etikett - B1 - Beschichtung]],'DD FD'!AE:AF,2,FALSE))</f>
        <v/>
      </c>
      <c r="NV250" s="815" t="str">
        <f>IF(Table1[[#This Row],[Etikett - B1 - Beschichtung Anteil (in %)]]="","",Table1[[#This Row],[Etikett - B1 - Beschichtung Anteil (in %)]])</f>
        <v/>
      </c>
      <c r="NW250" s="811" t="str">
        <f>IF(Table1[[#This Row],[Etikett - B2 - Art]]="","",VLOOKUP(Table1[[#This Row],[Etikett - B2 - Art]],'DD FD'!F:G,2,FALSE))</f>
        <v/>
      </c>
      <c r="NX250" s="812" t="str">
        <f>IF(Table1[[#This Row],[Etikett - B2 - Fraktion]]="","",VLOOKUP(Table1[[#This Row],[Etikett - B2 - Fraktion]],'DD FD'!H:J,3,FALSE))</f>
        <v/>
      </c>
      <c r="NY250" s="809" t="str">
        <f>IF(Table1[[#This Row],[Etikett - B2 - Gewicht (in G)]]="","",Table1[[#This Row],[Etikett - B2 - Gewicht (in G)]])</f>
        <v/>
      </c>
      <c r="NZ250" s="809" t="str">
        <f>IF(Table1[[#This Row],[Etikett - B2 - Lizenzierungs-pflichtig? (X=Ja)]]="","",Table1[[#This Row],[Etikett - B2 - Lizenzierungs-pflichtig? (X=Ja)]])</f>
        <v/>
      </c>
      <c r="OA250" s="809" t="str">
        <f>IF(Table1[[#This Row],[Etikett - B2 - Trennbar vom Hauptkörper? (X=Ja)]]="","",Table1[[#This Row],[Etikett - B2 - Trennbar vom Hauptkörper? (X=Ja)]])</f>
        <v/>
      </c>
      <c r="OB250" s="812" t="str">
        <f>IF(Table1[[#This Row],[Etikett - B2 - Virgin Material]]="","",VLOOKUP(Table1[[#This Row],[Etikett - B2 - Virgin Material]],'DD FD'!AJ:AK,2,FALSE))</f>
        <v/>
      </c>
      <c r="OC250" s="813" t="str">
        <f>IF(Table1[[#This Row],[Etikett - B2 - Virgin Material Anteil (in %)]]="","",Table1[[#This Row],[Etikett - B2 - Virgin Material Anteil (in %)]])</f>
        <v/>
      </c>
      <c r="OD250" s="812" t="str">
        <f>IF(Table1[[#This Row],[Etikett - B2 - Recyceltes Material]]="","",VLOOKUP(Table1[[#This Row],[Etikett - B2 - Recyceltes Material]],'DD FD'!AL:AM,2,FALSE))</f>
        <v/>
      </c>
      <c r="OE250" s="813" t="str">
        <f>IF(Table1[[#This Row],[Etikett - B2 - Recyceltes Material Anteil (in %)]]="","",Table1[[#This Row],[Etikett - B2 - Recyceltes Material Anteil (in %)]])</f>
        <v/>
      </c>
      <c r="OF250" s="812" t="str">
        <f>IF(Table1[[#This Row],[Etikett - B2 - Beschichtung]]="","",VLOOKUP(Table1[[#This Row],[Etikett - B2 - Beschichtung]],'DD FD'!AE:AF,2,FALSE))</f>
        <v/>
      </c>
      <c r="OG250" s="815" t="str">
        <f>IF(Table1[[#This Row],[Etikett - B2 - Beschichtung Anteil (in %)]]="","",Table1[[#This Row],[Etikett - B2 - Beschichtung Anteil (in %)]])</f>
        <v/>
      </c>
      <c r="OH250" s="811" t="str">
        <f>IF(Table1[[#This Row],[Etikett - B3 - Art]]="","",VLOOKUP(Table1[[#This Row],[Etikett - B3 - Art]],'DD FD'!F:G,2,FALSE))</f>
        <v/>
      </c>
      <c r="OI250" s="812" t="str">
        <f>IF(Table1[[#This Row],[Etikett - B3 - Fraktion]]="","",VLOOKUP(Table1[[#This Row],[Etikett - B3 - Fraktion]],'DD FD'!H:J,3,FALSE))</f>
        <v/>
      </c>
      <c r="OJ250" s="809" t="str">
        <f>IF(Table1[[#This Row],[Etikett - B3 - Gewicht (in G)]]="","",Table1[[#This Row],[Etikett - B3 - Gewicht (in G)]])</f>
        <v/>
      </c>
      <c r="OK250" s="809" t="str">
        <f>IF(Table1[[#This Row],[Etikett - B3 - Lizenzierungs-pflichtig? (X=Ja)]]="","",Table1[[#This Row],[Etikett - B3 - Lizenzierungs-pflichtig? (X=Ja)]])</f>
        <v/>
      </c>
      <c r="OL250" s="809" t="str">
        <f>IF(Table1[[#This Row],[Etikett - B3 - Trennbar vom Hauptkörper? (X=Ja)]]="","",Table1[[#This Row],[Etikett - B3 - Trennbar vom Hauptkörper? (X=Ja)]])</f>
        <v/>
      </c>
      <c r="OM250" s="812" t="str">
        <f>IF(Table1[[#This Row],[Etikett - B3 - Virgin Material]]="","",VLOOKUP(Table1[[#This Row],[Etikett - B3 - Virgin Material]],'DD FD'!AJ:AK,2,FALSE))</f>
        <v/>
      </c>
      <c r="ON250" s="813" t="str">
        <f>IF(Table1[[#This Row],[Etikett - B3 - Virgin Material Anteil (in %)]]="","",Table1[[#This Row],[Etikett - B3 - Virgin Material Anteil (in %)]])</f>
        <v/>
      </c>
      <c r="OO250" s="812" t="str">
        <f>IF(Table1[[#This Row],[Etikett - B3 - Recyceltes Material]]="","",VLOOKUP(Table1[[#This Row],[Etikett - B3 - Recyceltes Material]],'DD FD'!AL:AM,2,FALSE))</f>
        <v/>
      </c>
      <c r="OP250" s="813" t="str">
        <f>IF(Table1[[#This Row],[Etikett - B3 - Recyceltes Material Anteil (in %)]]="","",Table1[[#This Row],[Etikett - B3 - Recyceltes Material Anteil (in %)]])</f>
        <v/>
      </c>
      <c r="OQ250" s="812" t="str">
        <f>IF(Table1[[#This Row],[Etikett - B3 - Beschichtung]]="","",VLOOKUP(Table1[[#This Row],[Etikett - B3 - Beschichtung]],'DD FD'!AE:AF,2,FALSE))</f>
        <v/>
      </c>
      <c r="OR250" s="861" t="str">
        <f>IF(Table1[[#This Row],[Etikett - B3 - Beschichtung Anteil (in %)]]="","",Table1[[#This Row],[Etikett - B3 - Beschichtung Anteil (in %)]])</f>
        <v/>
      </c>
      <c r="OS250" s="866">
        <f>ROUNDUP(SUM(
IF(AND(LB250='DD FD'!$J$7,LD250='DD FD'!$AI$3),LC250,0),
IF(AND(LL250='DD FD'!$J$7,LN250='DD FD'!$AI$3),LM250,0),
IF(AND(LV250='DD FD'!$J$7,LX250='DD FD'!$AI$3),LW250,0),
IF(AND(MF250='DD FD'!$J$7,MH250='DD FD'!$AI$3),MG250,0),
IF(AND(MQ250='DD FD'!$J$7,MS250='DD FD'!$AI$3),MR250,0),
IF(AND(NB250='DD FD'!$J$7,ND250='DD FD'!$AI$3),NC250,0),
IF(AND(NM250='DD FD'!$J$7,NO250='DD FD'!$AI$3),NN250,0),
IF(AND(NX250='DD FD'!$J$7,NZ250='DD FD'!$AI$3),NY250,0),
IF(AND(OI250='DD FD'!$J$7,OK250='DD FD'!$AI$3),OJ250,0),
),2)</f>
        <v>0</v>
      </c>
      <c r="OT250" s="865">
        <f>ROUNDUP(SUM(
IF(AND(LB250='DD FD'!$J$6,LD250='DD FD'!$AI$3),LC250,0),
IF(AND(LL250='DD FD'!$J$6,LN250='DD FD'!$AI$3),LM250,0),
IF(AND(LV250='DD FD'!$J$6,LX250='DD FD'!$AI$3),LW250,0),
IF(AND(MF250='DD FD'!$J$6,MH250='DD FD'!$AI$3),MG250,0),
IF(AND(MQ250='DD FD'!$J$6,MS250='DD FD'!$AI$3),MR250,0),
IF(AND(NB250='DD FD'!$J$6,ND250='DD FD'!$AI$3),NC250,0),
IF(AND(NM250='DD FD'!$J$6,NO250='DD FD'!$AI$3),NN250,0),
IF(AND(NX250='DD FD'!$J$6,NZ250='DD FD'!$AI$3),NY250,0),
IF(AND(OI250='DD FD'!$J$6,OK250='DD FD'!$AI$3),OJ250,0),
),2)</f>
        <v>0</v>
      </c>
      <c r="OU250" s="865">
        <f>ROUNDUP(SUM(
IF(AND(LB250='DD FD'!$J$10,LD250='DD FD'!$AI$3),LC250,0),
IF(AND(LL250='DD FD'!$J$10,LN250='DD FD'!$AI$3),LM250,0),
IF(AND(LV250='DD FD'!$J$10,LX250='DD FD'!$AI$3),LW250,0),
IF(AND(MF250='DD FD'!$J$10,MH250='DD FD'!$AI$3),MG250,0),
IF(AND(MQ250='DD FD'!$J$10,MS250='DD FD'!$AI$3),MR250,0),
IF(AND(NB250='DD FD'!$J$10,ND250='DD FD'!$AI$3),NC250,0),
IF(AND(NM250='DD FD'!$J$10,NO250='DD FD'!$AI$3),NN250,0),
IF(AND(NX250='DD FD'!$J$10,NZ250='DD FD'!$AI$3),NY250,0),
IF(AND(OI250='DD FD'!$J$10,OK250='DD FD'!$AI$3),OJ250,0),
),2)</f>
        <v>0</v>
      </c>
      <c r="OV250" s="865">
        <f>ROUNDUP(SUM(
IF(AND(LB250='DD FD'!$J$8,LD250='DD FD'!$AI$3),LC250,0),
IF(AND(LL250='DD FD'!$J$8,LN250='DD FD'!$AI$3),LM250,0),
IF(AND(LV250='DD FD'!$J$8,LX250='DD FD'!$AI$3),LW250,0),
IF(AND(MF250='DD FD'!$J$8,MH250='DD FD'!$AI$3),MG250,0),
IF(AND(MQ250='DD FD'!$J$8,MS250='DD FD'!$AI$3),MR250,0),
IF(AND(NB250='DD FD'!$J$8,ND250='DD FD'!$AI$3),NC250,0),
IF(AND(NM250='DD FD'!$J$8,NO250='DD FD'!$AI$3),NN250,0),
IF(AND(NX250='DD FD'!$J$8,NZ250='DD FD'!$AI$3),NY250,0),
IF(AND(OI250='DD FD'!$J$8,OK250='DD FD'!$AI$3),OJ250,0),
),2)</f>
        <v>0</v>
      </c>
      <c r="OW250" s="865">
        <f>ROUNDUP(SUM(
IF(AND(LB250='DD FD'!$J$5,LD250='DD FD'!$AI$3),LC250,0),
IF(AND(LL250='DD FD'!$J$5,LN250='DD FD'!$AI$3),LM250,0),
IF(AND(LV250='DD FD'!$J$5,LX250='DD FD'!$AI$3),LW250,0),
IF(AND(MF250='DD FD'!$J$5,MH250='DD FD'!$AI$3),MG250,0),
IF(AND(MQ250='DD FD'!$J$5,MS250='DD FD'!$AI$3),MR250,0),
IF(AND(NB250='DD FD'!$J$5,ND250='DD FD'!$AI$3),NC250,0),
IF(AND(NM250='DD FD'!$J$5,NO250='DD FD'!$AI$3),NN250,0),
IF(AND(NX250='DD FD'!$J$5,NZ250='DD FD'!$AI$3),NY250,0),
IF(AND(OI250='DD FD'!$J$5,OK250='DD FD'!$AI$3),OJ250,0),
),2)</f>
        <v>0</v>
      </c>
      <c r="OX250" s="865">
        <f>ROUNDUP(SUM(
IF(AND(LB250='DD FD'!$J$9,LD250='DD FD'!$AI$3),LC250,0),
IF(AND(LL250='DD FD'!$J$9,LN250='DD FD'!$AI$3),LM250,0),
IF(AND(LV250='DD FD'!$J$9,LX250='DD FD'!$AI$3),LW250,0),
IF(AND(MF250='DD FD'!$J$9,MH250='DD FD'!$AI$3),MG250,0),
IF(AND(MQ250='DD FD'!$J$9,MS250='DD FD'!$AI$3),MR250,0),
IF(AND(NB250='DD FD'!$J$9,ND250='DD FD'!$AI$3),NC250,0),
IF(AND(NM250='DD FD'!$J$9,NO250='DD FD'!$AI$3),NN250,0),
IF(AND(NX250='DD FD'!$J$9,NZ250='DD FD'!$AI$3),NY250,0),
IF(AND(OI250='DD FD'!$J$9,OK250='DD FD'!$AI$3),OJ250,0),
),2)</f>
        <v>0</v>
      </c>
      <c r="OY250" s="865">
        <f>ROUNDUP(SUM(
IF(AND(LB250='DD FD'!$J$4,LD250='DD FD'!$AI$3),LC250,0),
IF(AND(LL250='DD FD'!$J$4,LN250='DD FD'!$AI$3),LM250,0),
IF(AND(LV250='DD FD'!$J$4,LX250='DD FD'!$AI$3),LW250,0),
IF(AND(MF250='DD FD'!$J$4,MH250='DD FD'!$AI$3),MG250,0),
IF(AND(MQ250='DD FD'!$J$4,MS250='DD FD'!$AI$3),MR250,0),
IF(AND(NB250='DD FD'!$J$4,ND250='DD FD'!$AI$3),NC250,0),
IF(AND(NM250='DD FD'!$J$4,NO250='DD FD'!$AI$3),NN250,0),
IF(AND(NX250='DD FD'!$J$4,NZ250='DD FD'!$AI$3),NY250,0),
IF(AND(OI250='DD FD'!$J$4,OK250='DD FD'!$AI$3),OJ250,0),
),2)</f>
        <v>0</v>
      </c>
      <c r="OZ250" s="867">
        <f>ROUNDUP(SUM(
IF(AND(LB250='DD FD'!$J$11,LD250='DD FD'!$AI$3),LC250,0),
IF(AND(LL250='DD FD'!$J$11,LN250='DD FD'!$AI$3),LM250,0),
IF(AND(LV250='DD FD'!$J$11,LX250='DD FD'!$AI$3),LW250,0),
IF(AND(MF250='DD FD'!$J$11,MH250='DD FD'!$AI$3),MG250,0),
IF(AND(MQ250='DD FD'!$J$11,MS250='DD FD'!$AI$3),MR250,0),
IF(AND(NB250='DD FD'!$J$11,ND250='DD FD'!$AI$3),NC250,0),
IF(AND(NM250='DD FD'!$J$11,NO250='DD FD'!$AI$3),NN250,0),
IF(AND(NX250='DD FD'!$J$11,NZ250='DD FD'!$AI$3),NY250,0),
IF(AND(OI250='DD FD'!$J$11,OK250='DD FD'!$AI$3),OJ250,0),
),2)</f>
        <v>0</v>
      </c>
    </row>
    <row r="251" spans="1:416">
      <c r="A251" s="663"/>
      <c r="B251" s="182"/>
      <c r="C251" s="282"/>
      <c r="D251" s="282"/>
      <c r="E251" s="183"/>
      <c r="F251" s="355"/>
      <c r="G251" s="359"/>
      <c r="H251" s="664"/>
      <c r="I251" s="173"/>
      <c r="J251" s="161" t="str">
        <f t="shared" si="81"/>
        <v/>
      </c>
      <c r="K251" s="633" t="str">
        <f t="shared" si="98"/>
        <v/>
      </c>
      <c r="L251" s="636"/>
      <c r="M251" s="124" t="str">
        <f t="shared" si="99"/>
        <v/>
      </c>
      <c r="N251" s="125" t="str">
        <f t="shared" si="82"/>
        <v/>
      </c>
      <c r="O251" s="175"/>
      <c r="P251" s="175"/>
      <c r="Q251" s="126" t="str">
        <f t="shared" si="100"/>
        <v/>
      </c>
      <c r="R251" s="184"/>
      <c r="S251" s="184"/>
      <c r="T251" s="182"/>
      <c r="U251" s="182"/>
      <c r="V251" s="182"/>
      <c r="W251" s="358"/>
      <c r="X251" s="182"/>
      <c r="Y251" s="183"/>
      <c r="Z251" s="123"/>
      <c r="AA251" s="176"/>
      <c r="AB251" s="176"/>
      <c r="AC251" s="176"/>
      <c r="AD251" s="176"/>
      <c r="AE251" s="176"/>
      <c r="AF251" s="176"/>
      <c r="AG251" s="127" t="str">
        <f t="shared" si="101"/>
        <v/>
      </c>
      <c r="AH251" s="127" t="str">
        <f t="shared" si="102"/>
        <v/>
      </c>
      <c r="AI251" s="370"/>
      <c r="AJ251" s="635"/>
      <c r="AK251" s="619" t="str">
        <f t="shared" si="103"/>
        <v/>
      </c>
      <c r="AL251" s="124" t="str">
        <f t="shared" si="83"/>
        <v/>
      </c>
      <c r="AM251" s="124" t="str">
        <f t="shared" si="84"/>
        <v/>
      </c>
      <c r="AN251" s="124" t="str">
        <f t="shared" si="85"/>
        <v/>
      </c>
      <c r="AO251" s="124" t="str">
        <f t="shared" si="86"/>
        <v/>
      </c>
      <c r="AP251" s="184"/>
      <c r="AQ251" s="182"/>
      <c r="AR251" s="182"/>
      <c r="AS251" s="182"/>
      <c r="AT251" s="182"/>
      <c r="AU251" s="127" t="str">
        <f t="shared" si="87"/>
        <v/>
      </c>
      <c r="AV251" s="354"/>
      <c r="AW251" s="127" t="str">
        <f t="shared" si="88"/>
        <v/>
      </c>
      <c r="AX251" s="144" t="str">
        <f t="shared" si="89"/>
        <v/>
      </c>
      <c r="AY251" s="182"/>
      <c r="AZ251" s="23"/>
      <c r="BA251" s="23"/>
      <c r="BB251" s="183"/>
      <c r="BC251" s="622"/>
      <c r="BD251" s="649" t="str">
        <f t="shared" si="104"/>
        <v/>
      </c>
      <c r="BE251" s="354"/>
      <c r="BF251" s="192" t="str">
        <f t="shared" si="105"/>
        <v/>
      </c>
      <c r="BG251" s="159"/>
      <c r="BH251" s="159"/>
      <c r="BI251" s="182"/>
      <c r="BJ251" s="194"/>
      <c r="BK251" s="194"/>
      <c r="BL251" s="194"/>
      <c r="BM251" s="127" t="str">
        <f t="shared" si="90"/>
        <v/>
      </c>
      <c r="BN251" s="194"/>
      <c r="BO251" s="178" t="str">
        <f t="shared" si="91"/>
        <v/>
      </c>
      <c r="BP251" s="191"/>
      <c r="BQ251" s="182"/>
      <c r="BR251" s="23"/>
      <c r="BS251" s="23"/>
      <c r="BT251" s="23"/>
      <c r="BU251" s="651"/>
      <c r="BV251" s="647"/>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633" t="str">
        <f t="shared" si="106"/>
        <v/>
      </c>
      <c r="DY251" s="736"/>
      <c r="DZ251" s="334"/>
      <c r="EA251" s="736"/>
      <c r="EB251" s="197"/>
      <c r="EC251" s="194"/>
      <c r="ED251" s="197"/>
      <c r="EE251" s="197"/>
      <c r="EF251" s="194"/>
      <c r="EG251" s="194"/>
      <c r="EH251" s="194"/>
      <c r="EI251" s="123" t="str">
        <f t="shared" si="92"/>
        <v/>
      </c>
      <c r="EJ251" s="194"/>
      <c r="EK251" s="620" t="str">
        <f t="shared" si="93"/>
        <v/>
      </c>
      <c r="EL251" s="756"/>
      <c r="EM251" s="620" t="str">
        <f t="shared" si="107"/>
        <v/>
      </c>
      <c r="EN251" s="733"/>
      <c r="EO251" s="163"/>
      <c r="EP251" s="163"/>
      <c r="EQ251" s="163"/>
      <c r="ER251" s="163"/>
      <c r="ES251" s="163"/>
      <c r="ET251" s="163"/>
      <c r="EU251" s="163"/>
      <c r="EV251" s="163"/>
      <c r="EW251" s="163"/>
      <c r="EX251" s="163"/>
      <c r="EY251" s="163"/>
      <c r="EZ251" s="163"/>
      <c r="FA251" s="163"/>
      <c r="FB251" s="163"/>
      <c r="FC251" s="742"/>
      <c r="FD251" s="648" t="str">
        <f t="shared" si="94"/>
        <v/>
      </c>
      <c r="FE251" s="183"/>
      <c r="FF251" s="201"/>
      <c r="FG251" s="201"/>
      <c r="FH251" s="201"/>
      <c r="FI251" s="201"/>
      <c r="FJ251" s="201"/>
      <c r="FK251" s="201"/>
      <c r="FL251" s="182"/>
      <c r="FM251" s="182"/>
      <c r="FN251" s="334"/>
      <c r="FO251" s="123" t="str">
        <f t="shared" si="95"/>
        <v/>
      </c>
      <c r="FP251" s="889" t="str">
        <f>IF(Table1[[#This Row],[Baumwollanteil (in %)]]&lt;&gt;"","05","")</f>
        <v/>
      </c>
      <c r="FQ251" s="999"/>
      <c r="FR251" s="179" t="str">
        <f t="shared" si="96"/>
        <v/>
      </c>
      <c r="FS251" s="175"/>
      <c r="FT251" s="175"/>
      <c r="FU251" s="175"/>
      <c r="FV251" s="745" t="str">
        <f t="shared" si="97"/>
        <v/>
      </c>
      <c r="FZ251" s="24"/>
      <c r="GA251" s="24"/>
      <c r="GC251" s="1010" t="str">
        <f>IF(Table1[[#This Row],[Global Trade Item Number (GTIN)]]="","",Table1[[#This Row],[Global Trade Item Number (GTIN)]])</f>
        <v/>
      </c>
      <c r="GD251" s="790" t="str">
        <f>IF(Table1[[#This Row],[WAWI-Nr./ Kreditoren-Nummer
(ASDV)]]&lt;&gt;"",Table1[[#This Row],[WAWI-Nr./ Kreditoren-Nummer
(ASDV)]],"")</f>
        <v/>
      </c>
      <c r="GE251" s="190"/>
      <c r="GF251" s="790" t="str">
        <f>IF(Table1[[#This Row],[Gültig ab (Datum)]]&lt;&gt;"","31.12.9999","")</f>
        <v/>
      </c>
      <c r="GG251" s="190"/>
      <c r="GH251" s="190"/>
      <c r="GI251" s="616"/>
      <c r="GJ251" s="765"/>
      <c r="GK251" s="763"/>
      <c r="GL251" s="617"/>
      <c r="GM251" s="617"/>
      <c r="GN251" s="617"/>
      <c r="GO251" s="617"/>
      <c r="GP251" s="617"/>
      <c r="GQ251" s="775"/>
      <c r="GR251" s="771"/>
      <c r="GS251" s="159"/>
      <c r="GT251" s="610"/>
      <c r="GU251" s="610"/>
      <c r="GV251" s="610"/>
      <c r="GW251" s="610"/>
      <c r="GX251" s="610"/>
      <c r="GY251" s="610"/>
      <c r="GZ251" s="610"/>
      <c r="HA251" s="610"/>
      <c r="HB251" s="771"/>
      <c r="HC251" s="610"/>
      <c r="HD251" s="610"/>
      <c r="HE251" s="610"/>
      <c r="HF251" s="610"/>
      <c r="HG251" s="610"/>
      <c r="HH251" s="610"/>
      <c r="HI251" s="610"/>
      <c r="HJ251" s="610"/>
      <c r="HK251" s="610"/>
      <c r="HL251" s="771"/>
      <c r="HM251" s="610"/>
      <c r="HN251" s="610"/>
      <c r="HO251" s="610"/>
      <c r="HP251" s="610"/>
      <c r="HQ251" s="610"/>
      <c r="HR251" s="610"/>
      <c r="HS251" s="610"/>
      <c r="HT251" s="610"/>
      <c r="HU251" s="610"/>
      <c r="HV251" s="771"/>
      <c r="HW251" s="610"/>
      <c r="HX251" s="610"/>
      <c r="HY251" s="610"/>
      <c r="HZ251" s="610"/>
      <c r="IA251" s="610"/>
      <c r="IB251" s="610"/>
      <c r="IC251" s="610"/>
      <c r="ID251" s="610"/>
      <c r="IE251" s="610"/>
      <c r="IF251" s="610"/>
      <c r="IG251" s="771"/>
      <c r="IH251" s="610"/>
      <c r="II251" s="610"/>
      <c r="IJ251" s="610"/>
      <c r="IK251" s="610"/>
      <c r="IL251" s="610"/>
      <c r="IM251" s="610"/>
      <c r="IN251" s="610"/>
      <c r="IO251" s="610"/>
      <c r="IP251" s="610"/>
      <c r="IQ251" s="610"/>
      <c r="IR251" s="771"/>
      <c r="IS251" s="610"/>
      <c r="IT251" s="610"/>
      <c r="IU251" s="610"/>
      <c r="IV251" s="610"/>
      <c r="IW251" s="610"/>
      <c r="IX251" s="610"/>
      <c r="IY251" s="610"/>
      <c r="IZ251" s="610"/>
      <c r="JA251" s="610"/>
      <c r="JB251" s="610"/>
      <c r="JC251" s="771"/>
      <c r="JD251" s="610"/>
      <c r="JE251" s="610"/>
      <c r="JF251" s="610"/>
      <c r="JG251" s="610"/>
      <c r="JH251" s="610"/>
      <c r="JI251" s="610"/>
      <c r="JJ251" s="610"/>
      <c r="JK251" s="610"/>
      <c r="JL251" s="610"/>
      <c r="JM251" s="827"/>
      <c r="JN251" s="771"/>
      <c r="JO251" s="610"/>
      <c r="JP251" s="610"/>
      <c r="JQ251" s="610"/>
      <c r="JR251" s="610"/>
      <c r="JS251" s="610"/>
      <c r="JT251" s="610"/>
      <c r="JU251" s="610"/>
      <c r="JV251" s="610"/>
      <c r="JW251" s="610"/>
      <c r="JX251" s="610"/>
      <c r="JY251" s="771"/>
      <c r="JZ251" s="610"/>
      <c r="KA251" s="610"/>
      <c r="KB251" s="610"/>
      <c r="KC251" s="610"/>
      <c r="KD251" s="610"/>
      <c r="KE251" s="610"/>
      <c r="KF251" s="610"/>
      <c r="KG251" s="610"/>
      <c r="KH251" s="610"/>
      <c r="KI251" s="610"/>
      <c r="KL251" s="803" t="str">
        <f>IF(Table1[[#This Row],[GTIN]]&lt;&gt;"",Table1[[#This Row],[GTIN]],"")</f>
        <v/>
      </c>
      <c r="KM251" s="804" t="str">
        <f>Table1[[#This Row],[Kreditor]]</f>
        <v/>
      </c>
      <c r="KN251" s="805" t="str">
        <f>IF(Table1[[#This Row],[Gültig ab (Datum)]]&lt;&gt;"",Table1[[#This Row],[Gültig ab (Datum)]],"")</f>
        <v/>
      </c>
      <c r="KO251" s="805" t="str">
        <f>Table1[[#This Row],[Gültig bis]]</f>
        <v/>
      </c>
      <c r="KP251" s="818" t="str">
        <f>IF(Table1[[#This Row],[Artikel verpackt? 
(X=Ja)]]="","",Table1[[#This Row],[Artikel verpackt? 
(X=Ja)]])</f>
        <v/>
      </c>
      <c r="KQ251" s="806" t="str">
        <f>IF(Table1[[#This Row],[Verpackung recyclingfähig?
(X=Ja)]]="","",Table1[[#This Row],[Verpackung recyclingfähig?
(X=Ja)]])</f>
        <v/>
      </c>
      <c r="KR251" s="807"/>
      <c r="KS251" s="808"/>
      <c r="KT251" s="809"/>
      <c r="KU251" s="809"/>
      <c r="KV251" s="809"/>
      <c r="KW251" s="809"/>
      <c r="KX251" s="809"/>
      <c r="KY251" s="809"/>
      <c r="KZ251" s="810"/>
      <c r="LA251" s="811" t="str">
        <f>IF(Table1[[#This Row],[Hauptkörper - B1 - Art]]="","",VLOOKUP(Table1[[#This Row],[Hauptkörper - B1 - Art]],'DD FD'!B:C,2,FALSE))</f>
        <v/>
      </c>
      <c r="LB251" s="812" t="str">
        <f>IF(Table1[[#This Row],[Hauptkörper - B1 - Fraktion]]="","",VLOOKUP(Table1[[#This Row],[Hauptkörper - B1 - Fraktion]],'DD FD'!H:J,3,FALSE))</f>
        <v/>
      </c>
      <c r="LC251" s="809" t="str">
        <f>IF(Table1[[#This Row],[Hauptkörper - B1 - Gewicht
(in G)]]="","",Table1[[#This Row],[Hauptkörper - B1 - Gewicht
(in G)]])</f>
        <v/>
      </c>
      <c r="LD251" s="809" t="str">
        <f>IF(Table1[[#This Row],[Hauptkörper - B1 - Lizenzierungs-pflichtig? (X=Ja)]]="","",Table1[[#This Row],[Hauptkörper - B1 - Lizenzierungs-pflichtig? (X=Ja)]])</f>
        <v/>
      </c>
      <c r="LE251" s="812" t="str">
        <f>IF(Table1[[#This Row],[Hauptkörper - B1 - Virgin Material]]="","",VLOOKUP(Table1[[#This Row],[Hauptkörper - B1 - Virgin Material]],'DD FD'!AJ:AK,2,FALSE))</f>
        <v/>
      </c>
      <c r="LF251" s="813" t="str">
        <f>IF(Table1[[#This Row],[Hauptkörper - B1 - Virgin Material Anteil (in %)]]="","",Table1[[#This Row],[Hauptkörper - B1 - Virgin Material Anteil (in %)]])</f>
        <v/>
      </c>
      <c r="LG251" s="812" t="str">
        <f>IF(Table1[[#This Row],[Hauptkörper - B1 - Recyceltes Material]]="","",VLOOKUP(Table1[[#This Row],[Hauptkörper - B1 - Recyceltes Material]],'DD FD'!AL:AM,2,FALSE))</f>
        <v/>
      </c>
      <c r="LH251" s="813" t="str">
        <f>IF(Table1[[#This Row],[Hauptkörper - B1 - Recyceltes Material Anteil (in %)]]="","",Table1[[#This Row],[Hauptkörper - B1 - Recyceltes Material Anteil (in %)]])</f>
        <v/>
      </c>
      <c r="LI251" s="814" t="str">
        <f>IF(Table1[[#This Row],[Hauptkörper - B1 - Beschichtung]]="","",VLOOKUP(Table1[[#This Row],[Hauptkörper - B1 - Beschichtung]],'DD FD'!AE:AF,2,FALSE))</f>
        <v/>
      </c>
      <c r="LJ251" s="815" t="str">
        <f>IF(Table1[[#This Row],[Hauptkörper - B1 - Beschichtung Anteil (in %)]]="","",Table1[[#This Row],[Hauptkörper - B1 - Beschichtung Anteil (in %)]])</f>
        <v/>
      </c>
      <c r="LK251" s="811" t="str">
        <f>IF(Table1[[#This Row],[Hauptkörper - B2 - Art]]="","",VLOOKUP(Table1[[#This Row],[Hauptkörper - B2 - Art]],'DD FD'!B:C,2,FALSE))</f>
        <v/>
      </c>
      <c r="LL251" s="812" t="str">
        <f>IF(Table1[[#This Row],[Hauptkörper - B2 - Fraktion]]="","",VLOOKUP(Table1[[#This Row],[Hauptkörper - B2 - Fraktion]],'DD FD'!H:J,3,FALSE))</f>
        <v/>
      </c>
      <c r="LM251" s="809" t="str">
        <f>IF(Table1[[#This Row],[Hauptkörper - B2 - Gewicht
(in G)]]="","",Table1[[#This Row],[Hauptkörper - B2 - Gewicht
(in G)]])</f>
        <v/>
      </c>
      <c r="LN251" s="809" t="str">
        <f>IF(Table1[[#This Row],[Hauptkörper - B2 - Lizenzierungs-pflichtig? (X=Ja)]]="","",Table1[[#This Row],[Hauptkörper - B2 - Lizenzierungs-pflichtig? (X=Ja)]])</f>
        <v/>
      </c>
      <c r="LO251" s="812" t="str">
        <f>IF(Table1[[#This Row],[Hauptkörper - B2 - Virgin Material]]="","",VLOOKUP(Table1[[#This Row],[Hauptkörper - B2 - Virgin Material]],'DD FD'!AJ:AK,2,FALSE))</f>
        <v/>
      </c>
      <c r="LP251" s="813" t="str">
        <f>IF(Table1[[#This Row],[Hauptkörper - B2 - Virgin Material Anteil (in %)]]="","",Table1[[#This Row],[Hauptkörper - B2 - Virgin Material Anteil (in %)]])</f>
        <v/>
      </c>
      <c r="LQ251" s="812" t="str">
        <f>IF(Table1[[#This Row],[Hauptkörper - B2 - Recyceltes Material]]="","",VLOOKUP(Table1[[#This Row],[Hauptkörper - B2 - Recyceltes Material]],'DD FD'!AL:AM,2,FALSE))</f>
        <v/>
      </c>
      <c r="LR251" s="813" t="str">
        <f>IF(Table1[[#This Row],[Hauptkörper - B2 - Recyceltes Material Anteil (in %)]]="","",Table1[[#This Row],[Hauptkörper - B2 - Recyceltes Material Anteil (in %)]])</f>
        <v/>
      </c>
      <c r="LS251" s="812" t="str">
        <f>IF(Table1[[#This Row],[Hauptkörper - B2 - Beschichtung]]="","",VLOOKUP(Table1[[#This Row],[Hauptkörper - B2 - Beschichtung]],'DD FD'!AE:AF,2,FALSE))</f>
        <v/>
      </c>
      <c r="LT251" s="815" t="str">
        <f>IF(Table1[[#This Row],[Hauptkörper - B2 - Beschichtung Anteil (in %)]]="","",Table1[[#This Row],[Hauptkörper - B2 - Beschichtung Anteil (in %)]])</f>
        <v/>
      </c>
      <c r="LU251" s="811" t="str">
        <f>IF(Table1[[#This Row],[Hauptkörper - B3 - Art]]="","",VLOOKUP(Table1[[#This Row],[Hauptkörper - B3 - Art]],'DD FD'!B:C,2,FALSE))</f>
        <v/>
      </c>
      <c r="LV251" s="812" t="str">
        <f>IF(Table1[[#This Row],[Hauptkörper - B3 - Fraktion]]="","",VLOOKUP(Table1[[#This Row],[Hauptkörper - B3 - Fraktion]],'DD FD'!H:J,3,FALSE))</f>
        <v/>
      </c>
      <c r="LW251" s="809" t="str">
        <f>IF(Table1[[#This Row],[Hauptkörper - B3 - Gewicht
(in G)]]="","",Table1[[#This Row],[Hauptkörper - B3 - Gewicht
(in G)]])</f>
        <v/>
      </c>
      <c r="LX251" s="809" t="str">
        <f>IF(Table1[[#This Row],[Hauptkörper - B3 - Lizenzierungs-pflichtig? (X=Ja)]]="","",Table1[[#This Row],[Hauptkörper - B3 - Lizenzierungs-pflichtig? (X=Ja)]])</f>
        <v/>
      </c>
      <c r="LY251" s="812" t="str">
        <f>IF(Table1[[#This Row],[Hauptkörper - B3 - Virgin Material]]="","",VLOOKUP(Table1[[#This Row],[Hauptkörper - B3 - Virgin Material]],'DD FD'!AJ:AK,2,FALSE))</f>
        <v/>
      </c>
      <c r="LZ251" s="813" t="str">
        <f>IF(Table1[[#This Row],[Hauptkörper - B3 - Virgin Material Anteil (in %)]]="","",Table1[[#This Row],[Hauptkörper - B3 - Virgin Material Anteil (in %)]])</f>
        <v/>
      </c>
      <c r="MA251" s="812" t="str">
        <f>IF(Table1[[#This Row],[Hauptkörper - B3 - Recyceltes Material]]="","",VLOOKUP(Table1[[#This Row],[Hauptkörper - B3 - Recyceltes Material]],'DD FD'!AL:AM,2,FALSE))</f>
        <v/>
      </c>
      <c r="MB251" s="813" t="str">
        <f>IF(Table1[[#This Row],[Hauptkörper - B3 - Recyceltes Material Anteil (in %)]]="","",Table1[[#This Row],[Hauptkörper - B3 - Recyceltes Material Anteil (in %)]])</f>
        <v/>
      </c>
      <c r="MC251" s="812" t="str">
        <f>IF(Table1[[#This Row],[Hauptkörper - B3 - Beschichtung]]="","",VLOOKUP(Table1[[#This Row],[Hauptkörper - B3 - Beschichtung]],'DD FD'!AE:AF,2,FALSE))</f>
        <v/>
      </c>
      <c r="MD251" s="815" t="str">
        <f>IF(Table1[[#This Row],[Hauptkörper - B3 - Beschichtung Anteil (in %)]]="","",Table1[[#This Row],[Hauptkörper - B3 - Beschichtung Anteil (in %)]])</f>
        <v/>
      </c>
      <c r="ME251" s="811" t="str">
        <f>IF(Table1[[#This Row],[Verschluss - B1 - Art]]="","",VLOOKUP(Table1[[#This Row],[Verschluss - B1 - Art]],'DD FD'!D:E,2,FALSE))</f>
        <v/>
      </c>
      <c r="MF251" s="812" t="str">
        <f>IF(Table1[[#This Row],[Verschluss - B1 - Fraktion]]="","",VLOOKUP(Table1[[#This Row],[Verschluss - B1 - Fraktion]],'DD FD'!H:J,3,FALSE))</f>
        <v/>
      </c>
      <c r="MG251" s="809" t="str">
        <f>IF(Table1[[#This Row],[Verschluss - B1 - Gewicht (in G)]]="","",Table1[[#This Row],[Verschluss - B1 - Gewicht (in G)]])</f>
        <v/>
      </c>
      <c r="MH251" s="809" t="str">
        <f>IF(Table1[[#This Row],[Verschluss - B1 - Lizenzierungs-pflichtig? (X=Ja)]]="","",Table1[[#This Row],[Verschluss - B1 - Lizenzierungs-pflichtig? (X=Ja)]])</f>
        <v/>
      </c>
      <c r="MI251" s="809" t="str">
        <f>IF(Table1[[#This Row],[Verschluss - B1 - Trennbar vom Hauptkörper? (X=Ja)]]="","",Table1[[#This Row],[Verschluss - B1 - Trennbar vom Hauptkörper? (X=Ja)]])</f>
        <v/>
      </c>
      <c r="MJ251" s="812" t="str">
        <f>IF(Table1[[#This Row],[Verschluss - B1 - Virgin Material]]="","",VLOOKUP(Table1[[#This Row],[Verschluss - B1 - Virgin Material]],'DD FD'!AJ:AK,2,FALSE))</f>
        <v/>
      </c>
      <c r="MK251" s="813" t="str">
        <f>IF(Table1[[#This Row],[Verschluss - B1 - Virgin Material Anteil (in %)]]="","",Table1[[#This Row],[Verschluss - B1 - Virgin Material Anteil (in %)]])</f>
        <v/>
      </c>
      <c r="ML251" s="812" t="str">
        <f>IF(Table1[[#This Row],[Verschluss - B1 - Recyceltes Material]]="","",VLOOKUP(Table1[[#This Row],[Verschluss - B1 - Recyceltes Material]],'DD FD'!AL:AM,2,FALSE))</f>
        <v/>
      </c>
      <c r="MM251" s="813" t="str">
        <f>IF(Table1[[#This Row],[Verschluss - B1 - Recyceltes Material Anteil (in %)]]="","",Table1[[#This Row],[Verschluss - B1 - Recyceltes Material Anteil (in %)]])</f>
        <v/>
      </c>
      <c r="MN251" s="812" t="str">
        <f>IF(Table1[[#This Row],[Verschluss - B1 - Beschichtung]]="","",VLOOKUP(Table1[[#This Row],[Verschluss - B1 - Beschichtung]],'DD FD'!AE:AF,2,FALSE))</f>
        <v/>
      </c>
      <c r="MO251" s="815" t="str">
        <f>IF(Table1[[#This Row],[Verschluss - B1 - Beschichtung Anteil (in %)]]="","",Table1[[#This Row],[Verschluss - B1 - Beschichtung Anteil (in %)]])</f>
        <v/>
      </c>
      <c r="MP251" s="811" t="str">
        <f>IF(Table1[[#This Row],[Verschluss - B2 - Art]]="","",VLOOKUP(Table1[[#This Row],[Verschluss - B2 - Art]],'DD FD'!D:E,2,FALSE))</f>
        <v/>
      </c>
      <c r="MQ251" s="812" t="str">
        <f>IF(Table1[[#This Row],[Verschluss - B2 - Fraktion]]="","",VLOOKUP(Table1[[#This Row],[Verschluss - B2 - Fraktion]],'DD FD'!H:J,3,FALSE))</f>
        <v/>
      </c>
      <c r="MR251" s="809" t="str">
        <f>IF(Table1[[#This Row],[Verschluss - B2 - Gewicht (in G)]]="","",Table1[[#This Row],[Verschluss - B2 - Gewicht (in G)]])</f>
        <v/>
      </c>
      <c r="MS251" s="809" t="str">
        <f>IF(Table1[[#This Row],[Verschluss - B2 - Lizenzierungs-pflichtig? (X=Ja)]]="","",Table1[[#This Row],[Verschluss - B2 - Lizenzierungs-pflichtig? (X=Ja)]])</f>
        <v/>
      </c>
      <c r="MT251" s="809" t="str">
        <f>IF(Table1[[#This Row],[Verschluss - B2 - Trennbar vom Hauptkörper? (X=Ja)]]="","",Table1[[#This Row],[Verschluss - B2 - Trennbar vom Hauptkörper? (X=Ja)]])</f>
        <v/>
      </c>
      <c r="MU251" s="812" t="str">
        <f>IF(Table1[[#This Row],[Verschluss - B2 - Virgin Material]]="","",VLOOKUP(Table1[[#This Row],[Verschluss - B2 - Virgin Material]],'DD FD'!AJ:AK,2,FALSE))</f>
        <v/>
      </c>
      <c r="MV251" s="813" t="str">
        <f>IF(Table1[[#This Row],[Verschluss - B2 - Virgin Material Anteil (in %)]]="","",Table1[[#This Row],[Verschluss - B2 - Virgin Material Anteil (in %)]])</f>
        <v/>
      </c>
      <c r="MW251" s="812" t="str">
        <f>IF(Table1[[#This Row],[Verschluss - B2 - Recyceltes Material]]="","",VLOOKUP(Table1[[#This Row],[Verschluss - B2 - Recyceltes Material]],'DD FD'!AL:AM,2,FALSE))</f>
        <v/>
      </c>
      <c r="MX251" s="813" t="str">
        <f>IF(Table1[[#This Row],[Verschluss - B2 - Recyceltes Material Anteil (in %)]]="","",Table1[[#This Row],[Verschluss - B2 - Recyceltes Material Anteil (in %)]])</f>
        <v/>
      </c>
      <c r="MY251" s="812" t="str">
        <f>IF(Table1[[#This Row],[Verschluss - B2 - Beschichtung]]="","",VLOOKUP(Table1[[#This Row],[Verschluss - B2 - Beschichtung]],'DD FD'!AE:AF,2,FALSE))</f>
        <v/>
      </c>
      <c r="MZ251" s="815" t="str">
        <f>IF(Table1[[#This Row],[Verschluss - B2 - Beschichtung Anteil (in %)]]="","",Table1[[#This Row],[Verschluss - B2 - Beschichtung Anteil (in %)]])</f>
        <v/>
      </c>
      <c r="NA251" s="811" t="str">
        <f>IF(Table1[[#This Row],[Verschluss - B3 - Art]]="","",VLOOKUP(Table1[[#This Row],[Verschluss - B3 - Art]],'DD FD'!D:E,2,FALSE))</f>
        <v/>
      </c>
      <c r="NB251" s="812" t="str">
        <f>IF(Table1[[#This Row],[Verschluss - B3 - Fraktion]]="","",VLOOKUP(Table1[[#This Row],[Verschluss - B3 - Fraktion]],'DD FD'!H:J,3,FALSE))</f>
        <v/>
      </c>
      <c r="NC251" s="809" t="str">
        <f>IF(Table1[[#This Row],[Verschluss - B3 - Gewicht (in G)]]="","",Table1[[#This Row],[Verschluss - B3 - Gewicht (in G)]])</f>
        <v/>
      </c>
      <c r="ND251" s="809" t="str">
        <f>IF(Table1[[#This Row],[Verschluss - B3 - Lizenzierungs-pflichtig? (X=Ja)]]="","",Table1[[#This Row],[Verschluss - B3 - Lizenzierungs-pflichtig? (X=Ja)]])</f>
        <v/>
      </c>
      <c r="NE251" s="809" t="str">
        <f>IF(Table1[[#This Row],[Verschluss - B3 - Trennbar vom Hauptkörper? (X=Ja)]]="","",Table1[[#This Row],[Verschluss - B3 - Trennbar vom Hauptkörper? (X=Ja)]])</f>
        <v/>
      </c>
      <c r="NF251" s="812" t="str">
        <f>IF(Table1[[#This Row],[Verschluss - B3 - Virgin Material]]="","",VLOOKUP(Table1[[#This Row],[Verschluss - B3 - Virgin Material]],'DD FD'!AJ:AK,2,FALSE))</f>
        <v/>
      </c>
      <c r="NG251" s="813" t="str">
        <f>IF(Table1[[#This Row],[Verschluss - B3 - Virgin Material Anteil (in %)]]="","",Table1[[#This Row],[Verschluss - B3 - Virgin Material Anteil (in %)]])</f>
        <v/>
      </c>
      <c r="NH251" s="812" t="str">
        <f>IF(Table1[[#This Row],[Verschluss - B3 - Recyceltes Material]]="","",VLOOKUP(Table1[[#This Row],[Verschluss - B3 - Recyceltes Material]],'DD FD'!AL:AM,2,FALSE))</f>
        <v/>
      </c>
      <c r="NI251" s="813" t="str">
        <f>IF(Table1[[#This Row],[Verschluss - B3 - Recyceltes Material Anteil (in %)]]="","",Table1[[#This Row],[Verschluss - B3 - Recyceltes Material Anteil (in %)]])</f>
        <v/>
      </c>
      <c r="NJ251" s="812" t="str">
        <f>IF(Table1[[#This Row],[Verschluss - B3 - Beschichtung]]="","",VLOOKUP(Table1[[#This Row],[Verschluss - B3 - Beschichtung]],'DD FD'!AE:AF,2,FALSE))</f>
        <v/>
      </c>
      <c r="NK251" s="815" t="str">
        <f>IF(Table1[[#This Row],[Verschluss - B3 - Beschichtung Anteil (in %)]]="","",Table1[[#This Row],[Verschluss - B3 - Beschichtung Anteil (in %)]])</f>
        <v/>
      </c>
      <c r="NL251" s="811" t="str">
        <f>IF(Table1[[#This Row],[Etikett - B1 - Art]]="","",VLOOKUP(Table1[[#This Row],[Etikett - B1 - Art]],'DD FD'!F:G,2,FALSE))</f>
        <v/>
      </c>
      <c r="NM251" s="812" t="str">
        <f>IF(Table1[[#This Row],[Etikett - B1 - Fraktion]]="","",VLOOKUP(Table1[[#This Row],[Etikett - B1 - Fraktion]],'DD FD'!H:J,3,FALSE))</f>
        <v/>
      </c>
      <c r="NN251" s="809" t="str">
        <f>IF(Table1[[#This Row],[Etikett - B1 - Gewicht (in G)]]="","",Table1[[#This Row],[Etikett - B1 - Gewicht (in G)]])</f>
        <v/>
      </c>
      <c r="NO251" s="809" t="str">
        <f>IF(Table1[[#This Row],[Etikett - B1 - Lizenzierungs-pflichtig? (X=Ja)]]="","",Table1[[#This Row],[Etikett - B1 - Lizenzierungs-pflichtig? (X=Ja)]])</f>
        <v/>
      </c>
      <c r="NP251" s="809" t="str">
        <f>IF(Table1[[#This Row],[Etikett - B1 - Trennbar vom Hauptkörper? (X=Ja)]]="","",Table1[[#This Row],[Etikett - B1 - Trennbar vom Hauptkörper? (X=Ja)]])</f>
        <v/>
      </c>
      <c r="NQ251" s="812" t="str">
        <f>IF(Table1[[#This Row],[Etikett - B1 - Virgin Material]]="","",VLOOKUP(Table1[[#This Row],[Etikett - B1 - Virgin Material]],'DD FD'!AJ:AK,2,FALSE))</f>
        <v/>
      </c>
      <c r="NR251" s="813" t="str">
        <f>IF(Table1[[#This Row],[Etikett - B1 - Virgin Material Anteil (in %)]]="","",Table1[[#This Row],[Etikett - B1 - Virgin Material Anteil (in %)]])</f>
        <v/>
      </c>
      <c r="NS251" s="812" t="str">
        <f>IF(Table1[[#This Row],[Etikett - B1 - Recyceltes Material]]="","",VLOOKUP(Table1[[#This Row],[Etikett - B1 - Recyceltes Material]],'DD FD'!AL:AM,2,FALSE))</f>
        <v/>
      </c>
      <c r="NT251" s="813" t="str">
        <f>IF(Table1[[#This Row],[Etikett - B1 - Recyceltes Material Anteil (in %)]]="","",Table1[[#This Row],[Etikett - B1 - Recyceltes Material Anteil (in %)]])</f>
        <v/>
      </c>
      <c r="NU251" s="812" t="str">
        <f>IF(Table1[[#This Row],[Etikett - B1 - Beschichtung]]="","",VLOOKUP(Table1[[#This Row],[Etikett - B1 - Beschichtung]],'DD FD'!AE:AF,2,FALSE))</f>
        <v/>
      </c>
      <c r="NV251" s="815" t="str">
        <f>IF(Table1[[#This Row],[Etikett - B1 - Beschichtung Anteil (in %)]]="","",Table1[[#This Row],[Etikett - B1 - Beschichtung Anteil (in %)]])</f>
        <v/>
      </c>
      <c r="NW251" s="811" t="str">
        <f>IF(Table1[[#This Row],[Etikett - B2 - Art]]="","",VLOOKUP(Table1[[#This Row],[Etikett - B2 - Art]],'DD FD'!F:G,2,FALSE))</f>
        <v/>
      </c>
      <c r="NX251" s="812" t="str">
        <f>IF(Table1[[#This Row],[Etikett - B2 - Fraktion]]="","",VLOOKUP(Table1[[#This Row],[Etikett - B2 - Fraktion]],'DD FD'!H:J,3,FALSE))</f>
        <v/>
      </c>
      <c r="NY251" s="809" t="str">
        <f>IF(Table1[[#This Row],[Etikett - B2 - Gewicht (in G)]]="","",Table1[[#This Row],[Etikett - B2 - Gewicht (in G)]])</f>
        <v/>
      </c>
      <c r="NZ251" s="809" t="str">
        <f>IF(Table1[[#This Row],[Etikett - B2 - Lizenzierungs-pflichtig? (X=Ja)]]="","",Table1[[#This Row],[Etikett - B2 - Lizenzierungs-pflichtig? (X=Ja)]])</f>
        <v/>
      </c>
      <c r="OA251" s="809" t="str">
        <f>IF(Table1[[#This Row],[Etikett - B2 - Trennbar vom Hauptkörper? (X=Ja)]]="","",Table1[[#This Row],[Etikett - B2 - Trennbar vom Hauptkörper? (X=Ja)]])</f>
        <v/>
      </c>
      <c r="OB251" s="812" t="str">
        <f>IF(Table1[[#This Row],[Etikett - B2 - Virgin Material]]="","",VLOOKUP(Table1[[#This Row],[Etikett - B2 - Virgin Material]],'DD FD'!AJ:AK,2,FALSE))</f>
        <v/>
      </c>
      <c r="OC251" s="813" t="str">
        <f>IF(Table1[[#This Row],[Etikett - B2 - Virgin Material Anteil (in %)]]="","",Table1[[#This Row],[Etikett - B2 - Virgin Material Anteil (in %)]])</f>
        <v/>
      </c>
      <c r="OD251" s="812" t="str">
        <f>IF(Table1[[#This Row],[Etikett - B2 - Recyceltes Material]]="","",VLOOKUP(Table1[[#This Row],[Etikett - B2 - Recyceltes Material]],'DD FD'!AL:AM,2,FALSE))</f>
        <v/>
      </c>
      <c r="OE251" s="813" t="str">
        <f>IF(Table1[[#This Row],[Etikett - B2 - Recyceltes Material Anteil (in %)]]="","",Table1[[#This Row],[Etikett - B2 - Recyceltes Material Anteil (in %)]])</f>
        <v/>
      </c>
      <c r="OF251" s="812" t="str">
        <f>IF(Table1[[#This Row],[Etikett - B2 - Beschichtung]]="","",VLOOKUP(Table1[[#This Row],[Etikett - B2 - Beschichtung]],'DD FD'!AE:AF,2,FALSE))</f>
        <v/>
      </c>
      <c r="OG251" s="815" t="str">
        <f>IF(Table1[[#This Row],[Etikett - B2 - Beschichtung Anteil (in %)]]="","",Table1[[#This Row],[Etikett - B2 - Beschichtung Anteil (in %)]])</f>
        <v/>
      </c>
      <c r="OH251" s="811" t="str">
        <f>IF(Table1[[#This Row],[Etikett - B3 - Art]]="","",VLOOKUP(Table1[[#This Row],[Etikett - B3 - Art]],'DD FD'!F:G,2,FALSE))</f>
        <v/>
      </c>
      <c r="OI251" s="812" t="str">
        <f>IF(Table1[[#This Row],[Etikett - B3 - Fraktion]]="","",VLOOKUP(Table1[[#This Row],[Etikett - B3 - Fraktion]],'DD FD'!H:J,3,FALSE))</f>
        <v/>
      </c>
      <c r="OJ251" s="809" t="str">
        <f>IF(Table1[[#This Row],[Etikett - B3 - Gewicht (in G)]]="","",Table1[[#This Row],[Etikett - B3 - Gewicht (in G)]])</f>
        <v/>
      </c>
      <c r="OK251" s="809" t="str">
        <f>IF(Table1[[#This Row],[Etikett - B3 - Lizenzierungs-pflichtig? (X=Ja)]]="","",Table1[[#This Row],[Etikett - B3 - Lizenzierungs-pflichtig? (X=Ja)]])</f>
        <v/>
      </c>
      <c r="OL251" s="809" t="str">
        <f>IF(Table1[[#This Row],[Etikett - B3 - Trennbar vom Hauptkörper? (X=Ja)]]="","",Table1[[#This Row],[Etikett - B3 - Trennbar vom Hauptkörper? (X=Ja)]])</f>
        <v/>
      </c>
      <c r="OM251" s="812" t="str">
        <f>IF(Table1[[#This Row],[Etikett - B3 - Virgin Material]]="","",VLOOKUP(Table1[[#This Row],[Etikett - B3 - Virgin Material]],'DD FD'!AJ:AK,2,FALSE))</f>
        <v/>
      </c>
      <c r="ON251" s="813" t="str">
        <f>IF(Table1[[#This Row],[Etikett - B3 - Virgin Material Anteil (in %)]]="","",Table1[[#This Row],[Etikett - B3 - Virgin Material Anteil (in %)]])</f>
        <v/>
      </c>
      <c r="OO251" s="812" t="str">
        <f>IF(Table1[[#This Row],[Etikett - B3 - Recyceltes Material]]="","",VLOOKUP(Table1[[#This Row],[Etikett - B3 - Recyceltes Material]],'DD FD'!AL:AM,2,FALSE))</f>
        <v/>
      </c>
      <c r="OP251" s="813" t="str">
        <f>IF(Table1[[#This Row],[Etikett - B3 - Recyceltes Material Anteil (in %)]]="","",Table1[[#This Row],[Etikett - B3 - Recyceltes Material Anteil (in %)]])</f>
        <v/>
      </c>
      <c r="OQ251" s="812" t="str">
        <f>IF(Table1[[#This Row],[Etikett - B3 - Beschichtung]]="","",VLOOKUP(Table1[[#This Row],[Etikett - B3 - Beschichtung]],'DD FD'!AE:AF,2,FALSE))</f>
        <v/>
      </c>
      <c r="OR251" s="861" t="str">
        <f>IF(Table1[[#This Row],[Etikett - B3 - Beschichtung Anteil (in %)]]="","",Table1[[#This Row],[Etikett - B3 - Beschichtung Anteil (in %)]])</f>
        <v/>
      </c>
      <c r="OS251" s="866">
        <f>ROUNDUP(SUM(
IF(AND(LB251='DD FD'!$J$7,LD251='DD FD'!$AI$3),LC251,0),
IF(AND(LL251='DD FD'!$J$7,LN251='DD FD'!$AI$3),LM251,0),
IF(AND(LV251='DD FD'!$J$7,LX251='DD FD'!$AI$3),LW251,0),
IF(AND(MF251='DD FD'!$J$7,MH251='DD FD'!$AI$3),MG251,0),
IF(AND(MQ251='DD FD'!$J$7,MS251='DD FD'!$AI$3),MR251,0),
IF(AND(NB251='DD FD'!$J$7,ND251='DD FD'!$AI$3),NC251,0),
IF(AND(NM251='DD FD'!$J$7,NO251='DD FD'!$AI$3),NN251,0),
IF(AND(NX251='DD FD'!$J$7,NZ251='DD FD'!$AI$3),NY251,0),
IF(AND(OI251='DD FD'!$J$7,OK251='DD FD'!$AI$3),OJ251,0),
),2)</f>
        <v>0</v>
      </c>
      <c r="OT251" s="865">
        <f>ROUNDUP(SUM(
IF(AND(LB251='DD FD'!$J$6,LD251='DD FD'!$AI$3),LC251,0),
IF(AND(LL251='DD FD'!$J$6,LN251='DD FD'!$AI$3),LM251,0),
IF(AND(LV251='DD FD'!$J$6,LX251='DD FD'!$AI$3),LW251,0),
IF(AND(MF251='DD FD'!$J$6,MH251='DD FD'!$AI$3),MG251,0),
IF(AND(MQ251='DD FD'!$J$6,MS251='DD FD'!$AI$3),MR251,0),
IF(AND(NB251='DD FD'!$J$6,ND251='DD FD'!$AI$3),NC251,0),
IF(AND(NM251='DD FD'!$J$6,NO251='DD FD'!$AI$3),NN251,0),
IF(AND(NX251='DD FD'!$J$6,NZ251='DD FD'!$AI$3),NY251,0),
IF(AND(OI251='DD FD'!$J$6,OK251='DD FD'!$AI$3),OJ251,0),
),2)</f>
        <v>0</v>
      </c>
      <c r="OU251" s="865">
        <f>ROUNDUP(SUM(
IF(AND(LB251='DD FD'!$J$10,LD251='DD FD'!$AI$3),LC251,0),
IF(AND(LL251='DD FD'!$J$10,LN251='DD FD'!$AI$3),LM251,0),
IF(AND(LV251='DD FD'!$J$10,LX251='DD FD'!$AI$3),LW251,0),
IF(AND(MF251='DD FD'!$J$10,MH251='DD FD'!$AI$3),MG251,0),
IF(AND(MQ251='DD FD'!$J$10,MS251='DD FD'!$AI$3),MR251,0),
IF(AND(NB251='DD FD'!$J$10,ND251='DD FD'!$AI$3),NC251,0),
IF(AND(NM251='DD FD'!$J$10,NO251='DD FD'!$AI$3),NN251,0),
IF(AND(NX251='DD FD'!$J$10,NZ251='DD FD'!$AI$3),NY251,0),
IF(AND(OI251='DD FD'!$J$10,OK251='DD FD'!$AI$3),OJ251,0),
),2)</f>
        <v>0</v>
      </c>
      <c r="OV251" s="865">
        <f>ROUNDUP(SUM(
IF(AND(LB251='DD FD'!$J$8,LD251='DD FD'!$AI$3),LC251,0),
IF(AND(LL251='DD FD'!$J$8,LN251='DD FD'!$AI$3),LM251,0),
IF(AND(LV251='DD FD'!$J$8,LX251='DD FD'!$AI$3),LW251,0),
IF(AND(MF251='DD FD'!$J$8,MH251='DD FD'!$AI$3),MG251,0),
IF(AND(MQ251='DD FD'!$J$8,MS251='DD FD'!$AI$3),MR251,0),
IF(AND(NB251='DD FD'!$J$8,ND251='DD FD'!$AI$3),NC251,0),
IF(AND(NM251='DD FD'!$J$8,NO251='DD FD'!$AI$3),NN251,0),
IF(AND(NX251='DD FD'!$J$8,NZ251='DD FD'!$AI$3),NY251,0),
IF(AND(OI251='DD FD'!$J$8,OK251='DD FD'!$AI$3),OJ251,0),
),2)</f>
        <v>0</v>
      </c>
      <c r="OW251" s="865">
        <f>ROUNDUP(SUM(
IF(AND(LB251='DD FD'!$J$5,LD251='DD FD'!$AI$3),LC251,0),
IF(AND(LL251='DD FD'!$J$5,LN251='DD FD'!$AI$3),LM251,0),
IF(AND(LV251='DD FD'!$J$5,LX251='DD FD'!$AI$3),LW251,0),
IF(AND(MF251='DD FD'!$J$5,MH251='DD FD'!$AI$3),MG251,0),
IF(AND(MQ251='DD FD'!$J$5,MS251='DD FD'!$AI$3),MR251,0),
IF(AND(NB251='DD FD'!$J$5,ND251='DD FD'!$AI$3),NC251,0),
IF(AND(NM251='DD FD'!$J$5,NO251='DD FD'!$AI$3),NN251,0),
IF(AND(NX251='DD FD'!$J$5,NZ251='DD FD'!$AI$3),NY251,0),
IF(AND(OI251='DD FD'!$J$5,OK251='DD FD'!$AI$3),OJ251,0),
),2)</f>
        <v>0</v>
      </c>
      <c r="OX251" s="865">
        <f>ROUNDUP(SUM(
IF(AND(LB251='DD FD'!$J$9,LD251='DD FD'!$AI$3),LC251,0),
IF(AND(LL251='DD FD'!$J$9,LN251='DD FD'!$AI$3),LM251,0),
IF(AND(LV251='DD FD'!$J$9,LX251='DD FD'!$AI$3),LW251,0),
IF(AND(MF251='DD FD'!$J$9,MH251='DD FD'!$AI$3),MG251,0),
IF(AND(MQ251='DD FD'!$J$9,MS251='DD FD'!$AI$3),MR251,0),
IF(AND(NB251='DD FD'!$J$9,ND251='DD FD'!$AI$3),NC251,0),
IF(AND(NM251='DD FD'!$J$9,NO251='DD FD'!$AI$3),NN251,0),
IF(AND(NX251='DD FD'!$J$9,NZ251='DD FD'!$AI$3),NY251,0),
IF(AND(OI251='DD FD'!$J$9,OK251='DD FD'!$AI$3),OJ251,0),
),2)</f>
        <v>0</v>
      </c>
      <c r="OY251" s="865">
        <f>ROUNDUP(SUM(
IF(AND(LB251='DD FD'!$J$4,LD251='DD FD'!$AI$3),LC251,0),
IF(AND(LL251='DD FD'!$J$4,LN251='DD FD'!$AI$3),LM251,0),
IF(AND(LV251='DD FD'!$J$4,LX251='DD FD'!$AI$3),LW251,0),
IF(AND(MF251='DD FD'!$J$4,MH251='DD FD'!$AI$3),MG251,0),
IF(AND(MQ251='DD FD'!$J$4,MS251='DD FD'!$AI$3),MR251,0),
IF(AND(NB251='DD FD'!$J$4,ND251='DD FD'!$AI$3),NC251,0),
IF(AND(NM251='DD FD'!$J$4,NO251='DD FD'!$AI$3),NN251,0),
IF(AND(NX251='DD FD'!$J$4,NZ251='DD FD'!$AI$3),NY251,0),
IF(AND(OI251='DD FD'!$J$4,OK251='DD FD'!$AI$3),OJ251,0),
),2)</f>
        <v>0</v>
      </c>
      <c r="OZ251" s="867">
        <f>ROUNDUP(SUM(
IF(AND(LB251='DD FD'!$J$11,LD251='DD FD'!$AI$3),LC251,0),
IF(AND(LL251='DD FD'!$J$11,LN251='DD FD'!$AI$3),LM251,0),
IF(AND(LV251='DD FD'!$J$11,LX251='DD FD'!$AI$3),LW251,0),
IF(AND(MF251='DD FD'!$J$11,MH251='DD FD'!$AI$3),MG251,0),
IF(AND(MQ251='DD FD'!$J$11,MS251='DD FD'!$AI$3),MR251,0),
IF(AND(NB251='DD FD'!$J$11,ND251='DD FD'!$AI$3),NC251,0),
IF(AND(NM251='DD FD'!$J$11,NO251='DD FD'!$AI$3),NN251,0),
IF(AND(NX251='DD FD'!$J$11,NZ251='DD FD'!$AI$3),NY251,0),
IF(AND(OI251='DD FD'!$J$11,OK251='DD FD'!$AI$3),OJ251,0),
),2)</f>
        <v>0</v>
      </c>
    </row>
    <row r="252" spans="1:416">
      <c r="A252" s="663"/>
      <c r="B252" s="182"/>
      <c r="C252" s="282"/>
      <c r="D252" s="282"/>
      <c r="E252" s="183"/>
      <c r="F252" s="355"/>
      <c r="G252" s="359"/>
      <c r="H252" s="664"/>
      <c r="I252" s="173"/>
      <c r="J252" s="161" t="str">
        <f t="shared" si="81"/>
        <v/>
      </c>
      <c r="K252" s="633" t="str">
        <f t="shared" si="98"/>
        <v/>
      </c>
      <c r="L252" s="636"/>
      <c r="M252" s="124" t="str">
        <f t="shared" si="99"/>
        <v/>
      </c>
      <c r="N252" s="125" t="str">
        <f t="shared" si="82"/>
        <v/>
      </c>
      <c r="O252" s="175"/>
      <c r="P252" s="175"/>
      <c r="Q252" s="126" t="str">
        <f t="shared" si="100"/>
        <v/>
      </c>
      <c r="R252" s="184"/>
      <c r="S252" s="184"/>
      <c r="T252" s="182"/>
      <c r="U252" s="182"/>
      <c r="V252" s="182"/>
      <c r="W252" s="358"/>
      <c r="X252" s="182"/>
      <c r="Y252" s="183"/>
      <c r="Z252" s="123"/>
      <c r="AA252" s="176"/>
      <c r="AB252" s="176"/>
      <c r="AC252" s="176"/>
      <c r="AD252" s="176"/>
      <c r="AE252" s="176"/>
      <c r="AF252" s="176"/>
      <c r="AG252" s="127" t="str">
        <f t="shared" si="101"/>
        <v/>
      </c>
      <c r="AH252" s="127" t="str">
        <f t="shared" si="102"/>
        <v/>
      </c>
      <c r="AI252" s="370"/>
      <c r="AJ252" s="635"/>
      <c r="AK252" s="619" t="str">
        <f t="shared" si="103"/>
        <v/>
      </c>
      <c r="AL252" s="124" t="str">
        <f t="shared" si="83"/>
        <v/>
      </c>
      <c r="AM252" s="124" t="str">
        <f t="shared" si="84"/>
        <v/>
      </c>
      <c r="AN252" s="124" t="str">
        <f t="shared" si="85"/>
        <v/>
      </c>
      <c r="AO252" s="124" t="str">
        <f t="shared" si="86"/>
        <v/>
      </c>
      <c r="AP252" s="184"/>
      <c r="AQ252" s="182"/>
      <c r="AR252" s="182"/>
      <c r="AS252" s="182"/>
      <c r="AT252" s="182"/>
      <c r="AU252" s="127" t="str">
        <f t="shared" si="87"/>
        <v/>
      </c>
      <c r="AV252" s="354"/>
      <c r="AW252" s="127" t="str">
        <f t="shared" si="88"/>
        <v/>
      </c>
      <c r="AX252" s="144" t="str">
        <f t="shared" si="89"/>
        <v/>
      </c>
      <c r="AY252" s="182"/>
      <c r="AZ252" s="23"/>
      <c r="BA252" s="23"/>
      <c r="BB252" s="183"/>
      <c r="BC252" s="622"/>
      <c r="BD252" s="649" t="str">
        <f t="shared" si="104"/>
        <v/>
      </c>
      <c r="BE252" s="354"/>
      <c r="BF252" s="192" t="str">
        <f t="shared" si="105"/>
        <v/>
      </c>
      <c r="BG252" s="159"/>
      <c r="BH252" s="159"/>
      <c r="BI252" s="182"/>
      <c r="BJ252" s="194"/>
      <c r="BK252" s="194"/>
      <c r="BL252" s="194"/>
      <c r="BM252" s="127" t="str">
        <f t="shared" si="90"/>
        <v/>
      </c>
      <c r="BN252" s="194"/>
      <c r="BO252" s="178" t="str">
        <f t="shared" si="91"/>
        <v/>
      </c>
      <c r="BP252" s="191"/>
      <c r="BQ252" s="182"/>
      <c r="BR252" s="23"/>
      <c r="BS252" s="23"/>
      <c r="BT252" s="23"/>
      <c r="BU252" s="651"/>
      <c r="BV252" s="647"/>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633" t="str">
        <f t="shared" si="106"/>
        <v/>
      </c>
      <c r="DY252" s="736"/>
      <c r="DZ252" s="334"/>
      <c r="EA252" s="736"/>
      <c r="EB252" s="197"/>
      <c r="EC252" s="194"/>
      <c r="ED252" s="197"/>
      <c r="EE252" s="197"/>
      <c r="EF252" s="194"/>
      <c r="EG252" s="194"/>
      <c r="EH252" s="194"/>
      <c r="EI252" s="123" t="str">
        <f t="shared" si="92"/>
        <v/>
      </c>
      <c r="EJ252" s="194"/>
      <c r="EK252" s="620" t="str">
        <f t="shared" si="93"/>
        <v/>
      </c>
      <c r="EL252" s="756"/>
      <c r="EM252" s="620" t="str">
        <f t="shared" si="107"/>
        <v/>
      </c>
      <c r="EN252" s="733"/>
      <c r="EO252" s="163"/>
      <c r="EP252" s="163"/>
      <c r="EQ252" s="163"/>
      <c r="ER252" s="163"/>
      <c r="ES252" s="163"/>
      <c r="ET252" s="163"/>
      <c r="EU252" s="163"/>
      <c r="EV252" s="163"/>
      <c r="EW252" s="163"/>
      <c r="EX252" s="163"/>
      <c r="EY252" s="163"/>
      <c r="EZ252" s="163"/>
      <c r="FA252" s="163"/>
      <c r="FB252" s="163"/>
      <c r="FC252" s="742"/>
      <c r="FD252" s="648" t="str">
        <f t="shared" si="94"/>
        <v/>
      </c>
      <c r="FE252" s="183"/>
      <c r="FF252" s="201"/>
      <c r="FG252" s="201"/>
      <c r="FH252" s="201"/>
      <c r="FI252" s="201"/>
      <c r="FJ252" s="201"/>
      <c r="FK252" s="201"/>
      <c r="FL252" s="182"/>
      <c r="FM252" s="182"/>
      <c r="FN252" s="334"/>
      <c r="FO252" s="123" t="str">
        <f t="shared" si="95"/>
        <v/>
      </c>
      <c r="FP252" s="889" t="str">
        <f>IF(Table1[[#This Row],[Baumwollanteil (in %)]]&lt;&gt;"","05","")</f>
        <v/>
      </c>
      <c r="FQ252" s="999"/>
      <c r="FR252" s="179" t="str">
        <f t="shared" si="96"/>
        <v/>
      </c>
      <c r="FS252" s="175"/>
      <c r="FT252" s="175"/>
      <c r="FU252" s="175"/>
      <c r="FV252" s="745" t="str">
        <f t="shared" si="97"/>
        <v/>
      </c>
      <c r="FZ252" s="24"/>
      <c r="GA252" s="24"/>
      <c r="GC252" s="1010" t="str">
        <f>IF(Table1[[#This Row],[Global Trade Item Number (GTIN)]]="","",Table1[[#This Row],[Global Trade Item Number (GTIN)]])</f>
        <v/>
      </c>
      <c r="GD252" s="790" t="str">
        <f>IF(Table1[[#This Row],[WAWI-Nr./ Kreditoren-Nummer
(ASDV)]]&lt;&gt;"",Table1[[#This Row],[WAWI-Nr./ Kreditoren-Nummer
(ASDV)]],"")</f>
        <v/>
      </c>
      <c r="GE252" s="190"/>
      <c r="GF252" s="790" t="str">
        <f>IF(Table1[[#This Row],[Gültig ab (Datum)]]&lt;&gt;"","31.12.9999","")</f>
        <v/>
      </c>
      <c r="GG252" s="190"/>
      <c r="GH252" s="190"/>
      <c r="GI252" s="616"/>
      <c r="GJ252" s="765"/>
      <c r="GK252" s="763"/>
      <c r="GL252" s="617"/>
      <c r="GM252" s="617"/>
      <c r="GN252" s="617"/>
      <c r="GO252" s="617"/>
      <c r="GP252" s="617"/>
      <c r="GQ252" s="775"/>
      <c r="GR252" s="771"/>
      <c r="GS252" s="159"/>
      <c r="GT252" s="610"/>
      <c r="GU252" s="610"/>
      <c r="GV252" s="610"/>
      <c r="GW252" s="610"/>
      <c r="GX252" s="610"/>
      <c r="GY252" s="610"/>
      <c r="GZ252" s="610"/>
      <c r="HA252" s="610"/>
      <c r="HB252" s="771"/>
      <c r="HC252" s="610"/>
      <c r="HD252" s="610"/>
      <c r="HE252" s="610"/>
      <c r="HF252" s="610"/>
      <c r="HG252" s="610"/>
      <c r="HH252" s="610"/>
      <c r="HI252" s="610"/>
      <c r="HJ252" s="610"/>
      <c r="HK252" s="610"/>
      <c r="HL252" s="771"/>
      <c r="HM252" s="610"/>
      <c r="HN252" s="610"/>
      <c r="HO252" s="610"/>
      <c r="HP252" s="610"/>
      <c r="HQ252" s="610"/>
      <c r="HR252" s="610"/>
      <c r="HS252" s="610"/>
      <c r="HT252" s="610"/>
      <c r="HU252" s="610"/>
      <c r="HV252" s="771"/>
      <c r="HW252" s="610"/>
      <c r="HX252" s="610"/>
      <c r="HY252" s="610"/>
      <c r="HZ252" s="610"/>
      <c r="IA252" s="610"/>
      <c r="IB252" s="610"/>
      <c r="IC252" s="610"/>
      <c r="ID252" s="610"/>
      <c r="IE252" s="610"/>
      <c r="IF252" s="610"/>
      <c r="IG252" s="771"/>
      <c r="IH252" s="610"/>
      <c r="II252" s="610"/>
      <c r="IJ252" s="610"/>
      <c r="IK252" s="610"/>
      <c r="IL252" s="610"/>
      <c r="IM252" s="610"/>
      <c r="IN252" s="610"/>
      <c r="IO252" s="610"/>
      <c r="IP252" s="610"/>
      <c r="IQ252" s="610"/>
      <c r="IR252" s="771"/>
      <c r="IS252" s="610"/>
      <c r="IT252" s="610"/>
      <c r="IU252" s="610"/>
      <c r="IV252" s="610"/>
      <c r="IW252" s="610"/>
      <c r="IX252" s="610"/>
      <c r="IY252" s="610"/>
      <c r="IZ252" s="610"/>
      <c r="JA252" s="610"/>
      <c r="JB252" s="610"/>
      <c r="JC252" s="771"/>
      <c r="JD252" s="610"/>
      <c r="JE252" s="610"/>
      <c r="JF252" s="610"/>
      <c r="JG252" s="610"/>
      <c r="JH252" s="610"/>
      <c r="JI252" s="610"/>
      <c r="JJ252" s="610"/>
      <c r="JK252" s="610"/>
      <c r="JL252" s="610"/>
      <c r="JM252" s="827"/>
      <c r="JN252" s="771"/>
      <c r="JO252" s="610"/>
      <c r="JP252" s="610"/>
      <c r="JQ252" s="610"/>
      <c r="JR252" s="610"/>
      <c r="JS252" s="610"/>
      <c r="JT252" s="610"/>
      <c r="JU252" s="610"/>
      <c r="JV252" s="610"/>
      <c r="JW252" s="610"/>
      <c r="JX252" s="610"/>
      <c r="JY252" s="771"/>
      <c r="JZ252" s="610"/>
      <c r="KA252" s="610"/>
      <c r="KB252" s="610"/>
      <c r="KC252" s="610"/>
      <c r="KD252" s="610"/>
      <c r="KE252" s="610"/>
      <c r="KF252" s="610"/>
      <c r="KG252" s="610"/>
      <c r="KH252" s="610"/>
      <c r="KI252" s="610"/>
      <c r="KL252" s="803" t="str">
        <f>IF(Table1[[#This Row],[GTIN]]&lt;&gt;"",Table1[[#This Row],[GTIN]],"")</f>
        <v/>
      </c>
      <c r="KM252" s="804" t="str">
        <f>Table1[[#This Row],[Kreditor]]</f>
        <v/>
      </c>
      <c r="KN252" s="805" t="str">
        <f>IF(Table1[[#This Row],[Gültig ab (Datum)]]&lt;&gt;"",Table1[[#This Row],[Gültig ab (Datum)]],"")</f>
        <v/>
      </c>
      <c r="KO252" s="805" t="str">
        <f>Table1[[#This Row],[Gültig bis]]</f>
        <v/>
      </c>
      <c r="KP252" s="818" t="str">
        <f>IF(Table1[[#This Row],[Artikel verpackt? 
(X=Ja)]]="","",Table1[[#This Row],[Artikel verpackt? 
(X=Ja)]])</f>
        <v/>
      </c>
      <c r="KQ252" s="806" t="str">
        <f>IF(Table1[[#This Row],[Verpackung recyclingfähig?
(X=Ja)]]="","",Table1[[#This Row],[Verpackung recyclingfähig?
(X=Ja)]])</f>
        <v/>
      </c>
      <c r="KR252" s="807"/>
      <c r="KS252" s="808"/>
      <c r="KT252" s="809"/>
      <c r="KU252" s="809"/>
      <c r="KV252" s="809"/>
      <c r="KW252" s="809"/>
      <c r="KX252" s="809"/>
      <c r="KY252" s="809"/>
      <c r="KZ252" s="810"/>
      <c r="LA252" s="811" t="str">
        <f>IF(Table1[[#This Row],[Hauptkörper - B1 - Art]]="","",VLOOKUP(Table1[[#This Row],[Hauptkörper - B1 - Art]],'DD FD'!B:C,2,FALSE))</f>
        <v/>
      </c>
      <c r="LB252" s="812" t="str">
        <f>IF(Table1[[#This Row],[Hauptkörper - B1 - Fraktion]]="","",VLOOKUP(Table1[[#This Row],[Hauptkörper - B1 - Fraktion]],'DD FD'!H:J,3,FALSE))</f>
        <v/>
      </c>
      <c r="LC252" s="809" t="str">
        <f>IF(Table1[[#This Row],[Hauptkörper - B1 - Gewicht
(in G)]]="","",Table1[[#This Row],[Hauptkörper - B1 - Gewicht
(in G)]])</f>
        <v/>
      </c>
      <c r="LD252" s="809" t="str">
        <f>IF(Table1[[#This Row],[Hauptkörper - B1 - Lizenzierungs-pflichtig? (X=Ja)]]="","",Table1[[#This Row],[Hauptkörper - B1 - Lizenzierungs-pflichtig? (X=Ja)]])</f>
        <v/>
      </c>
      <c r="LE252" s="812" t="str">
        <f>IF(Table1[[#This Row],[Hauptkörper - B1 - Virgin Material]]="","",VLOOKUP(Table1[[#This Row],[Hauptkörper - B1 - Virgin Material]],'DD FD'!AJ:AK,2,FALSE))</f>
        <v/>
      </c>
      <c r="LF252" s="813" t="str">
        <f>IF(Table1[[#This Row],[Hauptkörper - B1 - Virgin Material Anteil (in %)]]="","",Table1[[#This Row],[Hauptkörper - B1 - Virgin Material Anteil (in %)]])</f>
        <v/>
      </c>
      <c r="LG252" s="812" t="str">
        <f>IF(Table1[[#This Row],[Hauptkörper - B1 - Recyceltes Material]]="","",VLOOKUP(Table1[[#This Row],[Hauptkörper - B1 - Recyceltes Material]],'DD FD'!AL:AM,2,FALSE))</f>
        <v/>
      </c>
      <c r="LH252" s="813" t="str">
        <f>IF(Table1[[#This Row],[Hauptkörper - B1 - Recyceltes Material Anteil (in %)]]="","",Table1[[#This Row],[Hauptkörper - B1 - Recyceltes Material Anteil (in %)]])</f>
        <v/>
      </c>
      <c r="LI252" s="814" t="str">
        <f>IF(Table1[[#This Row],[Hauptkörper - B1 - Beschichtung]]="","",VLOOKUP(Table1[[#This Row],[Hauptkörper - B1 - Beschichtung]],'DD FD'!AE:AF,2,FALSE))</f>
        <v/>
      </c>
      <c r="LJ252" s="815" t="str">
        <f>IF(Table1[[#This Row],[Hauptkörper - B1 - Beschichtung Anteil (in %)]]="","",Table1[[#This Row],[Hauptkörper - B1 - Beschichtung Anteil (in %)]])</f>
        <v/>
      </c>
      <c r="LK252" s="811" t="str">
        <f>IF(Table1[[#This Row],[Hauptkörper - B2 - Art]]="","",VLOOKUP(Table1[[#This Row],[Hauptkörper - B2 - Art]],'DD FD'!B:C,2,FALSE))</f>
        <v/>
      </c>
      <c r="LL252" s="812" t="str">
        <f>IF(Table1[[#This Row],[Hauptkörper - B2 - Fraktion]]="","",VLOOKUP(Table1[[#This Row],[Hauptkörper - B2 - Fraktion]],'DD FD'!H:J,3,FALSE))</f>
        <v/>
      </c>
      <c r="LM252" s="809" t="str">
        <f>IF(Table1[[#This Row],[Hauptkörper - B2 - Gewicht
(in G)]]="","",Table1[[#This Row],[Hauptkörper - B2 - Gewicht
(in G)]])</f>
        <v/>
      </c>
      <c r="LN252" s="809" t="str">
        <f>IF(Table1[[#This Row],[Hauptkörper - B2 - Lizenzierungs-pflichtig? (X=Ja)]]="","",Table1[[#This Row],[Hauptkörper - B2 - Lizenzierungs-pflichtig? (X=Ja)]])</f>
        <v/>
      </c>
      <c r="LO252" s="812" t="str">
        <f>IF(Table1[[#This Row],[Hauptkörper - B2 - Virgin Material]]="","",VLOOKUP(Table1[[#This Row],[Hauptkörper - B2 - Virgin Material]],'DD FD'!AJ:AK,2,FALSE))</f>
        <v/>
      </c>
      <c r="LP252" s="813" t="str">
        <f>IF(Table1[[#This Row],[Hauptkörper - B2 - Virgin Material Anteil (in %)]]="","",Table1[[#This Row],[Hauptkörper - B2 - Virgin Material Anteil (in %)]])</f>
        <v/>
      </c>
      <c r="LQ252" s="812" t="str">
        <f>IF(Table1[[#This Row],[Hauptkörper - B2 - Recyceltes Material]]="","",VLOOKUP(Table1[[#This Row],[Hauptkörper - B2 - Recyceltes Material]],'DD FD'!AL:AM,2,FALSE))</f>
        <v/>
      </c>
      <c r="LR252" s="813" t="str">
        <f>IF(Table1[[#This Row],[Hauptkörper - B2 - Recyceltes Material Anteil (in %)]]="","",Table1[[#This Row],[Hauptkörper - B2 - Recyceltes Material Anteil (in %)]])</f>
        <v/>
      </c>
      <c r="LS252" s="812" t="str">
        <f>IF(Table1[[#This Row],[Hauptkörper - B2 - Beschichtung]]="","",VLOOKUP(Table1[[#This Row],[Hauptkörper - B2 - Beschichtung]],'DD FD'!AE:AF,2,FALSE))</f>
        <v/>
      </c>
      <c r="LT252" s="815" t="str">
        <f>IF(Table1[[#This Row],[Hauptkörper - B2 - Beschichtung Anteil (in %)]]="","",Table1[[#This Row],[Hauptkörper - B2 - Beschichtung Anteil (in %)]])</f>
        <v/>
      </c>
      <c r="LU252" s="811" t="str">
        <f>IF(Table1[[#This Row],[Hauptkörper - B3 - Art]]="","",VLOOKUP(Table1[[#This Row],[Hauptkörper - B3 - Art]],'DD FD'!B:C,2,FALSE))</f>
        <v/>
      </c>
      <c r="LV252" s="812" t="str">
        <f>IF(Table1[[#This Row],[Hauptkörper - B3 - Fraktion]]="","",VLOOKUP(Table1[[#This Row],[Hauptkörper - B3 - Fraktion]],'DD FD'!H:J,3,FALSE))</f>
        <v/>
      </c>
      <c r="LW252" s="809" t="str">
        <f>IF(Table1[[#This Row],[Hauptkörper - B3 - Gewicht
(in G)]]="","",Table1[[#This Row],[Hauptkörper - B3 - Gewicht
(in G)]])</f>
        <v/>
      </c>
      <c r="LX252" s="809" t="str">
        <f>IF(Table1[[#This Row],[Hauptkörper - B3 - Lizenzierungs-pflichtig? (X=Ja)]]="","",Table1[[#This Row],[Hauptkörper - B3 - Lizenzierungs-pflichtig? (X=Ja)]])</f>
        <v/>
      </c>
      <c r="LY252" s="812" t="str">
        <f>IF(Table1[[#This Row],[Hauptkörper - B3 - Virgin Material]]="","",VLOOKUP(Table1[[#This Row],[Hauptkörper - B3 - Virgin Material]],'DD FD'!AJ:AK,2,FALSE))</f>
        <v/>
      </c>
      <c r="LZ252" s="813" t="str">
        <f>IF(Table1[[#This Row],[Hauptkörper - B3 - Virgin Material Anteil (in %)]]="","",Table1[[#This Row],[Hauptkörper - B3 - Virgin Material Anteil (in %)]])</f>
        <v/>
      </c>
      <c r="MA252" s="812" t="str">
        <f>IF(Table1[[#This Row],[Hauptkörper - B3 - Recyceltes Material]]="","",VLOOKUP(Table1[[#This Row],[Hauptkörper - B3 - Recyceltes Material]],'DD FD'!AL:AM,2,FALSE))</f>
        <v/>
      </c>
      <c r="MB252" s="813" t="str">
        <f>IF(Table1[[#This Row],[Hauptkörper - B3 - Recyceltes Material Anteil (in %)]]="","",Table1[[#This Row],[Hauptkörper - B3 - Recyceltes Material Anteil (in %)]])</f>
        <v/>
      </c>
      <c r="MC252" s="812" t="str">
        <f>IF(Table1[[#This Row],[Hauptkörper - B3 - Beschichtung]]="","",VLOOKUP(Table1[[#This Row],[Hauptkörper - B3 - Beschichtung]],'DD FD'!AE:AF,2,FALSE))</f>
        <v/>
      </c>
      <c r="MD252" s="815" t="str">
        <f>IF(Table1[[#This Row],[Hauptkörper - B3 - Beschichtung Anteil (in %)]]="","",Table1[[#This Row],[Hauptkörper - B3 - Beschichtung Anteil (in %)]])</f>
        <v/>
      </c>
      <c r="ME252" s="811" t="str">
        <f>IF(Table1[[#This Row],[Verschluss - B1 - Art]]="","",VLOOKUP(Table1[[#This Row],[Verschluss - B1 - Art]],'DD FD'!D:E,2,FALSE))</f>
        <v/>
      </c>
      <c r="MF252" s="812" t="str">
        <f>IF(Table1[[#This Row],[Verschluss - B1 - Fraktion]]="","",VLOOKUP(Table1[[#This Row],[Verschluss - B1 - Fraktion]],'DD FD'!H:J,3,FALSE))</f>
        <v/>
      </c>
      <c r="MG252" s="809" t="str">
        <f>IF(Table1[[#This Row],[Verschluss - B1 - Gewicht (in G)]]="","",Table1[[#This Row],[Verschluss - B1 - Gewicht (in G)]])</f>
        <v/>
      </c>
      <c r="MH252" s="809" t="str">
        <f>IF(Table1[[#This Row],[Verschluss - B1 - Lizenzierungs-pflichtig? (X=Ja)]]="","",Table1[[#This Row],[Verschluss - B1 - Lizenzierungs-pflichtig? (X=Ja)]])</f>
        <v/>
      </c>
      <c r="MI252" s="809" t="str">
        <f>IF(Table1[[#This Row],[Verschluss - B1 - Trennbar vom Hauptkörper? (X=Ja)]]="","",Table1[[#This Row],[Verschluss - B1 - Trennbar vom Hauptkörper? (X=Ja)]])</f>
        <v/>
      </c>
      <c r="MJ252" s="812" t="str">
        <f>IF(Table1[[#This Row],[Verschluss - B1 - Virgin Material]]="","",VLOOKUP(Table1[[#This Row],[Verschluss - B1 - Virgin Material]],'DD FD'!AJ:AK,2,FALSE))</f>
        <v/>
      </c>
      <c r="MK252" s="813" t="str">
        <f>IF(Table1[[#This Row],[Verschluss - B1 - Virgin Material Anteil (in %)]]="","",Table1[[#This Row],[Verschluss - B1 - Virgin Material Anteil (in %)]])</f>
        <v/>
      </c>
      <c r="ML252" s="812" t="str">
        <f>IF(Table1[[#This Row],[Verschluss - B1 - Recyceltes Material]]="","",VLOOKUP(Table1[[#This Row],[Verschluss - B1 - Recyceltes Material]],'DD FD'!AL:AM,2,FALSE))</f>
        <v/>
      </c>
      <c r="MM252" s="813" t="str">
        <f>IF(Table1[[#This Row],[Verschluss - B1 - Recyceltes Material Anteil (in %)]]="","",Table1[[#This Row],[Verschluss - B1 - Recyceltes Material Anteil (in %)]])</f>
        <v/>
      </c>
      <c r="MN252" s="812" t="str">
        <f>IF(Table1[[#This Row],[Verschluss - B1 - Beschichtung]]="","",VLOOKUP(Table1[[#This Row],[Verschluss - B1 - Beschichtung]],'DD FD'!AE:AF,2,FALSE))</f>
        <v/>
      </c>
      <c r="MO252" s="815" t="str">
        <f>IF(Table1[[#This Row],[Verschluss - B1 - Beschichtung Anteil (in %)]]="","",Table1[[#This Row],[Verschluss - B1 - Beschichtung Anteil (in %)]])</f>
        <v/>
      </c>
      <c r="MP252" s="811" t="str">
        <f>IF(Table1[[#This Row],[Verschluss - B2 - Art]]="","",VLOOKUP(Table1[[#This Row],[Verschluss - B2 - Art]],'DD FD'!D:E,2,FALSE))</f>
        <v/>
      </c>
      <c r="MQ252" s="812" t="str">
        <f>IF(Table1[[#This Row],[Verschluss - B2 - Fraktion]]="","",VLOOKUP(Table1[[#This Row],[Verschluss - B2 - Fraktion]],'DD FD'!H:J,3,FALSE))</f>
        <v/>
      </c>
      <c r="MR252" s="809" t="str">
        <f>IF(Table1[[#This Row],[Verschluss - B2 - Gewicht (in G)]]="","",Table1[[#This Row],[Verschluss - B2 - Gewicht (in G)]])</f>
        <v/>
      </c>
      <c r="MS252" s="809" t="str">
        <f>IF(Table1[[#This Row],[Verschluss - B2 - Lizenzierungs-pflichtig? (X=Ja)]]="","",Table1[[#This Row],[Verschluss - B2 - Lizenzierungs-pflichtig? (X=Ja)]])</f>
        <v/>
      </c>
      <c r="MT252" s="809" t="str">
        <f>IF(Table1[[#This Row],[Verschluss - B2 - Trennbar vom Hauptkörper? (X=Ja)]]="","",Table1[[#This Row],[Verschluss - B2 - Trennbar vom Hauptkörper? (X=Ja)]])</f>
        <v/>
      </c>
      <c r="MU252" s="812" t="str">
        <f>IF(Table1[[#This Row],[Verschluss - B2 - Virgin Material]]="","",VLOOKUP(Table1[[#This Row],[Verschluss - B2 - Virgin Material]],'DD FD'!AJ:AK,2,FALSE))</f>
        <v/>
      </c>
      <c r="MV252" s="813" t="str">
        <f>IF(Table1[[#This Row],[Verschluss - B2 - Virgin Material Anteil (in %)]]="","",Table1[[#This Row],[Verschluss - B2 - Virgin Material Anteil (in %)]])</f>
        <v/>
      </c>
      <c r="MW252" s="812" t="str">
        <f>IF(Table1[[#This Row],[Verschluss - B2 - Recyceltes Material]]="","",VLOOKUP(Table1[[#This Row],[Verschluss - B2 - Recyceltes Material]],'DD FD'!AL:AM,2,FALSE))</f>
        <v/>
      </c>
      <c r="MX252" s="813" t="str">
        <f>IF(Table1[[#This Row],[Verschluss - B2 - Recyceltes Material Anteil (in %)]]="","",Table1[[#This Row],[Verschluss - B2 - Recyceltes Material Anteil (in %)]])</f>
        <v/>
      </c>
      <c r="MY252" s="812" t="str">
        <f>IF(Table1[[#This Row],[Verschluss - B2 - Beschichtung]]="","",VLOOKUP(Table1[[#This Row],[Verschluss - B2 - Beschichtung]],'DD FD'!AE:AF,2,FALSE))</f>
        <v/>
      </c>
      <c r="MZ252" s="815" t="str">
        <f>IF(Table1[[#This Row],[Verschluss - B2 - Beschichtung Anteil (in %)]]="","",Table1[[#This Row],[Verschluss - B2 - Beschichtung Anteil (in %)]])</f>
        <v/>
      </c>
      <c r="NA252" s="811" t="str">
        <f>IF(Table1[[#This Row],[Verschluss - B3 - Art]]="","",VLOOKUP(Table1[[#This Row],[Verschluss - B3 - Art]],'DD FD'!D:E,2,FALSE))</f>
        <v/>
      </c>
      <c r="NB252" s="812" t="str">
        <f>IF(Table1[[#This Row],[Verschluss - B3 - Fraktion]]="","",VLOOKUP(Table1[[#This Row],[Verschluss - B3 - Fraktion]],'DD FD'!H:J,3,FALSE))</f>
        <v/>
      </c>
      <c r="NC252" s="809" t="str">
        <f>IF(Table1[[#This Row],[Verschluss - B3 - Gewicht (in G)]]="","",Table1[[#This Row],[Verschluss - B3 - Gewicht (in G)]])</f>
        <v/>
      </c>
      <c r="ND252" s="809" t="str">
        <f>IF(Table1[[#This Row],[Verschluss - B3 - Lizenzierungs-pflichtig? (X=Ja)]]="","",Table1[[#This Row],[Verschluss - B3 - Lizenzierungs-pflichtig? (X=Ja)]])</f>
        <v/>
      </c>
      <c r="NE252" s="809" t="str">
        <f>IF(Table1[[#This Row],[Verschluss - B3 - Trennbar vom Hauptkörper? (X=Ja)]]="","",Table1[[#This Row],[Verschluss - B3 - Trennbar vom Hauptkörper? (X=Ja)]])</f>
        <v/>
      </c>
      <c r="NF252" s="812" t="str">
        <f>IF(Table1[[#This Row],[Verschluss - B3 - Virgin Material]]="","",VLOOKUP(Table1[[#This Row],[Verschluss - B3 - Virgin Material]],'DD FD'!AJ:AK,2,FALSE))</f>
        <v/>
      </c>
      <c r="NG252" s="813" t="str">
        <f>IF(Table1[[#This Row],[Verschluss - B3 - Virgin Material Anteil (in %)]]="","",Table1[[#This Row],[Verschluss - B3 - Virgin Material Anteil (in %)]])</f>
        <v/>
      </c>
      <c r="NH252" s="812" t="str">
        <f>IF(Table1[[#This Row],[Verschluss - B3 - Recyceltes Material]]="","",VLOOKUP(Table1[[#This Row],[Verschluss - B3 - Recyceltes Material]],'DD FD'!AL:AM,2,FALSE))</f>
        <v/>
      </c>
      <c r="NI252" s="813" t="str">
        <f>IF(Table1[[#This Row],[Verschluss - B3 - Recyceltes Material Anteil (in %)]]="","",Table1[[#This Row],[Verschluss - B3 - Recyceltes Material Anteil (in %)]])</f>
        <v/>
      </c>
      <c r="NJ252" s="812" t="str">
        <f>IF(Table1[[#This Row],[Verschluss - B3 - Beschichtung]]="","",VLOOKUP(Table1[[#This Row],[Verschluss - B3 - Beschichtung]],'DD FD'!AE:AF,2,FALSE))</f>
        <v/>
      </c>
      <c r="NK252" s="815" t="str">
        <f>IF(Table1[[#This Row],[Verschluss - B3 - Beschichtung Anteil (in %)]]="","",Table1[[#This Row],[Verschluss - B3 - Beschichtung Anteil (in %)]])</f>
        <v/>
      </c>
      <c r="NL252" s="811" t="str">
        <f>IF(Table1[[#This Row],[Etikett - B1 - Art]]="","",VLOOKUP(Table1[[#This Row],[Etikett - B1 - Art]],'DD FD'!F:G,2,FALSE))</f>
        <v/>
      </c>
      <c r="NM252" s="812" t="str">
        <f>IF(Table1[[#This Row],[Etikett - B1 - Fraktion]]="","",VLOOKUP(Table1[[#This Row],[Etikett - B1 - Fraktion]],'DD FD'!H:J,3,FALSE))</f>
        <v/>
      </c>
      <c r="NN252" s="809" t="str">
        <f>IF(Table1[[#This Row],[Etikett - B1 - Gewicht (in G)]]="","",Table1[[#This Row],[Etikett - B1 - Gewicht (in G)]])</f>
        <v/>
      </c>
      <c r="NO252" s="809" t="str">
        <f>IF(Table1[[#This Row],[Etikett - B1 - Lizenzierungs-pflichtig? (X=Ja)]]="","",Table1[[#This Row],[Etikett - B1 - Lizenzierungs-pflichtig? (X=Ja)]])</f>
        <v/>
      </c>
      <c r="NP252" s="809" t="str">
        <f>IF(Table1[[#This Row],[Etikett - B1 - Trennbar vom Hauptkörper? (X=Ja)]]="","",Table1[[#This Row],[Etikett - B1 - Trennbar vom Hauptkörper? (X=Ja)]])</f>
        <v/>
      </c>
      <c r="NQ252" s="812" t="str">
        <f>IF(Table1[[#This Row],[Etikett - B1 - Virgin Material]]="","",VLOOKUP(Table1[[#This Row],[Etikett - B1 - Virgin Material]],'DD FD'!AJ:AK,2,FALSE))</f>
        <v/>
      </c>
      <c r="NR252" s="813" t="str">
        <f>IF(Table1[[#This Row],[Etikett - B1 - Virgin Material Anteil (in %)]]="","",Table1[[#This Row],[Etikett - B1 - Virgin Material Anteil (in %)]])</f>
        <v/>
      </c>
      <c r="NS252" s="812" t="str">
        <f>IF(Table1[[#This Row],[Etikett - B1 - Recyceltes Material]]="","",VLOOKUP(Table1[[#This Row],[Etikett - B1 - Recyceltes Material]],'DD FD'!AL:AM,2,FALSE))</f>
        <v/>
      </c>
      <c r="NT252" s="813" t="str">
        <f>IF(Table1[[#This Row],[Etikett - B1 - Recyceltes Material Anteil (in %)]]="","",Table1[[#This Row],[Etikett - B1 - Recyceltes Material Anteil (in %)]])</f>
        <v/>
      </c>
      <c r="NU252" s="812" t="str">
        <f>IF(Table1[[#This Row],[Etikett - B1 - Beschichtung]]="","",VLOOKUP(Table1[[#This Row],[Etikett - B1 - Beschichtung]],'DD FD'!AE:AF,2,FALSE))</f>
        <v/>
      </c>
      <c r="NV252" s="815" t="str">
        <f>IF(Table1[[#This Row],[Etikett - B1 - Beschichtung Anteil (in %)]]="","",Table1[[#This Row],[Etikett - B1 - Beschichtung Anteil (in %)]])</f>
        <v/>
      </c>
      <c r="NW252" s="811" t="str">
        <f>IF(Table1[[#This Row],[Etikett - B2 - Art]]="","",VLOOKUP(Table1[[#This Row],[Etikett - B2 - Art]],'DD FD'!F:G,2,FALSE))</f>
        <v/>
      </c>
      <c r="NX252" s="812" t="str">
        <f>IF(Table1[[#This Row],[Etikett - B2 - Fraktion]]="","",VLOOKUP(Table1[[#This Row],[Etikett - B2 - Fraktion]],'DD FD'!H:J,3,FALSE))</f>
        <v/>
      </c>
      <c r="NY252" s="809" t="str">
        <f>IF(Table1[[#This Row],[Etikett - B2 - Gewicht (in G)]]="","",Table1[[#This Row],[Etikett - B2 - Gewicht (in G)]])</f>
        <v/>
      </c>
      <c r="NZ252" s="809" t="str">
        <f>IF(Table1[[#This Row],[Etikett - B2 - Lizenzierungs-pflichtig? (X=Ja)]]="","",Table1[[#This Row],[Etikett - B2 - Lizenzierungs-pflichtig? (X=Ja)]])</f>
        <v/>
      </c>
      <c r="OA252" s="809" t="str">
        <f>IF(Table1[[#This Row],[Etikett - B2 - Trennbar vom Hauptkörper? (X=Ja)]]="","",Table1[[#This Row],[Etikett - B2 - Trennbar vom Hauptkörper? (X=Ja)]])</f>
        <v/>
      </c>
      <c r="OB252" s="812" t="str">
        <f>IF(Table1[[#This Row],[Etikett - B2 - Virgin Material]]="","",VLOOKUP(Table1[[#This Row],[Etikett - B2 - Virgin Material]],'DD FD'!AJ:AK,2,FALSE))</f>
        <v/>
      </c>
      <c r="OC252" s="813" t="str">
        <f>IF(Table1[[#This Row],[Etikett - B2 - Virgin Material Anteil (in %)]]="","",Table1[[#This Row],[Etikett - B2 - Virgin Material Anteil (in %)]])</f>
        <v/>
      </c>
      <c r="OD252" s="812" t="str">
        <f>IF(Table1[[#This Row],[Etikett - B2 - Recyceltes Material]]="","",VLOOKUP(Table1[[#This Row],[Etikett - B2 - Recyceltes Material]],'DD FD'!AL:AM,2,FALSE))</f>
        <v/>
      </c>
      <c r="OE252" s="813" t="str">
        <f>IF(Table1[[#This Row],[Etikett - B2 - Recyceltes Material Anteil (in %)]]="","",Table1[[#This Row],[Etikett - B2 - Recyceltes Material Anteil (in %)]])</f>
        <v/>
      </c>
      <c r="OF252" s="812" t="str">
        <f>IF(Table1[[#This Row],[Etikett - B2 - Beschichtung]]="","",VLOOKUP(Table1[[#This Row],[Etikett - B2 - Beschichtung]],'DD FD'!AE:AF,2,FALSE))</f>
        <v/>
      </c>
      <c r="OG252" s="815" t="str">
        <f>IF(Table1[[#This Row],[Etikett - B2 - Beschichtung Anteil (in %)]]="","",Table1[[#This Row],[Etikett - B2 - Beschichtung Anteil (in %)]])</f>
        <v/>
      </c>
      <c r="OH252" s="811" t="str">
        <f>IF(Table1[[#This Row],[Etikett - B3 - Art]]="","",VLOOKUP(Table1[[#This Row],[Etikett - B3 - Art]],'DD FD'!F:G,2,FALSE))</f>
        <v/>
      </c>
      <c r="OI252" s="812" t="str">
        <f>IF(Table1[[#This Row],[Etikett - B3 - Fraktion]]="","",VLOOKUP(Table1[[#This Row],[Etikett - B3 - Fraktion]],'DD FD'!H:J,3,FALSE))</f>
        <v/>
      </c>
      <c r="OJ252" s="809" t="str">
        <f>IF(Table1[[#This Row],[Etikett - B3 - Gewicht (in G)]]="","",Table1[[#This Row],[Etikett - B3 - Gewicht (in G)]])</f>
        <v/>
      </c>
      <c r="OK252" s="809" t="str">
        <f>IF(Table1[[#This Row],[Etikett - B3 - Lizenzierungs-pflichtig? (X=Ja)]]="","",Table1[[#This Row],[Etikett - B3 - Lizenzierungs-pflichtig? (X=Ja)]])</f>
        <v/>
      </c>
      <c r="OL252" s="809" t="str">
        <f>IF(Table1[[#This Row],[Etikett - B3 - Trennbar vom Hauptkörper? (X=Ja)]]="","",Table1[[#This Row],[Etikett - B3 - Trennbar vom Hauptkörper? (X=Ja)]])</f>
        <v/>
      </c>
      <c r="OM252" s="812" t="str">
        <f>IF(Table1[[#This Row],[Etikett - B3 - Virgin Material]]="","",VLOOKUP(Table1[[#This Row],[Etikett - B3 - Virgin Material]],'DD FD'!AJ:AK,2,FALSE))</f>
        <v/>
      </c>
      <c r="ON252" s="813" t="str">
        <f>IF(Table1[[#This Row],[Etikett - B3 - Virgin Material Anteil (in %)]]="","",Table1[[#This Row],[Etikett - B3 - Virgin Material Anteil (in %)]])</f>
        <v/>
      </c>
      <c r="OO252" s="812" t="str">
        <f>IF(Table1[[#This Row],[Etikett - B3 - Recyceltes Material]]="","",VLOOKUP(Table1[[#This Row],[Etikett - B3 - Recyceltes Material]],'DD FD'!AL:AM,2,FALSE))</f>
        <v/>
      </c>
      <c r="OP252" s="813" t="str">
        <f>IF(Table1[[#This Row],[Etikett - B3 - Recyceltes Material Anteil (in %)]]="","",Table1[[#This Row],[Etikett - B3 - Recyceltes Material Anteil (in %)]])</f>
        <v/>
      </c>
      <c r="OQ252" s="812" t="str">
        <f>IF(Table1[[#This Row],[Etikett - B3 - Beschichtung]]="","",VLOOKUP(Table1[[#This Row],[Etikett - B3 - Beschichtung]],'DD FD'!AE:AF,2,FALSE))</f>
        <v/>
      </c>
      <c r="OR252" s="861" t="str">
        <f>IF(Table1[[#This Row],[Etikett - B3 - Beschichtung Anteil (in %)]]="","",Table1[[#This Row],[Etikett - B3 - Beschichtung Anteil (in %)]])</f>
        <v/>
      </c>
      <c r="OS252" s="866">
        <f>ROUNDUP(SUM(
IF(AND(LB252='DD FD'!$J$7,LD252='DD FD'!$AI$3),LC252,0),
IF(AND(LL252='DD FD'!$J$7,LN252='DD FD'!$AI$3),LM252,0),
IF(AND(LV252='DD FD'!$J$7,LX252='DD FD'!$AI$3),LW252,0),
IF(AND(MF252='DD FD'!$J$7,MH252='DD FD'!$AI$3),MG252,0),
IF(AND(MQ252='DD FD'!$J$7,MS252='DD FD'!$AI$3),MR252,0),
IF(AND(NB252='DD FD'!$J$7,ND252='DD FD'!$AI$3),NC252,0),
IF(AND(NM252='DD FD'!$J$7,NO252='DD FD'!$AI$3),NN252,0),
IF(AND(NX252='DD FD'!$J$7,NZ252='DD FD'!$AI$3),NY252,0),
IF(AND(OI252='DD FD'!$J$7,OK252='DD FD'!$AI$3),OJ252,0),
),2)</f>
        <v>0</v>
      </c>
      <c r="OT252" s="865">
        <f>ROUNDUP(SUM(
IF(AND(LB252='DD FD'!$J$6,LD252='DD FD'!$AI$3),LC252,0),
IF(AND(LL252='DD FD'!$J$6,LN252='DD FD'!$AI$3),LM252,0),
IF(AND(LV252='DD FD'!$J$6,LX252='DD FD'!$AI$3),LW252,0),
IF(AND(MF252='DD FD'!$J$6,MH252='DD FD'!$AI$3),MG252,0),
IF(AND(MQ252='DD FD'!$J$6,MS252='DD FD'!$AI$3),MR252,0),
IF(AND(NB252='DD FD'!$J$6,ND252='DD FD'!$AI$3),NC252,0),
IF(AND(NM252='DD FD'!$J$6,NO252='DD FD'!$AI$3),NN252,0),
IF(AND(NX252='DD FD'!$J$6,NZ252='DD FD'!$AI$3),NY252,0),
IF(AND(OI252='DD FD'!$J$6,OK252='DD FD'!$AI$3),OJ252,0),
),2)</f>
        <v>0</v>
      </c>
      <c r="OU252" s="865">
        <f>ROUNDUP(SUM(
IF(AND(LB252='DD FD'!$J$10,LD252='DD FD'!$AI$3),LC252,0),
IF(AND(LL252='DD FD'!$J$10,LN252='DD FD'!$AI$3),LM252,0),
IF(AND(LV252='DD FD'!$J$10,LX252='DD FD'!$AI$3),LW252,0),
IF(AND(MF252='DD FD'!$J$10,MH252='DD FD'!$AI$3),MG252,0),
IF(AND(MQ252='DD FD'!$J$10,MS252='DD FD'!$AI$3),MR252,0),
IF(AND(NB252='DD FD'!$J$10,ND252='DD FD'!$AI$3),NC252,0),
IF(AND(NM252='DD FD'!$J$10,NO252='DD FD'!$AI$3),NN252,0),
IF(AND(NX252='DD FD'!$J$10,NZ252='DD FD'!$AI$3),NY252,0),
IF(AND(OI252='DD FD'!$J$10,OK252='DD FD'!$AI$3),OJ252,0),
),2)</f>
        <v>0</v>
      </c>
      <c r="OV252" s="865">
        <f>ROUNDUP(SUM(
IF(AND(LB252='DD FD'!$J$8,LD252='DD FD'!$AI$3),LC252,0),
IF(AND(LL252='DD FD'!$J$8,LN252='DD FD'!$AI$3),LM252,0),
IF(AND(LV252='DD FD'!$J$8,LX252='DD FD'!$AI$3),LW252,0),
IF(AND(MF252='DD FD'!$J$8,MH252='DD FD'!$AI$3),MG252,0),
IF(AND(MQ252='DD FD'!$J$8,MS252='DD FD'!$AI$3),MR252,0),
IF(AND(NB252='DD FD'!$J$8,ND252='DD FD'!$AI$3),NC252,0),
IF(AND(NM252='DD FD'!$J$8,NO252='DD FD'!$AI$3),NN252,0),
IF(AND(NX252='DD FD'!$J$8,NZ252='DD FD'!$AI$3),NY252,0),
IF(AND(OI252='DD FD'!$J$8,OK252='DD FD'!$AI$3),OJ252,0),
),2)</f>
        <v>0</v>
      </c>
      <c r="OW252" s="865">
        <f>ROUNDUP(SUM(
IF(AND(LB252='DD FD'!$J$5,LD252='DD FD'!$AI$3),LC252,0),
IF(AND(LL252='DD FD'!$J$5,LN252='DD FD'!$AI$3),LM252,0),
IF(AND(LV252='DD FD'!$J$5,LX252='DD FD'!$AI$3),LW252,0),
IF(AND(MF252='DD FD'!$J$5,MH252='DD FD'!$AI$3),MG252,0),
IF(AND(MQ252='DD FD'!$J$5,MS252='DD FD'!$AI$3),MR252,0),
IF(AND(NB252='DD FD'!$J$5,ND252='DD FD'!$AI$3),NC252,0),
IF(AND(NM252='DD FD'!$J$5,NO252='DD FD'!$AI$3),NN252,0),
IF(AND(NX252='DD FD'!$J$5,NZ252='DD FD'!$AI$3),NY252,0),
IF(AND(OI252='DD FD'!$J$5,OK252='DD FD'!$AI$3),OJ252,0),
),2)</f>
        <v>0</v>
      </c>
      <c r="OX252" s="865">
        <f>ROUNDUP(SUM(
IF(AND(LB252='DD FD'!$J$9,LD252='DD FD'!$AI$3),LC252,0),
IF(AND(LL252='DD FD'!$J$9,LN252='DD FD'!$AI$3),LM252,0),
IF(AND(LV252='DD FD'!$J$9,LX252='DD FD'!$AI$3),LW252,0),
IF(AND(MF252='DD FD'!$J$9,MH252='DD FD'!$AI$3),MG252,0),
IF(AND(MQ252='DD FD'!$J$9,MS252='DD FD'!$AI$3),MR252,0),
IF(AND(NB252='DD FD'!$J$9,ND252='DD FD'!$AI$3),NC252,0),
IF(AND(NM252='DD FD'!$J$9,NO252='DD FD'!$AI$3),NN252,0),
IF(AND(NX252='DD FD'!$J$9,NZ252='DD FD'!$AI$3),NY252,0),
IF(AND(OI252='DD FD'!$J$9,OK252='DD FD'!$AI$3),OJ252,0),
),2)</f>
        <v>0</v>
      </c>
      <c r="OY252" s="865">
        <f>ROUNDUP(SUM(
IF(AND(LB252='DD FD'!$J$4,LD252='DD FD'!$AI$3),LC252,0),
IF(AND(LL252='DD FD'!$J$4,LN252='DD FD'!$AI$3),LM252,0),
IF(AND(LV252='DD FD'!$J$4,LX252='DD FD'!$AI$3),LW252,0),
IF(AND(MF252='DD FD'!$J$4,MH252='DD FD'!$AI$3),MG252,0),
IF(AND(MQ252='DD FD'!$J$4,MS252='DD FD'!$AI$3),MR252,0),
IF(AND(NB252='DD FD'!$J$4,ND252='DD FD'!$AI$3),NC252,0),
IF(AND(NM252='DD FD'!$J$4,NO252='DD FD'!$AI$3),NN252,0),
IF(AND(NX252='DD FD'!$J$4,NZ252='DD FD'!$AI$3),NY252,0),
IF(AND(OI252='DD FD'!$J$4,OK252='DD FD'!$AI$3),OJ252,0),
),2)</f>
        <v>0</v>
      </c>
      <c r="OZ252" s="867">
        <f>ROUNDUP(SUM(
IF(AND(LB252='DD FD'!$J$11,LD252='DD FD'!$AI$3),LC252,0),
IF(AND(LL252='DD FD'!$J$11,LN252='DD FD'!$AI$3),LM252,0),
IF(AND(LV252='DD FD'!$J$11,LX252='DD FD'!$AI$3),LW252,0),
IF(AND(MF252='DD FD'!$J$11,MH252='DD FD'!$AI$3),MG252,0),
IF(AND(MQ252='DD FD'!$J$11,MS252='DD FD'!$AI$3),MR252,0),
IF(AND(NB252='DD FD'!$J$11,ND252='DD FD'!$AI$3),NC252,0),
IF(AND(NM252='DD FD'!$J$11,NO252='DD FD'!$AI$3),NN252,0),
IF(AND(NX252='DD FD'!$J$11,NZ252='DD FD'!$AI$3),NY252,0),
IF(AND(OI252='DD FD'!$J$11,OK252='DD FD'!$AI$3),OJ252,0),
),2)</f>
        <v>0</v>
      </c>
    </row>
    <row r="253" spans="1:416">
      <c r="A253" s="663"/>
      <c r="B253" s="182"/>
      <c r="C253" s="282"/>
      <c r="D253" s="282"/>
      <c r="E253" s="183"/>
      <c r="F253" s="355"/>
      <c r="G253" s="359"/>
      <c r="H253" s="664"/>
      <c r="I253" s="173"/>
      <c r="J253" s="161" t="str">
        <f t="shared" si="81"/>
        <v/>
      </c>
      <c r="K253" s="633" t="str">
        <f t="shared" si="98"/>
        <v/>
      </c>
      <c r="L253" s="636"/>
      <c r="M253" s="124" t="str">
        <f t="shared" si="99"/>
        <v/>
      </c>
      <c r="N253" s="125" t="str">
        <f t="shared" si="82"/>
        <v/>
      </c>
      <c r="O253" s="175"/>
      <c r="P253" s="175"/>
      <c r="Q253" s="126" t="str">
        <f t="shared" si="100"/>
        <v/>
      </c>
      <c r="R253" s="184"/>
      <c r="S253" s="184"/>
      <c r="T253" s="182"/>
      <c r="U253" s="182"/>
      <c r="V253" s="182"/>
      <c r="W253" s="358"/>
      <c r="X253" s="182"/>
      <c r="Y253" s="183"/>
      <c r="Z253" s="123"/>
      <c r="AA253" s="176"/>
      <c r="AB253" s="176"/>
      <c r="AC253" s="176"/>
      <c r="AD253" s="176"/>
      <c r="AE253" s="176"/>
      <c r="AF253" s="176"/>
      <c r="AG253" s="127" t="str">
        <f t="shared" si="101"/>
        <v/>
      </c>
      <c r="AH253" s="127" t="str">
        <f t="shared" si="102"/>
        <v/>
      </c>
      <c r="AI253" s="370"/>
      <c r="AJ253" s="635"/>
      <c r="AK253" s="619" t="str">
        <f t="shared" si="103"/>
        <v/>
      </c>
      <c r="AL253" s="124" t="str">
        <f t="shared" si="83"/>
        <v/>
      </c>
      <c r="AM253" s="124" t="str">
        <f t="shared" si="84"/>
        <v/>
      </c>
      <c r="AN253" s="124" t="str">
        <f t="shared" si="85"/>
        <v/>
      </c>
      <c r="AO253" s="124" t="str">
        <f t="shared" si="86"/>
        <v/>
      </c>
      <c r="AP253" s="184"/>
      <c r="AQ253" s="182"/>
      <c r="AR253" s="182"/>
      <c r="AS253" s="182"/>
      <c r="AT253" s="182"/>
      <c r="AU253" s="127" t="str">
        <f t="shared" si="87"/>
        <v/>
      </c>
      <c r="AV253" s="354"/>
      <c r="AW253" s="127" t="str">
        <f t="shared" si="88"/>
        <v/>
      </c>
      <c r="AX253" s="144" t="str">
        <f t="shared" si="89"/>
        <v/>
      </c>
      <c r="AY253" s="182"/>
      <c r="AZ253" s="23"/>
      <c r="BA253" s="23"/>
      <c r="BB253" s="183"/>
      <c r="BC253" s="622"/>
      <c r="BD253" s="649" t="str">
        <f t="shared" si="104"/>
        <v/>
      </c>
      <c r="BE253" s="354"/>
      <c r="BF253" s="192" t="str">
        <f t="shared" si="105"/>
        <v/>
      </c>
      <c r="BG253" s="159"/>
      <c r="BH253" s="159"/>
      <c r="BI253" s="182"/>
      <c r="BJ253" s="194"/>
      <c r="BK253" s="194"/>
      <c r="BL253" s="194"/>
      <c r="BM253" s="127" t="str">
        <f t="shared" si="90"/>
        <v/>
      </c>
      <c r="BN253" s="194"/>
      <c r="BO253" s="178" t="str">
        <f t="shared" si="91"/>
        <v/>
      </c>
      <c r="BP253" s="191"/>
      <c r="BQ253" s="182"/>
      <c r="BR253" s="23"/>
      <c r="BS253" s="23"/>
      <c r="BT253" s="23"/>
      <c r="BU253" s="651"/>
      <c r="BV253" s="647"/>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633" t="str">
        <f t="shared" si="106"/>
        <v/>
      </c>
      <c r="DY253" s="736"/>
      <c r="DZ253" s="334"/>
      <c r="EA253" s="736"/>
      <c r="EB253" s="197"/>
      <c r="EC253" s="194"/>
      <c r="ED253" s="197"/>
      <c r="EE253" s="197"/>
      <c r="EF253" s="194"/>
      <c r="EG253" s="194"/>
      <c r="EH253" s="194"/>
      <c r="EI253" s="123" t="str">
        <f t="shared" si="92"/>
        <v/>
      </c>
      <c r="EJ253" s="194"/>
      <c r="EK253" s="620" t="str">
        <f t="shared" si="93"/>
        <v/>
      </c>
      <c r="EL253" s="756"/>
      <c r="EM253" s="620" t="str">
        <f t="shared" si="107"/>
        <v/>
      </c>
      <c r="EN253" s="733"/>
      <c r="EO253" s="163"/>
      <c r="EP253" s="163"/>
      <c r="EQ253" s="163"/>
      <c r="ER253" s="163"/>
      <c r="ES253" s="163"/>
      <c r="ET253" s="163"/>
      <c r="EU253" s="163"/>
      <c r="EV253" s="163"/>
      <c r="EW253" s="163"/>
      <c r="EX253" s="163"/>
      <c r="EY253" s="163"/>
      <c r="EZ253" s="163"/>
      <c r="FA253" s="163"/>
      <c r="FB253" s="163"/>
      <c r="FC253" s="742"/>
      <c r="FD253" s="648" t="str">
        <f t="shared" si="94"/>
        <v/>
      </c>
      <c r="FE253" s="183"/>
      <c r="FF253" s="201"/>
      <c r="FG253" s="201"/>
      <c r="FH253" s="201"/>
      <c r="FI253" s="201"/>
      <c r="FJ253" s="201"/>
      <c r="FK253" s="201"/>
      <c r="FL253" s="182"/>
      <c r="FM253" s="182"/>
      <c r="FN253" s="334"/>
      <c r="FO253" s="123" t="str">
        <f t="shared" si="95"/>
        <v/>
      </c>
      <c r="FP253" s="889" t="str">
        <f>IF(Table1[[#This Row],[Baumwollanteil (in %)]]&lt;&gt;"","05","")</f>
        <v/>
      </c>
      <c r="FQ253" s="999"/>
      <c r="FR253" s="179" t="str">
        <f t="shared" si="96"/>
        <v/>
      </c>
      <c r="FS253" s="175"/>
      <c r="FT253" s="175"/>
      <c r="FU253" s="175"/>
      <c r="FV253" s="745" t="str">
        <f t="shared" si="97"/>
        <v/>
      </c>
      <c r="FZ253" s="24"/>
      <c r="GA253" s="24"/>
      <c r="GC253" s="1010" t="str">
        <f>IF(Table1[[#This Row],[Global Trade Item Number (GTIN)]]="","",Table1[[#This Row],[Global Trade Item Number (GTIN)]])</f>
        <v/>
      </c>
      <c r="GD253" s="790" t="str">
        <f>IF(Table1[[#This Row],[WAWI-Nr./ Kreditoren-Nummer
(ASDV)]]&lt;&gt;"",Table1[[#This Row],[WAWI-Nr./ Kreditoren-Nummer
(ASDV)]],"")</f>
        <v/>
      </c>
      <c r="GE253" s="190"/>
      <c r="GF253" s="790" t="str">
        <f>IF(Table1[[#This Row],[Gültig ab (Datum)]]&lt;&gt;"","31.12.9999","")</f>
        <v/>
      </c>
      <c r="GG253" s="190"/>
      <c r="GH253" s="190"/>
      <c r="GI253" s="616"/>
      <c r="GJ253" s="765"/>
      <c r="GK253" s="763"/>
      <c r="GL253" s="617"/>
      <c r="GM253" s="617"/>
      <c r="GN253" s="617"/>
      <c r="GO253" s="617"/>
      <c r="GP253" s="617"/>
      <c r="GQ253" s="775"/>
      <c r="GR253" s="771"/>
      <c r="GS253" s="159"/>
      <c r="GT253" s="610"/>
      <c r="GU253" s="610"/>
      <c r="GV253" s="610"/>
      <c r="GW253" s="610"/>
      <c r="GX253" s="610"/>
      <c r="GY253" s="610"/>
      <c r="GZ253" s="610"/>
      <c r="HA253" s="610"/>
      <c r="HB253" s="771"/>
      <c r="HC253" s="610"/>
      <c r="HD253" s="610"/>
      <c r="HE253" s="610"/>
      <c r="HF253" s="610"/>
      <c r="HG253" s="610"/>
      <c r="HH253" s="610"/>
      <c r="HI253" s="610"/>
      <c r="HJ253" s="610"/>
      <c r="HK253" s="610"/>
      <c r="HL253" s="771"/>
      <c r="HM253" s="610"/>
      <c r="HN253" s="610"/>
      <c r="HO253" s="610"/>
      <c r="HP253" s="610"/>
      <c r="HQ253" s="610"/>
      <c r="HR253" s="610"/>
      <c r="HS253" s="610"/>
      <c r="HT253" s="610"/>
      <c r="HU253" s="610"/>
      <c r="HV253" s="771"/>
      <c r="HW253" s="610"/>
      <c r="HX253" s="610"/>
      <c r="HY253" s="610"/>
      <c r="HZ253" s="610"/>
      <c r="IA253" s="610"/>
      <c r="IB253" s="610"/>
      <c r="IC253" s="610"/>
      <c r="ID253" s="610"/>
      <c r="IE253" s="610"/>
      <c r="IF253" s="610"/>
      <c r="IG253" s="771"/>
      <c r="IH253" s="610"/>
      <c r="II253" s="610"/>
      <c r="IJ253" s="610"/>
      <c r="IK253" s="610"/>
      <c r="IL253" s="610"/>
      <c r="IM253" s="610"/>
      <c r="IN253" s="610"/>
      <c r="IO253" s="610"/>
      <c r="IP253" s="610"/>
      <c r="IQ253" s="610"/>
      <c r="IR253" s="771"/>
      <c r="IS253" s="610"/>
      <c r="IT253" s="610"/>
      <c r="IU253" s="610"/>
      <c r="IV253" s="610"/>
      <c r="IW253" s="610"/>
      <c r="IX253" s="610"/>
      <c r="IY253" s="610"/>
      <c r="IZ253" s="610"/>
      <c r="JA253" s="610"/>
      <c r="JB253" s="610"/>
      <c r="JC253" s="771"/>
      <c r="JD253" s="610"/>
      <c r="JE253" s="610"/>
      <c r="JF253" s="610"/>
      <c r="JG253" s="610"/>
      <c r="JH253" s="610"/>
      <c r="JI253" s="610"/>
      <c r="JJ253" s="610"/>
      <c r="JK253" s="610"/>
      <c r="JL253" s="610"/>
      <c r="JM253" s="827"/>
      <c r="JN253" s="771"/>
      <c r="JO253" s="610"/>
      <c r="JP253" s="610"/>
      <c r="JQ253" s="610"/>
      <c r="JR253" s="610"/>
      <c r="JS253" s="610"/>
      <c r="JT253" s="610"/>
      <c r="JU253" s="610"/>
      <c r="JV253" s="610"/>
      <c r="JW253" s="610"/>
      <c r="JX253" s="610"/>
      <c r="JY253" s="771"/>
      <c r="JZ253" s="610"/>
      <c r="KA253" s="610"/>
      <c r="KB253" s="610"/>
      <c r="KC253" s="610"/>
      <c r="KD253" s="610"/>
      <c r="KE253" s="610"/>
      <c r="KF253" s="610"/>
      <c r="KG253" s="610"/>
      <c r="KH253" s="610"/>
      <c r="KI253" s="610"/>
      <c r="KL253" s="803" t="str">
        <f>IF(Table1[[#This Row],[GTIN]]&lt;&gt;"",Table1[[#This Row],[GTIN]],"")</f>
        <v/>
      </c>
      <c r="KM253" s="804" t="str">
        <f>Table1[[#This Row],[Kreditor]]</f>
        <v/>
      </c>
      <c r="KN253" s="805" t="str">
        <f>IF(Table1[[#This Row],[Gültig ab (Datum)]]&lt;&gt;"",Table1[[#This Row],[Gültig ab (Datum)]],"")</f>
        <v/>
      </c>
      <c r="KO253" s="805" t="str">
        <f>Table1[[#This Row],[Gültig bis]]</f>
        <v/>
      </c>
      <c r="KP253" s="818" t="str">
        <f>IF(Table1[[#This Row],[Artikel verpackt? 
(X=Ja)]]="","",Table1[[#This Row],[Artikel verpackt? 
(X=Ja)]])</f>
        <v/>
      </c>
      <c r="KQ253" s="806" t="str">
        <f>IF(Table1[[#This Row],[Verpackung recyclingfähig?
(X=Ja)]]="","",Table1[[#This Row],[Verpackung recyclingfähig?
(X=Ja)]])</f>
        <v/>
      </c>
      <c r="KR253" s="807"/>
      <c r="KS253" s="808"/>
      <c r="KT253" s="809"/>
      <c r="KU253" s="809"/>
      <c r="KV253" s="809"/>
      <c r="KW253" s="809"/>
      <c r="KX253" s="809"/>
      <c r="KY253" s="809"/>
      <c r="KZ253" s="810"/>
      <c r="LA253" s="811" t="str">
        <f>IF(Table1[[#This Row],[Hauptkörper - B1 - Art]]="","",VLOOKUP(Table1[[#This Row],[Hauptkörper - B1 - Art]],'DD FD'!B:C,2,FALSE))</f>
        <v/>
      </c>
      <c r="LB253" s="812" t="str">
        <f>IF(Table1[[#This Row],[Hauptkörper - B1 - Fraktion]]="","",VLOOKUP(Table1[[#This Row],[Hauptkörper - B1 - Fraktion]],'DD FD'!H:J,3,FALSE))</f>
        <v/>
      </c>
      <c r="LC253" s="809" t="str">
        <f>IF(Table1[[#This Row],[Hauptkörper - B1 - Gewicht
(in G)]]="","",Table1[[#This Row],[Hauptkörper - B1 - Gewicht
(in G)]])</f>
        <v/>
      </c>
      <c r="LD253" s="809" t="str">
        <f>IF(Table1[[#This Row],[Hauptkörper - B1 - Lizenzierungs-pflichtig? (X=Ja)]]="","",Table1[[#This Row],[Hauptkörper - B1 - Lizenzierungs-pflichtig? (X=Ja)]])</f>
        <v/>
      </c>
      <c r="LE253" s="812" t="str">
        <f>IF(Table1[[#This Row],[Hauptkörper - B1 - Virgin Material]]="","",VLOOKUP(Table1[[#This Row],[Hauptkörper - B1 - Virgin Material]],'DD FD'!AJ:AK,2,FALSE))</f>
        <v/>
      </c>
      <c r="LF253" s="813" t="str">
        <f>IF(Table1[[#This Row],[Hauptkörper - B1 - Virgin Material Anteil (in %)]]="","",Table1[[#This Row],[Hauptkörper - B1 - Virgin Material Anteil (in %)]])</f>
        <v/>
      </c>
      <c r="LG253" s="812" t="str">
        <f>IF(Table1[[#This Row],[Hauptkörper - B1 - Recyceltes Material]]="","",VLOOKUP(Table1[[#This Row],[Hauptkörper - B1 - Recyceltes Material]],'DD FD'!AL:AM,2,FALSE))</f>
        <v/>
      </c>
      <c r="LH253" s="813" t="str">
        <f>IF(Table1[[#This Row],[Hauptkörper - B1 - Recyceltes Material Anteil (in %)]]="","",Table1[[#This Row],[Hauptkörper - B1 - Recyceltes Material Anteil (in %)]])</f>
        <v/>
      </c>
      <c r="LI253" s="814" t="str">
        <f>IF(Table1[[#This Row],[Hauptkörper - B1 - Beschichtung]]="","",VLOOKUP(Table1[[#This Row],[Hauptkörper - B1 - Beschichtung]],'DD FD'!AE:AF,2,FALSE))</f>
        <v/>
      </c>
      <c r="LJ253" s="815" t="str">
        <f>IF(Table1[[#This Row],[Hauptkörper - B1 - Beschichtung Anteil (in %)]]="","",Table1[[#This Row],[Hauptkörper - B1 - Beschichtung Anteil (in %)]])</f>
        <v/>
      </c>
      <c r="LK253" s="811" t="str">
        <f>IF(Table1[[#This Row],[Hauptkörper - B2 - Art]]="","",VLOOKUP(Table1[[#This Row],[Hauptkörper - B2 - Art]],'DD FD'!B:C,2,FALSE))</f>
        <v/>
      </c>
      <c r="LL253" s="812" t="str">
        <f>IF(Table1[[#This Row],[Hauptkörper - B2 - Fraktion]]="","",VLOOKUP(Table1[[#This Row],[Hauptkörper - B2 - Fraktion]],'DD FD'!H:J,3,FALSE))</f>
        <v/>
      </c>
      <c r="LM253" s="809" t="str">
        <f>IF(Table1[[#This Row],[Hauptkörper - B2 - Gewicht
(in G)]]="","",Table1[[#This Row],[Hauptkörper - B2 - Gewicht
(in G)]])</f>
        <v/>
      </c>
      <c r="LN253" s="809" t="str">
        <f>IF(Table1[[#This Row],[Hauptkörper - B2 - Lizenzierungs-pflichtig? (X=Ja)]]="","",Table1[[#This Row],[Hauptkörper - B2 - Lizenzierungs-pflichtig? (X=Ja)]])</f>
        <v/>
      </c>
      <c r="LO253" s="812" t="str">
        <f>IF(Table1[[#This Row],[Hauptkörper - B2 - Virgin Material]]="","",VLOOKUP(Table1[[#This Row],[Hauptkörper - B2 - Virgin Material]],'DD FD'!AJ:AK,2,FALSE))</f>
        <v/>
      </c>
      <c r="LP253" s="813" t="str">
        <f>IF(Table1[[#This Row],[Hauptkörper - B2 - Virgin Material Anteil (in %)]]="","",Table1[[#This Row],[Hauptkörper - B2 - Virgin Material Anteil (in %)]])</f>
        <v/>
      </c>
      <c r="LQ253" s="812" t="str">
        <f>IF(Table1[[#This Row],[Hauptkörper - B2 - Recyceltes Material]]="","",VLOOKUP(Table1[[#This Row],[Hauptkörper - B2 - Recyceltes Material]],'DD FD'!AL:AM,2,FALSE))</f>
        <v/>
      </c>
      <c r="LR253" s="813" t="str">
        <f>IF(Table1[[#This Row],[Hauptkörper - B2 - Recyceltes Material Anteil (in %)]]="","",Table1[[#This Row],[Hauptkörper - B2 - Recyceltes Material Anteil (in %)]])</f>
        <v/>
      </c>
      <c r="LS253" s="812" t="str">
        <f>IF(Table1[[#This Row],[Hauptkörper - B2 - Beschichtung]]="","",VLOOKUP(Table1[[#This Row],[Hauptkörper - B2 - Beschichtung]],'DD FD'!AE:AF,2,FALSE))</f>
        <v/>
      </c>
      <c r="LT253" s="815" t="str">
        <f>IF(Table1[[#This Row],[Hauptkörper - B2 - Beschichtung Anteil (in %)]]="","",Table1[[#This Row],[Hauptkörper - B2 - Beschichtung Anteil (in %)]])</f>
        <v/>
      </c>
      <c r="LU253" s="811" t="str">
        <f>IF(Table1[[#This Row],[Hauptkörper - B3 - Art]]="","",VLOOKUP(Table1[[#This Row],[Hauptkörper - B3 - Art]],'DD FD'!B:C,2,FALSE))</f>
        <v/>
      </c>
      <c r="LV253" s="812" t="str">
        <f>IF(Table1[[#This Row],[Hauptkörper - B3 - Fraktion]]="","",VLOOKUP(Table1[[#This Row],[Hauptkörper - B3 - Fraktion]],'DD FD'!H:J,3,FALSE))</f>
        <v/>
      </c>
      <c r="LW253" s="809" t="str">
        <f>IF(Table1[[#This Row],[Hauptkörper - B3 - Gewicht
(in G)]]="","",Table1[[#This Row],[Hauptkörper - B3 - Gewicht
(in G)]])</f>
        <v/>
      </c>
      <c r="LX253" s="809" t="str">
        <f>IF(Table1[[#This Row],[Hauptkörper - B3 - Lizenzierungs-pflichtig? (X=Ja)]]="","",Table1[[#This Row],[Hauptkörper - B3 - Lizenzierungs-pflichtig? (X=Ja)]])</f>
        <v/>
      </c>
      <c r="LY253" s="812" t="str">
        <f>IF(Table1[[#This Row],[Hauptkörper - B3 - Virgin Material]]="","",VLOOKUP(Table1[[#This Row],[Hauptkörper - B3 - Virgin Material]],'DD FD'!AJ:AK,2,FALSE))</f>
        <v/>
      </c>
      <c r="LZ253" s="813" t="str">
        <f>IF(Table1[[#This Row],[Hauptkörper - B3 - Virgin Material Anteil (in %)]]="","",Table1[[#This Row],[Hauptkörper - B3 - Virgin Material Anteil (in %)]])</f>
        <v/>
      </c>
      <c r="MA253" s="812" t="str">
        <f>IF(Table1[[#This Row],[Hauptkörper - B3 - Recyceltes Material]]="","",VLOOKUP(Table1[[#This Row],[Hauptkörper - B3 - Recyceltes Material]],'DD FD'!AL:AM,2,FALSE))</f>
        <v/>
      </c>
      <c r="MB253" s="813" t="str">
        <f>IF(Table1[[#This Row],[Hauptkörper - B3 - Recyceltes Material Anteil (in %)]]="","",Table1[[#This Row],[Hauptkörper - B3 - Recyceltes Material Anteil (in %)]])</f>
        <v/>
      </c>
      <c r="MC253" s="812" t="str">
        <f>IF(Table1[[#This Row],[Hauptkörper - B3 - Beschichtung]]="","",VLOOKUP(Table1[[#This Row],[Hauptkörper - B3 - Beschichtung]],'DD FD'!AE:AF,2,FALSE))</f>
        <v/>
      </c>
      <c r="MD253" s="815" t="str">
        <f>IF(Table1[[#This Row],[Hauptkörper - B3 - Beschichtung Anteil (in %)]]="","",Table1[[#This Row],[Hauptkörper - B3 - Beschichtung Anteil (in %)]])</f>
        <v/>
      </c>
      <c r="ME253" s="811" t="str">
        <f>IF(Table1[[#This Row],[Verschluss - B1 - Art]]="","",VLOOKUP(Table1[[#This Row],[Verschluss - B1 - Art]],'DD FD'!D:E,2,FALSE))</f>
        <v/>
      </c>
      <c r="MF253" s="812" t="str">
        <f>IF(Table1[[#This Row],[Verschluss - B1 - Fraktion]]="","",VLOOKUP(Table1[[#This Row],[Verschluss - B1 - Fraktion]],'DD FD'!H:J,3,FALSE))</f>
        <v/>
      </c>
      <c r="MG253" s="809" t="str">
        <f>IF(Table1[[#This Row],[Verschluss - B1 - Gewicht (in G)]]="","",Table1[[#This Row],[Verschluss - B1 - Gewicht (in G)]])</f>
        <v/>
      </c>
      <c r="MH253" s="809" t="str">
        <f>IF(Table1[[#This Row],[Verschluss - B1 - Lizenzierungs-pflichtig? (X=Ja)]]="","",Table1[[#This Row],[Verschluss - B1 - Lizenzierungs-pflichtig? (X=Ja)]])</f>
        <v/>
      </c>
      <c r="MI253" s="809" t="str">
        <f>IF(Table1[[#This Row],[Verschluss - B1 - Trennbar vom Hauptkörper? (X=Ja)]]="","",Table1[[#This Row],[Verschluss - B1 - Trennbar vom Hauptkörper? (X=Ja)]])</f>
        <v/>
      </c>
      <c r="MJ253" s="812" t="str">
        <f>IF(Table1[[#This Row],[Verschluss - B1 - Virgin Material]]="","",VLOOKUP(Table1[[#This Row],[Verschluss - B1 - Virgin Material]],'DD FD'!AJ:AK,2,FALSE))</f>
        <v/>
      </c>
      <c r="MK253" s="813" t="str">
        <f>IF(Table1[[#This Row],[Verschluss - B1 - Virgin Material Anteil (in %)]]="","",Table1[[#This Row],[Verschluss - B1 - Virgin Material Anteil (in %)]])</f>
        <v/>
      </c>
      <c r="ML253" s="812" t="str">
        <f>IF(Table1[[#This Row],[Verschluss - B1 - Recyceltes Material]]="","",VLOOKUP(Table1[[#This Row],[Verschluss - B1 - Recyceltes Material]],'DD FD'!AL:AM,2,FALSE))</f>
        <v/>
      </c>
      <c r="MM253" s="813" t="str">
        <f>IF(Table1[[#This Row],[Verschluss - B1 - Recyceltes Material Anteil (in %)]]="","",Table1[[#This Row],[Verschluss - B1 - Recyceltes Material Anteil (in %)]])</f>
        <v/>
      </c>
      <c r="MN253" s="812" t="str">
        <f>IF(Table1[[#This Row],[Verschluss - B1 - Beschichtung]]="","",VLOOKUP(Table1[[#This Row],[Verschluss - B1 - Beschichtung]],'DD FD'!AE:AF,2,FALSE))</f>
        <v/>
      </c>
      <c r="MO253" s="815" t="str">
        <f>IF(Table1[[#This Row],[Verschluss - B1 - Beschichtung Anteil (in %)]]="","",Table1[[#This Row],[Verschluss - B1 - Beschichtung Anteil (in %)]])</f>
        <v/>
      </c>
      <c r="MP253" s="811" t="str">
        <f>IF(Table1[[#This Row],[Verschluss - B2 - Art]]="","",VLOOKUP(Table1[[#This Row],[Verschluss - B2 - Art]],'DD FD'!D:E,2,FALSE))</f>
        <v/>
      </c>
      <c r="MQ253" s="812" t="str">
        <f>IF(Table1[[#This Row],[Verschluss - B2 - Fraktion]]="","",VLOOKUP(Table1[[#This Row],[Verschluss - B2 - Fraktion]],'DD FD'!H:J,3,FALSE))</f>
        <v/>
      </c>
      <c r="MR253" s="809" t="str">
        <f>IF(Table1[[#This Row],[Verschluss - B2 - Gewicht (in G)]]="","",Table1[[#This Row],[Verschluss - B2 - Gewicht (in G)]])</f>
        <v/>
      </c>
      <c r="MS253" s="809" t="str">
        <f>IF(Table1[[#This Row],[Verschluss - B2 - Lizenzierungs-pflichtig? (X=Ja)]]="","",Table1[[#This Row],[Verschluss - B2 - Lizenzierungs-pflichtig? (X=Ja)]])</f>
        <v/>
      </c>
      <c r="MT253" s="809" t="str">
        <f>IF(Table1[[#This Row],[Verschluss - B2 - Trennbar vom Hauptkörper? (X=Ja)]]="","",Table1[[#This Row],[Verschluss - B2 - Trennbar vom Hauptkörper? (X=Ja)]])</f>
        <v/>
      </c>
      <c r="MU253" s="812" t="str">
        <f>IF(Table1[[#This Row],[Verschluss - B2 - Virgin Material]]="","",VLOOKUP(Table1[[#This Row],[Verschluss - B2 - Virgin Material]],'DD FD'!AJ:AK,2,FALSE))</f>
        <v/>
      </c>
      <c r="MV253" s="813" t="str">
        <f>IF(Table1[[#This Row],[Verschluss - B2 - Virgin Material Anteil (in %)]]="","",Table1[[#This Row],[Verschluss - B2 - Virgin Material Anteil (in %)]])</f>
        <v/>
      </c>
      <c r="MW253" s="812" t="str">
        <f>IF(Table1[[#This Row],[Verschluss - B2 - Recyceltes Material]]="","",VLOOKUP(Table1[[#This Row],[Verschluss - B2 - Recyceltes Material]],'DD FD'!AL:AM,2,FALSE))</f>
        <v/>
      </c>
      <c r="MX253" s="813" t="str">
        <f>IF(Table1[[#This Row],[Verschluss - B2 - Recyceltes Material Anteil (in %)]]="","",Table1[[#This Row],[Verschluss - B2 - Recyceltes Material Anteil (in %)]])</f>
        <v/>
      </c>
      <c r="MY253" s="812" t="str">
        <f>IF(Table1[[#This Row],[Verschluss - B2 - Beschichtung]]="","",VLOOKUP(Table1[[#This Row],[Verschluss - B2 - Beschichtung]],'DD FD'!AE:AF,2,FALSE))</f>
        <v/>
      </c>
      <c r="MZ253" s="815" t="str">
        <f>IF(Table1[[#This Row],[Verschluss - B2 - Beschichtung Anteil (in %)]]="","",Table1[[#This Row],[Verschluss - B2 - Beschichtung Anteil (in %)]])</f>
        <v/>
      </c>
      <c r="NA253" s="811" t="str">
        <f>IF(Table1[[#This Row],[Verschluss - B3 - Art]]="","",VLOOKUP(Table1[[#This Row],[Verschluss - B3 - Art]],'DD FD'!D:E,2,FALSE))</f>
        <v/>
      </c>
      <c r="NB253" s="812" t="str">
        <f>IF(Table1[[#This Row],[Verschluss - B3 - Fraktion]]="","",VLOOKUP(Table1[[#This Row],[Verschluss - B3 - Fraktion]],'DD FD'!H:J,3,FALSE))</f>
        <v/>
      </c>
      <c r="NC253" s="809" t="str">
        <f>IF(Table1[[#This Row],[Verschluss - B3 - Gewicht (in G)]]="","",Table1[[#This Row],[Verschluss - B3 - Gewicht (in G)]])</f>
        <v/>
      </c>
      <c r="ND253" s="809" t="str">
        <f>IF(Table1[[#This Row],[Verschluss - B3 - Lizenzierungs-pflichtig? (X=Ja)]]="","",Table1[[#This Row],[Verschluss - B3 - Lizenzierungs-pflichtig? (X=Ja)]])</f>
        <v/>
      </c>
      <c r="NE253" s="809" t="str">
        <f>IF(Table1[[#This Row],[Verschluss - B3 - Trennbar vom Hauptkörper? (X=Ja)]]="","",Table1[[#This Row],[Verschluss - B3 - Trennbar vom Hauptkörper? (X=Ja)]])</f>
        <v/>
      </c>
      <c r="NF253" s="812" t="str">
        <f>IF(Table1[[#This Row],[Verschluss - B3 - Virgin Material]]="","",VLOOKUP(Table1[[#This Row],[Verschluss - B3 - Virgin Material]],'DD FD'!AJ:AK,2,FALSE))</f>
        <v/>
      </c>
      <c r="NG253" s="813" t="str">
        <f>IF(Table1[[#This Row],[Verschluss - B3 - Virgin Material Anteil (in %)]]="","",Table1[[#This Row],[Verschluss - B3 - Virgin Material Anteil (in %)]])</f>
        <v/>
      </c>
      <c r="NH253" s="812" t="str">
        <f>IF(Table1[[#This Row],[Verschluss - B3 - Recyceltes Material]]="","",VLOOKUP(Table1[[#This Row],[Verschluss - B3 - Recyceltes Material]],'DD FD'!AL:AM,2,FALSE))</f>
        <v/>
      </c>
      <c r="NI253" s="813" t="str">
        <f>IF(Table1[[#This Row],[Verschluss - B3 - Recyceltes Material Anteil (in %)]]="","",Table1[[#This Row],[Verschluss - B3 - Recyceltes Material Anteil (in %)]])</f>
        <v/>
      </c>
      <c r="NJ253" s="812" t="str">
        <f>IF(Table1[[#This Row],[Verschluss - B3 - Beschichtung]]="","",VLOOKUP(Table1[[#This Row],[Verschluss - B3 - Beschichtung]],'DD FD'!AE:AF,2,FALSE))</f>
        <v/>
      </c>
      <c r="NK253" s="815" t="str">
        <f>IF(Table1[[#This Row],[Verschluss - B3 - Beschichtung Anteil (in %)]]="","",Table1[[#This Row],[Verschluss - B3 - Beschichtung Anteil (in %)]])</f>
        <v/>
      </c>
      <c r="NL253" s="811" t="str">
        <f>IF(Table1[[#This Row],[Etikett - B1 - Art]]="","",VLOOKUP(Table1[[#This Row],[Etikett - B1 - Art]],'DD FD'!F:G,2,FALSE))</f>
        <v/>
      </c>
      <c r="NM253" s="812" t="str">
        <f>IF(Table1[[#This Row],[Etikett - B1 - Fraktion]]="","",VLOOKUP(Table1[[#This Row],[Etikett - B1 - Fraktion]],'DD FD'!H:J,3,FALSE))</f>
        <v/>
      </c>
      <c r="NN253" s="809" t="str">
        <f>IF(Table1[[#This Row],[Etikett - B1 - Gewicht (in G)]]="","",Table1[[#This Row],[Etikett - B1 - Gewicht (in G)]])</f>
        <v/>
      </c>
      <c r="NO253" s="809" t="str">
        <f>IF(Table1[[#This Row],[Etikett - B1 - Lizenzierungs-pflichtig? (X=Ja)]]="","",Table1[[#This Row],[Etikett - B1 - Lizenzierungs-pflichtig? (X=Ja)]])</f>
        <v/>
      </c>
      <c r="NP253" s="809" t="str">
        <f>IF(Table1[[#This Row],[Etikett - B1 - Trennbar vom Hauptkörper? (X=Ja)]]="","",Table1[[#This Row],[Etikett - B1 - Trennbar vom Hauptkörper? (X=Ja)]])</f>
        <v/>
      </c>
      <c r="NQ253" s="812" t="str">
        <f>IF(Table1[[#This Row],[Etikett - B1 - Virgin Material]]="","",VLOOKUP(Table1[[#This Row],[Etikett - B1 - Virgin Material]],'DD FD'!AJ:AK,2,FALSE))</f>
        <v/>
      </c>
      <c r="NR253" s="813" t="str">
        <f>IF(Table1[[#This Row],[Etikett - B1 - Virgin Material Anteil (in %)]]="","",Table1[[#This Row],[Etikett - B1 - Virgin Material Anteil (in %)]])</f>
        <v/>
      </c>
      <c r="NS253" s="812" t="str">
        <f>IF(Table1[[#This Row],[Etikett - B1 - Recyceltes Material]]="","",VLOOKUP(Table1[[#This Row],[Etikett - B1 - Recyceltes Material]],'DD FD'!AL:AM,2,FALSE))</f>
        <v/>
      </c>
      <c r="NT253" s="813" t="str">
        <f>IF(Table1[[#This Row],[Etikett - B1 - Recyceltes Material Anteil (in %)]]="","",Table1[[#This Row],[Etikett - B1 - Recyceltes Material Anteil (in %)]])</f>
        <v/>
      </c>
      <c r="NU253" s="812" t="str">
        <f>IF(Table1[[#This Row],[Etikett - B1 - Beschichtung]]="","",VLOOKUP(Table1[[#This Row],[Etikett - B1 - Beschichtung]],'DD FD'!AE:AF,2,FALSE))</f>
        <v/>
      </c>
      <c r="NV253" s="815" t="str">
        <f>IF(Table1[[#This Row],[Etikett - B1 - Beschichtung Anteil (in %)]]="","",Table1[[#This Row],[Etikett - B1 - Beschichtung Anteil (in %)]])</f>
        <v/>
      </c>
      <c r="NW253" s="811" t="str">
        <f>IF(Table1[[#This Row],[Etikett - B2 - Art]]="","",VLOOKUP(Table1[[#This Row],[Etikett - B2 - Art]],'DD FD'!F:G,2,FALSE))</f>
        <v/>
      </c>
      <c r="NX253" s="812" t="str">
        <f>IF(Table1[[#This Row],[Etikett - B2 - Fraktion]]="","",VLOOKUP(Table1[[#This Row],[Etikett - B2 - Fraktion]],'DD FD'!H:J,3,FALSE))</f>
        <v/>
      </c>
      <c r="NY253" s="809" t="str">
        <f>IF(Table1[[#This Row],[Etikett - B2 - Gewicht (in G)]]="","",Table1[[#This Row],[Etikett - B2 - Gewicht (in G)]])</f>
        <v/>
      </c>
      <c r="NZ253" s="809" t="str">
        <f>IF(Table1[[#This Row],[Etikett - B2 - Lizenzierungs-pflichtig? (X=Ja)]]="","",Table1[[#This Row],[Etikett - B2 - Lizenzierungs-pflichtig? (X=Ja)]])</f>
        <v/>
      </c>
      <c r="OA253" s="809" t="str">
        <f>IF(Table1[[#This Row],[Etikett - B2 - Trennbar vom Hauptkörper? (X=Ja)]]="","",Table1[[#This Row],[Etikett - B2 - Trennbar vom Hauptkörper? (X=Ja)]])</f>
        <v/>
      </c>
      <c r="OB253" s="812" t="str">
        <f>IF(Table1[[#This Row],[Etikett - B2 - Virgin Material]]="","",VLOOKUP(Table1[[#This Row],[Etikett - B2 - Virgin Material]],'DD FD'!AJ:AK,2,FALSE))</f>
        <v/>
      </c>
      <c r="OC253" s="813" t="str">
        <f>IF(Table1[[#This Row],[Etikett - B2 - Virgin Material Anteil (in %)]]="","",Table1[[#This Row],[Etikett - B2 - Virgin Material Anteil (in %)]])</f>
        <v/>
      </c>
      <c r="OD253" s="812" t="str">
        <f>IF(Table1[[#This Row],[Etikett - B2 - Recyceltes Material]]="","",VLOOKUP(Table1[[#This Row],[Etikett - B2 - Recyceltes Material]],'DD FD'!AL:AM,2,FALSE))</f>
        <v/>
      </c>
      <c r="OE253" s="813" t="str">
        <f>IF(Table1[[#This Row],[Etikett - B2 - Recyceltes Material Anteil (in %)]]="","",Table1[[#This Row],[Etikett - B2 - Recyceltes Material Anteil (in %)]])</f>
        <v/>
      </c>
      <c r="OF253" s="812" t="str">
        <f>IF(Table1[[#This Row],[Etikett - B2 - Beschichtung]]="","",VLOOKUP(Table1[[#This Row],[Etikett - B2 - Beschichtung]],'DD FD'!AE:AF,2,FALSE))</f>
        <v/>
      </c>
      <c r="OG253" s="815" t="str">
        <f>IF(Table1[[#This Row],[Etikett - B2 - Beschichtung Anteil (in %)]]="","",Table1[[#This Row],[Etikett - B2 - Beschichtung Anteil (in %)]])</f>
        <v/>
      </c>
      <c r="OH253" s="811" t="str">
        <f>IF(Table1[[#This Row],[Etikett - B3 - Art]]="","",VLOOKUP(Table1[[#This Row],[Etikett - B3 - Art]],'DD FD'!F:G,2,FALSE))</f>
        <v/>
      </c>
      <c r="OI253" s="812" t="str">
        <f>IF(Table1[[#This Row],[Etikett - B3 - Fraktion]]="","",VLOOKUP(Table1[[#This Row],[Etikett - B3 - Fraktion]],'DD FD'!H:J,3,FALSE))</f>
        <v/>
      </c>
      <c r="OJ253" s="809" t="str">
        <f>IF(Table1[[#This Row],[Etikett - B3 - Gewicht (in G)]]="","",Table1[[#This Row],[Etikett - B3 - Gewicht (in G)]])</f>
        <v/>
      </c>
      <c r="OK253" s="809" t="str">
        <f>IF(Table1[[#This Row],[Etikett - B3 - Lizenzierungs-pflichtig? (X=Ja)]]="","",Table1[[#This Row],[Etikett - B3 - Lizenzierungs-pflichtig? (X=Ja)]])</f>
        <v/>
      </c>
      <c r="OL253" s="809" t="str">
        <f>IF(Table1[[#This Row],[Etikett - B3 - Trennbar vom Hauptkörper? (X=Ja)]]="","",Table1[[#This Row],[Etikett - B3 - Trennbar vom Hauptkörper? (X=Ja)]])</f>
        <v/>
      </c>
      <c r="OM253" s="812" t="str">
        <f>IF(Table1[[#This Row],[Etikett - B3 - Virgin Material]]="","",VLOOKUP(Table1[[#This Row],[Etikett - B3 - Virgin Material]],'DD FD'!AJ:AK,2,FALSE))</f>
        <v/>
      </c>
      <c r="ON253" s="813" t="str">
        <f>IF(Table1[[#This Row],[Etikett - B3 - Virgin Material Anteil (in %)]]="","",Table1[[#This Row],[Etikett - B3 - Virgin Material Anteil (in %)]])</f>
        <v/>
      </c>
      <c r="OO253" s="812" t="str">
        <f>IF(Table1[[#This Row],[Etikett - B3 - Recyceltes Material]]="","",VLOOKUP(Table1[[#This Row],[Etikett - B3 - Recyceltes Material]],'DD FD'!AL:AM,2,FALSE))</f>
        <v/>
      </c>
      <c r="OP253" s="813" t="str">
        <f>IF(Table1[[#This Row],[Etikett - B3 - Recyceltes Material Anteil (in %)]]="","",Table1[[#This Row],[Etikett - B3 - Recyceltes Material Anteil (in %)]])</f>
        <v/>
      </c>
      <c r="OQ253" s="812" t="str">
        <f>IF(Table1[[#This Row],[Etikett - B3 - Beschichtung]]="","",VLOOKUP(Table1[[#This Row],[Etikett - B3 - Beschichtung]],'DD FD'!AE:AF,2,FALSE))</f>
        <v/>
      </c>
      <c r="OR253" s="861" t="str">
        <f>IF(Table1[[#This Row],[Etikett - B3 - Beschichtung Anteil (in %)]]="","",Table1[[#This Row],[Etikett - B3 - Beschichtung Anteil (in %)]])</f>
        <v/>
      </c>
      <c r="OS253" s="866">
        <f>ROUNDUP(SUM(
IF(AND(LB253='DD FD'!$J$7,LD253='DD FD'!$AI$3),LC253,0),
IF(AND(LL253='DD FD'!$J$7,LN253='DD FD'!$AI$3),LM253,0),
IF(AND(LV253='DD FD'!$J$7,LX253='DD FD'!$AI$3),LW253,0),
IF(AND(MF253='DD FD'!$J$7,MH253='DD FD'!$AI$3),MG253,0),
IF(AND(MQ253='DD FD'!$J$7,MS253='DD FD'!$AI$3),MR253,0),
IF(AND(NB253='DD FD'!$J$7,ND253='DD FD'!$AI$3),NC253,0),
IF(AND(NM253='DD FD'!$J$7,NO253='DD FD'!$AI$3),NN253,0),
IF(AND(NX253='DD FD'!$J$7,NZ253='DD FD'!$AI$3),NY253,0),
IF(AND(OI253='DD FD'!$J$7,OK253='DD FD'!$AI$3),OJ253,0),
),2)</f>
        <v>0</v>
      </c>
      <c r="OT253" s="865">
        <f>ROUNDUP(SUM(
IF(AND(LB253='DD FD'!$J$6,LD253='DD FD'!$AI$3),LC253,0),
IF(AND(LL253='DD FD'!$J$6,LN253='DD FD'!$AI$3),LM253,0),
IF(AND(LV253='DD FD'!$J$6,LX253='DD FD'!$AI$3),LW253,0),
IF(AND(MF253='DD FD'!$J$6,MH253='DD FD'!$AI$3),MG253,0),
IF(AND(MQ253='DD FD'!$J$6,MS253='DD FD'!$AI$3),MR253,0),
IF(AND(NB253='DD FD'!$J$6,ND253='DD FD'!$AI$3),NC253,0),
IF(AND(NM253='DD FD'!$J$6,NO253='DD FD'!$AI$3),NN253,0),
IF(AND(NX253='DD FD'!$J$6,NZ253='DD FD'!$AI$3),NY253,0),
IF(AND(OI253='DD FD'!$J$6,OK253='DD FD'!$AI$3),OJ253,0),
),2)</f>
        <v>0</v>
      </c>
      <c r="OU253" s="865">
        <f>ROUNDUP(SUM(
IF(AND(LB253='DD FD'!$J$10,LD253='DD FD'!$AI$3),LC253,0),
IF(AND(LL253='DD FD'!$J$10,LN253='DD FD'!$AI$3),LM253,0),
IF(AND(LV253='DD FD'!$J$10,LX253='DD FD'!$AI$3),LW253,0),
IF(AND(MF253='DD FD'!$J$10,MH253='DD FD'!$AI$3),MG253,0),
IF(AND(MQ253='DD FD'!$J$10,MS253='DD FD'!$AI$3),MR253,0),
IF(AND(NB253='DD FD'!$J$10,ND253='DD FD'!$AI$3),NC253,0),
IF(AND(NM253='DD FD'!$J$10,NO253='DD FD'!$AI$3),NN253,0),
IF(AND(NX253='DD FD'!$J$10,NZ253='DD FD'!$AI$3),NY253,0),
IF(AND(OI253='DD FD'!$J$10,OK253='DD FD'!$AI$3),OJ253,0),
),2)</f>
        <v>0</v>
      </c>
      <c r="OV253" s="865">
        <f>ROUNDUP(SUM(
IF(AND(LB253='DD FD'!$J$8,LD253='DD FD'!$AI$3),LC253,0),
IF(AND(LL253='DD FD'!$J$8,LN253='DD FD'!$AI$3),LM253,0),
IF(AND(LV253='DD FD'!$J$8,LX253='DD FD'!$AI$3),LW253,0),
IF(AND(MF253='DD FD'!$J$8,MH253='DD FD'!$AI$3),MG253,0),
IF(AND(MQ253='DD FD'!$J$8,MS253='DD FD'!$AI$3),MR253,0),
IF(AND(NB253='DD FD'!$J$8,ND253='DD FD'!$AI$3),NC253,0),
IF(AND(NM253='DD FD'!$J$8,NO253='DD FD'!$AI$3),NN253,0),
IF(AND(NX253='DD FD'!$J$8,NZ253='DD FD'!$AI$3),NY253,0),
IF(AND(OI253='DD FD'!$J$8,OK253='DD FD'!$AI$3),OJ253,0),
),2)</f>
        <v>0</v>
      </c>
      <c r="OW253" s="865">
        <f>ROUNDUP(SUM(
IF(AND(LB253='DD FD'!$J$5,LD253='DD FD'!$AI$3),LC253,0),
IF(AND(LL253='DD FD'!$J$5,LN253='DD FD'!$AI$3),LM253,0),
IF(AND(LV253='DD FD'!$J$5,LX253='DD FD'!$AI$3),LW253,0),
IF(AND(MF253='DD FD'!$J$5,MH253='DD FD'!$AI$3),MG253,0),
IF(AND(MQ253='DD FD'!$J$5,MS253='DD FD'!$AI$3),MR253,0),
IF(AND(NB253='DD FD'!$J$5,ND253='DD FD'!$AI$3),NC253,0),
IF(AND(NM253='DD FD'!$J$5,NO253='DD FD'!$AI$3),NN253,0),
IF(AND(NX253='DD FD'!$J$5,NZ253='DD FD'!$AI$3),NY253,0),
IF(AND(OI253='DD FD'!$J$5,OK253='DD FD'!$AI$3),OJ253,0),
),2)</f>
        <v>0</v>
      </c>
      <c r="OX253" s="865">
        <f>ROUNDUP(SUM(
IF(AND(LB253='DD FD'!$J$9,LD253='DD FD'!$AI$3),LC253,0),
IF(AND(LL253='DD FD'!$J$9,LN253='DD FD'!$AI$3),LM253,0),
IF(AND(LV253='DD FD'!$J$9,LX253='DD FD'!$AI$3),LW253,0),
IF(AND(MF253='DD FD'!$J$9,MH253='DD FD'!$AI$3),MG253,0),
IF(AND(MQ253='DD FD'!$J$9,MS253='DD FD'!$AI$3),MR253,0),
IF(AND(NB253='DD FD'!$J$9,ND253='DD FD'!$AI$3),NC253,0),
IF(AND(NM253='DD FD'!$J$9,NO253='DD FD'!$AI$3),NN253,0),
IF(AND(NX253='DD FD'!$J$9,NZ253='DD FD'!$AI$3),NY253,0),
IF(AND(OI253='DD FD'!$J$9,OK253='DD FD'!$AI$3),OJ253,0),
),2)</f>
        <v>0</v>
      </c>
      <c r="OY253" s="865">
        <f>ROUNDUP(SUM(
IF(AND(LB253='DD FD'!$J$4,LD253='DD FD'!$AI$3),LC253,0),
IF(AND(LL253='DD FD'!$J$4,LN253='DD FD'!$AI$3),LM253,0),
IF(AND(LV253='DD FD'!$J$4,LX253='DD FD'!$AI$3),LW253,0),
IF(AND(MF253='DD FD'!$J$4,MH253='DD FD'!$AI$3),MG253,0),
IF(AND(MQ253='DD FD'!$J$4,MS253='DD FD'!$AI$3),MR253,0),
IF(AND(NB253='DD FD'!$J$4,ND253='DD FD'!$AI$3),NC253,0),
IF(AND(NM253='DD FD'!$J$4,NO253='DD FD'!$AI$3),NN253,0),
IF(AND(NX253='DD FD'!$J$4,NZ253='DD FD'!$AI$3),NY253,0),
IF(AND(OI253='DD FD'!$J$4,OK253='DD FD'!$AI$3),OJ253,0),
),2)</f>
        <v>0</v>
      </c>
      <c r="OZ253" s="867">
        <f>ROUNDUP(SUM(
IF(AND(LB253='DD FD'!$J$11,LD253='DD FD'!$AI$3),LC253,0),
IF(AND(LL253='DD FD'!$J$11,LN253='DD FD'!$AI$3),LM253,0),
IF(AND(LV253='DD FD'!$J$11,LX253='DD FD'!$AI$3),LW253,0),
IF(AND(MF253='DD FD'!$J$11,MH253='DD FD'!$AI$3),MG253,0),
IF(AND(MQ253='DD FD'!$J$11,MS253='DD FD'!$AI$3),MR253,0),
IF(AND(NB253='DD FD'!$J$11,ND253='DD FD'!$AI$3),NC253,0),
IF(AND(NM253='DD FD'!$J$11,NO253='DD FD'!$AI$3),NN253,0),
IF(AND(NX253='DD FD'!$J$11,NZ253='DD FD'!$AI$3),NY253,0),
IF(AND(OI253='DD FD'!$J$11,OK253='DD FD'!$AI$3),OJ253,0),
),2)</f>
        <v>0</v>
      </c>
    </row>
    <row r="254" spans="1:416">
      <c r="A254" s="663"/>
      <c r="B254" s="182"/>
      <c r="C254" s="282"/>
      <c r="D254" s="282"/>
      <c r="E254" s="183"/>
      <c r="F254" s="355"/>
      <c r="G254" s="359"/>
      <c r="H254" s="664"/>
      <c r="I254" s="173"/>
      <c r="J254" s="161" t="str">
        <f t="shared" si="81"/>
        <v/>
      </c>
      <c r="K254" s="633" t="str">
        <f t="shared" si="98"/>
        <v/>
      </c>
      <c r="L254" s="636"/>
      <c r="M254" s="124" t="str">
        <f t="shared" si="99"/>
        <v/>
      </c>
      <c r="N254" s="125" t="str">
        <f t="shared" si="82"/>
        <v/>
      </c>
      <c r="O254" s="175"/>
      <c r="P254" s="175"/>
      <c r="Q254" s="126" t="str">
        <f t="shared" si="100"/>
        <v/>
      </c>
      <c r="R254" s="184"/>
      <c r="S254" s="184"/>
      <c r="T254" s="182"/>
      <c r="U254" s="182"/>
      <c r="V254" s="182"/>
      <c r="W254" s="358"/>
      <c r="X254" s="182"/>
      <c r="Y254" s="183"/>
      <c r="Z254" s="123"/>
      <c r="AA254" s="176"/>
      <c r="AB254" s="176"/>
      <c r="AC254" s="176"/>
      <c r="AD254" s="176"/>
      <c r="AE254" s="176"/>
      <c r="AF254" s="176"/>
      <c r="AG254" s="127" t="str">
        <f t="shared" si="101"/>
        <v/>
      </c>
      <c r="AH254" s="127" t="str">
        <f t="shared" si="102"/>
        <v/>
      </c>
      <c r="AI254" s="370"/>
      <c r="AJ254" s="635"/>
      <c r="AK254" s="619" t="str">
        <f t="shared" si="103"/>
        <v/>
      </c>
      <c r="AL254" s="124" t="str">
        <f t="shared" si="83"/>
        <v/>
      </c>
      <c r="AM254" s="124" t="str">
        <f t="shared" si="84"/>
        <v/>
      </c>
      <c r="AN254" s="124" t="str">
        <f t="shared" si="85"/>
        <v/>
      </c>
      <c r="AO254" s="124" t="str">
        <f t="shared" si="86"/>
        <v/>
      </c>
      <c r="AP254" s="184"/>
      <c r="AQ254" s="182"/>
      <c r="AR254" s="182"/>
      <c r="AS254" s="182"/>
      <c r="AT254" s="182"/>
      <c r="AU254" s="127" t="str">
        <f t="shared" si="87"/>
        <v/>
      </c>
      <c r="AV254" s="354"/>
      <c r="AW254" s="127" t="str">
        <f t="shared" si="88"/>
        <v/>
      </c>
      <c r="AX254" s="144" t="str">
        <f t="shared" si="89"/>
        <v/>
      </c>
      <c r="AY254" s="182"/>
      <c r="AZ254" s="23"/>
      <c r="BA254" s="23"/>
      <c r="BB254" s="183"/>
      <c r="BC254" s="622"/>
      <c r="BD254" s="649" t="str">
        <f t="shared" si="104"/>
        <v/>
      </c>
      <c r="BE254" s="354"/>
      <c r="BF254" s="192" t="str">
        <f t="shared" si="105"/>
        <v/>
      </c>
      <c r="BG254" s="159"/>
      <c r="BH254" s="159"/>
      <c r="BI254" s="182"/>
      <c r="BJ254" s="194"/>
      <c r="BK254" s="194"/>
      <c r="BL254" s="194"/>
      <c r="BM254" s="127" t="str">
        <f t="shared" si="90"/>
        <v/>
      </c>
      <c r="BN254" s="194"/>
      <c r="BO254" s="178" t="str">
        <f t="shared" si="91"/>
        <v/>
      </c>
      <c r="BP254" s="191"/>
      <c r="BQ254" s="182"/>
      <c r="BR254" s="23"/>
      <c r="BS254" s="23"/>
      <c r="BT254" s="23"/>
      <c r="BU254" s="651"/>
      <c r="BV254" s="647"/>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633" t="str">
        <f t="shared" si="106"/>
        <v/>
      </c>
      <c r="DY254" s="736"/>
      <c r="DZ254" s="334"/>
      <c r="EA254" s="736"/>
      <c r="EB254" s="197"/>
      <c r="EC254" s="194"/>
      <c r="ED254" s="197"/>
      <c r="EE254" s="197"/>
      <c r="EF254" s="194"/>
      <c r="EG254" s="194"/>
      <c r="EH254" s="194"/>
      <c r="EI254" s="123" t="str">
        <f t="shared" si="92"/>
        <v/>
      </c>
      <c r="EJ254" s="194"/>
      <c r="EK254" s="620" t="str">
        <f t="shared" si="93"/>
        <v/>
      </c>
      <c r="EL254" s="756"/>
      <c r="EM254" s="620" t="str">
        <f t="shared" si="107"/>
        <v/>
      </c>
      <c r="EN254" s="733"/>
      <c r="EO254" s="163"/>
      <c r="EP254" s="163"/>
      <c r="EQ254" s="163"/>
      <c r="ER254" s="163"/>
      <c r="ES254" s="163"/>
      <c r="ET254" s="163"/>
      <c r="EU254" s="163"/>
      <c r="EV254" s="163"/>
      <c r="EW254" s="163"/>
      <c r="EX254" s="163"/>
      <c r="EY254" s="163"/>
      <c r="EZ254" s="163"/>
      <c r="FA254" s="163"/>
      <c r="FB254" s="163"/>
      <c r="FC254" s="742"/>
      <c r="FD254" s="648" t="str">
        <f t="shared" si="94"/>
        <v/>
      </c>
      <c r="FE254" s="183"/>
      <c r="FF254" s="201"/>
      <c r="FG254" s="201"/>
      <c r="FH254" s="201"/>
      <c r="FI254" s="201"/>
      <c r="FJ254" s="201"/>
      <c r="FK254" s="201"/>
      <c r="FL254" s="182"/>
      <c r="FM254" s="182"/>
      <c r="FN254" s="334"/>
      <c r="FO254" s="123" t="str">
        <f t="shared" si="95"/>
        <v/>
      </c>
      <c r="FP254" s="889" t="str">
        <f>IF(Table1[[#This Row],[Baumwollanteil (in %)]]&lt;&gt;"","05","")</f>
        <v/>
      </c>
      <c r="FQ254" s="999"/>
      <c r="FR254" s="179" t="str">
        <f t="shared" si="96"/>
        <v/>
      </c>
      <c r="FS254" s="175"/>
      <c r="FT254" s="175"/>
      <c r="FU254" s="175"/>
      <c r="FV254" s="745" t="str">
        <f t="shared" si="97"/>
        <v/>
      </c>
      <c r="FZ254" s="24"/>
      <c r="GA254" s="24"/>
      <c r="GC254" s="1010" t="str">
        <f>IF(Table1[[#This Row],[Global Trade Item Number (GTIN)]]="","",Table1[[#This Row],[Global Trade Item Number (GTIN)]])</f>
        <v/>
      </c>
      <c r="GD254" s="790" t="str">
        <f>IF(Table1[[#This Row],[WAWI-Nr./ Kreditoren-Nummer
(ASDV)]]&lt;&gt;"",Table1[[#This Row],[WAWI-Nr./ Kreditoren-Nummer
(ASDV)]],"")</f>
        <v/>
      </c>
      <c r="GE254" s="190"/>
      <c r="GF254" s="790" t="str">
        <f>IF(Table1[[#This Row],[Gültig ab (Datum)]]&lt;&gt;"","31.12.9999","")</f>
        <v/>
      </c>
      <c r="GG254" s="190"/>
      <c r="GH254" s="190"/>
      <c r="GI254" s="616"/>
      <c r="GJ254" s="765"/>
      <c r="GK254" s="763"/>
      <c r="GL254" s="617"/>
      <c r="GM254" s="617"/>
      <c r="GN254" s="617"/>
      <c r="GO254" s="617"/>
      <c r="GP254" s="617"/>
      <c r="GQ254" s="775"/>
      <c r="GR254" s="771"/>
      <c r="GS254" s="159"/>
      <c r="GT254" s="610"/>
      <c r="GU254" s="610"/>
      <c r="GV254" s="610"/>
      <c r="GW254" s="610"/>
      <c r="GX254" s="610"/>
      <c r="GY254" s="610"/>
      <c r="GZ254" s="610"/>
      <c r="HA254" s="610"/>
      <c r="HB254" s="771"/>
      <c r="HC254" s="610"/>
      <c r="HD254" s="610"/>
      <c r="HE254" s="610"/>
      <c r="HF254" s="610"/>
      <c r="HG254" s="610"/>
      <c r="HH254" s="610"/>
      <c r="HI254" s="610"/>
      <c r="HJ254" s="610"/>
      <c r="HK254" s="610"/>
      <c r="HL254" s="771"/>
      <c r="HM254" s="610"/>
      <c r="HN254" s="610"/>
      <c r="HO254" s="610"/>
      <c r="HP254" s="610"/>
      <c r="HQ254" s="610"/>
      <c r="HR254" s="610"/>
      <c r="HS254" s="610"/>
      <c r="HT254" s="610"/>
      <c r="HU254" s="610"/>
      <c r="HV254" s="771"/>
      <c r="HW254" s="610"/>
      <c r="HX254" s="610"/>
      <c r="HY254" s="610"/>
      <c r="HZ254" s="610"/>
      <c r="IA254" s="610"/>
      <c r="IB254" s="610"/>
      <c r="IC254" s="610"/>
      <c r="ID254" s="610"/>
      <c r="IE254" s="610"/>
      <c r="IF254" s="610"/>
      <c r="IG254" s="771"/>
      <c r="IH254" s="610"/>
      <c r="II254" s="610"/>
      <c r="IJ254" s="610"/>
      <c r="IK254" s="610"/>
      <c r="IL254" s="610"/>
      <c r="IM254" s="610"/>
      <c r="IN254" s="610"/>
      <c r="IO254" s="610"/>
      <c r="IP254" s="610"/>
      <c r="IQ254" s="610"/>
      <c r="IR254" s="771"/>
      <c r="IS254" s="610"/>
      <c r="IT254" s="610"/>
      <c r="IU254" s="610"/>
      <c r="IV254" s="610"/>
      <c r="IW254" s="610"/>
      <c r="IX254" s="610"/>
      <c r="IY254" s="610"/>
      <c r="IZ254" s="610"/>
      <c r="JA254" s="610"/>
      <c r="JB254" s="610"/>
      <c r="JC254" s="771"/>
      <c r="JD254" s="610"/>
      <c r="JE254" s="610"/>
      <c r="JF254" s="610"/>
      <c r="JG254" s="610"/>
      <c r="JH254" s="610"/>
      <c r="JI254" s="610"/>
      <c r="JJ254" s="610"/>
      <c r="JK254" s="610"/>
      <c r="JL254" s="610"/>
      <c r="JM254" s="827"/>
      <c r="JN254" s="771"/>
      <c r="JO254" s="610"/>
      <c r="JP254" s="610"/>
      <c r="JQ254" s="610"/>
      <c r="JR254" s="610"/>
      <c r="JS254" s="610"/>
      <c r="JT254" s="610"/>
      <c r="JU254" s="610"/>
      <c r="JV254" s="610"/>
      <c r="JW254" s="610"/>
      <c r="JX254" s="610"/>
      <c r="JY254" s="771"/>
      <c r="JZ254" s="610"/>
      <c r="KA254" s="610"/>
      <c r="KB254" s="610"/>
      <c r="KC254" s="610"/>
      <c r="KD254" s="610"/>
      <c r="KE254" s="610"/>
      <c r="KF254" s="610"/>
      <c r="KG254" s="610"/>
      <c r="KH254" s="610"/>
      <c r="KI254" s="610"/>
      <c r="KL254" s="803" t="str">
        <f>IF(Table1[[#This Row],[GTIN]]&lt;&gt;"",Table1[[#This Row],[GTIN]],"")</f>
        <v/>
      </c>
      <c r="KM254" s="804" t="str">
        <f>Table1[[#This Row],[Kreditor]]</f>
        <v/>
      </c>
      <c r="KN254" s="805" t="str">
        <f>IF(Table1[[#This Row],[Gültig ab (Datum)]]&lt;&gt;"",Table1[[#This Row],[Gültig ab (Datum)]],"")</f>
        <v/>
      </c>
      <c r="KO254" s="805" t="str">
        <f>Table1[[#This Row],[Gültig bis]]</f>
        <v/>
      </c>
      <c r="KP254" s="818" t="str">
        <f>IF(Table1[[#This Row],[Artikel verpackt? 
(X=Ja)]]="","",Table1[[#This Row],[Artikel verpackt? 
(X=Ja)]])</f>
        <v/>
      </c>
      <c r="KQ254" s="806" t="str">
        <f>IF(Table1[[#This Row],[Verpackung recyclingfähig?
(X=Ja)]]="","",Table1[[#This Row],[Verpackung recyclingfähig?
(X=Ja)]])</f>
        <v/>
      </c>
      <c r="KR254" s="807"/>
      <c r="KS254" s="808"/>
      <c r="KT254" s="809"/>
      <c r="KU254" s="809"/>
      <c r="KV254" s="809"/>
      <c r="KW254" s="809"/>
      <c r="KX254" s="809"/>
      <c r="KY254" s="809"/>
      <c r="KZ254" s="810"/>
      <c r="LA254" s="811" t="str">
        <f>IF(Table1[[#This Row],[Hauptkörper - B1 - Art]]="","",VLOOKUP(Table1[[#This Row],[Hauptkörper - B1 - Art]],'DD FD'!B:C,2,FALSE))</f>
        <v/>
      </c>
      <c r="LB254" s="812" t="str">
        <f>IF(Table1[[#This Row],[Hauptkörper - B1 - Fraktion]]="","",VLOOKUP(Table1[[#This Row],[Hauptkörper - B1 - Fraktion]],'DD FD'!H:J,3,FALSE))</f>
        <v/>
      </c>
      <c r="LC254" s="809" t="str">
        <f>IF(Table1[[#This Row],[Hauptkörper - B1 - Gewicht
(in G)]]="","",Table1[[#This Row],[Hauptkörper - B1 - Gewicht
(in G)]])</f>
        <v/>
      </c>
      <c r="LD254" s="809" t="str">
        <f>IF(Table1[[#This Row],[Hauptkörper - B1 - Lizenzierungs-pflichtig? (X=Ja)]]="","",Table1[[#This Row],[Hauptkörper - B1 - Lizenzierungs-pflichtig? (X=Ja)]])</f>
        <v/>
      </c>
      <c r="LE254" s="812" t="str">
        <f>IF(Table1[[#This Row],[Hauptkörper - B1 - Virgin Material]]="","",VLOOKUP(Table1[[#This Row],[Hauptkörper - B1 - Virgin Material]],'DD FD'!AJ:AK,2,FALSE))</f>
        <v/>
      </c>
      <c r="LF254" s="813" t="str">
        <f>IF(Table1[[#This Row],[Hauptkörper - B1 - Virgin Material Anteil (in %)]]="","",Table1[[#This Row],[Hauptkörper - B1 - Virgin Material Anteil (in %)]])</f>
        <v/>
      </c>
      <c r="LG254" s="812" t="str">
        <f>IF(Table1[[#This Row],[Hauptkörper - B1 - Recyceltes Material]]="","",VLOOKUP(Table1[[#This Row],[Hauptkörper - B1 - Recyceltes Material]],'DD FD'!AL:AM,2,FALSE))</f>
        <v/>
      </c>
      <c r="LH254" s="813" t="str">
        <f>IF(Table1[[#This Row],[Hauptkörper - B1 - Recyceltes Material Anteil (in %)]]="","",Table1[[#This Row],[Hauptkörper - B1 - Recyceltes Material Anteil (in %)]])</f>
        <v/>
      </c>
      <c r="LI254" s="814" t="str">
        <f>IF(Table1[[#This Row],[Hauptkörper - B1 - Beschichtung]]="","",VLOOKUP(Table1[[#This Row],[Hauptkörper - B1 - Beschichtung]],'DD FD'!AE:AF,2,FALSE))</f>
        <v/>
      </c>
      <c r="LJ254" s="815" t="str">
        <f>IF(Table1[[#This Row],[Hauptkörper - B1 - Beschichtung Anteil (in %)]]="","",Table1[[#This Row],[Hauptkörper - B1 - Beschichtung Anteil (in %)]])</f>
        <v/>
      </c>
      <c r="LK254" s="811" t="str">
        <f>IF(Table1[[#This Row],[Hauptkörper - B2 - Art]]="","",VLOOKUP(Table1[[#This Row],[Hauptkörper - B2 - Art]],'DD FD'!B:C,2,FALSE))</f>
        <v/>
      </c>
      <c r="LL254" s="812" t="str">
        <f>IF(Table1[[#This Row],[Hauptkörper - B2 - Fraktion]]="","",VLOOKUP(Table1[[#This Row],[Hauptkörper - B2 - Fraktion]],'DD FD'!H:J,3,FALSE))</f>
        <v/>
      </c>
      <c r="LM254" s="809" t="str">
        <f>IF(Table1[[#This Row],[Hauptkörper - B2 - Gewicht
(in G)]]="","",Table1[[#This Row],[Hauptkörper - B2 - Gewicht
(in G)]])</f>
        <v/>
      </c>
      <c r="LN254" s="809" t="str">
        <f>IF(Table1[[#This Row],[Hauptkörper - B2 - Lizenzierungs-pflichtig? (X=Ja)]]="","",Table1[[#This Row],[Hauptkörper - B2 - Lizenzierungs-pflichtig? (X=Ja)]])</f>
        <v/>
      </c>
      <c r="LO254" s="812" t="str">
        <f>IF(Table1[[#This Row],[Hauptkörper - B2 - Virgin Material]]="","",VLOOKUP(Table1[[#This Row],[Hauptkörper - B2 - Virgin Material]],'DD FD'!AJ:AK,2,FALSE))</f>
        <v/>
      </c>
      <c r="LP254" s="813" t="str">
        <f>IF(Table1[[#This Row],[Hauptkörper - B2 - Virgin Material Anteil (in %)]]="","",Table1[[#This Row],[Hauptkörper - B2 - Virgin Material Anteil (in %)]])</f>
        <v/>
      </c>
      <c r="LQ254" s="812" t="str">
        <f>IF(Table1[[#This Row],[Hauptkörper - B2 - Recyceltes Material]]="","",VLOOKUP(Table1[[#This Row],[Hauptkörper - B2 - Recyceltes Material]],'DD FD'!AL:AM,2,FALSE))</f>
        <v/>
      </c>
      <c r="LR254" s="813" t="str">
        <f>IF(Table1[[#This Row],[Hauptkörper - B2 - Recyceltes Material Anteil (in %)]]="","",Table1[[#This Row],[Hauptkörper - B2 - Recyceltes Material Anteil (in %)]])</f>
        <v/>
      </c>
      <c r="LS254" s="812" t="str">
        <f>IF(Table1[[#This Row],[Hauptkörper - B2 - Beschichtung]]="","",VLOOKUP(Table1[[#This Row],[Hauptkörper - B2 - Beschichtung]],'DD FD'!AE:AF,2,FALSE))</f>
        <v/>
      </c>
      <c r="LT254" s="815" t="str">
        <f>IF(Table1[[#This Row],[Hauptkörper - B2 - Beschichtung Anteil (in %)]]="","",Table1[[#This Row],[Hauptkörper - B2 - Beschichtung Anteil (in %)]])</f>
        <v/>
      </c>
      <c r="LU254" s="811" t="str">
        <f>IF(Table1[[#This Row],[Hauptkörper - B3 - Art]]="","",VLOOKUP(Table1[[#This Row],[Hauptkörper - B3 - Art]],'DD FD'!B:C,2,FALSE))</f>
        <v/>
      </c>
      <c r="LV254" s="812" t="str">
        <f>IF(Table1[[#This Row],[Hauptkörper - B3 - Fraktion]]="","",VLOOKUP(Table1[[#This Row],[Hauptkörper - B3 - Fraktion]],'DD FD'!H:J,3,FALSE))</f>
        <v/>
      </c>
      <c r="LW254" s="809" t="str">
        <f>IF(Table1[[#This Row],[Hauptkörper - B3 - Gewicht
(in G)]]="","",Table1[[#This Row],[Hauptkörper - B3 - Gewicht
(in G)]])</f>
        <v/>
      </c>
      <c r="LX254" s="809" t="str">
        <f>IF(Table1[[#This Row],[Hauptkörper - B3 - Lizenzierungs-pflichtig? (X=Ja)]]="","",Table1[[#This Row],[Hauptkörper - B3 - Lizenzierungs-pflichtig? (X=Ja)]])</f>
        <v/>
      </c>
      <c r="LY254" s="812" t="str">
        <f>IF(Table1[[#This Row],[Hauptkörper - B3 - Virgin Material]]="","",VLOOKUP(Table1[[#This Row],[Hauptkörper - B3 - Virgin Material]],'DD FD'!AJ:AK,2,FALSE))</f>
        <v/>
      </c>
      <c r="LZ254" s="813" t="str">
        <f>IF(Table1[[#This Row],[Hauptkörper - B3 - Virgin Material Anteil (in %)]]="","",Table1[[#This Row],[Hauptkörper - B3 - Virgin Material Anteil (in %)]])</f>
        <v/>
      </c>
      <c r="MA254" s="812" t="str">
        <f>IF(Table1[[#This Row],[Hauptkörper - B3 - Recyceltes Material]]="","",VLOOKUP(Table1[[#This Row],[Hauptkörper - B3 - Recyceltes Material]],'DD FD'!AL:AM,2,FALSE))</f>
        <v/>
      </c>
      <c r="MB254" s="813" t="str">
        <f>IF(Table1[[#This Row],[Hauptkörper - B3 - Recyceltes Material Anteil (in %)]]="","",Table1[[#This Row],[Hauptkörper - B3 - Recyceltes Material Anteil (in %)]])</f>
        <v/>
      </c>
      <c r="MC254" s="812" t="str">
        <f>IF(Table1[[#This Row],[Hauptkörper - B3 - Beschichtung]]="","",VLOOKUP(Table1[[#This Row],[Hauptkörper - B3 - Beschichtung]],'DD FD'!AE:AF,2,FALSE))</f>
        <v/>
      </c>
      <c r="MD254" s="815" t="str">
        <f>IF(Table1[[#This Row],[Hauptkörper - B3 - Beschichtung Anteil (in %)]]="","",Table1[[#This Row],[Hauptkörper - B3 - Beschichtung Anteil (in %)]])</f>
        <v/>
      </c>
      <c r="ME254" s="811" t="str">
        <f>IF(Table1[[#This Row],[Verschluss - B1 - Art]]="","",VLOOKUP(Table1[[#This Row],[Verschluss - B1 - Art]],'DD FD'!D:E,2,FALSE))</f>
        <v/>
      </c>
      <c r="MF254" s="812" t="str">
        <f>IF(Table1[[#This Row],[Verschluss - B1 - Fraktion]]="","",VLOOKUP(Table1[[#This Row],[Verschluss - B1 - Fraktion]],'DD FD'!H:J,3,FALSE))</f>
        <v/>
      </c>
      <c r="MG254" s="809" t="str">
        <f>IF(Table1[[#This Row],[Verschluss - B1 - Gewicht (in G)]]="","",Table1[[#This Row],[Verschluss - B1 - Gewicht (in G)]])</f>
        <v/>
      </c>
      <c r="MH254" s="809" t="str">
        <f>IF(Table1[[#This Row],[Verschluss - B1 - Lizenzierungs-pflichtig? (X=Ja)]]="","",Table1[[#This Row],[Verschluss - B1 - Lizenzierungs-pflichtig? (X=Ja)]])</f>
        <v/>
      </c>
      <c r="MI254" s="809" t="str">
        <f>IF(Table1[[#This Row],[Verschluss - B1 - Trennbar vom Hauptkörper? (X=Ja)]]="","",Table1[[#This Row],[Verschluss - B1 - Trennbar vom Hauptkörper? (X=Ja)]])</f>
        <v/>
      </c>
      <c r="MJ254" s="812" t="str">
        <f>IF(Table1[[#This Row],[Verschluss - B1 - Virgin Material]]="","",VLOOKUP(Table1[[#This Row],[Verschluss - B1 - Virgin Material]],'DD FD'!AJ:AK,2,FALSE))</f>
        <v/>
      </c>
      <c r="MK254" s="813" t="str">
        <f>IF(Table1[[#This Row],[Verschluss - B1 - Virgin Material Anteil (in %)]]="","",Table1[[#This Row],[Verschluss - B1 - Virgin Material Anteil (in %)]])</f>
        <v/>
      </c>
      <c r="ML254" s="812" t="str">
        <f>IF(Table1[[#This Row],[Verschluss - B1 - Recyceltes Material]]="","",VLOOKUP(Table1[[#This Row],[Verschluss - B1 - Recyceltes Material]],'DD FD'!AL:AM,2,FALSE))</f>
        <v/>
      </c>
      <c r="MM254" s="813" t="str">
        <f>IF(Table1[[#This Row],[Verschluss - B1 - Recyceltes Material Anteil (in %)]]="","",Table1[[#This Row],[Verschluss - B1 - Recyceltes Material Anteil (in %)]])</f>
        <v/>
      </c>
      <c r="MN254" s="812" t="str">
        <f>IF(Table1[[#This Row],[Verschluss - B1 - Beschichtung]]="","",VLOOKUP(Table1[[#This Row],[Verschluss - B1 - Beschichtung]],'DD FD'!AE:AF,2,FALSE))</f>
        <v/>
      </c>
      <c r="MO254" s="815" t="str">
        <f>IF(Table1[[#This Row],[Verschluss - B1 - Beschichtung Anteil (in %)]]="","",Table1[[#This Row],[Verschluss - B1 - Beschichtung Anteil (in %)]])</f>
        <v/>
      </c>
      <c r="MP254" s="811" t="str">
        <f>IF(Table1[[#This Row],[Verschluss - B2 - Art]]="","",VLOOKUP(Table1[[#This Row],[Verschluss - B2 - Art]],'DD FD'!D:E,2,FALSE))</f>
        <v/>
      </c>
      <c r="MQ254" s="812" t="str">
        <f>IF(Table1[[#This Row],[Verschluss - B2 - Fraktion]]="","",VLOOKUP(Table1[[#This Row],[Verschluss - B2 - Fraktion]],'DD FD'!H:J,3,FALSE))</f>
        <v/>
      </c>
      <c r="MR254" s="809" t="str">
        <f>IF(Table1[[#This Row],[Verschluss - B2 - Gewicht (in G)]]="","",Table1[[#This Row],[Verschluss - B2 - Gewicht (in G)]])</f>
        <v/>
      </c>
      <c r="MS254" s="809" t="str">
        <f>IF(Table1[[#This Row],[Verschluss - B2 - Lizenzierungs-pflichtig? (X=Ja)]]="","",Table1[[#This Row],[Verschluss - B2 - Lizenzierungs-pflichtig? (X=Ja)]])</f>
        <v/>
      </c>
      <c r="MT254" s="809" t="str">
        <f>IF(Table1[[#This Row],[Verschluss - B2 - Trennbar vom Hauptkörper? (X=Ja)]]="","",Table1[[#This Row],[Verschluss - B2 - Trennbar vom Hauptkörper? (X=Ja)]])</f>
        <v/>
      </c>
      <c r="MU254" s="812" t="str">
        <f>IF(Table1[[#This Row],[Verschluss - B2 - Virgin Material]]="","",VLOOKUP(Table1[[#This Row],[Verschluss - B2 - Virgin Material]],'DD FD'!AJ:AK,2,FALSE))</f>
        <v/>
      </c>
      <c r="MV254" s="813" t="str">
        <f>IF(Table1[[#This Row],[Verschluss - B2 - Virgin Material Anteil (in %)]]="","",Table1[[#This Row],[Verschluss - B2 - Virgin Material Anteil (in %)]])</f>
        <v/>
      </c>
      <c r="MW254" s="812" t="str">
        <f>IF(Table1[[#This Row],[Verschluss - B2 - Recyceltes Material]]="","",VLOOKUP(Table1[[#This Row],[Verschluss - B2 - Recyceltes Material]],'DD FD'!AL:AM,2,FALSE))</f>
        <v/>
      </c>
      <c r="MX254" s="813" t="str">
        <f>IF(Table1[[#This Row],[Verschluss - B2 - Recyceltes Material Anteil (in %)]]="","",Table1[[#This Row],[Verschluss - B2 - Recyceltes Material Anteil (in %)]])</f>
        <v/>
      </c>
      <c r="MY254" s="812" t="str">
        <f>IF(Table1[[#This Row],[Verschluss - B2 - Beschichtung]]="","",VLOOKUP(Table1[[#This Row],[Verschluss - B2 - Beschichtung]],'DD FD'!AE:AF,2,FALSE))</f>
        <v/>
      </c>
      <c r="MZ254" s="815" t="str">
        <f>IF(Table1[[#This Row],[Verschluss - B2 - Beschichtung Anteil (in %)]]="","",Table1[[#This Row],[Verschluss - B2 - Beschichtung Anteil (in %)]])</f>
        <v/>
      </c>
      <c r="NA254" s="811" t="str">
        <f>IF(Table1[[#This Row],[Verschluss - B3 - Art]]="","",VLOOKUP(Table1[[#This Row],[Verschluss - B3 - Art]],'DD FD'!D:E,2,FALSE))</f>
        <v/>
      </c>
      <c r="NB254" s="812" t="str">
        <f>IF(Table1[[#This Row],[Verschluss - B3 - Fraktion]]="","",VLOOKUP(Table1[[#This Row],[Verschluss - B3 - Fraktion]],'DD FD'!H:J,3,FALSE))</f>
        <v/>
      </c>
      <c r="NC254" s="809" t="str">
        <f>IF(Table1[[#This Row],[Verschluss - B3 - Gewicht (in G)]]="","",Table1[[#This Row],[Verschluss - B3 - Gewicht (in G)]])</f>
        <v/>
      </c>
      <c r="ND254" s="809" t="str">
        <f>IF(Table1[[#This Row],[Verschluss - B3 - Lizenzierungs-pflichtig? (X=Ja)]]="","",Table1[[#This Row],[Verschluss - B3 - Lizenzierungs-pflichtig? (X=Ja)]])</f>
        <v/>
      </c>
      <c r="NE254" s="809" t="str">
        <f>IF(Table1[[#This Row],[Verschluss - B3 - Trennbar vom Hauptkörper? (X=Ja)]]="","",Table1[[#This Row],[Verschluss - B3 - Trennbar vom Hauptkörper? (X=Ja)]])</f>
        <v/>
      </c>
      <c r="NF254" s="812" t="str">
        <f>IF(Table1[[#This Row],[Verschluss - B3 - Virgin Material]]="","",VLOOKUP(Table1[[#This Row],[Verschluss - B3 - Virgin Material]],'DD FD'!AJ:AK,2,FALSE))</f>
        <v/>
      </c>
      <c r="NG254" s="813" t="str">
        <f>IF(Table1[[#This Row],[Verschluss - B3 - Virgin Material Anteil (in %)]]="","",Table1[[#This Row],[Verschluss - B3 - Virgin Material Anteil (in %)]])</f>
        <v/>
      </c>
      <c r="NH254" s="812" t="str">
        <f>IF(Table1[[#This Row],[Verschluss - B3 - Recyceltes Material]]="","",VLOOKUP(Table1[[#This Row],[Verschluss - B3 - Recyceltes Material]],'DD FD'!AL:AM,2,FALSE))</f>
        <v/>
      </c>
      <c r="NI254" s="813" t="str">
        <f>IF(Table1[[#This Row],[Verschluss - B3 - Recyceltes Material Anteil (in %)]]="","",Table1[[#This Row],[Verschluss - B3 - Recyceltes Material Anteil (in %)]])</f>
        <v/>
      </c>
      <c r="NJ254" s="812" t="str">
        <f>IF(Table1[[#This Row],[Verschluss - B3 - Beschichtung]]="","",VLOOKUP(Table1[[#This Row],[Verschluss - B3 - Beschichtung]],'DD FD'!AE:AF,2,FALSE))</f>
        <v/>
      </c>
      <c r="NK254" s="815" t="str">
        <f>IF(Table1[[#This Row],[Verschluss - B3 - Beschichtung Anteil (in %)]]="","",Table1[[#This Row],[Verschluss - B3 - Beschichtung Anteil (in %)]])</f>
        <v/>
      </c>
      <c r="NL254" s="811" t="str">
        <f>IF(Table1[[#This Row],[Etikett - B1 - Art]]="","",VLOOKUP(Table1[[#This Row],[Etikett - B1 - Art]],'DD FD'!F:G,2,FALSE))</f>
        <v/>
      </c>
      <c r="NM254" s="812" t="str">
        <f>IF(Table1[[#This Row],[Etikett - B1 - Fraktion]]="","",VLOOKUP(Table1[[#This Row],[Etikett - B1 - Fraktion]],'DD FD'!H:J,3,FALSE))</f>
        <v/>
      </c>
      <c r="NN254" s="809" t="str">
        <f>IF(Table1[[#This Row],[Etikett - B1 - Gewicht (in G)]]="","",Table1[[#This Row],[Etikett - B1 - Gewicht (in G)]])</f>
        <v/>
      </c>
      <c r="NO254" s="809" t="str">
        <f>IF(Table1[[#This Row],[Etikett - B1 - Lizenzierungs-pflichtig? (X=Ja)]]="","",Table1[[#This Row],[Etikett - B1 - Lizenzierungs-pflichtig? (X=Ja)]])</f>
        <v/>
      </c>
      <c r="NP254" s="809" t="str">
        <f>IF(Table1[[#This Row],[Etikett - B1 - Trennbar vom Hauptkörper? (X=Ja)]]="","",Table1[[#This Row],[Etikett - B1 - Trennbar vom Hauptkörper? (X=Ja)]])</f>
        <v/>
      </c>
      <c r="NQ254" s="812" t="str">
        <f>IF(Table1[[#This Row],[Etikett - B1 - Virgin Material]]="","",VLOOKUP(Table1[[#This Row],[Etikett - B1 - Virgin Material]],'DD FD'!AJ:AK,2,FALSE))</f>
        <v/>
      </c>
      <c r="NR254" s="813" t="str">
        <f>IF(Table1[[#This Row],[Etikett - B1 - Virgin Material Anteil (in %)]]="","",Table1[[#This Row],[Etikett - B1 - Virgin Material Anteil (in %)]])</f>
        <v/>
      </c>
      <c r="NS254" s="812" t="str">
        <f>IF(Table1[[#This Row],[Etikett - B1 - Recyceltes Material]]="","",VLOOKUP(Table1[[#This Row],[Etikett - B1 - Recyceltes Material]],'DD FD'!AL:AM,2,FALSE))</f>
        <v/>
      </c>
      <c r="NT254" s="813" t="str">
        <f>IF(Table1[[#This Row],[Etikett - B1 - Recyceltes Material Anteil (in %)]]="","",Table1[[#This Row],[Etikett - B1 - Recyceltes Material Anteil (in %)]])</f>
        <v/>
      </c>
      <c r="NU254" s="812" t="str">
        <f>IF(Table1[[#This Row],[Etikett - B1 - Beschichtung]]="","",VLOOKUP(Table1[[#This Row],[Etikett - B1 - Beschichtung]],'DD FD'!AE:AF,2,FALSE))</f>
        <v/>
      </c>
      <c r="NV254" s="815" t="str">
        <f>IF(Table1[[#This Row],[Etikett - B1 - Beschichtung Anteil (in %)]]="","",Table1[[#This Row],[Etikett - B1 - Beschichtung Anteil (in %)]])</f>
        <v/>
      </c>
      <c r="NW254" s="811" t="str">
        <f>IF(Table1[[#This Row],[Etikett - B2 - Art]]="","",VLOOKUP(Table1[[#This Row],[Etikett - B2 - Art]],'DD FD'!F:G,2,FALSE))</f>
        <v/>
      </c>
      <c r="NX254" s="812" t="str">
        <f>IF(Table1[[#This Row],[Etikett - B2 - Fraktion]]="","",VLOOKUP(Table1[[#This Row],[Etikett - B2 - Fraktion]],'DD FD'!H:J,3,FALSE))</f>
        <v/>
      </c>
      <c r="NY254" s="809" t="str">
        <f>IF(Table1[[#This Row],[Etikett - B2 - Gewicht (in G)]]="","",Table1[[#This Row],[Etikett - B2 - Gewicht (in G)]])</f>
        <v/>
      </c>
      <c r="NZ254" s="809" t="str">
        <f>IF(Table1[[#This Row],[Etikett - B2 - Lizenzierungs-pflichtig? (X=Ja)]]="","",Table1[[#This Row],[Etikett - B2 - Lizenzierungs-pflichtig? (X=Ja)]])</f>
        <v/>
      </c>
      <c r="OA254" s="809" t="str">
        <f>IF(Table1[[#This Row],[Etikett - B2 - Trennbar vom Hauptkörper? (X=Ja)]]="","",Table1[[#This Row],[Etikett - B2 - Trennbar vom Hauptkörper? (X=Ja)]])</f>
        <v/>
      </c>
      <c r="OB254" s="812" t="str">
        <f>IF(Table1[[#This Row],[Etikett - B2 - Virgin Material]]="","",VLOOKUP(Table1[[#This Row],[Etikett - B2 - Virgin Material]],'DD FD'!AJ:AK,2,FALSE))</f>
        <v/>
      </c>
      <c r="OC254" s="813" t="str">
        <f>IF(Table1[[#This Row],[Etikett - B2 - Virgin Material Anteil (in %)]]="","",Table1[[#This Row],[Etikett - B2 - Virgin Material Anteil (in %)]])</f>
        <v/>
      </c>
      <c r="OD254" s="812" t="str">
        <f>IF(Table1[[#This Row],[Etikett - B2 - Recyceltes Material]]="","",VLOOKUP(Table1[[#This Row],[Etikett - B2 - Recyceltes Material]],'DD FD'!AL:AM,2,FALSE))</f>
        <v/>
      </c>
      <c r="OE254" s="813" t="str">
        <f>IF(Table1[[#This Row],[Etikett - B2 - Recyceltes Material Anteil (in %)]]="","",Table1[[#This Row],[Etikett - B2 - Recyceltes Material Anteil (in %)]])</f>
        <v/>
      </c>
      <c r="OF254" s="812" t="str">
        <f>IF(Table1[[#This Row],[Etikett - B2 - Beschichtung]]="","",VLOOKUP(Table1[[#This Row],[Etikett - B2 - Beschichtung]],'DD FD'!AE:AF,2,FALSE))</f>
        <v/>
      </c>
      <c r="OG254" s="815" t="str">
        <f>IF(Table1[[#This Row],[Etikett - B2 - Beschichtung Anteil (in %)]]="","",Table1[[#This Row],[Etikett - B2 - Beschichtung Anteil (in %)]])</f>
        <v/>
      </c>
      <c r="OH254" s="811" t="str">
        <f>IF(Table1[[#This Row],[Etikett - B3 - Art]]="","",VLOOKUP(Table1[[#This Row],[Etikett - B3 - Art]],'DD FD'!F:G,2,FALSE))</f>
        <v/>
      </c>
      <c r="OI254" s="812" t="str">
        <f>IF(Table1[[#This Row],[Etikett - B3 - Fraktion]]="","",VLOOKUP(Table1[[#This Row],[Etikett - B3 - Fraktion]],'DD FD'!H:J,3,FALSE))</f>
        <v/>
      </c>
      <c r="OJ254" s="809" t="str">
        <f>IF(Table1[[#This Row],[Etikett - B3 - Gewicht (in G)]]="","",Table1[[#This Row],[Etikett - B3 - Gewicht (in G)]])</f>
        <v/>
      </c>
      <c r="OK254" s="809" t="str">
        <f>IF(Table1[[#This Row],[Etikett - B3 - Lizenzierungs-pflichtig? (X=Ja)]]="","",Table1[[#This Row],[Etikett - B3 - Lizenzierungs-pflichtig? (X=Ja)]])</f>
        <v/>
      </c>
      <c r="OL254" s="809" t="str">
        <f>IF(Table1[[#This Row],[Etikett - B3 - Trennbar vom Hauptkörper? (X=Ja)]]="","",Table1[[#This Row],[Etikett - B3 - Trennbar vom Hauptkörper? (X=Ja)]])</f>
        <v/>
      </c>
      <c r="OM254" s="812" t="str">
        <f>IF(Table1[[#This Row],[Etikett - B3 - Virgin Material]]="","",VLOOKUP(Table1[[#This Row],[Etikett - B3 - Virgin Material]],'DD FD'!AJ:AK,2,FALSE))</f>
        <v/>
      </c>
      <c r="ON254" s="813" t="str">
        <f>IF(Table1[[#This Row],[Etikett - B3 - Virgin Material Anteil (in %)]]="","",Table1[[#This Row],[Etikett - B3 - Virgin Material Anteil (in %)]])</f>
        <v/>
      </c>
      <c r="OO254" s="812" t="str">
        <f>IF(Table1[[#This Row],[Etikett - B3 - Recyceltes Material]]="","",VLOOKUP(Table1[[#This Row],[Etikett - B3 - Recyceltes Material]],'DD FD'!AL:AM,2,FALSE))</f>
        <v/>
      </c>
      <c r="OP254" s="813" t="str">
        <f>IF(Table1[[#This Row],[Etikett - B3 - Recyceltes Material Anteil (in %)]]="","",Table1[[#This Row],[Etikett - B3 - Recyceltes Material Anteil (in %)]])</f>
        <v/>
      </c>
      <c r="OQ254" s="812" t="str">
        <f>IF(Table1[[#This Row],[Etikett - B3 - Beschichtung]]="","",VLOOKUP(Table1[[#This Row],[Etikett - B3 - Beschichtung]],'DD FD'!AE:AF,2,FALSE))</f>
        <v/>
      </c>
      <c r="OR254" s="861" t="str">
        <f>IF(Table1[[#This Row],[Etikett - B3 - Beschichtung Anteil (in %)]]="","",Table1[[#This Row],[Etikett - B3 - Beschichtung Anteil (in %)]])</f>
        <v/>
      </c>
      <c r="OS254" s="866">
        <f>ROUNDUP(SUM(
IF(AND(LB254='DD FD'!$J$7,LD254='DD FD'!$AI$3),LC254,0),
IF(AND(LL254='DD FD'!$J$7,LN254='DD FD'!$AI$3),LM254,0),
IF(AND(LV254='DD FD'!$J$7,LX254='DD FD'!$AI$3),LW254,0),
IF(AND(MF254='DD FD'!$J$7,MH254='DD FD'!$AI$3),MG254,0),
IF(AND(MQ254='DD FD'!$J$7,MS254='DD FD'!$AI$3),MR254,0),
IF(AND(NB254='DD FD'!$J$7,ND254='DD FD'!$AI$3),NC254,0),
IF(AND(NM254='DD FD'!$J$7,NO254='DD FD'!$AI$3),NN254,0),
IF(AND(NX254='DD FD'!$J$7,NZ254='DD FD'!$AI$3),NY254,0),
IF(AND(OI254='DD FD'!$J$7,OK254='DD FD'!$AI$3),OJ254,0),
),2)</f>
        <v>0</v>
      </c>
      <c r="OT254" s="865">
        <f>ROUNDUP(SUM(
IF(AND(LB254='DD FD'!$J$6,LD254='DD FD'!$AI$3),LC254,0),
IF(AND(LL254='DD FD'!$J$6,LN254='DD FD'!$AI$3),LM254,0),
IF(AND(LV254='DD FD'!$J$6,LX254='DD FD'!$AI$3),LW254,0),
IF(AND(MF254='DD FD'!$J$6,MH254='DD FD'!$AI$3),MG254,0),
IF(AND(MQ254='DD FD'!$J$6,MS254='DD FD'!$AI$3),MR254,0),
IF(AND(NB254='DD FD'!$J$6,ND254='DD FD'!$AI$3),NC254,0),
IF(AND(NM254='DD FD'!$J$6,NO254='DD FD'!$AI$3),NN254,0),
IF(AND(NX254='DD FD'!$J$6,NZ254='DD FD'!$AI$3),NY254,0),
IF(AND(OI254='DD FD'!$J$6,OK254='DD FD'!$AI$3),OJ254,0),
),2)</f>
        <v>0</v>
      </c>
      <c r="OU254" s="865">
        <f>ROUNDUP(SUM(
IF(AND(LB254='DD FD'!$J$10,LD254='DD FD'!$AI$3),LC254,0),
IF(AND(LL254='DD FD'!$J$10,LN254='DD FD'!$AI$3),LM254,0),
IF(AND(LV254='DD FD'!$J$10,LX254='DD FD'!$AI$3),LW254,0),
IF(AND(MF254='DD FD'!$J$10,MH254='DD FD'!$AI$3),MG254,0),
IF(AND(MQ254='DD FD'!$J$10,MS254='DD FD'!$AI$3),MR254,0),
IF(AND(NB254='DD FD'!$J$10,ND254='DD FD'!$AI$3),NC254,0),
IF(AND(NM254='DD FD'!$J$10,NO254='DD FD'!$AI$3),NN254,0),
IF(AND(NX254='DD FD'!$J$10,NZ254='DD FD'!$AI$3),NY254,0),
IF(AND(OI254='DD FD'!$J$10,OK254='DD FD'!$AI$3),OJ254,0),
),2)</f>
        <v>0</v>
      </c>
      <c r="OV254" s="865">
        <f>ROUNDUP(SUM(
IF(AND(LB254='DD FD'!$J$8,LD254='DD FD'!$AI$3),LC254,0),
IF(AND(LL254='DD FD'!$J$8,LN254='DD FD'!$AI$3),LM254,0),
IF(AND(LV254='DD FD'!$J$8,LX254='DD FD'!$AI$3),LW254,0),
IF(AND(MF254='DD FD'!$J$8,MH254='DD FD'!$AI$3),MG254,0),
IF(AND(MQ254='DD FD'!$J$8,MS254='DD FD'!$AI$3),MR254,0),
IF(AND(NB254='DD FD'!$J$8,ND254='DD FD'!$AI$3),NC254,0),
IF(AND(NM254='DD FD'!$J$8,NO254='DD FD'!$AI$3),NN254,0),
IF(AND(NX254='DD FD'!$J$8,NZ254='DD FD'!$AI$3),NY254,0),
IF(AND(OI254='DD FD'!$J$8,OK254='DD FD'!$AI$3),OJ254,0),
),2)</f>
        <v>0</v>
      </c>
      <c r="OW254" s="865">
        <f>ROUNDUP(SUM(
IF(AND(LB254='DD FD'!$J$5,LD254='DD FD'!$AI$3),LC254,0),
IF(AND(LL254='DD FD'!$J$5,LN254='DD FD'!$AI$3),LM254,0),
IF(AND(LV254='DD FD'!$J$5,LX254='DD FD'!$AI$3),LW254,0),
IF(AND(MF254='DD FD'!$J$5,MH254='DD FD'!$AI$3),MG254,0),
IF(AND(MQ254='DD FD'!$J$5,MS254='DD FD'!$AI$3),MR254,0),
IF(AND(NB254='DD FD'!$J$5,ND254='DD FD'!$AI$3),NC254,0),
IF(AND(NM254='DD FD'!$J$5,NO254='DD FD'!$AI$3),NN254,0),
IF(AND(NX254='DD FD'!$J$5,NZ254='DD FD'!$AI$3),NY254,0),
IF(AND(OI254='DD FD'!$J$5,OK254='DD FD'!$AI$3),OJ254,0),
),2)</f>
        <v>0</v>
      </c>
      <c r="OX254" s="865">
        <f>ROUNDUP(SUM(
IF(AND(LB254='DD FD'!$J$9,LD254='DD FD'!$AI$3),LC254,0),
IF(AND(LL254='DD FD'!$J$9,LN254='DD FD'!$AI$3),LM254,0),
IF(AND(LV254='DD FD'!$J$9,LX254='DD FD'!$AI$3),LW254,0),
IF(AND(MF254='DD FD'!$J$9,MH254='DD FD'!$AI$3),MG254,0),
IF(AND(MQ254='DD FD'!$J$9,MS254='DD FD'!$AI$3),MR254,0),
IF(AND(NB254='DD FD'!$J$9,ND254='DD FD'!$AI$3),NC254,0),
IF(AND(NM254='DD FD'!$J$9,NO254='DD FD'!$AI$3),NN254,0),
IF(AND(NX254='DD FD'!$J$9,NZ254='DD FD'!$AI$3),NY254,0),
IF(AND(OI254='DD FD'!$J$9,OK254='DD FD'!$AI$3),OJ254,0),
),2)</f>
        <v>0</v>
      </c>
      <c r="OY254" s="865">
        <f>ROUNDUP(SUM(
IF(AND(LB254='DD FD'!$J$4,LD254='DD FD'!$AI$3),LC254,0),
IF(AND(LL254='DD FD'!$J$4,LN254='DD FD'!$AI$3),LM254,0),
IF(AND(LV254='DD FD'!$J$4,LX254='DD FD'!$AI$3),LW254,0),
IF(AND(MF254='DD FD'!$J$4,MH254='DD FD'!$AI$3),MG254,0),
IF(AND(MQ254='DD FD'!$J$4,MS254='DD FD'!$AI$3),MR254,0),
IF(AND(NB254='DD FD'!$J$4,ND254='DD FD'!$AI$3),NC254,0),
IF(AND(NM254='DD FD'!$J$4,NO254='DD FD'!$AI$3),NN254,0),
IF(AND(NX254='DD FD'!$J$4,NZ254='DD FD'!$AI$3),NY254,0),
IF(AND(OI254='DD FD'!$J$4,OK254='DD FD'!$AI$3),OJ254,0),
),2)</f>
        <v>0</v>
      </c>
      <c r="OZ254" s="867">
        <f>ROUNDUP(SUM(
IF(AND(LB254='DD FD'!$J$11,LD254='DD FD'!$AI$3),LC254,0),
IF(AND(LL254='DD FD'!$J$11,LN254='DD FD'!$AI$3),LM254,0),
IF(AND(LV254='DD FD'!$J$11,LX254='DD FD'!$AI$3),LW254,0),
IF(AND(MF254='DD FD'!$J$11,MH254='DD FD'!$AI$3),MG254,0),
IF(AND(MQ254='DD FD'!$J$11,MS254='DD FD'!$AI$3),MR254,0),
IF(AND(NB254='DD FD'!$J$11,ND254='DD FD'!$AI$3),NC254,0),
IF(AND(NM254='DD FD'!$J$11,NO254='DD FD'!$AI$3),NN254,0),
IF(AND(NX254='DD FD'!$J$11,NZ254='DD FD'!$AI$3),NY254,0),
IF(AND(OI254='DD FD'!$J$11,OK254='DD FD'!$AI$3),OJ254,0),
),2)</f>
        <v>0</v>
      </c>
    </row>
    <row r="255" spans="1:416">
      <c r="A255" s="663"/>
      <c r="B255" s="182"/>
      <c r="C255" s="282"/>
      <c r="D255" s="282"/>
      <c r="E255" s="183"/>
      <c r="F255" s="355"/>
      <c r="G255" s="359"/>
      <c r="H255" s="664"/>
      <c r="I255" s="173"/>
      <c r="J255" s="161" t="str">
        <f t="shared" si="81"/>
        <v/>
      </c>
      <c r="K255" s="633" t="str">
        <f t="shared" si="98"/>
        <v/>
      </c>
      <c r="L255" s="636"/>
      <c r="M255" s="124" t="str">
        <f t="shared" si="99"/>
        <v/>
      </c>
      <c r="N255" s="125" t="str">
        <f t="shared" si="82"/>
        <v/>
      </c>
      <c r="O255" s="175"/>
      <c r="P255" s="175"/>
      <c r="Q255" s="126" t="str">
        <f t="shared" si="100"/>
        <v/>
      </c>
      <c r="R255" s="184"/>
      <c r="S255" s="184"/>
      <c r="T255" s="182"/>
      <c r="U255" s="182"/>
      <c r="V255" s="182"/>
      <c r="W255" s="358"/>
      <c r="X255" s="182"/>
      <c r="Y255" s="183"/>
      <c r="Z255" s="123"/>
      <c r="AA255" s="176"/>
      <c r="AB255" s="176"/>
      <c r="AC255" s="176"/>
      <c r="AD255" s="176"/>
      <c r="AE255" s="176"/>
      <c r="AF255" s="176"/>
      <c r="AG255" s="127" t="str">
        <f t="shared" si="101"/>
        <v/>
      </c>
      <c r="AH255" s="127" t="str">
        <f t="shared" si="102"/>
        <v/>
      </c>
      <c r="AI255" s="370"/>
      <c r="AJ255" s="635"/>
      <c r="AK255" s="619" t="str">
        <f t="shared" si="103"/>
        <v/>
      </c>
      <c r="AL255" s="124" t="str">
        <f t="shared" si="83"/>
        <v/>
      </c>
      <c r="AM255" s="124" t="str">
        <f t="shared" si="84"/>
        <v/>
      </c>
      <c r="AN255" s="124" t="str">
        <f t="shared" si="85"/>
        <v/>
      </c>
      <c r="AO255" s="124" t="str">
        <f t="shared" si="86"/>
        <v/>
      </c>
      <c r="AP255" s="184"/>
      <c r="AQ255" s="182"/>
      <c r="AR255" s="182"/>
      <c r="AS255" s="182"/>
      <c r="AT255" s="182"/>
      <c r="AU255" s="127" t="str">
        <f t="shared" si="87"/>
        <v/>
      </c>
      <c r="AV255" s="354"/>
      <c r="AW255" s="127" t="str">
        <f t="shared" si="88"/>
        <v/>
      </c>
      <c r="AX255" s="144" t="str">
        <f t="shared" si="89"/>
        <v/>
      </c>
      <c r="AY255" s="182"/>
      <c r="AZ255" s="23"/>
      <c r="BA255" s="23"/>
      <c r="BB255" s="183"/>
      <c r="BC255" s="622"/>
      <c r="BD255" s="649" t="str">
        <f t="shared" si="104"/>
        <v/>
      </c>
      <c r="BE255" s="354"/>
      <c r="BF255" s="192" t="str">
        <f t="shared" si="105"/>
        <v/>
      </c>
      <c r="BG255" s="159"/>
      <c r="BH255" s="159"/>
      <c r="BI255" s="182"/>
      <c r="BJ255" s="194"/>
      <c r="BK255" s="194"/>
      <c r="BL255" s="194"/>
      <c r="BM255" s="127" t="str">
        <f t="shared" si="90"/>
        <v/>
      </c>
      <c r="BN255" s="194"/>
      <c r="BO255" s="178" t="str">
        <f t="shared" si="91"/>
        <v/>
      </c>
      <c r="BP255" s="191"/>
      <c r="BQ255" s="182"/>
      <c r="BR255" s="23"/>
      <c r="BS255" s="23"/>
      <c r="BT255" s="23"/>
      <c r="BU255" s="651"/>
      <c r="BV255" s="647"/>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633" t="str">
        <f t="shared" si="106"/>
        <v/>
      </c>
      <c r="DY255" s="736"/>
      <c r="DZ255" s="334"/>
      <c r="EA255" s="736"/>
      <c r="EB255" s="197"/>
      <c r="EC255" s="194"/>
      <c r="ED255" s="197"/>
      <c r="EE255" s="197"/>
      <c r="EF255" s="194"/>
      <c r="EG255" s="194"/>
      <c r="EH255" s="194"/>
      <c r="EI255" s="123" t="str">
        <f t="shared" si="92"/>
        <v/>
      </c>
      <c r="EJ255" s="194"/>
      <c r="EK255" s="620" t="str">
        <f t="shared" si="93"/>
        <v/>
      </c>
      <c r="EL255" s="756"/>
      <c r="EM255" s="620" t="str">
        <f t="shared" si="107"/>
        <v/>
      </c>
      <c r="EN255" s="733"/>
      <c r="EO255" s="163"/>
      <c r="EP255" s="163"/>
      <c r="EQ255" s="163"/>
      <c r="ER255" s="163"/>
      <c r="ES255" s="163"/>
      <c r="ET255" s="163"/>
      <c r="EU255" s="163"/>
      <c r="EV255" s="163"/>
      <c r="EW255" s="163"/>
      <c r="EX255" s="163"/>
      <c r="EY255" s="163"/>
      <c r="EZ255" s="163"/>
      <c r="FA255" s="163"/>
      <c r="FB255" s="163"/>
      <c r="FC255" s="742"/>
      <c r="FD255" s="648" t="str">
        <f t="shared" si="94"/>
        <v/>
      </c>
      <c r="FE255" s="183"/>
      <c r="FF255" s="201"/>
      <c r="FG255" s="201"/>
      <c r="FH255" s="201"/>
      <c r="FI255" s="201"/>
      <c r="FJ255" s="201"/>
      <c r="FK255" s="201"/>
      <c r="FL255" s="182"/>
      <c r="FM255" s="182"/>
      <c r="FN255" s="334"/>
      <c r="FO255" s="123" t="str">
        <f t="shared" si="95"/>
        <v/>
      </c>
      <c r="FP255" s="889" t="str">
        <f>IF(Table1[[#This Row],[Baumwollanteil (in %)]]&lt;&gt;"","05","")</f>
        <v/>
      </c>
      <c r="FQ255" s="999"/>
      <c r="FR255" s="179" t="str">
        <f t="shared" si="96"/>
        <v/>
      </c>
      <c r="FS255" s="175"/>
      <c r="FT255" s="175"/>
      <c r="FU255" s="175"/>
      <c r="FV255" s="745" t="str">
        <f t="shared" si="97"/>
        <v/>
      </c>
      <c r="FZ255" s="24"/>
      <c r="GA255" s="24"/>
      <c r="GC255" s="1010" t="str">
        <f>IF(Table1[[#This Row],[Global Trade Item Number (GTIN)]]="","",Table1[[#This Row],[Global Trade Item Number (GTIN)]])</f>
        <v/>
      </c>
      <c r="GD255" s="790" t="str">
        <f>IF(Table1[[#This Row],[WAWI-Nr./ Kreditoren-Nummer
(ASDV)]]&lt;&gt;"",Table1[[#This Row],[WAWI-Nr./ Kreditoren-Nummer
(ASDV)]],"")</f>
        <v/>
      </c>
      <c r="GE255" s="190"/>
      <c r="GF255" s="790" t="str">
        <f>IF(Table1[[#This Row],[Gültig ab (Datum)]]&lt;&gt;"","31.12.9999","")</f>
        <v/>
      </c>
      <c r="GG255" s="190"/>
      <c r="GH255" s="190"/>
      <c r="GI255" s="616"/>
      <c r="GJ255" s="765"/>
      <c r="GK255" s="763"/>
      <c r="GL255" s="617"/>
      <c r="GM255" s="617"/>
      <c r="GN255" s="617"/>
      <c r="GO255" s="617"/>
      <c r="GP255" s="617"/>
      <c r="GQ255" s="775"/>
      <c r="GR255" s="771"/>
      <c r="GS255" s="159"/>
      <c r="GT255" s="610"/>
      <c r="GU255" s="610"/>
      <c r="GV255" s="610"/>
      <c r="GW255" s="610"/>
      <c r="GX255" s="610"/>
      <c r="GY255" s="610"/>
      <c r="GZ255" s="610"/>
      <c r="HA255" s="610"/>
      <c r="HB255" s="771"/>
      <c r="HC255" s="610"/>
      <c r="HD255" s="610"/>
      <c r="HE255" s="610"/>
      <c r="HF255" s="610"/>
      <c r="HG255" s="610"/>
      <c r="HH255" s="610"/>
      <c r="HI255" s="610"/>
      <c r="HJ255" s="610"/>
      <c r="HK255" s="610"/>
      <c r="HL255" s="771"/>
      <c r="HM255" s="610"/>
      <c r="HN255" s="610"/>
      <c r="HO255" s="610"/>
      <c r="HP255" s="610"/>
      <c r="HQ255" s="610"/>
      <c r="HR255" s="610"/>
      <c r="HS255" s="610"/>
      <c r="HT255" s="610"/>
      <c r="HU255" s="610"/>
      <c r="HV255" s="771"/>
      <c r="HW255" s="610"/>
      <c r="HX255" s="610"/>
      <c r="HY255" s="610"/>
      <c r="HZ255" s="610"/>
      <c r="IA255" s="610"/>
      <c r="IB255" s="610"/>
      <c r="IC255" s="610"/>
      <c r="ID255" s="610"/>
      <c r="IE255" s="610"/>
      <c r="IF255" s="610"/>
      <c r="IG255" s="771"/>
      <c r="IH255" s="610"/>
      <c r="II255" s="610"/>
      <c r="IJ255" s="610"/>
      <c r="IK255" s="610"/>
      <c r="IL255" s="610"/>
      <c r="IM255" s="610"/>
      <c r="IN255" s="610"/>
      <c r="IO255" s="610"/>
      <c r="IP255" s="610"/>
      <c r="IQ255" s="610"/>
      <c r="IR255" s="771"/>
      <c r="IS255" s="610"/>
      <c r="IT255" s="610"/>
      <c r="IU255" s="610"/>
      <c r="IV255" s="610"/>
      <c r="IW255" s="610"/>
      <c r="IX255" s="610"/>
      <c r="IY255" s="610"/>
      <c r="IZ255" s="610"/>
      <c r="JA255" s="610"/>
      <c r="JB255" s="610"/>
      <c r="JC255" s="771"/>
      <c r="JD255" s="610"/>
      <c r="JE255" s="610"/>
      <c r="JF255" s="610"/>
      <c r="JG255" s="610"/>
      <c r="JH255" s="610"/>
      <c r="JI255" s="610"/>
      <c r="JJ255" s="610"/>
      <c r="JK255" s="610"/>
      <c r="JL255" s="610"/>
      <c r="JM255" s="827"/>
      <c r="JN255" s="771"/>
      <c r="JO255" s="610"/>
      <c r="JP255" s="610"/>
      <c r="JQ255" s="610"/>
      <c r="JR255" s="610"/>
      <c r="JS255" s="610"/>
      <c r="JT255" s="610"/>
      <c r="JU255" s="610"/>
      <c r="JV255" s="610"/>
      <c r="JW255" s="610"/>
      <c r="JX255" s="610"/>
      <c r="JY255" s="771"/>
      <c r="JZ255" s="610"/>
      <c r="KA255" s="610"/>
      <c r="KB255" s="610"/>
      <c r="KC255" s="610"/>
      <c r="KD255" s="610"/>
      <c r="KE255" s="610"/>
      <c r="KF255" s="610"/>
      <c r="KG255" s="610"/>
      <c r="KH255" s="610"/>
      <c r="KI255" s="610"/>
      <c r="KL255" s="803" t="str">
        <f>IF(Table1[[#This Row],[GTIN]]&lt;&gt;"",Table1[[#This Row],[GTIN]],"")</f>
        <v/>
      </c>
      <c r="KM255" s="804" t="str">
        <f>Table1[[#This Row],[Kreditor]]</f>
        <v/>
      </c>
      <c r="KN255" s="805" t="str">
        <f>IF(Table1[[#This Row],[Gültig ab (Datum)]]&lt;&gt;"",Table1[[#This Row],[Gültig ab (Datum)]],"")</f>
        <v/>
      </c>
      <c r="KO255" s="805" t="str">
        <f>Table1[[#This Row],[Gültig bis]]</f>
        <v/>
      </c>
      <c r="KP255" s="818" t="str">
        <f>IF(Table1[[#This Row],[Artikel verpackt? 
(X=Ja)]]="","",Table1[[#This Row],[Artikel verpackt? 
(X=Ja)]])</f>
        <v/>
      </c>
      <c r="KQ255" s="806" t="str">
        <f>IF(Table1[[#This Row],[Verpackung recyclingfähig?
(X=Ja)]]="","",Table1[[#This Row],[Verpackung recyclingfähig?
(X=Ja)]])</f>
        <v/>
      </c>
      <c r="KR255" s="807"/>
      <c r="KS255" s="808"/>
      <c r="KT255" s="809"/>
      <c r="KU255" s="809"/>
      <c r="KV255" s="809"/>
      <c r="KW255" s="809"/>
      <c r="KX255" s="809"/>
      <c r="KY255" s="809"/>
      <c r="KZ255" s="810"/>
      <c r="LA255" s="811" t="str">
        <f>IF(Table1[[#This Row],[Hauptkörper - B1 - Art]]="","",VLOOKUP(Table1[[#This Row],[Hauptkörper - B1 - Art]],'DD FD'!B:C,2,FALSE))</f>
        <v/>
      </c>
      <c r="LB255" s="812" t="str">
        <f>IF(Table1[[#This Row],[Hauptkörper - B1 - Fraktion]]="","",VLOOKUP(Table1[[#This Row],[Hauptkörper - B1 - Fraktion]],'DD FD'!H:J,3,FALSE))</f>
        <v/>
      </c>
      <c r="LC255" s="809" t="str">
        <f>IF(Table1[[#This Row],[Hauptkörper - B1 - Gewicht
(in G)]]="","",Table1[[#This Row],[Hauptkörper - B1 - Gewicht
(in G)]])</f>
        <v/>
      </c>
      <c r="LD255" s="809" t="str">
        <f>IF(Table1[[#This Row],[Hauptkörper - B1 - Lizenzierungs-pflichtig? (X=Ja)]]="","",Table1[[#This Row],[Hauptkörper - B1 - Lizenzierungs-pflichtig? (X=Ja)]])</f>
        <v/>
      </c>
      <c r="LE255" s="812" t="str">
        <f>IF(Table1[[#This Row],[Hauptkörper - B1 - Virgin Material]]="","",VLOOKUP(Table1[[#This Row],[Hauptkörper - B1 - Virgin Material]],'DD FD'!AJ:AK,2,FALSE))</f>
        <v/>
      </c>
      <c r="LF255" s="813" t="str">
        <f>IF(Table1[[#This Row],[Hauptkörper - B1 - Virgin Material Anteil (in %)]]="","",Table1[[#This Row],[Hauptkörper - B1 - Virgin Material Anteil (in %)]])</f>
        <v/>
      </c>
      <c r="LG255" s="812" t="str">
        <f>IF(Table1[[#This Row],[Hauptkörper - B1 - Recyceltes Material]]="","",VLOOKUP(Table1[[#This Row],[Hauptkörper - B1 - Recyceltes Material]],'DD FD'!AL:AM,2,FALSE))</f>
        <v/>
      </c>
      <c r="LH255" s="813" t="str">
        <f>IF(Table1[[#This Row],[Hauptkörper - B1 - Recyceltes Material Anteil (in %)]]="","",Table1[[#This Row],[Hauptkörper - B1 - Recyceltes Material Anteil (in %)]])</f>
        <v/>
      </c>
      <c r="LI255" s="814" t="str">
        <f>IF(Table1[[#This Row],[Hauptkörper - B1 - Beschichtung]]="","",VLOOKUP(Table1[[#This Row],[Hauptkörper - B1 - Beschichtung]],'DD FD'!AE:AF,2,FALSE))</f>
        <v/>
      </c>
      <c r="LJ255" s="815" t="str">
        <f>IF(Table1[[#This Row],[Hauptkörper - B1 - Beschichtung Anteil (in %)]]="","",Table1[[#This Row],[Hauptkörper - B1 - Beschichtung Anteil (in %)]])</f>
        <v/>
      </c>
      <c r="LK255" s="811" t="str">
        <f>IF(Table1[[#This Row],[Hauptkörper - B2 - Art]]="","",VLOOKUP(Table1[[#This Row],[Hauptkörper - B2 - Art]],'DD FD'!B:C,2,FALSE))</f>
        <v/>
      </c>
      <c r="LL255" s="812" t="str">
        <f>IF(Table1[[#This Row],[Hauptkörper - B2 - Fraktion]]="","",VLOOKUP(Table1[[#This Row],[Hauptkörper - B2 - Fraktion]],'DD FD'!H:J,3,FALSE))</f>
        <v/>
      </c>
      <c r="LM255" s="809" t="str">
        <f>IF(Table1[[#This Row],[Hauptkörper - B2 - Gewicht
(in G)]]="","",Table1[[#This Row],[Hauptkörper - B2 - Gewicht
(in G)]])</f>
        <v/>
      </c>
      <c r="LN255" s="809" t="str">
        <f>IF(Table1[[#This Row],[Hauptkörper - B2 - Lizenzierungs-pflichtig? (X=Ja)]]="","",Table1[[#This Row],[Hauptkörper - B2 - Lizenzierungs-pflichtig? (X=Ja)]])</f>
        <v/>
      </c>
      <c r="LO255" s="812" t="str">
        <f>IF(Table1[[#This Row],[Hauptkörper - B2 - Virgin Material]]="","",VLOOKUP(Table1[[#This Row],[Hauptkörper - B2 - Virgin Material]],'DD FD'!AJ:AK,2,FALSE))</f>
        <v/>
      </c>
      <c r="LP255" s="813" t="str">
        <f>IF(Table1[[#This Row],[Hauptkörper - B2 - Virgin Material Anteil (in %)]]="","",Table1[[#This Row],[Hauptkörper - B2 - Virgin Material Anteil (in %)]])</f>
        <v/>
      </c>
      <c r="LQ255" s="812" t="str">
        <f>IF(Table1[[#This Row],[Hauptkörper - B2 - Recyceltes Material]]="","",VLOOKUP(Table1[[#This Row],[Hauptkörper - B2 - Recyceltes Material]],'DD FD'!AL:AM,2,FALSE))</f>
        <v/>
      </c>
      <c r="LR255" s="813" t="str">
        <f>IF(Table1[[#This Row],[Hauptkörper - B2 - Recyceltes Material Anteil (in %)]]="","",Table1[[#This Row],[Hauptkörper - B2 - Recyceltes Material Anteil (in %)]])</f>
        <v/>
      </c>
      <c r="LS255" s="812" t="str">
        <f>IF(Table1[[#This Row],[Hauptkörper - B2 - Beschichtung]]="","",VLOOKUP(Table1[[#This Row],[Hauptkörper - B2 - Beschichtung]],'DD FD'!AE:AF,2,FALSE))</f>
        <v/>
      </c>
      <c r="LT255" s="815" t="str">
        <f>IF(Table1[[#This Row],[Hauptkörper - B2 - Beschichtung Anteil (in %)]]="","",Table1[[#This Row],[Hauptkörper - B2 - Beschichtung Anteil (in %)]])</f>
        <v/>
      </c>
      <c r="LU255" s="811" t="str">
        <f>IF(Table1[[#This Row],[Hauptkörper - B3 - Art]]="","",VLOOKUP(Table1[[#This Row],[Hauptkörper - B3 - Art]],'DD FD'!B:C,2,FALSE))</f>
        <v/>
      </c>
      <c r="LV255" s="812" t="str">
        <f>IF(Table1[[#This Row],[Hauptkörper - B3 - Fraktion]]="","",VLOOKUP(Table1[[#This Row],[Hauptkörper - B3 - Fraktion]],'DD FD'!H:J,3,FALSE))</f>
        <v/>
      </c>
      <c r="LW255" s="809" t="str">
        <f>IF(Table1[[#This Row],[Hauptkörper - B3 - Gewicht
(in G)]]="","",Table1[[#This Row],[Hauptkörper - B3 - Gewicht
(in G)]])</f>
        <v/>
      </c>
      <c r="LX255" s="809" t="str">
        <f>IF(Table1[[#This Row],[Hauptkörper - B3 - Lizenzierungs-pflichtig? (X=Ja)]]="","",Table1[[#This Row],[Hauptkörper - B3 - Lizenzierungs-pflichtig? (X=Ja)]])</f>
        <v/>
      </c>
      <c r="LY255" s="812" t="str">
        <f>IF(Table1[[#This Row],[Hauptkörper - B3 - Virgin Material]]="","",VLOOKUP(Table1[[#This Row],[Hauptkörper - B3 - Virgin Material]],'DD FD'!AJ:AK,2,FALSE))</f>
        <v/>
      </c>
      <c r="LZ255" s="813" t="str">
        <f>IF(Table1[[#This Row],[Hauptkörper - B3 - Virgin Material Anteil (in %)]]="","",Table1[[#This Row],[Hauptkörper - B3 - Virgin Material Anteil (in %)]])</f>
        <v/>
      </c>
      <c r="MA255" s="812" t="str">
        <f>IF(Table1[[#This Row],[Hauptkörper - B3 - Recyceltes Material]]="","",VLOOKUP(Table1[[#This Row],[Hauptkörper - B3 - Recyceltes Material]],'DD FD'!AL:AM,2,FALSE))</f>
        <v/>
      </c>
      <c r="MB255" s="813" t="str">
        <f>IF(Table1[[#This Row],[Hauptkörper - B3 - Recyceltes Material Anteil (in %)]]="","",Table1[[#This Row],[Hauptkörper - B3 - Recyceltes Material Anteil (in %)]])</f>
        <v/>
      </c>
      <c r="MC255" s="812" t="str">
        <f>IF(Table1[[#This Row],[Hauptkörper - B3 - Beschichtung]]="","",VLOOKUP(Table1[[#This Row],[Hauptkörper - B3 - Beschichtung]],'DD FD'!AE:AF,2,FALSE))</f>
        <v/>
      </c>
      <c r="MD255" s="815" t="str">
        <f>IF(Table1[[#This Row],[Hauptkörper - B3 - Beschichtung Anteil (in %)]]="","",Table1[[#This Row],[Hauptkörper - B3 - Beschichtung Anteil (in %)]])</f>
        <v/>
      </c>
      <c r="ME255" s="811" t="str">
        <f>IF(Table1[[#This Row],[Verschluss - B1 - Art]]="","",VLOOKUP(Table1[[#This Row],[Verschluss - B1 - Art]],'DD FD'!D:E,2,FALSE))</f>
        <v/>
      </c>
      <c r="MF255" s="812" t="str">
        <f>IF(Table1[[#This Row],[Verschluss - B1 - Fraktion]]="","",VLOOKUP(Table1[[#This Row],[Verschluss - B1 - Fraktion]],'DD FD'!H:J,3,FALSE))</f>
        <v/>
      </c>
      <c r="MG255" s="809" t="str">
        <f>IF(Table1[[#This Row],[Verschluss - B1 - Gewicht (in G)]]="","",Table1[[#This Row],[Verschluss - B1 - Gewicht (in G)]])</f>
        <v/>
      </c>
      <c r="MH255" s="809" t="str">
        <f>IF(Table1[[#This Row],[Verschluss - B1 - Lizenzierungs-pflichtig? (X=Ja)]]="","",Table1[[#This Row],[Verschluss - B1 - Lizenzierungs-pflichtig? (X=Ja)]])</f>
        <v/>
      </c>
      <c r="MI255" s="809" t="str">
        <f>IF(Table1[[#This Row],[Verschluss - B1 - Trennbar vom Hauptkörper? (X=Ja)]]="","",Table1[[#This Row],[Verschluss - B1 - Trennbar vom Hauptkörper? (X=Ja)]])</f>
        <v/>
      </c>
      <c r="MJ255" s="812" t="str">
        <f>IF(Table1[[#This Row],[Verschluss - B1 - Virgin Material]]="","",VLOOKUP(Table1[[#This Row],[Verschluss - B1 - Virgin Material]],'DD FD'!AJ:AK,2,FALSE))</f>
        <v/>
      </c>
      <c r="MK255" s="813" t="str">
        <f>IF(Table1[[#This Row],[Verschluss - B1 - Virgin Material Anteil (in %)]]="","",Table1[[#This Row],[Verschluss - B1 - Virgin Material Anteil (in %)]])</f>
        <v/>
      </c>
      <c r="ML255" s="812" t="str">
        <f>IF(Table1[[#This Row],[Verschluss - B1 - Recyceltes Material]]="","",VLOOKUP(Table1[[#This Row],[Verschluss - B1 - Recyceltes Material]],'DD FD'!AL:AM,2,FALSE))</f>
        <v/>
      </c>
      <c r="MM255" s="813" t="str">
        <f>IF(Table1[[#This Row],[Verschluss - B1 - Recyceltes Material Anteil (in %)]]="","",Table1[[#This Row],[Verschluss - B1 - Recyceltes Material Anteil (in %)]])</f>
        <v/>
      </c>
      <c r="MN255" s="812" t="str">
        <f>IF(Table1[[#This Row],[Verschluss - B1 - Beschichtung]]="","",VLOOKUP(Table1[[#This Row],[Verschluss - B1 - Beschichtung]],'DD FD'!AE:AF,2,FALSE))</f>
        <v/>
      </c>
      <c r="MO255" s="815" t="str">
        <f>IF(Table1[[#This Row],[Verschluss - B1 - Beschichtung Anteil (in %)]]="","",Table1[[#This Row],[Verschluss - B1 - Beschichtung Anteil (in %)]])</f>
        <v/>
      </c>
      <c r="MP255" s="811" t="str">
        <f>IF(Table1[[#This Row],[Verschluss - B2 - Art]]="","",VLOOKUP(Table1[[#This Row],[Verschluss - B2 - Art]],'DD FD'!D:E,2,FALSE))</f>
        <v/>
      </c>
      <c r="MQ255" s="812" t="str">
        <f>IF(Table1[[#This Row],[Verschluss - B2 - Fraktion]]="","",VLOOKUP(Table1[[#This Row],[Verschluss - B2 - Fraktion]],'DD FD'!H:J,3,FALSE))</f>
        <v/>
      </c>
      <c r="MR255" s="809" t="str">
        <f>IF(Table1[[#This Row],[Verschluss - B2 - Gewicht (in G)]]="","",Table1[[#This Row],[Verschluss - B2 - Gewicht (in G)]])</f>
        <v/>
      </c>
      <c r="MS255" s="809" t="str">
        <f>IF(Table1[[#This Row],[Verschluss - B2 - Lizenzierungs-pflichtig? (X=Ja)]]="","",Table1[[#This Row],[Verschluss - B2 - Lizenzierungs-pflichtig? (X=Ja)]])</f>
        <v/>
      </c>
      <c r="MT255" s="809" t="str">
        <f>IF(Table1[[#This Row],[Verschluss - B2 - Trennbar vom Hauptkörper? (X=Ja)]]="","",Table1[[#This Row],[Verschluss - B2 - Trennbar vom Hauptkörper? (X=Ja)]])</f>
        <v/>
      </c>
      <c r="MU255" s="812" t="str">
        <f>IF(Table1[[#This Row],[Verschluss - B2 - Virgin Material]]="","",VLOOKUP(Table1[[#This Row],[Verschluss - B2 - Virgin Material]],'DD FD'!AJ:AK,2,FALSE))</f>
        <v/>
      </c>
      <c r="MV255" s="813" t="str">
        <f>IF(Table1[[#This Row],[Verschluss - B2 - Virgin Material Anteil (in %)]]="","",Table1[[#This Row],[Verschluss - B2 - Virgin Material Anteil (in %)]])</f>
        <v/>
      </c>
      <c r="MW255" s="812" t="str">
        <f>IF(Table1[[#This Row],[Verschluss - B2 - Recyceltes Material]]="","",VLOOKUP(Table1[[#This Row],[Verschluss - B2 - Recyceltes Material]],'DD FD'!AL:AM,2,FALSE))</f>
        <v/>
      </c>
      <c r="MX255" s="813" t="str">
        <f>IF(Table1[[#This Row],[Verschluss - B2 - Recyceltes Material Anteil (in %)]]="","",Table1[[#This Row],[Verschluss - B2 - Recyceltes Material Anteil (in %)]])</f>
        <v/>
      </c>
      <c r="MY255" s="812" t="str">
        <f>IF(Table1[[#This Row],[Verschluss - B2 - Beschichtung]]="","",VLOOKUP(Table1[[#This Row],[Verschluss - B2 - Beschichtung]],'DD FD'!AE:AF,2,FALSE))</f>
        <v/>
      </c>
      <c r="MZ255" s="815" t="str">
        <f>IF(Table1[[#This Row],[Verschluss - B2 - Beschichtung Anteil (in %)]]="","",Table1[[#This Row],[Verschluss - B2 - Beschichtung Anteil (in %)]])</f>
        <v/>
      </c>
      <c r="NA255" s="811" t="str">
        <f>IF(Table1[[#This Row],[Verschluss - B3 - Art]]="","",VLOOKUP(Table1[[#This Row],[Verschluss - B3 - Art]],'DD FD'!D:E,2,FALSE))</f>
        <v/>
      </c>
      <c r="NB255" s="812" t="str">
        <f>IF(Table1[[#This Row],[Verschluss - B3 - Fraktion]]="","",VLOOKUP(Table1[[#This Row],[Verschluss - B3 - Fraktion]],'DD FD'!H:J,3,FALSE))</f>
        <v/>
      </c>
      <c r="NC255" s="809" t="str">
        <f>IF(Table1[[#This Row],[Verschluss - B3 - Gewicht (in G)]]="","",Table1[[#This Row],[Verschluss - B3 - Gewicht (in G)]])</f>
        <v/>
      </c>
      <c r="ND255" s="809" t="str">
        <f>IF(Table1[[#This Row],[Verschluss - B3 - Lizenzierungs-pflichtig? (X=Ja)]]="","",Table1[[#This Row],[Verschluss - B3 - Lizenzierungs-pflichtig? (X=Ja)]])</f>
        <v/>
      </c>
      <c r="NE255" s="809" t="str">
        <f>IF(Table1[[#This Row],[Verschluss - B3 - Trennbar vom Hauptkörper? (X=Ja)]]="","",Table1[[#This Row],[Verschluss - B3 - Trennbar vom Hauptkörper? (X=Ja)]])</f>
        <v/>
      </c>
      <c r="NF255" s="812" t="str">
        <f>IF(Table1[[#This Row],[Verschluss - B3 - Virgin Material]]="","",VLOOKUP(Table1[[#This Row],[Verschluss - B3 - Virgin Material]],'DD FD'!AJ:AK,2,FALSE))</f>
        <v/>
      </c>
      <c r="NG255" s="813" t="str">
        <f>IF(Table1[[#This Row],[Verschluss - B3 - Virgin Material Anteil (in %)]]="","",Table1[[#This Row],[Verschluss - B3 - Virgin Material Anteil (in %)]])</f>
        <v/>
      </c>
      <c r="NH255" s="812" t="str">
        <f>IF(Table1[[#This Row],[Verschluss - B3 - Recyceltes Material]]="","",VLOOKUP(Table1[[#This Row],[Verschluss - B3 - Recyceltes Material]],'DD FD'!AL:AM,2,FALSE))</f>
        <v/>
      </c>
      <c r="NI255" s="813" t="str">
        <f>IF(Table1[[#This Row],[Verschluss - B3 - Recyceltes Material Anteil (in %)]]="","",Table1[[#This Row],[Verschluss - B3 - Recyceltes Material Anteil (in %)]])</f>
        <v/>
      </c>
      <c r="NJ255" s="812" t="str">
        <f>IF(Table1[[#This Row],[Verschluss - B3 - Beschichtung]]="","",VLOOKUP(Table1[[#This Row],[Verschluss - B3 - Beschichtung]],'DD FD'!AE:AF,2,FALSE))</f>
        <v/>
      </c>
      <c r="NK255" s="815" t="str">
        <f>IF(Table1[[#This Row],[Verschluss - B3 - Beschichtung Anteil (in %)]]="","",Table1[[#This Row],[Verschluss - B3 - Beschichtung Anteil (in %)]])</f>
        <v/>
      </c>
      <c r="NL255" s="811" t="str">
        <f>IF(Table1[[#This Row],[Etikett - B1 - Art]]="","",VLOOKUP(Table1[[#This Row],[Etikett - B1 - Art]],'DD FD'!F:G,2,FALSE))</f>
        <v/>
      </c>
      <c r="NM255" s="812" t="str">
        <f>IF(Table1[[#This Row],[Etikett - B1 - Fraktion]]="","",VLOOKUP(Table1[[#This Row],[Etikett - B1 - Fraktion]],'DD FD'!H:J,3,FALSE))</f>
        <v/>
      </c>
      <c r="NN255" s="809" t="str">
        <f>IF(Table1[[#This Row],[Etikett - B1 - Gewicht (in G)]]="","",Table1[[#This Row],[Etikett - B1 - Gewicht (in G)]])</f>
        <v/>
      </c>
      <c r="NO255" s="809" t="str">
        <f>IF(Table1[[#This Row],[Etikett - B1 - Lizenzierungs-pflichtig? (X=Ja)]]="","",Table1[[#This Row],[Etikett - B1 - Lizenzierungs-pflichtig? (X=Ja)]])</f>
        <v/>
      </c>
      <c r="NP255" s="809" t="str">
        <f>IF(Table1[[#This Row],[Etikett - B1 - Trennbar vom Hauptkörper? (X=Ja)]]="","",Table1[[#This Row],[Etikett - B1 - Trennbar vom Hauptkörper? (X=Ja)]])</f>
        <v/>
      </c>
      <c r="NQ255" s="812" t="str">
        <f>IF(Table1[[#This Row],[Etikett - B1 - Virgin Material]]="","",VLOOKUP(Table1[[#This Row],[Etikett - B1 - Virgin Material]],'DD FD'!AJ:AK,2,FALSE))</f>
        <v/>
      </c>
      <c r="NR255" s="813" t="str">
        <f>IF(Table1[[#This Row],[Etikett - B1 - Virgin Material Anteil (in %)]]="","",Table1[[#This Row],[Etikett - B1 - Virgin Material Anteil (in %)]])</f>
        <v/>
      </c>
      <c r="NS255" s="812" t="str">
        <f>IF(Table1[[#This Row],[Etikett - B1 - Recyceltes Material]]="","",VLOOKUP(Table1[[#This Row],[Etikett - B1 - Recyceltes Material]],'DD FD'!AL:AM,2,FALSE))</f>
        <v/>
      </c>
      <c r="NT255" s="813" t="str">
        <f>IF(Table1[[#This Row],[Etikett - B1 - Recyceltes Material Anteil (in %)]]="","",Table1[[#This Row],[Etikett - B1 - Recyceltes Material Anteil (in %)]])</f>
        <v/>
      </c>
      <c r="NU255" s="812" t="str">
        <f>IF(Table1[[#This Row],[Etikett - B1 - Beschichtung]]="","",VLOOKUP(Table1[[#This Row],[Etikett - B1 - Beschichtung]],'DD FD'!AE:AF,2,FALSE))</f>
        <v/>
      </c>
      <c r="NV255" s="815" t="str">
        <f>IF(Table1[[#This Row],[Etikett - B1 - Beschichtung Anteil (in %)]]="","",Table1[[#This Row],[Etikett - B1 - Beschichtung Anteil (in %)]])</f>
        <v/>
      </c>
      <c r="NW255" s="811" t="str">
        <f>IF(Table1[[#This Row],[Etikett - B2 - Art]]="","",VLOOKUP(Table1[[#This Row],[Etikett - B2 - Art]],'DD FD'!F:G,2,FALSE))</f>
        <v/>
      </c>
      <c r="NX255" s="812" t="str">
        <f>IF(Table1[[#This Row],[Etikett - B2 - Fraktion]]="","",VLOOKUP(Table1[[#This Row],[Etikett - B2 - Fraktion]],'DD FD'!H:J,3,FALSE))</f>
        <v/>
      </c>
      <c r="NY255" s="809" t="str">
        <f>IF(Table1[[#This Row],[Etikett - B2 - Gewicht (in G)]]="","",Table1[[#This Row],[Etikett - B2 - Gewicht (in G)]])</f>
        <v/>
      </c>
      <c r="NZ255" s="809" t="str">
        <f>IF(Table1[[#This Row],[Etikett - B2 - Lizenzierungs-pflichtig? (X=Ja)]]="","",Table1[[#This Row],[Etikett - B2 - Lizenzierungs-pflichtig? (X=Ja)]])</f>
        <v/>
      </c>
      <c r="OA255" s="809" t="str">
        <f>IF(Table1[[#This Row],[Etikett - B2 - Trennbar vom Hauptkörper? (X=Ja)]]="","",Table1[[#This Row],[Etikett - B2 - Trennbar vom Hauptkörper? (X=Ja)]])</f>
        <v/>
      </c>
      <c r="OB255" s="812" t="str">
        <f>IF(Table1[[#This Row],[Etikett - B2 - Virgin Material]]="","",VLOOKUP(Table1[[#This Row],[Etikett - B2 - Virgin Material]],'DD FD'!AJ:AK,2,FALSE))</f>
        <v/>
      </c>
      <c r="OC255" s="813" t="str">
        <f>IF(Table1[[#This Row],[Etikett - B2 - Virgin Material Anteil (in %)]]="","",Table1[[#This Row],[Etikett - B2 - Virgin Material Anteil (in %)]])</f>
        <v/>
      </c>
      <c r="OD255" s="812" t="str">
        <f>IF(Table1[[#This Row],[Etikett - B2 - Recyceltes Material]]="","",VLOOKUP(Table1[[#This Row],[Etikett - B2 - Recyceltes Material]],'DD FD'!AL:AM,2,FALSE))</f>
        <v/>
      </c>
      <c r="OE255" s="813" t="str">
        <f>IF(Table1[[#This Row],[Etikett - B2 - Recyceltes Material Anteil (in %)]]="","",Table1[[#This Row],[Etikett - B2 - Recyceltes Material Anteil (in %)]])</f>
        <v/>
      </c>
      <c r="OF255" s="812" t="str">
        <f>IF(Table1[[#This Row],[Etikett - B2 - Beschichtung]]="","",VLOOKUP(Table1[[#This Row],[Etikett - B2 - Beschichtung]],'DD FD'!AE:AF,2,FALSE))</f>
        <v/>
      </c>
      <c r="OG255" s="815" t="str">
        <f>IF(Table1[[#This Row],[Etikett - B2 - Beschichtung Anteil (in %)]]="","",Table1[[#This Row],[Etikett - B2 - Beschichtung Anteil (in %)]])</f>
        <v/>
      </c>
      <c r="OH255" s="811" t="str">
        <f>IF(Table1[[#This Row],[Etikett - B3 - Art]]="","",VLOOKUP(Table1[[#This Row],[Etikett - B3 - Art]],'DD FD'!F:G,2,FALSE))</f>
        <v/>
      </c>
      <c r="OI255" s="812" t="str">
        <f>IF(Table1[[#This Row],[Etikett - B3 - Fraktion]]="","",VLOOKUP(Table1[[#This Row],[Etikett - B3 - Fraktion]],'DD FD'!H:J,3,FALSE))</f>
        <v/>
      </c>
      <c r="OJ255" s="809" t="str">
        <f>IF(Table1[[#This Row],[Etikett - B3 - Gewicht (in G)]]="","",Table1[[#This Row],[Etikett - B3 - Gewicht (in G)]])</f>
        <v/>
      </c>
      <c r="OK255" s="809" t="str">
        <f>IF(Table1[[#This Row],[Etikett - B3 - Lizenzierungs-pflichtig? (X=Ja)]]="","",Table1[[#This Row],[Etikett - B3 - Lizenzierungs-pflichtig? (X=Ja)]])</f>
        <v/>
      </c>
      <c r="OL255" s="809" t="str">
        <f>IF(Table1[[#This Row],[Etikett - B3 - Trennbar vom Hauptkörper? (X=Ja)]]="","",Table1[[#This Row],[Etikett - B3 - Trennbar vom Hauptkörper? (X=Ja)]])</f>
        <v/>
      </c>
      <c r="OM255" s="812" t="str">
        <f>IF(Table1[[#This Row],[Etikett - B3 - Virgin Material]]="","",VLOOKUP(Table1[[#This Row],[Etikett - B3 - Virgin Material]],'DD FD'!AJ:AK,2,FALSE))</f>
        <v/>
      </c>
      <c r="ON255" s="813" t="str">
        <f>IF(Table1[[#This Row],[Etikett - B3 - Virgin Material Anteil (in %)]]="","",Table1[[#This Row],[Etikett - B3 - Virgin Material Anteil (in %)]])</f>
        <v/>
      </c>
      <c r="OO255" s="812" t="str">
        <f>IF(Table1[[#This Row],[Etikett - B3 - Recyceltes Material]]="","",VLOOKUP(Table1[[#This Row],[Etikett - B3 - Recyceltes Material]],'DD FD'!AL:AM,2,FALSE))</f>
        <v/>
      </c>
      <c r="OP255" s="813" t="str">
        <f>IF(Table1[[#This Row],[Etikett - B3 - Recyceltes Material Anteil (in %)]]="","",Table1[[#This Row],[Etikett - B3 - Recyceltes Material Anteil (in %)]])</f>
        <v/>
      </c>
      <c r="OQ255" s="812" t="str">
        <f>IF(Table1[[#This Row],[Etikett - B3 - Beschichtung]]="","",VLOOKUP(Table1[[#This Row],[Etikett - B3 - Beschichtung]],'DD FD'!AE:AF,2,FALSE))</f>
        <v/>
      </c>
      <c r="OR255" s="861" t="str">
        <f>IF(Table1[[#This Row],[Etikett - B3 - Beschichtung Anteil (in %)]]="","",Table1[[#This Row],[Etikett - B3 - Beschichtung Anteil (in %)]])</f>
        <v/>
      </c>
      <c r="OS255" s="866">
        <f>ROUNDUP(SUM(
IF(AND(LB255='DD FD'!$J$7,LD255='DD FD'!$AI$3),LC255,0),
IF(AND(LL255='DD FD'!$J$7,LN255='DD FD'!$AI$3),LM255,0),
IF(AND(LV255='DD FD'!$J$7,LX255='DD FD'!$AI$3),LW255,0),
IF(AND(MF255='DD FD'!$J$7,MH255='DD FD'!$AI$3),MG255,0),
IF(AND(MQ255='DD FD'!$J$7,MS255='DD FD'!$AI$3),MR255,0),
IF(AND(NB255='DD FD'!$J$7,ND255='DD FD'!$AI$3),NC255,0),
IF(AND(NM255='DD FD'!$J$7,NO255='DD FD'!$AI$3),NN255,0),
IF(AND(NX255='DD FD'!$J$7,NZ255='DD FD'!$AI$3),NY255,0),
IF(AND(OI255='DD FD'!$J$7,OK255='DD FD'!$AI$3),OJ255,0),
),2)</f>
        <v>0</v>
      </c>
      <c r="OT255" s="865">
        <f>ROUNDUP(SUM(
IF(AND(LB255='DD FD'!$J$6,LD255='DD FD'!$AI$3),LC255,0),
IF(AND(LL255='DD FD'!$J$6,LN255='DD FD'!$AI$3),LM255,0),
IF(AND(LV255='DD FD'!$J$6,LX255='DD FD'!$AI$3),LW255,0),
IF(AND(MF255='DD FD'!$J$6,MH255='DD FD'!$AI$3),MG255,0),
IF(AND(MQ255='DD FD'!$J$6,MS255='DD FD'!$AI$3),MR255,0),
IF(AND(NB255='DD FD'!$J$6,ND255='DD FD'!$AI$3),NC255,0),
IF(AND(NM255='DD FD'!$J$6,NO255='DD FD'!$AI$3),NN255,0),
IF(AND(NX255='DD FD'!$J$6,NZ255='DD FD'!$AI$3),NY255,0),
IF(AND(OI255='DD FD'!$J$6,OK255='DD FD'!$AI$3),OJ255,0),
),2)</f>
        <v>0</v>
      </c>
      <c r="OU255" s="865">
        <f>ROUNDUP(SUM(
IF(AND(LB255='DD FD'!$J$10,LD255='DD FD'!$AI$3),LC255,0),
IF(AND(LL255='DD FD'!$J$10,LN255='DD FD'!$AI$3),LM255,0),
IF(AND(LV255='DD FD'!$J$10,LX255='DD FD'!$AI$3),LW255,0),
IF(AND(MF255='DD FD'!$J$10,MH255='DD FD'!$AI$3),MG255,0),
IF(AND(MQ255='DD FD'!$J$10,MS255='DD FD'!$AI$3),MR255,0),
IF(AND(NB255='DD FD'!$J$10,ND255='DD FD'!$AI$3),NC255,0),
IF(AND(NM255='DD FD'!$J$10,NO255='DD FD'!$AI$3),NN255,0),
IF(AND(NX255='DD FD'!$J$10,NZ255='DD FD'!$AI$3),NY255,0),
IF(AND(OI255='DD FD'!$J$10,OK255='DD FD'!$AI$3),OJ255,0),
),2)</f>
        <v>0</v>
      </c>
      <c r="OV255" s="865">
        <f>ROUNDUP(SUM(
IF(AND(LB255='DD FD'!$J$8,LD255='DD FD'!$AI$3),LC255,0),
IF(AND(LL255='DD FD'!$J$8,LN255='DD FD'!$AI$3),LM255,0),
IF(AND(LV255='DD FD'!$J$8,LX255='DD FD'!$AI$3),LW255,0),
IF(AND(MF255='DD FD'!$J$8,MH255='DD FD'!$AI$3),MG255,0),
IF(AND(MQ255='DD FD'!$J$8,MS255='DD FD'!$AI$3),MR255,0),
IF(AND(NB255='DD FD'!$J$8,ND255='DD FD'!$AI$3),NC255,0),
IF(AND(NM255='DD FD'!$J$8,NO255='DD FD'!$AI$3),NN255,0),
IF(AND(NX255='DD FD'!$J$8,NZ255='DD FD'!$AI$3),NY255,0),
IF(AND(OI255='DD FD'!$J$8,OK255='DD FD'!$AI$3),OJ255,0),
),2)</f>
        <v>0</v>
      </c>
      <c r="OW255" s="865">
        <f>ROUNDUP(SUM(
IF(AND(LB255='DD FD'!$J$5,LD255='DD FD'!$AI$3),LC255,0),
IF(AND(LL255='DD FD'!$J$5,LN255='DD FD'!$AI$3),LM255,0),
IF(AND(LV255='DD FD'!$J$5,LX255='DD FD'!$AI$3),LW255,0),
IF(AND(MF255='DD FD'!$J$5,MH255='DD FD'!$AI$3),MG255,0),
IF(AND(MQ255='DD FD'!$J$5,MS255='DD FD'!$AI$3),MR255,0),
IF(AND(NB255='DD FD'!$J$5,ND255='DD FD'!$AI$3),NC255,0),
IF(AND(NM255='DD FD'!$J$5,NO255='DD FD'!$AI$3),NN255,0),
IF(AND(NX255='DD FD'!$J$5,NZ255='DD FD'!$AI$3),NY255,0),
IF(AND(OI255='DD FD'!$J$5,OK255='DD FD'!$AI$3),OJ255,0),
),2)</f>
        <v>0</v>
      </c>
      <c r="OX255" s="865">
        <f>ROUNDUP(SUM(
IF(AND(LB255='DD FD'!$J$9,LD255='DD FD'!$AI$3),LC255,0),
IF(AND(LL255='DD FD'!$J$9,LN255='DD FD'!$AI$3),LM255,0),
IF(AND(LV255='DD FD'!$J$9,LX255='DD FD'!$AI$3),LW255,0),
IF(AND(MF255='DD FD'!$J$9,MH255='DD FD'!$AI$3),MG255,0),
IF(AND(MQ255='DD FD'!$J$9,MS255='DD FD'!$AI$3),MR255,0),
IF(AND(NB255='DD FD'!$J$9,ND255='DD FD'!$AI$3),NC255,0),
IF(AND(NM255='DD FD'!$J$9,NO255='DD FD'!$AI$3),NN255,0),
IF(AND(NX255='DD FD'!$J$9,NZ255='DD FD'!$AI$3),NY255,0),
IF(AND(OI255='DD FD'!$J$9,OK255='DD FD'!$AI$3),OJ255,0),
),2)</f>
        <v>0</v>
      </c>
      <c r="OY255" s="865">
        <f>ROUNDUP(SUM(
IF(AND(LB255='DD FD'!$J$4,LD255='DD FD'!$AI$3),LC255,0),
IF(AND(LL255='DD FD'!$J$4,LN255='DD FD'!$AI$3),LM255,0),
IF(AND(LV255='DD FD'!$J$4,LX255='DD FD'!$AI$3),LW255,0),
IF(AND(MF255='DD FD'!$J$4,MH255='DD FD'!$AI$3),MG255,0),
IF(AND(MQ255='DD FD'!$J$4,MS255='DD FD'!$AI$3),MR255,0),
IF(AND(NB255='DD FD'!$J$4,ND255='DD FD'!$AI$3),NC255,0),
IF(AND(NM255='DD FD'!$J$4,NO255='DD FD'!$AI$3),NN255,0),
IF(AND(NX255='DD FD'!$J$4,NZ255='DD FD'!$AI$3),NY255,0),
IF(AND(OI255='DD FD'!$J$4,OK255='DD FD'!$AI$3),OJ255,0),
),2)</f>
        <v>0</v>
      </c>
      <c r="OZ255" s="867">
        <f>ROUNDUP(SUM(
IF(AND(LB255='DD FD'!$J$11,LD255='DD FD'!$AI$3),LC255,0),
IF(AND(LL255='DD FD'!$J$11,LN255='DD FD'!$AI$3),LM255,0),
IF(AND(LV255='DD FD'!$J$11,LX255='DD FD'!$AI$3),LW255,0),
IF(AND(MF255='DD FD'!$J$11,MH255='DD FD'!$AI$3),MG255,0),
IF(AND(MQ255='DD FD'!$J$11,MS255='DD FD'!$AI$3),MR255,0),
IF(AND(NB255='DD FD'!$J$11,ND255='DD FD'!$AI$3),NC255,0),
IF(AND(NM255='DD FD'!$J$11,NO255='DD FD'!$AI$3),NN255,0),
IF(AND(NX255='DD FD'!$J$11,NZ255='DD FD'!$AI$3),NY255,0),
IF(AND(OI255='DD FD'!$J$11,OK255='DD FD'!$AI$3),OJ255,0),
),2)</f>
        <v>0</v>
      </c>
    </row>
    <row r="256" spans="1:416">
      <c r="A256" s="663"/>
      <c r="B256" s="182"/>
      <c r="C256" s="282"/>
      <c r="D256" s="282"/>
      <c r="E256" s="183"/>
      <c r="F256" s="355"/>
      <c r="G256" s="359"/>
      <c r="H256" s="664"/>
      <c r="I256" s="173"/>
      <c r="J256" s="161" t="str">
        <f t="shared" si="81"/>
        <v/>
      </c>
      <c r="K256" s="633" t="str">
        <f t="shared" si="98"/>
        <v/>
      </c>
      <c r="L256" s="636"/>
      <c r="M256" s="124" t="str">
        <f t="shared" si="99"/>
        <v/>
      </c>
      <c r="N256" s="125" t="str">
        <f t="shared" si="82"/>
        <v/>
      </c>
      <c r="O256" s="175"/>
      <c r="P256" s="175"/>
      <c r="Q256" s="126" t="str">
        <f t="shared" si="100"/>
        <v/>
      </c>
      <c r="R256" s="184"/>
      <c r="S256" s="184"/>
      <c r="T256" s="182"/>
      <c r="U256" s="182"/>
      <c r="V256" s="182"/>
      <c r="W256" s="358"/>
      <c r="X256" s="182"/>
      <c r="Y256" s="183"/>
      <c r="Z256" s="123"/>
      <c r="AA256" s="176"/>
      <c r="AB256" s="176"/>
      <c r="AC256" s="176"/>
      <c r="AD256" s="176"/>
      <c r="AE256" s="176"/>
      <c r="AF256" s="176"/>
      <c r="AG256" s="127" t="str">
        <f t="shared" si="101"/>
        <v/>
      </c>
      <c r="AH256" s="127" t="str">
        <f t="shared" si="102"/>
        <v/>
      </c>
      <c r="AI256" s="370"/>
      <c r="AJ256" s="635"/>
      <c r="AK256" s="619" t="str">
        <f t="shared" si="103"/>
        <v/>
      </c>
      <c r="AL256" s="124" t="str">
        <f t="shared" si="83"/>
        <v/>
      </c>
      <c r="AM256" s="124" t="str">
        <f t="shared" si="84"/>
        <v/>
      </c>
      <c r="AN256" s="124" t="str">
        <f t="shared" si="85"/>
        <v/>
      </c>
      <c r="AO256" s="124" t="str">
        <f t="shared" si="86"/>
        <v/>
      </c>
      <c r="AP256" s="184"/>
      <c r="AQ256" s="182"/>
      <c r="AR256" s="182"/>
      <c r="AS256" s="182"/>
      <c r="AT256" s="182"/>
      <c r="AU256" s="127" t="str">
        <f t="shared" si="87"/>
        <v/>
      </c>
      <c r="AV256" s="354"/>
      <c r="AW256" s="127" t="str">
        <f t="shared" si="88"/>
        <v/>
      </c>
      <c r="AX256" s="144" t="str">
        <f t="shared" si="89"/>
        <v/>
      </c>
      <c r="AY256" s="182"/>
      <c r="AZ256" s="23"/>
      <c r="BA256" s="23"/>
      <c r="BB256" s="183"/>
      <c r="BC256" s="622"/>
      <c r="BD256" s="649" t="str">
        <f t="shared" si="104"/>
        <v/>
      </c>
      <c r="BE256" s="354"/>
      <c r="BF256" s="192" t="str">
        <f t="shared" si="105"/>
        <v/>
      </c>
      <c r="BG256" s="159"/>
      <c r="BH256" s="159"/>
      <c r="BI256" s="182"/>
      <c r="BJ256" s="194"/>
      <c r="BK256" s="194"/>
      <c r="BL256" s="194"/>
      <c r="BM256" s="127" t="str">
        <f t="shared" si="90"/>
        <v/>
      </c>
      <c r="BN256" s="194"/>
      <c r="BO256" s="178" t="str">
        <f t="shared" si="91"/>
        <v/>
      </c>
      <c r="BP256" s="191"/>
      <c r="BQ256" s="182"/>
      <c r="BR256" s="23"/>
      <c r="BS256" s="23"/>
      <c r="BT256" s="23"/>
      <c r="BU256" s="651"/>
      <c r="BV256" s="647"/>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633" t="str">
        <f t="shared" si="106"/>
        <v/>
      </c>
      <c r="DY256" s="736"/>
      <c r="DZ256" s="334"/>
      <c r="EA256" s="736"/>
      <c r="EB256" s="197"/>
      <c r="EC256" s="194"/>
      <c r="ED256" s="197"/>
      <c r="EE256" s="197"/>
      <c r="EF256" s="194"/>
      <c r="EG256" s="194"/>
      <c r="EH256" s="194"/>
      <c r="EI256" s="123" t="str">
        <f t="shared" si="92"/>
        <v/>
      </c>
      <c r="EJ256" s="194"/>
      <c r="EK256" s="620" t="str">
        <f t="shared" si="93"/>
        <v/>
      </c>
      <c r="EL256" s="756"/>
      <c r="EM256" s="620" t="str">
        <f t="shared" si="107"/>
        <v/>
      </c>
      <c r="EN256" s="733"/>
      <c r="EO256" s="163"/>
      <c r="EP256" s="163"/>
      <c r="EQ256" s="163"/>
      <c r="ER256" s="163"/>
      <c r="ES256" s="163"/>
      <c r="ET256" s="163"/>
      <c r="EU256" s="163"/>
      <c r="EV256" s="163"/>
      <c r="EW256" s="163"/>
      <c r="EX256" s="163"/>
      <c r="EY256" s="163"/>
      <c r="EZ256" s="163"/>
      <c r="FA256" s="163"/>
      <c r="FB256" s="163"/>
      <c r="FC256" s="742"/>
      <c r="FD256" s="648" t="str">
        <f t="shared" si="94"/>
        <v/>
      </c>
      <c r="FE256" s="183"/>
      <c r="FF256" s="201"/>
      <c r="FG256" s="201"/>
      <c r="FH256" s="201"/>
      <c r="FI256" s="201"/>
      <c r="FJ256" s="201"/>
      <c r="FK256" s="201"/>
      <c r="FL256" s="182"/>
      <c r="FM256" s="182"/>
      <c r="FN256" s="334"/>
      <c r="FO256" s="123" t="str">
        <f t="shared" si="95"/>
        <v/>
      </c>
      <c r="FP256" s="889" t="str">
        <f>IF(Table1[[#This Row],[Baumwollanteil (in %)]]&lt;&gt;"","05","")</f>
        <v/>
      </c>
      <c r="FQ256" s="999"/>
      <c r="FR256" s="179" t="str">
        <f t="shared" si="96"/>
        <v/>
      </c>
      <c r="FS256" s="175"/>
      <c r="FT256" s="175"/>
      <c r="FU256" s="175"/>
      <c r="FV256" s="745" t="str">
        <f t="shared" si="97"/>
        <v/>
      </c>
      <c r="FZ256" s="24"/>
      <c r="GA256" s="24"/>
      <c r="GC256" s="1010" t="str">
        <f>IF(Table1[[#This Row],[Global Trade Item Number (GTIN)]]="","",Table1[[#This Row],[Global Trade Item Number (GTIN)]])</f>
        <v/>
      </c>
      <c r="GD256" s="790" t="str">
        <f>IF(Table1[[#This Row],[WAWI-Nr./ Kreditoren-Nummer
(ASDV)]]&lt;&gt;"",Table1[[#This Row],[WAWI-Nr./ Kreditoren-Nummer
(ASDV)]],"")</f>
        <v/>
      </c>
      <c r="GE256" s="190"/>
      <c r="GF256" s="790" t="str">
        <f>IF(Table1[[#This Row],[Gültig ab (Datum)]]&lt;&gt;"","31.12.9999","")</f>
        <v/>
      </c>
      <c r="GG256" s="190"/>
      <c r="GH256" s="190"/>
      <c r="GI256" s="616"/>
      <c r="GJ256" s="765"/>
      <c r="GK256" s="763"/>
      <c r="GL256" s="617"/>
      <c r="GM256" s="617"/>
      <c r="GN256" s="617"/>
      <c r="GO256" s="617"/>
      <c r="GP256" s="617"/>
      <c r="GQ256" s="775"/>
      <c r="GR256" s="771"/>
      <c r="GS256" s="159"/>
      <c r="GT256" s="610"/>
      <c r="GU256" s="610"/>
      <c r="GV256" s="610"/>
      <c r="GW256" s="610"/>
      <c r="GX256" s="610"/>
      <c r="GY256" s="610"/>
      <c r="GZ256" s="610"/>
      <c r="HA256" s="610"/>
      <c r="HB256" s="771"/>
      <c r="HC256" s="610"/>
      <c r="HD256" s="610"/>
      <c r="HE256" s="610"/>
      <c r="HF256" s="610"/>
      <c r="HG256" s="610"/>
      <c r="HH256" s="610"/>
      <c r="HI256" s="610"/>
      <c r="HJ256" s="610"/>
      <c r="HK256" s="610"/>
      <c r="HL256" s="771"/>
      <c r="HM256" s="610"/>
      <c r="HN256" s="610"/>
      <c r="HO256" s="610"/>
      <c r="HP256" s="610"/>
      <c r="HQ256" s="610"/>
      <c r="HR256" s="610"/>
      <c r="HS256" s="610"/>
      <c r="HT256" s="610"/>
      <c r="HU256" s="610"/>
      <c r="HV256" s="771"/>
      <c r="HW256" s="610"/>
      <c r="HX256" s="610"/>
      <c r="HY256" s="610"/>
      <c r="HZ256" s="610"/>
      <c r="IA256" s="610"/>
      <c r="IB256" s="610"/>
      <c r="IC256" s="610"/>
      <c r="ID256" s="610"/>
      <c r="IE256" s="610"/>
      <c r="IF256" s="610"/>
      <c r="IG256" s="771"/>
      <c r="IH256" s="610"/>
      <c r="II256" s="610"/>
      <c r="IJ256" s="610"/>
      <c r="IK256" s="610"/>
      <c r="IL256" s="610"/>
      <c r="IM256" s="610"/>
      <c r="IN256" s="610"/>
      <c r="IO256" s="610"/>
      <c r="IP256" s="610"/>
      <c r="IQ256" s="610"/>
      <c r="IR256" s="771"/>
      <c r="IS256" s="610"/>
      <c r="IT256" s="610"/>
      <c r="IU256" s="610"/>
      <c r="IV256" s="610"/>
      <c r="IW256" s="610"/>
      <c r="IX256" s="610"/>
      <c r="IY256" s="610"/>
      <c r="IZ256" s="610"/>
      <c r="JA256" s="610"/>
      <c r="JB256" s="610"/>
      <c r="JC256" s="771"/>
      <c r="JD256" s="610"/>
      <c r="JE256" s="610"/>
      <c r="JF256" s="610"/>
      <c r="JG256" s="610"/>
      <c r="JH256" s="610"/>
      <c r="JI256" s="610"/>
      <c r="JJ256" s="610"/>
      <c r="JK256" s="610"/>
      <c r="JL256" s="610"/>
      <c r="JM256" s="827"/>
      <c r="JN256" s="771"/>
      <c r="JO256" s="610"/>
      <c r="JP256" s="610"/>
      <c r="JQ256" s="610"/>
      <c r="JR256" s="610"/>
      <c r="JS256" s="610"/>
      <c r="JT256" s="610"/>
      <c r="JU256" s="610"/>
      <c r="JV256" s="610"/>
      <c r="JW256" s="610"/>
      <c r="JX256" s="610"/>
      <c r="JY256" s="771"/>
      <c r="JZ256" s="610"/>
      <c r="KA256" s="610"/>
      <c r="KB256" s="610"/>
      <c r="KC256" s="610"/>
      <c r="KD256" s="610"/>
      <c r="KE256" s="610"/>
      <c r="KF256" s="610"/>
      <c r="KG256" s="610"/>
      <c r="KH256" s="610"/>
      <c r="KI256" s="610"/>
      <c r="KL256" s="803" t="str">
        <f>IF(Table1[[#This Row],[GTIN]]&lt;&gt;"",Table1[[#This Row],[GTIN]],"")</f>
        <v/>
      </c>
      <c r="KM256" s="804" t="str">
        <f>Table1[[#This Row],[Kreditor]]</f>
        <v/>
      </c>
      <c r="KN256" s="805" t="str">
        <f>IF(Table1[[#This Row],[Gültig ab (Datum)]]&lt;&gt;"",Table1[[#This Row],[Gültig ab (Datum)]],"")</f>
        <v/>
      </c>
      <c r="KO256" s="805" t="str">
        <f>Table1[[#This Row],[Gültig bis]]</f>
        <v/>
      </c>
      <c r="KP256" s="818" t="str">
        <f>IF(Table1[[#This Row],[Artikel verpackt? 
(X=Ja)]]="","",Table1[[#This Row],[Artikel verpackt? 
(X=Ja)]])</f>
        <v/>
      </c>
      <c r="KQ256" s="806" t="str">
        <f>IF(Table1[[#This Row],[Verpackung recyclingfähig?
(X=Ja)]]="","",Table1[[#This Row],[Verpackung recyclingfähig?
(X=Ja)]])</f>
        <v/>
      </c>
      <c r="KR256" s="807"/>
      <c r="KS256" s="808"/>
      <c r="KT256" s="809"/>
      <c r="KU256" s="809"/>
      <c r="KV256" s="809"/>
      <c r="KW256" s="809"/>
      <c r="KX256" s="809"/>
      <c r="KY256" s="809"/>
      <c r="KZ256" s="810"/>
      <c r="LA256" s="811" t="str">
        <f>IF(Table1[[#This Row],[Hauptkörper - B1 - Art]]="","",VLOOKUP(Table1[[#This Row],[Hauptkörper - B1 - Art]],'DD FD'!B:C,2,FALSE))</f>
        <v/>
      </c>
      <c r="LB256" s="812" t="str">
        <f>IF(Table1[[#This Row],[Hauptkörper - B1 - Fraktion]]="","",VLOOKUP(Table1[[#This Row],[Hauptkörper - B1 - Fraktion]],'DD FD'!H:J,3,FALSE))</f>
        <v/>
      </c>
      <c r="LC256" s="809" t="str">
        <f>IF(Table1[[#This Row],[Hauptkörper - B1 - Gewicht
(in G)]]="","",Table1[[#This Row],[Hauptkörper - B1 - Gewicht
(in G)]])</f>
        <v/>
      </c>
      <c r="LD256" s="809" t="str">
        <f>IF(Table1[[#This Row],[Hauptkörper - B1 - Lizenzierungs-pflichtig? (X=Ja)]]="","",Table1[[#This Row],[Hauptkörper - B1 - Lizenzierungs-pflichtig? (X=Ja)]])</f>
        <v/>
      </c>
      <c r="LE256" s="812" t="str">
        <f>IF(Table1[[#This Row],[Hauptkörper - B1 - Virgin Material]]="","",VLOOKUP(Table1[[#This Row],[Hauptkörper - B1 - Virgin Material]],'DD FD'!AJ:AK,2,FALSE))</f>
        <v/>
      </c>
      <c r="LF256" s="813" t="str">
        <f>IF(Table1[[#This Row],[Hauptkörper - B1 - Virgin Material Anteil (in %)]]="","",Table1[[#This Row],[Hauptkörper - B1 - Virgin Material Anteil (in %)]])</f>
        <v/>
      </c>
      <c r="LG256" s="812" t="str">
        <f>IF(Table1[[#This Row],[Hauptkörper - B1 - Recyceltes Material]]="","",VLOOKUP(Table1[[#This Row],[Hauptkörper - B1 - Recyceltes Material]],'DD FD'!AL:AM,2,FALSE))</f>
        <v/>
      </c>
      <c r="LH256" s="813" t="str">
        <f>IF(Table1[[#This Row],[Hauptkörper - B1 - Recyceltes Material Anteil (in %)]]="","",Table1[[#This Row],[Hauptkörper - B1 - Recyceltes Material Anteil (in %)]])</f>
        <v/>
      </c>
      <c r="LI256" s="814" t="str">
        <f>IF(Table1[[#This Row],[Hauptkörper - B1 - Beschichtung]]="","",VLOOKUP(Table1[[#This Row],[Hauptkörper - B1 - Beschichtung]],'DD FD'!AE:AF,2,FALSE))</f>
        <v/>
      </c>
      <c r="LJ256" s="815" t="str">
        <f>IF(Table1[[#This Row],[Hauptkörper - B1 - Beschichtung Anteil (in %)]]="","",Table1[[#This Row],[Hauptkörper - B1 - Beschichtung Anteil (in %)]])</f>
        <v/>
      </c>
      <c r="LK256" s="811" t="str">
        <f>IF(Table1[[#This Row],[Hauptkörper - B2 - Art]]="","",VLOOKUP(Table1[[#This Row],[Hauptkörper - B2 - Art]],'DD FD'!B:C,2,FALSE))</f>
        <v/>
      </c>
      <c r="LL256" s="812" t="str">
        <f>IF(Table1[[#This Row],[Hauptkörper - B2 - Fraktion]]="","",VLOOKUP(Table1[[#This Row],[Hauptkörper - B2 - Fraktion]],'DD FD'!H:J,3,FALSE))</f>
        <v/>
      </c>
      <c r="LM256" s="809" t="str">
        <f>IF(Table1[[#This Row],[Hauptkörper - B2 - Gewicht
(in G)]]="","",Table1[[#This Row],[Hauptkörper - B2 - Gewicht
(in G)]])</f>
        <v/>
      </c>
      <c r="LN256" s="809" t="str">
        <f>IF(Table1[[#This Row],[Hauptkörper - B2 - Lizenzierungs-pflichtig? (X=Ja)]]="","",Table1[[#This Row],[Hauptkörper - B2 - Lizenzierungs-pflichtig? (X=Ja)]])</f>
        <v/>
      </c>
      <c r="LO256" s="812" t="str">
        <f>IF(Table1[[#This Row],[Hauptkörper - B2 - Virgin Material]]="","",VLOOKUP(Table1[[#This Row],[Hauptkörper - B2 - Virgin Material]],'DD FD'!AJ:AK,2,FALSE))</f>
        <v/>
      </c>
      <c r="LP256" s="813" t="str">
        <f>IF(Table1[[#This Row],[Hauptkörper - B2 - Virgin Material Anteil (in %)]]="","",Table1[[#This Row],[Hauptkörper - B2 - Virgin Material Anteil (in %)]])</f>
        <v/>
      </c>
      <c r="LQ256" s="812" t="str">
        <f>IF(Table1[[#This Row],[Hauptkörper - B2 - Recyceltes Material]]="","",VLOOKUP(Table1[[#This Row],[Hauptkörper - B2 - Recyceltes Material]],'DD FD'!AL:AM,2,FALSE))</f>
        <v/>
      </c>
      <c r="LR256" s="813" t="str">
        <f>IF(Table1[[#This Row],[Hauptkörper - B2 - Recyceltes Material Anteil (in %)]]="","",Table1[[#This Row],[Hauptkörper - B2 - Recyceltes Material Anteil (in %)]])</f>
        <v/>
      </c>
      <c r="LS256" s="812" t="str">
        <f>IF(Table1[[#This Row],[Hauptkörper - B2 - Beschichtung]]="","",VLOOKUP(Table1[[#This Row],[Hauptkörper - B2 - Beschichtung]],'DD FD'!AE:AF,2,FALSE))</f>
        <v/>
      </c>
      <c r="LT256" s="815" t="str">
        <f>IF(Table1[[#This Row],[Hauptkörper - B2 - Beschichtung Anteil (in %)]]="","",Table1[[#This Row],[Hauptkörper - B2 - Beschichtung Anteil (in %)]])</f>
        <v/>
      </c>
      <c r="LU256" s="811" t="str">
        <f>IF(Table1[[#This Row],[Hauptkörper - B3 - Art]]="","",VLOOKUP(Table1[[#This Row],[Hauptkörper - B3 - Art]],'DD FD'!B:C,2,FALSE))</f>
        <v/>
      </c>
      <c r="LV256" s="812" t="str">
        <f>IF(Table1[[#This Row],[Hauptkörper - B3 - Fraktion]]="","",VLOOKUP(Table1[[#This Row],[Hauptkörper - B3 - Fraktion]],'DD FD'!H:J,3,FALSE))</f>
        <v/>
      </c>
      <c r="LW256" s="809" t="str">
        <f>IF(Table1[[#This Row],[Hauptkörper - B3 - Gewicht
(in G)]]="","",Table1[[#This Row],[Hauptkörper - B3 - Gewicht
(in G)]])</f>
        <v/>
      </c>
      <c r="LX256" s="809" t="str">
        <f>IF(Table1[[#This Row],[Hauptkörper - B3 - Lizenzierungs-pflichtig? (X=Ja)]]="","",Table1[[#This Row],[Hauptkörper - B3 - Lizenzierungs-pflichtig? (X=Ja)]])</f>
        <v/>
      </c>
      <c r="LY256" s="812" t="str">
        <f>IF(Table1[[#This Row],[Hauptkörper - B3 - Virgin Material]]="","",VLOOKUP(Table1[[#This Row],[Hauptkörper - B3 - Virgin Material]],'DD FD'!AJ:AK,2,FALSE))</f>
        <v/>
      </c>
      <c r="LZ256" s="813" t="str">
        <f>IF(Table1[[#This Row],[Hauptkörper - B3 - Virgin Material Anteil (in %)]]="","",Table1[[#This Row],[Hauptkörper - B3 - Virgin Material Anteil (in %)]])</f>
        <v/>
      </c>
      <c r="MA256" s="812" t="str">
        <f>IF(Table1[[#This Row],[Hauptkörper - B3 - Recyceltes Material]]="","",VLOOKUP(Table1[[#This Row],[Hauptkörper - B3 - Recyceltes Material]],'DD FD'!AL:AM,2,FALSE))</f>
        <v/>
      </c>
      <c r="MB256" s="813" t="str">
        <f>IF(Table1[[#This Row],[Hauptkörper - B3 - Recyceltes Material Anteil (in %)]]="","",Table1[[#This Row],[Hauptkörper - B3 - Recyceltes Material Anteil (in %)]])</f>
        <v/>
      </c>
      <c r="MC256" s="812" t="str">
        <f>IF(Table1[[#This Row],[Hauptkörper - B3 - Beschichtung]]="","",VLOOKUP(Table1[[#This Row],[Hauptkörper - B3 - Beschichtung]],'DD FD'!AE:AF,2,FALSE))</f>
        <v/>
      </c>
      <c r="MD256" s="815" t="str">
        <f>IF(Table1[[#This Row],[Hauptkörper - B3 - Beschichtung Anteil (in %)]]="","",Table1[[#This Row],[Hauptkörper - B3 - Beschichtung Anteil (in %)]])</f>
        <v/>
      </c>
      <c r="ME256" s="811" t="str">
        <f>IF(Table1[[#This Row],[Verschluss - B1 - Art]]="","",VLOOKUP(Table1[[#This Row],[Verschluss - B1 - Art]],'DD FD'!D:E,2,FALSE))</f>
        <v/>
      </c>
      <c r="MF256" s="812" t="str">
        <f>IF(Table1[[#This Row],[Verschluss - B1 - Fraktion]]="","",VLOOKUP(Table1[[#This Row],[Verschluss - B1 - Fraktion]],'DD FD'!H:J,3,FALSE))</f>
        <v/>
      </c>
      <c r="MG256" s="809" t="str">
        <f>IF(Table1[[#This Row],[Verschluss - B1 - Gewicht (in G)]]="","",Table1[[#This Row],[Verschluss - B1 - Gewicht (in G)]])</f>
        <v/>
      </c>
      <c r="MH256" s="809" t="str">
        <f>IF(Table1[[#This Row],[Verschluss - B1 - Lizenzierungs-pflichtig? (X=Ja)]]="","",Table1[[#This Row],[Verschluss - B1 - Lizenzierungs-pflichtig? (X=Ja)]])</f>
        <v/>
      </c>
      <c r="MI256" s="809" t="str">
        <f>IF(Table1[[#This Row],[Verschluss - B1 - Trennbar vom Hauptkörper? (X=Ja)]]="","",Table1[[#This Row],[Verschluss - B1 - Trennbar vom Hauptkörper? (X=Ja)]])</f>
        <v/>
      </c>
      <c r="MJ256" s="812" t="str">
        <f>IF(Table1[[#This Row],[Verschluss - B1 - Virgin Material]]="","",VLOOKUP(Table1[[#This Row],[Verschluss - B1 - Virgin Material]],'DD FD'!AJ:AK,2,FALSE))</f>
        <v/>
      </c>
      <c r="MK256" s="813" t="str">
        <f>IF(Table1[[#This Row],[Verschluss - B1 - Virgin Material Anteil (in %)]]="","",Table1[[#This Row],[Verschluss - B1 - Virgin Material Anteil (in %)]])</f>
        <v/>
      </c>
      <c r="ML256" s="812" t="str">
        <f>IF(Table1[[#This Row],[Verschluss - B1 - Recyceltes Material]]="","",VLOOKUP(Table1[[#This Row],[Verschluss - B1 - Recyceltes Material]],'DD FD'!AL:AM,2,FALSE))</f>
        <v/>
      </c>
      <c r="MM256" s="813" t="str">
        <f>IF(Table1[[#This Row],[Verschluss - B1 - Recyceltes Material Anteil (in %)]]="","",Table1[[#This Row],[Verschluss - B1 - Recyceltes Material Anteil (in %)]])</f>
        <v/>
      </c>
      <c r="MN256" s="812" t="str">
        <f>IF(Table1[[#This Row],[Verschluss - B1 - Beschichtung]]="","",VLOOKUP(Table1[[#This Row],[Verschluss - B1 - Beschichtung]],'DD FD'!AE:AF,2,FALSE))</f>
        <v/>
      </c>
      <c r="MO256" s="815" t="str">
        <f>IF(Table1[[#This Row],[Verschluss - B1 - Beschichtung Anteil (in %)]]="","",Table1[[#This Row],[Verschluss - B1 - Beschichtung Anteil (in %)]])</f>
        <v/>
      </c>
      <c r="MP256" s="811" t="str">
        <f>IF(Table1[[#This Row],[Verschluss - B2 - Art]]="","",VLOOKUP(Table1[[#This Row],[Verschluss - B2 - Art]],'DD FD'!D:E,2,FALSE))</f>
        <v/>
      </c>
      <c r="MQ256" s="812" t="str">
        <f>IF(Table1[[#This Row],[Verschluss - B2 - Fraktion]]="","",VLOOKUP(Table1[[#This Row],[Verschluss - B2 - Fraktion]],'DD FD'!H:J,3,FALSE))</f>
        <v/>
      </c>
      <c r="MR256" s="809" t="str">
        <f>IF(Table1[[#This Row],[Verschluss - B2 - Gewicht (in G)]]="","",Table1[[#This Row],[Verschluss - B2 - Gewicht (in G)]])</f>
        <v/>
      </c>
      <c r="MS256" s="809" t="str">
        <f>IF(Table1[[#This Row],[Verschluss - B2 - Lizenzierungs-pflichtig? (X=Ja)]]="","",Table1[[#This Row],[Verschluss - B2 - Lizenzierungs-pflichtig? (X=Ja)]])</f>
        <v/>
      </c>
      <c r="MT256" s="809" t="str">
        <f>IF(Table1[[#This Row],[Verschluss - B2 - Trennbar vom Hauptkörper? (X=Ja)]]="","",Table1[[#This Row],[Verschluss - B2 - Trennbar vom Hauptkörper? (X=Ja)]])</f>
        <v/>
      </c>
      <c r="MU256" s="812" t="str">
        <f>IF(Table1[[#This Row],[Verschluss - B2 - Virgin Material]]="","",VLOOKUP(Table1[[#This Row],[Verschluss - B2 - Virgin Material]],'DD FD'!AJ:AK,2,FALSE))</f>
        <v/>
      </c>
      <c r="MV256" s="813" t="str">
        <f>IF(Table1[[#This Row],[Verschluss - B2 - Virgin Material Anteil (in %)]]="","",Table1[[#This Row],[Verschluss - B2 - Virgin Material Anteil (in %)]])</f>
        <v/>
      </c>
      <c r="MW256" s="812" t="str">
        <f>IF(Table1[[#This Row],[Verschluss - B2 - Recyceltes Material]]="","",VLOOKUP(Table1[[#This Row],[Verschluss - B2 - Recyceltes Material]],'DD FD'!AL:AM,2,FALSE))</f>
        <v/>
      </c>
      <c r="MX256" s="813" t="str">
        <f>IF(Table1[[#This Row],[Verschluss - B2 - Recyceltes Material Anteil (in %)]]="","",Table1[[#This Row],[Verschluss - B2 - Recyceltes Material Anteil (in %)]])</f>
        <v/>
      </c>
      <c r="MY256" s="812" t="str">
        <f>IF(Table1[[#This Row],[Verschluss - B2 - Beschichtung]]="","",VLOOKUP(Table1[[#This Row],[Verschluss - B2 - Beschichtung]],'DD FD'!AE:AF,2,FALSE))</f>
        <v/>
      </c>
      <c r="MZ256" s="815" t="str">
        <f>IF(Table1[[#This Row],[Verschluss - B2 - Beschichtung Anteil (in %)]]="","",Table1[[#This Row],[Verschluss - B2 - Beschichtung Anteil (in %)]])</f>
        <v/>
      </c>
      <c r="NA256" s="811" t="str">
        <f>IF(Table1[[#This Row],[Verschluss - B3 - Art]]="","",VLOOKUP(Table1[[#This Row],[Verschluss - B3 - Art]],'DD FD'!D:E,2,FALSE))</f>
        <v/>
      </c>
      <c r="NB256" s="812" t="str">
        <f>IF(Table1[[#This Row],[Verschluss - B3 - Fraktion]]="","",VLOOKUP(Table1[[#This Row],[Verschluss - B3 - Fraktion]],'DD FD'!H:J,3,FALSE))</f>
        <v/>
      </c>
      <c r="NC256" s="809" t="str">
        <f>IF(Table1[[#This Row],[Verschluss - B3 - Gewicht (in G)]]="","",Table1[[#This Row],[Verschluss - B3 - Gewicht (in G)]])</f>
        <v/>
      </c>
      <c r="ND256" s="809" t="str">
        <f>IF(Table1[[#This Row],[Verschluss - B3 - Lizenzierungs-pflichtig? (X=Ja)]]="","",Table1[[#This Row],[Verschluss - B3 - Lizenzierungs-pflichtig? (X=Ja)]])</f>
        <v/>
      </c>
      <c r="NE256" s="809" t="str">
        <f>IF(Table1[[#This Row],[Verschluss - B3 - Trennbar vom Hauptkörper? (X=Ja)]]="","",Table1[[#This Row],[Verschluss - B3 - Trennbar vom Hauptkörper? (X=Ja)]])</f>
        <v/>
      </c>
      <c r="NF256" s="812" t="str">
        <f>IF(Table1[[#This Row],[Verschluss - B3 - Virgin Material]]="","",VLOOKUP(Table1[[#This Row],[Verschluss - B3 - Virgin Material]],'DD FD'!AJ:AK,2,FALSE))</f>
        <v/>
      </c>
      <c r="NG256" s="813" t="str">
        <f>IF(Table1[[#This Row],[Verschluss - B3 - Virgin Material Anteil (in %)]]="","",Table1[[#This Row],[Verschluss - B3 - Virgin Material Anteil (in %)]])</f>
        <v/>
      </c>
      <c r="NH256" s="812" t="str">
        <f>IF(Table1[[#This Row],[Verschluss - B3 - Recyceltes Material]]="","",VLOOKUP(Table1[[#This Row],[Verschluss - B3 - Recyceltes Material]],'DD FD'!AL:AM,2,FALSE))</f>
        <v/>
      </c>
      <c r="NI256" s="813" t="str">
        <f>IF(Table1[[#This Row],[Verschluss - B3 - Recyceltes Material Anteil (in %)]]="","",Table1[[#This Row],[Verschluss - B3 - Recyceltes Material Anteil (in %)]])</f>
        <v/>
      </c>
      <c r="NJ256" s="812" t="str">
        <f>IF(Table1[[#This Row],[Verschluss - B3 - Beschichtung]]="","",VLOOKUP(Table1[[#This Row],[Verschluss - B3 - Beschichtung]],'DD FD'!AE:AF,2,FALSE))</f>
        <v/>
      </c>
      <c r="NK256" s="815" t="str">
        <f>IF(Table1[[#This Row],[Verschluss - B3 - Beschichtung Anteil (in %)]]="","",Table1[[#This Row],[Verschluss - B3 - Beschichtung Anteil (in %)]])</f>
        <v/>
      </c>
      <c r="NL256" s="811" t="str">
        <f>IF(Table1[[#This Row],[Etikett - B1 - Art]]="","",VLOOKUP(Table1[[#This Row],[Etikett - B1 - Art]],'DD FD'!F:G,2,FALSE))</f>
        <v/>
      </c>
      <c r="NM256" s="812" t="str">
        <f>IF(Table1[[#This Row],[Etikett - B1 - Fraktion]]="","",VLOOKUP(Table1[[#This Row],[Etikett - B1 - Fraktion]],'DD FD'!H:J,3,FALSE))</f>
        <v/>
      </c>
      <c r="NN256" s="809" t="str">
        <f>IF(Table1[[#This Row],[Etikett - B1 - Gewicht (in G)]]="","",Table1[[#This Row],[Etikett - B1 - Gewicht (in G)]])</f>
        <v/>
      </c>
      <c r="NO256" s="809" t="str">
        <f>IF(Table1[[#This Row],[Etikett - B1 - Lizenzierungs-pflichtig? (X=Ja)]]="","",Table1[[#This Row],[Etikett - B1 - Lizenzierungs-pflichtig? (X=Ja)]])</f>
        <v/>
      </c>
      <c r="NP256" s="809" t="str">
        <f>IF(Table1[[#This Row],[Etikett - B1 - Trennbar vom Hauptkörper? (X=Ja)]]="","",Table1[[#This Row],[Etikett - B1 - Trennbar vom Hauptkörper? (X=Ja)]])</f>
        <v/>
      </c>
      <c r="NQ256" s="812" t="str">
        <f>IF(Table1[[#This Row],[Etikett - B1 - Virgin Material]]="","",VLOOKUP(Table1[[#This Row],[Etikett - B1 - Virgin Material]],'DD FD'!AJ:AK,2,FALSE))</f>
        <v/>
      </c>
      <c r="NR256" s="813" t="str">
        <f>IF(Table1[[#This Row],[Etikett - B1 - Virgin Material Anteil (in %)]]="","",Table1[[#This Row],[Etikett - B1 - Virgin Material Anteil (in %)]])</f>
        <v/>
      </c>
      <c r="NS256" s="812" t="str">
        <f>IF(Table1[[#This Row],[Etikett - B1 - Recyceltes Material]]="","",VLOOKUP(Table1[[#This Row],[Etikett - B1 - Recyceltes Material]],'DD FD'!AL:AM,2,FALSE))</f>
        <v/>
      </c>
      <c r="NT256" s="813" t="str">
        <f>IF(Table1[[#This Row],[Etikett - B1 - Recyceltes Material Anteil (in %)]]="","",Table1[[#This Row],[Etikett - B1 - Recyceltes Material Anteil (in %)]])</f>
        <v/>
      </c>
      <c r="NU256" s="812" t="str">
        <f>IF(Table1[[#This Row],[Etikett - B1 - Beschichtung]]="","",VLOOKUP(Table1[[#This Row],[Etikett - B1 - Beschichtung]],'DD FD'!AE:AF,2,FALSE))</f>
        <v/>
      </c>
      <c r="NV256" s="815" t="str">
        <f>IF(Table1[[#This Row],[Etikett - B1 - Beschichtung Anteil (in %)]]="","",Table1[[#This Row],[Etikett - B1 - Beschichtung Anteil (in %)]])</f>
        <v/>
      </c>
      <c r="NW256" s="811" t="str">
        <f>IF(Table1[[#This Row],[Etikett - B2 - Art]]="","",VLOOKUP(Table1[[#This Row],[Etikett - B2 - Art]],'DD FD'!F:G,2,FALSE))</f>
        <v/>
      </c>
      <c r="NX256" s="812" t="str">
        <f>IF(Table1[[#This Row],[Etikett - B2 - Fraktion]]="","",VLOOKUP(Table1[[#This Row],[Etikett - B2 - Fraktion]],'DD FD'!H:J,3,FALSE))</f>
        <v/>
      </c>
      <c r="NY256" s="809" t="str">
        <f>IF(Table1[[#This Row],[Etikett - B2 - Gewicht (in G)]]="","",Table1[[#This Row],[Etikett - B2 - Gewicht (in G)]])</f>
        <v/>
      </c>
      <c r="NZ256" s="809" t="str">
        <f>IF(Table1[[#This Row],[Etikett - B2 - Lizenzierungs-pflichtig? (X=Ja)]]="","",Table1[[#This Row],[Etikett - B2 - Lizenzierungs-pflichtig? (X=Ja)]])</f>
        <v/>
      </c>
      <c r="OA256" s="809" t="str">
        <f>IF(Table1[[#This Row],[Etikett - B2 - Trennbar vom Hauptkörper? (X=Ja)]]="","",Table1[[#This Row],[Etikett - B2 - Trennbar vom Hauptkörper? (X=Ja)]])</f>
        <v/>
      </c>
      <c r="OB256" s="812" t="str">
        <f>IF(Table1[[#This Row],[Etikett - B2 - Virgin Material]]="","",VLOOKUP(Table1[[#This Row],[Etikett - B2 - Virgin Material]],'DD FD'!AJ:AK,2,FALSE))</f>
        <v/>
      </c>
      <c r="OC256" s="813" t="str">
        <f>IF(Table1[[#This Row],[Etikett - B2 - Virgin Material Anteil (in %)]]="","",Table1[[#This Row],[Etikett - B2 - Virgin Material Anteil (in %)]])</f>
        <v/>
      </c>
      <c r="OD256" s="812" t="str">
        <f>IF(Table1[[#This Row],[Etikett - B2 - Recyceltes Material]]="","",VLOOKUP(Table1[[#This Row],[Etikett - B2 - Recyceltes Material]],'DD FD'!AL:AM,2,FALSE))</f>
        <v/>
      </c>
      <c r="OE256" s="813" t="str">
        <f>IF(Table1[[#This Row],[Etikett - B2 - Recyceltes Material Anteil (in %)]]="","",Table1[[#This Row],[Etikett - B2 - Recyceltes Material Anteil (in %)]])</f>
        <v/>
      </c>
      <c r="OF256" s="812" t="str">
        <f>IF(Table1[[#This Row],[Etikett - B2 - Beschichtung]]="","",VLOOKUP(Table1[[#This Row],[Etikett - B2 - Beschichtung]],'DD FD'!AE:AF,2,FALSE))</f>
        <v/>
      </c>
      <c r="OG256" s="815" t="str">
        <f>IF(Table1[[#This Row],[Etikett - B2 - Beschichtung Anteil (in %)]]="","",Table1[[#This Row],[Etikett - B2 - Beschichtung Anteil (in %)]])</f>
        <v/>
      </c>
      <c r="OH256" s="811" t="str">
        <f>IF(Table1[[#This Row],[Etikett - B3 - Art]]="","",VLOOKUP(Table1[[#This Row],[Etikett - B3 - Art]],'DD FD'!F:G,2,FALSE))</f>
        <v/>
      </c>
      <c r="OI256" s="812" t="str">
        <f>IF(Table1[[#This Row],[Etikett - B3 - Fraktion]]="","",VLOOKUP(Table1[[#This Row],[Etikett - B3 - Fraktion]],'DD FD'!H:J,3,FALSE))</f>
        <v/>
      </c>
      <c r="OJ256" s="809" t="str">
        <f>IF(Table1[[#This Row],[Etikett - B3 - Gewicht (in G)]]="","",Table1[[#This Row],[Etikett - B3 - Gewicht (in G)]])</f>
        <v/>
      </c>
      <c r="OK256" s="809" t="str">
        <f>IF(Table1[[#This Row],[Etikett - B3 - Lizenzierungs-pflichtig? (X=Ja)]]="","",Table1[[#This Row],[Etikett - B3 - Lizenzierungs-pflichtig? (X=Ja)]])</f>
        <v/>
      </c>
      <c r="OL256" s="809" t="str">
        <f>IF(Table1[[#This Row],[Etikett - B3 - Trennbar vom Hauptkörper? (X=Ja)]]="","",Table1[[#This Row],[Etikett - B3 - Trennbar vom Hauptkörper? (X=Ja)]])</f>
        <v/>
      </c>
      <c r="OM256" s="812" t="str">
        <f>IF(Table1[[#This Row],[Etikett - B3 - Virgin Material]]="","",VLOOKUP(Table1[[#This Row],[Etikett - B3 - Virgin Material]],'DD FD'!AJ:AK,2,FALSE))</f>
        <v/>
      </c>
      <c r="ON256" s="813" t="str">
        <f>IF(Table1[[#This Row],[Etikett - B3 - Virgin Material Anteil (in %)]]="","",Table1[[#This Row],[Etikett - B3 - Virgin Material Anteil (in %)]])</f>
        <v/>
      </c>
      <c r="OO256" s="812" t="str">
        <f>IF(Table1[[#This Row],[Etikett - B3 - Recyceltes Material]]="","",VLOOKUP(Table1[[#This Row],[Etikett - B3 - Recyceltes Material]],'DD FD'!AL:AM,2,FALSE))</f>
        <v/>
      </c>
      <c r="OP256" s="813" t="str">
        <f>IF(Table1[[#This Row],[Etikett - B3 - Recyceltes Material Anteil (in %)]]="","",Table1[[#This Row],[Etikett - B3 - Recyceltes Material Anteil (in %)]])</f>
        <v/>
      </c>
      <c r="OQ256" s="812" t="str">
        <f>IF(Table1[[#This Row],[Etikett - B3 - Beschichtung]]="","",VLOOKUP(Table1[[#This Row],[Etikett - B3 - Beschichtung]],'DD FD'!AE:AF,2,FALSE))</f>
        <v/>
      </c>
      <c r="OR256" s="861" t="str">
        <f>IF(Table1[[#This Row],[Etikett - B3 - Beschichtung Anteil (in %)]]="","",Table1[[#This Row],[Etikett - B3 - Beschichtung Anteil (in %)]])</f>
        <v/>
      </c>
      <c r="OS256" s="866">
        <f>ROUNDUP(SUM(
IF(AND(LB256='DD FD'!$J$7,LD256='DD FD'!$AI$3),LC256,0),
IF(AND(LL256='DD FD'!$J$7,LN256='DD FD'!$AI$3),LM256,0),
IF(AND(LV256='DD FD'!$J$7,LX256='DD FD'!$AI$3),LW256,0),
IF(AND(MF256='DD FD'!$J$7,MH256='DD FD'!$AI$3),MG256,0),
IF(AND(MQ256='DD FD'!$J$7,MS256='DD FD'!$AI$3),MR256,0),
IF(AND(NB256='DD FD'!$J$7,ND256='DD FD'!$AI$3),NC256,0),
IF(AND(NM256='DD FD'!$J$7,NO256='DD FD'!$AI$3),NN256,0),
IF(AND(NX256='DD FD'!$J$7,NZ256='DD FD'!$AI$3),NY256,0),
IF(AND(OI256='DD FD'!$J$7,OK256='DD FD'!$AI$3),OJ256,0),
),2)</f>
        <v>0</v>
      </c>
      <c r="OT256" s="865">
        <f>ROUNDUP(SUM(
IF(AND(LB256='DD FD'!$J$6,LD256='DD FD'!$AI$3),LC256,0),
IF(AND(LL256='DD FD'!$J$6,LN256='DD FD'!$AI$3),LM256,0),
IF(AND(LV256='DD FD'!$J$6,LX256='DD FD'!$AI$3),LW256,0),
IF(AND(MF256='DD FD'!$J$6,MH256='DD FD'!$AI$3),MG256,0),
IF(AND(MQ256='DD FD'!$J$6,MS256='DD FD'!$AI$3),MR256,0),
IF(AND(NB256='DD FD'!$J$6,ND256='DD FD'!$AI$3),NC256,0),
IF(AND(NM256='DD FD'!$J$6,NO256='DD FD'!$AI$3),NN256,0),
IF(AND(NX256='DD FD'!$J$6,NZ256='DD FD'!$AI$3),NY256,0),
IF(AND(OI256='DD FD'!$J$6,OK256='DD FD'!$AI$3),OJ256,0),
),2)</f>
        <v>0</v>
      </c>
      <c r="OU256" s="865">
        <f>ROUNDUP(SUM(
IF(AND(LB256='DD FD'!$J$10,LD256='DD FD'!$AI$3),LC256,0),
IF(AND(LL256='DD FD'!$J$10,LN256='DD FD'!$AI$3),LM256,0),
IF(AND(LV256='DD FD'!$J$10,LX256='DD FD'!$AI$3),LW256,0),
IF(AND(MF256='DD FD'!$J$10,MH256='DD FD'!$AI$3),MG256,0),
IF(AND(MQ256='DD FD'!$J$10,MS256='DD FD'!$AI$3),MR256,0),
IF(AND(NB256='DD FD'!$J$10,ND256='DD FD'!$AI$3),NC256,0),
IF(AND(NM256='DD FD'!$J$10,NO256='DD FD'!$AI$3),NN256,0),
IF(AND(NX256='DD FD'!$J$10,NZ256='DD FD'!$AI$3),NY256,0),
IF(AND(OI256='DD FD'!$J$10,OK256='DD FD'!$AI$3),OJ256,0),
),2)</f>
        <v>0</v>
      </c>
      <c r="OV256" s="865">
        <f>ROUNDUP(SUM(
IF(AND(LB256='DD FD'!$J$8,LD256='DD FD'!$AI$3),LC256,0),
IF(AND(LL256='DD FD'!$J$8,LN256='DD FD'!$AI$3),LM256,0),
IF(AND(LV256='DD FD'!$J$8,LX256='DD FD'!$AI$3),LW256,0),
IF(AND(MF256='DD FD'!$J$8,MH256='DD FD'!$AI$3),MG256,0),
IF(AND(MQ256='DD FD'!$J$8,MS256='DD FD'!$AI$3),MR256,0),
IF(AND(NB256='DD FD'!$J$8,ND256='DD FD'!$AI$3),NC256,0),
IF(AND(NM256='DD FD'!$J$8,NO256='DD FD'!$AI$3),NN256,0),
IF(AND(NX256='DD FD'!$J$8,NZ256='DD FD'!$AI$3),NY256,0),
IF(AND(OI256='DD FD'!$J$8,OK256='DD FD'!$AI$3),OJ256,0),
),2)</f>
        <v>0</v>
      </c>
      <c r="OW256" s="865">
        <f>ROUNDUP(SUM(
IF(AND(LB256='DD FD'!$J$5,LD256='DD FD'!$AI$3),LC256,0),
IF(AND(LL256='DD FD'!$J$5,LN256='DD FD'!$AI$3),LM256,0),
IF(AND(LV256='DD FD'!$J$5,LX256='DD FD'!$AI$3),LW256,0),
IF(AND(MF256='DD FD'!$J$5,MH256='DD FD'!$AI$3),MG256,0),
IF(AND(MQ256='DD FD'!$J$5,MS256='DD FD'!$AI$3),MR256,0),
IF(AND(NB256='DD FD'!$J$5,ND256='DD FD'!$AI$3),NC256,0),
IF(AND(NM256='DD FD'!$J$5,NO256='DD FD'!$AI$3),NN256,0),
IF(AND(NX256='DD FD'!$J$5,NZ256='DD FD'!$AI$3),NY256,0),
IF(AND(OI256='DD FD'!$J$5,OK256='DD FD'!$AI$3),OJ256,0),
),2)</f>
        <v>0</v>
      </c>
      <c r="OX256" s="865">
        <f>ROUNDUP(SUM(
IF(AND(LB256='DD FD'!$J$9,LD256='DD FD'!$AI$3),LC256,0),
IF(AND(LL256='DD FD'!$J$9,LN256='DD FD'!$AI$3),LM256,0),
IF(AND(LV256='DD FD'!$J$9,LX256='DD FD'!$AI$3),LW256,0),
IF(AND(MF256='DD FD'!$J$9,MH256='DD FD'!$AI$3),MG256,0),
IF(AND(MQ256='DD FD'!$J$9,MS256='DD FD'!$AI$3),MR256,0),
IF(AND(NB256='DD FD'!$J$9,ND256='DD FD'!$AI$3),NC256,0),
IF(AND(NM256='DD FD'!$J$9,NO256='DD FD'!$AI$3),NN256,0),
IF(AND(NX256='DD FD'!$J$9,NZ256='DD FD'!$AI$3),NY256,0),
IF(AND(OI256='DD FD'!$J$9,OK256='DD FD'!$AI$3),OJ256,0),
),2)</f>
        <v>0</v>
      </c>
      <c r="OY256" s="865">
        <f>ROUNDUP(SUM(
IF(AND(LB256='DD FD'!$J$4,LD256='DD FD'!$AI$3),LC256,0),
IF(AND(LL256='DD FD'!$J$4,LN256='DD FD'!$AI$3),LM256,0),
IF(AND(LV256='DD FD'!$J$4,LX256='DD FD'!$AI$3),LW256,0),
IF(AND(MF256='DD FD'!$J$4,MH256='DD FD'!$AI$3),MG256,0),
IF(AND(MQ256='DD FD'!$J$4,MS256='DD FD'!$AI$3),MR256,0),
IF(AND(NB256='DD FD'!$J$4,ND256='DD FD'!$AI$3),NC256,0),
IF(AND(NM256='DD FD'!$J$4,NO256='DD FD'!$AI$3),NN256,0),
IF(AND(NX256='DD FD'!$J$4,NZ256='DD FD'!$AI$3),NY256,0),
IF(AND(OI256='DD FD'!$J$4,OK256='DD FD'!$AI$3),OJ256,0),
),2)</f>
        <v>0</v>
      </c>
      <c r="OZ256" s="867">
        <f>ROUNDUP(SUM(
IF(AND(LB256='DD FD'!$J$11,LD256='DD FD'!$AI$3),LC256,0),
IF(AND(LL256='DD FD'!$J$11,LN256='DD FD'!$AI$3),LM256,0),
IF(AND(LV256='DD FD'!$J$11,LX256='DD FD'!$AI$3),LW256,0),
IF(AND(MF256='DD FD'!$J$11,MH256='DD FD'!$AI$3),MG256,0),
IF(AND(MQ256='DD FD'!$J$11,MS256='DD FD'!$AI$3),MR256,0),
IF(AND(NB256='DD FD'!$J$11,ND256='DD FD'!$AI$3),NC256,0),
IF(AND(NM256='DD FD'!$J$11,NO256='DD FD'!$AI$3),NN256,0),
IF(AND(NX256='DD FD'!$J$11,NZ256='DD FD'!$AI$3),NY256,0),
IF(AND(OI256='DD FD'!$J$11,OK256='DD FD'!$AI$3),OJ256,0),
),2)</f>
        <v>0</v>
      </c>
    </row>
    <row r="257" spans="1:416">
      <c r="A257" s="663"/>
      <c r="B257" s="182"/>
      <c r="C257" s="282"/>
      <c r="D257" s="282"/>
      <c r="E257" s="183"/>
      <c r="F257" s="355"/>
      <c r="G257" s="359"/>
      <c r="H257" s="664"/>
      <c r="I257" s="173"/>
      <c r="J257" s="161" t="str">
        <f t="shared" si="81"/>
        <v/>
      </c>
      <c r="K257" s="633" t="str">
        <f t="shared" si="98"/>
        <v/>
      </c>
      <c r="L257" s="636"/>
      <c r="M257" s="124" t="str">
        <f t="shared" si="99"/>
        <v/>
      </c>
      <c r="N257" s="125" t="str">
        <f t="shared" si="82"/>
        <v/>
      </c>
      <c r="O257" s="175"/>
      <c r="P257" s="175"/>
      <c r="Q257" s="126" t="str">
        <f t="shared" si="100"/>
        <v/>
      </c>
      <c r="R257" s="184"/>
      <c r="S257" s="184"/>
      <c r="T257" s="182"/>
      <c r="U257" s="182"/>
      <c r="V257" s="182"/>
      <c r="W257" s="358"/>
      <c r="X257" s="182"/>
      <c r="Y257" s="183"/>
      <c r="Z257" s="123"/>
      <c r="AA257" s="176"/>
      <c r="AB257" s="176"/>
      <c r="AC257" s="176"/>
      <c r="AD257" s="176"/>
      <c r="AE257" s="176"/>
      <c r="AF257" s="176"/>
      <c r="AG257" s="127" t="str">
        <f t="shared" si="101"/>
        <v/>
      </c>
      <c r="AH257" s="127" t="str">
        <f t="shared" si="102"/>
        <v/>
      </c>
      <c r="AI257" s="370"/>
      <c r="AJ257" s="635"/>
      <c r="AK257" s="619" t="str">
        <f t="shared" si="103"/>
        <v/>
      </c>
      <c r="AL257" s="124" t="str">
        <f t="shared" si="83"/>
        <v/>
      </c>
      <c r="AM257" s="124" t="str">
        <f t="shared" si="84"/>
        <v/>
      </c>
      <c r="AN257" s="124" t="str">
        <f t="shared" si="85"/>
        <v/>
      </c>
      <c r="AO257" s="124" t="str">
        <f t="shared" si="86"/>
        <v/>
      </c>
      <c r="AP257" s="184"/>
      <c r="AQ257" s="182"/>
      <c r="AR257" s="182"/>
      <c r="AS257" s="182"/>
      <c r="AT257" s="182"/>
      <c r="AU257" s="127" t="str">
        <f t="shared" si="87"/>
        <v/>
      </c>
      <c r="AV257" s="354"/>
      <c r="AW257" s="127" t="str">
        <f t="shared" si="88"/>
        <v/>
      </c>
      <c r="AX257" s="144" t="str">
        <f t="shared" si="89"/>
        <v/>
      </c>
      <c r="AY257" s="182"/>
      <c r="AZ257" s="23"/>
      <c r="BA257" s="23"/>
      <c r="BB257" s="183"/>
      <c r="BC257" s="622"/>
      <c r="BD257" s="649" t="str">
        <f t="shared" si="104"/>
        <v/>
      </c>
      <c r="BE257" s="354"/>
      <c r="BF257" s="192" t="str">
        <f t="shared" si="105"/>
        <v/>
      </c>
      <c r="BG257" s="159"/>
      <c r="BH257" s="159"/>
      <c r="BI257" s="182"/>
      <c r="BJ257" s="194"/>
      <c r="BK257" s="194"/>
      <c r="BL257" s="194"/>
      <c r="BM257" s="127" t="str">
        <f t="shared" si="90"/>
        <v/>
      </c>
      <c r="BN257" s="194"/>
      <c r="BO257" s="178" t="str">
        <f t="shared" si="91"/>
        <v/>
      </c>
      <c r="BP257" s="191"/>
      <c r="BQ257" s="182"/>
      <c r="BR257" s="23"/>
      <c r="BS257" s="23"/>
      <c r="BT257" s="23"/>
      <c r="BU257" s="651"/>
      <c r="BV257" s="647"/>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633" t="str">
        <f t="shared" si="106"/>
        <v/>
      </c>
      <c r="DY257" s="736"/>
      <c r="DZ257" s="334"/>
      <c r="EA257" s="736"/>
      <c r="EB257" s="197"/>
      <c r="EC257" s="194"/>
      <c r="ED257" s="197"/>
      <c r="EE257" s="197"/>
      <c r="EF257" s="194"/>
      <c r="EG257" s="194"/>
      <c r="EH257" s="194"/>
      <c r="EI257" s="123" t="str">
        <f t="shared" si="92"/>
        <v/>
      </c>
      <c r="EJ257" s="194"/>
      <c r="EK257" s="620" t="str">
        <f t="shared" si="93"/>
        <v/>
      </c>
      <c r="EL257" s="756"/>
      <c r="EM257" s="620" t="str">
        <f t="shared" si="107"/>
        <v/>
      </c>
      <c r="EN257" s="733"/>
      <c r="EO257" s="163"/>
      <c r="EP257" s="163"/>
      <c r="EQ257" s="163"/>
      <c r="ER257" s="163"/>
      <c r="ES257" s="163"/>
      <c r="ET257" s="163"/>
      <c r="EU257" s="163"/>
      <c r="EV257" s="163"/>
      <c r="EW257" s="163"/>
      <c r="EX257" s="163"/>
      <c r="EY257" s="163"/>
      <c r="EZ257" s="163"/>
      <c r="FA257" s="163"/>
      <c r="FB257" s="163"/>
      <c r="FC257" s="742"/>
      <c r="FD257" s="648" t="str">
        <f t="shared" si="94"/>
        <v/>
      </c>
      <c r="FE257" s="183"/>
      <c r="FF257" s="201"/>
      <c r="FG257" s="201"/>
      <c r="FH257" s="201"/>
      <c r="FI257" s="201"/>
      <c r="FJ257" s="201"/>
      <c r="FK257" s="201"/>
      <c r="FL257" s="182"/>
      <c r="FM257" s="182"/>
      <c r="FN257" s="334"/>
      <c r="FO257" s="123" t="str">
        <f t="shared" si="95"/>
        <v/>
      </c>
      <c r="FP257" s="889" t="str">
        <f>IF(Table1[[#This Row],[Baumwollanteil (in %)]]&lt;&gt;"","05","")</f>
        <v/>
      </c>
      <c r="FQ257" s="999"/>
      <c r="FR257" s="179" t="str">
        <f t="shared" si="96"/>
        <v/>
      </c>
      <c r="FS257" s="175"/>
      <c r="FT257" s="175"/>
      <c r="FU257" s="175"/>
      <c r="FV257" s="745" t="str">
        <f t="shared" si="97"/>
        <v/>
      </c>
      <c r="FZ257" s="24"/>
      <c r="GA257" s="24"/>
      <c r="GC257" s="1010" t="str">
        <f>IF(Table1[[#This Row],[Global Trade Item Number (GTIN)]]="","",Table1[[#This Row],[Global Trade Item Number (GTIN)]])</f>
        <v/>
      </c>
      <c r="GD257" s="790" t="str">
        <f>IF(Table1[[#This Row],[WAWI-Nr./ Kreditoren-Nummer
(ASDV)]]&lt;&gt;"",Table1[[#This Row],[WAWI-Nr./ Kreditoren-Nummer
(ASDV)]],"")</f>
        <v/>
      </c>
      <c r="GE257" s="190"/>
      <c r="GF257" s="790" t="str">
        <f>IF(Table1[[#This Row],[Gültig ab (Datum)]]&lt;&gt;"","31.12.9999","")</f>
        <v/>
      </c>
      <c r="GG257" s="190"/>
      <c r="GH257" s="190"/>
      <c r="GI257" s="616"/>
      <c r="GJ257" s="765"/>
      <c r="GK257" s="763"/>
      <c r="GL257" s="617"/>
      <c r="GM257" s="617"/>
      <c r="GN257" s="617"/>
      <c r="GO257" s="617"/>
      <c r="GP257" s="617"/>
      <c r="GQ257" s="775"/>
      <c r="GR257" s="771"/>
      <c r="GS257" s="159"/>
      <c r="GT257" s="610"/>
      <c r="GU257" s="610"/>
      <c r="GV257" s="610"/>
      <c r="GW257" s="610"/>
      <c r="GX257" s="610"/>
      <c r="GY257" s="610"/>
      <c r="GZ257" s="610"/>
      <c r="HA257" s="610"/>
      <c r="HB257" s="771"/>
      <c r="HC257" s="610"/>
      <c r="HD257" s="610"/>
      <c r="HE257" s="610"/>
      <c r="HF257" s="610"/>
      <c r="HG257" s="610"/>
      <c r="HH257" s="610"/>
      <c r="HI257" s="610"/>
      <c r="HJ257" s="610"/>
      <c r="HK257" s="610"/>
      <c r="HL257" s="771"/>
      <c r="HM257" s="610"/>
      <c r="HN257" s="610"/>
      <c r="HO257" s="610"/>
      <c r="HP257" s="610"/>
      <c r="HQ257" s="610"/>
      <c r="HR257" s="610"/>
      <c r="HS257" s="610"/>
      <c r="HT257" s="610"/>
      <c r="HU257" s="610"/>
      <c r="HV257" s="771"/>
      <c r="HW257" s="610"/>
      <c r="HX257" s="610"/>
      <c r="HY257" s="610"/>
      <c r="HZ257" s="610"/>
      <c r="IA257" s="610"/>
      <c r="IB257" s="610"/>
      <c r="IC257" s="610"/>
      <c r="ID257" s="610"/>
      <c r="IE257" s="610"/>
      <c r="IF257" s="610"/>
      <c r="IG257" s="771"/>
      <c r="IH257" s="610"/>
      <c r="II257" s="610"/>
      <c r="IJ257" s="610"/>
      <c r="IK257" s="610"/>
      <c r="IL257" s="610"/>
      <c r="IM257" s="610"/>
      <c r="IN257" s="610"/>
      <c r="IO257" s="610"/>
      <c r="IP257" s="610"/>
      <c r="IQ257" s="610"/>
      <c r="IR257" s="771"/>
      <c r="IS257" s="610"/>
      <c r="IT257" s="610"/>
      <c r="IU257" s="610"/>
      <c r="IV257" s="610"/>
      <c r="IW257" s="610"/>
      <c r="IX257" s="610"/>
      <c r="IY257" s="610"/>
      <c r="IZ257" s="610"/>
      <c r="JA257" s="610"/>
      <c r="JB257" s="610"/>
      <c r="JC257" s="771"/>
      <c r="JD257" s="610"/>
      <c r="JE257" s="610"/>
      <c r="JF257" s="610"/>
      <c r="JG257" s="610"/>
      <c r="JH257" s="610"/>
      <c r="JI257" s="610"/>
      <c r="JJ257" s="610"/>
      <c r="JK257" s="610"/>
      <c r="JL257" s="610"/>
      <c r="JM257" s="827"/>
      <c r="JN257" s="771"/>
      <c r="JO257" s="610"/>
      <c r="JP257" s="610"/>
      <c r="JQ257" s="610"/>
      <c r="JR257" s="610"/>
      <c r="JS257" s="610"/>
      <c r="JT257" s="610"/>
      <c r="JU257" s="610"/>
      <c r="JV257" s="610"/>
      <c r="JW257" s="610"/>
      <c r="JX257" s="610"/>
      <c r="JY257" s="771"/>
      <c r="JZ257" s="610"/>
      <c r="KA257" s="610"/>
      <c r="KB257" s="610"/>
      <c r="KC257" s="610"/>
      <c r="KD257" s="610"/>
      <c r="KE257" s="610"/>
      <c r="KF257" s="610"/>
      <c r="KG257" s="610"/>
      <c r="KH257" s="610"/>
      <c r="KI257" s="610"/>
      <c r="KL257" s="803" t="str">
        <f>IF(Table1[[#This Row],[GTIN]]&lt;&gt;"",Table1[[#This Row],[GTIN]],"")</f>
        <v/>
      </c>
      <c r="KM257" s="804" t="str">
        <f>Table1[[#This Row],[Kreditor]]</f>
        <v/>
      </c>
      <c r="KN257" s="805" t="str">
        <f>IF(Table1[[#This Row],[Gültig ab (Datum)]]&lt;&gt;"",Table1[[#This Row],[Gültig ab (Datum)]],"")</f>
        <v/>
      </c>
      <c r="KO257" s="805" t="str">
        <f>Table1[[#This Row],[Gültig bis]]</f>
        <v/>
      </c>
      <c r="KP257" s="818" t="str">
        <f>IF(Table1[[#This Row],[Artikel verpackt? 
(X=Ja)]]="","",Table1[[#This Row],[Artikel verpackt? 
(X=Ja)]])</f>
        <v/>
      </c>
      <c r="KQ257" s="806" t="str">
        <f>IF(Table1[[#This Row],[Verpackung recyclingfähig?
(X=Ja)]]="","",Table1[[#This Row],[Verpackung recyclingfähig?
(X=Ja)]])</f>
        <v/>
      </c>
      <c r="KR257" s="807"/>
      <c r="KS257" s="808"/>
      <c r="KT257" s="809"/>
      <c r="KU257" s="809"/>
      <c r="KV257" s="809"/>
      <c r="KW257" s="809"/>
      <c r="KX257" s="809"/>
      <c r="KY257" s="809"/>
      <c r="KZ257" s="810"/>
      <c r="LA257" s="811" t="str">
        <f>IF(Table1[[#This Row],[Hauptkörper - B1 - Art]]="","",VLOOKUP(Table1[[#This Row],[Hauptkörper - B1 - Art]],'DD FD'!B:C,2,FALSE))</f>
        <v/>
      </c>
      <c r="LB257" s="812" t="str">
        <f>IF(Table1[[#This Row],[Hauptkörper - B1 - Fraktion]]="","",VLOOKUP(Table1[[#This Row],[Hauptkörper - B1 - Fraktion]],'DD FD'!H:J,3,FALSE))</f>
        <v/>
      </c>
      <c r="LC257" s="809" t="str">
        <f>IF(Table1[[#This Row],[Hauptkörper - B1 - Gewicht
(in G)]]="","",Table1[[#This Row],[Hauptkörper - B1 - Gewicht
(in G)]])</f>
        <v/>
      </c>
      <c r="LD257" s="809" t="str">
        <f>IF(Table1[[#This Row],[Hauptkörper - B1 - Lizenzierungs-pflichtig? (X=Ja)]]="","",Table1[[#This Row],[Hauptkörper - B1 - Lizenzierungs-pflichtig? (X=Ja)]])</f>
        <v/>
      </c>
      <c r="LE257" s="812" t="str">
        <f>IF(Table1[[#This Row],[Hauptkörper - B1 - Virgin Material]]="","",VLOOKUP(Table1[[#This Row],[Hauptkörper - B1 - Virgin Material]],'DD FD'!AJ:AK,2,FALSE))</f>
        <v/>
      </c>
      <c r="LF257" s="813" t="str">
        <f>IF(Table1[[#This Row],[Hauptkörper - B1 - Virgin Material Anteil (in %)]]="","",Table1[[#This Row],[Hauptkörper - B1 - Virgin Material Anteil (in %)]])</f>
        <v/>
      </c>
      <c r="LG257" s="812" t="str">
        <f>IF(Table1[[#This Row],[Hauptkörper - B1 - Recyceltes Material]]="","",VLOOKUP(Table1[[#This Row],[Hauptkörper - B1 - Recyceltes Material]],'DD FD'!AL:AM,2,FALSE))</f>
        <v/>
      </c>
      <c r="LH257" s="813" t="str">
        <f>IF(Table1[[#This Row],[Hauptkörper - B1 - Recyceltes Material Anteil (in %)]]="","",Table1[[#This Row],[Hauptkörper - B1 - Recyceltes Material Anteil (in %)]])</f>
        <v/>
      </c>
      <c r="LI257" s="814" t="str">
        <f>IF(Table1[[#This Row],[Hauptkörper - B1 - Beschichtung]]="","",VLOOKUP(Table1[[#This Row],[Hauptkörper - B1 - Beschichtung]],'DD FD'!AE:AF,2,FALSE))</f>
        <v/>
      </c>
      <c r="LJ257" s="815" t="str">
        <f>IF(Table1[[#This Row],[Hauptkörper - B1 - Beschichtung Anteil (in %)]]="","",Table1[[#This Row],[Hauptkörper - B1 - Beschichtung Anteil (in %)]])</f>
        <v/>
      </c>
      <c r="LK257" s="811" t="str">
        <f>IF(Table1[[#This Row],[Hauptkörper - B2 - Art]]="","",VLOOKUP(Table1[[#This Row],[Hauptkörper - B2 - Art]],'DD FD'!B:C,2,FALSE))</f>
        <v/>
      </c>
      <c r="LL257" s="812" t="str">
        <f>IF(Table1[[#This Row],[Hauptkörper - B2 - Fraktion]]="","",VLOOKUP(Table1[[#This Row],[Hauptkörper - B2 - Fraktion]],'DD FD'!H:J,3,FALSE))</f>
        <v/>
      </c>
      <c r="LM257" s="809" t="str">
        <f>IF(Table1[[#This Row],[Hauptkörper - B2 - Gewicht
(in G)]]="","",Table1[[#This Row],[Hauptkörper - B2 - Gewicht
(in G)]])</f>
        <v/>
      </c>
      <c r="LN257" s="809" t="str">
        <f>IF(Table1[[#This Row],[Hauptkörper - B2 - Lizenzierungs-pflichtig? (X=Ja)]]="","",Table1[[#This Row],[Hauptkörper - B2 - Lizenzierungs-pflichtig? (X=Ja)]])</f>
        <v/>
      </c>
      <c r="LO257" s="812" t="str">
        <f>IF(Table1[[#This Row],[Hauptkörper - B2 - Virgin Material]]="","",VLOOKUP(Table1[[#This Row],[Hauptkörper - B2 - Virgin Material]],'DD FD'!AJ:AK,2,FALSE))</f>
        <v/>
      </c>
      <c r="LP257" s="813" t="str">
        <f>IF(Table1[[#This Row],[Hauptkörper - B2 - Virgin Material Anteil (in %)]]="","",Table1[[#This Row],[Hauptkörper - B2 - Virgin Material Anteil (in %)]])</f>
        <v/>
      </c>
      <c r="LQ257" s="812" t="str">
        <f>IF(Table1[[#This Row],[Hauptkörper - B2 - Recyceltes Material]]="","",VLOOKUP(Table1[[#This Row],[Hauptkörper - B2 - Recyceltes Material]],'DD FD'!AL:AM,2,FALSE))</f>
        <v/>
      </c>
      <c r="LR257" s="813" t="str">
        <f>IF(Table1[[#This Row],[Hauptkörper - B2 - Recyceltes Material Anteil (in %)]]="","",Table1[[#This Row],[Hauptkörper - B2 - Recyceltes Material Anteil (in %)]])</f>
        <v/>
      </c>
      <c r="LS257" s="812" t="str">
        <f>IF(Table1[[#This Row],[Hauptkörper - B2 - Beschichtung]]="","",VLOOKUP(Table1[[#This Row],[Hauptkörper - B2 - Beschichtung]],'DD FD'!AE:AF,2,FALSE))</f>
        <v/>
      </c>
      <c r="LT257" s="815" t="str">
        <f>IF(Table1[[#This Row],[Hauptkörper - B2 - Beschichtung Anteil (in %)]]="","",Table1[[#This Row],[Hauptkörper - B2 - Beschichtung Anteil (in %)]])</f>
        <v/>
      </c>
      <c r="LU257" s="811" t="str">
        <f>IF(Table1[[#This Row],[Hauptkörper - B3 - Art]]="","",VLOOKUP(Table1[[#This Row],[Hauptkörper - B3 - Art]],'DD FD'!B:C,2,FALSE))</f>
        <v/>
      </c>
      <c r="LV257" s="812" t="str">
        <f>IF(Table1[[#This Row],[Hauptkörper - B3 - Fraktion]]="","",VLOOKUP(Table1[[#This Row],[Hauptkörper - B3 - Fraktion]],'DD FD'!H:J,3,FALSE))</f>
        <v/>
      </c>
      <c r="LW257" s="809" t="str">
        <f>IF(Table1[[#This Row],[Hauptkörper - B3 - Gewicht
(in G)]]="","",Table1[[#This Row],[Hauptkörper - B3 - Gewicht
(in G)]])</f>
        <v/>
      </c>
      <c r="LX257" s="809" t="str">
        <f>IF(Table1[[#This Row],[Hauptkörper - B3 - Lizenzierungs-pflichtig? (X=Ja)]]="","",Table1[[#This Row],[Hauptkörper - B3 - Lizenzierungs-pflichtig? (X=Ja)]])</f>
        <v/>
      </c>
      <c r="LY257" s="812" t="str">
        <f>IF(Table1[[#This Row],[Hauptkörper - B3 - Virgin Material]]="","",VLOOKUP(Table1[[#This Row],[Hauptkörper - B3 - Virgin Material]],'DD FD'!AJ:AK,2,FALSE))</f>
        <v/>
      </c>
      <c r="LZ257" s="813" t="str">
        <f>IF(Table1[[#This Row],[Hauptkörper - B3 - Virgin Material Anteil (in %)]]="","",Table1[[#This Row],[Hauptkörper - B3 - Virgin Material Anteil (in %)]])</f>
        <v/>
      </c>
      <c r="MA257" s="812" t="str">
        <f>IF(Table1[[#This Row],[Hauptkörper - B3 - Recyceltes Material]]="","",VLOOKUP(Table1[[#This Row],[Hauptkörper - B3 - Recyceltes Material]],'DD FD'!AL:AM,2,FALSE))</f>
        <v/>
      </c>
      <c r="MB257" s="813" t="str">
        <f>IF(Table1[[#This Row],[Hauptkörper - B3 - Recyceltes Material Anteil (in %)]]="","",Table1[[#This Row],[Hauptkörper - B3 - Recyceltes Material Anteil (in %)]])</f>
        <v/>
      </c>
      <c r="MC257" s="812" t="str">
        <f>IF(Table1[[#This Row],[Hauptkörper - B3 - Beschichtung]]="","",VLOOKUP(Table1[[#This Row],[Hauptkörper - B3 - Beschichtung]],'DD FD'!AE:AF,2,FALSE))</f>
        <v/>
      </c>
      <c r="MD257" s="815" t="str">
        <f>IF(Table1[[#This Row],[Hauptkörper - B3 - Beschichtung Anteil (in %)]]="","",Table1[[#This Row],[Hauptkörper - B3 - Beschichtung Anteil (in %)]])</f>
        <v/>
      </c>
      <c r="ME257" s="811" t="str">
        <f>IF(Table1[[#This Row],[Verschluss - B1 - Art]]="","",VLOOKUP(Table1[[#This Row],[Verschluss - B1 - Art]],'DD FD'!D:E,2,FALSE))</f>
        <v/>
      </c>
      <c r="MF257" s="812" t="str">
        <f>IF(Table1[[#This Row],[Verschluss - B1 - Fraktion]]="","",VLOOKUP(Table1[[#This Row],[Verschluss - B1 - Fraktion]],'DD FD'!H:J,3,FALSE))</f>
        <v/>
      </c>
      <c r="MG257" s="809" t="str">
        <f>IF(Table1[[#This Row],[Verschluss - B1 - Gewicht (in G)]]="","",Table1[[#This Row],[Verschluss - B1 - Gewicht (in G)]])</f>
        <v/>
      </c>
      <c r="MH257" s="809" t="str">
        <f>IF(Table1[[#This Row],[Verschluss - B1 - Lizenzierungs-pflichtig? (X=Ja)]]="","",Table1[[#This Row],[Verschluss - B1 - Lizenzierungs-pflichtig? (X=Ja)]])</f>
        <v/>
      </c>
      <c r="MI257" s="809" t="str">
        <f>IF(Table1[[#This Row],[Verschluss - B1 - Trennbar vom Hauptkörper? (X=Ja)]]="","",Table1[[#This Row],[Verschluss - B1 - Trennbar vom Hauptkörper? (X=Ja)]])</f>
        <v/>
      </c>
      <c r="MJ257" s="812" t="str">
        <f>IF(Table1[[#This Row],[Verschluss - B1 - Virgin Material]]="","",VLOOKUP(Table1[[#This Row],[Verschluss - B1 - Virgin Material]],'DD FD'!AJ:AK,2,FALSE))</f>
        <v/>
      </c>
      <c r="MK257" s="813" t="str">
        <f>IF(Table1[[#This Row],[Verschluss - B1 - Virgin Material Anteil (in %)]]="","",Table1[[#This Row],[Verschluss - B1 - Virgin Material Anteil (in %)]])</f>
        <v/>
      </c>
      <c r="ML257" s="812" t="str">
        <f>IF(Table1[[#This Row],[Verschluss - B1 - Recyceltes Material]]="","",VLOOKUP(Table1[[#This Row],[Verschluss - B1 - Recyceltes Material]],'DD FD'!AL:AM,2,FALSE))</f>
        <v/>
      </c>
      <c r="MM257" s="813" t="str">
        <f>IF(Table1[[#This Row],[Verschluss - B1 - Recyceltes Material Anteil (in %)]]="","",Table1[[#This Row],[Verschluss - B1 - Recyceltes Material Anteil (in %)]])</f>
        <v/>
      </c>
      <c r="MN257" s="812" t="str">
        <f>IF(Table1[[#This Row],[Verschluss - B1 - Beschichtung]]="","",VLOOKUP(Table1[[#This Row],[Verschluss - B1 - Beschichtung]],'DD FD'!AE:AF,2,FALSE))</f>
        <v/>
      </c>
      <c r="MO257" s="815" t="str">
        <f>IF(Table1[[#This Row],[Verschluss - B1 - Beschichtung Anteil (in %)]]="","",Table1[[#This Row],[Verschluss - B1 - Beschichtung Anteil (in %)]])</f>
        <v/>
      </c>
      <c r="MP257" s="811" t="str">
        <f>IF(Table1[[#This Row],[Verschluss - B2 - Art]]="","",VLOOKUP(Table1[[#This Row],[Verschluss - B2 - Art]],'DD FD'!D:E,2,FALSE))</f>
        <v/>
      </c>
      <c r="MQ257" s="812" t="str">
        <f>IF(Table1[[#This Row],[Verschluss - B2 - Fraktion]]="","",VLOOKUP(Table1[[#This Row],[Verschluss - B2 - Fraktion]],'DD FD'!H:J,3,FALSE))</f>
        <v/>
      </c>
      <c r="MR257" s="809" t="str">
        <f>IF(Table1[[#This Row],[Verschluss - B2 - Gewicht (in G)]]="","",Table1[[#This Row],[Verschluss - B2 - Gewicht (in G)]])</f>
        <v/>
      </c>
      <c r="MS257" s="809" t="str">
        <f>IF(Table1[[#This Row],[Verschluss - B2 - Lizenzierungs-pflichtig? (X=Ja)]]="","",Table1[[#This Row],[Verschluss - B2 - Lizenzierungs-pflichtig? (X=Ja)]])</f>
        <v/>
      </c>
      <c r="MT257" s="809" t="str">
        <f>IF(Table1[[#This Row],[Verschluss - B2 - Trennbar vom Hauptkörper? (X=Ja)]]="","",Table1[[#This Row],[Verschluss - B2 - Trennbar vom Hauptkörper? (X=Ja)]])</f>
        <v/>
      </c>
      <c r="MU257" s="812" t="str">
        <f>IF(Table1[[#This Row],[Verschluss - B2 - Virgin Material]]="","",VLOOKUP(Table1[[#This Row],[Verschluss - B2 - Virgin Material]],'DD FD'!AJ:AK,2,FALSE))</f>
        <v/>
      </c>
      <c r="MV257" s="813" t="str">
        <f>IF(Table1[[#This Row],[Verschluss - B2 - Virgin Material Anteil (in %)]]="","",Table1[[#This Row],[Verschluss - B2 - Virgin Material Anteil (in %)]])</f>
        <v/>
      </c>
      <c r="MW257" s="812" t="str">
        <f>IF(Table1[[#This Row],[Verschluss - B2 - Recyceltes Material]]="","",VLOOKUP(Table1[[#This Row],[Verschluss - B2 - Recyceltes Material]],'DD FD'!AL:AM,2,FALSE))</f>
        <v/>
      </c>
      <c r="MX257" s="813" t="str">
        <f>IF(Table1[[#This Row],[Verschluss - B2 - Recyceltes Material Anteil (in %)]]="","",Table1[[#This Row],[Verschluss - B2 - Recyceltes Material Anteil (in %)]])</f>
        <v/>
      </c>
      <c r="MY257" s="812" t="str">
        <f>IF(Table1[[#This Row],[Verschluss - B2 - Beschichtung]]="","",VLOOKUP(Table1[[#This Row],[Verschluss - B2 - Beschichtung]],'DD FD'!AE:AF,2,FALSE))</f>
        <v/>
      </c>
      <c r="MZ257" s="815" t="str">
        <f>IF(Table1[[#This Row],[Verschluss - B2 - Beschichtung Anteil (in %)]]="","",Table1[[#This Row],[Verschluss - B2 - Beschichtung Anteil (in %)]])</f>
        <v/>
      </c>
      <c r="NA257" s="811" t="str">
        <f>IF(Table1[[#This Row],[Verschluss - B3 - Art]]="","",VLOOKUP(Table1[[#This Row],[Verschluss - B3 - Art]],'DD FD'!D:E,2,FALSE))</f>
        <v/>
      </c>
      <c r="NB257" s="812" t="str">
        <f>IF(Table1[[#This Row],[Verschluss - B3 - Fraktion]]="","",VLOOKUP(Table1[[#This Row],[Verschluss - B3 - Fraktion]],'DD FD'!H:J,3,FALSE))</f>
        <v/>
      </c>
      <c r="NC257" s="809" t="str">
        <f>IF(Table1[[#This Row],[Verschluss - B3 - Gewicht (in G)]]="","",Table1[[#This Row],[Verschluss - B3 - Gewicht (in G)]])</f>
        <v/>
      </c>
      <c r="ND257" s="809" t="str">
        <f>IF(Table1[[#This Row],[Verschluss - B3 - Lizenzierungs-pflichtig? (X=Ja)]]="","",Table1[[#This Row],[Verschluss - B3 - Lizenzierungs-pflichtig? (X=Ja)]])</f>
        <v/>
      </c>
      <c r="NE257" s="809" t="str">
        <f>IF(Table1[[#This Row],[Verschluss - B3 - Trennbar vom Hauptkörper? (X=Ja)]]="","",Table1[[#This Row],[Verschluss - B3 - Trennbar vom Hauptkörper? (X=Ja)]])</f>
        <v/>
      </c>
      <c r="NF257" s="812" t="str">
        <f>IF(Table1[[#This Row],[Verschluss - B3 - Virgin Material]]="","",VLOOKUP(Table1[[#This Row],[Verschluss - B3 - Virgin Material]],'DD FD'!AJ:AK,2,FALSE))</f>
        <v/>
      </c>
      <c r="NG257" s="813" t="str">
        <f>IF(Table1[[#This Row],[Verschluss - B3 - Virgin Material Anteil (in %)]]="","",Table1[[#This Row],[Verschluss - B3 - Virgin Material Anteil (in %)]])</f>
        <v/>
      </c>
      <c r="NH257" s="812" t="str">
        <f>IF(Table1[[#This Row],[Verschluss - B3 - Recyceltes Material]]="","",VLOOKUP(Table1[[#This Row],[Verschluss - B3 - Recyceltes Material]],'DD FD'!AL:AM,2,FALSE))</f>
        <v/>
      </c>
      <c r="NI257" s="813" t="str">
        <f>IF(Table1[[#This Row],[Verschluss - B3 - Recyceltes Material Anteil (in %)]]="","",Table1[[#This Row],[Verschluss - B3 - Recyceltes Material Anteil (in %)]])</f>
        <v/>
      </c>
      <c r="NJ257" s="812" t="str">
        <f>IF(Table1[[#This Row],[Verschluss - B3 - Beschichtung]]="","",VLOOKUP(Table1[[#This Row],[Verschluss - B3 - Beschichtung]],'DD FD'!AE:AF,2,FALSE))</f>
        <v/>
      </c>
      <c r="NK257" s="815" t="str">
        <f>IF(Table1[[#This Row],[Verschluss - B3 - Beschichtung Anteil (in %)]]="","",Table1[[#This Row],[Verschluss - B3 - Beschichtung Anteil (in %)]])</f>
        <v/>
      </c>
      <c r="NL257" s="811" t="str">
        <f>IF(Table1[[#This Row],[Etikett - B1 - Art]]="","",VLOOKUP(Table1[[#This Row],[Etikett - B1 - Art]],'DD FD'!F:G,2,FALSE))</f>
        <v/>
      </c>
      <c r="NM257" s="812" t="str">
        <f>IF(Table1[[#This Row],[Etikett - B1 - Fraktion]]="","",VLOOKUP(Table1[[#This Row],[Etikett - B1 - Fraktion]],'DD FD'!H:J,3,FALSE))</f>
        <v/>
      </c>
      <c r="NN257" s="809" t="str">
        <f>IF(Table1[[#This Row],[Etikett - B1 - Gewicht (in G)]]="","",Table1[[#This Row],[Etikett - B1 - Gewicht (in G)]])</f>
        <v/>
      </c>
      <c r="NO257" s="809" t="str">
        <f>IF(Table1[[#This Row],[Etikett - B1 - Lizenzierungs-pflichtig? (X=Ja)]]="","",Table1[[#This Row],[Etikett - B1 - Lizenzierungs-pflichtig? (X=Ja)]])</f>
        <v/>
      </c>
      <c r="NP257" s="809" t="str">
        <f>IF(Table1[[#This Row],[Etikett - B1 - Trennbar vom Hauptkörper? (X=Ja)]]="","",Table1[[#This Row],[Etikett - B1 - Trennbar vom Hauptkörper? (X=Ja)]])</f>
        <v/>
      </c>
      <c r="NQ257" s="812" t="str">
        <f>IF(Table1[[#This Row],[Etikett - B1 - Virgin Material]]="","",VLOOKUP(Table1[[#This Row],[Etikett - B1 - Virgin Material]],'DD FD'!AJ:AK,2,FALSE))</f>
        <v/>
      </c>
      <c r="NR257" s="813" t="str">
        <f>IF(Table1[[#This Row],[Etikett - B1 - Virgin Material Anteil (in %)]]="","",Table1[[#This Row],[Etikett - B1 - Virgin Material Anteil (in %)]])</f>
        <v/>
      </c>
      <c r="NS257" s="812" t="str">
        <f>IF(Table1[[#This Row],[Etikett - B1 - Recyceltes Material]]="","",VLOOKUP(Table1[[#This Row],[Etikett - B1 - Recyceltes Material]],'DD FD'!AL:AM,2,FALSE))</f>
        <v/>
      </c>
      <c r="NT257" s="813" t="str">
        <f>IF(Table1[[#This Row],[Etikett - B1 - Recyceltes Material Anteil (in %)]]="","",Table1[[#This Row],[Etikett - B1 - Recyceltes Material Anteil (in %)]])</f>
        <v/>
      </c>
      <c r="NU257" s="812" t="str">
        <f>IF(Table1[[#This Row],[Etikett - B1 - Beschichtung]]="","",VLOOKUP(Table1[[#This Row],[Etikett - B1 - Beschichtung]],'DD FD'!AE:AF,2,FALSE))</f>
        <v/>
      </c>
      <c r="NV257" s="815" t="str">
        <f>IF(Table1[[#This Row],[Etikett - B1 - Beschichtung Anteil (in %)]]="","",Table1[[#This Row],[Etikett - B1 - Beschichtung Anteil (in %)]])</f>
        <v/>
      </c>
      <c r="NW257" s="811" t="str">
        <f>IF(Table1[[#This Row],[Etikett - B2 - Art]]="","",VLOOKUP(Table1[[#This Row],[Etikett - B2 - Art]],'DD FD'!F:G,2,FALSE))</f>
        <v/>
      </c>
      <c r="NX257" s="812" t="str">
        <f>IF(Table1[[#This Row],[Etikett - B2 - Fraktion]]="","",VLOOKUP(Table1[[#This Row],[Etikett - B2 - Fraktion]],'DD FD'!H:J,3,FALSE))</f>
        <v/>
      </c>
      <c r="NY257" s="809" t="str">
        <f>IF(Table1[[#This Row],[Etikett - B2 - Gewicht (in G)]]="","",Table1[[#This Row],[Etikett - B2 - Gewicht (in G)]])</f>
        <v/>
      </c>
      <c r="NZ257" s="809" t="str">
        <f>IF(Table1[[#This Row],[Etikett - B2 - Lizenzierungs-pflichtig? (X=Ja)]]="","",Table1[[#This Row],[Etikett - B2 - Lizenzierungs-pflichtig? (X=Ja)]])</f>
        <v/>
      </c>
      <c r="OA257" s="809" t="str">
        <f>IF(Table1[[#This Row],[Etikett - B2 - Trennbar vom Hauptkörper? (X=Ja)]]="","",Table1[[#This Row],[Etikett - B2 - Trennbar vom Hauptkörper? (X=Ja)]])</f>
        <v/>
      </c>
      <c r="OB257" s="812" t="str">
        <f>IF(Table1[[#This Row],[Etikett - B2 - Virgin Material]]="","",VLOOKUP(Table1[[#This Row],[Etikett - B2 - Virgin Material]],'DD FD'!AJ:AK,2,FALSE))</f>
        <v/>
      </c>
      <c r="OC257" s="813" t="str">
        <f>IF(Table1[[#This Row],[Etikett - B2 - Virgin Material Anteil (in %)]]="","",Table1[[#This Row],[Etikett - B2 - Virgin Material Anteil (in %)]])</f>
        <v/>
      </c>
      <c r="OD257" s="812" t="str">
        <f>IF(Table1[[#This Row],[Etikett - B2 - Recyceltes Material]]="","",VLOOKUP(Table1[[#This Row],[Etikett - B2 - Recyceltes Material]],'DD FD'!AL:AM,2,FALSE))</f>
        <v/>
      </c>
      <c r="OE257" s="813" t="str">
        <f>IF(Table1[[#This Row],[Etikett - B2 - Recyceltes Material Anteil (in %)]]="","",Table1[[#This Row],[Etikett - B2 - Recyceltes Material Anteil (in %)]])</f>
        <v/>
      </c>
      <c r="OF257" s="812" t="str">
        <f>IF(Table1[[#This Row],[Etikett - B2 - Beschichtung]]="","",VLOOKUP(Table1[[#This Row],[Etikett - B2 - Beschichtung]],'DD FD'!AE:AF,2,FALSE))</f>
        <v/>
      </c>
      <c r="OG257" s="815" t="str">
        <f>IF(Table1[[#This Row],[Etikett - B2 - Beschichtung Anteil (in %)]]="","",Table1[[#This Row],[Etikett - B2 - Beschichtung Anteil (in %)]])</f>
        <v/>
      </c>
      <c r="OH257" s="811" t="str">
        <f>IF(Table1[[#This Row],[Etikett - B3 - Art]]="","",VLOOKUP(Table1[[#This Row],[Etikett - B3 - Art]],'DD FD'!F:G,2,FALSE))</f>
        <v/>
      </c>
      <c r="OI257" s="812" t="str">
        <f>IF(Table1[[#This Row],[Etikett - B3 - Fraktion]]="","",VLOOKUP(Table1[[#This Row],[Etikett - B3 - Fraktion]],'DD FD'!H:J,3,FALSE))</f>
        <v/>
      </c>
      <c r="OJ257" s="809" t="str">
        <f>IF(Table1[[#This Row],[Etikett - B3 - Gewicht (in G)]]="","",Table1[[#This Row],[Etikett - B3 - Gewicht (in G)]])</f>
        <v/>
      </c>
      <c r="OK257" s="809" t="str">
        <f>IF(Table1[[#This Row],[Etikett - B3 - Lizenzierungs-pflichtig? (X=Ja)]]="","",Table1[[#This Row],[Etikett - B3 - Lizenzierungs-pflichtig? (X=Ja)]])</f>
        <v/>
      </c>
      <c r="OL257" s="809" t="str">
        <f>IF(Table1[[#This Row],[Etikett - B3 - Trennbar vom Hauptkörper? (X=Ja)]]="","",Table1[[#This Row],[Etikett - B3 - Trennbar vom Hauptkörper? (X=Ja)]])</f>
        <v/>
      </c>
      <c r="OM257" s="812" t="str">
        <f>IF(Table1[[#This Row],[Etikett - B3 - Virgin Material]]="","",VLOOKUP(Table1[[#This Row],[Etikett - B3 - Virgin Material]],'DD FD'!AJ:AK,2,FALSE))</f>
        <v/>
      </c>
      <c r="ON257" s="813" t="str">
        <f>IF(Table1[[#This Row],[Etikett - B3 - Virgin Material Anteil (in %)]]="","",Table1[[#This Row],[Etikett - B3 - Virgin Material Anteil (in %)]])</f>
        <v/>
      </c>
      <c r="OO257" s="812" t="str">
        <f>IF(Table1[[#This Row],[Etikett - B3 - Recyceltes Material]]="","",VLOOKUP(Table1[[#This Row],[Etikett - B3 - Recyceltes Material]],'DD FD'!AL:AM,2,FALSE))</f>
        <v/>
      </c>
      <c r="OP257" s="813" t="str">
        <f>IF(Table1[[#This Row],[Etikett - B3 - Recyceltes Material Anteil (in %)]]="","",Table1[[#This Row],[Etikett - B3 - Recyceltes Material Anteil (in %)]])</f>
        <v/>
      </c>
      <c r="OQ257" s="812" t="str">
        <f>IF(Table1[[#This Row],[Etikett - B3 - Beschichtung]]="","",VLOOKUP(Table1[[#This Row],[Etikett - B3 - Beschichtung]],'DD FD'!AE:AF,2,FALSE))</f>
        <v/>
      </c>
      <c r="OR257" s="861" t="str">
        <f>IF(Table1[[#This Row],[Etikett - B3 - Beschichtung Anteil (in %)]]="","",Table1[[#This Row],[Etikett - B3 - Beschichtung Anteil (in %)]])</f>
        <v/>
      </c>
      <c r="OS257" s="866">
        <f>ROUNDUP(SUM(
IF(AND(LB257='DD FD'!$J$7,LD257='DD FD'!$AI$3),LC257,0),
IF(AND(LL257='DD FD'!$J$7,LN257='DD FD'!$AI$3),LM257,0),
IF(AND(LV257='DD FD'!$J$7,LX257='DD FD'!$AI$3),LW257,0),
IF(AND(MF257='DD FD'!$J$7,MH257='DD FD'!$AI$3),MG257,0),
IF(AND(MQ257='DD FD'!$J$7,MS257='DD FD'!$AI$3),MR257,0),
IF(AND(NB257='DD FD'!$J$7,ND257='DD FD'!$AI$3),NC257,0),
IF(AND(NM257='DD FD'!$J$7,NO257='DD FD'!$AI$3),NN257,0),
IF(AND(NX257='DD FD'!$J$7,NZ257='DD FD'!$AI$3),NY257,0),
IF(AND(OI257='DD FD'!$J$7,OK257='DD FD'!$AI$3),OJ257,0),
),2)</f>
        <v>0</v>
      </c>
      <c r="OT257" s="865">
        <f>ROUNDUP(SUM(
IF(AND(LB257='DD FD'!$J$6,LD257='DD FD'!$AI$3),LC257,0),
IF(AND(LL257='DD FD'!$J$6,LN257='DD FD'!$AI$3),LM257,0),
IF(AND(LV257='DD FD'!$J$6,LX257='DD FD'!$AI$3),LW257,0),
IF(AND(MF257='DD FD'!$J$6,MH257='DD FD'!$AI$3),MG257,0),
IF(AND(MQ257='DD FD'!$J$6,MS257='DD FD'!$AI$3),MR257,0),
IF(AND(NB257='DD FD'!$J$6,ND257='DD FD'!$AI$3),NC257,0),
IF(AND(NM257='DD FD'!$J$6,NO257='DD FD'!$AI$3),NN257,0),
IF(AND(NX257='DD FD'!$J$6,NZ257='DD FD'!$AI$3),NY257,0),
IF(AND(OI257='DD FD'!$J$6,OK257='DD FD'!$AI$3),OJ257,0),
),2)</f>
        <v>0</v>
      </c>
      <c r="OU257" s="865">
        <f>ROUNDUP(SUM(
IF(AND(LB257='DD FD'!$J$10,LD257='DD FD'!$AI$3),LC257,0),
IF(AND(LL257='DD FD'!$J$10,LN257='DD FD'!$AI$3),LM257,0),
IF(AND(LV257='DD FD'!$J$10,LX257='DD FD'!$AI$3),LW257,0),
IF(AND(MF257='DD FD'!$J$10,MH257='DD FD'!$AI$3),MG257,0),
IF(AND(MQ257='DD FD'!$J$10,MS257='DD FD'!$AI$3),MR257,0),
IF(AND(NB257='DD FD'!$J$10,ND257='DD FD'!$AI$3),NC257,0),
IF(AND(NM257='DD FD'!$J$10,NO257='DD FD'!$AI$3),NN257,0),
IF(AND(NX257='DD FD'!$J$10,NZ257='DD FD'!$AI$3),NY257,0),
IF(AND(OI257='DD FD'!$J$10,OK257='DD FD'!$AI$3),OJ257,0),
),2)</f>
        <v>0</v>
      </c>
      <c r="OV257" s="865">
        <f>ROUNDUP(SUM(
IF(AND(LB257='DD FD'!$J$8,LD257='DD FD'!$AI$3),LC257,0),
IF(AND(LL257='DD FD'!$J$8,LN257='DD FD'!$AI$3),LM257,0),
IF(AND(LV257='DD FD'!$J$8,LX257='DD FD'!$AI$3),LW257,0),
IF(AND(MF257='DD FD'!$J$8,MH257='DD FD'!$AI$3),MG257,0),
IF(AND(MQ257='DD FD'!$J$8,MS257='DD FD'!$AI$3),MR257,0),
IF(AND(NB257='DD FD'!$J$8,ND257='DD FD'!$AI$3),NC257,0),
IF(AND(NM257='DD FD'!$J$8,NO257='DD FD'!$AI$3),NN257,0),
IF(AND(NX257='DD FD'!$J$8,NZ257='DD FD'!$AI$3),NY257,0),
IF(AND(OI257='DD FD'!$J$8,OK257='DD FD'!$AI$3),OJ257,0),
),2)</f>
        <v>0</v>
      </c>
      <c r="OW257" s="865">
        <f>ROUNDUP(SUM(
IF(AND(LB257='DD FD'!$J$5,LD257='DD FD'!$AI$3),LC257,0),
IF(AND(LL257='DD FD'!$J$5,LN257='DD FD'!$AI$3),LM257,0),
IF(AND(LV257='DD FD'!$J$5,LX257='DD FD'!$AI$3),LW257,0),
IF(AND(MF257='DD FD'!$J$5,MH257='DD FD'!$AI$3),MG257,0),
IF(AND(MQ257='DD FD'!$J$5,MS257='DD FD'!$AI$3),MR257,0),
IF(AND(NB257='DD FD'!$J$5,ND257='DD FD'!$AI$3),NC257,0),
IF(AND(NM257='DD FD'!$J$5,NO257='DD FD'!$AI$3),NN257,0),
IF(AND(NX257='DD FD'!$J$5,NZ257='DD FD'!$AI$3),NY257,0),
IF(AND(OI257='DD FD'!$J$5,OK257='DD FD'!$AI$3),OJ257,0),
),2)</f>
        <v>0</v>
      </c>
      <c r="OX257" s="865">
        <f>ROUNDUP(SUM(
IF(AND(LB257='DD FD'!$J$9,LD257='DD FD'!$AI$3),LC257,0),
IF(AND(LL257='DD FD'!$J$9,LN257='DD FD'!$AI$3),LM257,0),
IF(AND(LV257='DD FD'!$J$9,LX257='DD FD'!$AI$3),LW257,0),
IF(AND(MF257='DD FD'!$J$9,MH257='DD FD'!$AI$3),MG257,0),
IF(AND(MQ257='DD FD'!$J$9,MS257='DD FD'!$AI$3),MR257,0),
IF(AND(NB257='DD FD'!$J$9,ND257='DD FD'!$AI$3),NC257,0),
IF(AND(NM257='DD FD'!$J$9,NO257='DD FD'!$AI$3),NN257,0),
IF(AND(NX257='DD FD'!$J$9,NZ257='DD FD'!$AI$3),NY257,0),
IF(AND(OI257='DD FD'!$J$9,OK257='DD FD'!$AI$3),OJ257,0),
),2)</f>
        <v>0</v>
      </c>
      <c r="OY257" s="865">
        <f>ROUNDUP(SUM(
IF(AND(LB257='DD FD'!$J$4,LD257='DD FD'!$AI$3),LC257,0),
IF(AND(LL257='DD FD'!$J$4,LN257='DD FD'!$AI$3),LM257,0),
IF(AND(LV257='DD FD'!$J$4,LX257='DD FD'!$AI$3),LW257,0),
IF(AND(MF257='DD FD'!$J$4,MH257='DD FD'!$AI$3),MG257,0),
IF(AND(MQ257='DD FD'!$J$4,MS257='DD FD'!$AI$3),MR257,0),
IF(AND(NB257='DD FD'!$J$4,ND257='DD FD'!$AI$3),NC257,0),
IF(AND(NM257='DD FD'!$J$4,NO257='DD FD'!$AI$3),NN257,0),
IF(AND(NX257='DD FD'!$J$4,NZ257='DD FD'!$AI$3),NY257,0),
IF(AND(OI257='DD FD'!$J$4,OK257='DD FD'!$AI$3),OJ257,0),
),2)</f>
        <v>0</v>
      </c>
      <c r="OZ257" s="867">
        <f>ROUNDUP(SUM(
IF(AND(LB257='DD FD'!$J$11,LD257='DD FD'!$AI$3),LC257,0),
IF(AND(LL257='DD FD'!$J$11,LN257='DD FD'!$AI$3),LM257,0),
IF(AND(LV257='DD FD'!$J$11,LX257='DD FD'!$AI$3),LW257,0),
IF(AND(MF257='DD FD'!$J$11,MH257='DD FD'!$AI$3),MG257,0),
IF(AND(MQ257='DD FD'!$J$11,MS257='DD FD'!$AI$3),MR257,0),
IF(AND(NB257='DD FD'!$J$11,ND257='DD FD'!$AI$3),NC257,0),
IF(AND(NM257='DD FD'!$J$11,NO257='DD FD'!$AI$3),NN257,0),
IF(AND(NX257='DD FD'!$J$11,NZ257='DD FD'!$AI$3),NY257,0),
IF(AND(OI257='DD FD'!$J$11,OK257='DD FD'!$AI$3),OJ257,0),
),2)</f>
        <v>0</v>
      </c>
    </row>
    <row r="258" spans="1:416">
      <c r="A258" s="663"/>
      <c r="B258" s="182"/>
      <c r="C258" s="282"/>
      <c r="D258" s="282"/>
      <c r="E258" s="183"/>
      <c r="F258" s="355"/>
      <c r="G258" s="359"/>
      <c r="H258" s="664"/>
      <c r="I258" s="173"/>
      <c r="J258" s="161" t="str">
        <f t="shared" si="81"/>
        <v/>
      </c>
      <c r="K258" s="633" t="str">
        <f t="shared" si="98"/>
        <v/>
      </c>
      <c r="L258" s="636"/>
      <c r="M258" s="124" t="str">
        <f t="shared" si="99"/>
        <v/>
      </c>
      <c r="N258" s="125" t="str">
        <f t="shared" si="82"/>
        <v/>
      </c>
      <c r="O258" s="175"/>
      <c r="P258" s="175"/>
      <c r="Q258" s="126" t="str">
        <f t="shared" si="100"/>
        <v/>
      </c>
      <c r="R258" s="184"/>
      <c r="S258" s="184"/>
      <c r="T258" s="182"/>
      <c r="U258" s="182"/>
      <c r="V258" s="182"/>
      <c r="W258" s="358"/>
      <c r="X258" s="182"/>
      <c r="Y258" s="183"/>
      <c r="Z258" s="123"/>
      <c r="AA258" s="176"/>
      <c r="AB258" s="176"/>
      <c r="AC258" s="176"/>
      <c r="AD258" s="176"/>
      <c r="AE258" s="176"/>
      <c r="AF258" s="176"/>
      <c r="AG258" s="127" t="str">
        <f t="shared" si="101"/>
        <v/>
      </c>
      <c r="AH258" s="127" t="str">
        <f t="shared" si="102"/>
        <v/>
      </c>
      <c r="AI258" s="370"/>
      <c r="AJ258" s="635"/>
      <c r="AK258" s="619" t="str">
        <f t="shared" si="103"/>
        <v/>
      </c>
      <c r="AL258" s="124" t="str">
        <f t="shared" si="83"/>
        <v/>
      </c>
      <c r="AM258" s="124" t="str">
        <f t="shared" si="84"/>
        <v/>
      </c>
      <c r="AN258" s="124" t="str">
        <f t="shared" si="85"/>
        <v/>
      </c>
      <c r="AO258" s="124" t="str">
        <f t="shared" si="86"/>
        <v/>
      </c>
      <c r="AP258" s="184"/>
      <c r="AQ258" s="182"/>
      <c r="AR258" s="182"/>
      <c r="AS258" s="182"/>
      <c r="AT258" s="182"/>
      <c r="AU258" s="127" t="str">
        <f t="shared" si="87"/>
        <v/>
      </c>
      <c r="AV258" s="354"/>
      <c r="AW258" s="127" t="str">
        <f t="shared" si="88"/>
        <v/>
      </c>
      <c r="AX258" s="144" t="str">
        <f t="shared" si="89"/>
        <v/>
      </c>
      <c r="AY258" s="182"/>
      <c r="AZ258" s="23"/>
      <c r="BA258" s="23"/>
      <c r="BB258" s="183"/>
      <c r="BC258" s="622"/>
      <c r="BD258" s="649" t="str">
        <f t="shared" si="104"/>
        <v/>
      </c>
      <c r="BE258" s="354"/>
      <c r="BF258" s="192" t="str">
        <f t="shared" si="105"/>
        <v/>
      </c>
      <c r="BG258" s="159"/>
      <c r="BH258" s="159"/>
      <c r="BI258" s="182"/>
      <c r="BJ258" s="194"/>
      <c r="BK258" s="194"/>
      <c r="BL258" s="194"/>
      <c r="BM258" s="127" t="str">
        <f t="shared" si="90"/>
        <v/>
      </c>
      <c r="BN258" s="194"/>
      <c r="BO258" s="178" t="str">
        <f t="shared" si="91"/>
        <v/>
      </c>
      <c r="BP258" s="191"/>
      <c r="BQ258" s="182"/>
      <c r="BR258" s="23"/>
      <c r="BS258" s="23"/>
      <c r="BT258" s="23"/>
      <c r="BU258" s="651"/>
      <c r="BV258" s="647"/>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633" t="str">
        <f t="shared" si="106"/>
        <v/>
      </c>
      <c r="DY258" s="736"/>
      <c r="DZ258" s="334"/>
      <c r="EA258" s="736"/>
      <c r="EB258" s="197"/>
      <c r="EC258" s="194"/>
      <c r="ED258" s="197"/>
      <c r="EE258" s="197"/>
      <c r="EF258" s="194"/>
      <c r="EG258" s="194"/>
      <c r="EH258" s="194"/>
      <c r="EI258" s="123" t="str">
        <f t="shared" si="92"/>
        <v/>
      </c>
      <c r="EJ258" s="194"/>
      <c r="EK258" s="620" t="str">
        <f t="shared" si="93"/>
        <v/>
      </c>
      <c r="EL258" s="756"/>
      <c r="EM258" s="620" t="str">
        <f t="shared" si="107"/>
        <v/>
      </c>
      <c r="EN258" s="733"/>
      <c r="EO258" s="163"/>
      <c r="EP258" s="163"/>
      <c r="EQ258" s="163"/>
      <c r="ER258" s="163"/>
      <c r="ES258" s="163"/>
      <c r="ET258" s="163"/>
      <c r="EU258" s="163"/>
      <c r="EV258" s="163"/>
      <c r="EW258" s="163"/>
      <c r="EX258" s="163"/>
      <c r="EY258" s="163"/>
      <c r="EZ258" s="163"/>
      <c r="FA258" s="163"/>
      <c r="FB258" s="163"/>
      <c r="FC258" s="742"/>
      <c r="FD258" s="648" t="str">
        <f t="shared" si="94"/>
        <v/>
      </c>
      <c r="FE258" s="183"/>
      <c r="FF258" s="201"/>
      <c r="FG258" s="201"/>
      <c r="FH258" s="201"/>
      <c r="FI258" s="201"/>
      <c r="FJ258" s="201"/>
      <c r="FK258" s="201"/>
      <c r="FL258" s="182"/>
      <c r="FM258" s="182"/>
      <c r="FN258" s="334"/>
      <c r="FO258" s="123" t="str">
        <f t="shared" si="95"/>
        <v/>
      </c>
      <c r="FP258" s="889" t="str">
        <f>IF(Table1[[#This Row],[Baumwollanteil (in %)]]&lt;&gt;"","05","")</f>
        <v/>
      </c>
      <c r="FQ258" s="999"/>
      <c r="FR258" s="179" t="str">
        <f t="shared" si="96"/>
        <v/>
      </c>
      <c r="FS258" s="175"/>
      <c r="FT258" s="175"/>
      <c r="FU258" s="175"/>
      <c r="FV258" s="745" t="str">
        <f t="shared" si="97"/>
        <v/>
      </c>
      <c r="FZ258" s="24"/>
      <c r="GA258" s="24"/>
      <c r="GC258" s="1010" t="str">
        <f>IF(Table1[[#This Row],[Global Trade Item Number (GTIN)]]="","",Table1[[#This Row],[Global Trade Item Number (GTIN)]])</f>
        <v/>
      </c>
      <c r="GD258" s="790" t="str">
        <f>IF(Table1[[#This Row],[WAWI-Nr./ Kreditoren-Nummer
(ASDV)]]&lt;&gt;"",Table1[[#This Row],[WAWI-Nr./ Kreditoren-Nummer
(ASDV)]],"")</f>
        <v/>
      </c>
      <c r="GE258" s="190"/>
      <c r="GF258" s="790" t="str">
        <f>IF(Table1[[#This Row],[Gültig ab (Datum)]]&lt;&gt;"","31.12.9999","")</f>
        <v/>
      </c>
      <c r="GG258" s="190"/>
      <c r="GH258" s="190"/>
      <c r="GI258" s="616"/>
      <c r="GJ258" s="765"/>
      <c r="GK258" s="763"/>
      <c r="GL258" s="617"/>
      <c r="GM258" s="617"/>
      <c r="GN258" s="617"/>
      <c r="GO258" s="617"/>
      <c r="GP258" s="617"/>
      <c r="GQ258" s="775"/>
      <c r="GR258" s="771"/>
      <c r="GS258" s="159"/>
      <c r="GT258" s="610"/>
      <c r="GU258" s="610"/>
      <c r="GV258" s="610"/>
      <c r="GW258" s="610"/>
      <c r="GX258" s="610"/>
      <c r="GY258" s="610"/>
      <c r="GZ258" s="610"/>
      <c r="HA258" s="610"/>
      <c r="HB258" s="771"/>
      <c r="HC258" s="610"/>
      <c r="HD258" s="610"/>
      <c r="HE258" s="610"/>
      <c r="HF258" s="610"/>
      <c r="HG258" s="610"/>
      <c r="HH258" s="610"/>
      <c r="HI258" s="610"/>
      <c r="HJ258" s="610"/>
      <c r="HK258" s="610"/>
      <c r="HL258" s="771"/>
      <c r="HM258" s="610"/>
      <c r="HN258" s="610"/>
      <c r="HO258" s="610"/>
      <c r="HP258" s="610"/>
      <c r="HQ258" s="610"/>
      <c r="HR258" s="610"/>
      <c r="HS258" s="610"/>
      <c r="HT258" s="610"/>
      <c r="HU258" s="610"/>
      <c r="HV258" s="771"/>
      <c r="HW258" s="610"/>
      <c r="HX258" s="610"/>
      <c r="HY258" s="610"/>
      <c r="HZ258" s="610"/>
      <c r="IA258" s="610"/>
      <c r="IB258" s="610"/>
      <c r="IC258" s="610"/>
      <c r="ID258" s="610"/>
      <c r="IE258" s="610"/>
      <c r="IF258" s="610"/>
      <c r="IG258" s="771"/>
      <c r="IH258" s="610"/>
      <c r="II258" s="610"/>
      <c r="IJ258" s="610"/>
      <c r="IK258" s="610"/>
      <c r="IL258" s="610"/>
      <c r="IM258" s="610"/>
      <c r="IN258" s="610"/>
      <c r="IO258" s="610"/>
      <c r="IP258" s="610"/>
      <c r="IQ258" s="610"/>
      <c r="IR258" s="771"/>
      <c r="IS258" s="610"/>
      <c r="IT258" s="610"/>
      <c r="IU258" s="610"/>
      <c r="IV258" s="610"/>
      <c r="IW258" s="610"/>
      <c r="IX258" s="610"/>
      <c r="IY258" s="610"/>
      <c r="IZ258" s="610"/>
      <c r="JA258" s="610"/>
      <c r="JB258" s="610"/>
      <c r="JC258" s="771"/>
      <c r="JD258" s="610"/>
      <c r="JE258" s="610"/>
      <c r="JF258" s="610"/>
      <c r="JG258" s="610"/>
      <c r="JH258" s="610"/>
      <c r="JI258" s="610"/>
      <c r="JJ258" s="610"/>
      <c r="JK258" s="610"/>
      <c r="JL258" s="610"/>
      <c r="JM258" s="827"/>
      <c r="JN258" s="771"/>
      <c r="JO258" s="610"/>
      <c r="JP258" s="610"/>
      <c r="JQ258" s="610"/>
      <c r="JR258" s="610"/>
      <c r="JS258" s="610"/>
      <c r="JT258" s="610"/>
      <c r="JU258" s="610"/>
      <c r="JV258" s="610"/>
      <c r="JW258" s="610"/>
      <c r="JX258" s="610"/>
      <c r="JY258" s="771"/>
      <c r="JZ258" s="610"/>
      <c r="KA258" s="610"/>
      <c r="KB258" s="610"/>
      <c r="KC258" s="610"/>
      <c r="KD258" s="610"/>
      <c r="KE258" s="610"/>
      <c r="KF258" s="610"/>
      <c r="KG258" s="610"/>
      <c r="KH258" s="610"/>
      <c r="KI258" s="610"/>
      <c r="KL258" s="803" t="str">
        <f>IF(Table1[[#This Row],[GTIN]]&lt;&gt;"",Table1[[#This Row],[GTIN]],"")</f>
        <v/>
      </c>
      <c r="KM258" s="804" t="str">
        <f>Table1[[#This Row],[Kreditor]]</f>
        <v/>
      </c>
      <c r="KN258" s="805" t="str">
        <f>IF(Table1[[#This Row],[Gültig ab (Datum)]]&lt;&gt;"",Table1[[#This Row],[Gültig ab (Datum)]],"")</f>
        <v/>
      </c>
      <c r="KO258" s="805" t="str">
        <f>Table1[[#This Row],[Gültig bis]]</f>
        <v/>
      </c>
      <c r="KP258" s="818" t="str">
        <f>IF(Table1[[#This Row],[Artikel verpackt? 
(X=Ja)]]="","",Table1[[#This Row],[Artikel verpackt? 
(X=Ja)]])</f>
        <v/>
      </c>
      <c r="KQ258" s="806" t="str">
        <f>IF(Table1[[#This Row],[Verpackung recyclingfähig?
(X=Ja)]]="","",Table1[[#This Row],[Verpackung recyclingfähig?
(X=Ja)]])</f>
        <v/>
      </c>
      <c r="KR258" s="807"/>
      <c r="KS258" s="808"/>
      <c r="KT258" s="809"/>
      <c r="KU258" s="809"/>
      <c r="KV258" s="809"/>
      <c r="KW258" s="809"/>
      <c r="KX258" s="809"/>
      <c r="KY258" s="809"/>
      <c r="KZ258" s="810"/>
      <c r="LA258" s="811" t="str">
        <f>IF(Table1[[#This Row],[Hauptkörper - B1 - Art]]="","",VLOOKUP(Table1[[#This Row],[Hauptkörper - B1 - Art]],'DD FD'!B:C,2,FALSE))</f>
        <v/>
      </c>
      <c r="LB258" s="812" t="str">
        <f>IF(Table1[[#This Row],[Hauptkörper - B1 - Fraktion]]="","",VLOOKUP(Table1[[#This Row],[Hauptkörper - B1 - Fraktion]],'DD FD'!H:J,3,FALSE))</f>
        <v/>
      </c>
      <c r="LC258" s="809" t="str">
        <f>IF(Table1[[#This Row],[Hauptkörper - B1 - Gewicht
(in G)]]="","",Table1[[#This Row],[Hauptkörper - B1 - Gewicht
(in G)]])</f>
        <v/>
      </c>
      <c r="LD258" s="809" t="str">
        <f>IF(Table1[[#This Row],[Hauptkörper - B1 - Lizenzierungs-pflichtig? (X=Ja)]]="","",Table1[[#This Row],[Hauptkörper - B1 - Lizenzierungs-pflichtig? (X=Ja)]])</f>
        <v/>
      </c>
      <c r="LE258" s="812" t="str">
        <f>IF(Table1[[#This Row],[Hauptkörper - B1 - Virgin Material]]="","",VLOOKUP(Table1[[#This Row],[Hauptkörper - B1 - Virgin Material]],'DD FD'!AJ:AK,2,FALSE))</f>
        <v/>
      </c>
      <c r="LF258" s="813" t="str">
        <f>IF(Table1[[#This Row],[Hauptkörper - B1 - Virgin Material Anteil (in %)]]="","",Table1[[#This Row],[Hauptkörper - B1 - Virgin Material Anteil (in %)]])</f>
        <v/>
      </c>
      <c r="LG258" s="812" t="str">
        <f>IF(Table1[[#This Row],[Hauptkörper - B1 - Recyceltes Material]]="","",VLOOKUP(Table1[[#This Row],[Hauptkörper - B1 - Recyceltes Material]],'DD FD'!AL:AM,2,FALSE))</f>
        <v/>
      </c>
      <c r="LH258" s="813" t="str">
        <f>IF(Table1[[#This Row],[Hauptkörper - B1 - Recyceltes Material Anteil (in %)]]="","",Table1[[#This Row],[Hauptkörper - B1 - Recyceltes Material Anteil (in %)]])</f>
        <v/>
      </c>
      <c r="LI258" s="814" t="str">
        <f>IF(Table1[[#This Row],[Hauptkörper - B1 - Beschichtung]]="","",VLOOKUP(Table1[[#This Row],[Hauptkörper - B1 - Beschichtung]],'DD FD'!AE:AF,2,FALSE))</f>
        <v/>
      </c>
      <c r="LJ258" s="815" t="str">
        <f>IF(Table1[[#This Row],[Hauptkörper - B1 - Beschichtung Anteil (in %)]]="","",Table1[[#This Row],[Hauptkörper - B1 - Beschichtung Anteil (in %)]])</f>
        <v/>
      </c>
      <c r="LK258" s="811" t="str">
        <f>IF(Table1[[#This Row],[Hauptkörper - B2 - Art]]="","",VLOOKUP(Table1[[#This Row],[Hauptkörper - B2 - Art]],'DD FD'!B:C,2,FALSE))</f>
        <v/>
      </c>
      <c r="LL258" s="812" t="str">
        <f>IF(Table1[[#This Row],[Hauptkörper - B2 - Fraktion]]="","",VLOOKUP(Table1[[#This Row],[Hauptkörper - B2 - Fraktion]],'DD FD'!H:J,3,FALSE))</f>
        <v/>
      </c>
      <c r="LM258" s="809" t="str">
        <f>IF(Table1[[#This Row],[Hauptkörper - B2 - Gewicht
(in G)]]="","",Table1[[#This Row],[Hauptkörper - B2 - Gewicht
(in G)]])</f>
        <v/>
      </c>
      <c r="LN258" s="809" t="str">
        <f>IF(Table1[[#This Row],[Hauptkörper - B2 - Lizenzierungs-pflichtig? (X=Ja)]]="","",Table1[[#This Row],[Hauptkörper - B2 - Lizenzierungs-pflichtig? (X=Ja)]])</f>
        <v/>
      </c>
      <c r="LO258" s="812" t="str">
        <f>IF(Table1[[#This Row],[Hauptkörper - B2 - Virgin Material]]="","",VLOOKUP(Table1[[#This Row],[Hauptkörper - B2 - Virgin Material]],'DD FD'!AJ:AK,2,FALSE))</f>
        <v/>
      </c>
      <c r="LP258" s="813" t="str">
        <f>IF(Table1[[#This Row],[Hauptkörper - B2 - Virgin Material Anteil (in %)]]="","",Table1[[#This Row],[Hauptkörper - B2 - Virgin Material Anteil (in %)]])</f>
        <v/>
      </c>
      <c r="LQ258" s="812" t="str">
        <f>IF(Table1[[#This Row],[Hauptkörper - B2 - Recyceltes Material]]="","",VLOOKUP(Table1[[#This Row],[Hauptkörper - B2 - Recyceltes Material]],'DD FD'!AL:AM,2,FALSE))</f>
        <v/>
      </c>
      <c r="LR258" s="813" t="str">
        <f>IF(Table1[[#This Row],[Hauptkörper - B2 - Recyceltes Material Anteil (in %)]]="","",Table1[[#This Row],[Hauptkörper - B2 - Recyceltes Material Anteil (in %)]])</f>
        <v/>
      </c>
      <c r="LS258" s="812" t="str">
        <f>IF(Table1[[#This Row],[Hauptkörper - B2 - Beschichtung]]="","",VLOOKUP(Table1[[#This Row],[Hauptkörper - B2 - Beschichtung]],'DD FD'!AE:AF,2,FALSE))</f>
        <v/>
      </c>
      <c r="LT258" s="815" t="str">
        <f>IF(Table1[[#This Row],[Hauptkörper - B2 - Beschichtung Anteil (in %)]]="","",Table1[[#This Row],[Hauptkörper - B2 - Beschichtung Anteil (in %)]])</f>
        <v/>
      </c>
      <c r="LU258" s="811" t="str">
        <f>IF(Table1[[#This Row],[Hauptkörper - B3 - Art]]="","",VLOOKUP(Table1[[#This Row],[Hauptkörper - B3 - Art]],'DD FD'!B:C,2,FALSE))</f>
        <v/>
      </c>
      <c r="LV258" s="812" t="str">
        <f>IF(Table1[[#This Row],[Hauptkörper - B3 - Fraktion]]="","",VLOOKUP(Table1[[#This Row],[Hauptkörper - B3 - Fraktion]],'DD FD'!H:J,3,FALSE))</f>
        <v/>
      </c>
      <c r="LW258" s="809" t="str">
        <f>IF(Table1[[#This Row],[Hauptkörper - B3 - Gewicht
(in G)]]="","",Table1[[#This Row],[Hauptkörper - B3 - Gewicht
(in G)]])</f>
        <v/>
      </c>
      <c r="LX258" s="809" t="str">
        <f>IF(Table1[[#This Row],[Hauptkörper - B3 - Lizenzierungs-pflichtig? (X=Ja)]]="","",Table1[[#This Row],[Hauptkörper - B3 - Lizenzierungs-pflichtig? (X=Ja)]])</f>
        <v/>
      </c>
      <c r="LY258" s="812" t="str">
        <f>IF(Table1[[#This Row],[Hauptkörper - B3 - Virgin Material]]="","",VLOOKUP(Table1[[#This Row],[Hauptkörper - B3 - Virgin Material]],'DD FD'!AJ:AK,2,FALSE))</f>
        <v/>
      </c>
      <c r="LZ258" s="813" t="str">
        <f>IF(Table1[[#This Row],[Hauptkörper - B3 - Virgin Material Anteil (in %)]]="","",Table1[[#This Row],[Hauptkörper - B3 - Virgin Material Anteil (in %)]])</f>
        <v/>
      </c>
      <c r="MA258" s="812" t="str">
        <f>IF(Table1[[#This Row],[Hauptkörper - B3 - Recyceltes Material]]="","",VLOOKUP(Table1[[#This Row],[Hauptkörper - B3 - Recyceltes Material]],'DD FD'!AL:AM,2,FALSE))</f>
        <v/>
      </c>
      <c r="MB258" s="813" t="str">
        <f>IF(Table1[[#This Row],[Hauptkörper - B3 - Recyceltes Material Anteil (in %)]]="","",Table1[[#This Row],[Hauptkörper - B3 - Recyceltes Material Anteil (in %)]])</f>
        <v/>
      </c>
      <c r="MC258" s="812" t="str">
        <f>IF(Table1[[#This Row],[Hauptkörper - B3 - Beschichtung]]="","",VLOOKUP(Table1[[#This Row],[Hauptkörper - B3 - Beschichtung]],'DD FD'!AE:AF,2,FALSE))</f>
        <v/>
      </c>
      <c r="MD258" s="815" t="str">
        <f>IF(Table1[[#This Row],[Hauptkörper - B3 - Beschichtung Anteil (in %)]]="","",Table1[[#This Row],[Hauptkörper - B3 - Beschichtung Anteil (in %)]])</f>
        <v/>
      </c>
      <c r="ME258" s="811" t="str">
        <f>IF(Table1[[#This Row],[Verschluss - B1 - Art]]="","",VLOOKUP(Table1[[#This Row],[Verschluss - B1 - Art]],'DD FD'!D:E,2,FALSE))</f>
        <v/>
      </c>
      <c r="MF258" s="812" t="str">
        <f>IF(Table1[[#This Row],[Verschluss - B1 - Fraktion]]="","",VLOOKUP(Table1[[#This Row],[Verschluss - B1 - Fraktion]],'DD FD'!H:J,3,FALSE))</f>
        <v/>
      </c>
      <c r="MG258" s="809" t="str">
        <f>IF(Table1[[#This Row],[Verschluss - B1 - Gewicht (in G)]]="","",Table1[[#This Row],[Verschluss - B1 - Gewicht (in G)]])</f>
        <v/>
      </c>
      <c r="MH258" s="809" t="str">
        <f>IF(Table1[[#This Row],[Verschluss - B1 - Lizenzierungs-pflichtig? (X=Ja)]]="","",Table1[[#This Row],[Verschluss - B1 - Lizenzierungs-pflichtig? (X=Ja)]])</f>
        <v/>
      </c>
      <c r="MI258" s="809" t="str">
        <f>IF(Table1[[#This Row],[Verschluss - B1 - Trennbar vom Hauptkörper? (X=Ja)]]="","",Table1[[#This Row],[Verschluss - B1 - Trennbar vom Hauptkörper? (X=Ja)]])</f>
        <v/>
      </c>
      <c r="MJ258" s="812" t="str">
        <f>IF(Table1[[#This Row],[Verschluss - B1 - Virgin Material]]="","",VLOOKUP(Table1[[#This Row],[Verschluss - B1 - Virgin Material]],'DD FD'!AJ:AK,2,FALSE))</f>
        <v/>
      </c>
      <c r="MK258" s="813" t="str">
        <f>IF(Table1[[#This Row],[Verschluss - B1 - Virgin Material Anteil (in %)]]="","",Table1[[#This Row],[Verschluss - B1 - Virgin Material Anteil (in %)]])</f>
        <v/>
      </c>
      <c r="ML258" s="812" t="str">
        <f>IF(Table1[[#This Row],[Verschluss - B1 - Recyceltes Material]]="","",VLOOKUP(Table1[[#This Row],[Verschluss - B1 - Recyceltes Material]],'DD FD'!AL:AM,2,FALSE))</f>
        <v/>
      </c>
      <c r="MM258" s="813" t="str">
        <f>IF(Table1[[#This Row],[Verschluss - B1 - Recyceltes Material Anteil (in %)]]="","",Table1[[#This Row],[Verschluss - B1 - Recyceltes Material Anteil (in %)]])</f>
        <v/>
      </c>
      <c r="MN258" s="812" t="str">
        <f>IF(Table1[[#This Row],[Verschluss - B1 - Beschichtung]]="","",VLOOKUP(Table1[[#This Row],[Verschluss - B1 - Beschichtung]],'DD FD'!AE:AF,2,FALSE))</f>
        <v/>
      </c>
      <c r="MO258" s="815" t="str">
        <f>IF(Table1[[#This Row],[Verschluss - B1 - Beschichtung Anteil (in %)]]="","",Table1[[#This Row],[Verschluss - B1 - Beschichtung Anteil (in %)]])</f>
        <v/>
      </c>
      <c r="MP258" s="811" t="str">
        <f>IF(Table1[[#This Row],[Verschluss - B2 - Art]]="","",VLOOKUP(Table1[[#This Row],[Verschluss - B2 - Art]],'DD FD'!D:E,2,FALSE))</f>
        <v/>
      </c>
      <c r="MQ258" s="812" t="str">
        <f>IF(Table1[[#This Row],[Verschluss - B2 - Fraktion]]="","",VLOOKUP(Table1[[#This Row],[Verschluss - B2 - Fraktion]],'DD FD'!H:J,3,FALSE))</f>
        <v/>
      </c>
      <c r="MR258" s="809" t="str">
        <f>IF(Table1[[#This Row],[Verschluss - B2 - Gewicht (in G)]]="","",Table1[[#This Row],[Verschluss - B2 - Gewicht (in G)]])</f>
        <v/>
      </c>
      <c r="MS258" s="809" t="str">
        <f>IF(Table1[[#This Row],[Verschluss - B2 - Lizenzierungs-pflichtig? (X=Ja)]]="","",Table1[[#This Row],[Verschluss - B2 - Lizenzierungs-pflichtig? (X=Ja)]])</f>
        <v/>
      </c>
      <c r="MT258" s="809" t="str">
        <f>IF(Table1[[#This Row],[Verschluss - B2 - Trennbar vom Hauptkörper? (X=Ja)]]="","",Table1[[#This Row],[Verschluss - B2 - Trennbar vom Hauptkörper? (X=Ja)]])</f>
        <v/>
      </c>
      <c r="MU258" s="812" t="str">
        <f>IF(Table1[[#This Row],[Verschluss - B2 - Virgin Material]]="","",VLOOKUP(Table1[[#This Row],[Verschluss - B2 - Virgin Material]],'DD FD'!AJ:AK,2,FALSE))</f>
        <v/>
      </c>
      <c r="MV258" s="813" t="str">
        <f>IF(Table1[[#This Row],[Verschluss - B2 - Virgin Material Anteil (in %)]]="","",Table1[[#This Row],[Verschluss - B2 - Virgin Material Anteil (in %)]])</f>
        <v/>
      </c>
      <c r="MW258" s="812" t="str">
        <f>IF(Table1[[#This Row],[Verschluss - B2 - Recyceltes Material]]="","",VLOOKUP(Table1[[#This Row],[Verschluss - B2 - Recyceltes Material]],'DD FD'!AL:AM,2,FALSE))</f>
        <v/>
      </c>
      <c r="MX258" s="813" t="str">
        <f>IF(Table1[[#This Row],[Verschluss - B2 - Recyceltes Material Anteil (in %)]]="","",Table1[[#This Row],[Verschluss - B2 - Recyceltes Material Anteil (in %)]])</f>
        <v/>
      </c>
      <c r="MY258" s="812" t="str">
        <f>IF(Table1[[#This Row],[Verschluss - B2 - Beschichtung]]="","",VLOOKUP(Table1[[#This Row],[Verschluss - B2 - Beschichtung]],'DD FD'!AE:AF,2,FALSE))</f>
        <v/>
      </c>
      <c r="MZ258" s="815" t="str">
        <f>IF(Table1[[#This Row],[Verschluss - B2 - Beschichtung Anteil (in %)]]="","",Table1[[#This Row],[Verschluss - B2 - Beschichtung Anteil (in %)]])</f>
        <v/>
      </c>
      <c r="NA258" s="811" t="str">
        <f>IF(Table1[[#This Row],[Verschluss - B3 - Art]]="","",VLOOKUP(Table1[[#This Row],[Verschluss - B3 - Art]],'DD FD'!D:E,2,FALSE))</f>
        <v/>
      </c>
      <c r="NB258" s="812" t="str">
        <f>IF(Table1[[#This Row],[Verschluss - B3 - Fraktion]]="","",VLOOKUP(Table1[[#This Row],[Verschluss - B3 - Fraktion]],'DD FD'!H:J,3,FALSE))</f>
        <v/>
      </c>
      <c r="NC258" s="809" t="str">
        <f>IF(Table1[[#This Row],[Verschluss - B3 - Gewicht (in G)]]="","",Table1[[#This Row],[Verschluss - B3 - Gewicht (in G)]])</f>
        <v/>
      </c>
      <c r="ND258" s="809" t="str">
        <f>IF(Table1[[#This Row],[Verschluss - B3 - Lizenzierungs-pflichtig? (X=Ja)]]="","",Table1[[#This Row],[Verschluss - B3 - Lizenzierungs-pflichtig? (X=Ja)]])</f>
        <v/>
      </c>
      <c r="NE258" s="809" t="str">
        <f>IF(Table1[[#This Row],[Verschluss - B3 - Trennbar vom Hauptkörper? (X=Ja)]]="","",Table1[[#This Row],[Verschluss - B3 - Trennbar vom Hauptkörper? (X=Ja)]])</f>
        <v/>
      </c>
      <c r="NF258" s="812" t="str">
        <f>IF(Table1[[#This Row],[Verschluss - B3 - Virgin Material]]="","",VLOOKUP(Table1[[#This Row],[Verschluss - B3 - Virgin Material]],'DD FD'!AJ:AK,2,FALSE))</f>
        <v/>
      </c>
      <c r="NG258" s="813" t="str">
        <f>IF(Table1[[#This Row],[Verschluss - B3 - Virgin Material Anteil (in %)]]="","",Table1[[#This Row],[Verschluss - B3 - Virgin Material Anteil (in %)]])</f>
        <v/>
      </c>
      <c r="NH258" s="812" t="str">
        <f>IF(Table1[[#This Row],[Verschluss - B3 - Recyceltes Material]]="","",VLOOKUP(Table1[[#This Row],[Verschluss - B3 - Recyceltes Material]],'DD FD'!AL:AM,2,FALSE))</f>
        <v/>
      </c>
      <c r="NI258" s="813" t="str">
        <f>IF(Table1[[#This Row],[Verschluss - B3 - Recyceltes Material Anteil (in %)]]="","",Table1[[#This Row],[Verschluss - B3 - Recyceltes Material Anteil (in %)]])</f>
        <v/>
      </c>
      <c r="NJ258" s="812" t="str">
        <f>IF(Table1[[#This Row],[Verschluss - B3 - Beschichtung]]="","",VLOOKUP(Table1[[#This Row],[Verschluss - B3 - Beschichtung]],'DD FD'!AE:AF,2,FALSE))</f>
        <v/>
      </c>
      <c r="NK258" s="815" t="str">
        <f>IF(Table1[[#This Row],[Verschluss - B3 - Beschichtung Anteil (in %)]]="","",Table1[[#This Row],[Verschluss - B3 - Beschichtung Anteil (in %)]])</f>
        <v/>
      </c>
      <c r="NL258" s="811" t="str">
        <f>IF(Table1[[#This Row],[Etikett - B1 - Art]]="","",VLOOKUP(Table1[[#This Row],[Etikett - B1 - Art]],'DD FD'!F:G,2,FALSE))</f>
        <v/>
      </c>
      <c r="NM258" s="812" t="str">
        <f>IF(Table1[[#This Row],[Etikett - B1 - Fraktion]]="","",VLOOKUP(Table1[[#This Row],[Etikett - B1 - Fraktion]],'DD FD'!H:J,3,FALSE))</f>
        <v/>
      </c>
      <c r="NN258" s="809" t="str">
        <f>IF(Table1[[#This Row],[Etikett - B1 - Gewicht (in G)]]="","",Table1[[#This Row],[Etikett - B1 - Gewicht (in G)]])</f>
        <v/>
      </c>
      <c r="NO258" s="809" t="str">
        <f>IF(Table1[[#This Row],[Etikett - B1 - Lizenzierungs-pflichtig? (X=Ja)]]="","",Table1[[#This Row],[Etikett - B1 - Lizenzierungs-pflichtig? (X=Ja)]])</f>
        <v/>
      </c>
      <c r="NP258" s="809" t="str">
        <f>IF(Table1[[#This Row],[Etikett - B1 - Trennbar vom Hauptkörper? (X=Ja)]]="","",Table1[[#This Row],[Etikett - B1 - Trennbar vom Hauptkörper? (X=Ja)]])</f>
        <v/>
      </c>
      <c r="NQ258" s="812" t="str">
        <f>IF(Table1[[#This Row],[Etikett - B1 - Virgin Material]]="","",VLOOKUP(Table1[[#This Row],[Etikett - B1 - Virgin Material]],'DD FD'!AJ:AK,2,FALSE))</f>
        <v/>
      </c>
      <c r="NR258" s="813" t="str">
        <f>IF(Table1[[#This Row],[Etikett - B1 - Virgin Material Anteil (in %)]]="","",Table1[[#This Row],[Etikett - B1 - Virgin Material Anteil (in %)]])</f>
        <v/>
      </c>
      <c r="NS258" s="812" t="str">
        <f>IF(Table1[[#This Row],[Etikett - B1 - Recyceltes Material]]="","",VLOOKUP(Table1[[#This Row],[Etikett - B1 - Recyceltes Material]],'DD FD'!AL:AM,2,FALSE))</f>
        <v/>
      </c>
      <c r="NT258" s="813" t="str">
        <f>IF(Table1[[#This Row],[Etikett - B1 - Recyceltes Material Anteil (in %)]]="","",Table1[[#This Row],[Etikett - B1 - Recyceltes Material Anteil (in %)]])</f>
        <v/>
      </c>
      <c r="NU258" s="812" t="str">
        <f>IF(Table1[[#This Row],[Etikett - B1 - Beschichtung]]="","",VLOOKUP(Table1[[#This Row],[Etikett - B1 - Beschichtung]],'DD FD'!AE:AF,2,FALSE))</f>
        <v/>
      </c>
      <c r="NV258" s="815" t="str">
        <f>IF(Table1[[#This Row],[Etikett - B1 - Beschichtung Anteil (in %)]]="","",Table1[[#This Row],[Etikett - B1 - Beschichtung Anteil (in %)]])</f>
        <v/>
      </c>
      <c r="NW258" s="811" t="str">
        <f>IF(Table1[[#This Row],[Etikett - B2 - Art]]="","",VLOOKUP(Table1[[#This Row],[Etikett - B2 - Art]],'DD FD'!F:G,2,FALSE))</f>
        <v/>
      </c>
      <c r="NX258" s="812" t="str">
        <f>IF(Table1[[#This Row],[Etikett - B2 - Fraktion]]="","",VLOOKUP(Table1[[#This Row],[Etikett - B2 - Fraktion]],'DD FD'!H:J,3,FALSE))</f>
        <v/>
      </c>
      <c r="NY258" s="809" t="str">
        <f>IF(Table1[[#This Row],[Etikett - B2 - Gewicht (in G)]]="","",Table1[[#This Row],[Etikett - B2 - Gewicht (in G)]])</f>
        <v/>
      </c>
      <c r="NZ258" s="809" t="str">
        <f>IF(Table1[[#This Row],[Etikett - B2 - Lizenzierungs-pflichtig? (X=Ja)]]="","",Table1[[#This Row],[Etikett - B2 - Lizenzierungs-pflichtig? (X=Ja)]])</f>
        <v/>
      </c>
      <c r="OA258" s="809" t="str">
        <f>IF(Table1[[#This Row],[Etikett - B2 - Trennbar vom Hauptkörper? (X=Ja)]]="","",Table1[[#This Row],[Etikett - B2 - Trennbar vom Hauptkörper? (X=Ja)]])</f>
        <v/>
      </c>
      <c r="OB258" s="812" t="str">
        <f>IF(Table1[[#This Row],[Etikett - B2 - Virgin Material]]="","",VLOOKUP(Table1[[#This Row],[Etikett - B2 - Virgin Material]],'DD FD'!AJ:AK,2,FALSE))</f>
        <v/>
      </c>
      <c r="OC258" s="813" t="str">
        <f>IF(Table1[[#This Row],[Etikett - B2 - Virgin Material Anteil (in %)]]="","",Table1[[#This Row],[Etikett - B2 - Virgin Material Anteil (in %)]])</f>
        <v/>
      </c>
      <c r="OD258" s="812" t="str">
        <f>IF(Table1[[#This Row],[Etikett - B2 - Recyceltes Material]]="","",VLOOKUP(Table1[[#This Row],[Etikett - B2 - Recyceltes Material]],'DD FD'!AL:AM,2,FALSE))</f>
        <v/>
      </c>
      <c r="OE258" s="813" t="str">
        <f>IF(Table1[[#This Row],[Etikett - B2 - Recyceltes Material Anteil (in %)]]="","",Table1[[#This Row],[Etikett - B2 - Recyceltes Material Anteil (in %)]])</f>
        <v/>
      </c>
      <c r="OF258" s="812" t="str">
        <f>IF(Table1[[#This Row],[Etikett - B2 - Beschichtung]]="","",VLOOKUP(Table1[[#This Row],[Etikett - B2 - Beschichtung]],'DD FD'!AE:AF,2,FALSE))</f>
        <v/>
      </c>
      <c r="OG258" s="815" t="str">
        <f>IF(Table1[[#This Row],[Etikett - B2 - Beschichtung Anteil (in %)]]="","",Table1[[#This Row],[Etikett - B2 - Beschichtung Anteil (in %)]])</f>
        <v/>
      </c>
      <c r="OH258" s="811" t="str">
        <f>IF(Table1[[#This Row],[Etikett - B3 - Art]]="","",VLOOKUP(Table1[[#This Row],[Etikett - B3 - Art]],'DD FD'!F:G,2,FALSE))</f>
        <v/>
      </c>
      <c r="OI258" s="812" t="str">
        <f>IF(Table1[[#This Row],[Etikett - B3 - Fraktion]]="","",VLOOKUP(Table1[[#This Row],[Etikett - B3 - Fraktion]],'DD FD'!H:J,3,FALSE))</f>
        <v/>
      </c>
      <c r="OJ258" s="809" t="str">
        <f>IF(Table1[[#This Row],[Etikett - B3 - Gewicht (in G)]]="","",Table1[[#This Row],[Etikett - B3 - Gewicht (in G)]])</f>
        <v/>
      </c>
      <c r="OK258" s="809" t="str">
        <f>IF(Table1[[#This Row],[Etikett - B3 - Lizenzierungs-pflichtig? (X=Ja)]]="","",Table1[[#This Row],[Etikett - B3 - Lizenzierungs-pflichtig? (X=Ja)]])</f>
        <v/>
      </c>
      <c r="OL258" s="809" t="str">
        <f>IF(Table1[[#This Row],[Etikett - B3 - Trennbar vom Hauptkörper? (X=Ja)]]="","",Table1[[#This Row],[Etikett - B3 - Trennbar vom Hauptkörper? (X=Ja)]])</f>
        <v/>
      </c>
      <c r="OM258" s="812" t="str">
        <f>IF(Table1[[#This Row],[Etikett - B3 - Virgin Material]]="","",VLOOKUP(Table1[[#This Row],[Etikett - B3 - Virgin Material]],'DD FD'!AJ:AK,2,FALSE))</f>
        <v/>
      </c>
      <c r="ON258" s="813" t="str">
        <f>IF(Table1[[#This Row],[Etikett - B3 - Virgin Material Anteil (in %)]]="","",Table1[[#This Row],[Etikett - B3 - Virgin Material Anteil (in %)]])</f>
        <v/>
      </c>
      <c r="OO258" s="812" t="str">
        <f>IF(Table1[[#This Row],[Etikett - B3 - Recyceltes Material]]="","",VLOOKUP(Table1[[#This Row],[Etikett - B3 - Recyceltes Material]],'DD FD'!AL:AM,2,FALSE))</f>
        <v/>
      </c>
      <c r="OP258" s="813" t="str">
        <f>IF(Table1[[#This Row],[Etikett - B3 - Recyceltes Material Anteil (in %)]]="","",Table1[[#This Row],[Etikett - B3 - Recyceltes Material Anteil (in %)]])</f>
        <v/>
      </c>
      <c r="OQ258" s="812" t="str">
        <f>IF(Table1[[#This Row],[Etikett - B3 - Beschichtung]]="","",VLOOKUP(Table1[[#This Row],[Etikett - B3 - Beschichtung]],'DD FD'!AE:AF,2,FALSE))</f>
        <v/>
      </c>
      <c r="OR258" s="861" t="str">
        <f>IF(Table1[[#This Row],[Etikett - B3 - Beschichtung Anteil (in %)]]="","",Table1[[#This Row],[Etikett - B3 - Beschichtung Anteil (in %)]])</f>
        <v/>
      </c>
      <c r="OS258" s="866">
        <f>ROUNDUP(SUM(
IF(AND(LB258='DD FD'!$J$7,LD258='DD FD'!$AI$3),LC258,0),
IF(AND(LL258='DD FD'!$J$7,LN258='DD FD'!$AI$3),LM258,0),
IF(AND(LV258='DD FD'!$J$7,LX258='DD FD'!$AI$3),LW258,0),
IF(AND(MF258='DD FD'!$J$7,MH258='DD FD'!$AI$3),MG258,0),
IF(AND(MQ258='DD FD'!$J$7,MS258='DD FD'!$AI$3),MR258,0),
IF(AND(NB258='DD FD'!$J$7,ND258='DD FD'!$AI$3),NC258,0),
IF(AND(NM258='DD FD'!$J$7,NO258='DD FD'!$AI$3),NN258,0),
IF(AND(NX258='DD FD'!$J$7,NZ258='DD FD'!$AI$3),NY258,0),
IF(AND(OI258='DD FD'!$J$7,OK258='DD FD'!$AI$3),OJ258,0),
),2)</f>
        <v>0</v>
      </c>
      <c r="OT258" s="865">
        <f>ROUNDUP(SUM(
IF(AND(LB258='DD FD'!$J$6,LD258='DD FD'!$AI$3),LC258,0),
IF(AND(LL258='DD FD'!$J$6,LN258='DD FD'!$AI$3),LM258,0),
IF(AND(LV258='DD FD'!$J$6,LX258='DD FD'!$AI$3),LW258,0),
IF(AND(MF258='DD FD'!$J$6,MH258='DD FD'!$AI$3),MG258,0),
IF(AND(MQ258='DD FD'!$J$6,MS258='DD FD'!$AI$3),MR258,0),
IF(AND(NB258='DD FD'!$J$6,ND258='DD FD'!$AI$3),NC258,0),
IF(AND(NM258='DD FD'!$J$6,NO258='DD FD'!$AI$3),NN258,0),
IF(AND(NX258='DD FD'!$J$6,NZ258='DD FD'!$AI$3),NY258,0),
IF(AND(OI258='DD FD'!$J$6,OK258='DD FD'!$AI$3),OJ258,0),
),2)</f>
        <v>0</v>
      </c>
      <c r="OU258" s="865">
        <f>ROUNDUP(SUM(
IF(AND(LB258='DD FD'!$J$10,LD258='DD FD'!$AI$3),LC258,0),
IF(AND(LL258='DD FD'!$J$10,LN258='DD FD'!$AI$3),LM258,0),
IF(AND(LV258='DD FD'!$J$10,LX258='DD FD'!$AI$3),LW258,0),
IF(AND(MF258='DD FD'!$J$10,MH258='DD FD'!$AI$3),MG258,0),
IF(AND(MQ258='DD FD'!$J$10,MS258='DD FD'!$AI$3),MR258,0),
IF(AND(NB258='DD FD'!$J$10,ND258='DD FD'!$AI$3),NC258,0),
IF(AND(NM258='DD FD'!$J$10,NO258='DD FD'!$AI$3),NN258,0),
IF(AND(NX258='DD FD'!$J$10,NZ258='DD FD'!$AI$3),NY258,0),
IF(AND(OI258='DD FD'!$J$10,OK258='DD FD'!$AI$3),OJ258,0),
),2)</f>
        <v>0</v>
      </c>
      <c r="OV258" s="865">
        <f>ROUNDUP(SUM(
IF(AND(LB258='DD FD'!$J$8,LD258='DD FD'!$AI$3),LC258,0),
IF(AND(LL258='DD FD'!$J$8,LN258='DD FD'!$AI$3),LM258,0),
IF(AND(LV258='DD FD'!$J$8,LX258='DD FD'!$AI$3),LW258,0),
IF(AND(MF258='DD FD'!$J$8,MH258='DD FD'!$AI$3),MG258,0),
IF(AND(MQ258='DD FD'!$J$8,MS258='DD FD'!$AI$3),MR258,0),
IF(AND(NB258='DD FD'!$J$8,ND258='DD FD'!$AI$3),NC258,0),
IF(AND(NM258='DD FD'!$J$8,NO258='DD FD'!$AI$3),NN258,0),
IF(AND(NX258='DD FD'!$J$8,NZ258='DD FD'!$AI$3),NY258,0),
IF(AND(OI258='DD FD'!$J$8,OK258='DD FD'!$AI$3),OJ258,0),
),2)</f>
        <v>0</v>
      </c>
      <c r="OW258" s="865">
        <f>ROUNDUP(SUM(
IF(AND(LB258='DD FD'!$J$5,LD258='DD FD'!$AI$3),LC258,0),
IF(AND(LL258='DD FD'!$J$5,LN258='DD FD'!$AI$3),LM258,0),
IF(AND(LV258='DD FD'!$J$5,LX258='DD FD'!$AI$3),LW258,0),
IF(AND(MF258='DD FD'!$J$5,MH258='DD FD'!$AI$3),MG258,0),
IF(AND(MQ258='DD FD'!$J$5,MS258='DD FD'!$AI$3),MR258,0),
IF(AND(NB258='DD FD'!$J$5,ND258='DD FD'!$AI$3),NC258,0),
IF(AND(NM258='DD FD'!$J$5,NO258='DD FD'!$AI$3),NN258,0),
IF(AND(NX258='DD FD'!$J$5,NZ258='DD FD'!$AI$3),NY258,0),
IF(AND(OI258='DD FD'!$J$5,OK258='DD FD'!$AI$3),OJ258,0),
),2)</f>
        <v>0</v>
      </c>
      <c r="OX258" s="865">
        <f>ROUNDUP(SUM(
IF(AND(LB258='DD FD'!$J$9,LD258='DD FD'!$AI$3),LC258,0),
IF(AND(LL258='DD FD'!$J$9,LN258='DD FD'!$AI$3),LM258,0),
IF(AND(LV258='DD FD'!$J$9,LX258='DD FD'!$AI$3),LW258,0),
IF(AND(MF258='DD FD'!$J$9,MH258='DD FD'!$AI$3),MG258,0),
IF(AND(MQ258='DD FD'!$J$9,MS258='DD FD'!$AI$3),MR258,0),
IF(AND(NB258='DD FD'!$J$9,ND258='DD FD'!$AI$3),NC258,0),
IF(AND(NM258='DD FD'!$J$9,NO258='DD FD'!$AI$3),NN258,0),
IF(AND(NX258='DD FD'!$J$9,NZ258='DD FD'!$AI$3),NY258,0),
IF(AND(OI258='DD FD'!$J$9,OK258='DD FD'!$AI$3),OJ258,0),
),2)</f>
        <v>0</v>
      </c>
      <c r="OY258" s="865">
        <f>ROUNDUP(SUM(
IF(AND(LB258='DD FD'!$J$4,LD258='DD FD'!$AI$3),LC258,0),
IF(AND(LL258='DD FD'!$J$4,LN258='DD FD'!$AI$3),LM258,0),
IF(AND(LV258='DD FD'!$J$4,LX258='DD FD'!$AI$3),LW258,0),
IF(AND(MF258='DD FD'!$J$4,MH258='DD FD'!$AI$3),MG258,0),
IF(AND(MQ258='DD FD'!$J$4,MS258='DD FD'!$AI$3),MR258,0),
IF(AND(NB258='DD FD'!$J$4,ND258='DD FD'!$AI$3),NC258,0),
IF(AND(NM258='DD FD'!$J$4,NO258='DD FD'!$AI$3),NN258,0),
IF(AND(NX258='DD FD'!$J$4,NZ258='DD FD'!$AI$3),NY258,0),
IF(AND(OI258='DD FD'!$J$4,OK258='DD FD'!$AI$3),OJ258,0),
),2)</f>
        <v>0</v>
      </c>
      <c r="OZ258" s="867">
        <f>ROUNDUP(SUM(
IF(AND(LB258='DD FD'!$J$11,LD258='DD FD'!$AI$3),LC258,0),
IF(AND(LL258='DD FD'!$J$11,LN258='DD FD'!$AI$3),LM258,0),
IF(AND(LV258='DD FD'!$J$11,LX258='DD FD'!$AI$3),LW258,0),
IF(AND(MF258='DD FD'!$J$11,MH258='DD FD'!$AI$3),MG258,0),
IF(AND(MQ258='DD FD'!$J$11,MS258='DD FD'!$AI$3),MR258,0),
IF(AND(NB258='DD FD'!$J$11,ND258='DD FD'!$AI$3),NC258,0),
IF(AND(NM258='DD FD'!$J$11,NO258='DD FD'!$AI$3),NN258,0),
IF(AND(NX258='DD FD'!$J$11,NZ258='DD FD'!$AI$3),NY258,0),
IF(AND(OI258='DD FD'!$J$11,OK258='DD FD'!$AI$3),OJ258,0),
),2)</f>
        <v>0</v>
      </c>
    </row>
    <row r="259" spans="1:416">
      <c r="A259" s="663"/>
      <c r="B259" s="182"/>
      <c r="C259" s="282"/>
      <c r="D259" s="282"/>
      <c r="E259" s="183"/>
      <c r="F259" s="355"/>
      <c r="G259" s="359"/>
      <c r="H259" s="664"/>
      <c r="I259" s="173"/>
      <c r="J259" s="161" t="str">
        <f t="shared" si="81"/>
        <v/>
      </c>
      <c r="K259" s="633" t="str">
        <f t="shared" si="98"/>
        <v/>
      </c>
      <c r="L259" s="636"/>
      <c r="M259" s="124" t="str">
        <f t="shared" si="99"/>
        <v/>
      </c>
      <c r="N259" s="125" t="str">
        <f t="shared" si="82"/>
        <v/>
      </c>
      <c r="O259" s="175"/>
      <c r="P259" s="175"/>
      <c r="Q259" s="126" t="str">
        <f t="shared" si="100"/>
        <v/>
      </c>
      <c r="R259" s="184"/>
      <c r="S259" s="184"/>
      <c r="T259" s="182"/>
      <c r="U259" s="182"/>
      <c r="V259" s="182"/>
      <c r="W259" s="358"/>
      <c r="X259" s="182"/>
      <c r="Y259" s="183"/>
      <c r="Z259" s="123"/>
      <c r="AA259" s="176"/>
      <c r="AB259" s="176"/>
      <c r="AC259" s="176"/>
      <c r="AD259" s="176"/>
      <c r="AE259" s="176"/>
      <c r="AF259" s="176"/>
      <c r="AG259" s="127" t="str">
        <f t="shared" si="101"/>
        <v/>
      </c>
      <c r="AH259" s="127" t="str">
        <f t="shared" si="102"/>
        <v/>
      </c>
      <c r="AI259" s="370"/>
      <c r="AJ259" s="635"/>
      <c r="AK259" s="619" t="str">
        <f t="shared" si="103"/>
        <v/>
      </c>
      <c r="AL259" s="124" t="str">
        <f t="shared" si="83"/>
        <v/>
      </c>
      <c r="AM259" s="124" t="str">
        <f t="shared" si="84"/>
        <v/>
      </c>
      <c r="AN259" s="124" t="str">
        <f t="shared" si="85"/>
        <v/>
      </c>
      <c r="AO259" s="124" t="str">
        <f t="shared" si="86"/>
        <v/>
      </c>
      <c r="AP259" s="184"/>
      <c r="AQ259" s="182"/>
      <c r="AR259" s="182"/>
      <c r="AS259" s="182"/>
      <c r="AT259" s="182"/>
      <c r="AU259" s="127" t="str">
        <f t="shared" si="87"/>
        <v/>
      </c>
      <c r="AV259" s="354"/>
      <c r="AW259" s="127" t="str">
        <f t="shared" si="88"/>
        <v/>
      </c>
      <c r="AX259" s="144" t="str">
        <f t="shared" si="89"/>
        <v/>
      </c>
      <c r="AY259" s="182"/>
      <c r="AZ259" s="23"/>
      <c r="BA259" s="23"/>
      <c r="BB259" s="183"/>
      <c r="BC259" s="622"/>
      <c r="BD259" s="649" t="str">
        <f t="shared" si="104"/>
        <v/>
      </c>
      <c r="BE259" s="354"/>
      <c r="BF259" s="192" t="str">
        <f t="shared" si="105"/>
        <v/>
      </c>
      <c r="BG259" s="159"/>
      <c r="BH259" s="159"/>
      <c r="BI259" s="182"/>
      <c r="BJ259" s="194"/>
      <c r="BK259" s="194"/>
      <c r="BL259" s="194"/>
      <c r="BM259" s="127" t="str">
        <f t="shared" si="90"/>
        <v/>
      </c>
      <c r="BN259" s="194"/>
      <c r="BO259" s="178" t="str">
        <f t="shared" si="91"/>
        <v/>
      </c>
      <c r="BP259" s="191"/>
      <c r="BQ259" s="182"/>
      <c r="BR259" s="23"/>
      <c r="BS259" s="23"/>
      <c r="BT259" s="23"/>
      <c r="BU259" s="651"/>
      <c r="BV259" s="647"/>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633" t="str">
        <f t="shared" si="106"/>
        <v/>
      </c>
      <c r="DY259" s="736"/>
      <c r="DZ259" s="334"/>
      <c r="EA259" s="736"/>
      <c r="EB259" s="197"/>
      <c r="EC259" s="194"/>
      <c r="ED259" s="197"/>
      <c r="EE259" s="197"/>
      <c r="EF259" s="194"/>
      <c r="EG259" s="194"/>
      <c r="EH259" s="194"/>
      <c r="EI259" s="123" t="str">
        <f t="shared" si="92"/>
        <v/>
      </c>
      <c r="EJ259" s="194"/>
      <c r="EK259" s="620" t="str">
        <f t="shared" si="93"/>
        <v/>
      </c>
      <c r="EL259" s="756"/>
      <c r="EM259" s="620" t="str">
        <f t="shared" si="107"/>
        <v/>
      </c>
      <c r="EN259" s="733"/>
      <c r="EO259" s="163"/>
      <c r="EP259" s="163"/>
      <c r="EQ259" s="163"/>
      <c r="ER259" s="163"/>
      <c r="ES259" s="163"/>
      <c r="ET259" s="163"/>
      <c r="EU259" s="163"/>
      <c r="EV259" s="163"/>
      <c r="EW259" s="163"/>
      <c r="EX259" s="163"/>
      <c r="EY259" s="163"/>
      <c r="EZ259" s="163"/>
      <c r="FA259" s="163"/>
      <c r="FB259" s="163"/>
      <c r="FC259" s="742"/>
      <c r="FD259" s="648" t="str">
        <f t="shared" si="94"/>
        <v/>
      </c>
      <c r="FE259" s="183"/>
      <c r="FF259" s="201"/>
      <c r="FG259" s="201"/>
      <c r="FH259" s="201"/>
      <c r="FI259" s="201"/>
      <c r="FJ259" s="201"/>
      <c r="FK259" s="201"/>
      <c r="FL259" s="182"/>
      <c r="FM259" s="182"/>
      <c r="FN259" s="334"/>
      <c r="FO259" s="123" t="str">
        <f t="shared" si="95"/>
        <v/>
      </c>
      <c r="FP259" s="889" t="str">
        <f>IF(Table1[[#This Row],[Baumwollanteil (in %)]]&lt;&gt;"","05","")</f>
        <v/>
      </c>
      <c r="FQ259" s="999"/>
      <c r="FR259" s="179" t="str">
        <f t="shared" si="96"/>
        <v/>
      </c>
      <c r="FS259" s="175"/>
      <c r="FT259" s="175"/>
      <c r="FU259" s="175"/>
      <c r="FV259" s="745" t="str">
        <f t="shared" si="97"/>
        <v/>
      </c>
      <c r="FZ259" s="24"/>
      <c r="GA259" s="24"/>
      <c r="GC259" s="1010" t="str">
        <f>IF(Table1[[#This Row],[Global Trade Item Number (GTIN)]]="","",Table1[[#This Row],[Global Trade Item Number (GTIN)]])</f>
        <v/>
      </c>
      <c r="GD259" s="790" t="str">
        <f>IF(Table1[[#This Row],[WAWI-Nr./ Kreditoren-Nummer
(ASDV)]]&lt;&gt;"",Table1[[#This Row],[WAWI-Nr./ Kreditoren-Nummer
(ASDV)]],"")</f>
        <v/>
      </c>
      <c r="GE259" s="190"/>
      <c r="GF259" s="790" t="str">
        <f>IF(Table1[[#This Row],[Gültig ab (Datum)]]&lt;&gt;"","31.12.9999","")</f>
        <v/>
      </c>
      <c r="GG259" s="190"/>
      <c r="GH259" s="190"/>
      <c r="GI259" s="616"/>
      <c r="GJ259" s="765"/>
      <c r="GK259" s="763"/>
      <c r="GL259" s="617"/>
      <c r="GM259" s="617"/>
      <c r="GN259" s="617"/>
      <c r="GO259" s="617"/>
      <c r="GP259" s="617"/>
      <c r="GQ259" s="775"/>
      <c r="GR259" s="771"/>
      <c r="GS259" s="159"/>
      <c r="GT259" s="610"/>
      <c r="GU259" s="610"/>
      <c r="GV259" s="610"/>
      <c r="GW259" s="610"/>
      <c r="GX259" s="610"/>
      <c r="GY259" s="610"/>
      <c r="GZ259" s="610"/>
      <c r="HA259" s="610"/>
      <c r="HB259" s="771"/>
      <c r="HC259" s="610"/>
      <c r="HD259" s="610"/>
      <c r="HE259" s="610"/>
      <c r="HF259" s="610"/>
      <c r="HG259" s="610"/>
      <c r="HH259" s="610"/>
      <c r="HI259" s="610"/>
      <c r="HJ259" s="610"/>
      <c r="HK259" s="610"/>
      <c r="HL259" s="771"/>
      <c r="HM259" s="610"/>
      <c r="HN259" s="610"/>
      <c r="HO259" s="610"/>
      <c r="HP259" s="610"/>
      <c r="HQ259" s="610"/>
      <c r="HR259" s="610"/>
      <c r="HS259" s="610"/>
      <c r="HT259" s="610"/>
      <c r="HU259" s="610"/>
      <c r="HV259" s="771"/>
      <c r="HW259" s="610"/>
      <c r="HX259" s="610"/>
      <c r="HY259" s="610"/>
      <c r="HZ259" s="610"/>
      <c r="IA259" s="610"/>
      <c r="IB259" s="610"/>
      <c r="IC259" s="610"/>
      <c r="ID259" s="610"/>
      <c r="IE259" s="610"/>
      <c r="IF259" s="610"/>
      <c r="IG259" s="771"/>
      <c r="IH259" s="610"/>
      <c r="II259" s="610"/>
      <c r="IJ259" s="610"/>
      <c r="IK259" s="610"/>
      <c r="IL259" s="610"/>
      <c r="IM259" s="610"/>
      <c r="IN259" s="610"/>
      <c r="IO259" s="610"/>
      <c r="IP259" s="610"/>
      <c r="IQ259" s="610"/>
      <c r="IR259" s="771"/>
      <c r="IS259" s="610"/>
      <c r="IT259" s="610"/>
      <c r="IU259" s="610"/>
      <c r="IV259" s="610"/>
      <c r="IW259" s="610"/>
      <c r="IX259" s="610"/>
      <c r="IY259" s="610"/>
      <c r="IZ259" s="610"/>
      <c r="JA259" s="610"/>
      <c r="JB259" s="610"/>
      <c r="JC259" s="771"/>
      <c r="JD259" s="610"/>
      <c r="JE259" s="610"/>
      <c r="JF259" s="610"/>
      <c r="JG259" s="610"/>
      <c r="JH259" s="610"/>
      <c r="JI259" s="610"/>
      <c r="JJ259" s="610"/>
      <c r="JK259" s="610"/>
      <c r="JL259" s="610"/>
      <c r="JM259" s="827"/>
      <c r="JN259" s="771"/>
      <c r="JO259" s="610"/>
      <c r="JP259" s="610"/>
      <c r="JQ259" s="610"/>
      <c r="JR259" s="610"/>
      <c r="JS259" s="610"/>
      <c r="JT259" s="610"/>
      <c r="JU259" s="610"/>
      <c r="JV259" s="610"/>
      <c r="JW259" s="610"/>
      <c r="JX259" s="610"/>
      <c r="JY259" s="771"/>
      <c r="JZ259" s="610"/>
      <c r="KA259" s="610"/>
      <c r="KB259" s="610"/>
      <c r="KC259" s="610"/>
      <c r="KD259" s="610"/>
      <c r="KE259" s="610"/>
      <c r="KF259" s="610"/>
      <c r="KG259" s="610"/>
      <c r="KH259" s="610"/>
      <c r="KI259" s="610"/>
      <c r="KL259" s="803" t="str">
        <f>IF(Table1[[#This Row],[GTIN]]&lt;&gt;"",Table1[[#This Row],[GTIN]],"")</f>
        <v/>
      </c>
      <c r="KM259" s="804" t="str">
        <f>Table1[[#This Row],[Kreditor]]</f>
        <v/>
      </c>
      <c r="KN259" s="805" t="str">
        <f>IF(Table1[[#This Row],[Gültig ab (Datum)]]&lt;&gt;"",Table1[[#This Row],[Gültig ab (Datum)]],"")</f>
        <v/>
      </c>
      <c r="KO259" s="805" t="str">
        <f>Table1[[#This Row],[Gültig bis]]</f>
        <v/>
      </c>
      <c r="KP259" s="818" t="str">
        <f>IF(Table1[[#This Row],[Artikel verpackt? 
(X=Ja)]]="","",Table1[[#This Row],[Artikel verpackt? 
(X=Ja)]])</f>
        <v/>
      </c>
      <c r="KQ259" s="806" t="str">
        <f>IF(Table1[[#This Row],[Verpackung recyclingfähig?
(X=Ja)]]="","",Table1[[#This Row],[Verpackung recyclingfähig?
(X=Ja)]])</f>
        <v/>
      </c>
      <c r="KR259" s="807"/>
      <c r="KS259" s="808"/>
      <c r="KT259" s="809"/>
      <c r="KU259" s="809"/>
      <c r="KV259" s="809"/>
      <c r="KW259" s="809"/>
      <c r="KX259" s="809"/>
      <c r="KY259" s="809"/>
      <c r="KZ259" s="810"/>
      <c r="LA259" s="811" t="str">
        <f>IF(Table1[[#This Row],[Hauptkörper - B1 - Art]]="","",VLOOKUP(Table1[[#This Row],[Hauptkörper - B1 - Art]],'DD FD'!B:C,2,FALSE))</f>
        <v/>
      </c>
      <c r="LB259" s="812" t="str">
        <f>IF(Table1[[#This Row],[Hauptkörper - B1 - Fraktion]]="","",VLOOKUP(Table1[[#This Row],[Hauptkörper - B1 - Fraktion]],'DD FD'!H:J,3,FALSE))</f>
        <v/>
      </c>
      <c r="LC259" s="809" t="str">
        <f>IF(Table1[[#This Row],[Hauptkörper - B1 - Gewicht
(in G)]]="","",Table1[[#This Row],[Hauptkörper - B1 - Gewicht
(in G)]])</f>
        <v/>
      </c>
      <c r="LD259" s="809" t="str">
        <f>IF(Table1[[#This Row],[Hauptkörper - B1 - Lizenzierungs-pflichtig? (X=Ja)]]="","",Table1[[#This Row],[Hauptkörper - B1 - Lizenzierungs-pflichtig? (X=Ja)]])</f>
        <v/>
      </c>
      <c r="LE259" s="812" t="str">
        <f>IF(Table1[[#This Row],[Hauptkörper - B1 - Virgin Material]]="","",VLOOKUP(Table1[[#This Row],[Hauptkörper - B1 - Virgin Material]],'DD FD'!AJ:AK,2,FALSE))</f>
        <v/>
      </c>
      <c r="LF259" s="813" t="str">
        <f>IF(Table1[[#This Row],[Hauptkörper - B1 - Virgin Material Anteil (in %)]]="","",Table1[[#This Row],[Hauptkörper - B1 - Virgin Material Anteil (in %)]])</f>
        <v/>
      </c>
      <c r="LG259" s="812" t="str">
        <f>IF(Table1[[#This Row],[Hauptkörper - B1 - Recyceltes Material]]="","",VLOOKUP(Table1[[#This Row],[Hauptkörper - B1 - Recyceltes Material]],'DD FD'!AL:AM,2,FALSE))</f>
        <v/>
      </c>
      <c r="LH259" s="813" t="str">
        <f>IF(Table1[[#This Row],[Hauptkörper - B1 - Recyceltes Material Anteil (in %)]]="","",Table1[[#This Row],[Hauptkörper - B1 - Recyceltes Material Anteil (in %)]])</f>
        <v/>
      </c>
      <c r="LI259" s="814" t="str">
        <f>IF(Table1[[#This Row],[Hauptkörper - B1 - Beschichtung]]="","",VLOOKUP(Table1[[#This Row],[Hauptkörper - B1 - Beschichtung]],'DD FD'!AE:AF,2,FALSE))</f>
        <v/>
      </c>
      <c r="LJ259" s="815" t="str">
        <f>IF(Table1[[#This Row],[Hauptkörper - B1 - Beschichtung Anteil (in %)]]="","",Table1[[#This Row],[Hauptkörper - B1 - Beschichtung Anteil (in %)]])</f>
        <v/>
      </c>
      <c r="LK259" s="811" t="str">
        <f>IF(Table1[[#This Row],[Hauptkörper - B2 - Art]]="","",VLOOKUP(Table1[[#This Row],[Hauptkörper - B2 - Art]],'DD FD'!B:C,2,FALSE))</f>
        <v/>
      </c>
      <c r="LL259" s="812" t="str">
        <f>IF(Table1[[#This Row],[Hauptkörper - B2 - Fraktion]]="","",VLOOKUP(Table1[[#This Row],[Hauptkörper - B2 - Fraktion]],'DD FD'!H:J,3,FALSE))</f>
        <v/>
      </c>
      <c r="LM259" s="809" t="str">
        <f>IF(Table1[[#This Row],[Hauptkörper - B2 - Gewicht
(in G)]]="","",Table1[[#This Row],[Hauptkörper - B2 - Gewicht
(in G)]])</f>
        <v/>
      </c>
      <c r="LN259" s="809" t="str">
        <f>IF(Table1[[#This Row],[Hauptkörper - B2 - Lizenzierungs-pflichtig? (X=Ja)]]="","",Table1[[#This Row],[Hauptkörper - B2 - Lizenzierungs-pflichtig? (X=Ja)]])</f>
        <v/>
      </c>
      <c r="LO259" s="812" t="str">
        <f>IF(Table1[[#This Row],[Hauptkörper - B2 - Virgin Material]]="","",VLOOKUP(Table1[[#This Row],[Hauptkörper - B2 - Virgin Material]],'DD FD'!AJ:AK,2,FALSE))</f>
        <v/>
      </c>
      <c r="LP259" s="813" t="str">
        <f>IF(Table1[[#This Row],[Hauptkörper - B2 - Virgin Material Anteil (in %)]]="","",Table1[[#This Row],[Hauptkörper - B2 - Virgin Material Anteil (in %)]])</f>
        <v/>
      </c>
      <c r="LQ259" s="812" t="str">
        <f>IF(Table1[[#This Row],[Hauptkörper - B2 - Recyceltes Material]]="","",VLOOKUP(Table1[[#This Row],[Hauptkörper - B2 - Recyceltes Material]],'DD FD'!AL:AM,2,FALSE))</f>
        <v/>
      </c>
      <c r="LR259" s="813" t="str">
        <f>IF(Table1[[#This Row],[Hauptkörper - B2 - Recyceltes Material Anteil (in %)]]="","",Table1[[#This Row],[Hauptkörper - B2 - Recyceltes Material Anteil (in %)]])</f>
        <v/>
      </c>
      <c r="LS259" s="812" t="str">
        <f>IF(Table1[[#This Row],[Hauptkörper - B2 - Beschichtung]]="","",VLOOKUP(Table1[[#This Row],[Hauptkörper - B2 - Beschichtung]],'DD FD'!AE:AF,2,FALSE))</f>
        <v/>
      </c>
      <c r="LT259" s="815" t="str">
        <f>IF(Table1[[#This Row],[Hauptkörper - B2 - Beschichtung Anteil (in %)]]="","",Table1[[#This Row],[Hauptkörper - B2 - Beschichtung Anteil (in %)]])</f>
        <v/>
      </c>
      <c r="LU259" s="811" t="str">
        <f>IF(Table1[[#This Row],[Hauptkörper - B3 - Art]]="","",VLOOKUP(Table1[[#This Row],[Hauptkörper - B3 - Art]],'DD FD'!B:C,2,FALSE))</f>
        <v/>
      </c>
      <c r="LV259" s="812" t="str">
        <f>IF(Table1[[#This Row],[Hauptkörper - B3 - Fraktion]]="","",VLOOKUP(Table1[[#This Row],[Hauptkörper - B3 - Fraktion]],'DD FD'!H:J,3,FALSE))</f>
        <v/>
      </c>
      <c r="LW259" s="809" t="str">
        <f>IF(Table1[[#This Row],[Hauptkörper - B3 - Gewicht
(in G)]]="","",Table1[[#This Row],[Hauptkörper - B3 - Gewicht
(in G)]])</f>
        <v/>
      </c>
      <c r="LX259" s="809" t="str">
        <f>IF(Table1[[#This Row],[Hauptkörper - B3 - Lizenzierungs-pflichtig? (X=Ja)]]="","",Table1[[#This Row],[Hauptkörper - B3 - Lizenzierungs-pflichtig? (X=Ja)]])</f>
        <v/>
      </c>
      <c r="LY259" s="812" t="str">
        <f>IF(Table1[[#This Row],[Hauptkörper - B3 - Virgin Material]]="","",VLOOKUP(Table1[[#This Row],[Hauptkörper - B3 - Virgin Material]],'DD FD'!AJ:AK,2,FALSE))</f>
        <v/>
      </c>
      <c r="LZ259" s="813" t="str">
        <f>IF(Table1[[#This Row],[Hauptkörper - B3 - Virgin Material Anteil (in %)]]="","",Table1[[#This Row],[Hauptkörper - B3 - Virgin Material Anteil (in %)]])</f>
        <v/>
      </c>
      <c r="MA259" s="812" t="str">
        <f>IF(Table1[[#This Row],[Hauptkörper - B3 - Recyceltes Material]]="","",VLOOKUP(Table1[[#This Row],[Hauptkörper - B3 - Recyceltes Material]],'DD FD'!AL:AM,2,FALSE))</f>
        <v/>
      </c>
      <c r="MB259" s="813" t="str">
        <f>IF(Table1[[#This Row],[Hauptkörper - B3 - Recyceltes Material Anteil (in %)]]="","",Table1[[#This Row],[Hauptkörper - B3 - Recyceltes Material Anteil (in %)]])</f>
        <v/>
      </c>
      <c r="MC259" s="812" t="str">
        <f>IF(Table1[[#This Row],[Hauptkörper - B3 - Beschichtung]]="","",VLOOKUP(Table1[[#This Row],[Hauptkörper - B3 - Beschichtung]],'DD FD'!AE:AF,2,FALSE))</f>
        <v/>
      </c>
      <c r="MD259" s="815" t="str">
        <f>IF(Table1[[#This Row],[Hauptkörper - B3 - Beschichtung Anteil (in %)]]="","",Table1[[#This Row],[Hauptkörper - B3 - Beschichtung Anteil (in %)]])</f>
        <v/>
      </c>
      <c r="ME259" s="811" t="str">
        <f>IF(Table1[[#This Row],[Verschluss - B1 - Art]]="","",VLOOKUP(Table1[[#This Row],[Verschluss - B1 - Art]],'DD FD'!D:E,2,FALSE))</f>
        <v/>
      </c>
      <c r="MF259" s="812" t="str">
        <f>IF(Table1[[#This Row],[Verschluss - B1 - Fraktion]]="","",VLOOKUP(Table1[[#This Row],[Verschluss - B1 - Fraktion]],'DD FD'!H:J,3,FALSE))</f>
        <v/>
      </c>
      <c r="MG259" s="809" t="str">
        <f>IF(Table1[[#This Row],[Verschluss - B1 - Gewicht (in G)]]="","",Table1[[#This Row],[Verschluss - B1 - Gewicht (in G)]])</f>
        <v/>
      </c>
      <c r="MH259" s="809" t="str">
        <f>IF(Table1[[#This Row],[Verschluss - B1 - Lizenzierungs-pflichtig? (X=Ja)]]="","",Table1[[#This Row],[Verschluss - B1 - Lizenzierungs-pflichtig? (X=Ja)]])</f>
        <v/>
      </c>
      <c r="MI259" s="809" t="str">
        <f>IF(Table1[[#This Row],[Verschluss - B1 - Trennbar vom Hauptkörper? (X=Ja)]]="","",Table1[[#This Row],[Verschluss - B1 - Trennbar vom Hauptkörper? (X=Ja)]])</f>
        <v/>
      </c>
      <c r="MJ259" s="812" t="str">
        <f>IF(Table1[[#This Row],[Verschluss - B1 - Virgin Material]]="","",VLOOKUP(Table1[[#This Row],[Verschluss - B1 - Virgin Material]],'DD FD'!AJ:AK,2,FALSE))</f>
        <v/>
      </c>
      <c r="MK259" s="813" t="str">
        <f>IF(Table1[[#This Row],[Verschluss - B1 - Virgin Material Anteil (in %)]]="","",Table1[[#This Row],[Verschluss - B1 - Virgin Material Anteil (in %)]])</f>
        <v/>
      </c>
      <c r="ML259" s="812" t="str">
        <f>IF(Table1[[#This Row],[Verschluss - B1 - Recyceltes Material]]="","",VLOOKUP(Table1[[#This Row],[Verschluss - B1 - Recyceltes Material]],'DD FD'!AL:AM,2,FALSE))</f>
        <v/>
      </c>
      <c r="MM259" s="813" t="str">
        <f>IF(Table1[[#This Row],[Verschluss - B1 - Recyceltes Material Anteil (in %)]]="","",Table1[[#This Row],[Verschluss - B1 - Recyceltes Material Anteil (in %)]])</f>
        <v/>
      </c>
      <c r="MN259" s="812" t="str">
        <f>IF(Table1[[#This Row],[Verschluss - B1 - Beschichtung]]="","",VLOOKUP(Table1[[#This Row],[Verschluss - B1 - Beschichtung]],'DD FD'!AE:AF,2,FALSE))</f>
        <v/>
      </c>
      <c r="MO259" s="815" t="str">
        <f>IF(Table1[[#This Row],[Verschluss - B1 - Beschichtung Anteil (in %)]]="","",Table1[[#This Row],[Verschluss - B1 - Beschichtung Anteil (in %)]])</f>
        <v/>
      </c>
      <c r="MP259" s="811" t="str">
        <f>IF(Table1[[#This Row],[Verschluss - B2 - Art]]="","",VLOOKUP(Table1[[#This Row],[Verschluss - B2 - Art]],'DD FD'!D:E,2,FALSE))</f>
        <v/>
      </c>
      <c r="MQ259" s="812" t="str">
        <f>IF(Table1[[#This Row],[Verschluss - B2 - Fraktion]]="","",VLOOKUP(Table1[[#This Row],[Verschluss - B2 - Fraktion]],'DD FD'!H:J,3,FALSE))</f>
        <v/>
      </c>
      <c r="MR259" s="809" t="str">
        <f>IF(Table1[[#This Row],[Verschluss - B2 - Gewicht (in G)]]="","",Table1[[#This Row],[Verschluss - B2 - Gewicht (in G)]])</f>
        <v/>
      </c>
      <c r="MS259" s="809" t="str">
        <f>IF(Table1[[#This Row],[Verschluss - B2 - Lizenzierungs-pflichtig? (X=Ja)]]="","",Table1[[#This Row],[Verschluss - B2 - Lizenzierungs-pflichtig? (X=Ja)]])</f>
        <v/>
      </c>
      <c r="MT259" s="809" t="str">
        <f>IF(Table1[[#This Row],[Verschluss - B2 - Trennbar vom Hauptkörper? (X=Ja)]]="","",Table1[[#This Row],[Verschluss - B2 - Trennbar vom Hauptkörper? (X=Ja)]])</f>
        <v/>
      </c>
      <c r="MU259" s="812" t="str">
        <f>IF(Table1[[#This Row],[Verschluss - B2 - Virgin Material]]="","",VLOOKUP(Table1[[#This Row],[Verschluss - B2 - Virgin Material]],'DD FD'!AJ:AK,2,FALSE))</f>
        <v/>
      </c>
      <c r="MV259" s="813" t="str">
        <f>IF(Table1[[#This Row],[Verschluss - B2 - Virgin Material Anteil (in %)]]="","",Table1[[#This Row],[Verschluss - B2 - Virgin Material Anteil (in %)]])</f>
        <v/>
      </c>
      <c r="MW259" s="812" t="str">
        <f>IF(Table1[[#This Row],[Verschluss - B2 - Recyceltes Material]]="","",VLOOKUP(Table1[[#This Row],[Verschluss - B2 - Recyceltes Material]],'DD FD'!AL:AM,2,FALSE))</f>
        <v/>
      </c>
      <c r="MX259" s="813" t="str">
        <f>IF(Table1[[#This Row],[Verschluss - B2 - Recyceltes Material Anteil (in %)]]="","",Table1[[#This Row],[Verschluss - B2 - Recyceltes Material Anteil (in %)]])</f>
        <v/>
      </c>
      <c r="MY259" s="812" t="str">
        <f>IF(Table1[[#This Row],[Verschluss - B2 - Beschichtung]]="","",VLOOKUP(Table1[[#This Row],[Verschluss - B2 - Beschichtung]],'DD FD'!AE:AF,2,FALSE))</f>
        <v/>
      </c>
      <c r="MZ259" s="815" t="str">
        <f>IF(Table1[[#This Row],[Verschluss - B2 - Beschichtung Anteil (in %)]]="","",Table1[[#This Row],[Verschluss - B2 - Beschichtung Anteil (in %)]])</f>
        <v/>
      </c>
      <c r="NA259" s="811" t="str">
        <f>IF(Table1[[#This Row],[Verschluss - B3 - Art]]="","",VLOOKUP(Table1[[#This Row],[Verschluss - B3 - Art]],'DD FD'!D:E,2,FALSE))</f>
        <v/>
      </c>
      <c r="NB259" s="812" t="str">
        <f>IF(Table1[[#This Row],[Verschluss - B3 - Fraktion]]="","",VLOOKUP(Table1[[#This Row],[Verschluss - B3 - Fraktion]],'DD FD'!H:J,3,FALSE))</f>
        <v/>
      </c>
      <c r="NC259" s="809" t="str">
        <f>IF(Table1[[#This Row],[Verschluss - B3 - Gewicht (in G)]]="","",Table1[[#This Row],[Verschluss - B3 - Gewicht (in G)]])</f>
        <v/>
      </c>
      <c r="ND259" s="809" t="str">
        <f>IF(Table1[[#This Row],[Verschluss - B3 - Lizenzierungs-pflichtig? (X=Ja)]]="","",Table1[[#This Row],[Verschluss - B3 - Lizenzierungs-pflichtig? (X=Ja)]])</f>
        <v/>
      </c>
      <c r="NE259" s="809" t="str">
        <f>IF(Table1[[#This Row],[Verschluss - B3 - Trennbar vom Hauptkörper? (X=Ja)]]="","",Table1[[#This Row],[Verschluss - B3 - Trennbar vom Hauptkörper? (X=Ja)]])</f>
        <v/>
      </c>
      <c r="NF259" s="812" t="str">
        <f>IF(Table1[[#This Row],[Verschluss - B3 - Virgin Material]]="","",VLOOKUP(Table1[[#This Row],[Verschluss - B3 - Virgin Material]],'DD FD'!AJ:AK,2,FALSE))</f>
        <v/>
      </c>
      <c r="NG259" s="813" t="str">
        <f>IF(Table1[[#This Row],[Verschluss - B3 - Virgin Material Anteil (in %)]]="","",Table1[[#This Row],[Verschluss - B3 - Virgin Material Anteil (in %)]])</f>
        <v/>
      </c>
      <c r="NH259" s="812" t="str">
        <f>IF(Table1[[#This Row],[Verschluss - B3 - Recyceltes Material]]="","",VLOOKUP(Table1[[#This Row],[Verschluss - B3 - Recyceltes Material]],'DD FD'!AL:AM,2,FALSE))</f>
        <v/>
      </c>
      <c r="NI259" s="813" t="str">
        <f>IF(Table1[[#This Row],[Verschluss - B3 - Recyceltes Material Anteil (in %)]]="","",Table1[[#This Row],[Verschluss - B3 - Recyceltes Material Anteil (in %)]])</f>
        <v/>
      </c>
      <c r="NJ259" s="812" t="str">
        <f>IF(Table1[[#This Row],[Verschluss - B3 - Beschichtung]]="","",VLOOKUP(Table1[[#This Row],[Verschluss - B3 - Beschichtung]],'DD FD'!AE:AF,2,FALSE))</f>
        <v/>
      </c>
      <c r="NK259" s="815" t="str">
        <f>IF(Table1[[#This Row],[Verschluss - B3 - Beschichtung Anteil (in %)]]="","",Table1[[#This Row],[Verschluss - B3 - Beschichtung Anteil (in %)]])</f>
        <v/>
      </c>
      <c r="NL259" s="811" t="str">
        <f>IF(Table1[[#This Row],[Etikett - B1 - Art]]="","",VLOOKUP(Table1[[#This Row],[Etikett - B1 - Art]],'DD FD'!F:G,2,FALSE))</f>
        <v/>
      </c>
      <c r="NM259" s="812" t="str">
        <f>IF(Table1[[#This Row],[Etikett - B1 - Fraktion]]="","",VLOOKUP(Table1[[#This Row],[Etikett - B1 - Fraktion]],'DD FD'!H:J,3,FALSE))</f>
        <v/>
      </c>
      <c r="NN259" s="809" t="str">
        <f>IF(Table1[[#This Row],[Etikett - B1 - Gewicht (in G)]]="","",Table1[[#This Row],[Etikett - B1 - Gewicht (in G)]])</f>
        <v/>
      </c>
      <c r="NO259" s="809" t="str">
        <f>IF(Table1[[#This Row],[Etikett - B1 - Lizenzierungs-pflichtig? (X=Ja)]]="","",Table1[[#This Row],[Etikett - B1 - Lizenzierungs-pflichtig? (X=Ja)]])</f>
        <v/>
      </c>
      <c r="NP259" s="809" t="str">
        <f>IF(Table1[[#This Row],[Etikett - B1 - Trennbar vom Hauptkörper? (X=Ja)]]="","",Table1[[#This Row],[Etikett - B1 - Trennbar vom Hauptkörper? (X=Ja)]])</f>
        <v/>
      </c>
      <c r="NQ259" s="812" t="str">
        <f>IF(Table1[[#This Row],[Etikett - B1 - Virgin Material]]="","",VLOOKUP(Table1[[#This Row],[Etikett - B1 - Virgin Material]],'DD FD'!AJ:AK,2,FALSE))</f>
        <v/>
      </c>
      <c r="NR259" s="813" t="str">
        <f>IF(Table1[[#This Row],[Etikett - B1 - Virgin Material Anteil (in %)]]="","",Table1[[#This Row],[Etikett - B1 - Virgin Material Anteil (in %)]])</f>
        <v/>
      </c>
      <c r="NS259" s="812" t="str">
        <f>IF(Table1[[#This Row],[Etikett - B1 - Recyceltes Material]]="","",VLOOKUP(Table1[[#This Row],[Etikett - B1 - Recyceltes Material]],'DD FD'!AL:AM,2,FALSE))</f>
        <v/>
      </c>
      <c r="NT259" s="813" t="str">
        <f>IF(Table1[[#This Row],[Etikett - B1 - Recyceltes Material Anteil (in %)]]="","",Table1[[#This Row],[Etikett - B1 - Recyceltes Material Anteil (in %)]])</f>
        <v/>
      </c>
      <c r="NU259" s="812" t="str">
        <f>IF(Table1[[#This Row],[Etikett - B1 - Beschichtung]]="","",VLOOKUP(Table1[[#This Row],[Etikett - B1 - Beschichtung]],'DD FD'!AE:AF,2,FALSE))</f>
        <v/>
      </c>
      <c r="NV259" s="815" t="str">
        <f>IF(Table1[[#This Row],[Etikett - B1 - Beschichtung Anteil (in %)]]="","",Table1[[#This Row],[Etikett - B1 - Beschichtung Anteil (in %)]])</f>
        <v/>
      </c>
      <c r="NW259" s="811" t="str">
        <f>IF(Table1[[#This Row],[Etikett - B2 - Art]]="","",VLOOKUP(Table1[[#This Row],[Etikett - B2 - Art]],'DD FD'!F:G,2,FALSE))</f>
        <v/>
      </c>
      <c r="NX259" s="812" t="str">
        <f>IF(Table1[[#This Row],[Etikett - B2 - Fraktion]]="","",VLOOKUP(Table1[[#This Row],[Etikett - B2 - Fraktion]],'DD FD'!H:J,3,FALSE))</f>
        <v/>
      </c>
      <c r="NY259" s="809" t="str">
        <f>IF(Table1[[#This Row],[Etikett - B2 - Gewicht (in G)]]="","",Table1[[#This Row],[Etikett - B2 - Gewicht (in G)]])</f>
        <v/>
      </c>
      <c r="NZ259" s="809" t="str">
        <f>IF(Table1[[#This Row],[Etikett - B2 - Lizenzierungs-pflichtig? (X=Ja)]]="","",Table1[[#This Row],[Etikett - B2 - Lizenzierungs-pflichtig? (X=Ja)]])</f>
        <v/>
      </c>
      <c r="OA259" s="809" t="str">
        <f>IF(Table1[[#This Row],[Etikett - B2 - Trennbar vom Hauptkörper? (X=Ja)]]="","",Table1[[#This Row],[Etikett - B2 - Trennbar vom Hauptkörper? (X=Ja)]])</f>
        <v/>
      </c>
      <c r="OB259" s="812" t="str">
        <f>IF(Table1[[#This Row],[Etikett - B2 - Virgin Material]]="","",VLOOKUP(Table1[[#This Row],[Etikett - B2 - Virgin Material]],'DD FD'!AJ:AK,2,FALSE))</f>
        <v/>
      </c>
      <c r="OC259" s="813" t="str">
        <f>IF(Table1[[#This Row],[Etikett - B2 - Virgin Material Anteil (in %)]]="","",Table1[[#This Row],[Etikett - B2 - Virgin Material Anteil (in %)]])</f>
        <v/>
      </c>
      <c r="OD259" s="812" t="str">
        <f>IF(Table1[[#This Row],[Etikett - B2 - Recyceltes Material]]="","",VLOOKUP(Table1[[#This Row],[Etikett - B2 - Recyceltes Material]],'DD FD'!AL:AM,2,FALSE))</f>
        <v/>
      </c>
      <c r="OE259" s="813" t="str">
        <f>IF(Table1[[#This Row],[Etikett - B2 - Recyceltes Material Anteil (in %)]]="","",Table1[[#This Row],[Etikett - B2 - Recyceltes Material Anteil (in %)]])</f>
        <v/>
      </c>
      <c r="OF259" s="812" t="str">
        <f>IF(Table1[[#This Row],[Etikett - B2 - Beschichtung]]="","",VLOOKUP(Table1[[#This Row],[Etikett - B2 - Beschichtung]],'DD FD'!AE:AF,2,FALSE))</f>
        <v/>
      </c>
      <c r="OG259" s="815" t="str">
        <f>IF(Table1[[#This Row],[Etikett - B2 - Beschichtung Anteil (in %)]]="","",Table1[[#This Row],[Etikett - B2 - Beschichtung Anteil (in %)]])</f>
        <v/>
      </c>
      <c r="OH259" s="811" t="str">
        <f>IF(Table1[[#This Row],[Etikett - B3 - Art]]="","",VLOOKUP(Table1[[#This Row],[Etikett - B3 - Art]],'DD FD'!F:G,2,FALSE))</f>
        <v/>
      </c>
      <c r="OI259" s="812" t="str">
        <f>IF(Table1[[#This Row],[Etikett - B3 - Fraktion]]="","",VLOOKUP(Table1[[#This Row],[Etikett - B3 - Fraktion]],'DD FD'!H:J,3,FALSE))</f>
        <v/>
      </c>
      <c r="OJ259" s="809" t="str">
        <f>IF(Table1[[#This Row],[Etikett - B3 - Gewicht (in G)]]="","",Table1[[#This Row],[Etikett - B3 - Gewicht (in G)]])</f>
        <v/>
      </c>
      <c r="OK259" s="809" t="str">
        <f>IF(Table1[[#This Row],[Etikett - B3 - Lizenzierungs-pflichtig? (X=Ja)]]="","",Table1[[#This Row],[Etikett - B3 - Lizenzierungs-pflichtig? (X=Ja)]])</f>
        <v/>
      </c>
      <c r="OL259" s="809" t="str">
        <f>IF(Table1[[#This Row],[Etikett - B3 - Trennbar vom Hauptkörper? (X=Ja)]]="","",Table1[[#This Row],[Etikett - B3 - Trennbar vom Hauptkörper? (X=Ja)]])</f>
        <v/>
      </c>
      <c r="OM259" s="812" t="str">
        <f>IF(Table1[[#This Row],[Etikett - B3 - Virgin Material]]="","",VLOOKUP(Table1[[#This Row],[Etikett - B3 - Virgin Material]],'DD FD'!AJ:AK,2,FALSE))</f>
        <v/>
      </c>
      <c r="ON259" s="813" t="str">
        <f>IF(Table1[[#This Row],[Etikett - B3 - Virgin Material Anteil (in %)]]="","",Table1[[#This Row],[Etikett - B3 - Virgin Material Anteil (in %)]])</f>
        <v/>
      </c>
      <c r="OO259" s="812" t="str">
        <f>IF(Table1[[#This Row],[Etikett - B3 - Recyceltes Material]]="","",VLOOKUP(Table1[[#This Row],[Etikett - B3 - Recyceltes Material]],'DD FD'!AL:AM,2,FALSE))</f>
        <v/>
      </c>
      <c r="OP259" s="813" t="str">
        <f>IF(Table1[[#This Row],[Etikett - B3 - Recyceltes Material Anteil (in %)]]="","",Table1[[#This Row],[Etikett - B3 - Recyceltes Material Anteil (in %)]])</f>
        <v/>
      </c>
      <c r="OQ259" s="812" t="str">
        <f>IF(Table1[[#This Row],[Etikett - B3 - Beschichtung]]="","",VLOOKUP(Table1[[#This Row],[Etikett - B3 - Beschichtung]],'DD FD'!AE:AF,2,FALSE))</f>
        <v/>
      </c>
      <c r="OR259" s="861" t="str">
        <f>IF(Table1[[#This Row],[Etikett - B3 - Beschichtung Anteil (in %)]]="","",Table1[[#This Row],[Etikett - B3 - Beschichtung Anteil (in %)]])</f>
        <v/>
      </c>
      <c r="OS259" s="866">
        <f>ROUNDUP(SUM(
IF(AND(LB259='DD FD'!$J$7,LD259='DD FD'!$AI$3),LC259,0),
IF(AND(LL259='DD FD'!$J$7,LN259='DD FD'!$AI$3),LM259,0),
IF(AND(LV259='DD FD'!$J$7,LX259='DD FD'!$AI$3),LW259,0),
IF(AND(MF259='DD FD'!$J$7,MH259='DD FD'!$AI$3),MG259,0),
IF(AND(MQ259='DD FD'!$J$7,MS259='DD FD'!$AI$3),MR259,0),
IF(AND(NB259='DD FD'!$J$7,ND259='DD FD'!$AI$3),NC259,0),
IF(AND(NM259='DD FD'!$J$7,NO259='DD FD'!$AI$3),NN259,0),
IF(AND(NX259='DD FD'!$J$7,NZ259='DD FD'!$AI$3),NY259,0),
IF(AND(OI259='DD FD'!$J$7,OK259='DD FD'!$AI$3),OJ259,0),
),2)</f>
        <v>0</v>
      </c>
      <c r="OT259" s="865">
        <f>ROUNDUP(SUM(
IF(AND(LB259='DD FD'!$J$6,LD259='DD FD'!$AI$3),LC259,0),
IF(AND(LL259='DD FD'!$J$6,LN259='DD FD'!$AI$3),LM259,0),
IF(AND(LV259='DD FD'!$J$6,LX259='DD FD'!$AI$3),LW259,0),
IF(AND(MF259='DD FD'!$J$6,MH259='DD FD'!$AI$3),MG259,0),
IF(AND(MQ259='DD FD'!$J$6,MS259='DD FD'!$AI$3),MR259,0),
IF(AND(NB259='DD FD'!$J$6,ND259='DD FD'!$AI$3),NC259,0),
IF(AND(NM259='DD FD'!$J$6,NO259='DD FD'!$AI$3),NN259,0),
IF(AND(NX259='DD FD'!$J$6,NZ259='DD FD'!$AI$3),NY259,0),
IF(AND(OI259='DD FD'!$J$6,OK259='DD FD'!$AI$3),OJ259,0),
),2)</f>
        <v>0</v>
      </c>
      <c r="OU259" s="865">
        <f>ROUNDUP(SUM(
IF(AND(LB259='DD FD'!$J$10,LD259='DD FD'!$AI$3),LC259,0),
IF(AND(LL259='DD FD'!$J$10,LN259='DD FD'!$AI$3),LM259,0),
IF(AND(LV259='DD FD'!$J$10,LX259='DD FD'!$AI$3),LW259,0),
IF(AND(MF259='DD FD'!$J$10,MH259='DD FD'!$AI$3),MG259,0),
IF(AND(MQ259='DD FD'!$J$10,MS259='DD FD'!$AI$3),MR259,0),
IF(AND(NB259='DD FD'!$J$10,ND259='DD FD'!$AI$3),NC259,0),
IF(AND(NM259='DD FD'!$J$10,NO259='DD FD'!$AI$3),NN259,0),
IF(AND(NX259='DD FD'!$J$10,NZ259='DD FD'!$AI$3),NY259,0),
IF(AND(OI259='DD FD'!$J$10,OK259='DD FD'!$AI$3),OJ259,0),
),2)</f>
        <v>0</v>
      </c>
      <c r="OV259" s="865">
        <f>ROUNDUP(SUM(
IF(AND(LB259='DD FD'!$J$8,LD259='DD FD'!$AI$3),LC259,0),
IF(AND(LL259='DD FD'!$J$8,LN259='DD FD'!$AI$3),LM259,0),
IF(AND(LV259='DD FD'!$J$8,LX259='DD FD'!$AI$3),LW259,0),
IF(AND(MF259='DD FD'!$J$8,MH259='DD FD'!$AI$3),MG259,0),
IF(AND(MQ259='DD FD'!$J$8,MS259='DD FD'!$AI$3),MR259,0),
IF(AND(NB259='DD FD'!$J$8,ND259='DD FD'!$AI$3),NC259,0),
IF(AND(NM259='DD FD'!$J$8,NO259='DD FD'!$AI$3),NN259,0),
IF(AND(NX259='DD FD'!$J$8,NZ259='DD FD'!$AI$3),NY259,0),
IF(AND(OI259='DD FD'!$J$8,OK259='DD FD'!$AI$3),OJ259,0),
),2)</f>
        <v>0</v>
      </c>
      <c r="OW259" s="865">
        <f>ROUNDUP(SUM(
IF(AND(LB259='DD FD'!$J$5,LD259='DD FD'!$AI$3),LC259,0),
IF(AND(LL259='DD FD'!$J$5,LN259='DD FD'!$AI$3),LM259,0),
IF(AND(LV259='DD FD'!$J$5,LX259='DD FD'!$AI$3),LW259,0),
IF(AND(MF259='DD FD'!$J$5,MH259='DD FD'!$AI$3),MG259,0),
IF(AND(MQ259='DD FD'!$J$5,MS259='DD FD'!$AI$3),MR259,0),
IF(AND(NB259='DD FD'!$J$5,ND259='DD FD'!$AI$3),NC259,0),
IF(AND(NM259='DD FD'!$J$5,NO259='DD FD'!$AI$3),NN259,0),
IF(AND(NX259='DD FD'!$J$5,NZ259='DD FD'!$AI$3),NY259,0),
IF(AND(OI259='DD FD'!$J$5,OK259='DD FD'!$AI$3),OJ259,0),
),2)</f>
        <v>0</v>
      </c>
      <c r="OX259" s="865">
        <f>ROUNDUP(SUM(
IF(AND(LB259='DD FD'!$J$9,LD259='DD FD'!$AI$3),LC259,0),
IF(AND(LL259='DD FD'!$J$9,LN259='DD FD'!$AI$3),LM259,0),
IF(AND(LV259='DD FD'!$J$9,LX259='DD FD'!$AI$3),LW259,0),
IF(AND(MF259='DD FD'!$J$9,MH259='DD FD'!$AI$3),MG259,0),
IF(AND(MQ259='DD FD'!$J$9,MS259='DD FD'!$AI$3),MR259,0),
IF(AND(NB259='DD FD'!$J$9,ND259='DD FD'!$AI$3),NC259,0),
IF(AND(NM259='DD FD'!$J$9,NO259='DD FD'!$AI$3),NN259,0),
IF(AND(NX259='DD FD'!$J$9,NZ259='DD FD'!$AI$3),NY259,0),
IF(AND(OI259='DD FD'!$J$9,OK259='DD FD'!$AI$3),OJ259,0),
),2)</f>
        <v>0</v>
      </c>
      <c r="OY259" s="865">
        <f>ROUNDUP(SUM(
IF(AND(LB259='DD FD'!$J$4,LD259='DD FD'!$AI$3),LC259,0),
IF(AND(LL259='DD FD'!$J$4,LN259='DD FD'!$AI$3),LM259,0),
IF(AND(LV259='DD FD'!$J$4,LX259='DD FD'!$AI$3),LW259,0),
IF(AND(MF259='DD FD'!$J$4,MH259='DD FD'!$AI$3),MG259,0),
IF(AND(MQ259='DD FD'!$J$4,MS259='DD FD'!$AI$3),MR259,0),
IF(AND(NB259='DD FD'!$J$4,ND259='DD FD'!$AI$3),NC259,0),
IF(AND(NM259='DD FD'!$J$4,NO259='DD FD'!$AI$3),NN259,0),
IF(AND(NX259='DD FD'!$J$4,NZ259='DD FD'!$AI$3),NY259,0),
IF(AND(OI259='DD FD'!$J$4,OK259='DD FD'!$AI$3),OJ259,0),
),2)</f>
        <v>0</v>
      </c>
      <c r="OZ259" s="867">
        <f>ROUNDUP(SUM(
IF(AND(LB259='DD FD'!$J$11,LD259='DD FD'!$AI$3),LC259,0),
IF(AND(LL259='DD FD'!$J$11,LN259='DD FD'!$AI$3),LM259,0),
IF(AND(LV259='DD FD'!$J$11,LX259='DD FD'!$AI$3),LW259,0),
IF(AND(MF259='DD FD'!$J$11,MH259='DD FD'!$AI$3),MG259,0),
IF(AND(MQ259='DD FD'!$J$11,MS259='DD FD'!$AI$3),MR259,0),
IF(AND(NB259='DD FD'!$J$11,ND259='DD FD'!$AI$3),NC259,0),
IF(AND(NM259='DD FD'!$J$11,NO259='DD FD'!$AI$3),NN259,0),
IF(AND(NX259='DD FD'!$J$11,NZ259='DD FD'!$AI$3),NY259,0),
IF(AND(OI259='DD FD'!$J$11,OK259='DD FD'!$AI$3),OJ259,0),
),2)</f>
        <v>0</v>
      </c>
    </row>
    <row r="260" spans="1:416">
      <c r="A260" s="663"/>
      <c r="B260" s="182"/>
      <c r="C260" s="282"/>
      <c r="D260" s="282"/>
      <c r="E260" s="183"/>
      <c r="F260" s="355"/>
      <c r="G260" s="359"/>
      <c r="H260" s="664"/>
      <c r="I260" s="173"/>
      <c r="J260" s="161" t="str">
        <f t="shared" si="81"/>
        <v/>
      </c>
      <c r="K260" s="633" t="str">
        <f t="shared" si="98"/>
        <v/>
      </c>
      <c r="L260" s="636"/>
      <c r="M260" s="124" t="str">
        <f t="shared" si="99"/>
        <v/>
      </c>
      <c r="N260" s="125" t="str">
        <f t="shared" si="82"/>
        <v/>
      </c>
      <c r="O260" s="175"/>
      <c r="P260" s="175"/>
      <c r="Q260" s="126" t="str">
        <f t="shared" si="100"/>
        <v/>
      </c>
      <c r="R260" s="184"/>
      <c r="S260" s="184"/>
      <c r="T260" s="182"/>
      <c r="U260" s="182"/>
      <c r="V260" s="182"/>
      <c r="W260" s="358"/>
      <c r="X260" s="182"/>
      <c r="Y260" s="183"/>
      <c r="Z260" s="123"/>
      <c r="AA260" s="176"/>
      <c r="AB260" s="176"/>
      <c r="AC260" s="176"/>
      <c r="AD260" s="176"/>
      <c r="AE260" s="176"/>
      <c r="AF260" s="176"/>
      <c r="AG260" s="127" t="str">
        <f t="shared" si="101"/>
        <v/>
      </c>
      <c r="AH260" s="127" t="str">
        <f t="shared" si="102"/>
        <v/>
      </c>
      <c r="AI260" s="370"/>
      <c r="AJ260" s="635"/>
      <c r="AK260" s="619" t="str">
        <f t="shared" si="103"/>
        <v/>
      </c>
      <c r="AL260" s="124" t="str">
        <f t="shared" si="83"/>
        <v/>
      </c>
      <c r="AM260" s="124" t="str">
        <f t="shared" si="84"/>
        <v/>
      </c>
      <c r="AN260" s="124" t="str">
        <f t="shared" si="85"/>
        <v/>
      </c>
      <c r="AO260" s="124" t="str">
        <f t="shared" si="86"/>
        <v/>
      </c>
      <c r="AP260" s="184"/>
      <c r="AQ260" s="182"/>
      <c r="AR260" s="182"/>
      <c r="AS260" s="182"/>
      <c r="AT260" s="182"/>
      <c r="AU260" s="127" t="str">
        <f t="shared" si="87"/>
        <v/>
      </c>
      <c r="AV260" s="354"/>
      <c r="AW260" s="127" t="str">
        <f t="shared" si="88"/>
        <v/>
      </c>
      <c r="AX260" s="144" t="str">
        <f t="shared" si="89"/>
        <v/>
      </c>
      <c r="AY260" s="182"/>
      <c r="AZ260" s="23"/>
      <c r="BA260" s="23"/>
      <c r="BB260" s="183"/>
      <c r="BC260" s="622"/>
      <c r="BD260" s="649" t="str">
        <f t="shared" si="104"/>
        <v/>
      </c>
      <c r="BE260" s="354"/>
      <c r="BF260" s="192" t="str">
        <f t="shared" si="105"/>
        <v/>
      </c>
      <c r="BG260" s="159"/>
      <c r="BH260" s="159"/>
      <c r="BI260" s="182"/>
      <c r="BJ260" s="194"/>
      <c r="BK260" s="194"/>
      <c r="BL260" s="194"/>
      <c r="BM260" s="127" t="str">
        <f t="shared" si="90"/>
        <v/>
      </c>
      <c r="BN260" s="194"/>
      <c r="BO260" s="178" t="str">
        <f t="shared" si="91"/>
        <v/>
      </c>
      <c r="BP260" s="191"/>
      <c r="BQ260" s="182"/>
      <c r="BR260" s="23"/>
      <c r="BS260" s="23"/>
      <c r="BT260" s="23"/>
      <c r="BU260" s="651"/>
      <c r="BV260" s="647"/>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633" t="str">
        <f t="shared" si="106"/>
        <v/>
      </c>
      <c r="DY260" s="736"/>
      <c r="DZ260" s="334"/>
      <c r="EA260" s="736"/>
      <c r="EB260" s="197"/>
      <c r="EC260" s="194"/>
      <c r="ED260" s="197"/>
      <c r="EE260" s="197"/>
      <c r="EF260" s="194"/>
      <c r="EG260" s="194"/>
      <c r="EH260" s="194"/>
      <c r="EI260" s="123" t="str">
        <f t="shared" si="92"/>
        <v/>
      </c>
      <c r="EJ260" s="194"/>
      <c r="EK260" s="620" t="str">
        <f t="shared" si="93"/>
        <v/>
      </c>
      <c r="EL260" s="756"/>
      <c r="EM260" s="620" t="str">
        <f t="shared" si="107"/>
        <v/>
      </c>
      <c r="EN260" s="733"/>
      <c r="EO260" s="163"/>
      <c r="EP260" s="163"/>
      <c r="EQ260" s="163"/>
      <c r="ER260" s="163"/>
      <c r="ES260" s="163"/>
      <c r="ET260" s="163"/>
      <c r="EU260" s="163"/>
      <c r="EV260" s="163"/>
      <c r="EW260" s="163"/>
      <c r="EX260" s="163"/>
      <c r="EY260" s="163"/>
      <c r="EZ260" s="163"/>
      <c r="FA260" s="163"/>
      <c r="FB260" s="163"/>
      <c r="FC260" s="742"/>
      <c r="FD260" s="648" t="str">
        <f t="shared" si="94"/>
        <v/>
      </c>
      <c r="FE260" s="183"/>
      <c r="FF260" s="201"/>
      <c r="FG260" s="201"/>
      <c r="FH260" s="201"/>
      <c r="FI260" s="201"/>
      <c r="FJ260" s="201"/>
      <c r="FK260" s="201"/>
      <c r="FL260" s="182"/>
      <c r="FM260" s="182"/>
      <c r="FN260" s="334"/>
      <c r="FO260" s="123" t="str">
        <f t="shared" si="95"/>
        <v/>
      </c>
      <c r="FP260" s="889" t="str">
        <f>IF(Table1[[#This Row],[Baumwollanteil (in %)]]&lt;&gt;"","05","")</f>
        <v/>
      </c>
      <c r="FQ260" s="999"/>
      <c r="FR260" s="179" t="str">
        <f t="shared" si="96"/>
        <v/>
      </c>
      <c r="FS260" s="175"/>
      <c r="FT260" s="175"/>
      <c r="FU260" s="175"/>
      <c r="FV260" s="745" t="str">
        <f t="shared" si="97"/>
        <v/>
      </c>
      <c r="FZ260" s="24"/>
      <c r="GA260" s="24"/>
      <c r="GC260" s="1010" t="str">
        <f>IF(Table1[[#This Row],[Global Trade Item Number (GTIN)]]="","",Table1[[#This Row],[Global Trade Item Number (GTIN)]])</f>
        <v/>
      </c>
      <c r="GD260" s="790" t="str">
        <f>IF(Table1[[#This Row],[WAWI-Nr./ Kreditoren-Nummer
(ASDV)]]&lt;&gt;"",Table1[[#This Row],[WAWI-Nr./ Kreditoren-Nummer
(ASDV)]],"")</f>
        <v/>
      </c>
      <c r="GE260" s="190"/>
      <c r="GF260" s="790" t="str">
        <f>IF(Table1[[#This Row],[Gültig ab (Datum)]]&lt;&gt;"","31.12.9999","")</f>
        <v/>
      </c>
      <c r="GG260" s="190"/>
      <c r="GH260" s="190"/>
      <c r="GI260" s="616"/>
      <c r="GJ260" s="765"/>
      <c r="GK260" s="763"/>
      <c r="GL260" s="617"/>
      <c r="GM260" s="617"/>
      <c r="GN260" s="617"/>
      <c r="GO260" s="617"/>
      <c r="GP260" s="617"/>
      <c r="GQ260" s="775"/>
      <c r="GR260" s="771"/>
      <c r="GS260" s="159"/>
      <c r="GT260" s="610"/>
      <c r="GU260" s="610"/>
      <c r="GV260" s="610"/>
      <c r="GW260" s="610"/>
      <c r="GX260" s="610"/>
      <c r="GY260" s="610"/>
      <c r="GZ260" s="610"/>
      <c r="HA260" s="610"/>
      <c r="HB260" s="771"/>
      <c r="HC260" s="610"/>
      <c r="HD260" s="610"/>
      <c r="HE260" s="610"/>
      <c r="HF260" s="610"/>
      <c r="HG260" s="610"/>
      <c r="HH260" s="610"/>
      <c r="HI260" s="610"/>
      <c r="HJ260" s="610"/>
      <c r="HK260" s="610"/>
      <c r="HL260" s="771"/>
      <c r="HM260" s="610"/>
      <c r="HN260" s="610"/>
      <c r="HO260" s="610"/>
      <c r="HP260" s="610"/>
      <c r="HQ260" s="610"/>
      <c r="HR260" s="610"/>
      <c r="HS260" s="610"/>
      <c r="HT260" s="610"/>
      <c r="HU260" s="610"/>
      <c r="HV260" s="771"/>
      <c r="HW260" s="610"/>
      <c r="HX260" s="610"/>
      <c r="HY260" s="610"/>
      <c r="HZ260" s="610"/>
      <c r="IA260" s="610"/>
      <c r="IB260" s="610"/>
      <c r="IC260" s="610"/>
      <c r="ID260" s="610"/>
      <c r="IE260" s="610"/>
      <c r="IF260" s="610"/>
      <c r="IG260" s="771"/>
      <c r="IH260" s="610"/>
      <c r="II260" s="610"/>
      <c r="IJ260" s="610"/>
      <c r="IK260" s="610"/>
      <c r="IL260" s="610"/>
      <c r="IM260" s="610"/>
      <c r="IN260" s="610"/>
      <c r="IO260" s="610"/>
      <c r="IP260" s="610"/>
      <c r="IQ260" s="610"/>
      <c r="IR260" s="771"/>
      <c r="IS260" s="610"/>
      <c r="IT260" s="610"/>
      <c r="IU260" s="610"/>
      <c r="IV260" s="610"/>
      <c r="IW260" s="610"/>
      <c r="IX260" s="610"/>
      <c r="IY260" s="610"/>
      <c r="IZ260" s="610"/>
      <c r="JA260" s="610"/>
      <c r="JB260" s="610"/>
      <c r="JC260" s="771"/>
      <c r="JD260" s="610"/>
      <c r="JE260" s="610"/>
      <c r="JF260" s="610"/>
      <c r="JG260" s="610"/>
      <c r="JH260" s="610"/>
      <c r="JI260" s="610"/>
      <c r="JJ260" s="610"/>
      <c r="JK260" s="610"/>
      <c r="JL260" s="610"/>
      <c r="JM260" s="827"/>
      <c r="JN260" s="771"/>
      <c r="JO260" s="610"/>
      <c r="JP260" s="610"/>
      <c r="JQ260" s="610"/>
      <c r="JR260" s="610"/>
      <c r="JS260" s="610"/>
      <c r="JT260" s="610"/>
      <c r="JU260" s="610"/>
      <c r="JV260" s="610"/>
      <c r="JW260" s="610"/>
      <c r="JX260" s="610"/>
      <c r="JY260" s="771"/>
      <c r="JZ260" s="610"/>
      <c r="KA260" s="610"/>
      <c r="KB260" s="610"/>
      <c r="KC260" s="610"/>
      <c r="KD260" s="610"/>
      <c r="KE260" s="610"/>
      <c r="KF260" s="610"/>
      <c r="KG260" s="610"/>
      <c r="KH260" s="610"/>
      <c r="KI260" s="610"/>
      <c r="KL260" s="803" t="str">
        <f>IF(Table1[[#This Row],[GTIN]]&lt;&gt;"",Table1[[#This Row],[GTIN]],"")</f>
        <v/>
      </c>
      <c r="KM260" s="804" t="str">
        <f>Table1[[#This Row],[Kreditor]]</f>
        <v/>
      </c>
      <c r="KN260" s="805" t="str">
        <f>IF(Table1[[#This Row],[Gültig ab (Datum)]]&lt;&gt;"",Table1[[#This Row],[Gültig ab (Datum)]],"")</f>
        <v/>
      </c>
      <c r="KO260" s="805" t="str">
        <f>Table1[[#This Row],[Gültig bis]]</f>
        <v/>
      </c>
      <c r="KP260" s="818" t="str">
        <f>IF(Table1[[#This Row],[Artikel verpackt? 
(X=Ja)]]="","",Table1[[#This Row],[Artikel verpackt? 
(X=Ja)]])</f>
        <v/>
      </c>
      <c r="KQ260" s="806" t="str">
        <f>IF(Table1[[#This Row],[Verpackung recyclingfähig?
(X=Ja)]]="","",Table1[[#This Row],[Verpackung recyclingfähig?
(X=Ja)]])</f>
        <v/>
      </c>
      <c r="KR260" s="807"/>
      <c r="KS260" s="808"/>
      <c r="KT260" s="809"/>
      <c r="KU260" s="809"/>
      <c r="KV260" s="809"/>
      <c r="KW260" s="809"/>
      <c r="KX260" s="809"/>
      <c r="KY260" s="809"/>
      <c r="KZ260" s="810"/>
      <c r="LA260" s="811" t="str">
        <f>IF(Table1[[#This Row],[Hauptkörper - B1 - Art]]="","",VLOOKUP(Table1[[#This Row],[Hauptkörper - B1 - Art]],'DD FD'!B:C,2,FALSE))</f>
        <v/>
      </c>
      <c r="LB260" s="812" t="str">
        <f>IF(Table1[[#This Row],[Hauptkörper - B1 - Fraktion]]="","",VLOOKUP(Table1[[#This Row],[Hauptkörper - B1 - Fraktion]],'DD FD'!H:J,3,FALSE))</f>
        <v/>
      </c>
      <c r="LC260" s="809" t="str">
        <f>IF(Table1[[#This Row],[Hauptkörper - B1 - Gewicht
(in G)]]="","",Table1[[#This Row],[Hauptkörper - B1 - Gewicht
(in G)]])</f>
        <v/>
      </c>
      <c r="LD260" s="809" t="str">
        <f>IF(Table1[[#This Row],[Hauptkörper - B1 - Lizenzierungs-pflichtig? (X=Ja)]]="","",Table1[[#This Row],[Hauptkörper - B1 - Lizenzierungs-pflichtig? (X=Ja)]])</f>
        <v/>
      </c>
      <c r="LE260" s="812" t="str">
        <f>IF(Table1[[#This Row],[Hauptkörper - B1 - Virgin Material]]="","",VLOOKUP(Table1[[#This Row],[Hauptkörper - B1 - Virgin Material]],'DD FD'!AJ:AK,2,FALSE))</f>
        <v/>
      </c>
      <c r="LF260" s="813" t="str">
        <f>IF(Table1[[#This Row],[Hauptkörper - B1 - Virgin Material Anteil (in %)]]="","",Table1[[#This Row],[Hauptkörper - B1 - Virgin Material Anteil (in %)]])</f>
        <v/>
      </c>
      <c r="LG260" s="812" t="str">
        <f>IF(Table1[[#This Row],[Hauptkörper - B1 - Recyceltes Material]]="","",VLOOKUP(Table1[[#This Row],[Hauptkörper - B1 - Recyceltes Material]],'DD FD'!AL:AM,2,FALSE))</f>
        <v/>
      </c>
      <c r="LH260" s="813" t="str">
        <f>IF(Table1[[#This Row],[Hauptkörper - B1 - Recyceltes Material Anteil (in %)]]="","",Table1[[#This Row],[Hauptkörper - B1 - Recyceltes Material Anteil (in %)]])</f>
        <v/>
      </c>
      <c r="LI260" s="814" t="str">
        <f>IF(Table1[[#This Row],[Hauptkörper - B1 - Beschichtung]]="","",VLOOKUP(Table1[[#This Row],[Hauptkörper - B1 - Beschichtung]],'DD FD'!AE:AF,2,FALSE))</f>
        <v/>
      </c>
      <c r="LJ260" s="815" t="str">
        <f>IF(Table1[[#This Row],[Hauptkörper - B1 - Beschichtung Anteil (in %)]]="","",Table1[[#This Row],[Hauptkörper - B1 - Beschichtung Anteil (in %)]])</f>
        <v/>
      </c>
      <c r="LK260" s="811" t="str">
        <f>IF(Table1[[#This Row],[Hauptkörper - B2 - Art]]="","",VLOOKUP(Table1[[#This Row],[Hauptkörper - B2 - Art]],'DD FD'!B:C,2,FALSE))</f>
        <v/>
      </c>
      <c r="LL260" s="812" t="str">
        <f>IF(Table1[[#This Row],[Hauptkörper - B2 - Fraktion]]="","",VLOOKUP(Table1[[#This Row],[Hauptkörper - B2 - Fraktion]],'DD FD'!H:J,3,FALSE))</f>
        <v/>
      </c>
      <c r="LM260" s="809" t="str">
        <f>IF(Table1[[#This Row],[Hauptkörper - B2 - Gewicht
(in G)]]="","",Table1[[#This Row],[Hauptkörper - B2 - Gewicht
(in G)]])</f>
        <v/>
      </c>
      <c r="LN260" s="809" t="str">
        <f>IF(Table1[[#This Row],[Hauptkörper - B2 - Lizenzierungs-pflichtig? (X=Ja)]]="","",Table1[[#This Row],[Hauptkörper - B2 - Lizenzierungs-pflichtig? (X=Ja)]])</f>
        <v/>
      </c>
      <c r="LO260" s="812" t="str">
        <f>IF(Table1[[#This Row],[Hauptkörper - B2 - Virgin Material]]="","",VLOOKUP(Table1[[#This Row],[Hauptkörper - B2 - Virgin Material]],'DD FD'!AJ:AK,2,FALSE))</f>
        <v/>
      </c>
      <c r="LP260" s="813" t="str">
        <f>IF(Table1[[#This Row],[Hauptkörper - B2 - Virgin Material Anteil (in %)]]="","",Table1[[#This Row],[Hauptkörper - B2 - Virgin Material Anteil (in %)]])</f>
        <v/>
      </c>
      <c r="LQ260" s="812" t="str">
        <f>IF(Table1[[#This Row],[Hauptkörper - B2 - Recyceltes Material]]="","",VLOOKUP(Table1[[#This Row],[Hauptkörper - B2 - Recyceltes Material]],'DD FD'!AL:AM,2,FALSE))</f>
        <v/>
      </c>
      <c r="LR260" s="813" t="str">
        <f>IF(Table1[[#This Row],[Hauptkörper - B2 - Recyceltes Material Anteil (in %)]]="","",Table1[[#This Row],[Hauptkörper - B2 - Recyceltes Material Anteil (in %)]])</f>
        <v/>
      </c>
      <c r="LS260" s="812" t="str">
        <f>IF(Table1[[#This Row],[Hauptkörper - B2 - Beschichtung]]="","",VLOOKUP(Table1[[#This Row],[Hauptkörper - B2 - Beschichtung]],'DD FD'!AE:AF,2,FALSE))</f>
        <v/>
      </c>
      <c r="LT260" s="815" t="str">
        <f>IF(Table1[[#This Row],[Hauptkörper - B2 - Beschichtung Anteil (in %)]]="","",Table1[[#This Row],[Hauptkörper - B2 - Beschichtung Anteil (in %)]])</f>
        <v/>
      </c>
      <c r="LU260" s="811" t="str">
        <f>IF(Table1[[#This Row],[Hauptkörper - B3 - Art]]="","",VLOOKUP(Table1[[#This Row],[Hauptkörper - B3 - Art]],'DD FD'!B:C,2,FALSE))</f>
        <v/>
      </c>
      <c r="LV260" s="812" t="str">
        <f>IF(Table1[[#This Row],[Hauptkörper - B3 - Fraktion]]="","",VLOOKUP(Table1[[#This Row],[Hauptkörper - B3 - Fraktion]],'DD FD'!H:J,3,FALSE))</f>
        <v/>
      </c>
      <c r="LW260" s="809" t="str">
        <f>IF(Table1[[#This Row],[Hauptkörper - B3 - Gewicht
(in G)]]="","",Table1[[#This Row],[Hauptkörper - B3 - Gewicht
(in G)]])</f>
        <v/>
      </c>
      <c r="LX260" s="809" t="str">
        <f>IF(Table1[[#This Row],[Hauptkörper - B3 - Lizenzierungs-pflichtig? (X=Ja)]]="","",Table1[[#This Row],[Hauptkörper - B3 - Lizenzierungs-pflichtig? (X=Ja)]])</f>
        <v/>
      </c>
      <c r="LY260" s="812" t="str">
        <f>IF(Table1[[#This Row],[Hauptkörper - B3 - Virgin Material]]="","",VLOOKUP(Table1[[#This Row],[Hauptkörper - B3 - Virgin Material]],'DD FD'!AJ:AK,2,FALSE))</f>
        <v/>
      </c>
      <c r="LZ260" s="813" t="str">
        <f>IF(Table1[[#This Row],[Hauptkörper - B3 - Virgin Material Anteil (in %)]]="","",Table1[[#This Row],[Hauptkörper - B3 - Virgin Material Anteil (in %)]])</f>
        <v/>
      </c>
      <c r="MA260" s="812" t="str">
        <f>IF(Table1[[#This Row],[Hauptkörper - B3 - Recyceltes Material]]="","",VLOOKUP(Table1[[#This Row],[Hauptkörper - B3 - Recyceltes Material]],'DD FD'!AL:AM,2,FALSE))</f>
        <v/>
      </c>
      <c r="MB260" s="813" t="str">
        <f>IF(Table1[[#This Row],[Hauptkörper - B3 - Recyceltes Material Anteil (in %)]]="","",Table1[[#This Row],[Hauptkörper - B3 - Recyceltes Material Anteil (in %)]])</f>
        <v/>
      </c>
      <c r="MC260" s="812" t="str">
        <f>IF(Table1[[#This Row],[Hauptkörper - B3 - Beschichtung]]="","",VLOOKUP(Table1[[#This Row],[Hauptkörper - B3 - Beschichtung]],'DD FD'!AE:AF,2,FALSE))</f>
        <v/>
      </c>
      <c r="MD260" s="815" t="str">
        <f>IF(Table1[[#This Row],[Hauptkörper - B3 - Beschichtung Anteil (in %)]]="","",Table1[[#This Row],[Hauptkörper - B3 - Beschichtung Anteil (in %)]])</f>
        <v/>
      </c>
      <c r="ME260" s="811" t="str">
        <f>IF(Table1[[#This Row],[Verschluss - B1 - Art]]="","",VLOOKUP(Table1[[#This Row],[Verschluss - B1 - Art]],'DD FD'!D:E,2,FALSE))</f>
        <v/>
      </c>
      <c r="MF260" s="812" t="str">
        <f>IF(Table1[[#This Row],[Verschluss - B1 - Fraktion]]="","",VLOOKUP(Table1[[#This Row],[Verschluss - B1 - Fraktion]],'DD FD'!H:J,3,FALSE))</f>
        <v/>
      </c>
      <c r="MG260" s="809" t="str">
        <f>IF(Table1[[#This Row],[Verschluss - B1 - Gewicht (in G)]]="","",Table1[[#This Row],[Verschluss - B1 - Gewicht (in G)]])</f>
        <v/>
      </c>
      <c r="MH260" s="809" t="str">
        <f>IF(Table1[[#This Row],[Verschluss - B1 - Lizenzierungs-pflichtig? (X=Ja)]]="","",Table1[[#This Row],[Verschluss - B1 - Lizenzierungs-pflichtig? (X=Ja)]])</f>
        <v/>
      </c>
      <c r="MI260" s="809" t="str">
        <f>IF(Table1[[#This Row],[Verschluss - B1 - Trennbar vom Hauptkörper? (X=Ja)]]="","",Table1[[#This Row],[Verschluss - B1 - Trennbar vom Hauptkörper? (X=Ja)]])</f>
        <v/>
      </c>
      <c r="MJ260" s="812" t="str">
        <f>IF(Table1[[#This Row],[Verschluss - B1 - Virgin Material]]="","",VLOOKUP(Table1[[#This Row],[Verschluss - B1 - Virgin Material]],'DD FD'!AJ:AK,2,FALSE))</f>
        <v/>
      </c>
      <c r="MK260" s="813" t="str">
        <f>IF(Table1[[#This Row],[Verschluss - B1 - Virgin Material Anteil (in %)]]="","",Table1[[#This Row],[Verschluss - B1 - Virgin Material Anteil (in %)]])</f>
        <v/>
      </c>
      <c r="ML260" s="812" t="str">
        <f>IF(Table1[[#This Row],[Verschluss - B1 - Recyceltes Material]]="","",VLOOKUP(Table1[[#This Row],[Verschluss - B1 - Recyceltes Material]],'DD FD'!AL:AM,2,FALSE))</f>
        <v/>
      </c>
      <c r="MM260" s="813" t="str">
        <f>IF(Table1[[#This Row],[Verschluss - B1 - Recyceltes Material Anteil (in %)]]="","",Table1[[#This Row],[Verschluss - B1 - Recyceltes Material Anteil (in %)]])</f>
        <v/>
      </c>
      <c r="MN260" s="812" t="str">
        <f>IF(Table1[[#This Row],[Verschluss - B1 - Beschichtung]]="","",VLOOKUP(Table1[[#This Row],[Verschluss - B1 - Beschichtung]],'DD FD'!AE:AF,2,FALSE))</f>
        <v/>
      </c>
      <c r="MO260" s="815" t="str">
        <f>IF(Table1[[#This Row],[Verschluss - B1 - Beschichtung Anteil (in %)]]="","",Table1[[#This Row],[Verschluss - B1 - Beschichtung Anteil (in %)]])</f>
        <v/>
      </c>
      <c r="MP260" s="811" t="str">
        <f>IF(Table1[[#This Row],[Verschluss - B2 - Art]]="","",VLOOKUP(Table1[[#This Row],[Verschluss - B2 - Art]],'DD FD'!D:E,2,FALSE))</f>
        <v/>
      </c>
      <c r="MQ260" s="812" t="str">
        <f>IF(Table1[[#This Row],[Verschluss - B2 - Fraktion]]="","",VLOOKUP(Table1[[#This Row],[Verschluss - B2 - Fraktion]],'DD FD'!H:J,3,FALSE))</f>
        <v/>
      </c>
      <c r="MR260" s="809" t="str">
        <f>IF(Table1[[#This Row],[Verschluss - B2 - Gewicht (in G)]]="","",Table1[[#This Row],[Verschluss - B2 - Gewicht (in G)]])</f>
        <v/>
      </c>
      <c r="MS260" s="809" t="str">
        <f>IF(Table1[[#This Row],[Verschluss - B2 - Lizenzierungs-pflichtig? (X=Ja)]]="","",Table1[[#This Row],[Verschluss - B2 - Lizenzierungs-pflichtig? (X=Ja)]])</f>
        <v/>
      </c>
      <c r="MT260" s="809" t="str">
        <f>IF(Table1[[#This Row],[Verschluss - B2 - Trennbar vom Hauptkörper? (X=Ja)]]="","",Table1[[#This Row],[Verschluss - B2 - Trennbar vom Hauptkörper? (X=Ja)]])</f>
        <v/>
      </c>
      <c r="MU260" s="812" t="str">
        <f>IF(Table1[[#This Row],[Verschluss - B2 - Virgin Material]]="","",VLOOKUP(Table1[[#This Row],[Verschluss - B2 - Virgin Material]],'DD FD'!AJ:AK,2,FALSE))</f>
        <v/>
      </c>
      <c r="MV260" s="813" t="str">
        <f>IF(Table1[[#This Row],[Verschluss - B2 - Virgin Material Anteil (in %)]]="","",Table1[[#This Row],[Verschluss - B2 - Virgin Material Anteil (in %)]])</f>
        <v/>
      </c>
      <c r="MW260" s="812" t="str">
        <f>IF(Table1[[#This Row],[Verschluss - B2 - Recyceltes Material]]="","",VLOOKUP(Table1[[#This Row],[Verschluss - B2 - Recyceltes Material]],'DD FD'!AL:AM,2,FALSE))</f>
        <v/>
      </c>
      <c r="MX260" s="813" t="str">
        <f>IF(Table1[[#This Row],[Verschluss - B2 - Recyceltes Material Anteil (in %)]]="","",Table1[[#This Row],[Verschluss - B2 - Recyceltes Material Anteil (in %)]])</f>
        <v/>
      </c>
      <c r="MY260" s="812" t="str">
        <f>IF(Table1[[#This Row],[Verschluss - B2 - Beschichtung]]="","",VLOOKUP(Table1[[#This Row],[Verschluss - B2 - Beschichtung]],'DD FD'!AE:AF,2,FALSE))</f>
        <v/>
      </c>
      <c r="MZ260" s="815" t="str">
        <f>IF(Table1[[#This Row],[Verschluss - B2 - Beschichtung Anteil (in %)]]="","",Table1[[#This Row],[Verschluss - B2 - Beschichtung Anteil (in %)]])</f>
        <v/>
      </c>
      <c r="NA260" s="811" t="str">
        <f>IF(Table1[[#This Row],[Verschluss - B3 - Art]]="","",VLOOKUP(Table1[[#This Row],[Verschluss - B3 - Art]],'DD FD'!D:E,2,FALSE))</f>
        <v/>
      </c>
      <c r="NB260" s="812" t="str">
        <f>IF(Table1[[#This Row],[Verschluss - B3 - Fraktion]]="","",VLOOKUP(Table1[[#This Row],[Verschluss - B3 - Fraktion]],'DD FD'!H:J,3,FALSE))</f>
        <v/>
      </c>
      <c r="NC260" s="809" t="str">
        <f>IF(Table1[[#This Row],[Verschluss - B3 - Gewicht (in G)]]="","",Table1[[#This Row],[Verschluss - B3 - Gewicht (in G)]])</f>
        <v/>
      </c>
      <c r="ND260" s="809" t="str">
        <f>IF(Table1[[#This Row],[Verschluss - B3 - Lizenzierungs-pflichtig? (X=Ja)]]="","",Table1[[#This Row],[Verschluss - B3 - Lizenzierungs-pflichtig? (X=Ja)]])</f>
        <v/>
      </c>
      <c r="NE260" s="809" t="str">
        <f>IF(Table1[[#This Row],[Verschluss - B3 - Trennbar vom Hauptkörper? (X=Ja)]]="","",Table1[[#This Row],[Verschluss - B3 - Trennbar vom Hauptkörper? (X=Ja)]])</f>
        <v/>
      </c>
      <c r="NF260" s="812" t="str">
        <f>IF(Table1[[#This Row],[Verschluss - B3 - Virgin Material]]="","",VLOOKUP(Table1[[#This Row],[Verschluss - B3 - Virgin Material]],'DD FD'!AJ:AK,2,FALSE))</f>
        <v/>
      </c>
      <c r="NG260" s="813" t="str">
        <f>IF(Table1[[#This Row],[Verschluss - B3 - Virgin Material Anteil (in %)]]="","",Table1[[#This Row],[Verschluss - B3 - Virgin Material Anteil (in %)]])</f>
        <v/>
      </c>
      <c r="NH260" s="812" t="str">
        <f>IF(Table1[[#This Row],[Verschluss - B3 - Recyceltes Material]]="","",VLOOKUP(Table1[[#This Row],[Verschluss - B3 - Recyceltes Material]],'DD FD'!AL:AM,2,FALSE))</f>
        <v/>
      </c>
      <c r="NI260" s="813" t="str">
        <f>IF(Table1[[#This Row],[Verschluss - B3 - Recyceltes Material Anteil (in %)]]="","",Table1[[#This Row],[Verschluss - B3 - Recyceltes Material Anteil (in %)]])</f>
        <v/>
      </c>
      <c r="NJ260" s="812" t="str">
        <f>IF(Table1[[#This Row],[Verschluss - B3 - Beschichtung]]="","",VLOOKUP(Table1[[#This Row],[Verschluss - B3 - Beschichtung]],'DD FD'!AE:AF,2,FALSE))</f>
        <v/>
      </c>
      <c r="NK260" s="815" t="str">
        <f>IF(Table1[[#This Row],[Verschluss - B3 - Beschichtung Anteil (in %)]]="","",Table1[[#This Row],[Verschluss - B3 - Beschichtung Anteil (in %)]])</f>
        <v/>
      </c>
      <c r="NL260" s="811" t="str">
        <f>IF(Table1[[#This Row],[Etikett - B1 - Art]]="","",VLOOKUP(Table1[[#This Row],[Etikett - B1 - Art]],'DD FD'!F:G,2,FALSE))</f>
        <v/>
      </c>
      <c r="NM260" s="812" t="str">
        <f>IF(Table1[[#This Row],[Etikett - B1 - Fraktion]]="","",VLOOKUP(Table1[[#This Row],[Etikett - B1 - Fraktion]],'DD FD'!H:J,3,FALSE))</f>
        <v/>
      </c>
      <c r="NN260" s="809" t="str">
        <f>IF(Table1[[#This Row],[Etikett - B1 - Gewicht (in G)]]="","",Table1[[#This Row],[Etikett - B1 - Gewicht (in G)]])</f>
        <v/>
      </c>
      <c r="NO260" s="809" t="str">
        <f>IF(Table1[[#This Row],[Etikett - B1 - Lizenzierungs-pflichtig? (X=Ja)]]="","",Table1[[#This Row],[Etikett - B1 - Lizenzierungs-pflichtig? (X=Ja)]])</f>
        <v/>
      </c>
      <c r="NP260" s="809" t="str">
        <f>IF(Table1[[#This Row],[Etikett - B1 - Trennbar vom Hauptkörper? (X=Ja)]]="","",Table1[[#This Row],[Etikett - B1 - Trennbar vom Hauptkörper? (X=Ja)]])</f>
        <v/>
      </c>
      <c r="NQ260" s="812" t="str">
        <f>IF(Table1[[#This Row],[Etikett - B1 - Virgin Material]]="","",VLOOKUP(Table1[[#This Row],[Etikett - B1 - Virgin Material]],'DD FD'!AJ:AK,2,FALSE))</f>
        <v/>
      </c>
      <c r="NR260" s="813" t="str">
        <f>IF(Table1[[#This Row],[Etikett - B1 - Virgin Material Anteil (in %)]]="","",Table1[[#This Row],[Etikett - B1 - Virgin Material Anteil (in %)]])</f>
        <v/>
      </c>
      <c r="NS260" s="812" t="str">
        <f>IF(Table1[[#This Row],[Etikett - B1 - Recyceltes Material]]="","",VLOOKUP(Table1[[#This Row],[Etikett - B1 - Recyceltes Material]],'DD FD'!AL:AM,2,FALSE))</f>
        <v/>
      </c>
      <c r="NT260" s="813" t="str">
        <f>IF(Table1[[#This Row],[Etikett - B1 - Recyceltes Material Anteil (in %)]]="","",Table1[[#This Row],[Etikett - B1 - Recyceltes Material Anteil (in %)]])</f>
        <v/>
      </c>
      <c r="NU260" s="812" t="str">
        <f>IF(Table1[[#This Row],[Etikett - B1 - Beschichtung]]="","",VLOOKUP(Table1[[#This Row],[Etikett - B1 - Beschichtung]],'DD FD'!AE:AF,2,FALSE))</f>
        <v/>
      </c>
      <c r="NV260" s="815" t="str">
        <f>IF(Table1[[#This Row],[Etikett - B1 - Beschichtung Anteil (in %)]]="","",Table1[[#This Row],[Etikett - B1 - Beschichtung Anteil (in %)]])</f>
        <v/>
      </c>
      <c r="NW260" s="811" t="str">
        <f>IF(Table1[[#This Row],[Etikett - B2 - Art]]="","",VLOOKUP(Table1[[#This Row],[Etikett - B2 - Art]],'DD FD'!F:G,2,FALSE))</f>
        <v/>
      </c>
      <c r="NX260" s="812" t="str">
        <f>IF(Table1[[#This Row],[Etikett - B2 - Fraktion]]="","",VLOOKUP(Table1[[#This Row],[Etikett - B2 - Fraktion]],'DD FD'!H:J,3,FALSE))</f>
        <v/>
      </c>
      <c r="NY260" s="809" t="str">
        <f>IF(Table1[[#This Row],[Etikett - B2 - Gewicht (in G)]]="","",Table1[[#This Row],[Etikett - B2 - Gewicht (in G)]])</f>
        <v/>
      </c>
      <c r="NZ260" s="809" t="str">
        <f>IF(Table1[[#This Row],[Etikett - B2 - Lizenzierungs-pflichtig? (X=Ja)]]="","",Table1[[#This Row],[Etikett - B2 - Lizenzierungs-pflichtig? (X=Ja)]])</f>
        <v/>
      </c>
      <c r="OA260" s="809" t="str">
        <f>IF(Table1[[#This Row],[Etikett - B2 - Trennbar vom Hauptkörper? (X=Ja)]]="","",Table1[[#This Row],[Etikett - B2 - Trennbar vom Hauptkörper? (X=Ja)]])</f>
        <v/>
      </c>
      <c r="OB260" s="812" t="str">
        <f>IF(Table1[[#This Row],[Etikett - B2 - Virgin Material]]="","",VLOOKUP(Table1[[#This Row],[Etikett - B2 - Virgin Material]],'DD FD'!AJ:AK,2,FALSE))</f>
        <v/>
      </c>
      <c r="OC260" s="813" t="str">
        <f>IF(Table1[[#This Row],[Etikett - B2 - Virgin Material Anteil (in %)]]="","",Table1[[#This Row],[Etikett - B2 - Virgin Material Anteil (in %)]])</f>
        <v/>
      </c>
      <c r="OD260" s="812" t="str">
        <f>IF(Table1[[#This Row],[Etikett - B2 - Recyceltes Material]]="","",VLOOKUP(Table1[[#This Row],[Etikett - B2 - Recyceltes Material]],'DD FD'!AL:AM,2,FALSE))</f>
        <v/>
      </c>
      <c r="OE260" s="813" t="str">
        <f>IF(Table1[[#This Row],[Etikett - B2 - Recyceltes Material Anteil (in %)]]="","",Table1[[#This Row],[Etikett - B2 - Recyceltes Material Anteil (in %)]])</f>
        <v/>
      </c>
      <c r="OF260" s="812" t="str">
        <f>IF(Table1[[#This Row],[Etikett - B2 - Beschichtung]]="","",VLOOKUP(Table1[[#This Row],[Etikett - B2 - Beschichtung]],'DD FD'!AE:AF,2,FALSE))</f>
        <v/>
      </c>
      <c r="OG260" s="815" t="str">
        <f>IF(Table1[[#This Row],[Etikett - B2 - Beschichtung Anteil (in %)]]="","",Table1[[#This Row],[Etikett - B2 - Beschichtung Anteil (in %)]])</f>
        <v/>
      </c>
      <c r="OH260" s="811" t="str">
        <f>IF(Table1[[#This Row],[Etikett - B3 - Art]]="","",VLOOKUP(Table1[[#This Row],[Etikett - B3 - Art]],'DD FD'!F:G,2,FALSE))</f>
        <v/>
      </c>
      <c r="OI260" s="812" t="str">
        <f>IF(Table1[[#This Row],[Etikett - B3 - Fraktion]]="","",VLOOKUP(Table1[[#This Row],[Etikett - B3 - Fraktion]],'DD FD'!H:J,3,FALSE))</f>
        <v/>
      </c>
      <c r="OJ260" s="809" t="str">
        <f>IF(Table1[[#This Row],[Etikett - B3 - Gewicht (in G)]]="","",Table1[[#This Row],[Etikett - B3 - Gewicht (in G)]])</f>
        <v/>
      </c>
      <c r="OK260" s="809" t="str">
        <f>IF(Table1[[#This Row],[Etikett - B3 - Lizenzierungs-pflichtig? (X=Ja)]]="","",Table1[[#This Row],[Etikett - B3 - Lizenzierungs-pflichtig? (X=Ja)]])</f>
        <v/>
      </c>
      <c r="OL260" s="809" t="str">
        <f>IF(Table1[[#This Row],[Etikett - B3 - Trennbar vom Hauptkörper? (X=Ja)]]="","",Table1[[#This Row],[Etikett - B3 - Trennbar vom Hauptkörper? (X=Ja)]])</f>
        <v/>
      </c>
      <c r="OM260" s="812" t="str">
        <f>IF(Table1[[#This Row],[Etikett - B3 - Virgin Material]]="","",VLOOKUP(Table1[[#This Row],[Etikett - B3 - Virgin Material]],'DD FD'!AJ:AK,2,FALSE))</f>
        <v/>
      </c>
      <c r="ON260" s="813" t="str">
        <f>IF(Table1[[#This Row],[Etikett - B3 - Virgin Material Anteil (in %)]]="","",Table1[[#This Row],[Etikett - B3 - Virgin Material Anteil (in %)]])</f>
        <v/>
      </c>
      <c r="OO260" s="812" t="str">
        <f>IF(Table1[[#This Row],[Etikett - B3 - Recyceltes Material]]="","",VLOOKUP(Table1[[#This Row],[Etikett - B3 - Recyceltes Material]],'DD FD'!AL:AM,2,FALSE))</f>
        <v/>
      </c>
      <c r="OP260" s="813" t="str">
        <f>IF(Table1[[#This Row],[Etikett - B3 - Recyceltes Material Anteil (in %)]]="","",Table1[[#This Row],[Etikett - B3 - Recyceltes Material Anteil (in %)]])</f>
        <v/>
      </c>
      <c r="OQ260" s="812" t="str">
        <f>IF(Table1[[#This Row],[Etikett - B3 - Beschichtung]]="","",VLOOKUP(Table1[[#This Row],[Etikett - B3 - Beschichtung]],'DD FD'!AE:AF,2,FALSE))</f>
        <v/>
      </c>
      <c r="OR260" s="861" t="str">
        <f>IF(Table1[[#This Row],[Etikett - B3 - Beschichtung Anteil (in %)]]="","",Table1[[#This Row],[Etikett - B3 - Beschichtung Anteil (in %)]])</f>
        <v/>
      </c>
      <c r="OS260" s="866">
        <f>ROUNDUP(SUM(
IF(AND(LB260='DD FD'!$J$7,LD260='DD FD'!$AI$3),LC260,0),
IF(AND(LL260='DD FD'!$J$7,LN260='DD FD'!$AI$3),LM260,0),
IF(AND(LV260='DD FD'!$J$7,LX260='DD FD'!$AI$3),LW260,0),
IF(AND(MF260='DD FD'!$J$7,MH260='DD FD'!$AI$3),MG260,0),
IF(AND(MQ260='DD FD'!$J$7,MS260='DD FD'!$AI$3),MR260,0),
IF(AND(NB260='DD FD'!$J$7,ND260='DD FD'!$AI$3),NC260,0),
IF(AND(NM260='DD FD'!$J$7,NO260='DD FD'!$AI$3),NN260,0),
IF(AND(NX260='DD FD'!$J$7,NZ260='DD FD'!$AI$3),NY260,0),
IF(AND(OI260='DD FD'!$J$7,OK260='DD FD'!$AI$3),OJ260,0),
),2)</f>
        <v>0</v>
      </c>
      <c r="OT260" s="865">
        <f>ROUNDUP(SUM(
IF(AND(LB260='DD FD'!$J$6,LD260='DD FD'!$AI$3),LC260,0),
IF(AND(LL260='DD FD'!$J$6,LN260='DD FD'!$AI$3),LM260,0),
IF(AND(LV260='DD FD'!$J$6,LX260='DD FD'!$AI$3),LW260,0),
IF(AND(MF260='DD FD'!$J$6,MH260='DD FD'!$AI$3),MG260,0),
IF(AND(MQ260='DD FD'!$J$6,MS260='DD FD'!$AI$3),MR260,0),
IF(AND(NB260='DD FD'!$J$6,ND260='DD FD'!$AI$3),NC260,0),
IF(AND(NM260='DD FD'!$J$6,NO260='DD FD'!$AI$3),NN260,0),
IF(AND(NX260='DD FD'!$J$6,NZ260='DD FD'!$AI$3),NY260,0),
IF(AND(OI260='DD FD'!$J$6,OK260='DD FD'!$AI$3),OJ260,0),
),2)</f>
        <v>0</v>
      </c>
      <c r="OU260" s="865">
        <f>ROUNDUP(SUM(
IF(AND(LB260='DD FD'!$J$10,LD260='DD FD'!$AI$3),LC260,0),
IF(AND(LL260='DD FD'!$J$10,LN260='DD FD'!$AI$3),LM260,0),
IF(AND(LV260='DD FD'!$J$10,LX260='DD FD'!$AI$3),LW260,0),
IF(AND(MF260='DD FD'!$J$10,MH260='DD FD'!$AI$3),MG260,0),
IF(AND(MQ260='DD FD'!$J$10,MS260='DD FD'!$AI$3),MR260,0),
IF(AND(NB260='DD FD'!$J$10,ND260='DD FD'!$AI$3),NC260,0),
IF(AND(NM260='DD FD'!$J$10,NO260='DD FD'!$AI$3),NN260,0),
IF(AND(NX260='DD FD'!$J$10,NZ260='DD FD'!$AI$3),NY260,0),
IF(AND(OI260='DD FD'!$J$10,OK260='DD FD'!$AI$3),OJ260,0),
),2)</f>
        <v>0</v>
      </c>
      <c r="OV260" s="865">
        <f>ROUNDUP(SUM(
IF(AND(LB260='DD FD'!$J$8,LD260='DD FD'!$AI$3),LC260,0),
IF(AND(LL260='DD FD'!$J$8,LN260='DD FD'!$AI$3),LM260,0),
IF(AND(LV260='DD FD'!$J$8,LX260='DD FD'!$AI$3),LW260,0),
IF(AND(MF260='DD FD'!$J$8,MH260='DD FD'!$AI$3),MG260,0),
IF(AND(MQ260='DD FD'!$J$8,MS260='DD FD'!$AI$3),MR260,0),
IF(AND(NB260='DD FD'!$J$8,ND260='DD FD'!$AI$3),NC260,0),
IF(AND(NM260='DD FD'!$J$8,NO260='DD FD'!$AI$3),NN260,0),
IF(AND(NX260='DD FD'!$J$8,NZ260='DD FD'!$AI$3),NY260,0),
IF(AND(OI260='DD FD'!$J$8,OK260='DD FD'!$AI$3),OJ260,0),
),2)</f>
        <v>0</v>
      </c>
      <c r="OW260" s="865">
        <f>ROUNDUP(SUM(
IF(AND(LB260='DD FD'!$J$5,LD260='DD FD'!$AI$3),LC260,0),
IF(AND(LL260='DD FD'!$J$5,LN260='DD FD'!$AI$3),LM260,0),
IF(AND(LV260='DD FD'!$J$5,LX260='DD FD'!$AI$3),LW260,0),
IF(AND(MF260='DD FD'!$J$5,MH260='DD FD'!$AI$3),MG260,0),
IF(AND(MQ260='DD FD'!$J$5,MS260='DD FD'!$AI$3),MR260,0),
IF(AND(NB260='DD FD'!$J$5,ND260='DD FD'!$AI$3),NC260,0),
IF(AND(NM260='DD FD'!$J$5,NO260='DD FD'!$AI$3),NN260,0),
IF(AND(NX260='DD FD'!$J$5,NZ260='DD FD'!$AI$3),NY260,0),
IF(AND(OI260='DD FD'!$J$5,OK260='DD FD'!$AI$3),OJ260,0),
),2)</f>
        <v>0</v>
      </c>
      <c r="OX260" s="865">
        <f>ROUNDUP(SUM(
IF(AND(LB260='DD FD'!$J$9,LD260='DD FD'!$AI$3),LC260,0),
IF(AND(LL260='DD FD'!$J$9,LN260='DD FD'!$AI$3),LM260,0),
IF(AND(LV260='DD FD'!$J$9,LX260='DD FD'!$AI$3),LW260,0),
IF(AND(MF260='DD FD'!$J$9,MH260='DD FD'!$AI$3),MG260,0),
IF(AND(MQ260='DD FD'!$J$9,MS260='DD FD'!$AI$3),MR260,0),
IF(AND(NB260='DD FD'!$J$9,ND260='DD FD'!$AI$3),NC260,0),
IF(AND(NM260='DD FD'!$J$9,NO260='DD FD'!$AI$3),NN260,0),
IF(AND(NX260='DD FD'!$J$9,NZ260='DD FD'!$AI$3),NY260,0),
IF(AND(OI260='DD FD'!$J$9,OK260='DD FD'!$AI$3),OJ260,0),
),2)</f>
        <v>0</v>
      </c>
      <c r="OY260" s="865">
        <f>ROUNDUP(SUM(
IF(AND(LB260='DD FD'!$J$4,LD260='DD FD'!$AI$3),LC260,0),
IF(AND(LL260='DD FD'!$J$4,LN260='DD FD'!$AI$3),LM260,0),
IF(AND(LV260='DD FD'!$J$4,LX260='DD FD'!$AI$3),LW260,0),
IF(AND(MF260='DD FD'!$J$4,MH260='DD FD'!$AI$3),MG260,0),
IF(AND(MQ260='DD FD'!$J$4,MS260='DD FD'!$AI$3),MR260,0),
IF(AND(NB260='DD FD'!$J$4,ND260='DD FD'!$AI$3),NC260,0),
IF(AND(NM260='DD FD'!$J$4,NO260='DD FD'!$AI$3),NN260,0),
IF(AND(NX260='DD FD'!$J$4,NZ260='DD FD'!$AI$3),NY260,0),
IF(AND(OI260='DD FD'!$J$4,OK260='DD FD'!$AI$3),OJ260,0),
),2)</f>
        <v>0</v>
      </c>
      <c r="OZ260" s="867">
        <f>ROUNDUP(SUM(
IF(AND(LB260='DD FD'!$J$11,LD260='DD FD'!$AI$3),LC260,0),
IF(AND(LL260='DD FD'!$J$11,LN260='DD FD'!$AI$3),LM260,0),
IF(AND(LV260='DD FD'!$J$11,LX260='DD FD'!$AI$3),LW260,0),
IF(AND(MF260='DD FD'!$J$11,MH260='DD FD'!$AI$3),MG260,0),
IF(AND(MQ260='DD FD'!$J$11,MS260='DD FD'!$AI$3),MR260,0),
IF(AND(NB260='DD FD'!$J$11,ND260='DD FD'!$AI$3),NC260,0),
IF(AND(NM260='DD FD'!$J$11,NO260='DD FD'!$AI$3),NN260,0),
IF(AND(NX260='DD FD'!$J$11,NZ260='DD FD'!$AI$3),NY260,0),
IF(AND(OI260='DD FD'!$J$11,OK260='DD FD'!$AI$3),OJ260,0),
),2)</f>
        <v>0</v>
      </c>
    </row>
    <row r="261" spans="1:416">
      <c r="A261" s="663"/>
      <c r="B261" s="182"/>
      <c r="C261" s="282"/>
      <c r="D261" s="282"/>
      <c r="E261" s="183"/>
      <c r="F261" s="355"/>
      <c r="G261" s="359"/>
      <c r="H261" s="664"/>
      <c r="I261" s="173"/>
      <c r="J261" s="161" t="str">
        <f t="shared" ref="J261:J305" si="108">IF(B261&lt;&gt;"",IF(AND(E261="",A261=""),"30",IF(AND(E261="",A261="x"),"10",IF(E261&lt;&gt;"",""))),"")</f>
        <v/>
      </c>
      <c r="K261" s="633" t="str">
        <f t="shared" si="98"/>
        <v/>
      </c>
      <c r="L261" s="636"/>
      <c r="M261" s="124" t="str">
        <f t="shared" si="99"/>
        <v/>
      </c>
      <c r="N261" s="125" t="str">
        <f t="shared" ref="N261:N305" si="109">IF(B261&lt;&gt;"",IF(AND(E261="",A261=""),"00",IF(AND(E261="",A261="x"),"12",IF(E261&lt;&gt;"",""))),"")</f>
        <v/>
      </c>
      <c r="O261" s="175"/>
      <c r="P261" s="175"/>
      <c r="Q261" s="126" t="str">
        <f t="shared" si="100"/>
        <v/>
      </c>
      <c r="R261" s="184"/>
      <c r="S261" s="184"/>
      <c r="T261" s="182"/>
      <c r="U261" s="182"/>
      <c r="V261" s="182"/>
      <c r="W261" s="358"/>
      <c r="X261" s="182"/>
      <c r="Y261" s="183"/>
      <c r="Z261" s="123"/>
      <c r="AA261" s="176"/>
      <c r="AB261" s="176"/>
      <c r="AC261" s="176"/>
      <c r="AD261" s="176"/>
      <c r="AE261" s="176"/>
      <c r="AF261" s="176"/>
      <c r="AG261" s="127" t="str">
        <f t="shared" si="101"/>
        <v/>
      </c>
      <c r="AH261" s="127" t="str">
        <f t="shared" si="102"/>
        <v/>
      </c>
      <c r="AI261" s="370"/>
      <c r="AJ261" s="635"/>
      <c r="AK261" s="619" t="str">
        <f t="shared" si="103"/>
        <v/>
      </c>
      <c r="AL261" s="124" t="str">
        <f t="shared" ref="AL261:AL305" si="110">IF(J261&lt;&gt;"","ST","")</f>
        <v/>
      </c>
      <c r="AM261" s="124" t="str">
        <f t="shared" ref="AM261:AM305" si="111">IF(J261&lt;&gt;"","1","")</f>
        <v/>
      </c>
      <c r="AN261" s="124" t="str">
        <f t="shared" ref="AN261:AN305" si="112">IF(L261&lt;&gt;"","ST","")</f>
        <v/>
      </c>
      <c r="AO261" s="124" t="str">
        <f t="shared" ref="AO261:AO305" si="113">IF(L261&lt;&gt;"","x","")</f>
        <v/>
      </c>
      <c r="AP261" s="184"/>
      <c r="AQ261" s="182"/>
      <c r="AR261" s="182"/>
      <c r="AS261" s="182"/>
      <c r="AT261" s="182"/>
      <c r="AU261" s="127" t="str">
        <f t="shared" ref="AU261:AU305" si="114">IF(J261&lt;&gt;"",$AU$4,"")</f>
        <v/>
      </c>
      <c r="AV261" s="354"/>
      <c r="AW261" s="127" t="str">
        <f t="shared" ref="AW261:AW305" si="115">IF(J261&lt;&gt;"",$AW$4,"")</f>
        <v/>
      </c>
      <c r="AX261" s="144" t="str">
        <f t="shared" ref="AX261:AX305" si="116">IF(D261="","",D261)</f>
        <v/>
      </c>
      <c r="AY261" s="182"/>
      <c r="AZ261" s="23"/>
      <c r="BA261" s="23"/>
      <c r="BB261" s="183"/>
      <c r="BC261" s="622"/>
      <c r="BD261" s="649" t="str">
        <f t="shared" si="104"/>
        <v/>
      </c>
      <c r="BE261" s="354"/>
      <c r="BF261" s="192" t="str">
        <f t="shared" si="105"/>
        <v/>
      </c>
      <c r="BG261" s="159"/>
      <c r="BH261" s="159"/>
      <c r="BI261" s="182"/>
      <c r="BJ261" s="194"/>
      <c r="BK261" s="194"/>
      <c r="BL261" s="194"/>
      <c r="BM261" s="127" t="str">
        <f t="shared" ref="BM261:BM305" si="117">IF(J261&lt;&gt;"",IF($BM$4="","MM",$BM$4),"")</f>
        <v/>
      </c>
      <c r="BN261" s="194"/>
      <c r="BO261" s="178" t="str">
        <f t="shared" ref="BO261:BO305" si="118">IF(J261&lt;&gt;"",IF($BO$4="","G",$BO$4),"")</f>
        <v/>
      </c>
      <c r="BP261" s="191"/>
      <c r="BQ261" s="182"/>
      <c r="BR261" s="23"/>
      <c r="BS261" s="23"/>
      <c r="BT261" s="23"/>
      <c r="BU261" s="651"/>
      <c r="BV261" s="647"/>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633" t="str">
        <f t="shared" si="106"/>
        <v/>
      </c>
      <c r="DY261" s="736"/>
      <c r="DZ261" s="334"/>
      <c r="EA261" s="736"/>
      <c r="EB261" s="197"/>
      <c r="EC261" s="194"/>
      <c r="ED261" s="197"/>
      <c r="EE261" s="197"/>
      <c r="EF261" s="194"/>
      <c r="EG261" s="194"/>
      <c r="EH261" s="194"/>
      <c r="EI261" s="123" t="str">
        <f t="shared" ref="EI261:EI305" si="119">IF(J261&lt;&gt;"",IF($EI$4="","MM",$EI$4),"")</f>
        <v/>
      </c>
      <c r="EJ261" s="194"/>
      <c r="EK261" s="620" t="str">
        <f t="shared" ref="EK261:EK305" si="120">IF(J261&lt;&gt;"",IF($EK$4="","G",$EK$4),"")</f>
        <v/>
      </c>
      <c r="EL261" s="756"/>
      <c r="EM261" s="620" t="str">
        <f t="shared" si="107"/>
        <v/>
      </c>
      <c r="EN261" s="733"/>
      <c r="EO261" s="163"/>
      <c r="EP261" s="163"/>
      <c r="EQ261" s="163"/>
      <c r="ER261" s="163"/>
      <c r="ES261" s="163"/>
      <c r="ET261" s="163"/>
      <c r="EU261" s="163"/>
      <c r="EV261" s="163"/>
      <c r="EW261" s="163"/>
      <c r="EX261" s="163"/>
      <c r="EY261" s="163"/>
      <c r="EZ261" s="163"/>
      <c r="FA261" s="163"/>
      <c r="FB261" s="163"/>
      <c r="FC261" s="742"/>
      <c r="FD261" s="648" t="str">
        <f t="shared" ref="FD261:FD305" si="121">IF(B261&lt;&gt;"",$FD$4,"")</f>
        <v/>
      </c>
      <c r="FE261" s="183"/>
      <c r="FF261" s="201"/>
      <c r="FG261" s="201"/>
      <c r="FH261" s="201"/>
      <c r="FI261" s="201"/>
      <c r="FJ261" s="201"/>
      <c r="FK261" s="201"/>
      <c r="FL261" s="182"/>
      <c r="FM261" s="182"/>
      <c r="FN261" s="334"/>
      <c r="FO261" s="123" t="str">
        <f t="shared" ref="FO261:FO305" si="122">IF(AND(B261&lt;&gt;"",$FO$4&lt;&gt;";;;;;"),$FO$4,"")</f>
        <v/>
      </c>
      <c r="FP261" s="889" t="str">
        <f>IF(Table1[[#This Row],[Baumwollanteil (in %)]]&lt;&gt;"","05","")</f>
        <v/>
      </c>
      <c r="FQ261" s="999"/>
      <c r="FR261" s="179" t="str">
        <f t="shared" ref="FR261:FR305" si="123">IF(J261&lt;&gt;"","ST","")</f>
        <v/>
      </c>
      <c r="FS261" s="175"/>
      <c r="FT261" s="175"/>
      <c r="FU261" s="175"/>
      <c r="FV261" s="745" t="str">
        <f t="shared" ref="FV261:FV305" si="124">IF(J261&lt;&gt;"",F261,"")</f>
        <v/>
      </c>
      <c r="FZ261" s="24"/>
      <c r="GA261" s="24"/>
      <c r="GC261" s="1010" t="str">
        <f>IF(Table1[[#This Row],[Global Trade Item Number (GTIN)]]="","",Table1[[#This Row],[Global Trade Item Number (GTIN)]])</f>
        <v/>
      </c>
      <c r="GD261" s="790" t="str">
        <f>IF(Table1[[#This Row],[WAWI-Nr./ Kreditoren-Nummer
(ASDV)]]&lt;&gt;"",Table1[[#This Row],[WAWI-Nr./ Kreditoren-Nummer
(ASDV)]],"")</f>
        <v/>
      </c>
      <c r="GE261" s="190"/>
      <c r="GF261" s="790" t="str">
        <f>IF(Table1[[#This Row],[Gültig ab (Datum)]]&lt;&gt;"","31.12.9999","")</f>
        <v/>
      </c>
      <c r="GG261" s="190"/>
      <c r="GH261" s="190"/>
      <c r="GI261" s="616"/>
      <c r="GJ261" s="765"/>
      <c r="GK261" s="763"/>
      <c r="GL261" s="617"/>
      <c r="GM261" s="617"/>
      <c r="GN261" s="617"/>
      <c r="GO261" s="617"/>
      <c r="GP261" s="617"/>
      <c r="GQ261" s="775"/>
      <c r="GR261" s="771"/>
      <c r="GS261" s="159"/>
      <c r="GT261" s="610"/>
      <c r="GU261" s="610"/>
      <c r="GV261" s="610"/>
      <c r="GW261" s="610"/>
      <c r="GX261" s="610"/>
      <c r="GY261" s="610"/>
      <c r="GZ261" s="610"/>
      <c r="HA261" s="610"/>
      <c r="HB261" s="771"/>
      <c r="HC261" s="610"/>
      <c r="HD261" s="610"/>
      <c r="HE261" s="610"/>
      <c r="HF261" s="610"/>
      <c r="HG261" s="610"/>
      <c r="HH261" s="610"/>
      <c r="HI261" s="610"/>
      <c r="HJ261" s="610"/>
      <c r="HK261" s="610"/>
      <c r="HL261" s="771"/>
      <c r="HM261" s="610"/>
      <c r="HN261" s="610"/>
      <c r="HO261" s="610"/>
      <c r="HP261" s="610"/>
      <c r="HQ261" s="610"/>
      <c r="HR261" s="610"/>
      <c r="HS261" s="610"/>
      <c r="HT261" s="610"/>
      <c r="HU261" s="610"/>
      <c r="HV261" s="771"/>
      <c r="HW261" s="610"/>
      <c r="HX261" s="610"/>
      <c r="HY261" s="610"/>
      <c r="HZ261" s="610"/>
      <c r="IA261" s="610"/>
      <c r="IB261" s="610"/>
      <c r="IC261" s="610"/>
      <c r="ID261" s="610"/>
      <c r="IE261" s="610"/>
      <c r="IF261" s="610"/>
      <c r="IG261" s="771"/>
      <c r="IH261" s="610"/>
      <c r="II261" s="610"/>
      <c r="IJ261" s="610"/>
      <c r="IK261" s="610"/>
      <c r="IL261" s="610"/>
      <c r="IM261" s="610"/>
      <c r="IN261" s="610"/>
      <c r="IO261" s="610"/>
      <c r="IP261" s="610"/>
      <c r="IQ261" s="610"/>
      <c r="IR261" s="771"/>
      <c r="IS261" s="610"/>
      <c r="IT261" s="610"/>
      <c r="IU261" s="610"/>
      <c r="IV261" s="610"/>
      <c r="IW261" s="610"/>
      <c r="IX261" s="610"/>
      <c r="IY261" s="610"/>
      <c r="IZ261" s="610"/>
      <c r="JA261" s="610"/>
      <c r="JB261" s="610"/>
      <c r="JC261" s="771"/>
      <c r="JD261" s="610"/>
      <c r="JE261" s="610"/>
      <c r="JF261" s="610"/>
      <c r="JG261" s="610"/>
      <c r="JH261" s="610"/>
      <c r="JI261" s="610"/>
      <c r="JJ261" s="610"/>
      <c r="JK261" s="610"/>
      <c r="JL261" s="610"/>
      <c r="JM261" s="827"/>
      <c r="JN261" s="771"/>
      <c r="JO261" s="610"/>
      <c r="JP261" s="610"/>
      <c r="JQ261" s="610"/>
      <c r="JR261" s="610"/>
      <c r="JS261" s="610"/>
      <c r="JT261" s="610"/>
      <c r="JU261" s="610"/>
      <c r="JV261" s="610"/>
      <c r="JW261" s="610"/>
      <c r="JX261" s="610"/>
      <c r="JY261" s="771"/>
      <c r="JZ261" s="610"/>
      <c r="KA261" s="610"/>
      <c r="KB261" s="610"/>
      <c r="KC261" s="610"/>
      <c r="KD261" s="610"/>
      <c r="KE261" s="610"/>
      <c r="KF261" s="610"/>
      <c r="KG261" s="610"/>
      <c r="KH261" s="610"/>
      <c r="KI261" s="610"/>
      <c r="KL261" s="803" t="str">
        <f>IF(Table1[[#This Row],[GTIN]]&lt;&gt;"",Table1[[#This Row],[GTIN]],"")</f>
        <v/>
      </c>
      <c r="KM261" s="804" t="str">
        <f>Table1[[#This Row],[Kreditor]]</f>
        <v/>
      </c>
      <c r="KN261" s="805" t="str">
        <f>IF(Table1[[#This Row],[Gültig ab (Datum)]]&lt;&gt;"",Table1[[#This Row],[Gültig ab (Datum)]],"")</f>
        <v/>
      </c>
      <c r="KO261" s="805" t="str">
        <f>Table1[[#This Row],[Gültig bis]]</f>
        <v/>
      </c>
      <c r="KP261" s="818" t="str">
        <f>IF(Table1[[#This Row],[Artikel verpackt? 
(X=Ja)]]="","",Table1[[#This Row],[Artikel verpackt? 
(X=Ja)]])</f>
        <v/>
      </c>
      <c r="KQ261" s="806" t="str">
        <f>IF(Table1[[#This Row],[Verpackung recyclingfähig?
(X=Ja)]]="","",Table1[[#This Row],[Verpackung recyclingfähig?
(X=Ja)]])</f>
        <v/>
      </c>
      <c r="KR261" s="807"/>
      <c r="KS261" s="808"/>
      <c r="KT261" s="809"/>
      <c r="KU261" s="809"/>
      <c r="KV261" s="809"/>
      <c r="KW261" s="809"/>
      <c r="KX261" s="809"/>
      <c r="KY261" s="809"/>
      <c r="KZ261" s="810"/>
      <c r="LA261" s="811" t="str">
        <f>IF(Table1[[#This Row],[Hauptkörper - B1 - Art]]="","",VLOOKUP(Table1[[#This Row],[Hauptkörper - B1 - Art]],'DD FD'!B:C,2,FALSE))</f>
        <v/>
      </c>
      <c r="LB261" s="812" t="str">
        <f>IF(Table1[[#This Row],[Hauptkörper - B1 - Fraktion]]="","",VLOOKUP(Table1[[#This Row],[Hauptkörper - B1 - Fraktion]],'DD FD'!H:J,3,FALSE))</f>
        <v/>
      </c>
      <c r="LC261" s="809" t="str">
        <f>IF(Table1[[#This Row],[Hauptkörper - B1 - Gewicht
(in G)]]="","",Table1[[#This Row],[Hauptkörper - B1 - Gewicht
(in G)]])</f>
        <v/>
      </c>
      <c r="LD261" s="809" t="str">
        <f>IF(Table1[[#This Row],[Hauptkörper - B1 - Lizenzierungs-pflichtig? (X=Ja)]]="","",Table1[[#This Row],[Hauptkörper - B1 - Lizenzierungs-pflichtig? (X=Ja)]])</f>
        <v/>
      </c>
      <c r="LE261" s="812" t="str">
        <f>IF(Table1[[#This Row],[Hauptkörper - B1 - Virgin Material]]="","",VLOOKUP(Table1[[#This Row],[Hauptkörper - B1 - Virgin Material]],'DD FD'!AJ:AK,2,FALSE))</f>
        <v/>
      </c>
      <c r="LF261" s="813" t="str">
        <f>IF(Table1[[#This Row],[Hauptkörper - B1 - Virgin Material Anteil (in %)]]="","",Table1[[#This Row],[Hauptkörper - B1 - Virgin Material Anteil (in %)]])</f>
        <v/>
      </c>
      <c r="LG261" s="812" t="str">
        <f>IF(Table1[[#This Row],[Hauptkörper - B1 - Recyceltes Material]]="","",VLOOKUP(Table1[[#This Row],[Hauptkörper - B1 - Recyceltes Material]],'DD FD'!AL:AM,2,FALSE))</f>
        <v/>
      </c>
      <c r="LH261" s="813" t="str">
        <f>IF(Table1[[#This Row],[Hauptkörper - B1 - Recyceltes Material Anteil (in %)]]="","",Table1[[#This Row],[Hauptkörper - B1 - Recyceltes Material Anteil (in %)]])</f>
        <v/>
      </c>
      <c r="LI261" s="814" t="str">
        <f>IF(Table1[[#This Row],[Hauptkörper - B1 - Beschichtung]]="","",VLOOKUP(Table1[[#This Row],[Hauptkörper - B1 - Beschichtung]],'DD FD'!AE:AF,2,FALSE))</f>
        <v/>
      </c>
      <c r="LJ261" s="815" t="str">
        <f>IF(Table1[[#This Row],[Hauptkörper - B1 - Beschichtung Anteil (in %)]]="","",Table1[[#This Row],[Hauptkörper - B1 - Beschichtung Anteil (in %)]])</f>
        <v/>
      </c>
      <c r="LK261" s="811" t="str">
        <f>IF(Table1[[#This Row],[Hauptkörper - B2 - Art]]="","",VLOOKUP(Table1[[#This Row],[Hauptkörper - B2 - Art]],'DD FD'!B:C,2,FALSE))</f>
        <v/>
      </c>
      <c r="LL261" s="812" t="str">
        <f>IF(Table1[[#This Row],[Hauptkörper - B2 - Fraktion]]="","",VLOOKUP(Table1[[#This Row],[Hauptkörper - B2 - Fraktion]],'DD FD'!H:J,3,FALSE))</f>
        <v/>
      </c>
      <c r="LM261" s="809" t="str">
        <f>IF(Table1[[#This Row],[Hauptkörper - B2 - Gewicht
(in G)]]="","",Table1[[#This Row],[Hauptkörper - B2 - Gewicht
(in G)]])</f>
        <v/>
      </c>
      <c r="LN261" s="809" t="str">
        <f>IF(Table1[[#This Row],[Hauptkörper - B2 - Lizenzierungs-pflichtig? (X=Ja)]]="","",Table1[[#This Row],[Hauptkörper - B2 - Lizenzierungs-pflichtig? (X=Ja)]])</f>
        <v/>
      </c>
      <c r="LO261" s="812" t="str">
        <f>IF(Table1[[#This Row],[Hauptkörper - B2 - Virgin Material]]="","",VLOOKUP(Table1[[#This Row],[Hauptkörper - B2 - Virgin Material]],'DD FD'!AJ:AK,2,FALSE))</f>
        <v/>
      </c>
      <c r="LP261" s="813" t="str">
        <f>IF(Table1[[#This Row],[Hauptkörper - B2 - Virgin Material Anteil (in %)]]="","",Table1[[#This Row],[Hauptkörper - B2 - Virgin Material Anteil (in %)]])</f>
        <v/>
      </c>
      <c r="LQ261" s="812" t="str">
        <f>IF(Table1[[#This Row],[Hauptkörper - B2 - Recyceltes Material]]="","",VLOOKUP(Table1[[#This Row],[Hauptkörper - B2 - Recyceltes Material]],'DD FD'!AL:AM,2,FALSE))</f>
        <v/>
      </c>
      <c r="LR261" s="813" t="str">
        <f>IF(Table1[[#This Row],[Hauptkörper - B2 - Recyceltes Material Anteil (in %)]]="","",Table1[[#This Row],[Hauptkörper - B2 - Recyceltes Material Anteil (in %)]])</f>
        <v/>
      </c>
      <c r="LS261" s="812" t="str">
        <f>IF(Table1[[#This Row],[Hauptkörper - B2 - Beschichtung]]="","",VLOOKUP(Table1[[#This Row],[Hauptkörper - B2 - Beschichtung]],'DD FD'!AE:AF,2,FALSE))</f>
        <v/>
      </c>
      <c r="LT261" s="815" t="str">
        <f>IF(Table1[[#This Row],[Hauptkörper - B2 - Beschichtung Anteil (in %)]]="","",Table1[[#This Row],[Hauptkörper - B2 - Beschichtung Anteil (in %)]])</f>
        <v/>
      </c>
      <c r="LU261" s="811" t="str">
        <f>IF(Table1[[#This Row],[Hauptkörper - B3 - Art]]="","",VLOOKUP(Table1[[#This Row],[Hauptkörper - B3 - Art]],'DD FD'!B:C,2,FALSE))</f>
        <v/>
      </c>
      <c r="LV261" s="812" t="str">
        <f>IF(Table1[[#This Row],[Hauptkörper - B3 - Fraktion]]="","",VLOOKUP(Table1[[#This Row],[Hauptkörper - B3 - Fraktion]],'DD FD'!H:J,3,FALSE))</f>
        <v/>
      </c>
      <c r="LW261" s="809" t="str">
        <f>IF(Table1[[#This Row],[Hauptkörper - B3 - Gewicht
(in G)]]="","",Table1[[#This Row],[Hauptkörper - B3 - Gewicht
(in G)]])</f>
        <v/>
      </c>
      <c r="LX261" s="809" t="str">
        <f>IF(Table1[[#This Row],[Hauptkörper - B3 - Lizenzierungs-pflichtig? (X=Ja)]]="","",Table1[[#This Row],[Hauptkörper - B3 - Lizenzierungs-pflichtig? (X=Ja)]])</f>
        <v/>
      </c>
      <c r="LY261" s="812" t="str">
        <f>IF(Table1[[#This Row],[Hauptkörper - B3 - Virgin Material]]="","",VLOOKUP(Table1[[#This Row],[Hauptkörper - B3 - Virgin Material]],'DD FD'!AJ:AK,2,FALSE))</f>
        <v/>
      </c>
      <c r="LZ261" s="813" t="str">
        <f>IF(Table1[[#This Row],[Hauptkörper - B3 - Virgin Material Anteil (in %)]]="","",Table1[[#This Row],[Hauptkörper - B3 - Virgin Material Anteil (in %)]])</f>
        <v/>
      </c>
      <c r="MA261" s="812" t="str">
        <f>IF(Table1[[#This Row],[Hauptkörper - B3 - Recyceltes Material]]="","",VLOOKUP(Table1[[#This Row],[Hauptkörper - B3 - Recyceltes Material]],'DD FD'!AL:AM,2,FALSE))</f>
        <v/>
      </c>
      <c r="MB261" s="813" t="str">
        <f>IF(Table1[[#This Row],[Hauptkörper - B3 - Recyceltes Material Anteil (in %)]]="","",Table1[[#This Row],[Hauptkörper - B3 - Recyceltes Material Anteil (in %)]])</f>
        <v/>
      </c>
      <c r="MC261" s="812" t="str">
        <f>IF(Table1[[#This Row],[Hauptkörper - B3 - Beschichtung]]="","",VLOOKUP(Table1[[#This Row],[Hauptkörper - B3 - Beschichtung]],'DD FD'!AE:AF,2,FALSE))</f>
        <v/>
      </c>
      <c r="MD261" s="815" t="str">
        <f>IF(Table1[[#This Row],[Hauptkörper - B3 - Beschichtung Anteil (in %)]]="","",Table1[[#This Row],[Hauptkörper - B3 - Beschichtung Anteil (in %)]])</f>
        <v/>
      </c>
      <c r="ME261" s="811" t="str">
        <f>IF(Table1[[#This Row],[Verschluss - B1 - Art]]="","",VLOOKUP(Table1[[#This Row],[Verschluss - B1 - Art]],'DD FD'!D:E,2,FALSE))</f>
        <v/>
      </c>
      <c r="MF261" s="812" t="str">
        <f>IF(Table1[[#This Row],[Verschluss - B1 - Fraktion]]="","",VLOOKUP(Table1[[#This Row],[Verschluss - B1 - Fraktion]],'DD FD'!H:J,3,FALSE))</f>
        <v/>
      </c>
      <c r="MG261" s="809" t="str">
        <f>IF(Table1[[#This Row],[Verschluss - B1 - Gewicht (in G)]]="","",Table1[[#This Row],[Verschluss - B1 - Gewicht (in G)]])</f>
        <v/>
      </c>
      <c r="MH261" s="809" t="str">
        <f>IF(Table1[[#This Row],[Verschluss - B1 - Lizenzierungs-pflichtig? (X=Ja)]]="","",Table1[[#This Row],[Verschluss - B1 - Lizenzierungs-pflichtig? (X=Ja)]])</f>
        <v/>
      </c>
      <c r="MI261" s="809" t="str">
        <f>IF(Table1[[#This Row],[Verschluss - B1 - Trennbar vom Hauptkörper? (X=Ja)]]="","",Table1[[#This Row],[Verschluss - B1 - Trennbar vom Hauptkörper? (X=Ja)]])</f>
        <v/>
      </c>
      <c r="MJ261" s="812" t="str">
        <f>IF(Table1[[#This Row],[Verschluss - B1 - Virgin Material]]="","",VLOOKUP(Table1[[#This Row],[Verschluss - B1 - Virgin Material]],'DD FD'!AJ:AK,2,FALSE))</f>
        <v/>
      </c>
      <c r="MK261" s="813" t="str">
        <f>IF(Table1[[#This Row],[Verschluss - B1 - Virgin Material Anteil (in %)]]="","",Table1[[#This Row],[Verschluss - B1 - Virgin Material Anteil (in %)]])</f>
        <v/>
      </c>
      <c r="ML261" s="812" t="str">
        <f>IF(Table1[[#This Row],[Verschluss - B1 - Recyceltes Material]]="","",VLOOKUP(Table1[[#This Row],[Verschluss - B1 - Recyceltes Material]],'DD FD'!AL:AM,2,FALSE))</f>
        <v/>
      </c>
      <c r="MM261" s="813" t="str">
        <f>IF(Table1[[#This Row],[Verschluss - B1 - Recyceltes Material Anteil (in %)]]="","",Table1[[#This Row],[Verschluss - B1 - Recyceltes Material Anteil (in %)]])</f>
        <v/>
      </c>
      <c r="MN261" s="812" t="str">
        <f>IF(Table1[[#This Row],[Verschluss - B1 - Beschichtung]]="","",VLOOKUP(Table1[[#This Row],[Verschluss - B1 - Beschichtung]],'DD FD'!AE:AF,2,FALSE))</f>
        <v/>
      </c>
      <c r="MO261" s="815" t="str">
        <f>IF(Table1[[#This Row],[Verschluss - B1 - Beschichtung Anteil (in %)]]="","",Table1[[#This Row],[Verschluss - B1 - Beschichtung Anteil (in %)]])</f>
        <v/>
      </c>
      <c r="MP261" s="811" t="str">
        <f>IF(Table1[[#This Row],[Verschluss - B2 - Art]]="","",VLOOKUP(Table1[[#This Row],[Verschluss - B2 - Art]],'DD FD'!D:E,2,FALSE))</f>
        <v/>
      </c>
      <c r="MQ261" s="812" t="str">
        <f>IF(Table1[[#This Row],[Verschluss - B2 - Fraktion]]="","",VLOOKUP(Table1[[#This Row],[Verschluss - B2 - Fraktion]],'DD FD'!H:J,3,FALSE))</f>
        <v/>
      </c>
      <c r="MR261" s="809" t="str">
        <f>IF(Table1[[#This Row],[Verschluss - B2 - Gewicht (in G)]]="","",Table1[[#This Row],[Verschluss - B2 - Gewicht (in G)]])</f>
        <v/>
      </c>
      <c r="MS261" s="809" t="str">
        <f>IF(Table1[[#This Row],[Verschluss - B2 - Lizenzierungs-pflichtig? (X=Ja)]]="","",Table1[[#This Row],[Verschluss - B2 - Lizenzierungs-pflichtig? (X=Ja)]])</f>
        <v/>
      </c>
      <c r="MT261" s="809" t="str">
        <f>IF(Table1[[#This Row],[Verschluss - B2 - Trennbar vom Hauptkörper? (X=Ja)]]="","",Table1[[#This Row],[Verschluss - B2 - Trennbar vom Hauptkörper? (X=Ja)]])</f>
        <v/>
      </c>
      <c r="MU261" s="812" t="str">
        <f>IF(Table1[[#This Row],[Verschluss - B2 - Virgin Material]]="","",VLOOKUP(Table1[[#This Row],[Verschluss - B2 - Virgin Material]],'DD FD'!AJ:AK,2,FALSE))</f>
        <v/>
      </c>
      <c r="MV261" s="813" t="str">
        <f>IF(Table1[[#This Row],[Verschluss - B2 - Virgin Material Anteil (in %)]]="","",Table1[[#This Row],[Verschluss - B2 - Virgin Material Anteil (in %)]])</f>
        <v/>
      </c>
      <c r="MW261" s="812" t="str">
        <f>IF(Table1[[#This Row],[Verschluss - B2 - Recyceltes Material]]="","",VLOOKUP(Table1[[#This Row],[Verschluss - B2 - Recyceltes Material]],'DD FD'!AL:AM,2,FALSE))</f>
        <v/>
      </c>
      <c r="MX261" s="813" t="str">
        <f>IF(Table1[[#This Row],[Verschluss - B2 - Recyceltes Material Anteil (in %)]]="","",Table1[[#This Row],[Verschluss - B2 - Recyceltes Material Anteil (in %)]])</f>
        <v/>
      </c>
      <c r="MY261" s="812" t="str">
        <f>IF(Table1[[#This Row],[Verschluss - B2 - Beschichtung]]="","",VLOOKUP(Table1[[#This Row],[Verschluss - B2 - Beschichtung]],'DD FD'!AE:AF,2,FALSE))</f>
        <v/>
      </c>
      <c r="MZ261" s="815" t="str">
        <f>IF(Table1[[#This Row],[Verschluss - B2 - Beschichtung Anteil (in %)]]="","",Table1[[#This Row],[Verschluss - B2 - Beschichtung Anteil (in %)]])</f>
        <v/>
      </c>
      <c r="NA261" s="811" t="str">
        <f>IF(Table1[[#This Row],[Verschluss - B3 - Art]]="","",VLOOKUP(Table1[[#This Row],[Verschluss - B3 - Art]],'DD FD'!D:E,2,FALSE))</f>
        <v/>
      </c>
      <c r="NB261" s="812" t="str">
        <f>IF(Table1[[#This Row],[Verschluss - B3 - Fraktion]]="","",VLOOKUP(Table1[[#This Row],[Verschluss - B3 - Fraktion]],'DD FD'!H:J,3,FALSE))</f>
        <v/>
      </c>
      <c r="NC261" s="809" t="str">
        <f>IF(Table1[[#This Row],[Verschluss - B3 - Gewicht (in G)]]="","",Table1[[#This Row],[Verschluss - B3 - Gewicht (in G)]])</f>
        <v/>
      </c>
      <c r="ND261" s="809" t="str">
        <f>IF(Table1[[#This Row],[Verschluss - B3 - Lizenzierungs-pflichtig? (X=Ja)]]="","",Table1[[#This Row],[Verschluss - B3 - Lizenzierungs-pflichtig? (X=Ja)]])</f>
        <v/>
      </c>
      <c r="NE261" s="809" t="str">
        <f>IF(Table1[[#This Row],[Verschluss - B3 - Trennbar vom Hauptkörper? (X=Ja)]]="","",Table1[[#This Row],[Verschluss - B3 - Trennbar vom Hauptkörper? (X=Ja)]])</f>
        <v/>
      </c>
      <c r="NF261" s="812" t="str">
        <f>IF(Table1[[#This Row],[Verschluss - B3 - Virgin Material]]="","",VLOOKUP(Table1[[#This Row],[Verschluss - B3 - Virgin Material]],'DD FD'!AJ:AK,2,FALSE))</f>
        <v/>
      </c>
      <c r="NG261" s="813" t="str">
        <f>IF(Table1[[#This Row],[Verschluss - B3 - Virgin Material Anteil (in %)]]="","",Table1[[#This Row],[Verschluss - B3 - Virgin Material Anteil (in %)]])</f>
        <v/>
      </c>
      <c r="NH261" s="812" t="str">
        <f>IF(Table1[[#This Row],[Verschluss - B3 - Recyceltes Material]]="","",VLOOKUP(Table1[[#This Row],[Verschluss - B3 - Recyceltes Material]],'DD FD'!AL:AM,2,FALSE))</f>
        <v/>
      </c>
      <c r="NI261" s="813" t="str">
        <f>IF(Table1[[#This Row],[Verschluss - B3 - Recyceltes Material Anteil (in %)]]="","",Table1[[#This Row],[Verschluss - B3 - Recyceltes Material Anteil (in %)]])</f>
        <v/>
      </c>
      <c r="NJ261" s="812" t="str">
        <f>IF(Table1[[#This Row],[Verschluss - B3 - Beschichtung]]="","",VLOOKUP(Table1[[#This Row],[Verschluss - B3 - Beschichtung]],'DD FD'!AE:AF,2,FALSE))</f>
        <v/>
      </c>
      <c r="NK261" s="815" t="str">
        <f>IF(Table1[[#This Row],[Verschluss - B3 - Beschichtung Anteil (in %)]]="","",Table1[[#This Row],[Verschluss - B3 - Beschichtung Anteil (in %)]])</f>
        <v/>
      </c>
      <c r="NL261" s="811" t="str">
        <f>IF(Table1[[#This Row],[Etikett - B1 - Art]]="","",VLOOKUP(Table1[[#This Row],[Etikett - B1 - Art]],'DD FD'!F:G,2,FALSE))</f>
        <v/>
      </c>
      <c r="NM261" s="812" t="str">
        <f>IF(Table1[[#This Row],[Etikett - B1 - Fraktion]]="","",VLOOKUP(Table1[[#This Row],[Etikett - B1 - Fraktion]],'DD FD'!H:J,3,FALSE))</f>
        <v/>
      </c>
      <c r="NN261" s="809" t="str">
        <f>IF(Table1[[#This Row],[Etikett - B1 - Gewicht (in G)]]="","",Table1[[#This Row],[Etikett - B1 - Gewicht (in G)]])</f>
        <v/>
      </c>
      <c r="NO261" s="809" t="str">
        <f>IF(Table1[[#This Row],[Etikett - B1 - Lizenzierungs-pflichtig? (X=Ja)]]="","",Table1[[#This Row],[Etikett - B1 - Lizenzierungs-pflichtig? (X=Ja)]])</f>
        <v/>
      </c>
      <c r="NP261" s="809" t="str">
        <f>IF(Table1[[#This Row],[Etikett - B1 - Trennbar vom Hauptkörper? (X=Ja)]]="","",Table1[[#This Row],[Etikett - B1 - Trennbar vom Hauptkörper? (X=Ja)]])</f>
        <v/>
      </c>
      <c r="NQ261" s="812" t="str">
        <f>IF(Table1[[#This Row],[Etikett - B1 - Virgin Material]]="","",VLOOKUP(Table1[[#This Row],[Etikett - B1 - Virgin Material]],'DD FD'!AJ:AK,2,FALSE))</f>
        <v/>
      </c>
      <c r="NR261" s="813" t="str">
        <f>IF(Table1[[#This Row],[Etikett - B1 - Virgin Material Anteil (in %)]]="","",Table1[[#This Row],[Etikett - B1 - Virgin Material Anteil (in %)]])</f>
        <v/>
      </c>
      <c r="NS261" s="812" t="str">
        <f>IF(Table1[[#This Row],[Etikett - B1 - Recyceltes Material]]="","",VLOOKUP(Table1[[#This Row],[Etikett - B1 - Recyceltes Material]],'DD FD'!AL:AM,2,FALSE))</f>
        <v/>
      </c>
      <c r="NT261" s="813" t="str">
        <f>IF(Table1[[#This Row],[Etikett - B1 - Recyceltes Material Anteil (in %)]]="","",Table1[[#This Row],[Etikett - B1 - Recyceltes Material Anteil (in %)]])</f>
        <v/>
      </c>
      <c r="NU261" s="812" t="str">
        <f>IF(Table1[[#This Row],[Etikett - B1 - Beschichtung]]="","",VLOOKUP(Table1[[#This Row],[Etikett - B1 - Beschichtung]],'DD FD'!AE:AF,2,FALSE))</f>
        <v/>
      </c>
      <c r="NV261" s="815" t="str">
        <f>IF(Table1[[#This Row],[Etikett - B1 - Beschichtung Anteil (in %)]]="","",Table1[[#This Row],[Etikett - B1 - Beschichtung Anteil (in %)]])</f>
        <v/>
      </c>
      <c r="NW261" s="811" t="str">
        <f>IF(Table1[[#This Row],[Etikett - B2 - Art]]="","",VLOOKUP(Table1[[#This Row],[Etikett - B2 - Art]],'DD FD'!F:G,2,FALSE))</f>
        <v/>
      </c>
      <c r="NX261" s="812" t="str">
        <f>IF(Table1[[#This Row],[Etikett - B2 - Fraktion]]="","",VLOOKUP(Table1[[#This Row],[Etikett - B2 - Fraktion]],'DD FD'!H:J,3,FALSE))</f>
        <v/>
      </c>
      <c r="NY261" s="809" t="str">
        <f>IF(Table1[[#This Row],[Etikett - B2 - Gewicht (in G)]]="","",Table1[[#This Row],[Etikett - B2 - Gewicht (in G)]])</f>
        <v/>
      </c>
      <c r="NZ261" s="809" t="str">
        <f>IF(Table1[[#This Row],[Etikett - B2 - Lizenzierungs-pflichtig? (X=Ja)]]="","",Table1[[#This Row],[Etikett - B2 - Lizenzierungs-pflichtig? (X=Ja)]])</f>
        <v/>
      </c>
      <c r="OA261" s="809" t="str">
        <f>IF(Table1[[#This Row],[Etikett - B2 - Trennbar vom Hauptkörper? (X=Ja)]]="","",Table1[[#This Row],[Etikett - B2 - Trennbar vom Hauptkörper? (X=Ja)]])</f>
        <v/>
      </c>
      <c r="OB261" s="812" t="str">
        <f>IF(Table1[[#This Row],[Etikett - B2 - Virgin Material]]="","",VLOOKUP(Table1[[#This Row],[Etikett - B2 - Virgin Material]],'DD FD'!AJ:AK,2,FALSE))</f>
        <v/>
      </c>
      <c r="OC261" s="813" t="str">
        <f>IF(Table1[[#This Row],[Etikett - B2 - Virgin Material Anteil (in %)]]="","",Table1[[#This Row],[Etikett - B2 - Virgin Material Anteil (in %)]])</f>
        <v/>
      </c>
      <c r="OD261" s="812" t="str">
        <f>IF(Table1[[#This Row],[Etikett - B2 - Recyceltes Material]]="","",VLOOKUP(Table1[[#This Row],[Etikett - B2 - Recyceltes Material]],'DD FD'!AL:AM,2,FALSE))</f>
        <v/>
      </c>
      <c r="OE261" s="813" t="str">
        <f>IF(Table1[[#This Row],[Etikett - B2 - Recyceltes Material Anteil (in %)]]="","",Table1[[#This Row],[Etikett - B2 - Recyceltes Material Anteil (in %)]])</f>
        <v/>
      </c>
      <c r="OF261" s="812" t="str">
        <f>IF(Table1[[#This Row],[Etikett - B2 - Beschichtung]]="","",VLOOKUP(Table1[[#This Row],[Etikett - B2 - Beschichtung]],'DD FD'!AE:AF,2,FALSE))</f>
        <v/>
      </c>
      <c r="OG261" s="815" t="str">
        <f>IF(Table1[[#This Row],[Etikett - B2 - Beschichtung Anteil (in %)]]="","",Table1[[#This Row],[Etikett - B2 - Beschichtung Anteil (in %)]])</f>
        <v/>
      </c>
      <c r="OH261" s="811" t="str">
        <f>IF(Table1[[#This Row],[Etikett - B3 - Art]]="","",VLOOKUP(Table1[[#This Row],[Etikett - B3 - Art]],'DD FD'!F:G,2,FALSE))</f>
        <v/>
      </c>
      <c r="OI261" s="812" t="str">
        <f>IF(Table1[[#This Row],[Etikett - B3 - Fraktion]]="","",VLOOKUP(Table1[[#This Row],[Etikett - B3 - Fraktion]],'DD FD'!H:J,3,FALSE))</f>
        <v/>
      </c>
      <c r="OJ261" s="809" t="str">
        <f>IF(Table1[[#This Row],[Etikett - B3 - Gewicht (in G)]]="","",Table1[[#This Row],[Etikett - B3 - Gewicht (in G)]])</f>
        <v/>
      </c>
      <c r="OK261" s="809" t="str">
        <f>IF(Table1[[#This Row],[Etikett - B3 - Lizenzierungs-pflichtig? (X=Ja)]]="","",Table1[[#This Row],[Etikett - B3 - Lizenzierungs-pflichtig? (X=Ja)]])</f>
        <v/>
      </c>
      <c r="OL261" s="809" t="str">
        <f>IF(Table1[[#This Row],[Etikett - B3 - Trennbar vom Hauptkörper? (X=Ja)]]="","",Table1[[#This Row],[Etikett - B3 - Trennbar vom Hauptkörper? (X=Ja)]])</f>
        <v/>
      </c>
      <c r="OM261" s="812" t="str">
        <f>IF(Table1[[#This Row],[Etikett - B3 - Virgin Material]]="","",VLOOKUP(Table1[[#This Row],[Etikett - B3 - Virgin Material]],'DD FD'!AJ:AK,2,FALSE))</f>
        <v/>
      </c>
      <c r="ON261" s="813" t="str">
        <f>IF(Table1[[#This Row],[Etikett - B3 - Virgin Material Anteil (in %)]]="","",Table1[[#This Row],[Etikett - B3 - Virgin Material Anteil (in %)]])</f>
        <v/>
      </c>
      <c r="OO261" s="812" t="str">
        <f>IF(Table1[[#This Row],[Etikett - B3 - Recyceltes Material]]="","",VLOOKUP(Table1[[#This Row],[Etikett - B3 - Recyceltes Material]],'DD FD'!AL:AM,2,FALSE))</f>
        <v/>
      </c>
      <c r="OP261" s="813" t="str">
        <f>IF(Table1[[#This Row],[Etikett - B3 - Recyceltes Material Anteil (in %)]]="","",Table1[[#This Row],[Etikett - B3 - Recyceltes Material Anteil (in %)]])</f>
        <v/>
      </c>
      <c r="OQ261" s="812" t="str">
        <f>IF(Table1[[#This Row],[Etikett - B3 - Beschichtung]]="","",VLOOKUP(Table1[[#This Row],[Etikett - B3 - Beschichtung]],'DD FD'!AE:AF,2,FALSE))</f>
        <v/>
      </c>
      <c r="OR261" s="861" t="str">
        <f>IF(Table1[[#This Row],[Etikett - B3 - Beschichtung Anteil (in %)]]="","",Table1[[#This Row],[Etikett - B3 - Beschichtung Anteil (in %)]])</f>
        <v/>
      </c>
      <c r="OS261" s="866">
        <f>ROUNDUP(SUM(
IF(AND(LB261='DD FD'!$J$7,LD261='DD FD'!$AI$3),LC261,0),
IF(AND(LL261='DD FD'!$J$7,LN261='DD FD'!$AI$3),LM261,0),
IF(AND(LV261='DD FD'!$J$7,LX261='DD FD'!$AI$3),LW261,0),
IF(AND(MF261='DD FD'!$J$7,MH261='DD FD'!$AI$3),MG261,0),
IF(AND(MQ261='DD FD'!$J$7,MS261='DD FD'!$AI$3),MR261,0),
IF(AND(NB261='DD FD'!$J$7,ND261='DD FD'!$AI$3),NC261,0),
IF(AND(NM261='DD FD'!$J$7,NO261='DD FD'!$AI$3),NN261,0),
IF(AND(NX261='DD FD'!$J$7,NZ261='DD FD'!$AI$3),NY261,0),
IF(AND(OI261='DD FD'!$J$7,OK261='DD FD'!$AI$3),OJ261,0),
),2)</f>
        <v>0</v>
      </c>
      <c r="OT261" s="865">
        <f>ROUNDUP(SUM(
IF(AND(LB261='DD FD'!$J$6,LD261='DD FD'!$AI$3),LC261,0),
IF(AND(LL261='DD FD'!$J$6,LN261='DD FD'!$AI$3),LM261,0),
IF(AND(LV261='DD FD'!$J$6,LX261='DD FD'!$AI$3),LW261,0),
IF(AND(MF261='DD FD'!$J$6,MH261='DD FD'!$AI$3),MG261,0),
IF(AND(MQ261='DD FD'!$J$6,MS261='DD FD'!$AI$3),MR261,0),
IF(AND(NB261='DD FD'!$J$6,ND261='DD FD'!$AI$3),NC261,0),
IF(AND(NM261='DD FD'!$J$6,NO261='DD FD'!$AI$3),NN261,0),
IF(AND(NX261='DD FD'!$J$6,NZ261='DD FD'!$AI$3),NY261,0),
IF(AND(OI261='DD FD'!$J$6,OK261='DD FD'!$AI$3),OJ261,0),
),2)</f>
        <v>0</v>
      </c>
      <c r="OU261" s="865">
        <f>ROUNDUP(SUM(
IF(AND(LB261='DD FD'!$J$10,LD261='DD FD'!$AI$3),LC261,0),
IF(AND(LL261='DD FD'!$J$10,LN261='DD FD'!$AI$3),LM261,0),
IF(AND(LV261='DD FD'!$J$10,LX261='DD FD'!$AI$3),LW261,0),
IF(AND(MF261='DD FD'!$J$10,MH261='DD FD'!$AI$3),MG261,0),
IF(AND(MQ261='DD FD'!$J$10,MS261='DD FD'!$AI$3),MR261,0),
IF(AND(NB261='DD FD'!$J$10,ND261='DD FD'!$AI$3),NC261,0),
IF(AND(NM261='DD FD'!$J$10,NO261='DD FD'!$AI$3),NN261,0),
IF(AND(NX261='DD FD'!$J$10,NZ261='DD FD'!$AI$3),NY261,0),
IF(AND(OI261='DD FD'!$J$10,OK261='DD FD'!$AI$3),OJ261,0),
),2)</f>
        <v>0</v>
      </c>
      <c r="OV261" s="865">
        <f>ROUNDUP(SUM(
IF(AND(LB261='DD FD'!$J$8,LD261='DD FD'!$AI$3),LC261,0),
IF(AND(LL261='DD FD'!$J$8,LN261='DD FD'!$AI$3),LM261,0),
IF(AND(LV261='DD FD'!$J$8,LX261='DD FD'!$AI$3),LW261,0),
IF(AND(MF261='DD FD'!$J$8,MH261='DD FD'!$AI$3),MG261,0),
IF(AND(MQ261='DD FD'!$J$8,MS261='DD FD'!$AI$3),MR261,0),
IF(AND(NB261='DD FD'!$J$8,ND261='DD FD'!$AI$3),NC261,0),
IF(AND(NM261='DD FD'!$J$8,NO261='DD FD'!$AI$3),NN261,0),
IF(AND(NX261='DD FD'!$J$8,NZ261='DD FD'!$AI$3),NY261,0),
IF(AND(OI261='DD FD'!$J$8,OK261='DD FD'!$AI$3),OJ261,0),
),2)</f>
        <v>0</v>
      </c>
      <c r="OW261" s="865">
        <f>ROUNDUP(SUM(
IF(AND(LB261='DD FD'!$J$5,LD261='DD FD'!$AI$3),LC261,0),
IF(AND(LL261='DD FD'!$J$5,LN261='DD FD'!$AI$3),LM261,0),
IF(AND(LV261='DD FD'!$J$5,LX261='DD FD'!$AI$3),LW261,0),
IF(AND(MF261='DD FD'!$J$5,MH261='DD FD'!$AI$3),MG261,0),
IF(AND(MQ261='DD FD'!$J$5,MS261='DD FD'!$AI$3),MR261,0),
IF(AND(NB261='DD FD'!$J$5,ND261='DD FD'!$AI$3),NC261,0),
IF(AND(NM261='DD FD'!$J$5,NO261='DD FD'!$AI$3),NN261,0),
IF(AND(NX261='DD FD'!$J$5,NZ261='DD FD'!$AI$3),NY261,0),
IF(AND(OI261='DD FD'!$J$5,OK261='DD FD'!$AI$3),OJ261,0),
),2)</f>
        <v>0</v>
      </c>
      <c r="OX261" s="865">
        <f>ROUNDUP(SUM(
IF(AND(LB261='DD FD'!$J$9,LD261='DD FD'!$AI$3),LC261,0),
IF(AND(LL261='DD FD'!$J$9,LN261='DD FD'!$AI$3),LM261,0),
IF(AND(LV261='DD FD'!$J$9,LX261='DD FD'!$AI$3),LW261,0),
IF(AND(MF261='DD FD'!$J$9,MH261='DD FD'!$AI$3),MG261,0),
IF(AND(MQ261='DD FD'!$J$9,MS261='DD FD'!$AI$3),MR261,0),
IF(AND(NB261='DD FD'!$J$9,ND261='DD FD'!$AI$3),NC261,0),
IF(AND(NM261='DD FD'!$J$9,NO261='DD FD'!$AI$3),NN261,0),
IF(AND(NX261='DD FD'!$J$9,NZ261='DD FD'!$AI$3),NY261,0),
IF(AND(OI261='DD FD'!$J$9,OK261='DD FD'!$AI$3),OJ261,0),
),2)</f>
        <v>0</v>
      </c>
      <c r="OY261" s="865">
        <f>ROUNDUP(SUM(
IF(AND(LB261='DD FD'!$J$4,LD261='DD FD'!$AI$3),LC261,0),
IF(AND(LL261='DD FD'!$J$4,LN261='DD FD'!$AI$3),LM261,0),
IF(AND(LV261='DD FD'!$J$4,LX261='DD FD'!$AI$3),LW261,0),
IF(AND(MF261='DD FD'!$J$4,MH261='DD FD'!$AI$3),MG261,0),
IF(AND(MQ261='DD FD'!$J$4,MS261='DD FD'!$AI$3),MR261,0),
IF(AND(NB261='DD FD'!$J$4,ND261='DD FD'!$AI$3),NC261,0),
IF(AND(NM261='DD FD'!$J$4,NO261='DD FD'!$AI$3),NN261,0),
IF(AND(NX261='DD FD'!$J$4,NZ261='DD FD'!$AI$3),NY261,0),
IF(AND(OI261='DD FD'!$J$4,OK261='DD FD'!$AI$3),OJ261,0),
),2)</f>
        <v>0</v>
      </c>
      <c r="OZ261" s="867">
        <f>ROUNDUP(SUM(
IF(AND(LB261='DD FD'!$J$11,LD261='DD FD'!$AI$3),LC261,0),
IF(AND(LL261='DD FD'!$J$11,LN261='DD FD'!$AI$3),LM261,0),
IF(AND(LV261='DD FD'!$J$11,LX261='DD FD'!$AI$3),LW261,0),
IF(AND(MF261='DD FD'!$J$11,MH261='DD FD'!$AI$3),MG261,0),
IF(AND(MQ261='DD FD'!$J$11,MS261='DD FD'!$AI$3),MR261,0),
IF(AND(NB261='DD FD'!$J$11,ND261='DD FD'!$AI$3),NC261,0),
IF(AND(NM261='DD FD'!$J$11,NO261='DD FD'!$AI$3),NN261,0),
IF(AND(NX261='DD FD'!$J$11,NZ261='DD FD'!$AI$3),NY261,0),
IF(AND(OI261='DD FD'!$J$11,OK261='DD FD'!$AI$3),OJ261,0),
),2)</f>
        <v>0</v>
      </c>
    </row>
    <row r="262" spans="1:416">
      <c r="A262" s="663"/>
      <c r="B262" s="182"/>
      <c r="C262" s="282"/>
      <c r="D262" s="282"/>
      <c r="E262" s="183"/>
      <c r="F262" s="355"/>
      <c r="G262" s="359"/>
      <c r="H262" s="664"/>
      <c r="I262" s="173"/>
      <c r="J262" s="161" t="str">
        <f t="shared" si="108"/>
        <v/>
      </c>
      <c r="K262" s="633" t="str">
        <f t="shared" ref="K262:K305" si="125">IF(J262="30","x","")</f>
        <v/>
      </c>
      <c r="L262" s="636"/>
      <c r="M262" s="124" t="str">
        <f t="shared" ref="M262:M305" si="126">IF(J262&lt;&gt;"","ZIDE","")</f>
        <v/>
      </c>
      <c r="N262" s="125" t="str">
        <f t="shared" si="109"/>
        <v/>
      </c>
      <c r="O262" s="175"/>
      <c r="P262" s="175"/>
      <c r="Q262" s="126" t="str">
        <f t="shared" ref="Q262:Q305" si="127">IF(J262&lt;&gt;"",$Q$4,"")</f>
        <v/>
      </c>
      <c r="R262" s="184"/>
      <c r="S262" s="184"/>
      <c r="T262" s="182"/>
      <c r="U262" s="182"/>
      <c r="V262" s="182"/>
      <c r="W262" s="358"/>
      <c r="X262" s="182"/>
      <c r="Y262" s="183"/>
      <c r="Z262" s="123"/>
      <c r="AA262" s="176"/>
      <c r="AB262" s="176"/>
      <c r="AC262" s="176"/>
      <c r="AD262" s="176"/>
      <c r="AE262" s="176"/>
      <c r="AF262" s="176"/>
      <c r="AG262" s="127" t="str">
        <f t="shared" ref="AG262:AG305" si="128">IF(J262&lt;&gt;"",$AG$4,"")</f>
        <v/>
      </c>
      <c r="AH262" s="127" t="str">
        <f t="shared" ref="AH262:AH305" si="129">IF(J262&lt;&gt;"",$AH$4,"")</f>
        <v/>
      </c>
      <c r="AI262" s="370"/>
      <c r="AJ262" s="635"/>
      <c r="AK262" s="619" t="str">
        <f t="shared" ref="AK262:AK305" si="130">IF(J262&lt;&gt;"","ST","")</f>
        <v/>
      </c>
      <c r="AL262" s="124" t="str">
        <f t="shared" si="110"/>
        <v/>
      </c>
      <c r="AM262" s="124" t="str">
        <f t="shared" si="111"/>
        <v/>
      </c>
      <c r="AN262" s="124" t="str">
        <f t="shared" si="112"/>
        <v/>
      </c>
      <c r="AO262" s="124" t="str">
        <f t="shared" si="113"/>
        <v/>
      </c>
      <c r="AP262" s="184"/>
      <c r="AQ262" s="182"/>
      <c r="AR262" s="182"/>
      <c r="AS262" s="182"/>
      <c r="AT262" s="182"/>
      <c r="AU262" s="127" t="str">
        <f t="shared" si="114"/>
        <v/>
      </c>
      <c r="AV262" s="354"/>
      <c r="AW262" s="127" t="str">
        <f t="shared" si="115"/>
        <v/>
      </c>
      <c r="AX262" s="144" t="str">
        <f t="shared" si="116"/>
        <v/>
      </c>
      <c r="AY262" s="182"/>
      <c r="AZ262" s="23"/>
      <c r="BA262" s="23"/>
      <c r="BB262" s="183"/>
      <c r="BC262" s="622"/>
      <c r="BD262" s="649" t="str">
        <f t="shared" ref="BD262:BD305" si="131">IF(BE262&lt;&gt;"","K01","")</f>
        <v/>
      </c>
      <c r="BE262" s="354"/>
      <c r="BF262" s="192" t="str">
        <f t="shared" ref="BF262:BF305" si="132">IF(BE262&lt;&gt;"","ST","")</f>
        <v/>
      </c>
      <c r="BG262" s="159"/>
      <c r="BH262" s="159"/>
      <c r="BI262" s="182"/>
      <c r="BJ262" s="194"/>
      <c r="BK262" s="194"/>
      <c r="BL262" s="194"/>
      <c r="BM262" s="127" t="str">
        <f t="shared" si="117"/>
        <v/>
      </c>
      <c r="BN262" s="194"/>
      <c r="BO262" s="178" t="str">
        <f t="shared" si="118"/>
        <v/>
      </c>
      <c r="BP262" s="191"/>
      <c r="BQ262" s="182"/>
      <c r="BR262" s="23"/>
      <c r="BS262" s="23"/>
      <c r="BT262" s="23"/>
      <c r="BU262" s="651"/>
      <c r="BV262" s="647"/>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633" t="str">
        <f t="shared" ref="DX262:DX305" si="133">IF(DY262&lt;&gt;"","P01","")</f>
        <v/>
      </c>
      <c r="DY262" s="736"/>
      <c r="DZ262" s="334"/>
      <c r="EA262" s="736"/>
      <c r="EB262" s="197"/>
      <c r="EC262" s="194"/>
      <c r="ED262" s="197"/>
      <c r="EE262" s="197"/>
      <c r="EF262" s="194"/>
      <c r="EG262" s="194"/>
      <c r="EH262" s="194"/>
      <c r="EI262" s="123" t="str">
        <f t="shared" si="119"/>
        <v/>
      </c>
      <c r="EJ262" s="194"/>
      <c r="EK262" s="620" t="str">
        <f t="shared" si="120"/>
        <v/>
      </c>
      <c r="EL262" s="756"/>
      <c r="EM262" s="620" t="str">
        <f t="shared" ref="EM262:EM305" si="134">IF(DY262&lt;&gt;"","ZD","")</f>
        <v/>
      </c>
      <c r="EN262" s="733"/>
      <c r="EO262" s="163"/>
      <c r="EP262" s="163"/>
      <c r="EQ262" s="163"/>
      <c r="ER262" s="163"/>
      <c r="ES262" s="163"/>
      <c r="ET262" s="163"/>
      <c r="EU262" s="163"/>
      <c r="EV262" s="163"/>
      <c r="EW262" s="163"/>
      <c r="EX262" s="163"/>
      <c r="EY262" s="163"/>
      <c r="EZ262" s="163"/>
      <c r="FA262" s="163"/>
      <c r="FB262" s="163"/>
      <c r="FC262" s="742"/>
      <c r="FD262" s="648" t="str">
        <f t="shared" si="121"/>
        <v/>
      </c>
      <c r="FE262" s="183"/>
      <c r="FF262" s="201"/>
      <c r="FG262" s="201"/>
      <c r="FH262" s="201"/>
      <c r="FI262" s="201"/>
      <c r="FJ262" s="201"/>
      <c r="FK262" s="201"/>
      <c r="FL262" s="182"/>
      <c r="FM262" s="182"/>
      <c r="FN262" s="334"/>
      <c r="FO262" s="123" t="str">
        <f t="shared" si="122"/>
        <v/>
      </c>
      <c r="FP262" s="889" t="str">
        <f>IF(Table1[[#This Row],[Baumwollanteil (in %)]]&lt;&gt;"","05","")</f>
        <v/>
      </c>
      <c r="FQ262" s="999"/>
      <c r="FR262" s="179" t="str">
        <f t="shared" si="123"/>
        <v/>
      </c>
      <c r="FS262" s="175"/>
      <c r="FT262" s="175"/>
      <c r="FU262" s="175"/>
      <c r="FV262" s="745" t="str">
        <f t="shared" si="124"/>
        <v/>
      </c>
      <c r="FZ262" s="24"/>
      <c r="GA262" s="24"/>
      <c r="GC262" s="1010" t="str">
        <f>IF(Table1[[#This Row],[Global Trade Item Number (GTIN)]]="","",Table1[[#This Row],[Global Trade Item Number (GTIN)]])</f>
        <v/>
      </c>
      <c r="GD262" s="790" t="str">
        <f>IF(Table1[[#This Row],[WAWI-Nr./ Kreditoren-Nummer
(ASDV)]]&lt;&gt;"",Table1[[#This Row],[WAWI-Nr./ Kreditoren-Nummer
(ASDV)]],"")</f>
        <v/>
      </c>
      <c r="GE262" s="190"/>
      <c r="GF262" s="790" t="str">
        <f>IF(Table1[[#This Row],[Gültig ab (Datum)]]&lt;&gt;"","31.12.9999","")</f>
        <v/>
      </c>
      <c r="GG262" s="190"/>
      <c r="GH262" s="190"/>
      <c r="GI262" s="616"/>
      <c r="GJ262" s="765"/>
      <c r="GK262" s="763"/>
      <c r="GL262" s="617"/>
      <c r="GM262" s="617"/>
      <c r="GN262" s="617"/>
      <c r="GO262" s="617"/>
      <c r="GP262" s="617"/>
      <c r="GQ262" s="775"/>
      <c r="GR262" s="771"/>
      <c r="GS262" s="159"/>
      <c r="GT262" s="610"/>
      <c r="GU262" s="610"/>
      <c r="GV262" s="610"/>
      <c r="GW262" s="610"/>
      <c r="GX262" s="610"/>
      <c r="GY262" s="610"/>
      <c r="GZ262" s="610"/>
      <c r="HA262" s="610"/>
      <c r="HB262" s="771"/>
      <c r="HC262" s="610"/>
      <c r="HD262" s="610"/>
      <c r="HE262" s="610"/>
      <c r="HF262" s="610"/>
      <c r="HG262" s="610"/>
      <c r="HH262" s="610"/>
      <c r="HI262" s="610"/>
      <c r="HJ262" s="610"/>
      <c r="HK262" s="610"/>
      <c r="HL262" s="771"/>
      <c r="HM262" s="610"/>
      <c r="HN262" s="610"/>
      <c r="HO262" s="610"/>
      <c r="HP262" s="610"/>
      <c r="HQ262" s="610"/>
      <c r="HR262" s="610"/>
      <c r="HS262" s="610"/>
      <c r="HT262" s="610"/>
      <c r="HU262" s="610"/>
      <c r="HV262" s="771"/>
      <c r="HW262" s="610"/>
      <c r="HX262" s="610"/>
      <c r="HY262" s="610"/>
      <c r="HZ262" s="610"/>
      <c r="IA262" s="610"/>
      <c r="IB262" s="610"/>
      <c r="IC262" s="610"/>
      <c r="ID262" s="610"/>
      <c r="IE262" s="610"/>
      <c r="IF262" s="610"/>
      <c r="IG262" s="771"/>
      <c r="IH262" s="610"/>
      <c r="II262" s="610"/>
      <c r="IJ262" s="610"/>
      <c r="IK262" s="610"/>
      <c r="IL262" s="610"/>
      <c r="IM262" s="610"/>
      <c r="IN262" s="610"/>
      <c r="IO262" s="610"/>
      <c r="IP262" s="610"/>
      <c r="IQ262" s="610"/>
      <c r="IR262" s="771"/>
      <c r="IS262" s="610"/>
      <c r="IT262" s="610"/>
      <c r="IU262" s="610"/>
      <c r="IV262" s="610"/>
      <c r="IW262" s="610"/>
      <c r="IX262" s="610"/>
      <c r="IY262" s="610"/>
      <c r="IZ262" s="610"/>
      <c r="JA262" s="610"/>
      <c r="JB262" s="610"/>
      <c r="JC262" s="771"/>
      <c r="JD262" s="610"/>
      <c r="JE262" s="610"/>
      <c r="JF262" s="610"/>
      <c r="JG262" s="610"/>
      <c r="JH262" s="610"/>
      <c r="JI262" s="610"/>
      <c r="JJ262" s="610"/>
      <c r="JK262" s="610"/>
      <c r="JL262" s="610"/>
      <c r="JM262" s="827"/>
      <c r="JN262" s="771"/>
      <c r="JO262" s="610"/>
      <c r="JP262" s="610"/>
      <c r="JQ262" s="610"/>
      <c r="JR262" s="610"/>
      <c r="JS262" s="610"/>
      <c r="JT262" s="610"/>
      <c r="JU262" s="610"/>
      <c r="JV262" s="610"/>
      <c r="JW262" s="610"/>
      <c r="JX262" s="610"/>
      <c r="JY262" s="771"/>
      <c r="JZ262" s="610"/>
      <c r="KA262" s="610"/>
      <c r="KB262" s="610"/>
      <c r="KC262" s="610"/>
      <c r="KD262" s="610"/>
      <c r="KE262" s="610"/>
      <c r="KF262" s="610"/>
      <c r="KG262" s="610"/>
      <c r="KH262" s="610"/>
      <c r="KI262" s="610"/>
      <c r="KL262" s="803" t="str">
        <f>IF(Table1[[#This Row],[GTIN]]&lt;&gt;"",Table1[[#This Row],[GTIN]],"")</f>
        <v/>
      </c>
      <c r="KM262" s="804" t="str">
        <f>Table1[[#This Row],[Kreditor]]</f>
        <v/>
      </c>
      <c r="KN262" s="805" t="str">
        <f>IF(Table1[[#This Row],[Gültig ab (Datum)]]&lt;&gt;"",Table1[[#This Row],[Gültig ab (Datum)]],"")</f>
        <v/>
      </c>
      <c r="KO262" s="805" t="str">
        <f>Table1[[#This Row],[Gültig bis]]</f>
        <v/>
      </c>
      <c r="KP262" s="818" t="str">
        <f>IF(Table1[[#This Row],[Artikel verpackt? 
(X=Ja)]]="","",Table1[[#This Row],[Artikel verpackt? 
(X=Ja)]])</f>
        <v/>
      </c>
      <c r="KQ262" s="806" t="str">
        <f>IF(Table1[[#This Row],[Verpackung recyclingfähig?
(X=Ja)]]="","",Table1[[#This Row],[Verpackung recyclingfähig?
(X=Ja)]])</f>
        <v/>
      </c>
      <c r="KR262" s="807"/>
      <c r="KS262" s="808"/>
      <c r="KT262" s="809"/>
      <c r="KU262" s="809"/>
      <c r="KV262" s="809"/>
      <c r="KW262" s="809"/>
      <c r="KX262" s="809"/>
      <c r="KY262" s="809"/>
      <c r="KZ262" s="810"/>
      <c r="LA262" s="811" t="str">
        <f>IF(Table1[[#This Row],[Hauptkörper - B1 - Art]]="","",VLOOKUP(Table1[[#This Row],[Hauptkörper - B1 - Art]],'DD FD'!B:C,2,FALSE))</f>
        <v/>
      </c>
      <c r="LB262" s="812" t="str">
        <f>IF(Table1[[#This Row],[Hauptkörper - B1 - Fraktion]]="","",VLOOKUP(Table1[[#This Row],[Hauptkörper - B1 - Fraktion]],'DD FD'!H:J,3,FALSE))</f>
        <v/>
      </c>
      <c r="LC262" s="809" t="str">
        <f>IF(Table1[[#This Row],[Hauptkörper - B1 - Gewicht
(in G)]]="","",Table1[[#This Row],[Hauptkörper - B1 - Gewicht
(in G)]])</f>
        <v/>
      </c>
      <c r="LD262" s="809" t="str">
        <f>IF(Table1[[#This Row],[Hauptkörper - B1 - Lizenzierungs-pflichtig? (X=Ja)]]="","",Table1[[#This Row],[Hauptkörper - B1 - Lizenzierungs-pflichtig? (X=Ja)]])</f>
        <v/>
      </c>
      <c r="LE262" s="812" t="str">
        <f>IF(Table1[[#This Row],[Hauptkörper - B1 - Virgin Material]]="","",VLOOKUP(Table1[[#This Row],[Hauptkörper - B1 - Virgin Material]],'DD FD'!AJ:AK,2,FALSE))</f>
        <v/>
      </c>
      <c r="LF262" s="813" t="str">
        <f>IF(Table1[[#This Row],[Hauptkörper - B1 - Virgin Material Anteil (in %)]]="","",Table1[[#This Row],[Hauptkörper - B1 - Virgin Material Anteil (in %)]])</f>
        <v/>
      </c>
      <c r="LG262" s="812" t="str">
        <f>IF(Table1[[#This Row],[Hauptkörper - B1 - Recyceltes Material]]="","",VLOOKUP(Table1[[#This Row],[Hauptkörper - B1 - Recyceltes Material]],'DD FD'!AL:AM,2,FALSE))</f>
        <v/>
      </c>
      <c r="LH262" s="813" t="str">
        <f>IF(Table1[[#This Row],[Hauptkörper - B1 - Recyceltes Material Anteil (in %)]]="","",Table1[[#This Row],[Hauptkörper - B1 - Recyceltes Material Anteil (in %)]])</f>
        <v/>
      </c>
      <c r="LI262" s="814" t="str">
        <f>IF(Table1[[#This Row],[Hauptkörper - B1 - Beschichtung]]="","",VLOOKUP(Table1[[#This Row],[Hauptkörper - B1 - Beschichtung]],'DD FD'!AE:AF,2,FALSE))</f>
        <v/>
      </c>
      <c r="LJ262" s="815" t="str">
        <f>IF(Table1[[#This Row],[Hauptkörper - B1 - Beschichtung Anteil (in %)]]="","",Table1[[#This Row],[Hauptkörper - B1 - Beschichtung Anteil (in %)]])</f>
        <v/>
      </c>
      <c r="LK262" s="811" t="str">
        <f>IF(Table1[[#This Row],[Hauptkörper - B2 - Art]]="","",VLOOKUP(Table1[[#This Row],[Hauptkörper - B2 - Art]],'DD FD'!B:C,2,FALSE))</f>
        <v/>
      </c>
      <c r="LL262" s="812" t="str">
        <f>IF(Table1[[#This Row],[Hauptkörper - B2 - Fraktion]]="","",VLOOKUP(Table1[[#This Row],[Hauptkörper - B2 - Fraktion]],'DD FD'!H:J,3,FALSE))</f>
        <v/>
      </c>
      <c r="LM262" s="809" t="str">
        <f>IF(Table1[[#This Row],[Hauptkörper - B2 - Gewicht
(in G)]]="","",Table1[[#This Row],[Hauptkörper - B2 - Gewicht
(in G)]])</f>
        <v/>
      </c>
      <c r="LN262" s="809" t="str">
        <f>IF(Table1[[#This Row],[Hauptkörper - B2 - Lizenzierungs-pflichtig? (X=Ja)]]="","",Table1[[#This Row],[Hauptkörper - B2 - Lizenzierungs-pflichtig? (X=Ja)]])</f>
        <v/>
      </c>
      <c r="LO262" s="812" t="str">
        <f>IF(Table1[[#This Row],[Hauptkörper - B2 - Virgin Material]]="","",VLOOKUP(Table1[[#This Row],[Hauptkörper - B2 - Virgin Material]],'DD FD'!AJ:AK,2,FALSE))</f>
        <v/>
      </c>
      <c r="LP262" s="813" t="str">
        <f>IF(Table1[[#This Row],[Hauptkörper - B2 - Virgin Material Anteil (in %)]]="","",Table1[[#This Row],[Hauptkörper - B2 - Virgin Material Anteil (in %)]])</f>
        <v/>
      </c>
      <c r="LQ262" s="812" t="str">
        <f>IF(Table1[[#This Row],[Hauptkörper - B2 - Recyceltes Material]]="","",VLOOKUP(Table1[[#This Row],[Hauptkörper - B2 - Recyceltes Material]],'DD FD'!AL:AM,2,FALSE))</f>
        <v/>
      </c>
      <c r="LR262" s="813" t="str">
        <f>IF(Table1[[#This Row],[Hauptkörper - B2 - Recyceltes Material Anteil (in %)]]="","",Table1[[#This Row],[Hauptkörper - B2 - Recyceltes Material Anteil (in %)]])</f>
        <v/>
      </c>
      <c r="LS262" s="812" t="str">
        <f>IF(Table1[[#This Row],[Hauptkörper - B2 - Beschichtung]]="","",VLOOKUP(Table1[[#This Row],[Hauptkörper - B2 - Beschichtung]],'DD FD'!AE:AF,2,FALSE))</f>
        <v/>
      </c>
      <c r="LT262" s="815" t="str">
        <f>IF(Table1[[#This Row],[Hauptkörper - B2 - Beschichtung Anteil (in %)]]="","",Table1[[#This Row],[Hauptkörper - B2 - Beschichtung Anteil (in %)]])</f>
        <v/>
      </c>
      <c r="LU262" s="811" t="str">
        <f>IF(Table1[[#This Row],[Hauptkörper - B3 - Art]]="","",VLOOKUP(Table1[[#This Row],[Hauptkörper - B3 - Art]],'DD FD'!B:C,2,FALSE))</f>
        <v/>
      </c>
      <c r="LV262" s="812" t="str">
        <f>IF(Table1[[#This Row],[Hauptkörper - B3 - Fraktion]]="","",VLOOKUP(Table1[[#This Row],[Hauptkörper - B3 - Fraktion]],'DD FD'!H:J,3,FALSE))</f>
        <v/>
      </c>
      <c r="LW262" s="809" t="str">
        <f>IF(Table1[[#This Row],[Hauptkörper - B3 - Gewicht
(in G)]]="","",Table1[[#This Row],[Hauptkörper - B3 - Gewicht
(in G)]])</f>
        <v/>
      </c>
      <c r="LX262" s="809" t="str">
        <f>IF(Table1[[#This Row],[Hauptkörper - B3 - Lizenzierungs-pflichtig? (X=Ja)]]="","",Table1[[#This Row],[Hauptkörper - B3 - Lizenzierungs-pflichtig? (X=Ja)]])</f>
        <v/>
      </c>
      <c r="LY262" s="812" t="str">
        <f>IF(Table1[[#This Row],[Hauptkörper - B3 - Virgin Material]]="","",VLOOKUP(Table1[[#This Row],[Hauptkörper - B3 - Virgin Material]],'DD FD'!AJ:AK,2,FALSE))</f>
        <v/>
      </c>
      <c r="LZ262" s="813" t="str">
        <f>IF(Table1[[#This Row],[Hauptkörper - B3 - Virgin Material Anteil (in %)]]="","",Table1[[#This Row],[Hauptkörper - B3 - Virgin Material Anteil (in %)]])</f>
        <v/>
      </c>
      <c r="MA262" s="812" t="str">
        <f>IF(Table1[[#This Row],[Hauptkörper - B3 - Recyceltes Material]]="","",VLOOKUP(Table1[[#This Row],[Hauptkörper - B3 - Recyceltes Material]],'DD FD'!AL:AM,2,FALSE))</f>
        <v/>
      </c>
      <c r="MB262" s="813" t="str">
        <f>IF(Table1[[#This Row],[Hauptkörper - B3 - Recyceltes Material Anteil (in %)]]="","",Table1[[#This Row],[Hauptkörper - B3 - Recyceltes Material Anteil (in %)]])</f>
        <v/>
      </c>
      <c r="MC262" s="812" t="str">
        <f>IF(Table1[[#This Row],[Hauptkörper - B3 - Beschichtung]]="","",VLOOKUP(Table1[[#This Row],[Hauptkörper - B3 - Beschichtung]],'DD FD'!AE:AF,2,FALSE))</f>
        <v/>
      </c>
      <c r="MD262" s="815" t="str">
        <f>IF(Table1[[#This Row],[Hauptkörper - B3 - Beschichtung Anteil (in %)]]="","",Table1[[#This Row],[Hauptkörper - B3 - Beschichtung Anteil (in %)]])</f>
        <v/>
      </c>
      <c r="ME262" s="811" t="str">
        <f>IF(Table1[[#This Row],[Verschluss - B1 - Art]]="","",VLOOKUP(Table1[[#This Row],[Verschluss - B1 - Art]],'DD FD'!D:E,2,FALSE))</f>
        <v/>
      </c>
      <c r="MF262" s="812" t="str">
        <f>IF(Table1[[#This Row],[Verschluss - B1 - Fraktion]]="","",VLOOKUP(Table1[[#This Row],[Verschluss - B1 - Fraktion]],'DD FD'!H:J,3,FALSE))</f>
        <v/>
      </c>
      <c r="MG262" s="809" t="str">
        <f>IF(Table1[[#This Row],[Verschluss - B1 - Gewicht (in G)]]="","",Table1[[#This Row],[Verschluss - B1 - Gewicht (in G)]])</f>
        <v/>
      </c>
      <c r="MH262" s="809" t="str">
        <f>IF(Table1[[#This Row],[Verschluss - B1 - Lizenzierungs-pflichtig? (X=Ja)]]="","",Table1[[#This Row],[Verschluss - B1 - Lizenzierungs-pflichtig? (X=Ja)]])</f>
        <v/>
      </c>
      <c r="MI262" s="809" t="str">
        <f>IF(Table1[[#This Row],[Verschluss - B1 - Trennbar vom Hauptkörper? (X=Ja)]]="","",Table1[[#This Row],[Verschluss - B1 - Trennbar vom Hauptkörper? (X=Ja)]])</f>
        <v/>
      </c>
      <c r="MJ262" s="812" t="str">
        <f>IF(Table1[[#This Row],[Verschluss - B1 - Virgin Material]]="","",VLOOKUP(Table1[[#This Row],[Verschluss - B1 - Virgin Material]],'DD FD'!AJ:AK,2,FALSE))</f>
        <v/>
      </c>
      <c r="MK262" s="813" t="str">
        <f>IF(Table1[[#This Row],[Verschluss - B1 - Virgin Material Anteil (in %)]]="","",Table1[[#This Row],[Verschluss - B1 - Virgin Material Anteil (in %)]])</f>
        <v/>
      </c>
      <c r="ML262" s="812" t="str">
        <f>IF(Table1[[#This Row],[Verschluss - B1 - Recyceltes Material]]="","",VLOOKUP(Table1[[#This Row],[Verschluss - B1 - Recyceltes Material]],'DD FD'!AL:AM,2,FALSE))</f>
        <v/>
      </c>
      <c r="MM262" s="813" t="str">
        <f>IF(Table1[[#This Row],[Verschluss - B1 - Recyceltes Material Anteil (in %)]]="","",Table1[[#This Row],[Verschluss - B1 - Recyceltes Material Anteil (in %)]])</f>
        <v/>
      </c>
      <c r="MN262" s="812" t="str">
        <f>IF(Table1[[#This Row],[Verschluss - B1 - Beschichtung]]="","",VLOOKUP(Table1[[#This Row],[Verschluss - B1 - Beschichtung]],'DD FD'!AE:AF,2,FALSE))</f>
        <v/>
      </c>
      <c r="MO262" s="815" t="str">
        <f>IF(Table1[[#This Row],[Verschluss - B1 - Beschichtung Anteil (in %)]]="","",Table1[[#This Row],[Verschluss - B1 - Beschichtung Anteil (in %)]])</f>
        <v/>
      </c>
      <c r="MP262" s="811" t="str">
        <f>IF(Table1[[#This Row],[Verschluss - B2 - Art]]="","",VLOOKUP(Table1[[#This Row],[Verschluss - B2 - Art]],'DD FD'!D:E,2,FALSE))</f>
        <v/>
      </c>
      <c r="MQ262" s="812" t="str">
        <f>IF(Table1[[#This Row],[Verschluss - B2 - Fraktion]]="","",VLOOKUP(Table1[[#This Row],[Verschluss - B2 - Fraktion]],'DD FD'!H:J,3,FALSE))</f>
        <v/>
      </c>
      <c r="MR262" s="809" t="str">
        <f>IF(Table1[[#This Row],[Verschluss - B2 - Gewicht (in G)]]="","",Table1[[#This Row],[Verschluss - B2 - Gewicht (in G)]])</f>
        <v/>
      </c>
      <c r="MS262" s="809" t="str">
        <f>IF(Table1[[#This Row],[Verschluss - B2 - Lizenzierungs-pflichtig? (X=Ja)]]="","",Table1[[#This Row],[Verschluss - B2 - Lizenzierungs-pflichtig? (X=Ja)]])</f>
        <v/>
      </c>
      <c r="MT262" s="809" t="str">
        <f>IF(Table1[[#This Row],[Verschluss - B2 - Trennbar vom Hauptkörper? (X=Ja)]]="","",Table1[[#This Row],[Verschluss - B2 - Trennbar vom Hauptkörper? (X=Ja)]])</f>
        <v/>
      </c>
      <c r="MU262" s="812" t="str">
        <f>IF(Table1[[#This Row],[Verschluss - B2 - Virgin Material]]="","",VLOOKUP(Table1[[#This Row],[Verschluss - B2 - Virgin Material]],'DD FD'!AJ:AK,2,FALSE))</f>
        <v/>
      </c>
      <c r="MV262" s="813" t="str">
        <f>IF(Table1[[#This Row],[Verschluss - B2 - Virgin Material Anteil (in %)]]="","",Table1[[#This Row],[Verschluss - B2 - Virgin Material Anteil (in %)]])</f>
        <v/>
      </c>
      <c r="MW262" s="812" t="str">
        <f>IF(Table1[[#This Row],[Verschluss - B2 - Recyceltes Material]]="","",VLOOKUP(Table1[[#This Row],[Verschluss - B2 - Recyceltes Material]],'DD FD'!AL:AM,2,FALSE))</f>
        <v/>
      </c>
      <c r="MX262" s="813" t="str">
        <f>IF(Table1[[#This Row],[Verschluss - B2 - Recyceltes Material Anteil (in %)]]="","",Table1[[#This Row],[Verschluss - B2 - Recyceltes Material Anteil (in %)]])</f>
        <v/>
      </c>
      <c r="MY262" s="812" t="str">
        <f>IF(Table1[[#This Row],[Verschluss - B2 - Beschichtung]]="","",VLOOKUP(Table1[[#This Row],[Verschluss - B2 - Beschichtung]],'DD FD'!AE:AF,2,FALSE))</f>
        <v/>
      </c>
      <c r="MZ262" s="815" t="str">
        <f>IF(Table1[[#This Row],[Verschluss - B2 - Beschichtung Anteil (in %)]]="","",Table1[[#This Row],[Verschluss - B2 - Beschichtung Anteil (in %)]])</f>
        <v/>
      </c>
      <c r="NA262" s="811" t="str">
        <f>IF(Table1[[#This Row],[Verschluss - B3 - Art]]="","",VLOOKUP(Table1[[#This Row],[Verschluss - B3 - Art]],'DD FD'!D:E,2,FALSE))</f>
        <v/>
      </c>
      <c r="NB262" s="812" t="str">
        <f>IF(Table1[[#This Row],[Verschluss - B3 - Fraktion]]="","",VLOOKUP(Table1[[#This Row],[Verschluss - B3 - Fraktion]],'DD FD'!H:J,3,FALSE))</f>
        <v/>
      </c>
      <c r="NC262" s="809" t="str">
        <f>IF(Table1[[#This Row],[Verschluss - B3 - Gewicht (in G)]]="","",Table1[[#This Row],[Verschluss - B3 - Gewicht (in G)]])</f>
        <v/>
      </c>
      <c r="ND262" s="809" t="str">
        <f>IF(Table1[[#This Row],[Verschluss - B3 - Lizenzierungs-pflichtig? (X=Ja)]]="","",Table1[[#This Row],[Verschluss - B3 - Lizenzierungs-pflichtig? (X=Ja)]])</f>
        <v/>
      </c>
      <c r="NE262" s="809" t="str">
        <f>IF(Table1[[#This Row],[Verschluss - B3 - Trennbar vom Hauptkörper? (X=Ja)]]="","",Table1[[#This Row],[Verschluss - B3 - Trennbar vom Hauptkörper? (X=Ja)]])</f>
        <v/>
      </c>
      <c r="NF262" s="812" t="str">
        <f>IF(Table1[[#This Row],[Verschluss - B3 - Virgin Material]]="","",VLOOKUP(Table1[[#This Row],[Verschluss - B3 - Virgin Material]],'DD FD'!AJ:AK,2,FALSE))</f>
        <v/>
      </c>
      <c r="NG262" s="813" t="str">
        <f>IF(Table1[[#This Row],[Verschluss - B3 - Virgin Material Anteil (in %)]]="","",Table1[[#This Row],[Verschluss - B3 - Virgin Material Anteil (in %)]])</f>
        <v/>
      </c>
      <c r="NH262" s="812" t="str">
        <f>IF(Table1[[#This Row],[Verschluss - B3 - Recyceltes Material]]="","",VLOOKUP(Table1[[#This Row],[Verschluss - B3 - Recyceltes Material]],'DD FD'!AL:AM,2,FALSE))</f>
        <v/>
      </c>
      <c r="NI262" s="813" t="str">
        <f>IF(Table1[[#This Row],[Verschluss - B3 - Recyceltes Material Anteil (in %)]]="","",Table1[[#This Row],[Verschluss - B3 - Recyceltes Material Anteil (in %)]])</f>
        <v/>
      </c>
      <c r="NJ262" s="812" t="str">
        <f>IF(Table1[[#This Row],[Verschluss - B3 - Beschichtung]]="","",VLOOKUP(Table1[[#This Row],[Verschluss - B3 - Beschichtung]],'DD FD'!AE:AF,2,FALSE))</f>
        <v/>
      </c>
      <c r="NK262" s="815" t="str">
        <f>IF(Table1[[#This Row],[Verschluss - B3 - Beschichtung Anteil (in %)]]="","",Table1[[#This Row],[Verschluss - B3 - Beschichtung Anteil (in %)]])</f>
        <v/>
      </c>
      <c r="NL262" s="811" t="str">
        <f>IF(Table1[[#This Row],[Etikett - B1 - Art]]="","",VLOOKUP(Table1[[#This Row],[Etikett - B1 - Art]],'DD FD'!F:G,2,FALSE))</f>
        <v/>
      </c>
      <c r="NM262" s="812" t="str">
        <f>IF(Table1[[#This Row],[Etikett - B1 - Fraktion]]="","",VLOOKUP(Table1[[#This Row],[Etikett - B1 - Fraktion]],'DD FD'!H:J,3,FALSE))</f>
        <v/>
      </c>
      <c r="NN262" s="809" t="str">
        <f>IF(Table1[[#This Row],[Etikett - B1 - Gewicht (in G)]]="","",Table1[[#This Row],[Etikett - B1 - Gewicht (in G)]])</f>
        <v/>
      </c>
      <c r="NO262" s="809" t="str">
        <f>IF(Table1[[#This Row],[Etikett - B1 - Lizenzierungs-pflichtig? (X=Ja)]]="","",Table1[[#This Row],[Etikett - B1 - Lizenzierungs-pflichtig? (X=Ja)]])</f>
        <v/>
      </c>
      <c r="NP262" s="809" t="str">
        <f>IF(Table1[[#This Row],[Etikett - B1 - Trennbar vom Hauptkörper? (X=Ja)]]="","",Table1[[#This Row],[Etikett - B1 - Trennbar vom Hauptkörper? (X=Ja)]])</f>
        <v/>
      </c>
      <c r="NQ262" s="812" t="str">
        <f>IF(Table1[[#This Row],[Etikett - B1 - Virgin Material]]="","",VLOOKUP(Table1[[#This Row],[Etikett - B1 - Virgin Material]],'DD FD'!AJ:AK,2,FALSE))</f>
        <v/>
      </c>
      <c r="NR262" s="813" t="str">
        <f>IF(Table1[[#This Row],[Etikett - B1 - Virgin Material Anteil (in %)]]="","",Table1[[#This Row],[Etikett - B1 - Virgin Material Anteil (in %)]])</f>
        <v/>
      </c>
      <c r="NS262" s="812" t="str">
        <f>IF(Table1[[#This Row],[Etikett - B1 - Recyceltes Material]]="","",VLOOKUP(Table1[[#This Row],[Etikett - B1 - Recyceltes Material]],'DD FD'!AL:AM,2,FALSE))</f>
        <v/>
      </c>
      <c r="NT262" s="813" t="str">
        <f>IF(Table1[[#This Row],[Etikett - B1 - Recyceltes Material Anteil (in %)]]="","",Table1[[#This Row],[Etikett - B1 - Recyceltes Material Anteil (in %)]])</f>
        <v/>
      </c>
      <c r="NU262" s="812" t="str">
        <f>IF(Table1[[#This Row],[Etikett - B1 - Beschichtung]]="","",VLOOKUP(Table1[[#This Row],[Etikett - B1 - Beschichtung]],'DD FD'!AE:AF,2,FALSE))</f>
        <v/>
      </c>
      <c r="NV262" s="815" t="str">
        <f>IF(Table1[[#This Row],[Etikett - B1 - Beschichtung Anteil (in %)]]="","",Table1[[#This Row],[Etikett - B1 - Beschichtung Anteil (in %)]])</f>
        <v/>
      </c>
      <c r="NW262" s="811" t="str">
        <f>IF(Table1[[#This Row],[Etikett - B2 - Art]]="","",VLOOKUP(Table1[[#This Row],[Etikett - B2 - Art]],'DD FD'!F:G,2,FALSE))</f>
        <v/>
      </c>
      <c r="NX262" s="812" t="str">
        <f>IF(Table1[[#This Row],[Etikett - B2 - Fraktion]]="","",VLOOKUP(Table1[[#This Row],[Etikett - B2 - Fraktion]],'DD FD'!H:J,3,FALSE))</f>
        <v/>
      </c>
      <c r="NY262" s="809" t="str">
        <f>IF(Table1[[#This Row],[Etikett - B2 - Gewicht (in G)]]="","",Table1[[#This Row],[Etikett - B2 - Gewicht (in G)]])</f>
        <v/>
      </c>
      <c r="NZ262" s="809" t="str">
        <f>IF(Table1[[#This Row],[Etikett - B2 - Lizenzierungs-pflichtig? (X=Ja)]]="","",Table1[[#This Row],[Etikett - B2 - Lizenzierungs-pflichtig? (X=Ja)]])</f>
        <v/>
      </c>
      <c r="OA262" s="809" t="str">
        <f>IF(Table1[[#This Row],[Etikett - B2 - Trennbar vom Hauptkörper? (X=Ja)]]="","",Table1[[#This Row],[Etikett - B2 - Trennbar vom Hauptkörper? (X=Ja)]])</f>
        <v/>
      </c>
      <c r="OB262" s="812" t="str">
        <f>IF(Table1[[#This Row],[Etikett - B2 - Virgin Material]]="","",VLOOKUP(Table1[[#This Row],[Etikett - B2 - Virgin Material]],'DD FD'!AJ:AK,2,FALSE))</f>
        <v/>
      </c>
      <c r="OC262" s="813" t="str">
        <f>IF(Table1[[#This Row],[Etikett - B2 - Virgin Material Anteil (in %)]]="","",Table1[[#This Row],[Etikett - B2 - Virgin Material Anteil (in %)]])</f>
        <v/>
      </c>
      <c r="OD262" s="812" t="str">
        <f>IF(Table1[[#This Row],[Etikett - B2 - Recyceltes Material]]="","",VLOOKUP(Table1[[#This Row],[Etikett - B2 - Recyceltes Material]],'DD FD'!AL:AM,2,FALSE))</f>
        <v/>
      </c>
      <c r="OE262" s="813" t="str">
        <f>IF(Table1[[#This Row],[Etikett - B2 - Recyceltes Material Anteil (in %)]]="","",Table1[[#This Row],[Etikett - B2 - Recyceltes Material Anteil (in %)]])</f>
        <v/>
      </c>
      <c r="OF262" s="812" t="str">
        <f>IF(Table1[[#This Row],[Etikett - B2 - Beschichtung]]="","",VLOOKUP(Table1[[#This Row],[Etikett - B2 - Beschichtung]],'DD FD'!AE:AF,2,FALSE))</f>
        <v/>
      </c>
      <c r="OG262" s="815" t="str">
        <f>IF(Table1[[#This Row],[Etikett - B2 - Beschichtung Anteil (in %)]]="","",Table1[[#This Row],[Etikett - B2 - Beschichtung Anteil (in %)]])</f>
        <v/>
      </c>
      <c r="OH262" s="811" t="str">
        <f>IF(Table1[[#This Row],[Etikett - B3 - Art]]="","",VLOOKUP(Table1[[#This Row],[Etikett - B3 - Art]],'DD FD'!F:G,2,FALSE))</f>
        <v/>
      </c>
      <c r="OI262" s="812" t="str">
        <f>IF(Table1[[#This Row],[Etikett - B3 - Fraktion]]="","",VLOOKUP(Table1[[#This Row],[Etikett - B3 - Fraktion]],'DD FD'!H:J,3,FALSE))</f>
        <v/>
      </c>
      <c r="OJ262" s="809" t="str">
        <f>IF(Table1[[#This Row],[Etikett - B3 - Gewicht (in G)]]="","",Table1[[#This Row],[Etikett - B3 - Gewicht (in G)]])</f>
        <v/>
      </c>
      <c r="OK262" s="809" t="str">
        <f>IF(Table1[[#This Row],[Etikett - B3 - Lizenzierungs-pflichtig? (X=Ja)]]="","",Table1[[#This Row],[Etikett - B3 - Lizenzierungs-pflichtig? (X=Ja)]])</f>
        <v/>
      </c>
      <c r="OL262" s="809" t="str">
        <f>IF(Table1[[#This Row],[Etikett - B3 - Trennbar vom Hauptkörper? (X=Ja)]]="","",Table1[[#This Row],[Etikett - B3 - Trennbar vom Hauptkörper? (X=Ja)]])</f>
        <v/>
      </c>
      <c r="OM262" s="812" t="str">
        <f>IF(Table1[[#This Row],[Etikett - B3 - Virgin Material]]="","",VLOOKUP(Table1[[#This Row],[Etikett - B3 - Virgin Material]],'DD FD'!AJ:AK,2,FALSE))</f>
        <v/>
      </c>
      <c r="ON262" s="813" t="str">
        <f>IF(Table1[[#This Row],[Etikett - B3 - Virgin Material Anteil (in %)]]="","",Table1[[#This Row],[Etikett - B3 - Virgin Material Anteil (in %)]])</f>
        <v/>
      </c>
      <c r="OO262" s="812" t="str">
        <f>IF(Table1[[#This Row],[Etikett - B3 - Recyceltes Material]]="","",VLOOKUP(Table1[[#This Row],[Etikett - B3 - Recyceltes Material]],'DD FD'!AL:AM,2,FALSE))</f>
        <v/>
      </c>
      <c r="OP262" s="813" t="str">
        <f>IF(Table1[[#This Row],[Etikett - B3 - Recyceltes Material Anteil (in %)]]="","",Table1[[#This Row],[Etikett - B3 - Recyceltes Material Anteil (in %)]])</f>
        <v/>
      </c>
      <c r="OQ262" s="812" t="str">
        <f>IF(Table1[[#This Row],[Etikett - B3 - Beschichtung]]="","",VLOOKUP(Table1[[#This Row],[Etikett - B3 - Beschichtung]],'DD FD'!AE:AF,2,FALSE))</f>
        <v/>
      </c>
      <c r="OR262" s="861" t="str">
        <f>IF(Table1[[#This Row],[Etikett - B3 - Beschichtung Anteil (in %)]]="","",Table1[[#This Row],[Etikett - B3 - Beschichtung Anteil (in %)]])</f>
        <v/>
      </c>
      <c r="OS262" s="866">
        <f>ROUNDUP(SUM(
IF(AND(LB262='DD FD'!$J$7,LD262='DD FD'!$AI$3),LC262,0),
IF(AND(LL262='DD FD'!$J$7,LN262='DD FD'!$AI$3),LM262,0),
IF(AND(LV262='DD FD'!$J$7,LX262='DD FD'!$AI$3),LW262,0),
IF(AND(MF262='DD FD'!$J$7,MH262='DD FD'!$AI$3),MG262,0),
IF(AND(MQ262='DD FD'!$J$7,MS262='DD FD'!$AI$3),MR262,0),
IF(AND(NB262='DD FD'!$J$7,ND262='DD FD'!$AI$3),NC262,0),
IF(AND(NM262='DD FD'!$J$7,NO262='DD FD'!$AI$3),NN262,0),
IF(AND(NX262='DD FD'!$J$7,NZ262='DD FD'!$AI$3),NY262,0),
IF(AND(OI262='DD FD'!$J$7,OK262='DD FD'!$AI$3),OJ262,0),
),2)</f>
        <v>0</v>
      </c>
      <c r="OT262" s="865">
        <f>ROUNDUP(SUM(
IF(AND(LB262='DD FD'!$J$6,LD262='DD FD'!$AI$3),LC262,0),
IF(AND(LL262='DD FD'!$J$6,LN262='DD FD'!$AI$3),LM262,0),
IF(AND(LV262='DD FD'!$J$6,LX262='DD FD'!$AI$3),LW262,0),
IF(AND(MF262='DD FD'!$J$6,MH262='DD FD'!$AI$3),MG262,0),
IF(AND(MQ262='DD FD'!$J$6,MS262='DD FD'!$AI$3),MR262,0),
IF(AND(NB262='DD FD'!$J$6,ND262='DD FD'!$AI$3),NC262,0),
IF(AND(NM262='DD FD'!$J$6,NO262='DD FD'!$AI$3),NN262,0),
IF(AND(NX262='DD FD'!$J$6,NZ262='DD FD'!$AI$3),NY262,0),
IF(AND(OI262='DD FD'!$J$6,OK262='DD FD'!$AI$3),OJ262,0),
),2)</f>
        <v>0</v>
      </c>
      <c r="OU262" s="865">
        <f>ROUNDUP(SUM(
IF(AND(LB262='DD FD'!$J$10,LD262='DD FD'!$AI$3),LC262,0),
IF(AND(LL262='DD FD'!$J$10,LN262='DD FD'!$AI$3),LM262,0),
IF(AND(LV262='DD FD'!$J$10,LX262='DD FD'!$AI$3),LW262,0),
IF(AND(MF262='DD FD'!$J$10,MH262='DD FD'!$AI$3),MG262,0),
IF(AND(MQ262='DD FD'!$J$10,MS262='DD FD'!$AI$3),MR262,0),
IF(AND(NB262='DD FD'!$J$10,ND262='DD FD'!$AI$3),NC262,0),
IF(AND(NM262='DD FD'!$J$10,NO262='DD FD'!$AI$3),NN262,0),
IF(AND(NX262='DD FD'!$J$10,NZ262='DD FD'!$AI$3),NY262,0),
IF(AND(OI262='DD FD'!$J$10,OK262='DD FD'!$AI$3),OJ262,0),
),2)</f>
        <v>0</v>
      </c>
      <c r="OV262" s="865">
        <f>ROUNDUP(SUM(
IF(AND(LB262='DD FD'!$J$8,LD262='DD FD'!$AI$3),LC262,0),
IF(AND(LL262='DD FD'!$J$8,LN262='DD FD'!$AI$3),LM262,0),
IF(AND(LV262='DD FD'!$J$8,LX262='DD FD'!$AI$3),LW262,0),
IF(AND(MF262='DD FD'!$J$8,MH262='DD FD'!$AI$3),MG262,0),
IF(AND(MQ262='DD FD'!$J$8,MS262='DD FD'!$AI$3),MR262,0),
IF(AND(NB262='DD FD'!$J$8,ND262='DD FD'!$AI$3),NC262,0),
IF(AND(NM262='DD FD'!$J$8,NO262='DD FD'!$AI$3),NN262,0),
IF(AND(NX262='DD FD'!$J$8,NZ262='DD FD'!$AI$3),NY262,0),
IF(AND(OI262='DD FD'!$J$8,OK262='DD FD'!$AI$3),OJ262,0),
),2)</f>
        <v>0</v>
      </c>
      <c r="OW262" s="865">
        <f>ROUNDUP(SUM(
IF(AND(LB262='DD FD'!$J$5,LD262='DD FD'!$AI$3),LC262,0),
IF(AND(LL262='DD FD'!$J$5,LN262='DD FD'!$AI$3),LM262,0),
IF(AND(LV262='DD FD'!$J$5,LX262='DD FD'!$AI$3),LW262,0),
IF(AND(MF262='DD FD'!$J$5,MH262='DD FD'!$AI$3),MG262,0),
IF(AND(MQ262='DD FD'!$J$5,MS262='DD FD'!$AI$3),MR262,0),
IF(AND(NB262='DD FD'!$J$5,ND262='DD FD'!$AI$3),NC262,0),
IF(AND(NM262='DD FD'!$J$5,NO262='DD FD'!$AI$3),NN262,0),
IF(AND(NX262='DD FD'!$J$5,NZ262='DD FD'!$AI$3),NY262,0),
IF(AND(OI262='DD FD'!$J$5,OK262='DD FD'!$AI$3),OJ262,0),
),2)</f>
        <v>0</v>
      </c>
      <c r="OX262" s="865">
        <f>ROUNDUP(SUM(
IF(AND(LB262='DD FD'!$J$9,LD262='DD FD'!$AI$3),LC262,0),
IF(AND(LL262='DD FD'!$J$9,LN262='DD FD'!$AI$3),LM262,0),
IF(AND(LV262='DD FD'!$J$9,LX262='DD FD'!$AI$3),LW262,0),
IF(AND(MF262='DD FD'!$J$9,MH262='DD FD'!$AI$3),MG262,0),
IF(AND(MQ262='DD FD'!$J$9,MS262='DD FD'!$AI$3),MR262,0),
IF(AND(NB262='DD FD'!$J$9,ND262='DD FD'!$AI$3),NC262,0),
IF(AND(NM262='DD FD'!$J$9,NO262='DD FD'!$AI$3),NN262,0),
IF(AND(NX262='DD FD'!$J$9,NZ262='DD FD'!$AI$3),NY262,0),
IF(AND(OI262='DD FD'!$J$9,OK262='DD FD'!$AI$3),OJ262,0),
),2)</f>
        <v>0</v>
      </c>
      <c r="OY262" s="865">
        <f>ROUNDUP(SUM(
IF(AND(LB262='DD FD'!$J$4,LD262='DD FD'!$AI$3),LC262,0),
IF(AND(LL262='DD FD'!$J$4,LN262='DD FD'!$AI$3),LM262,0),
IF(AND(LV262='DD FD'!$J$4,LX262='DD FD'!$AI$3),LW262,0),
IF(AND(MF262='DD FD'!$J$4,MH262='DD FD'!$AI$3),MG262,0),
IF(AND(MQ262='DD FD'!$J$4,MS262='DD FD'!$AI$3),MR262,0),
IF(AND(NB262='DD FD'!$J$4,ND262='DD FD'!$AI$3),NC262,0),
IF(AND(NM262='DD FD'!$J$4,NO262='DD FD'!$AI$3),NN262,0),
IF(AND(NX262='DD FD'!$J$4,NZ262='DD FD'!$AI$3),NY262,0),
IF(AND(OI262='DD FD'!$J$4,OK262='DD FD'!$AI$3),OJ262,0),
),2)</f>
        <v>0</v>
      </c>
      <c r="OZ262" s="867">
        <f>ROUNDUP(SUM(
IF(AND(LB262='DD FD'!$J$11,LD262='DD FD'!$AI$3),LC262,0),
IF(AND(LL262='DD FD'!$J$11,LN262='DD FD'!$AI$3),LM262,0),
IF(AND(LV262='DD FD'!$J$11,LX262='DD FD'!$AI$3),LW262,0),
IF(AND(MF262='DD FD'!$J$11,MH262='DD FD'!$AI$3),MG262,0),
IF(AND(MQ262='DD FD'!$J$11,MS262='DD FD'!$AI$3),MR262,0),
IF(AND(NB262='DD FD'!$J$11,ND262='DD FD'!$AI$3),NC262,0),
IF(AND(NM262='DD FD'!$J$11,NO262='DD FD'!$AI$3),NN262,0),
IF(AND(NX262='DD FD'!$J$11,NZ262='DD FD'!$AI$3),NY262,0),
IF(AND(OI262='DD FD'!$J$11,OK262='DD FD'!$AI$3),OJ262,0),
),2)</f>
        <v>0</v>
      </c>
    </row>
    <row r="263" spans="1:416">
      <c r="A263" s="663"/>
      <c r="B263" s="182"/>
      <c r="C263" s="282"/>
      <c r="D263" s="282"/>
      <c r="E263" s="183"/>
      <c r="F263" s="355"/>
      <c r="G263" s="359"/>
      <c r="H263" s="664"/>
      <c r="I263" s="173"/>
      <c r="J263" s="161" t="str">
        <f t="shared" si="108"/>
        <v/>
      </c>
      <c r="K263" s="633" t="str">
        <f t="shared" si="125"/>
        <v/>
      </c>
      <c r="L263" s="636"/>
      <c r="M263" s="124" t="str">
        <f t="shared" si="126"/>
        <v/>
      </c>
      <c r="N263" s="125" t="str">
        <f t="shared" si="109"/>
        <v/>
      </c>
      <c r="O263" s="175"/>
      <c r="P263" s="175"/>
      <c r="Q263" s="126" t="str">
        <f t="shared" si="127"/>
        <v/>
      </c>
      <c r="R263" s="184"/>
      <c r="S263" s="184"/>
      <c r="T263" s="182"/>
      <c r="U263" s="182"/>
      <c r="V263" s="182"/>
      <c r="W263" s="358"/>
      <c r="X263" s="182"/>
      <c r="Y263" s="183"/>
      <c r="Z263" s="123"/>
      <c r="AA263" s="176"/>
      <c r="AB263" s="176"/>
      <c r="AC263" s="176"/>
      <c r="AD263" s="176"/>
      <c r="AE263" s="176"/>
      <c r="AF263" s="176"/>
      <c r="AG263" s="127" t="str">
        <f t="shared" si="128"/>
        <v/>
      </c>
      <c r="AH263" s="127" t="str">
        <f t="shared" si="129"/>
        <v/>
      </c>
      <c r="AI263" s="370"/>
      <c r="AJ263" s="635"/>
      <c r="AK263" s="619" t="str">
        <f t="shared" si="130"/>
        <v/>
      </c>
      <c r="AL263" s="124" t="str">
        <f t="shared" si="110"/>
        <v/>
      </c>
      <c r="AM263" s="124" t="str">
        <f t="shared" si="111"/>
        <v/>
      </c>
      <c r="AN263" s="124" t="str">
        <f t="shared" si="112"/>
        <v/>
      </c>
      <c r="AO263" s="124" t="str">
        <f t="shared" si="113"/>
        <v/>
      </c>
      <c r="AP263" s="184"/>
      <c r="AQ263" s="182"/>
      <c r="AR263" s="182"/>
      <c r="AS263" s="182"/>
      <c r="AT263" s="182"/>
      <c r="AU263" s="127" t="str">
        <f t="shared" si="114"/>
        <v/>
      </c>
      <c r="AV263" s="354"/>
      <c r="AW263" s="127" t="str">
        <f t="shared" si="115"/>
        <v/>
      </c>
      <c r="AX263" s="144" t="str">
        <f t="shared" si="116"/>
        <v/>
      </c>
      <c r="AY263" s="182"/>
      <c r="AZ263" s="23"/>
      <c r="BA263" s="23"/>
      <c r="BB263" s="183"/>
      <c r="BC263" s="622"/>
      <c r="BD263" s="649" t="str">
        <f t="shared" si="131"/>
        <v/>
      </c>
      <c r="BE263" s="354"/>
      <c r="BF263" s="192" t="str">
        <f t="shared" si="132"/>
        <v/>
      </c>
      <c r="BG263" s="159"/>
      <c r="BH263" s="159"/>
      <c r="BI263" s="182"/>
      <c r="BJ263" s="194"/>
      <c r="BK263" s="194"/>
      <c r="BL263" s="194"/>
      <c r="BM263" s="127" t="str">
        <f t="shared" si="117"/>
        <v/>
      </c>
      <c r="BN263" s="194"/>
      <c r="BO263" s="178" t="str">
        <f t="shared" si="118"/>
        <v/>
      </c>
      <c r="BP263" s="191"/>
      <c r="BQ263" s="182"/>
      <c r="BR263" s="23"/>
      <c r="BS263" s="23"/>
      <c r="BT263" s="23"/>
      <c r="BU263" s="651"/>
      <c r="BV263" s="647"/>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633" t="str">
        <f t="shared" si="133"/>
        <v/>
      </c>
      <c r="DY263" s="736"/>
      <c r="DZ263" s="334"/>
      <c r="EA263" s="736"/>
      <c r="EB263" s="197"/>
      <c r="EC263" s="194"/>
      <c r="ED263" s="197"/>
      <c r="EE263" s="197"/>
      <c r="EF263" s="194"/>
      <c r="EG263" s="194"/>
      <c r="EH263" s="194"/>
      <c r="EI263" s="123" t="str">
        <f t="shared" si="119"/>
        <v/>
      </c>
      <c r="EJ263" s="194"/>
      <c r="EK263" s="620" t="str">
        <f t="shared" si="120"/>
        <v/>
      </c>
      <c r="EL263" s="756"/>
      <c r="EM263" s="620" t="str">
        <f t="shared" si="134"/>
        <v/>
      </c>
      <c r="EN263" s="733"/>
      <c r="EO263" s="163"/>
      <c r="EP263" s="163"/>
      <c r="EQ263" s="163"/>
      <c r="ER263" s="163"/>
      <c r="ES263" s="163"/>
      <c r="ET263" s="163"/>
      <c r="EU263" s="163"/>
      <c r="EV263" s="163"/>
      <c r="EW263" s="163"/>
      <c r="EX263" s="163"/>
      <c r="EY263" s="163"/>
      <c r="EZ263" s="163"/>
      <c r="FA263" s="163"/>
      <c r="FB263" s="163"/>
      <c r="FC263" s="742"/>
      <c r="FD263" s="648" t="str">
        <f t="shared" si="121"/>
        <v/>
      </c>
      <c r="FE263" s="183"/>
      <c r="FF263" s="201"/>
      <c r="FG263" s="201"/>
      <c r="FH263" s="201"/>
      <c r="FI263" s="201"/>
      <c r="FJ263" s="201"/>
      <c r="FK263" s="201"/>
      <c r="FL263" s="182"/>
      <c r="FM263" s="182"/>
      <c r="FN263" s="334"/>
      <c r="FO263" s="123" t="str">
        <f t="shared" si="122"/>
        <v/>
      </c>
      <c r="FP263" s="889" t="str">
        <f>IF(Table1[[#This Row],[Baumwollanteil (in %)]]&lt;&gt;"","05","")</f>
        <v/>
      </c>
      <c r="FQ263" s="999"/>
      <c r="FR263" s="179" t="str">
        <f t="shared" si="123"/>
        <v/>
      </c>
      <c r="FS263" s="175"/>
      <c r="FT263" s="175"/>
      <c r="FU263" s="175"/>
      <c r="FV263" s="745" t="str">
        <f t="shared" si="124"/>
        <v/>
      </c>
      <c r="FZ263" s="24"/>
      <c r="GA263" s="24"/>
      <c r="GC263" s="1010" t="str">
        <f>IF(Table1[[#This Row],[Global Trade Item Number (GTIN)]]="","",Table1[[#This Row],[Global Trade Item Number (GTIN)]])</f>
        <v/>
      </c>
      <c r="GD263" s="790" t="str">
        <f>IF(Table1[[#This Row],[WAWI-Nr./ Kreditoren-Nummer
(ASDV)]]&lt;&gt;"",Table1[[#This Row],[WAWI-Nr./ Kreditoren-Nummer
(ASDV)]],"")</f>
        <v/>
      </c>
      <c r="GE263" s="190"/>
      <c r="GF263" s="790" t="str">
        <f>IF(Table1[[#This Row],[Gültig ab (Datum)]]&lt;&gt;"","31.12.9999","")</f>
        <v/>
      </c>
      <c r="GG263" s="190"/>
      <c r="GH263" s="190"/>
      <c r="GI263" s="616"/>
      <c r="GJ263" s="765"/>
      <c r="GK263" s="763"/>
      <c r="GL263" s="617"/>
      <c r="GM263" s="617"/>
      <c r="GN263" s="617"/>
      <c r="GO263" s="617"/>
      <c r="GP263" s="617"/>
      <c r="GQ263" s="775"/>
      <c r="GR263" s="771"/>
      <c r="GS263" s="159"/>
      <c r="GT263" s="610"/>
      <c r="GU263" s="610"/>
      <c r="GV263" s="610"/>
      <c r="GW263" s="610"/>
      <c r="GX263" s="610"/>
      <c r="GY263" s="610"/>
      <c r="GZ263" s="610"/>
      <c r="HA263" s="610"/>
      <c r="HB263" s="771"/>
      <c r="HC263" s="610"/>
      <c r="HD263" s="610"/>
      <c r="HE263" s="610"/>
      <c r="HF263" s="610"/>
      <c r="HG263" s="610"/>
      <c r="HH263" s="610"/>
      <c r="HI263" s="610"/>
      <c r="HJ263" s="610"/>
      <c r="HK263" s="610"/>
      <c r="HL263" s="771"/>
      <c r="HM263" s="610"/>
      <c r="HN263" s="610"/>
      <c r="HO263" s="610"/>
      <c r="HP263" s="610"/>
      <c r="HQ263" s="610"/>
      <c r="HR263" s="610"/>
      <c r="HS263" s="610"/>
      <c r="HT263" s="610"/>
      <c r="HU263" s="610"/>
      <c r="HV263" s="771"/>
      <c r="HW263" s="610"/>
      <c r="HX263" s="610"/>
      <c r="HY263" s="610"/>
      <c r="HZ263" s="610"/>
      <c r="IA263" s="610"/>
      <c r="IB263" s="610"/>
      <c r="IC263" s="610"/>
      <c r="ID263" s="610"/>
      <c r="IE263" s="610"/>
      <c r="IF263" s="610"/>
      <c r="IG263" s="771"/>
      <c r="IH263" s="610"/>
      <c r="II263" s="610"/>
      <c r="IJ263" s="610"/>
      <c r="IK263" s="610"/>
      <c r="IL263" s="610"/>
      <c r="IM263" s="610"/>
      <c r="IN263" s="610"/>
      <c r="IO263" s="610"/>
      <c r="IP263" s="610"/>
      <c r="IQ263" s="610"/>
      <c r="IR263" s="771"/>
      <c r="IS263" s="610"/>
      <c r="IT263" s="610"/>
      <c r="IU263" s="610"/>
      <c r="IV263" s="610"/>
      <c r="IW263" s="610"/>
      <c r="IX263" s="610"/>
      <c r="IY263" s="610"/>
      <c r="IZ263" s="610"/>
      <c r="JA263" s="610"/>
      <c r="JB263" s="610"/>
      <c r="JC263" s="771"/>
      <c r="JD263" s="610"/>
      <c r="JE263" s="610"/>
      <c r="JF263" s="610"/>
      <c r="JG263" s="610"/>
      <c r="JH263" s="610"/>
      <c r="JI263" s="610"/>
      <c r="JJ263" s="610"/>
      <c r="JK263" s="610"/>
      <c r="JL263" s="610"/>
      <c r="JM263" s="827"/>
      <c r="JN263" s="771"/>
      <c r="JO263" s="610"/>
      <c r="JP263" s="610"/>
      <c r="JQ263" s="610"/>
      <c r="JR263" s="610"/>
      <c r="JS263" s="610"/>
      <c r="JT263" s="610"/>
      <c r="JU263" s="610"/>
      <c r="JV263" s="610"/>
      <c r="JW263" s="610"/>
      <c r="JX263" s="610"/>
      <c r="JY263" s="771"/>
      <c r="JZ263" s="610"/>
      <c r="KA263" s="610"/>
      <c r="KB263" s="610"/>
      <c r="KC263" s="610"/>
      <c r="KD263" s="610"/>
      <c r="KE263" s="610"/>
      <c r="KF263" s="610"/>
      <c r="KG263" s="610"/>
      <c r="KH263" s="610"/>
      <c r="KI263" s="610"/>
      <c r="KL263" s="803" t="str">
        <f>IF(Table1[[#This Row],[GTIN]]&lt;&gt;"",Table1[[#This Row],[GTIN]],"")</f>
        <v/>
      </c>
      <c r="KM263" s="804" t="str">
        <f>Table1[[#This Row],[Kreditor]]</f>
        <v/>
      </c>
      <c r="KN263" s="805" t="str">
        <f>IF(Table1[[#This Row],[Gültig ab (Datum)]]&lt;&gt;"",Table1[[#This Row],[Gültig ab (Datum)]],"")</f>
        <v/>
      </c>
      <c r="KO263" s="805" t="str">
        <f>Table1[[#This Row],[Gültig bis]]</f>
        <v/>
      </c>
      <c r="KP263" s="818" t="str">
        <f>IF(Table1[[#This Row],[Artikel verpackt? 
(X=Ja)]]="","",Table1[[#This Row],[Artikel verpackt? 
(X=Ja)]])</f>
        <v/>
      </c>
      <c r="KQ263" s="806" t="str">
        <f>IF(Table1[[#This Row],[Verpackung recyclingfähig?
(X=Ja)]]="","",Table1[[#This Row],[Verpackung recyclingfähig?
(X=Ja)]])</f>
        <v/>
      </c>
      <c r="KR263" s="807"/>
      <c r="KS263" s="808"/>
      <c r="KT263" s="809"/>
      <c r="KU263" s="809"/>
      <c r="KV263" s="809"/>
      <c r="KW263" s="809"/>
      <c r="KX263" s="809"/>
      <c r="KY263" s="809"/>
      <c r="KZ263" s="810"/>
      <c r="LA263" s="811" t="str">
        <f>IF(Table1[[#This Row],[Hauptkörper - B1 - Art]]="","",VLOOKUP(Table1[[#This Row],[Hauptkörper - B1 - Art]],'DD FD'!B:C,2,FALSE))</f>
        <v/>
      </c>
      <c r="LB263" s="812" t="str">
        <f>IF(Table1[[#This Row],[Hauptkörper - B1 - Fraktion]]="","",VLOOKUP(Table1[[#This Row],[Hauptkörper - B1 - Fraktion]],'DD FD'!H:J,3,FALSE))</f>
        <v/>
      </c>
      <c r="LC263" s="809" t="str">
        <f>IF(Table1[[#This Row],[Hauptkörper - B1 - Gewicht
(in G)]]="","",Table1[[#This Row],[Hauptkörper - B1 - Gewicht
(in G)]])</f>
        <v/>
      </c>
      <c r="LD263" s="809" t="str">
        <f>IF(Table1[[#This Row],[Hauptkörper - B1 - Lizenzierungs-pflichtig? (X=Ja)]]="","",Table1[[#This Row],[Hauptkörper - B1 - Lizenzierungs-pflichtig? (X=Ja)]])</f>
        <v/>
      </c>
      <c r="LE263" s="812" t="str">
        <f>IF(Table1[[#This Row],[Hauptkörper - B1 - Virgin Material]]="","",VLOOKUP(Table1[[#This Row],[Hauptkörper - B1 - Virgin Material]],'DD FD'!AJ:AK,2,FALSE))</f>
        <v/>
      </c>
      <c r="LF263" s="813" t="str">
        <f>IF(Table1[[#This Row],[Hauptkörper - B1 - Virgin Material Anteil (in %)]]="","",Table1[[#This Row],[Hauptkörper - B1 - Virgin Material Anteil (in %)]])</f>
        <v/>
      </c>
      <c r="LG263" s="812" t="str">
        <f>IF(Table1[[#This Row],[Hauptkörper - B1 - Recyceltes Material]]="","",VLOOKUP(Table1[[#This Row],[Hauptkörper - B1 - Recyceltes Material]],'DD FD'!AL:AM,2,FALSE))</f>
        <v/>
      </c>
      <c r="LH263" s="813" t="str">
        <f>IF(Table1[[#This Row],[Hauptkörper - B1 - Recyceltes Material Anteil (in %)]]="","",Table1[[#This Row],[Hauptkörper - B1 - Recyceltes Material Anteil (in %)]])</f>
        <v/>
      </c>
      <c r="LI263" s="814" t="str">
        <f>IF(Table1[[#This Row],[Hauptkörper - B1 - Beschichtung]]="","",VLOOKUP(Table1[[#This Row],[Hauptkörper - B1 - Beschichtung]],'DD FD'!AE:AF,2,FALSE))</f>
        <v/>
      </c>
      <c r="LJ263" s="815" t="str">
        <f>IF(Table1[[#This Row],[Hauptkörper - B1 - Beschichtung Anteil (in %)]]="","",Table1[[#This Row],[Hauptkörper - B1 - Beschichtung Anteil (in %)]])</f>
        <v/>
      </c>
      <c r="LK263" s="811" t="str">
        <f>IF(Table1[[#This Row],[Hauptkörper - B2 - Art]]="","",VLOOKUP(Table1[[#This Row],[Hauptkörper - B2 - Art]],'DD FD'!B:C,2,FALSE))</f>
        <v/>
      </c>
      <c r="LL263" s="812" t="str">
        <f>IF(Table1[[#This Row],[Hauptkörper - B2 - Fraktion]]="","",VLOOKUP(Table1[[#This Row],[Hauptkörper - B2 - Fraktion]],'DD FD'!H:J,3,FALSE))</f>
        <v/>
      </c>
      <c r="LM263" s="809" t="str">
        <f>IF(Table1[[#This Row],[Hauptkörper - B2 - Gewicht
(in G)]]="","",Table1[[#This Row],[Hauptkörper - B2 - Gewicht
(in G)]])</f>
        <v/>
      </c>
      <c r="LN263" s="809" t="str">
        <f>IF(Table1[[#This Row],[Hauptkörper - B2 - Lizenzierungs-pflichtig? (X=Ja)]]="","",Table1[[#This Row],[Hauptkörper - B2 - Lizenzierungs-pflichtig? (X=Ja)]])</f>
        <v/>
      </c>
      <c r="LO263" s="812" t="str">
        <f>IF(Table1[[#This Row],[Hauptkörper - B2 - Virgin Material]]="","",VLOOKUP(Table1[[#This Row],[Hauptkörper - B2 - Virgin Material]],'DD FD'!AJ:AK,2,FALSE))</f>
        <v/>
      </c>
      <c r="LP263" s="813" t="str">
        <f>IF(Table1[[#This Row],[Hauptkörper - B2 - Virgin Material Anteil (in %)]]="","",Table1[[#This Row],[Hauptkörper - B2 - Virgin Material Anteil (in %)]])</f>
        <v/>
      </c>
      <c r="LQ263" s="812" t="str">
        <f>IF(Table1[[#This Row],[Hauptkörper - B2 - Recyceltes Material]]="","",VLOOKUP(Table1[[#This Row],[Hauptkörper - B2 - Recyceltes Material]],'DD FD'!AL:AM,2,FALSE))</f>
        <v/>
      </c>
      <c r="LR263" s="813" t="str">
        <f>IF(Table1[[#This Row],[Hauptkörper - B2 - Recyceltes Material Anteil (in %)]]="","",Table1[[#This Row],[Hauptkörper - B2 - Recyceltes Material Anteil (in %)]])</f>
        <v/>
      </c>
      <c r="LS263" s="812" t="str">
        <f>IF(Table1[[#This Row],[Hauptkörper - B2 - Beschichtung]]="","",VLOOKUP(Table1[[#This Row],[Hauptkörper - B2 - Beschichtung]],'DD FD'!AE:AF,2,FALSE))</f>
        <v/>
      </c>
      <c r="LT263" s="815" t="str">
        <f>IF(Table1[[#This Row],[Hauptkörper - B2 - Beschichtung Anteil (in %)]]="","",Table1[[#This Row],[Hauptkörper - B2 - Beschichtung Anteil (in %)]])</f>
        <v/>
      </c>
      <c r="LU263" s="811" t="str">
        <f>IF(Table1[[#This Row],[Hauptkörper - B3 - Art]]="","",VLOOKUP(Table1[[#This Row],[Hauptkörper - B3 - Art]],'DD FD'!B:C,2,FALSE))</f>
        <v/>
      </c>
      <c r="LV263" s="812" t="str">
        <f>IF(Table1[[#This Row],[Hauptkörper - B3 - Fraktion]]="","",VLOOKUP(Table1[[#This Row],[Hauptkörper - B3 - Fraktion]],'DD FD'!H:J,3,FALSE))</f>
        <v/>
      </c>
      <c r="LW263" s="809" t="str">
        <f>IF(Table1[[#This Row],[Hauptkörper - B3 - Gewicht
(in G)]]="","",Table1[[#This Row],[Hauptkörper - B3 - Gewicht
(in G)]])</f>
        <v/>
      </c>
      <c r="LX263" s="809" t="str">
        <f>IF(Table1[[#This Row],[Hauptkörper - B3 - Lizenzierungs-pflichtig? (X=Ja)]]="","",Table1[[#This Row],[Hauptkörper - B3 - Lizenzierungs-pflichtig? (X=Ja)]])</f>
        <v/>
      </c>
      <c r="LY263" s="812" t="str">
        <f>IF(Table1[[#This Row],[Hauptkörper - B3 - Virgin Material]]="","",VLOOKUP(Table1[[#This Row],[Hauptkörper - B3 - Virgin Material]],'DD FD'!AJ:AK,2,FALSE))</f>
        <v/>
      </c>
      <c r="LZ263" s="813" t="str">
        <f>IF(Table1[[#This Row],[Hauptkörper - B3 - Virgin Material Anteil (in %)]]="","",Table1[[#This Row],[Hauptkörper - B3 - Virgin Material Anteil (in %)]])</f>
        <v/>
      </c>
      <c r="MA263" s="812" t="str">
        <f>IF(Table1[[#This Row],[Hauptkörper - B3 - Recyceltes Material]]="","",VLOOKUP(Table1[[#This Row],[Hauptkörper - B3 - Recyceltes Material]],'DD FD'!AL:AM,2,FALSE))</f>
        <v/>
      </c>
      <c r="MB263" s="813" t="str">
        <f>IF(Table1[[#This Row],[Hauptkörper - B3 - Recyceltes Material Anteil (in %)]]="","",Table1[[#This Row],[Hauptkörper - B3 - Recyceltes Material Anteil (in %)]])</f>
        <v/>
      </c>
      <c r="MC263" s="812" t="str">
        <f>IF(Table1[[#This Row],[Hauptkörper - B3 - Beschichtung]]="","",VLOOKUP(Table1[[#This Row],[Hauptkörper - B3 - Beschichtung]],'DD FD'!AE:AF,2,FALSE))</f>
        <v/>
      </c>
      <c r="MD263" s="815" t="str">
        <f>IF(Table1[[#This Row],[Hauptkörper - B3 - Beschichtung Anteil (in %)]]="","",Table1[[#This Row],[Hauptkörper - B3 - Beschichtung Anteil (in %)]])</f>
        <v/>
      </c>
      <c r="ME263" s="811" t="str">
        <f>IF(Table1[[#This Row],[Verschluss - B1 - Art]]="","",VLOOKUP(Table1[[#This Row],[Verschluss - B1 - Art]],'DD FD'!D:E,2,FALSE))</f>
        <v/>
      </c>
      <c r="MF263" s="812" t="str">
        <f>IF(Table1[[#This Row],[Verschluss - B1 - Fraktion]]="","",VLOOKUP(Table1[[#This Row],[Verschluss - B1 - Fraktion]],'DD FD'!H:J,3,FALSE))</f>
        <v/>
      </c>
      <c r="MG263" s="809" t="str">
        <f>IF(Table1[[#This Row],[Verschluss - B1 - Gewicht (in G)]]="","",Table1[[#This Row],[Verschluss - B1 - Gewicht (in G)]])</f>
        <v/>
      </c>
      <c r="MH263" s="809" t="str">
        <f>IF(Table1[[#This Row],[Verschluss - B1 - Lizenzierungs-pflichtig? (X=Ja)]]="","",Table1[[#This Row],[Verschluss - B1 - Lizenzierungs-pflichtig? (X=Ja)]])</f>
        <v/>
      </c>
      <c r="MI263" s="809" t="str">
        <f>IF(Table1[[#This Row],[Verschluss - B1 - Trennbar vom Hauptkörper? (X=Ja)]]="","",Table1[[#This Row],[Verschluss - B1 - Trennbar vom Hauptkörper? (X=Ja)]])</f>
        <v/>
      </c>
      <c r="MJ263" s="812" t="str">
        <f>IF(Table1[[#This Row],[Verschluss - B1 - Virgin Material]]="","",VLOOKUP(Table1[[#This Row],[Verschluss - B1 - Virgin Material]],'DD FD'!AJ:AK,2,FALSE))</f>
        <v/>
      </c>
      <c r="MK263" s="813" t="str">
        <f>IF(Table1[[#This Row],[Verschluss - B1 - Virgin Material Anteil (in %)]]="","",Table1[[#This Row],[Verschluss - B1 - Virgin Material Anteil (in %)]])</f>
        <v/>
      </c>
      <c r="ML263" s="812" t="str">
        <f>IF(Table1[[#This Row],[Verschluss - B1 - Recyceltes Material]]="","",VLOOKUP(Table1[[#This Row],[Verschluss - B1 - Recyceltes Material]],'DD FD'!AL:AM,2,FALSE))</f>
        <v/>
      </c>
      <c r="MM263" s="813" t="str">
        <f>IF(Table1[[#This Row],[Verschluss - B1 - Recyceltes Material Anteil (in %)]]="","",Table1[[#This Row],[Verschluss - B1 - Recyceltes Material Anteil (in %)]])</f>
        <v/>
      </c>
      <c r="MN263" s="812" t="str">
        <f>IF(Table1[[#This Row],[Verschluss - B1 - Beschichtung]]="","",VLOOKUP(Table1[[#This Row],[Verschluss - B1 - Beschichtung]],'DD FD'!AE:AF,2,FALSE))</f>
        <v/>
      </c>
      <c r="MO263" s="815" t="str">
        <f>IF(Table1[[#This Row],[Verschluss - B1 - Beschichtung Anteil (in %)]]="","",Table1[[#This Row],[Verschluss - B1 - Beschichtung Anteil (in %)]])</f>
        <v/>
      </c>
      <c r="MP263" s="811" t="str">
        <f>IF(Table1[[#This Row],[Verschluss - B2 - Art]]="","",VLOOKUP(Table1[[#This Row],[Verschluss - B2 - Art]],'DD FD'!D:E,2,FALSE))</f>
        <v/>
      </c>
      <c r="MQ263" s="812" t="str">
        <f>IF(Table1[[#This Row],[Verschluss - B2 - Fraktion]]="","",VLOOKUP(Table1[[#This Row],[Verschluss - B2 - Fraktion]],'DD FD'!H:J,3,FALSE))</f>
        <v/>
      </c>
      <c r="MR263" s="809" t="str">
        <f>IF(Table1[[#This Row],[Verschluss - B2 - Gewicht (in G)]]="","",Table1[[#This Row],[Verschluss - B2 - Gewicht (in G)]])</f>
        <v/>
      </c>
      <c r="MS263" s="809" t="str">
        <f>IF(Table1[[#This Row],[Verschluss - B2 - Lizenzierungs-pflichtig? (X=Ja)]]="","",Table1[[#This Row],[Verschluss - B2 - Lizenzierungs-pflichtig? (X=Ja)]])</f>
        <v/>
      </c>
      <c r="MT263" s="809" t="str">
        <f>IF(Table1[[#This Row],[Verschluss - B2 - Trennbar vom Hauptkörper? (X=Ja)]]="","",Table1[[#This Row],[Verschluss - B2 - Trennbar vom Hauptkörper? (X=Ja)]])</f>
        <v/>
      </c>
      <c r="MU263" s="812" t="str">
        <f>IF(Table1[[#This Row],[Verschluss - B2 - Virgin Material]]="","",VLOOKUP(Table1[[#This Row],[Verschluss - B2 - Virgin Material]],'DD FD'!AJ:AK,2,FALSE))</f>
        <v/>
      </c>
      <c r="MV263" s="813" t="str">
        <f>IF(Table1[[#This Row],[Verschluss - B2 - Virgin Material Anteil (in %)]]="","",Table1[[#This Row],[Verschluss - B2 - Virgin Material Anteil (in %)]])</f>
        <v/>
      </c>
      <c r="MW263" s="812" t="str">
        <f>IF(Table1[[#This Row],[Verschluss - B2 - Recyceltes Material]]="","",VLOOKUP(Table1[[#This Row],[Verschluss - B2 - Recyceltes Material]],'DD FD'!AL:AM,2,FALSE))</f>
        <v/>
      </c>
      <c r="MX263" s="813" t="str">
        <f>IF(Table1[[#This Row],[Verschluss - B2 - Recyceltes Material Anteil (in %)]]="","",Table1[[#This Row],[Verschluss - B2 - Recyceltes Material Anteil (in %)]])</f>
        <v/>
      </c>
      <c r="MY263" s="812" t="str">
        <f>IF(Table1[[#This Row],[Verschluss - B2 - Beschichtung]]="","",VLOOKUP(Table1[[#This Row],[Verschluss - B2 - Beschichtung]],'DD FD'!AE:AF,2,FALSE))</f>
        <v/>
      </c>
      <c r="MZ263" s="815" t="str">
        <f>IF(Table1[[#This Row],[Verschluss - B2 - Beschichtung Anteil (in %)]]="","",Table1[[#This Row],[Verschluss - B2 - Beschichtung Anteil (in %)]])</f>
        <v/>
      </c>
      <c r="NA263" s="811" t="str">
        <f>IF(Table1[[#This Row],[Verschluss - B3 - Art]]="","",VLOOKUP(Table1[[#This Row],[Verschluss - B3 - Art]],'DD FD'!D:E,2,FALSE))</f>
        <v/>
      </c>
      <c r="NB263" s="812" t="str">
        <f>IF(Table1[[#This Row],[Verschluss - B3 - Fraktion]]="","",VLOOKUP(Table1[[#This Row],[Verschluss - B3 - Fraktion]],'DD FD'!H:J,3,FALSE))</f>
        <v/>
      </c>
      <c r="NC263" s="809" t="str">
        <f>IF(Table1[[#This Row],[Verschluss - B3 - Gewicht (in G)]]="","",Table1[[#This Row],[Verschluss - B3 - Gewicht (in G)]])</f>
        <v/>
      </c>
      <c r="ND263" s="809" t="str">
        <f>IF(Table1[[#This Row],[Verschluss - B3 - Lizenzierungs-pflichtig? (X=Ja)]]="","",Table1[[#This Row],[Verschluss - B3 - Lizenzierungs-pflichtig? (X=Ja)]])</f>
        <v/>
      </c>
      <c r="NE263" s="809" t="str">
        <f>IF(Table1[[#This Row],[Verschluss - B3 - Trennbar vom Hauptkörper? (X=Ja)]]="","",Table1[[#This Row],[Verschluss - B3 - Trennbar vom Hauptkörper? (X=Ja)]])</f>
        <v/>
      </c>
      <c r="NF263" s="812" t="str">
        <f>IF(Table1[[#This Row],[Verschluss - B3 - Virgin Material]]="","",VLOOKUP(Table1[[#This Row],[Verschluss - B3 - Virgin Material]],'DD FD'!AJ:AK,2,FALSE))</f>
        <v/>
      </c>
      <c r="NG263" s="813" t="str">
        <f>IF(Table1[[#This Row],[Verschluss - B3 - Virgin Material Anteil (in %)]]="","",Table1[[#This Row],[Verschluss - B3 - Virgin Material Anteil (in %)]])</f>
        <v/>
      </c>
      <c r="NH263" s="812" t="str">
        <f>IF(Table1[[#This Row],[Verschluss - B3 - Recyceltes Material]]="","",VLOOKUP(Table1[[#This Row],[Verschluss - B3 - Recyceltes Material]],'DD FD'!AL:AM,2,FALSE))</f>
        <v/>
      </c>
      <c r="NI263" s="813" t="str">
        <f>IF(Table1[[#This Row],[Verschluss - B3 - Recyceltes Material Anteil (in %)]]="","",Table1[[#This Row],[Verschluss - B3 - Recyceltes Material Anteil (in %)]])</f>
        <v/>
      </c>
      <c r="NJ263" s="812" t="str">
        <f>IF(Table1[[#This Row],[Verschluss - B3 - Beschichtung]]="","",VLOOKUP(Table1[[#This Row],[Verschluss - B3 - Beschichtung]],'DD FD'!AE:AF,2,FALSE))</f>
        <v/>
      </c>
      <c r="NK263" s="815" t="str">
        <f>IF(Table1[[#This Row],[Verschluss - B3 - Beschichtung Anteil (in %)]]="","",Table1[[#This Row],[Verschluss - B3 - Beschichtung Anteil (in %)]])</f>
        <v/>
      </c>
      <c r="NL263" s="811" t="str">
        <f>IF(Table1[[#This Row],[Etikett - B1 - Art]]="","",VLOOKUP(Table1[[#This Row],[Etikett - B1 - Art]],'DD FD'!F:G,2,FALSE))</f>
        <v/>
      </c>
      <c r="NM263" s="812" t="str">
        <f>IF(Table1[[#This Row],[Etikett - B1 - Fraktion]]="","",VLOOKUP(Table1[[#This Row],[Etikett - B1 - Fraktion]],'DD FD'!H:J,3,FALSE))</f>
        <v/>
      </c>
      <c r="NN263" s="809" t="str">
        <f>IF(Table1[[#This Row],[Etikett - B1 - Gewicht (in G)]]="","",Table1[[#This Row],[Etikett - B1 - Gewicht (in G)]])</f>
        <v/>
      </c>
      <c r="NO263" s="809" t="str">
        <f>IF(Table1[[#This Row],[Etikett - B1 - Lizenzierungs-pflichtig? (X=Ja)]]="","",Table1[[#This Row],[Etikett - B1 - Lizenzierungs-pflichtig? (X=Ja)]])</f>
        <v/>
      </c>
      <c r="NP263" s="809" t="str">
        <f>IF(Table1[[#This Row],[Etikett - B1 - Trennbar vom Hauptkörper? (X=Ja)]]="","",Table1[[#This Row],[Etikett - B1 - Trennbar vom Hauptkörper? (X=Ja)]])</f>
        <v/>
      </c>
      <c r="NQ263" s="812" t="str">
        <f>IF(Table1[[#This Row],[Etikett - B1 - Virgin Material]]="","",VLOOKUP(Table1[[#This Row],[Etikett - B1 - Virgin Material]],'DD FD'!AJ:AK,2,FALSE))</f>
        <v/>
      </c>
      <c r="NR263" s="813" t="str">
        <f>IF(Table1[[#This Row],[Etikett - B1 - Virgin Material Anteil (in %)]]="","",Table1[[#This Row],[Etikett - B1 - Virgin Material Anteil (in %)]])</f>
        <v/>
      </c>
      <c r="NS263" s="812" t="str">
        <f>IF(Table1[[#This Row],[Etikett - B1 - Recyceltes Material]]="","",VLOOKUP(Table1[[#This Row],[Etikett - B1 - Recyceltes Material]],'DD FD'!AL:AM,2,FALSE))</f>
        <v/>
      </c>
      <c r="NT263" s="813" t="str">
        <f>IF(Table1[[#This Row],[Etikett - B1 - Recyceltes Material Anteil (in %)]]="","",Table1[[#This Row],[Etikett - B1 - Recyceltes Material Anteil (in %)]])</f>
        <v/>
      </c>
      <c r="NU263" s="812" t="str">
        <f>IF(Table1[[#This Row],[Etikett - B1 - Beschichtung]]="","",VLOOKUP(Table1[[#This Row],[Etikett - B1 - Beschichtung]],'DD FD'!AE:AF,2,FALSE))</f>
        <v/>
      </c>
      <c r="NV263" s="815" t="str">
        <f>IF(Table1[[#This Row],[Etikett - B1 - Beschichtung Anteil (in %)]]="","",Table1[[#This Row],[Etikett - B1 - Beschichtung Anteil (in %)]])</f>
        <v/>
      </c>
      <c r="NW263" s="811" t="str">
        <f>IF(Table1[[#This Row],[Etikett - B2 - Art]]="","",VLOOKUP(Table1[[#This Row],[Etikett - B2 - Art]],'DD FD'!F:G,2,FALSE))</f>
        <v/>
      </c>
      <c r="NX263" s="812" t="str">
        <f>IF(Table1[[#This Row],[Etikett - B2 - Fraktion]]="","",VLOOKUP(Table1[[#This Row],[Etikett - B2 - Fraktion]],'DD FD'!H:J,3,FALSE))</f>
        <v/>
      </c>
      <c r="NY263" s="809" t="str">
        <f>IF(Table1[[#This Row],[Etikett - B2 - Gewicht (in G)]]="","",Table1[[#This Row],[Etikett - B2 - Gewicht (in G)]])</f>
        <v/>
      </c>
      <c r="NZ263" s="809" t="str">
        <f>IF(Table1[[#This Row],[Etikett - B2 - Lizenzierungs-pflichtig? (X=Ja)]]="","",Table1[[#This Row],[Etikett - B2 - Lizenzierungs-pflichtig? (X=Ja)]])</f>
        <v/>
      </c>
      <c r="OA263" s="809" t="str">
        <f>IF(Table1[[#This Row],[Etikett - B2 - Trennbar vom Hauptkörper? (X=Ja)]]="","",Table1[[#This Row],[Etikett - B2 - Trennbar vom Hauptkörper? (X=Ja)]])</f>
        <v/>
      </c>
      <c r="OB263" s="812" t="str">
        <f>IF(Table1[[#This Row],[Etikett - B2 - Virgin Material]]="","",VLOOKUP(Table1[[#This Row],[Etikett - B2 - Virgin Material]],'DD FD'!AJ:AK,2,FALSE))</f>
        <v/>
      </c>
      <c r="OC263" s="813" t="str">
        <f>IF(Table1[[#This Row],[Etikett - B2 - Virgin Material Anteil (in %)]]="","",Table1[[#This Row],[Etikett - B2 - Virgin Material Anteil (in %)]])</f>
        <v/>
      </c>
      <c r="OD263" s="812" t="str">
        <f>IF(Table1[[#This Row],[Etikett - B2 - Recyceltes Material]]="","",VLOOKUP(Table1[[#This Row],[Etikett - B2 - Recyceltes Material]],'DD FD'!AL:AM,2,FALSE))</f>
        <v/>
      </c>
      <c r="OE263" s="813" t="str">
        <f>IF(Table1[[#This Row],[Etikett - B2 - Recyceltes Material Anteil (in %)]]="","",Table1[[#This Row],[Etikett - B2 - Recyceltes Material Anteil (in %)]])</f>
        <v/>
      </c>
      <c r="OF263" s="812" t="str">
        <f>IF(Table1[[#This Row],[Etikett - B2 - Beschichtung]]="","",VLOOKUP(Table1[[#This Row],[Etikett - B2 - Beschichtung]],'DD FD'!AE:AF,2,FALSE))</f>
        <v/>
      </c>
      <c r="OG263" s="815" t="str">
        <f>IF(Table1[[#This Row],[Etikett - B2 - Beschichtung Anteil (in %)]]="","",Table1[[#This Row],[Etikett - B2 - Beschichtung Anteil (in %)]])</f>
        <v/>
      </c>
      <c r="OH263" s="811" t="str">
        <f>IF(Table1[[#This Row],[Etikett - B3 - Art]]="","",VLOOKUP(Table1[[#This Row],[Etikett - B3 - Art]],'DD FD'!F:G,2,FALSE))</f>
        <v/>
      </c>
      <c r="OI263" s="812" t="str">
        <f>IF(Table1[[#This Row],[Etikett - B3 - Fraktion]]="","",VLOOKUP(Table1[[#This Row],[Etikett - B3 - Fraktion]],'DD FD'!H:J,3,FALSE))</f>
        <v/>
      </c>
      <c r="OJ263" s="809" t="str">
        <f>IF(Table1[[#This Row],[Etikett - B3 - Gewicht (in G)]]="","",Table1[[#This Row],[Etikett - B3 - Gewicht (in G)]])</f>
        <v/>
      </c>
      <c r="OK263" s="809" t="str">
        <f>IF(Table1[[#This Row],[Etikett - B3 - Lizenzierungs-pflichtig? (X=Ja)]]="","",Table1[[#This Row],[Etikett - B3 - Lizenzierungs-pflichtig? (X=Ja)]])</f>
        <v/>
      </c>
      <c r="OL263" s="809" t="str">
        <f>IF(Table1[[#This Row],[Etikett - B3 - Trennbar vom Hauptkörper? (X=Ja)]]="","",Table1[[#This Row],[Etikett - B3 - Trennbar vom Hauptkörper? (X=Ja)]])</f>
        <v/>
      </c>
      <c r="OM263" s="812" t="str">
        <f>IF(Table1[[#This Row],[Etikett - B3 - Virgin Material]]="","",VLOOKUP(Table1[[#This Row],[Etikett - B3 - Virgin Material]],'DD FD'!AJ:AK,2,FALSE))</f>
        <v/>
      </c>
      <c r="ON263" s="813" t="str">
        <f>IF(Table1[[#This Row],[Etikett - B3 - Virgin Material Anteil (in %)]]="","",Table1[[#This Row],[Etikett - B3 - Virgin Material Anteil (in %)]])</f>
        <v/>
      </c>
      <c r="OO263" s="812" t="str">
        <f>IF(Table1[[#This Row],[Etikett - B3 - Recyceltes Material]]="","",VLOOKUP(Table1[[#This Row],[Etikett - B3 - Recyceltes Material]],'DD FD'!AL:AM,2,FALSE))</f>
        <v/>
      </c>
      <c r="OP263" s="813" t="str">
        <f>IF(Table1[[#This Row],[Etikett - B3 - Recyceltes Material Anteil (in %)]]="","",Table1[[#This Row],[Etikett - B3 - Recyceltes Material Anteil (in %)]])</f>
        <v/>
      </c>
      <c r="OQ263" s="812" t="str">
        <f>IF(Table1[[#This Row],[Etikett - B3 - Beschichtung]]="","",VLOOKUP(Table1[[#This Row],[Etikett - B3 - Beschichtung]],'DD FD'!AE:AF,2,FALSE))</f>
        <v/>
      </c>
      <c r="OR263" s="861" t="str">
        <f>IF(Table1[[#This Row],[Etikett - B3 - Beschichtung Anteil (in %)]]="","",Table1[[#This Row],[Etikett - B3 - Beschichtung Anteil (in %)]])</f>
        <v/>
      </c>
      <c r="OS263" s="866">
        <f>ROUNDUP(SUM(
IF(AND(LB263='DD FD'!$J$7,LD263='DD FD'!$AI$3),LC263,0),
IF(AND(LL263='DD FD'!$J$7,LN263='DD FD'!$AI$3),LM263,0),
IF(AND(LV263='DD FD'!$J$7,LX263='DD FD'!$AI$3),LW263,0),
IF(AND(MF263='DD FD'!$J$7,MH263='DD FD'!$AI$3),MG263,0),
IF(AND(MQ263='DD FD'!$J$7,MS263='DD FD'!$AI$3),MR263,0),
IF(AND(NB263='DD FD'!$J$7,ND263='DD FD'!$AI$3),NC263,0),
IF(AND(NM263='DD FD'!$J$7,NO263='DD FD'!$AI$3),NN263,0),
IF(AND(NX263='DD FD'!$J$7,NZ263='DD FD'!$AI$3),NY263,0),
IF(AND(OI263='DD FD'!$J$7,OK263='DD FD'!$AI$3),OJ263,0),
),2)</f>
        <v>0</v>
      </c>
      <c r="OT263" s="865">
        <f>ROUNDUP(SUM(
IF(AND(LB263='DD FD'!$J$6,LD263='DD FD'!$AI$3),LC263,0),
IF(AND(LL263='DD FD'!$J$6,LN263='DD FD'!$AI$3),LM263,0),
IF(AND(LV263='DD FD'!$J$6,LX263='DD FD'!$AI$3),LW263,0),
IF(AND(MF263='DD FD'!$J$6,MH263='DD FD'!$AI$3),MG263,0),
IF(AND(MQ263='DD FD'!$J$6,MS263='DD FD'!$AI$3),MR263,0),
IF(AND(NB263='DD FD'!$J$6,ND263='DD FD'!$AI$3),NC263,0),
IF(AND(NM263='DD FD'!$J$6,NO263='DD FD'!$AI$3),NN263,0),
IF(AND(NX263='DD FD'!$J$6,NZ263='DD FD'!$AI$3),NY263,0),
IF(AND(OI263='DD FD'!$J$6,OK263='DD FD'!$AI$3),OJ263,0),
),2)</f>
        <v>0</v>
      </c>
      <c r="OU263" s="865">
        <f>ROUNDUP(SUM(
IF(AND(LB263='DD FD'!$J$10,LD263='DD FD'!$AI$3),LC263,0),
IF(AND(LL263='DD FD'!$J$10,LN263='DD FD'!$AI$3),LM263,0),
IF(AND(LV263='DD FD'!$J$10,LX263='DD FD'!$AI$3),LW263,0),
IF(AND(MF263='DD FD'!$J$10,MH263='DD FD'!$AI$3),MG263,0),
IF(AND(MQ263='DD FD'!$J$10,MS263='DD FD'!$AI$3),MR263,0),
IF(AND(NB263='DD FD'!$J$10,ND263='DD FD'!$AI$3),NC263,0),
IF(AND(NM263='DD FD'!$J$10,NO263='DD FD'!$AI$3),NN263,0),
IF(AND(NX263='DD FD'!$J$10,NZ263='DD FD'!$AI$3),NY263,0),
IF(AND(OI263='DD FD'!$J$10,OK263='DD FD'!$AI$3),OJ263,0),
),2)</f>
        <v>0</v>
      </c>
      <c r="OV263" s="865">
        <f>ROUNDUP(SUM(
IF(AND(LB263='DD FD'!$J$8,LD263='DD FD'!$AI$3),LC263,0),
IF(AND(LL263='DD FD'!$J$8,LN263='DD FD'!$AI$3),LM263,0),
IF(AND(LV263='DD FD'!$J$8,LX263='DD FD'!$AI$3),LW263,0),
IF(AND(MF263='DD FD'!$J$8,MH263='DD FD'!$AI$3),MG263,0),
IF(AND(MQ263='DD FD'!$J$8,MS263='DD FD'!$AI$3),MR263,0),
IF(AND(NB263='DD FD'!$J$8,ND263='DD FD'!$AI$3),NC263,0),
IF(AND(NM263='DD FD'!$J$8,NO263='DD FD'!$AI$3),NN263,0),
IF(AND(NX263='DD FD'!$J$8,NZ263='DD FD'!$AI$3),NY263,0),
IF(AND(OI263='DD FD'!$J$8,OK263='DD FD'!$AI$3),OJ263,0),
),2)</f>
        <v>0</v>
      </c>
      <c r="OW263" s="865">
        <f>ROUNDUP(SUM(
IF(AND(LB263='DD FD'!$J$5,LD263='DD FD'!$AI$3),LC263,0),
IF(AND(LL263='DD FD'!$J$5,LN263='DD FD'!$AI$3),LM263,0),
IF(AND(LV263='DD FD'!$J$5,LX263='DD FD'!$AI$3),LW263,0),
IF(AND(MF263='DD FD'!$J$5,MH263='DD FD'!$AI$3),MG263,0),
IF(AND(MQ263='DD FD'!$J$5,MS263='DD FD'!$AI$3),MR263,0),
IF(AND(NB263='DD FD'!$J$5,ND263='DD FD'!$AI$3),NC263,0),
IF(AND(NM263='DD FD'!$J$5,NO263='DD FD'!$AI$3),NN263,0),
IF(AND(NX263='DD FD'!$J$5,NZ263='DD FD'!$AI$3),NY263,0),
IF(AND(OI263='DD FD'!$J$5,OK263='DD FD'!$AI$3),OJ263,0),
),2)</f>
        <v>0</v>
      </c>
      <c r="OX263" s="865">
        <f>ROUNDUP(SUM(
IF(AND(LB263='DD FD'!$J$9,LD263='DD FD'!$AI$3),LC263,0),
IF(AND(LL263='DD FD'!$J$9,LN263='DD FD'!$AI$3),LM263,0),
IF(AND(LV263='DD FD'!$J$9,LX263='DD FD'!$AI$3),LW263,0),
IF(AND(MF263='DD FD'!$J$9,MH263='DD FD'!$AI$3),MG263,0),
IF(AND(MQ263='DD FD'!$J$9,MS263='DD FD'!$AI$3),MR263,0),
IF(AND(NB263='DD FD'!$J$9,ND263='DD FD'!$AI$3),NC263,0),
IF(AND(NM263='DD FD'!$J$9,NO263='DD FD'!$AI$3),NN263,0),
IF(AND(NX263='DD FD'!$J$9,NZ263='DD FD'!$AI$3),NY263,0),
IF(AND(OI263='DD FD'!$J$9,OK263='DD FD'!$AI$3),OJ263,0),
),2)</f>
        <v>0</v>
      </c>
      <c r="OY263" s="865">
        <f>ROUNDUP(SUM(
IF(AND(LB263='DD FD'!$J$4,LD263='DD FD'!$AI$3),LC263,0),
IF(AND(LL263='DD FD'!$J$4,LN263='DD FD'!$AI$3),LM263,0),
IF(AND(LV263='DD FD'!$J$4,LX263='DD FD'!$AI$3),LW263,0),
IF(AND(MF263='DD FD'!$J$4,MH263='DD FD'!$AI$3),MG263,0),
IF(AND(MQ263='DD FD'!$J$4,MS263='DD FD'!$AI$3),MR263,0),
IF(AND(NB263='DD FD'!$J$4,ND263='DD FD'!$AI$3),NC263,0),
IF(AND(NM263='DD FD'!$J$4,NO263='DD FD'!$AI$3),NN263,0),
IF(AND(NX263='DD FD'!$J$4,NZ263='DD FD'!$AI$3),NY263,0),
IF(AND(OI263='DD FD'!$J$4,OK263='DD FD'!$AI$3),OJ263,0),
),2)</f>
        <v>0</v>
      </c>
      <c r="OZ263" s="867">
        <f>ROUNDUP(SUM(
IF(AND(LB263='DD FD'!$J$11,LD263='DD FD'!$AI$3),LC263,0),
IF(AND(LL263='DD FD'!$J$11,LN263='DD FD'!$AI$3),LM263,0),
IF(AND(LV263='DD FD'!$J$11,LX263='DD FD'!$AI$3),LW263,0),
IF(AND(MF263='DD FD'!$J$11,MH263='DD FD'!$AI$3),MG263,0),
IF(AND(MQ263='DD FD'!$J$11,MS263='DD FD'!$AI$3),MR263,0),
IF(AND(NB263='DD FD'!$J$11,ND263='DD FD'!$AI$3),NC263,0),
IF(AND(NM263='DD FD'!$J$11,NO263='DD FD'!$AI$3),NN263,0),
IF(AND(NX263='DD FD'!$J$11,NZ263='DD FD'!$AI$3),NY263,0),
IF(AND(OI263='DD FD'!$J$11,OK263='DD FD'!$AI$3),OJ263,0),
),2)</f>
        <v>0</v>
      </c>
    </row>
    <row r="264" spans="1:416">
      <c r="A264" s="663"/>
      <c r="B264" s="182"/>
      <c r="C264" s="282"/>
      <c r="D264" s="282"/>
      <c r="E264" s="183"/>
      <c r="F264" s="355"/>
      <c r="G264" s="359"/>
      <c r="H264" s="664"/>
      <c r="I264" s="173"/>
      <c r="J264" s="161" t="str">
        <f t="shared" si="108"/>
        <v/>
      </c>
      <c r="K264" s="633" t="str">
        <f t="shared" si="125"/>
        <v/>
      </c>
      <c r="L264" s="636"/>
      <c r="M264" s="124" t="str">
        <f t="shared" si="126"/>
        <v/>
      </c>
      <c r="N264" s="125" t="str">
        <f t="shared" si="109"/>
        <v/>
      </c>
      <c r="O264" s="175"/>
      <c r="P264" s="175"/>
      <c r="Q264" s="126" t="str">
        <f t="shared" si="127"/>
        <v/>
      </c>
      <c r="R264" s="184"/>
      <c r="S264" s="184"/>
      <c r="T264" s="182"/>
      <c r="U264" s="182"/>
      <c r="V264" s="182"/>
      <c r="W264" s="358"/>
      <c r="X264" s="182"/>
      <c r="Y264" s="183"/>
      <c r="Z264" s="123"/>
      <c r="AA264" s="176"/>
      <c r="AB264" s="176"/>
      <c r="AC264" s="176"/>
      <c r="AD264" s="176"/>
      <c r="AE264" s="176"/>
      <c r="AF264" s="176"/>
      <c r="AG264" s="127" t="str">
        <f t="shared" si="128"/>
        <v/>
      </c>
      <c r="AH264" s="127" t="str">
        <f t="shared" si="129"/>
        <v/>
      </c>
      <c r="AI264" s="370"/>
      <c r="AJ264" s="635"/>
      <c r="AK264" s="619" t="str">
        <f t="shared" si="130"/>
        <v/>
      </c>
      <c r="AL264" s="124" t="str">
        <f t="shared" si="110"/>
        <v/>
      </c>
      <c r="AM264" s="124" t="str">
        <f t="shared" si="111"/>
        <v/>
      </c>
      <c r="AN264" s="124" t="str">
        <f t="shared" si="112"/>
        <v/>
      </c>
      <c r="AO264" s="124" t="str">
        <f t="shared" si="113"/>
        <v/>
      </c>
      <c r="AP264" s="184"/>
      <c r="AQ264" s="182"/>
      <c r="AR264" s="182"/>
      <c r="AS264" s="182"/>
      <c r="AT264" s="182"/>
      <c r="AU264" s="127" t="str">
        <f t="shared" si="114"/>
        <v/>
      </c>
      <c r="AV264" s="354"/>
      <c r="AW264" s="127" t="str">
        <f t="shared" si="115"/>
        <v/>
      </c>
      <c r="AX264" s="144" t="str">
        <f t="shared" si="116"/>
        <v/>
      </c>
      <c r="AY264" s="182"/>
      <c r="AZ264" s="23"/>
      <c r="BA264" s="23"/>
      <c r="BB264" s="183"/>
      <c r="BC264" s="622"/>
      <c r="BD264" s="649" t="str">
        <f t="shared" si="131"/>
        <v/>
      </c>
      <c r="BE264" s="354"/>
      <c r="BF264" s="192" t="str">
        <f t="shared" si="132"/>
        <v/>
      </c>
      <c r="BG264" s="159"/>
      <c r="BH264" s="159"/>
      <c r="BI264" s="182"/>
      <c r="BJ264" s="194"/>
      <c r="BK264" s="194"/>
      <c r="BL264" s="194"/>
      <c r="BM264" s="127" t="str">
        <f t="shared" si="117"/>
        <v/>
      </c>
      <c r="BN264" s="194"/>
      <c r="BO264" s="178" t="str">
        <f t="shared" si="118"/>
        <v/>
      </c>
      <c r="BP264" s="191"/>
      <c r="BQ264" s="182"/>
      <c r="BR264" s="23"/>
      <c r="BS264" s="23"/>
      <c r="BT264" s="23"/>
      <c r="BU264" s="651"/>
      <c r="BV264" s="647"/>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633" t="str">
        <f t="shared" si="133"/>
        <v/>
      </c>
      <c r="DY264" s="736"/>
      <c r="DZ264" s="334"/>
      <c r="EA264" s="736"/>
      <c r="EB264" s="197"/>
      <c r="EC264" s="194"/>
      <c r="ED264" s="197"/>
      <c r="EE264" s="197"/>
      <c r="EF264" s="194"/>
      <c r="EG264" s="194"/>
      <c r="EH264" s="194"/>
      <c r="EI264" s="123" t="str">
        <f t="shared" si="119"/>
        <v/>
      </c>
      <c r="EJ264" s="194"/>
      <c r="EK264" s="620" t="str">
        <f t="shared" si="120"/>
        <v/>
      </c>
      <c r="EL264" s="756"/>
      <c r="EM264" s="620" t="str">
        <f t="shared" si="134"/>
        <v/>
      </c>
      <c r="EN264" s="733"/>
      <c r="EO264" s="163"/>
      <c r="EP264" s="163"/>
      <c r="EQ264" s="163"/>
      <c r="ER264" s="163"/>
      <c r="ES264" s="163"/>
      <c r="ET264" s="163"/>
      <c r="EU264" s="163"/>
      <c r="EV264" s="163"/>
      <c r="EW264" s="163"/>
      <c r="EX264" s="163"/>
      <c r="EY264" s="163"/>
      <c r="EZ264" s="163"/>
      <c r="FA264" s="163"/>
      <c r="FB264" s="163"/>
      <c r="FC264" s="742"/>
      <c r="FD264" s="648" t="str">
        <f t="shared" si="121"/>
        <v/>
      </c>
      <c r="FE264" s="183"/>
      <c r="FF264" s="201"/>
      <c r="FG264" s="201"/>
      <c r="FH264" s="201"/>
      <c r="FI264" s="201"/>
      <c r="FJ264" s="201"/>
      <c r="FK264" s="201"/>
      <c r="FL264" s="182"/>
      <c r="FM264" s="182"/>
      <c r="FN264" s="334"/>
      <c r="FO264" s="123" t="str">
        <f t="shared" si="122"/>
        <v/>
      </c>
      <c r="FP264" s="889" t="str">
        <f>IF(Table1[[#This Row],[Baumwollanteil (in %)]]&lt;&gt;"","05","")</f>
        <v/>
      </c>
      <c r="FQ264" s="999"/>
      <c r="FR264" s="179" t="str">
        <f t="shared" si="123"/>
        <v/>
      </c>
      <c r="FS264" s="175"/>
      <c r="FT264" s="175"/>
      <c r="FU264" s="175"/>
      <c r="FV264" s="745" t="str">
        <f t="shared" si="124"/>
        <v/>
      </c>
      <c r="FZ264" s="24"/>
      <c r="GA264" s="24"/>
      <c r="GC264" s="1010" t="str">
        <f>IF(Table1[[#This Row],[Global Trade Item Number (GTIN)]]="","",Table1[[#This Row],[Global Trade Item Number (GTIN)]])</f>
        <v/>
      </c>
      <c r="GD264" s="790" t="str">
        <f>IF(Table1[[#This Row],[WAWI-Nr./ Kreditoren-Nummer
(ASDV)]]&lt;&gt;"",Table1[[#This Row],[WAWI-Nr./ Kreditoren-Nummer
(ASDV)]],"")</f>
        <v/>
      </c>
      <c r="GE264" s="190"/>
      <c r="GF264" s="790" t="str">
        <f>IF(Table1[[#This Row],[Gültig ab (Datum)]]&lt;&gt;"","31.12.9999","")</f>
        <v/>
      </c>
      <c r="GG264" s="190"/>
      <c r="GH264" s="190"/>
      <c r="GI264" s="616"/>
      <c r="GJ264" s="765"/>
      <c r="GK264" s="763"/>
      <c r="GL264" s="617"/>
      <c r="GM264" s="617"/>
      <c r="GN264" s="617"/>
      <c r="GO264" s="617"/>
      <c r="GP264" s="617"/>
      <c r="GQ264" s="775"/>
      <c r="GR264" s="771"/>
      <c r="GS264" s="159"/>
      <c r="GT264" s="610"/>
      <c r="GU264" s="610"/>
      <c r="GV264" s="610"/>
      <c r="GW264" s="610"/>
      <c r="GX264" s="610"/>
      <c r="GY264" s="610"/>
      <c r="GZ264" s="610"/>
      <c r="HA264" s="610"/>
      <c r="HB264" s="771"/>
      <c r="HC264" s="610"/>
      <c r="HD264" s="610"/>
      <c r="HE264" s="610"/>
      <c r="HF264" s="610"/>
      <c r="HG264" s="610"/>
      <c r="HH264" s="610"/>
      <c r="HI264" s="610"/>
      <c r="HJ264" s="610"/>
      <c r="HK264" s="610"/>
      <c r="HL264" s="771"/>
      <c r="HM264" s="610"/>
      <c r="HN264" s="610"/>
      <c r="HO264" s="610"/>
      <c r="HP264" s="610"/>
      <c r="HQ264" s="610"/>
      <c r="HR264" s="610"/>
      <c r="HS264" s="610"/>
      <c r="HT264" s="610"/>
      <c r="HU264" s="610"/>
      <c r="HV264" s="771"/>
      <c r="HW264" s="610"/>
      <c r="HX264" s="610"/>
      <c r="HY264" s="610"/>
      <c r="HZ264" s="610"/>
      <c r="IA264" s="610"/>
      <c r="IB264" s="610"/>
      <c r="IC264" s="610"/>
      <c r="ID264" s="610"/>
      <c r="IE264" s="610"/>
      <c r="IF264" s="610"/>
      <c r="IG264" s="771"/>
      <c r="IH264" s="610"/>
      <c r="II264" s="610"/>
      <c r="IJ264" s="610"/>
      <c r="IK264" s="610"/>
      <c r="IL264" s="610"/>
      <c r="IM264" s="610"/>
      <c r="IN264" s="610"/>
      <c r="IO264" s="610"/>
      <c r="IP264" s="610"/>
      <c r="IQ264" s="610"/>
      <c r="IR264" s="771"/>
      <c r="IS264" s="610"/>
      <c r="IT264" s="610"/>
      <c r="IU264" s="610"/>
      <c r="IV264" s="610"/>
      <c r="IW264" s="610"/>
      <c r="IX264" s="610"/>
      <c r="IY264" s="610"/>
      <c r="IZ264" s="610"/>
      <c r="JA264" s="610"/>
      <c r="JB264" s="610"/>
      <c r="JC264" s="771"/>
      <c r="JD264" s="610"/>
      <c r="JE264" s="610"/>
      <c r="JF264" s="610"/>
      <c r="JG264" s="610"/>
      <c r="JH264" s="610"/>
      <c r="JI264" s="610"/>
      <c r="JJ264" s="610"/>
      <c r="JK264" s="610"/>
      <c r="JL264" s="610"/>
      <c r="JM264" s="827"/>
      <c r="JN264" s="771"/>
      <c r="JO264" s="610"/>
      <c r="JP264" s="610"/>
      <c r="JQ264" s="610"/>
      <c r="JR264" s="610"/>
      <c r="JS264" s="610"/>
      <c r="JT264" s="610"/>
      <c r="JU264" s="610"/>
      <c r="JV264" s="610"/>
      <c r="JW264" s="610"/>
      <c r="JX264" s="610"/>
      <c r="JY264" s="771"/>
      <c r="JZ264" s="610"/>
      <c r="KA264" s="610"/>
      <c r="KB264" s="610"/>
      <c r="KC264" s="610"/>
      <c r="KD264" s="610"/>
      <c r="KE264" s="610"/>
      <c r="KF264" s="610"/>
      <c r="KG264" s="610"/>
      <c r="KH264" s="610"/>
      <c r="KI264" s="610"/>
      <c r="KL264" s="803" t="str">
        <f>IF(Table1[[#This Row],[GTIN]]&lt;&gt;"",Table1[[#This Row],[GTIN]],"")</f>
        <v/>
      </c>
      <c r="KM264" s="804" t="str">
        <f>Table1[[#This Row],[Kreditor]]</f>
        <v/>
      </c>
      <c r="KN264" s="805" t="str">
        <f>IF(Table1[[#This Row],[Gültig ab (Datum)]]&lt;&gt;"",Table1[[#This Row],[Gültig ab (Datum)]],"")</f>
        <v/>
      </c>
      <c r="KO264" s="805" t="str">
        <f>Table1[[#This Row],[Gültig bis]]</f>
        <v/>
      </c>
      <c r="KP264" s="818" t="str">
        <f>IF(Table1[[#This Row],[Artikel verpackt? 
(X=Ja)]]="","",Table1[[#This Row],[Artikel verpackt? 
(X=Ja)]])</f>
        <v/>
      </c>
      <c r="KQ264" s="806" t="str">
        <f>IF(Table1[[#This Row],[Verpackung recyclingfähig?
(X=Ja)]]="","",Table1[[#This Row],[Verpackung recyclingfähig?
(X=Ja)]])</f>
        <v/>
      </c>
      <c r="KR264" s="807"/>
      <c r="KS264" s="808"/>
      <c r="KT264" s="809"/>
      <c r="KU264" s="809"/>
      <c r="KV264" s="809"/>
      <c r="KW264" s="809"/>
      <c r="KX264" s="809"/>
      <c r="KY264" s="809"/>
      <c r="KZ264" s="810"/>
      <c r="LA264" s="811" t="str">
        <f>IF(Table1[[#This Row],[Hauptkörper - B1 - Art]]="","",VLOOKUP(Table1[[#This Row],[Hauptkörper - B1 - Art]],'DD FD'!B:C,2,FALSE))</f>
        <v/>
      </c>
      <c r="LB264" s="812" t="str">
        <f>IF(Table1[[#This Row],[Hauptkörper - B1 - Fraktion]]="","",VLOOKUP(Table1[[#This Row],[Hauptkörper - B1 - Fraktion]],'DD FD'!H:J,3,FALSE))</f>
        <v/>
      </c>
      <c r="LC264" s="809" t="str">
        <f>IF(Table1[[#This Row],[Hauptkörper - B1 - Gewicht
(in G)]]="","",Table1[[#This Row],[Hauptkörper - B1 - Gewicht
(in G)]])</f>
        <v/>
      </c>
      <c r="LD264" s="809" t="str">
        <f>IF(Table1[[#This Row],[Hauptkörper - B1 - Lizenzierungs-pflichtig? (X=Ja)]]="","",Table1[[#This Row],[Hauptkörper - B1 - Lizenzierungs-pflichtig? (X=Ja)]])</f>
        <v/>
      </c>
      <c r="LE264" s="812" t="str">
        <f>IF(Table1[[#This Row],[Hauptkörper - B1 - Virgin Material]]="","",VLOOKUP(Table1[[#This Row],[Hauptkörper - B1 - Virgin Material]],'DD FD'!AJ:AK,2,FALSE))</f>
        <v/>
      </c>
      <c r="LF264" s="813" t="str">
        <f>IF(Table1[[#This Row],[Hauptkörper - B1 - Virgin Material Anteil (in %)]]="","",Table1[[#This Row],[Hauptkörper - B1 - Virgin Material Anteil (in %)]])</f>
        <v/>
      </c>
      <c r="LG264" s="812" t="str">
        <f>IF(Table1[[#This Row],[Hauptkörper - B1 - Recyceltes Material]]="","",VLOOKUP(Table1[[#This Row],[Hauptkörper - B1 - Recyceltes Material]],'DD FD'!AL:AM,2,FALSE))</f>
        <v/>
      </c>
      <c r="LH264" s="813" t="str">
        <f>IF(Table1[[#This Row],[Hauptkörper - B1 - Recyceltes Material Anteil (in %)]]="","",Table1[[#This Row],[Hauptkörper - B1 - Recyceltes Material Anteil (in %)]])</f>
        <v/>
      </c>
      <c r="LI264" s="814" t="str">
        <f>IF(Table1[[#This Row],[Hauptkörper - B1 - Beschichtung]]="","",VLOOKUP(Table1[[#This Row],[Hauptkörper - B1 - Beschichtung]],'DD FD'!AE:AF,2,FALSE))</f>
        <v/>
      </c>
      <c r="LJ264" s="815" t="str">
        <f>IF(Table1[[#This Row],[Hauptkörper - B1 - Beschichtung Anteil (in %)]]="","",Table1[[#This Row],[Hauptkörper - B1 - Beschichtung Anteil (in %)]])</f>
        <v/>
      </c>
      <c r="LK264" s="811" t="str">
        <f>IF(Table1[[#This Row],[Hauptkörper - B2 - Art]]="","",VLOOKUP(Table1[[#This Row],[Hauptkörper - B2 - Art]],'DD FD'!B:C,2,FALSE))</f>
        <v/>
      </c>
      <c r="LL264" s="812" t="str">
        <f>IF(Table1[[#This Row],[Hauptkörper - B2 - Fraktion]]="","",VLOOKUP(Table1[[#This Row],[Hauptkörper - B2 - Fraktion]],'DD FD'!H:J,3,FALSE))</f>
        <v/>
      </c>
      <c r="LM264" s="809" t="str">
        <f>IF(Table1[[#This Row],[Hauptkörper - B2 - Gewicht
(in G)]]="","",Table1[[#This Row],[Hauptkörper - B2 - Gewicht
(in G)]])</f>
        <v/>
      </c>
      <c r="LN264" s="809" t="str">
        <f>IF(Table1[[#This Row],[Hauptkörper - B2 - Lizenzierungs-pflichtig? (X=Ja)]]="","",Table1[[#This Row],[Hauptkörper - B2 - Lizenzierungs-pflichtig? (X=Ja)]])</f>
        <v/>
      </c>
      <c r="LO264" s="812" t="str">
        <f>IF(Table1[[#This Row],[Hauptkörper - B2 - Virgin Material]]="","",VLOOKUP(Table1[[#This Row],[Hauptkörper - B2 - Virgin Material]],'DD FD'!AJ:AK,2,FALSE))</f>
        <v/>
      </c>
      <c r="LP264" s="813" t="str">
        <f>IF(Table1[[#This Row],[Hauptkörper - B2 - Virgin Material Anteil (in %)]]="","",Table1[[#This Row],[Hauptkörper - B2 - Virgin Material Anteil (in %)]])</f>
        <v/>
      </c>
      <c r="LQ264" s="812" t="str">
        <f>IF(Table1[[#This Row],[Hauptkörper - B2 - Recyceltes Material]]="","",VLOOKUP(Table1[[#This Row],[Hauptkörper - B2 - Recyceltes Material]],'DD FD'!AL:AM,2,FALSE))</f>
        <v/>
      </c>
      <c r="LR264" s="813" t="str">
        <f>IF(Table1[[#This Row],[Hauptkörper - B2 - Recyceltes Material Anteil (in %)]]="","",Table1[[#This Row],[Hauptkörper - B2 - Recyceltes Material Anteil (in %)]])</f>
        <v/>
      </c>
      <c r="LS264" s="812" t="str">
        <f>IF(Table1[[#This Row],[Hauptkörper - B2 - Beschichtung]]="","",VLOOKUP(Table1[[#This Row],[Hauptkörper - B2 - Beschichtung]],'DD FD'!AE:AF,2,FALSE))</f>
        <v/>
      </c>
      <c r="LT264" s="815" t="str">
        <f>IF(Table1[[#This Row],[Hauptkörper - B2 - Beschichtung Anteil (in %)]]="","",Table1[[#This Row],[Hauptkörper - B2 - Beschichtung Anteil (in %)]])</f>
        <v/>
      </c>
      <c r="LU264" s="811" t="str">
        <f>IF(Table1[[#This Row],[Hauptkörper - B3 - Art]]="","",VLOOKUP(Table1[[#This Row],[Hauptkörper - B3 - Art]],'DD FD'!B:C,2,FALSE))</f>
        <v/>
      </c>
      <c r="LV264" s="812" t="str">
        <f>IF(Table1[[#This Row],[Hauptkörper - B3 - Fraktion]]="","",VLOOKUP(Table1[[#This Row],[Hauptkörper - B3 - Fraktion]],'DD FD'!H:J,3,FALSE))</f>
        <v/>
      </c>
      <c r="LW264" s="809" t="str">
        <f>IF(Table1[[#This Row],[Hauptkörper - B3 - Gewicht
(in G)]]="","",Table1[[#This Row],[Hauptkörper - B3 - Gewicht
(in G)]])</f>
        <v/>
      </c>
      <c r="LX264" s="809" t="str">
        <f>IF(Table1[[#This Row],[Hauptkörper - B3 - Lizenzierungs-pflichtig? (X=Ja)]]="","",Table1[[#This Row],[Hauptkörper - B3 - Lizenzierungs-pflichtig? (X=Ja)]])</f>
        <v/>
      </c>
      <c r="LY264" s="812" t="str">
        <f>IF(Table1[[#This Row],[Hauptkörper - B3 - Virgin Material]]="","",VLOOKUP(Table1[[#This Row],[Hauptkörper - B3 - Virgin Material]],'DD FD'!AJ:AK,2,FALSE))</f>
        <v/>
      </c>
      <c r="LZ264" s="813" t="str">
        <f>IF(Table1[[#This Row],[Hauptkörper - B3 - Virgin Material Anteil (in %)]]="","",Table1[[#This Row],[Hauptkörper - B3 - Virgin Material Anteil (in %)]])</f>
        <v/>
      </c>
      <c r="MA264" s="812" t="str">
        <f>IF(Table1[[#This Row],[Hauptkörper - B3 - Recyceltes Material]]="","",VLOOKUP(Table1[[#This Row],[Hauptkörper - B3 - Recyceltes Material]],'DD FD'!AL:AM,2,FALSE))</f>
        <v/>
      </c>
      <c r="MB264" s="813" t="str">
        <f>IF(Table1[[#This Row],[Hauptkörper - B3 - Recyceltes Material Anteil (in %)]]="","",Table1[[#This Row],[Hauptkörper - B3 - Recyceltes Material Anteil (in %)]])</f>
        <v/>
      </c>
      <c r="MC264" s="812" t="str">
        <f>IF(Table1[[#This Row],[Hauptkörper - B3 - Beschichtung]]="","",VLOOKUP(Table1[[#This Row],[Hauptkörper - B3 - Beschichtung]],'DD FD'!AE:AF,2,FALSE))</f>
        <v/>
      </c>
      <c r="MD264" s="815" t="str">
        <f>IF(Table1[[#This Row],[Hauptkörper - B3 - Beschichtung Anteil (in %)]]="","",Table1[[#This Row],[Hauptkörper - B3 - Beschichtung Anteil (in %)]])</f>
        <v/>
      </c>
      <c r="ME264" s="811" t="str">
        <f>IF(Table1[[#This Row],[Verschluss - B1 - Art]]="","",VLOOKUP(Table1[[#This Row],[Verschluss - B1 - Art]],'DD FD'!D:E,2,FALSE))</f>
        <v/>
      </c>
      <c r="MF264" s="812" t="str">
        <f>IF(Table1[[#This Row],[Verschluss - B1 - Fraktion]]="","",VLOOKUP(Table1[[#This Row],[Verschluss - B1 - Fraktion]],'DD FD'!H:J,3,FALSE))</f>
        <v/>
      </c>
      <c r="MG264" s="809" t="str">
        <f>IF(Table1[[#This Row],[Verschluss - B1 - Gewicht (in G)]]="","",Table1[[#This Row],[Verschluss - B1 - Gewicht (in G)]])</f>
        <v/>
      </c>
      <c r="MH264" s="809" t="str">
        <f>IF(Table1[[#This Row],[Verschluss - B1 - Lizenzierungs-pflichtig? (X=Ja)]]="","",Table1[[#This Row],[Verschluss - B1 - Lizenzierungs-pflichtig? (X=Ja)]])</f>
        <v/>
      </c>
      <c r="MI264" s="809" t="str">
        <f>IF(Table1[[#This Row],[Verschluss - B1 - Trennbar vom Hauptkörper? (X=Ja)]]="","",Table1[[#This Row],[Verschluss - B1 - Trennbar vom Hauptkörper? (X=Ja)]])</f>
        <v/>
      </c>
      <c r="MJ264" s="812" t="str">
        <f>IF(Table1[[#This Row],[Verschluss - B1 - Virgin Material]]="","",VLOOKUP(Table1[[#This Row],[Verschluss - B1 - Virgin Material]],'DD FD'!AJ:AK,2,FALSE))</f>
        <v/>
      </c>
      <c r="MK264" s="813" t="str">
        <f>IF(Table1[[#This Row],[Verschluss - B1 - Virgin Material Anteil (in %)]]="","",Table1[[#This Row],[Verschluss - B1 - Virgin Material Anteil (in %)]])</f>
        <v/>
      </c>
      <c r="ML264" s="812" t="str">
        <f>IF(Table1[[#This Row],[Verschluss - B1 - Recyceltes Material]]="","",VLOOKUP(Table1[[#This Row],[Verschluss - B1 - Recyceltes Material]],'DD FD'!AL:AM,2,FALSE))</f>
        <v/>
      </c>
      <c r="MM264" s="813" t="str">
        <f>IF(Table1[[#This Row],[Verschluss - B1 - Recyceltes Material Anteil (in %)]]="","",Table1[[#This Row],[Verschluss - B1 - Recyceltes Material Anteil (in %)]])</f>
        <v/>
      </c>
      <c r="MN264" s="812" t="str">
        <f>IF(Table1[[#This Row],[Verschluss - B1 - Beschichtung]]="","",VLOOKUP(Table1[[#This Row],[Verschluss - B1 - Beschichtung]],'DD FD'!AE:AF,2,FALSE))</f>
        <v/>
      </c>
      <c r="MO264" s="815" t="str">
        <f>IF(Table1[[#This Row],[Verschluss - B1 - Beschichtung Anteil (in %)]]="","",Table1[[#This Row],[Verschluss - B1 - Beschichtung Anteil (in %)]])</f>
        <v/>
      </c>
      <c r="MP264" s="811" t="str">
        <f>IF(Table1[[#This Row],[Verschluss - B2 - Art]]="","",VLOOKUP(Table1[[#This Row],[Verschluss - B2 - Art]],'DD FD'!D:E,2,FALSE))</f>
        <v/>
      </c>
      <c r="MQ264" s="812" t="str">
        <f>IF(Table1[[#This Row],[Verschluss - B2 - Fraktion]]="","",VLOOKUP(Table1[[#This Row],[Verschluss - B2 - Fraktion]],'DD FD'!H:J,3,FALSE))</f>
        <v/>
      </c>
      <c r="MR264" s="809" t="str">
        <f>IF(Table1[[#This Row],[Verschluss - B2 - Gewicht (in G)]]="","",Table1[[#This Row],[Verschluss - B2 - Gewicht (in G)]])</f>
        <v/>
      </c>
      <c r="MS264" s="809" t="str">
        <f>IF(Table1[[#This Row],[Verschluss - B2 - Lizenzierungs-pflichtig? (X=Ja)]]="","",Table1[[#This Row],[Verschluss - B2 - Lizenzierungs-pflichtig? (X=Ja)]])</f>
        <v/>
      </c>
      <c r="MT264" s="809" t="str">
        <f>IF(Table1[[#This Row],[Verschluss - B2 - Trennbar vom Hauptkörper? (X=Ja)]]="","",Table1[[#This Row],[Verschluss - B2 - Trennbar vom Hauptkörper? (X=Ja)]])</f>
        <v/>
      </c>
      <c r="MU264" s="812" t="str">
        <f>IF(Table1[[#This Row],[Verschluss - B2 - Virgin Material]]="","",VLOOKUP(Table1[[#This Row],[Verschluss - B2 - Virgin Material]],'DD FD'!AJ:AK,2,FALSE))</f>
        <v/>
      </c>
      <c r="MV264" s="813" t="str">
        <f>IF(Table1[[#This Row],[Verschluss - B2 - Virgin Material Anteil (in %)]]="","",Table1[[#This Row],[Verschluss - B2 - Virgin Material Anteil (in %)]])</f>
        <v/>
      </c>
      <c r="MW264" s="812" t="str">
        <f>IF(Table1[[#This Row],[Verschluss - B2 - Recyceltes Material]]="","",VLOOKUP(Table1[[#This Row],[Verschluss - B2 - Recyceltes Material]],'DD FD'!AL:AM,2,FALSE))</f>
        <v/>
      </c>
      <c r="MX264" s="813" t="str">
        <f>IF(Table1[[#This Row],[Verschluss - B2 - Recyceltes Material Anteil (in %)]]="","",Table1[[#This Row],[Verschluss - B2 - Recyceltes Material Anteil (in %)]])</f>
        <v/>
      </c>
      <c r="MY264" s="812" t="str">
        <f>IF(Table1[[#This Row],[Verschluss - B2 - Beschichtung]]="","",VLOOKUP(Table1[[#This Row],[Verschluss - B2 - Beschichtung]],'DD FD'!AE:AF,2,FALSE))</f>
        <v/>
      </c>
      <c r="MZ264" s="815" t="str">
        <f>IF(Table1[[#This Row],[Verschluss - B2 - Beschichtung Anteil (in %)]]="","",Table1[[#This Row],[Verschluss - B2 - Beschichtung Anteil (in %)]])</f>
        <v/>
      </c>
      <c r="NA264" s="811" t="str">
        <f>IF(Table1[[#This Row],[Verschluss - B3 - Art]]="","",VLOOKUP(Table1[[#This Row],[Verschluss - B3 - Art]],'DD FD'!D:E,2,FALSE))</f>
        <v/>
      </c>
      <c r="NB264" s="812" t="str">
        <f>IF(Table1[[#This Row],[Verschluss - B3 - Fraktion]]="","",VLOOKUP(Table1[[#This Row],[Verschluss - B3 - Fraktion]],'DD FD'!H:J,3,FALSE))</f>
        <v/>
      </c>
      <c r="NC264" s="809" t="str">
        <f>IF(Table1[[#This Row],[Verschluss - B3 - Gewicht (in G)]]="","",Table1[[#This Row],[Verschluss - B3 - Gewicht (in G)]])</f>
        <v/>
      </c>
      <c r="ND264" s="809" t="str">
        <f>IF(Table1[[#This Row],[Verschluss - B3 - Lizenzierungs-pflichtig? (X=Ja)]]="","",Table1[[#This Row],[Verschluss - B3 - Lizenzierungs-pflichtig? (X=Ja)]])</f>
        <v/>
      </c>
      <c r="NE264" s="809" t="str">
        <f>IF(Table1[[#This Row],[Verschluss - B3 - Trennbar vom Hauptkörper? (X=Ja)]]="","",Table1[[#This Row],[Verschluss - B3 - Trennbar vom Hauptkörper? (X=Ja)]])</f>
        <v/>
      </c>
      <c r="NF264" s="812" t="str">
        <f>IF(Table1[[#This Row],[Verschluss - B3 - Virgin Material]]="","",VLOOKUP(Table1[[#This Row],[Verschluss - B3 - Virgin Material]],'DD FD'!AJ:AK,2,FALSE))</f>
        <v/>
      </c>
      <c r="NG264" s="813" t="str">
        <f>IF(Table1[[#This Row],[Verschluss - B3 - Virgin Material Anteil (in %)]]="","",Table1[[#This Row],[Verschluss - B3 - Virgin Material Anteil (in %)]])</f>
        <v/>
      </c>
      <c r="NH264" s="812" t="str">
        <f>IF(Table1[[#This Row],[Verschluss - B3 - Recyceltes Material]]="","",VLOOKUP(Table1[[#This Row],[Verschluss - B3 - Recyceltes Material]],'DD FD'!AL:AM,2,FALSE))</f>
        <v/>
      </c>
      <c r="NI264" s="813" t="str">
        <f>IF(Table1[[#This Row],[Verschluss - B3 - Recyceltes Material Anteil (in %)]]="","",Table1[[#This Row],[Verschluss - B3 - Recyceltes Material Anteil (in %)]])</f>
        <v/>
      </c>
      <c r="NJ264" s="812" t="str">
        <f>IF(Table1[[#This Row],[Verschluss - B3 - Beschichtung]]="","",VLOOKUP(Table1[[#This Row],[Verschluss - B3 - Beschichtung]],'DD FD'!AE:AF,2,FALSE))</f>
        <v/>
      </c>
      <c r="NK264" s="815" t="str">
        <f>IF(Table1[[#This Row],[Verschluss - B3 - Beschichtung Anteil (in %)]]="","",Table1[[#This Row],[Verschluss - B3 - Beschichtung Anteil (in %)]])</f>
        <v/>
      </c>
      <c r="NL264" s="811" t="str">
        <f>IF(Table1[[#This Row],[Etikett - B1 - Art]]="","",VLOOKUP(Table1[[#This Row],[Etikett - B1 - Art]],'DD FD'!F:G,2,FALSE))</f>
        <v/>
      </c>
      <c r="NM264" s="812" t="str">
        <f>IF(Table1[[#This Row],[Etikett - B1 - Fraktion]]="","",VLOOKUP(Table1[[#This Row],[Etikett - B1 - Fraktion]],'DD FD'!H:J,3,FALSE))</f>
        <v/>
      </c>
      <c r="NN264" s="809" t="str">
        <f>IF(Table1[[#This Row],[Etikett - B1 - Gewicht (in G)]]="","",Table1[[#This Row],[Etikett - B1 - Gewicht (in G)]])</f>
        <v/>
      </c>
      <c r="NO264" s="809" t="str">
        <f>IF(Table1[[#This Row],[Etikett - B1 - Lizenzierungs-pflichtig? (X=Ja)]]="","",Table1[[#This Row],[Etikett - B1 - Lizenzierungs-pflichtig? (X=Ja)]])</f>
        <v/>
      </c>
      <c r="NP264" s="809" t="str">
        <f>IF(Table1[[#This Row],[Etikett - B1 - Trennbar vom Hauptkörper? (X=Ja)]]="","",Table1[[#This Row],[Etikett - B1 - Trennbar vom Hauptkörper? (X=Ja)]])</f>
        <v/>
      </c>
      <c r="NQ264" s="812" t="str">
        <f>IF(Table1[[#This Row],[Etikett - B1 - Virgin Material]]="","",VLOOKUP(Table1[[#This Row],[Etikett - B1 - Virgin Material]],'DD FD'!AJ:AK,2,FALSE))</f>
        <v/>
      </c>
      <c r="NR264" s="813" t="str">
        <f>IF(Table1[[#This Row],[Etikett - B1 - Virgin Material Anteil (in %)]]="","",Table1[[#This Row],[Etikett - B1 - Virgin Material Anteil (in %)]])</f>
        <v/>
      </c>
      <c r="NS264" s="812" t="str">
        <f>IF(Table1[[#This Row],[Etikett - B1 - Recyceltes Material]]="","",VLOOKUP(Table1[[#This Row],[Etikett - B1 - Recyceltes Material]],'DD FD'!AL:AM,2,FALSE))</f>
        <v/>
      </c>
      <c r="NT264" s="813" t="str">
        <f>IF(Table1[[#This Row],[Etikett - B1 - Recyceltes Material Anteil (in %)]]="","",Table1[[#This Row],[Etikett - B1 - Recyceltes Material Anteil (in %)]])</f>
        <v/>
      </c>
      <c r="NU264" s="812" t="str">
        <f>IF(Table1[[#This Row],[Etikett - B1 - Beschichtung]]="","",VLOOKUP(Table1[[#This Row],[Etikett - B1 - Beschichtung]],'DD FD'!AE:AF,2,FALSE))</f>
        <v/>
      </c>
      <c r="NV264" s="815" t="str">
        <f>IF(Table1[[#This Row],[Etikett - B1 - Beschichtung Anteil (in %)]]="","",Table1[[#This Row],[Etikett - B1 - Beschichtung Anteil (in %)]])</f>
        <v/>
      </c>
      <c r="NW264" s="811" t="str">
        <f>IF(Table1[[#This Row],[Etikett - B2 - Art]]="","",VLOOKUP(Table1[[#This Row],[Etikett - B2 - Art]],'DD FD'!F:G,2,FALSE))</f>
        <v/>
      </c>
      <c r="NX264" s="812" t="str">
        <f>IF(Table1[[#This Row],[Etikett - B2 - Fraktion]]="","",VLOOKUP(Table1[[#This Row],[Etikett - B2 - Fraktion]],'DD FD'!H:J,3,FALSE))</f>
        <v/>
      </c>
      <c r="NY264" s="809" t="str">
        <f>IF(Table1[[#This Row],[Etikett - B2 - Gewicht (in G)]]="","",Table1[[#This Row],[Etikett - B2 - Gewicht (in G)]])</f>
        <v/>
      </c>
      <c r="NZ264" s="809" t="str">
        <f>IF(Table1[[#This Row],[Etikett - B2 - Lizenzierungs-pflichtig? (X=Ja)]]="","",Table1[[#This Row],[Etikett - B2 - Lizenzierungs-pflichtig? (X=Ja)]])</f>
        <v/>
      </c>
      <c r="OA264" s="809" t="str">
        <f>IF(Table1[[#This Row],[Etikett - B2 - Trennbar vom Hauptkörper? (X=Ja)]]="","",Table1[[#This Row],[Etikett - B2 - Trennbar vom Hauptkörper? (X=Ja)]])</f>
        <v/>
      </c>
      <c r="OB264" s="812" t="str">
        <f>IF(Table1[[#This Row],[Etikett - B2 - Virgin Material]]="","",VLOOKUP(Table1[[#This Row],[Etikett - B2 - Virgin Material]],'DD FD'!AJ:AK,2,FALSE))</f>
        <v/>
      </c>
      <c r="OC264" s="813" t="str">
        <f>IF(Table1[[#This Row],[Etikett - B2 - Virgin Material Anteil (in %)]]="","",Table1[[#This Row],[Etikett - B2 - Virgin Material Anteil (in %)]])</f>
        <v/>
      </c>
      <c r="OD264" s="812" t="str">
        <f>IF(Table1[[#This Row],[Etikett - B2 - Recyceltes Material]]="","",VLOOKUP(Table1[[#This Row],[Etikett - B2 - Recyceltes Material]],'DD FD'!AL:AM,2,FALSE))</f>
        <v/>
      </c>
      <c r="OE264" s="813" t="str">
        <f>IF(Table1[[#This Row],[Etikett - B2 - Recyceltes Material Anteil (in %)]]="","",Table1[[#This Row],[Etikett - B2 - Recyceltes Material Anteil (in %)]])</f>
        <v/>
      </c>
      <c r="OF264" s="812" t="str">
        <f>IF(Table1[[#This Row],[Etikett - B2 - Beschichtung]]="","",VLOOKUP(Table1[[#This Row],[Etikett - B2 - Beschichtung]],'DD FD'!AE:AF,2,FALSE))</f>
        <v/>
      </c>
      <c r="OG264" s="815" t="str">
        <f>IF(Table1[[#This Row],[Etikett - B2 - Beschichtung Anteil (in %)]]="","",Table1[[#This Row],[Etikett - B2 - Beschichtung Anteil (in %)]])</f>
        <v/>
      </c>
      <c r="OH264" s="811" t="str">
        <f>IF(Table1[[#This Row],[Etikett - B3 - Art]]="","",VLOOKUP(Table1[[#This Row],[Etikett - B3 - Art]],'DD FD'!F:G,2,FALSE))</f>
        <v/>
      </c>
      <c r="OI264" s="812" t="str">
        <f>IF(Table1[[#This Row],[Etikett - B3 - Fraktion]]="","",VLOOKUP(Table1[[#This Row],[Etikett - B3 - Fraktion]],'DD FD'!H:J,3,FALSE))</f>
        <v/>
      </c>
      <c r="OJ264" s="809" t="str">
        <f>IF(Table1[[#This Row],[Etikett - B3 - Gewicht (in G)]]="","",Table1[[#This Row],[Etikett - B3 - Gewicht (in G)]])</f>
        <v/>
      </c>
      <c r="OK264" s="809" t="str">
        <f>IF(Table1[[#This Row],[Etikett - B3 - Lizenzierungs-pflichtig? (X=Ja)]]="","",Table1[[#This Row],[Etikett - B3 - Lizenzierungs-pflichtig? (X=Ja)]])</f>
        <v/>
      </c>
      <c r="OL264" s="809" t="str">
        <f>IF(Table1[[#This Row],[Etikett - B3 - Trennbar vom Hauptkörper? (X=Ja)]]="","",Table1[[#This Row],[Etikett - B3 - Trennbar vom Hauptkörper? (X=Ja)]])</f>
        <v/>
      </c>
      <c r="OM264" s="812" t="str">
        <f>IF(Table1[[#This Row],[Etikett - B3 - Virgin Material]]="","",VLOOKUP(Table1[[#This Row],[Etikett - B3 - Virgin Material]],'DD FD'!AJ:AK,2,FALSE))</f>
        <v/>
      </c>
      <c r="ON264" s="813" t="str">
        <f>IF(Table1[[#This Row],[Etikett - B3 - Virgin Material Anteil (in %)]]="","",Table1[[#This Row],[Etikett - B3 - Virgin Material Anteil (in %)]])</f>
        <v/>
      </c>
      <c r="OO264" s="812" t="str">
        <f>IF(Table1[[#This Row],[Etikett - B3 - Recyceltes Material]]="","",VLOOKUP(Table1[[#This Row],[Etikett - B3 - Recyceltes Material]],'DD FD'!AL:AM,2,FALSE))</f>
        <v/>
      </c>
      <c r="OP264" s="813" t="str">
        <f>IF(Table1[[#This Row],[Etikett - B3 - Recyceltes Material Anteil (in %)]]="","",Table1[[#This Row],[Etikett - B3 - Recyceltes Material Anteil (in %)]])</f>
        <v/>
      </c>
      <c r="OQ264" s="812" t="str">
        <f>IF(Table1[[#This Row],[Etikett - B3 - Beschichtung]]="","",VLOOKUP(Table1[[#This Row],[Etikett - B3 - Beschichtung]],'DD FD'!AE:AF,2,FALSE))</f>
        <v/>
      </c>
      <c r="OR264" s="861" t="str">
        <f>IF(Table1[[#This Row],[Etikett - B3 - Beschichtung Anteil (in %)]]="","",Table1[[#This Row],[Etikett - B3 - Beschichtung Anteil (in %)]])</f>
        <v/>
      </c>
      <c r="OS264" s="866">
        <f>ROUNDUP(SUM(
IF(AND(LB264='DD FD'!$J$7,LD264='DD FD'!$AI$3),LC264,0),
IF(AND(LL264='DD FD'!$J$7,LN264='DD FD'!$AI$3),LM264,0),
IF(AND(LV264='DD FD'!$J$7,LX264='DD FD'!$AI$3),LW264,0),
IF(AND(MF264='DD FD'!$J$7,MH264='DD FD'!$AI$3),MG264,0),
IF(AND(MQ264='DD FD'!$J$7,MS264='DD FD'!$AI$3),MR264,0),
IF(AND(NB264='DD FD'!$J$7,ND264='DD FD'!$AI$3),NC264,0),
IF(AND(NM264='DD FD'!$J$7,NO264='DD FD'!$AI$3),NN264,0),
IF(AND(NX264='DD FD'!$J$7,NZ264='DD FD'!$AI$3),NY264,0),
IF(AND(OI264='DD FD'!$J$7,OK264='DD FD'!$AI$3),OJ264,0),
),2)</f>
        <v>0</v>
      </c>
      <c r="OT264" s="865">
        <f>ROUNDUP(SUM(
IF(AND(LB264='DD FD'!$J$6,LD264='DD FD'!$AI$3),LC264,0),
IF(AND(LL264='DD FD'!$J$6,LN264='DD FD'!$AI$3),LM264,0),
IF(AND(LV264='DD FD'!$J$6,LX264='DD FD'!$AI$3),LW264,0),
IF(AND(MF264='DD FD'!$J$6,MH264='DD FD'!$AI$3),MG264,0),
IF(AND(MQ264='DD FD'!$J$6,MS264='DD FD'!$AI$3),MR264,0),
IF(AND(NB264='DD FD'!$J$6,ND264='DD FD'!$AI$3),NC264,0),
IF(AND(NM264='DD FD'!$J$6,NO264='DD FD'!$AI$3),NN264,0),
IF(AND(NX264='DD FD'!$J$6,NZ264='DD FD'!$AI$3),NY264,0),
IF(AND(OI264='DD FD'!$J$6,OK264='DD FD'!$AI$3),OJ264,0),
),2)</f>
        <v>0</v>
      </c>
      <c r="OU264" s="865">
        <f>ROUNDUP(SUM(
IF(AND(LB264='DD FD'!$J$10,LD264='DD FD'!$AI$3),LC264,0),
IF(AND(LL264='DD FD'!$J$10,LN264='DD FD'!$AI$3),LM264,0),
IF(AND(LV264='DD FD'!$J$10,LX264='DD FD'!$AI$3),LW264,0),
IF(AND(MF264='DD FD'!$J$10,MH264='DD FD'!$AI$3),MG264,0),
IF(AND(MQ264='DD FD'!$J$10,MS264='DD FD'!$AI$3),MR264,0),
IF(AND(NB264='DD FD'!$J$10,ND264='DD FD'!$AI$3),NC264,0),
IF(AND(NM264='DD FD'!$J$10,NO264='DD FD'!$AI$3),NN264,0),
IF(AND(NX264='DD FD'!$J$10,NZ264='DD FD'!$AI$3),NY264,0),
IF(AND(OI264='DD FD'!$J$10,OK264='DD FD'!$AI$3),OJ264,0),
),2)</f>
        <v>0</v>
      </c>
      <c r="OV264" s="865">
        <f>ROUNDUP(SUM(
IF(AND(LB264='DD FD'!$J$8,LD264='DD FD'!$AI$3),LC264,0),
IF(AND(LL264='DD FD'!$J$8,LN264='DD FD'!$AI$3),LM264,0),
IF(AND(LV264='DD FD'!$J$8,LX264='DD FD'!$AI$3),LW264,0),
IF(AND(MF264='DD FD'!$J$8,MH264='DD FD'!$AI$3),MG264,0),
IF(AND(MQ264='DD FD'!$J$8,MS264='DD FD'!$AI$3),MR264,0),
IF(AND(NB264='DD FD'!$J$8,ND264='DD FD'!$AI$3),NC264,0),
IF(AND(NM264='DD FD'!$J$8,NO264='DD FD'!$AI$3),NN264,0),
IF(AND(NX264='DD FD'!$J$8,NZ264='DD FD'!$AI$3),NY264,0),
IF(AND(OI264='DD FD'!$J$8,OK264='DD FD'!$AI$3),OJ264,0),
),2)</f>
        <v>0</v>
      </c>
      <c r="OW264" s="865">
        <f>ROUNDUP(SUM(
IF(AND(LB264='DD FD'!$J$5,LD264='DD FD'!$AI$3),LC264,0),
IF(AND(LL264='DD FD'!$J$5,LN264='DD FD'!$AI$3),LM264,0),
IF(AND(LV264='DD FD'!$J$5,LX264='DD FD'!$AI$3),LW264,0),
IF(AND(MF264='DD FD'!$J$5,MH264='DD FD'!$AI$3),MG264,0),
IF(AND(MQ264='DD FD'!$J$5,MS264='DD FD'!$AI$3),MR264,0),
IF(AND(NB264='DD FD'!$J$5,ND264='DD FD'!$AI$3),NC264,0),
IF(AND(NM264='DD FD'!$J$5,NO264='DD FD'!$AI$3),NN264,0),
IF(AND(NX264='DD FD'!$J$5,NZ264='DD FD'!$AI$3),NY264,0),
IF(AND(OI264='DD FD'!$J$5,OK264='DD FD'!$AI$3),OJ264,0),
),2)</f>
        <v>0</v>
      </c>
      <c r="OX264" s="865">
        <f>ROUNDUP(SUM(
IF(AND(LB264='DD FD'!$J$9,LD264='DD FD'!$AI$3),LC264,0),
IF(AND(LL264='DD FD'!$J$9,LN264='DD FD'!$AI$3),LM264,0),
IF(AND(LV264='DD FD'!$J$9,LX264='DD FD'!$AI$3),LW264,0),
IF(AND(MF264='DD FD'!$J$9,MH264='DD FD'!$AI$3),MG264,0),
IF(AND(MQ264='DD FD'!$J$9,MS264='DD FD'!$AI$3),MR264,0),
IF(AND(NB264='DD FD'!$J$9,ND264='DD FD'!$AI$3),NC264,0),
IF(AND(NM264='DD FD'!$J$9,NO264='DD FD'!$AI$3),NN264,0),
IF(AND(NX264='DD FD'!$J$9,NZ264='DD FD'!$AI$3),NY264,0),
IF(AND(OI264='DD FD'!$J$9,OK264='DD FD'!$AI$3),OJ264,0),
),2)</f>
        <v>0</v>
      </c>
      <c r="OY264" s="865">
        <f>ROUNDUP(SUM(
IF(AND(LB264='DD FD'!$J$4,LD264='DD FD'!$AI$3),LC264,0),
IF(AND(LL264='DD FD'!$J$4,LN264='DD FD'!$AI$3),LM264,0),
IF(AND(LV264='DD FD'!$J$4,LX264='DD FD'!$AI$3),LW264,0),
IF(AND(MF264='DD FD'!$J$4,MH264='DD FD'!$AI$3),MG264,0),
IF(AND(MQ264='DD FD'!$J$4,MS264='DD FD'!$AI$3),MR264,0),
IF(AND(NB264='DD FD'!$J$4,ND264='DD FD'!$AI$3),NC264,0),
IF(AND(NM264='DD FD'!$J$4,NO264='DD FD'!$AI$3),NN264,0),
IF(AND(NX264='DD FD'!$J$4,NZ264='DD FD'!$AI$3),NY264,0),
IF(AND(OI264='DD FD'!$J$4,OK264='DD FD'!$AI$3),OJ264,0),
),2)</f>
        <v>0</v>
      </c>
      <c r="OZ264" s="867">
        <f>ROUNDUP(SUM(
IF(AND(LB264='DD FD'!$J$11,LD264='DD FD'!$AI$3),LC264,0),
IF(AND(LL264='DD FD'!$J$11,LN264='DD FD'!$AI$3),LM264,0),
IF(AND(LV264='DD FD'!$J$11,LX264='DD FD'!$AI$3),LW264,0),
IF(AND(MF264='DD FD'!$J$11,MH264='DD FD'!$AI$3),MG264,0),
IF(AND(MQ264='DD FD'!$J$11,MS264='DD FD'!$AI$3),MR264,0),
IF(AND(NB264='DD FD'!$J$11,ND264='DD FD'!$AI$3),NC264,0),
IF(AND(NM264='DD FD'!$J$11,NO264='DD FD'!$AI$3),NN264,0),
IF(AND(NX264='DD FD'!$J$11,NZ264='DD FD'!$AI$3),NY264,0),
IF(AND(OI264='DD FD'!$J$11,OK264='DD FD'!$AI$3),OJ264,0),
),2)</f>
        <v>0</v>
      </c>
    </row>
    <row r="265" spans="1:416">
      <c r="A265" s="663"/>
      <c r="B265" s="182"/>
      <c r="C265" s="282"/>
      <c r="D265" s="282"/>
      <c r="E265" s="183"/>
      <c r="F265" s="355"/>
      <c r="G265" s="359"/>
      <c r="H265" s="664"/>
      <c r="I265" s="173"/>
      <c r="J265" s="161" t="str">
        <f t="shared" si="108"/>
        <v/>
      </c>
      <c r="K265" s="633" t="str">
        <f t="shared" si="125"/>
        <v/>
      </c>
      <c r="L265" s="636"/>
      <c r="M265" s="124" t="str">
        <f t="shared" si="126"/>
        <v/>
      </c>
      <c r="N265" s="125" t="str">
        <f t="shared" si="109"/>
        <v/>
      </c>
      <c r="O265" s="175"/>
      <c r="P265" s="175"/>
      <c r="Q265" s="126" t="str">
        <f t="shared" si="127"/>
        <v/>
      </c>
      <c r="R265" s="184"/>
      <c r="S265" s="184"/>
      <c r="T265" s="182"/>
      <c r="U265" s="182"/>
      <c r="V265" s="182"/>
      <c r="W265" s="358"/>
      <c r="X265" s="182"/>
      <c r="Y265" s="183"/>
      <c r="Z265" s="123"/>
      <c r="AA265" s="176"/>
      <c r="AB265" s="176"/>
      <c r="AC265" s="176"/>
      <c r="AD265" s="176"/>
      <c r="AE265" s="176"/>
      <c r="AF265" s="176"/>
      <c r="AG265" s="127" t="str">
        <f t="shared" si="128"/>
        <v/>
      </c>
      <c r="AH265" s="127" t="str">
        <f t="shared" si="129"/>
        <v/>
      </c>
      <c r="AI265" s="370"/>
      <c r="AJ265" s="635"/>
      <c r="AK265" s="619" t="str">
        <f t="shared" si="130"/>
        <v/>
      </c>
      <c r="AL265" s="124" t="str">
        <f t="shared" si="110"/>
        <v/>
      </c>
      <c r="AM265" s="124" t="str">
        <f t="shared" si="111"/>
        <v/>
      </c>
      <c r="AN265" s="124" t="str">
        <f t="shared" si="112"/>
        <v/>
      </c>
      <c r="AO265" s="124" t="str">
        <f t="shared" si="113"/>
        <v/>
      </c>
      <c r="AP265" s="184"/>
      <c r="AQ265" s="182"/>
      <c r="AR265" s="182"/>
      <c r="AS265" s="182"/>
      <c r="AT265" s="182"/>
      <c r="AU265" s="127" t="str">
        <f t="shared" si="114"/>
        <v/>
      </c>
      <c r="AV265" s="354"/>
      <c r="AW265" s="127" t="str">
        <f t="shared" si="115"/>
        <v/>
      </c>
      <c r="AX265" s="144" t="str">
        <f t="shared" si="116"/>
        <v/>
      </c>
      <c r="AY265" s="182"/>
      <c r="AZ265" s="23"/>
      <c r="BA265" s="23"/>
      <c r="BB265" s="183"/>
      <c r="BC265" s="622"/>
      <c r="BD265" s="649" t="str">
        <f t="shared" si="131"/>
        <v/>
      </c>
      <c r="BE265" s="354"/>
      <c r="BF265" s="192" t="str">
        <f t="shared" si="132"/>
        <v/>
      </c>
      <c r="BG265" s="159"/>
      <c r="BH265" s="159"/>
      <c r="BI265" s="182"/>
      <c r="BJ265" s="194"/>
      <c r="BK265" s="194"/>
      <c r="BL265" s="194"/>
      <c r="BM265" s="127" t="str">
        <f t="shared" si="117"/>
        <v/>
      </c>
      <c r="BN265" s="194"/>
      <c r="BO265" s="178" t="str">
        <f t="shared" si="118"/>
        <v/>
      </c>
      <c r="BP265" s="191"/>
      <c r="BQ265" s="182"/>
      <c r="BR265" s="23"/>
      <c r="BS265" s="23"/>
      <c r="BT265" s="23"/>
      <c r="BU265" s="651"/>
      <c r="BV265" s="647"/>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633" t="str">
        <f t="shared" si="133"/>
        <v/>
      </c>
      <c r="DY265" s="736"/>
      <c r="DZ265" s="334"/>
      <c r="EA265" s="736"/>
      <c r="EB265" s="197"/>
      <c r="EC265" s="194"/>
      <c r="ED265" s="197"/>
      <c r="EE265" s="197"/>
      <c r="EF265" s="194"/>
      <c r="EG265" s="194"/>
      <c r="EH265" s="194"/>
      <c r="EI265" s="123" t="str">
        <f t="shared" si="119"/>
        <v/>
      </c>
      <c r="EJ265" s="194"/>
      <c r="EK265" s="620" t="str">
        <f t="shared" si="120"/>
        <v/>
      </c>
      <c r="EL265" s="756"/>
      <c r="EM265" s="620" t="str">
        <f t="shared" si="134"/>
        <v/>
      </c>
      <c r="EN265" s="733"/>
      <c r="EO265" s="163"/>
      <c r="EP265" s="163"/>
      <c r="EQ265" s="163"/>
      <c r="ER265" s="163"/>
      <c r="ES265" s="163"/>
      <c r="ET265" s="163"/>
      <c r="EU265" s="163"/>
      <c r="EV265" s="163"/>
      <c r="EW265" s="163"/>
      <c r="EX265" s="163"/>
      <c r="EY265" s="163"/>
      <c r="EZ265" s="163"/>
      <c r="FA265" s="163"/>
      <c r="FB265" s="163"/>
      <c r="FC265" s="742"/>
      <c r="FD265" s="648" t="str">
        <f t="shared" si="121"/>
        <v/>
      </c>
      <c r="FE265" s="183"/>
      <c r="FF265" s="201"/>
      <c r="FG265" s="201"/>
      <c r="FH265" s="201"/>
      <c r="FI265" s="201"/>
      <c r="FJ265" s="201"/>
      <c r="FK265" s="201"/>
      <c r="FL265" s="182"/>
      <c r="FM265" s="182"/>
      <c r="FN265" s="334"/>
      <c r="FO265" s="123" t="str">
        <f t="shared" si="122"/>
        <v/>
      </c>
      <c r="FP265" s="889" t="str">
        <f>IF(Table1[[#This Row],[Baumwollanteil (in %)]]&lt;&gt;"","05","")</f>
        <v/>
      </c>
      <c r="FQ265" s="999"/>
      <c r="FR265" s="179" t="str">
        <f t="shared" si="123"/>
        <v/>
      </c>
      <c r="FS265" s="175"/>
      <c r="FT265" s="175"/>
      <c r="FU265" s="175"/>
      <c r="FV265" s="745" t="str">
        <f t="shared" si="124"/>
        <v/>
      </c>
      <c r="FZ265" s="24"/>
      <c r="GA265" s="24"/>
      <c r="GC265" s="1010" t="str">
        <f>IF(Table1[[#This Row],[Global Trade Item Number (GTIN)]]="","",Table1[[#This Row],[Global Trade Item Number (GTIN)]])</f>
        <v/>
      </c>
      <c r="GD265" s="790" t="str">
        <f>IF(Table1[[#This Row],[WAWI-Nr./ Kreditoren-Nummer
(ASDV)]]&lt;&gt;"",Table1[[#This Row],[WAWI-Nr./ Kreditoren-Nummer
(ASDV)]],"")</f>
        <v/>
      </c>
      <c r="GE265" s="190"/>
      <c r="GF265" s="790" t="str">
        <f>IF(Table1[[#This Row],[Gültig ab (Datum)]]&lt;&gt;"","31.12.9999","")</f>
        <v/>
      </c>
      <c r="GG265" s="190"/>
      <c r="GH265" s="190"/>
      <c r="GI265" s="616"/>
      <c r="GJ265" s="765"/>
      <c r="GK265" s="763"/>
      <c r="GL265" s="617"/>
      <c r="GM265" s="617"/>
      <c r="GN265" s="617"/>
      <c r="GO265" s="617"/>
      <c r="GP265" s="617"/>
      <c r="GQ265" s="775"/>
      <c r="GR265" s="771"/>
      <c r="GS265" s="159"/>
      <c r="GT265" s="610"/>
      <c r="GU265" s="610"/>
      <c r="GV265" s="610"/>
      <c r="GW265" s="610"/>
      <c r="GX265" s="610"/>
      <c r="GY265" s="610"/>
      <c r="GZ265" s="610"/>
      <c r="HA265" s="610"/>
      <c r="HB265" s="771"/>
      <c r="HC265" s="610"/>
      <c r="HD265" s="610"/>
      <c r="HE265" s="610"/>
      <c r="HF265" s="610"/>
      <c r="HG265" s="610"/>
      <c r="HH265" s="610"/>
      <c r="HI265" s="610"/>
      <c r="HJ265" s="610"/>
      <c r="HK265" s="610"/>
      <c r="HL265" s="771"/>
      <c r="HM265" s="610"/>
      <c r="HN265" s="610"/>
      <c r="HO265" s="610"/>
      <c r="HP265" s="610"/>
      <c r="HQ265" s="610"/>
      <c r="HR265" s="610"/>
      <c r="HS265" s="610"/>
      <c r="HT265" s="610"/>
      <c r="HU265" s="610"/>
      <c r="HV265" s="771"/>
      <c r="HW265" s="610"/>
      <c r="HX265" s="610"/>
      <c r="HY265" s="610"/>
      <c r="HZ265" s="610"/>
      <c r="IA265" s="610"/>
      <c r="IB265" s="610"/>
      <c r="IC265" s="610"/>
      <c r="ID265" s="610"/>
      <c r="IE265" s="610"/>
      <c r="IF265" s="610"/>
      <c r="IG265" s="771"/>
      <c r="IH265" s="610"/>
      <c r="II265" s="610"/>
      <c r="IJ265" s="610"/>
      <c r="IK265" s="610"/>
      <c r="IL265" s="610"/>
      <c r="IM265" s="610"/>
      <c r="IN265" s="610"/>
      <c r="IO265" s="610"/>
      <c r="IP265" s="610"/>
      <c r="IQ265" s="610"/>
      <c r="IR265" s="771"/>
      <c r="IS265" s="610"/>
      <c r="IT265" s="610"/>
      <c r="IU265" s="610"/>
      <c r="IV265" s="610"/>
      <c r="IW265" s="610"/>
      <c r="IX265" s="610"/>
      <c r="IY265" s="610"/>
      <c r="IZ265" s="610"/>
      <c r="JA265" s="610"/>
      <c r="JB265" s="610"/>
      <c r="JC265" s="771"/>
      <c r="JD265" s="610"/>
      <c r="JE265" s="610"/>
      <c r="JF265" s="610"/>
      <c r="JG265" s="610"/>
      <c r="JH265" s="610"/>
      <c r="JI265" s="610"/>
      <c r="JJ265" s="610"/>
      <c r="JK265" s="610"/>
      <c r="JL265" s="610"/>
      <c r="JM265" s="827"/>
      <c r="JN265" s="771"/>
      <c r="JO265" s="610"/>
      <c r="JP265" s="610"/>
      <c r="JQ265" s="610"/>
      <c r="JR265" s="610"/>
      <c r="JS265" s="610"/>
      <c r="JT265" s="610"/>
      <c r="JU265" s="610"/>
      <c r="JV265" s="610"/>
      <c r="JW265" s="610"/>
      <c r="JX265" s="610"/>
      <c r="JY265" s="771"/>
      <c r="JZ265" s="610"/>
      <c r="KA265" s="610"/>
      <c r="KB265" s="610"/>
      <c r="KC265" s="610"/>
      <c r="KD265" s="610"/>
      <c r="KE265" s="610"/>
      <c r="KF265" s="610"/>
      <c r="KG265" s="610"/>
      <c r="KH265" s="610"/>
      <c r="KI265" s="610"/>
      <c r="KL265" s="803" t="str">
        <f>IF(Table1[[#This Row],[GTIN]]&lt;&gt;"",Table1[[#This Row],[GTIN]],"")</f>
        <v/>
      </c>
      <c r="KM265" s="804" t="str">
        <f>Table1[[#This Row],[Kreditor]]</f>
        <v/>
      </c>
      <c r="KN265" s="805" t="str">
        <f>IF(Table1[[#This Row],[Gültig ab (Datum)]]&lt;&gt;"",Table1[[#This Row],[Gültig ab (Datum)]],"")</f>
        <v/>
      </c>
      <c r="KO265" s="805" t="str">
        <f>Table1[[#This Row],[Gültig bis]]</f>
        <v/>
      </c>
      <c r="KP265" s="818" t="str">
        <f>IF(Table1[[#This Row],[Artikel verpackt? 
(X=Ja)]]="","",Table1[[#This Row],[Artikel verpackt? 
(X=Ja)]])</f>
        <v/>
      </c>
      <c r="KQ265" s="806" t="str">
        <f>IF(Table1[[#This Row],[Verpackung recyclingfähig?
(X=Ja)]]="","",Table1[[#This Row],[Verpackung recyclingfähig?
(X=Ja)]])</f>
        <v/>
      </c>
      <c r="KR265" s="807"/>
      <c r="KS265" s="808"/>
      <c r="KT265" s="809"/>
      <c r="KU265" s="809"/>
      <c r="KV265" s="809"/>
      <c r="KW265" s="809"/>
      <c r="KX265" s="809"/>
      <c r="KY265" s="809"/>
      <c r="KZ265" s="810"/>
      <c r="LA265" s="811" t="str">
        <f>IF(Table1[[#This Row],[Hauptkörper - B1 - Art]]="","",VLOOKUP(Table1[[#This Row],[Hauptkörper - B1 - Art]],'DD FD'!B:C,2,FALSE))</f>
        <v/>
      </c>
      <c r="LB265" s="812" t="str">
        <f>IF(Table1[[#This Row],[Hauptkörper - B1 - Fraktion]]="","",VLOOKUP(Table1[[#This Row],[Hauptkörper - B1 - Fraktion]],'DD FD'!H:J,3,FALSE))</f>
        <v/>
      </c>
      <c r="LC265" s="809" t="str">
        <f>IF(Table1[[#This Row],[Hauptkörper - B1 - Gewicht
(in G)]]="","",Table1[[#This Row],[Hauptkörper - B1 - Gewicht
(in G)]])</f>
        <v/>
      </c>
      <c r="LD265" s="809" t="str">
        <f>IF(Table1[[#This Row],[Hauptkörper - B1 - Lizenzierungs-pflichtig? (X=Ja)]]="","",Table1[[#This Row],[Hauptkörper - B1 - Lizenzierungs-pflichtig? (X=Ja)]])</f>
        <v/>
      </c>
      <c r="LE265" s="812" t="str">
        <f>IF(Table1[[#This Row],[Hauptkörper - B1 - Virgin Material]]="","",VLOOKUP(Table1[[#This Row],[Hauptkörper - B1 - Virgin Material]],'DD FD'!AJ:AK,2,FALSE))</f>
        <v/>
      </c>
      <c r="LF265" s="813" t="str">
        <f>IF(Table1[[#This Row],[Hauptkörper - B1 - Virgin Material Anteil (in %)]]="","",Table1[[#This Row],[Hauptkörper - B1 - Virgin Material Anteil (in %)]])</f>
        <v/>
      </c>
      <c r="LG265" s="812" t="str">
        <f>IF(Table1[[#This Row],[Hauptkörper - B1 - Recyceltes Material]]="","",VLOOKUP(Table1[[#This Row],[Hauptkörper - B1 - Recyceltes Material]],'DD FD'!AL:AM,2,FALSE))</f>
        <v/>
      </c>
      <c r="LH265" s="813" t="str">
        <f>IF(Table1[[#This Row],[Hauptkörper - B1 - Recyceltes Material Anteil (in %)]]="","",Table1[[#This Row],[Hauptkörper - B1 - Recyceltes Material Anteil (in %)]])</f>
        <v/>
      </c>
      <c r="LI265" s="814" t="str">
        <f>IF(Table1[[#This Row],[Hauptkörper - B1 - Beschichtung]]="","",VLOOKUP(Table1[[#This Row],[Hauptkörper - B1 - Beschichtung]],'DD FD'!AE:AF,2,FALSE))</f>
        <v/>
      </c>
      <c r="LJ265" s="815" t="str">
        <f>IF(Table1[[#This Row],[Hauptkörper - B1 - Beschichtung Anteil (in %)]]="","",Table1[[#This Row],[Hauptkörper - B1 - Beschichtung Anteil (in %)]])</f>
        <v/>
      </c>
      <c r="LK265" s="811" t="str">
        <f>IF(Table1[[#This Row],[Hauptkörper - B2 - Art]]="","",VLOOKUP(Table1[[#This Row],[Hauptkörper - B2 - Art]],'DD FD'!B:C,2,FALSE))</f>
        <v/>
      </c>
      <c r="LL265" s="812" t="str">
        <f>IF(Table1[[#This Row],[Hauptkörper - B2 - Fraktion]]="","",VLOOKUP(Table1[[#This Row],[Hauptkörper - B2 - Fraktion]],'DD FD'!H:J,3,FALSE))</f>
        <v/>
      </c>
      <c r="LM265" s="809" t="str">
        <f>IF(Table1[[#This Row],[Hauptkörper - B2 - Gewicht
(in G)]]="","",Table1[[#This Row],[Hauptkörper - B2 - Gewicht
(in G)]])</f>
        <v/>
      </c>
      <c r="LN265" s="809" t="str">
        <f>IF(Table1[[#This Row],[Hauptkörper - B2 - Lizenzierungs-pflichtig? (X=Ja)]]="","",Table1[[#This Row],[Hauptkörper - B2 - Lizenzierungs-pflichtig? (X=Ja)]])</f>
        <v/>
      </c>
      <c r="LO265" s="812" t="str">
        <f>IF(Table1[[#This Row],[Hauptkörper - B2 - Virgin Material]]="","",VLOOKUP(Table1[[#This Row],[Hauptkörper - B2 - Virgin Material]],'DD FD'!AJ:AK,2,FALSE))</f>
        <v/>
      </c>
      <c r="LP265" s="813" t="str">
        <f>IF(Table1[[#This Row],[Hauptkörper - B2 - Virgin Material Anteil (in %)]]="","",Table1[[#This Row],[Hauptkörper - B2 - Virgin Material Anteil (in %)]])</f>
        <v/>
      </c>
      <c r="LQ265" s="812" t="str">
        <f>IF(Table1[[#This Row],[Hauptkörper - B2 - Recyceltes Material]]="","",VLOOKUP(Table1[[#This Row],[Hauptkörper - B2 - Recyceltes Material]],'DD FD'!AL:AM,2,FALSE))</f>
        <v/>
      </c>
      <c r="LR265" s="813" t="str">
        <f>IF(Table1[[#This Row],[Hauptkörper - B2 - Recyceltes Material Anteil (in %)]]="","",Table1[[#This Row],[Hauptkörper - B2 - Recyceltes Material Anteil (in %)]])</f>
        <v/>
      </c>
      <c r="LS265" s="812" t="str">
        <f>IF(Table1[[#This Row],[Hauptkörper - B2 - Beschichtung]]="","",VLOOKUP(Table1[[#This Row],[Hauptkörper - B2 - Beschichtung]],'DD FD'!AE:AF,2,FALSE))</f>
        <v/>
      </c>
      <c r="LT265" s="815" t="str">
        <f>IF(Table1[[#This Row],[Hauptkörper - B2 - Beschichtung Anteil (in %)]]="","",Table1[[#This Row],[Hauptkörper - B2 - Beschichtung Anteil (in %)]])</f>
        <v/>
      </c>
      <c r="LU265" s="811" t="str">
        <f>IF(Table1[[#This Row],[Hauptkörper - B3 - Art]]="","",VLOOKUP(Table1[[#This Row],[Hauptkörper - B3 - Art]],'DD FD'!B:C,2,FALSE))</f>
        <v/>
      </c>
      <c r="LV265" s="812" t="str">
        <f>IF(Table1[[#This Row],[Hauptkörper - B3 - Fraktion]]="","",VLOOKUP(Table1[[#This Row],[Hauptkörper - B3 - Fraktion]],'DD FD'!H:J,3,FALSE))</f>
        <v/>
      </c>
      <c r="LW265" s="809" t="str">
        <f>IF(Table1[[#This Row],[Hauptkörper - B3 - Gewicht
(in G)]]="","",Table1[[#This Row],[Hauptkörper - B3 - Gewicht
(in G)]])</f>
        <v/>
      </c>
      <c r="LX265" s="809" t="str">
        <f>IF(Table1[[#This Row],[Hauptkörper - B3 - Lizenzierungs-pflichtig? (X=Ja)]]="","",Table1[[#This Row],[Hauptkörper - B3 - Lizenzierungs-pflichtig? (X=Ja)]])</f>
        <v/>
      </c>
      <c r="LY265" s="812" t="str">
        <f>IF(Table1[[#This Row],[Hauptkörper - B3 - Virgin Material]]="","",VLOOKUP(Table1[[#This Row],[Hauptkörper - B3 - Virgin Material]],'DD FD'!AJ:AK,2,FALSE))</f>
        <v/>
      </c>
      <c r="LZ265" s="813" t="str">
        <f>IF(Table1[[#This Row],[Hauptkörper - B3 - Virgin Material Anteil (in %)]]="","",Table1[[#This Row],[Hauptkörper - B3 - Virgin Material Anteil (in %)]])</f>
        <v/>
      </c>
      <c r="MA265" s="812" t="str">
        <f>IF(Table1[[#This Row],[Hauptkörper - B3 - Recyceltes Material]]="","",VLOOKUP(Table1[[#This Row],[Hauptkörper - B3 - Recyceltes Material]],'DD FD'!AL:AM,2,FALSE))</f>
        <v/>
      </c>
      <c r="MB265" s="813" t="str">
        <f>IF(Table1[[#This Row],[Hauptkörper - B3 - Recyceltes Material Anteil (in %)]]="","",Table1[[#This Row],[Hauptkörper - B3 - Recyceltes Material Anteil (in %)]])</f>
        <v/>
      </c>
      <c r="MC265" s="812" t="str">
        <f>IF(Table1[[#This Row],[Hauptkörper - B3 - Beschichtung]]="","",VLOOKUP(Table1[[#This Row],[Hauptkörper - B3 - Beschichtung]],'DD FD'!AE:AF,2,FALSE))</f>
        <v/>
      </c>
      <c r="MD265" s="815" t="str">
        <f>IF(Table1[[#This Row],[Hauptkörper - B3 - Beschichtung Anteil (in %)]]="","",Table1[[#This Row],[Hauptkörper - B3 - Beschichtung Anteil (in %)]])</f>
        <v/>
      </c>
      <c r="ME265" s="811" t="str">
        <f>IF(Table1[[#This Row],[Verschluss - B1 - Art]]="","",VLOOKUP(Table1[[#This Row],[Verschluss - B1 - Art]],'DD FD'!D:E,2,FALSE))</f>
        <v/>
      </c>
      <c r="MF265" s="812" t="str">
        <f>IF(Table1[[#This Row],[Verschluss - B1 - Fraktion]]="","",VLOOKUP(Table1[[#This Row],[Verschluss - B1 - Fraktion]],'DD FD'!H:J,3,FALSE))</f>
        <v/>
      </c>
      <c r="MG265" s="809" t="str">
        <f>IF(Table1[[#This Row],[Verschluss - B1 - Gewicht (in G)]]="","",Table1[[#This Row],[Verschluss - B1 - Gewicht (in G)]])</f>
        <v/>
      </c>
      <c r="MH265" s="809" t="str">
        <f>IF(Table1[[#This Row],[Verschluss - B1 - Lizenzierungs-pflichtig? (X=Ja)]]="","",Table1[[#This Row],[Verschluss - B1 - Lizenzierungs-pflichtig? (X=Ja)]])</f>
        <v/>
      </c>
      <c r="MI265" s="809" t="str">
        <f>IF(Table1[[#This Row],[Verschluss - B1 - Trennbar vom Hauptkörper? (X=Ja)]]="","",Table1[[#This Row],[Verschluss - B1 - Trennbar vom Hauptkörper? (X=Ja)]])</f>
        <v/>
      </c>
      <c r="MJ265" s="812" t="str">
        <f>IF(Table1[[#This Row],[Verschluss - B1 - Virgin Material]]="","",VLOOKUP(Table1[[#This Row],[Verschluss - B1 - Virgin Material]],'DD FD'!AJ:AK,2,FALSE))</f>
        <v/>
      </c>
      <c r="MK265" s="813" t="str">
        <f>IF(Table1[[#This Row],[Verschluss - B1 - Virgin Material Anteil (in %)]]="","",Table1[[#This Row],[Verschluss - B1 - Virgin Material Anteil (in %)]])</f>
        <v/>
      </c>
      <c r="ML265" s="812" t="str">
        <f>IF(Table1[[#This Row],[Verschluss - B1 - Recyceltes Material]]="","",VLOOKUP(Table1[[#This Row],[Verschluss - B1 - Recyceltes Material]],'DD FD'!AL:AM,2,FALSE))</f>
        <v/>
      </c>
      <c r="MM265" s="813" t="str">
        <f>IF(Table1[[#This Row],[Verschluss - B1 - Recyceltes Material Anteil (in %)]]="","",Table1[[#This Row],[Verschluss - B1 - Recyceltes Material Anteil (in %)]])</f>
        <v/>
      </c>
      <c r="MN265" s="812" t="str">
        <f>IF(Table1[[#This Row],[Verschluss - B1 - Beschichtung]]="","",VLOOKUP(Table1[[#This Row],[Verschluss - B1 - Beschichtung]],'DD FD'!AE:AF,2,FALSE))</f>
        <v/>
      </c>
      <c r="MO265" s="815" t="str">
        <f>IF(Table1[[#This Row],[Verschluss - B1 - Beschichtung Anteil (in %)]]="","",Table1[[#This Row],[Verschluss - B1 - Beschichtung Anteil (in %)]])</f>
        <v/>
      </c>
      <c r="MP265" s="811" t="str">
        <f>IF(Table1[[#This Row],[Verschluss - B2 - Art]]="","",VLOOKUP(Table1[[#This Row],[Verschluss - B2 - Art]],'DD FD'!D:E,2,FALSE))</f>
        <v/>
      </c>
      <c r="MQ265" s="812" t="str">
        <f>IF(Table1[[#This Row],[Verschluss - B2 - Fraktion]]="","",VLOOKUP(Table1[[#This Row],[Verschluss - B2 - Fraktion]],'DD FD'!H:J,3,FALSE))</f>
        <v/>
      </c>
      <c r="MR265" s="809" t="str">
        <f>IF(Table1[[#This Row],[Verschluss - B2 - Gewicht (in G)]]="","",Table1[[#This Row],[Verschluss - B2 - Gewicht (in G)]])</f>
        <v/>
      </c>
      <c r="MS265" s="809" t="str">
        <f>IF(Table1[[#This Row],[Verschluss - B2 - Lizenzierungs-pflichtig? (X=Ja)]]="","",Table1[[#This Row],[Verschluss - B2 - Lizenzierungs-pflichtig? (X=Ja)]])</f>
        <v/>
      </c>
      <c r="MT265" s="809" t="str">
        <f>IF(Table1[[#This Row],[Verschluss - B2 - Trennbar vom Hauptkörper? (X=Ja)]]="","",Table1[[#This Row],[Verschluss - B2 - Trennbar vom Hauptkörper? (X=Ja)]])</f>
        <v/>
      </c>
      <c r="MU265" s="812" t="str">
        <f>IF(Table1[[#This Row],[Verschluss - B2 - Virgin Material]]="","",VLOOKUP(Table1[[#This Row],[Verschluss - B2 - Virgin Material]],'DD FD'!AJ:AK,2,FALSE))</f>
        <v/>
      </c>
      <c r="MV265" s="813" t="str">
        <f>IF(Table1[[#This Row],[Verschluss - B2 - Virgin Material Anteil (in %)]]="","",Table1[[#This Row],[Verschluss - B2 - Virgin Material Anteil (in %)]])</f>
        <v/>
      </c>
      <c r="MW265" s="812" t="str">
        <f>IF(Table1[[#This Row],[Verschluss - B2 - Recyceltes Material]]="","",VLOOKUP(Table1[[#This Row],[Verschluss - B2 - Recyceltes Material]],'DD FD'!AL:AM,2,FALSE))</f>
        <v/>
      </c>
      <c r="MX265" s="813" t="str">
        <f>IF(Table1[[#This Row],[Verschluss - B2 - Recyceltes Material Anteil (in %)]]="","",Table1[[#This Row],[Verschluss - B2 - Recyceltes Material Anteil (in %)]])</f>
        <v/>
      </c>
      <c r="MY265" s="812" t="str">
        <f>IF(Table1[[#This Row],[Verschluss - B2 - Beschichtung]]="","",VLOOKUP(Table1[[#This Row],[Verschluss - B2 - Beschichtung]],'DD FD'!AE:AF,2,FALSE))</f>
        <v/>
      </c>
      <c r="MZ265" s="815" t="str">
        <f>IF(Table1[[#This Row],[Verschluss - B2 - Beschichtung Anteil (in %)]]="","",Table1[[#This Row],[Verschluss - B2 - Beschichtung Anteil (in %)]])</f>
        <v/>
      </c>
      <c r="NA265" s="811" t="str">
        <f>IF(Table1[[#This Row],[Verschluss - B3 - Art]]="","",VLOOKUP(Table1[[#This Row],[Verschluss - B3 - Art]],'DD FD'!D:E,2,FALSE))</f>
        <v/>
      </c>
      <c r="NB265" s="812" t="str">
        <f>IF(Table1[[#This Row],[Verschluss - B3 - Fraktion]]="","",VLOOKUP(Table1[[#This Row],[Verschluss - B3 - Fraktion]],'DD FD'!H:J,3,FALSE))</f>
        <v/>
      </c>
      <c r="NC265" s="809" t="str">
        <f>IF(Table1[[#This Row],[Verschluss - B3 - Gewicht (in G)]]="","",Table1[[#This Row],[Verschluss - B3 - Gewicht (in G)]])</f>
        <v/>
      </c>
      <c r="ND265" s="809" t="str">
        <f>IF(Table1[[#This Row],[Verschluss - B3 - Lizenzierungs-pflichtig? (X=Ja)]]="","",Table1[[#This Row],[Verschluss - B3 - Lizenzierungs-pflichtig? (X=Ja)]])</f>
        <v/>
      </c>
      <c r="NE265" s="809" t="str">
        <f>IF(Table1[[#This Row],[Verschluss - B3 - Trennbar vom Hauptkörper? (X=Ja)]]="","",Table1[[#This Row],[Verschluss - B3 - Trennbar vom Hauptkörper? (X=Ja)]])</f>
        <v/>
      </c>
      <c r="NF265" s="812" t="str">
        <f>IF(Table1[[#This Row],[Verschluss - B3 - Virgin Material]]="","",VLOOKUP(Table1[[#This Row],[Verschluss - B3 - Virgin Material]],'DD FD'!AJ:AK,2,FALSE))</f>
        <v/>
      </c>
      <c r="NG265" s="813" t="str">
        <f>IF(Table1[[#This Row],[Verschluss - B3 - Virgin Material Anteil (in %)]]="","",Table1[[#This Row],[Verschluss - B3 - Virgin Material Anteil (in %)]])</f>
        <v/>
      </c>
      <c r="NH265" s="812" t="str">
        <f>IF(Table1[[#This Row],[Verschluss - B3 - Recyceltes Material]]="","",VLOOKUP(Table1[[#This Row],[Verschluss - B3 - Recyceltes Material]],'DD FD'!AL:AM,2,FALSE))</f>
        <v/>
      </c>
      <c r="NI265" s="813" t="str">
        <f>IF(Table1[[#This Row],[Verschluss - B3 - Recyceltes Material Anteil (in %)]]="","",Table1[[#This Row],[Verschluss - B3 - Recyceltes Material Anteil (in %)]])</f>
        <v/>
      </c>
      <c r="NJ265" s="812" t="str">
        <f>IF(Table1[[#This Row],[Verschluss - B3 - Beschichtung]]="","",VLOOKUP(Table1[[#This Row],[Verschluss - B3 - Beschichtung]],'DD FD'!AE:AF,2,FALSE))</f>
        <v/>
      </c>
      <c r="NK265" s="815" t="str">
        <f>IF(Table1[[#This Row],[Verschluss - B3 - Beschichtung Anteil (in %)]]="","",Table1[[#This Row],[Verschluss - B3 - Beschichtung Anteil (in %)]])</f>
        <v/>
      </c>
      <c r="NL265" s="811" t="str">
        <f>IF(Table1[[#This Row],[Etikett - B1 - Art]]="","",VLOOKUP(Table1[[#This Row],[Etikett - B1 - Art]],'DD FD'!F:G,2,FALSE))</f>
        <v/>
      </c>
      <c r="NM265" s="812" t="str">
        <f>IF(Table1[[#This Row],[Etikett - B1 - Fraktion]]="","",VLOOKUP(Table1[[#This Row],[Etikett - B1 - Fraktion]],'DD FD'!H:J,3,FALSE))</f>
        <v/>
      </c>
      <c r="NN265" s="809" t="str">
        <f>IF(Table1[[#This Row],[Etikett - B1 - Gewicht (in G)]]="","",Table1[[#This Row],[Etikett - B1 - Gewicht (in G)]])</f>
        <v/>
      </c>
      <c r="NO265" s="809" t="str">
        <f>IF(Table1[[#This Row],[Etikett - B1 - Lizenzierungs-pflichtig? (X=Ja)]]="","",Table1[[#This Row],[Etikett - B1 - Lizenzierungs-pflichtig? (X=Ja)]])</f>
        <v/>
      </c>
      <c r="NP265" s="809" t="str">
        <f>IF(Table1[[#This Row],[Etikett - B1 - Trennbar vom Hauptkörper? (X=Ja)]]="","",Table1[[#This Row],[Etikett - B1 - Trennbar vom Hauptkörper? (X=Ja)]])</f>
        <v/>
      </c>
      <c r="NQ265" s="812" t="str">
        <f>IF(Table1[[#This Row],[Etikett - B1 - Virgin Material]]="","",VLOOKUP(Table1[[#This Row],[Etikett - B1 - Virgin Material]],'DD FD'!AJ:AK,2,FALSE))</f>
        <v/>
      </c>
      <c r="NR265" s="813" t="str">
        <f>IF(Table1[[#This Row],[Etikett - B1 - Virgin Material Anteil (in %)]]="","",Table1[[#This Row],[Etikett - B1 - Virgin Material Anteil (in %)]])</f>
        <v/>
      </c>
      <c r="NS265" s="812" t="str">
        <f>IF(Table1[[#This Row],[Etikett - B1 - Recyceltes Material]]="","",VLOOKUP(Table1[[#This Row],[Etikett - B1 - Recyceltes Material]],'DD FD'!AL:AM,2,FALSE))</f>
        <v/>
      </c>
      <c r="NT265" s="813" t="str">
        <f>IF(Table1[[#This Row],[Etikett - B1 - Recyceltes Material Anteil (in %)]]="","",Table1[[#This Row],[Etikett - B1 - Recyceltes Material Anteil (in %)]])</f>
        <v/>
      </c>
      <c r="NU265" s="812" t="str">
        <f>IF(Table1[[#This Row],[Etikett - B1 - Beschichtung]]="","",VLOOKUP(Table1[[#This Row],[Etikett - B1 - Beschichtung]],'DD FD'!AE:AF,2,FALSE))</f>
        <v/>
      </c>
      <c r="NV265" s="815" t="str">
        <f>IF(Table1[[#This Row],[Etikett - B1 - Beschichtung Anteil (in %)]]="","",Table1[[#This Row],[Etikett - B1 - Beschichtung Anteil (in %)]])</f>
        <v/>
      </c>
      <c r="NW265" s="811" t="str">
        <f>IF(Table1[[#This Row],[Etikett - B2 - Art]]="","",VLOOKUP(Table1[[#This Row],[Etikett - B2 - Art]],'DD FD'!F:G,2,FALSE))</f>
        <v/>
      </c>
      <c r="NX265" s="812" t="str">
        <f>IF(Table1[[#This Row],[Etikett - B2 - Fraktion]]="","",VLOOKUP(Table1[[#This Row],[Etikett - B2 - Fraktion]],'DD FD'!H:J,3,FALSE))</f>
        <v/>
      </c>
      <c r="NY265" s="809" t="str">
        <f>IF(Table1[[#This Row],[Etikett - B2 - Gewicht (in G)]]="","",Table1[[#This Row],[Etikett - B2 - Gewicht (in G)]])</f>
        <v/>
      </c>
      <c r="NZ265" s="809" t="str">
        <f>IF(Table1[[#This Row],[Etikett - B2 - Lizenzierungs-pflichtig? (X=Ja)]]="","",Table1[[#This Row],[Etikett - B2 - Lizenzierungs-pflichtig? (X=Ja)]])</f>
        <v/>
      </c>
      <c r="OA265" s="809" t="str">
        <f>IF(Table1[[#This Row],[Etikett - B2 - Trennbar vom Hauptkörper? (X=Ja)]]="","",Table1[[#This Row],[Etikett - B2 - Trennbar vom Hauptkörper? (X=Ja)]])</f>
        <v/>
      </c>
      <c r="OB265" s="812" t="str">
        <f>IF(Table1[[#This Row],[Etikett - B2 - Virgin Material]]="","",VLOOKUP(Table1[[#This Row],[Etikett - B2 - Virgin Material]],'DD FD'!AJ:AK,2,FALSE))</f>
        <v/>
      </c>
      <c r="OC265" s="813" t="str">
        <f>IF(Table1[[#This Row],[Etikett - B2 - Virgin Material Anteil (in %)]]="","",Table1[[#This Row],[Etikett - B2 - Virgin Material Anteil (in %)]])</f>
        <v/>
      </c>
      <c r="OD265" s="812" t="str">
        <f>IF(Table1[[#This Row],[Etikett - B2 - Recyceltes Material]]="","",VLOOKUP(Table1[[#This Row],[Etikett - B2 - Recyceltes Material]],'DD FD'!AL:AM,2,FALSE))</f>
        <v/>
      </c>
      <c r="OE265" s="813" t="str">
        <f>IF(Table1[[#This Row],[Etikett - B2 - Recyceltes Material Anteil (in %)]]="","",Table1[[#This Row],[Etikett - B2 - Recyceltes Material Anteil (in %)]])</f>
        <v/>
      </c>
      <c r="OF265" s="812" t="str">
        <f>IF(Table1[[#This Row],[Etikett - B2 - Beschichtung]]="","",VLOOKUP(Table1[[#This Row],[Etikett - B2 - Beschichtung]],'DD FD'!AE:AF,2,FALSE))</f>
        <v/>
      </c>
      <c r="OG265" s="815" t="str">
        <f>IF(Table1[[#This Row],[Etikett - B2 - Beschichtung Anteil (in %)]]="","",Table1[[#This Row],[Etikett - B2 - Beschichtung Anteil (in %)]])</f>
        <v/>
      </c>
      <c r="OH265" s="811" t="str">
        <f>IF(Table1[[#This Row],[Etikett - B3 - Art]]="","",VLOOKUP(Table1[[#This Row],[Etikett - B3 - Art]],'DD FD'!F:G,2,FALSE))</f>
        <v/>
      </c>
      <c r="OI265" s="812" t="str">
        <f>IF(Table1[[#This Row],[Etikett - B3 - Fraktion]]="","",VLOOKUP(Table1[[#This Row],[Etikett - B3 - Fraktion]],'DD FD'!H:J,3,FALSE))</f>
        <v/>
      </c>
      <c r="OJ265" s="809" t="str">
        <f>IF(Table1[[#This Row],[Etikett - B3 - Gewicht (in G)]]="","",Table1[[#This Row],[Etikett - B3 - Gewicht (in G)]])</f>
        <v/>
      </c>
      <c r="OK265" s="809" t="str">
        <f>IF(Table1[[#This Row],[Etikett - B3 - Lizenzierungs-pflichtig? (X=Ja)]]="","",Table1[[#This Row],[Etikett - B3 - Lizenzierungs-pflichtig? (X=Ja)]])</f>
        <v/>
      </c>
      <c r="OL265" s="809" t="str">
        <f>IF(Table1[[#This Row],[Etikett - B3 - Trennbar vom Hauptkörper? (X=Ja)]]="","",Table1[[#This Row],[Etikett - B3 - Trennbar vom Hauptkörper? (X=Ja)]])</f>
        <v/>
      </c>
      <c r="OM265" s="812" t="str">
        <f>IF(Table1[[#This Row],[Etikett - B3 - Virgin Material]]="","",VLOOKUP(Table1[[#This Row],[Etikett - B3 - Virgin Material]],'DD FD'!AJ:AK,2,FALSE))</f>
        <v/>
      </c>
      <c r="ON265" s="813" t="str">
        <f>IF(Table1[[#This Row],[Etikett - B3 - Virgin Material Anteil (in %)]]="","",Table1[[#This Row],[Etikett - B3 - Virgin Material Anteil (in %)]])</f>
        <v/>
      </c>
      <c r="OO265" s="812" t="str">
        <f>IF(Table1[[#This Row],[Etikett - B3 - Recyceltes Material]]="","",VLOOKUP(Table1[[#This Row],[Etikett - B3 - Recyceltes Material]],'DD FD'!AL:AM,2,FALSE))</f>
        <v/>
      </c>
      <c r="OP265" s="813" t="str">
        <f>IF(Table1[[#This Row],[Etikett - B3 - Recyceltes Material Anteil (in %)]]="","",Table1[[#This Row],[Etikett - B3 - Recyceltes Material Anteil (in %)]])</f>
        <v/>
      </c>
      <c r="OQ265" s="812" t="str">
        <f>IF(Table1[[#This Row],[Etikett - B3 - Beschichtung]]="","",VLOOKUP(Table1[[#This Row],[Etikett - B3 - Beschichtung]],'DD FD'!AE:AF,2,FALSE))</f>
        <v/>
      </c>
      <c r="OR265" s="861" t="str">
        <f>IF(Table1[[#This Row],[Etikett - B3 - Beschichtung Anteil (in %)]]="","",Table1[[#This Row],[Etikett - B3 - Beschichtung Anteil (in %)]])</f>
        <v/>
      </c>
      <c r="OS265" s="866">
        <f>ROUNDUP(SUM(
IF(AND(LB265='DD FD'!$J$7,LD265='DD FD'!$AI$3),LC265,0),
IF(AND(LL265='DD FD'!$J$7,LN265='DD FD'!$AI$3),LM265,0),
IF(AND(LV265='DD FD'!$J$7,LX265='DD FD'!$AI$3),LW265,0),
IF(AND(MF265='DD FD'!$J$7,MH265='DD FD'!$AI$3),MG265,0),
IF(AND(MQ265='DD FD'!$J$7,MS265='DD FD'!$AI$3),MR265,0),
IF(AND(NB265='DD FD'!$J$7,ND265='DD FD'!$AI$3),NC265,0),
IF(AND(NM265='DD FD'!$J$7,NO265='DD FD'!$AI$3),NN265,0),
IF(AND(NX265='DD FD'!$J$7,NZ265='DD FD'!$AI$3),NY265,0),
IF(AND(OI265='DD FD'!$J$7,OK265='DD FD'!$AI$3),OJ265,0),
),2)</f>
        <v>0</v>
      </c>
      <c r="OT265" s="865">
        <f>ROUNDUP(SUM(
IF(AND(LB265='DD FD'!$J$6,LD265='DD FD'!$AI$3),LC265,0),
IF(AND(LL265='DD FD'!$J$6,LN265='DD FD'!$AI$3),LM265,0),
IF(AND(LV265='DD FD'!$J$6,LX265='DD FD'!$AI$3),LW265,0),
IF(AND(MF265='DD FD'!$J$6,MH265='DD FD'!$AI$3),MG265,0),
IF(AND(MQ265='DD FD'!$J$6,MS265='DD FD'!$AI$3),MR265,0),
IF(AND(NB265='DD FD'!$J$6,ND265='DD FD'!$AI$3),NC265,0),
IF(AND(NM265='DD FD'!$J$6,NO265='DD FD'!$AI$3),NN265,0),
IF(AND(NX265='DD FD'!$J$6,NZ265='DD FD'!$AI$3),NY265,0),
IF(AND(OI265='DD FD'!$J$6,OK265='DD FD'!$AI$3),OJ265,0),
),2)</f>
        <v>0</v>
      </c>
      <c r="OU265" s="865">
        <f>ROUNDUP(SUM(
IF(AND(LB265='DD FD'!$J$10,LD265='DD FD'!$AI$3),LC265,0),
IF(AND(LL265='DD FD'!$J$10,LN265='DD FD'!$AI$3),LM265,0),
IF(AND(LV265='DD FD'!$J$10,LX265='DD FD'!$AI$3),LW265,0),
IF(AND(MF265='DD FD'!$J$10,MH265='DD FD'!$AI$3),MG265,0),
IF(AND(MQ265='DD FD'!$J$10,MS265='DD FD'!$AI$3),MR265,0),
IF(AND(NB265='DD FD'!$J$10,ND265='DD FD'!$AI$3),NC265,0),
IF(AND(NM265='DD FD'!$J$10,NO265='DD FD'!$AI$3),NN265,0),
IF(AND(NX265='DD FD'!$J$10,NZ265='DD FD'!$AI$3),NY265,0),
IF(AND(OI265='DD FD'!$J$10,OK265='DD FD'!$AI$3),OJ265,0),
),2)</f>
        <v>0</v>
      </c>
      <c r="OV265" s="865">
        <f>ROUNDUP(SUM(
IF(AND(LB265='DD FD'!$J$8,LD265='DD FD'!$AI$3),LC265,0),
IF(AND(LL265='DD FD'!$J$8,LN265='DD FD'!$AI$3),LM265,0),
IF(AND(LV265='DD FD'!$J$8,LX265='DD FD'!$AI$3),LW265,0),
IF(AND(MF265='DD FD'!$J$8,MH265='DD FD'!$AI$3),MG265,0),
IF(AND(MQ265='DD FD'!$J$8,MS265='DD FD'!$AI$3),MR265,0),
IF(AND(NB265='DD FD'!$J$8,ND265='DD FD'!$AI$3),NC265,0),
IF(AND(NM265='DD FD'!$J$8,NO265='DD FD'!$AI$3),NN265,0),
IF(AND(NX265='DD FD'!$J$8,NZ265='DD FD'!$AI$3),NY265,0),
IF(AND(OI265='DD FD'!$J$8,OK265='DD FD'!$AI$3),OJ265,0),
),2)</f>
        <v>0</v>
      </c>
      <c r="OW265" s="865">
        <f>ROUNDUP(SUM(
IF(AND(LB265='DD FD'!$J$5,LD265='DD FD'!$AI$3),LC265,0),
IF(AND(LL265='DD FD'!$J$5,LN265='DD FD'!$AI$3),LM265,0),
IF(AND(LV265='DD FD'!$J$5,LX265='DD FD'!$AI$3),LW265,0),
IF(AND(MF265='DD FD'!$J$5,MH265='DD FD'!$AI$3),MG265,0),
IF(AND(MQ265='DD FD'!$J$5,MS265='DD FD'!$AI$3),MR265,0),
IF(AND(NB265='DD FD'!$J$5,ND265='DD FD'!$AI$3),NC265,0),
IF(AND(NM265='DD FD'!$J$5,NO265='DD FD'!$AI$3),NN265,0),
IF(AND(NX265='DD FD'!$J$5,NZ265='DD FD'!$AI$3),NY265,0),
IF(AND(OI265='DD FD'!$J$5,OK265='DD FD'!$AI$3),OJ265,0),
),2)</f>
        <v>0</v>
      </c>
      <c r="OX265" s="865">
        <f>ROUNDUP(SUM(
IF(AND(LB265='DD FD'!$J$9,LD265='DD FD'!$AI$3),LC265,0),
IF(AND(LL265='DD FD'!$J$9,LN265='DD FD'!$AI$3),LM265,0),
IF(AND(LV265='DD FD'!$J$9,LX265='DD FD'!$AI$3),LW265,0),
IF(AND(MF265='DD FD'!$J$9,MH265='DD FD'!$AI$3),MG265,0),
IF(AND(MQ265='DD FD'!$J$9,MS265='DD FD'!$AI$3),MR265,0),
IF(AND(NB265='DD FD'!$J$9,ND265='DD FD'!$AI$3),NC265,0),
IF(AND(NM265='DD FD'!$J$9,NO265='DD FD'!$AI$3),NN265,0),
IF(AND(NX265='DD FD'!$J$9,NZ265='DD FD'!$AI$3),NY265,0),
IF(AND(OI265='DD FD'!$J$9,OK265='DD FD'!$AI$3),OJ265,0),
),2)</f>
        <v>0</v>
      </c>
      <c r="OY265" s="865">
        <f>ROUNDUP(SUM(
IF(AND(LB265='DD FD'!$J$4,LD265='DD FD'!$AI$3),LC265,0),
IF(AND(LL265='DD FD'!$J$4,LN265='DD FD'!$AI$3),LM265,0),
IF(AND(LV265='DD FD'!$J$4,LX265='DD FD'!$AI$3),LW265,0),
IF(AND(MF265='DD FD'!$J$4,MH265='DD FD'!$AI$3),MG265,0),
IF(AND(MQ265='DD FD'!$J$4,MS265='DD FD'!$AI$3),MR265,0),
IF(AND(NB265='DD FD'!$J$4,ND265='DD FD'!$AI$3),NC265,0),
IF(AND(NM265='DD FD'!$J$4,NO265='DD FD'!$AI$3),NN265,0),
IF(AND(NX265='DD FD'!$J$4,NZ265='DD FD'!$AI$3),NY265,0),
IF(AND(OI265='DD FD'!$J$4,OK265='DD FD'!$AI$3),OJ265,0),
),2)</f>
        <v>0</v>
      </c>
      <c r="OZ265" s="867">
        <f>ROUNDUP(SUM(
IF(AND(LB265='DD FD'!$J$11,LD265='DD FD'!$AI$3),LC265,0),
IF(AND(LL265='DD FD'!$J$11,LN265='DD FD'!$AI$3),LM265,0),
IF(AND(LV265='DD FD'!$J$11,LX265='DD FD'!$AI$3),LW265,0),
IF(AND(MF265='DD FD'!$J$11,MH265='DD FD'!$AI$3),MG265,0),
IF(AND(MQ265='DD FD'!$J$11,MS265='DD FD'!$AI$3),MR265,0),
IF(AND(NB265='DD FD'!$J$11,ND265='DD FD'!$AI$3),NC265,0),
IF(AND(NM265='DD FD'!$J$11,NO265='DD FD'!$AI$3),NN265,0),
IF(AND(NX265='DD FD'!$J$11,NZ265='DD FD'!$AI$3),NY265,0),
IF(AND(OI265='DD FD'!$J$11,OK265='DD FD'!$AI$3),OJ265,0),
),2)</f>
        <v>0</v>
      </c>
    </row>
    <row r="266" spans="1:416">
      <c r="A266" s="663"/>
      <c r="B266" s="182"/>
      <c r="C266" s="282"/>
      <c r="D266" s="282"/>
      <c r="E266" s="183"/>
      <c r="F266" s="355"/>
      <c r="G266" s="359"/>
      <c r="H266" s="664"/>
      <c r="I266" s="173"/>
      <c r="J266" s="161" t="str">
        <f t="shared" si="108"/>
        <v/>
      </c>
      <c r="K266" s="633" t="str">
        <f t="shared" si="125"/>
        <v/>
      </c>
      <c r="L266" s="636"/>
      <c r="M266" s="124" t="str">
        <f t="shared" si="126"/>
        <v/>
      </c>
      <c r="N266" s="125" t="str">
        <f t="shared" si="109"/>
        <v/>
      </c>
      <c r="O266" s="175"/>
      <c r="P266" s="175"/>
      <c r="Q266" s="126" t="str">
        <f t="shared" si="127"/>
        <v/>
      </c>
      <c r="R266" s="184"/>
      <c r="S266" s="184"/>
      <c r="T266" s="182"/>
      <c r="U266" s="182"/>
      <c r="V266" s="182"/>
      <c r="W266" s="358"/>
      <c r="X266" s="182"/>
      <c r="Y266" s="183"/>
      <c r="Z266" s="123"/>
      <c r="AA266" s="176"/>
      <c r="AB266" s="176"/>
      <c r="AC266" s="176"/>
      <c r="AD266" s="176"/>
      <c r="AE266" s="176"/>
      <c r="AF266" s="176"/>
      <c r="AG266" s="127" t="str">
        <f t="shared" si="128"/>
        <v/>
      </c>
      <c r="AH266" s="127" t="str">
        <f t="shared" si="129"/>
        <v/>
      </c>
      <c r="AI266" s="370"/>
      <c r="AJ266" s="635"/>
      <c r="AK266" s="619" t="str">
        <f t="shared" si="130"/>
        <v/>
      </c>
      <c r="AL266" s="124" t="str">
        <f t="shared" si="110"/>
        <v/>
      </c>
      <c r="AM266" s="124" t="str">
        <f t="shared" si="111"/>
        <v/>
      </c>
      <c r="AN266" s="124" t="str">
        <f t="shared" si="112"/>
        <v/>
      </c>
      <c r="AO266" s="124" t="str">
        <f t="shared" si="113"/>
        <v/>
      </c>
      <c r="AP266" s="184"/>
      <c r="AQ266" s="182"/>
      <c r="AR266" s="182"/>
      <c r="AS266" s="182"/>
      <c r="AT266" s="182"/>
      <c r="AU266" s="127" t="str">
        <f t="shared" si="114"/>
        <v/>
      </c>
      <c r="AV266" s="354"/>
      <c r="AW266" s="127" t="str">
        <f t="shared" si="115"/>
        <v/>
      </c>
      <c r="AX266" s="144" t="str">
        <f t="shared" si="116"/>
        <v/>
      </c>
      <c r="AY266" s="182"/>
      <c r="AZ266" s="23"/>
      <c r="BA266" s="23"/>
      <c r="BB266" s="183"/>
      <c r="BC266" s="622"/>
      <c r="BD266" s="649" t="str">
        <f t="shared" si="131"/>
        <v/>
      </c>
      <c r="BE266" s="354"/>
      <c r="BF266" s="192" t="str">
        <f t="shared" si="132"/>
        <v/>
      </c>
      <c r="BG266" s="159"/>
      <c r="BH266" s="159"/>
      <c r="BI266" s="182"/>
      <c r="BJ266" s="194"/>
      <c r="BK266" s="194"/>
      <c r="BL266" s="194"/>
      <c r="BM266" s="127" t="str">
        <f t="shared" si="117"/>
        <v/>
      </c>
      <c r="BN266" s="194"/>
      <c r="BO266" s="178" t="str">
        <f t="shared" si="118"/>
        <v/>
      </c>
      <c r="BP266" s="191"/>
      <c r="BQ266" s="182"/>
      <c r="BR266" s="23"/>
      <c r="BS266" s="23"/>
      <c r="BT266" s="23"/>
      <c r="BU266" s="651"/>
      <c r="BV266" s="647"/>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633" t="str">
        <f t="shared" si="133"/>
        <v/>
      </c>
      <c r="DY266" s="736"/>
      <c r="DZ266" s="334"/>
      <c r="EA266" s="736"/>
      <c r="EB266" s="197"/>
      <c r="EC266" s="194"/>
      <c r="ED266" s="197"/>
      <c r="EE266" s="197"/>
      <c r="EF266" s="194"/>
      <c r="EG266" s="194"/>
      <c r="EH266" s="194"/>
      <c r="EI266" s="123" t="str">
        <f t="shared" si="119"/>
        <v/>
      </c>
      <c r="EJ266" s="194"/>
      <c r="EK266" s="620" t="str">
        <f t="shared" si="120"/>
        <v/>
      </c>
      <c r="EL266" s="756"/>
      <c r="EM266" s="620" t="str">
        <f t="shared" si="134"/>
        <v/>
      </c>
      <c r="EN266" s="733"/>
      <c r="EO266" s="163"/>
      <c r="EP266" s="163"/>
      <c r="EQ266" s="163"/>
      <c r="ER266" s="163"/>
      <c r="ES266" s="163"/>
      <c r="ET266" s="163"/>
      <c r="EU266" s="163"/>
      <c r="EV266" s="163"/>
      <c r="EW266" s="163"/>
      <c r="EX266" s="163"/>
      <c r="EY266" s="163"/>
      <c r="EZ266" s="163"/>
      <c r="FA266" s="163"/>
      <c r="FB266" s="163"/>
      <c r="FC266" s="742"/>
      <c r="FD266" s="648" t="str">
        <f t="shared" si="121"/>
        <v/>
      </c>
      <c r="FE266" s="183"/>
      <c r="FF266" s="201"/>
      <c r="FG266" s="201"/>
      <c r="FH266" s="201"/>
      <c r="FI266" s="201"/>
      <c r="FJ266" s="201"/>
      <c r="FK266" s="201"/>
      <c r="FL266" s="182"/>
      <c r="FM266" s="182"/>
      <c r="FN266" s="334"/>
      <c r="FO266" s="123" t="str">
        <f t="shared" si="122"/>
        <v/>
      </c>
      <c r="FP266" s="889" t="str">
        <f>IF(Table1[[#This Row],[Baumwollanteil (in %)]]&lt;&gt;"","05","")</f>
        <v/>
      </c>
      <c r="FQ266" s="999"/>
      <c r="FR266" s="179" t="str">
        <f t="shared" si="123"/>
        <v/>
      </c>
      <c r="FS266" s="175"/>
      <c r="FT266" s="175"/>
      <c r="FU266" s="175"/>
      <c r="FV266" s="745" t="str">
        <f t="shared" si="124"/>
        <v/>
      </c>
      <c r="FZ266" s="24"/>
      <c r="GA266" s="24"/>
      <c r="GC266" s="1010" t="str">
        <f>IF(Table1[[#This Row],[Global Trade Item Number (GTIN)]]="","",Table1[[#This Row],[Global Trade Item Number (GTIN)]])</f>
        <v/>
      </c>
      <c r="GD266" s="790" t="str">
        <f>IF(Table1[[#This Row],[WAWI-Nr./ Kreditoren-Nummer
(ASDV)]]&lt;&gt;"",Table1[[#This Row],[WAWI-Nr./ Kreditoren-Nummer
(ASDV)]],"")</f>
        <v/>
      </c>
      <c r="GE266" s="190"/>
      <c r="GF266" s="790" t="str">
        <f>IF(Table1[[#This Row],[Gültig ab (Datum)]]&lt;&gt;"","31.12.9999","")</f>
        <v/>
      </c>
      <c r="GG266" s="190"/>
      <c r="GH266" s="190"/>
      <c r="GI266" s="616"/>
      <c r="GJ266" s="765"/>
      <c r="GK266" s="763"/>
      <c r="GL266" s="617"/>
      <c r="GM266" s="617"/>
      <c r="GN266" s="617"/>
      <c r="GO266" s="617"/>
      <c r="GP266" s="617"/>
      <c r="GQ266" s="775"/>
      <c r="GR266" s="771"/>
      <c r="GS266" s="159"/>
      <c r="GT266" s="610"/>
      <c r="GU266" s="610"/>
      <c r="GV266" s="610"/>
      <c r="GW266" s="610"/>
      <c r="GX266" s="610"/>
      <c r="GY266" s="610"/>
      <c r="GZ266" s="610"/>
      <c r="HA266" s="610"/>
      <c r="HB266" s="771"/>
      <c r="HC266" s="610"/>
      <c r="HD266" s="610"/>
      <c r="HE266" s="610"/>
      <c r="HF266" s="610"/>
      <c r="HG266" s="610"/>
      <c r="HH266" s="610"/>
      <c r="HI266" s="610"/>
      <c r="HJ266" s="610"/>
      <c r="HK266" s="610"/>
      <c r="HL266" s="771"/>
      <c r="HM266" s="610"/>
      <c r="HN266" s="610"/>
      <c r="HO266" s="610"/>
      <c r="HP266" s="610"/>
      <c r="HQ266" s="610"/>
      <c r="HR266" s="610"/>
      <c r="HS266" s="610"/>
      <c r="HT266" s="610"/>
      <c r="HU266" s="610"/>
      <c r="HV266" s="771"/>
      <c r="HW266" s="610"/>
      <c r="HX266" s="610"/>
      <c r="HY266" s="610"/>
      <c r="HZ266" s="610"/>
      <c r="IA266" s="610"/>
      <c r="IB266" s="610"/>
      <c r="IC266" s="610"/>
      <c r="ID266" s="610"/>
      <c r="IE266" s="610"/>
      <c r="IF266" s="610"/>
      <c r="IG266" s="771"/>
      <c r="IH266" s="610"/>
      <c r="II266" s="610"/>
      <c r="IJ266" s="610"/>
      <c r="IK266" s="610"/>
      <c r="IL266" s="610"/>
      <c r="IM266" s="610"/>
      <c r="IN266" s="610"/>
      <c r="IO266" s="610"/>
      <c r="IP266" s="610"/>
      <c r="IQ266" s="610"/>
      <c r="IR266" s="771"/>
      <c r="IS266" s="610"/>
      <c r="IT266" s="610"/>
      <c r="IU266" s="610"/>
      <c r="IV266" s="610"/>
      <c r="IW266" s="610"/>
      <c r="IX266" s="610"/>
      <c r="IY266" s="610"/>
      <c r="IZ266" s="610"/>
      <c r="JA266" s="610"/>
      <c r="JB266" s="610"/>
      <c r="JC266" s="771"/>
      <c r="JD266" s="610"/>
      <c r="JE266" s="610"/>
      <c r="JF266" s="610"/>
      <c r="JG266" s="610"/>
      <c r="JH266" s="610"/>
      <c r="JI266" s="610"/>
      <c r="JJ266" s="610"/>
      <c r="JK266" s="610"/>
      <c r="JL266" s="610"/>
      <c r="JM266" s="827"/>
      <c r="JN266" s="771"/>
      <c r="JO266" s="610"/>
      <c r="JP266" s="610"/>
      <c r="JQ266" s="610"/>
      <c r="JR266" s="610"/>
      <c r="JS266" s="610"/>
      <c r="JT266" s="610"/>
      <c r="JU266" s="610"/>
      <c r="JV266" s="610"/>
      <c r="JW266" s="610"/>
      <c r="JX266" s="610"/>
      <c r="JY266" s="771"/>
      <c r="JZ266" s="610"/>
      <c r="KA266" s="610"/>
      <c r="KB266" s="610"/>
      <c r="KC266" s="610"/>
      <c r="KD266" s="610"/>
      <c r="KE266" s="610"/>
      <c r="KF266" s="610"/>
      <c r="KG266" s="610"/>
      <c r="KH266" s="610"/>
      <c r="KI266" s="610"/>
      <c r="KL266" s="803" t="str">
        <f>IF(Table1[[#This Row],[GTIN]]&lt;&gt;"",Table1[[#This Row],[GTIN]],"")</f>
        <v/>
      </c>
      <c r="KM266" s="804" t="str">
        <f>Table1[[#This Row],[Kreditor]]</f>
        <v/>
      </c>
      <c r="KN266" s="805" t="str">
        <f>IF(Table1[[#This Row],[Gültig ab (Datum)]]&lt;&gt;"",Table1[[#This Row],[Gültig ab (Datum)]],"")</f>
        <v/>
      </c>
      <c r="KO266" s="805" t="str">
        <f>Table1[[#This Row],[Gültig bis]]</f>
        <v/>
      </c>
      <c r="KP266" s="818" t="str">
        <f>IF(Table1[[#This Row],[Artikel verpackt? 
(X=Ja)]]="","",Table1[[#This Row],[Artikel verpackt? 
(X=Ja)]])</f>
        <v/>
      </c>
      <c r="KQ266" s="806" t="str">
        <f>IF(Table1[[#This Row],[Verpackung recyclingfähig?
(X=Ja)]]="","",Table1[[#This Row],[Verpackung recyclingfähig?
(X=Ja)]])</f>
        <v/>
      </c>
      <c r="KR266" s="807"/>
      <c r="KS266" s="808"/>
      <c r="KT266" s="809"/>
      <c r="KU266" s="809"/>
      <c r="KV266" s="809"/>
      <c r="KW266" s="809"/>
      <c r="KX266" s="809"/>
      <c r="KY266" s="809"/>
      <c r="KZ266" s="810"/>
      <c r="LA266" s="811" t="str">
        <f>IF(Table1[[#This Row],[Hauptkörper - B1 - Art]]="","",VLOOKUP(Table1[[#This Row],[Hauptkörper - B1 - Art]],'DD FD'!B:C,2,FALSE))</f>
        <v/>
      </c>
      <c r="LB266" s="812" t="str">
        <f>IF(Table1[[#This Row],[Hauptkörper - B1 - Fraktion]]="","",VLOOKUP(Table1[[#This Row],[Hauptkörper - B1 - Fraktion]],'DD FD'!H:J,3,FALSE))</f>
        <v/>
      </c>
      <c r="LC266" s="809" t="str">
        <f>IF(Table1[[#This Row],[Hauptkörper - B1 - Gewicht
(in G)]]="","",Table1[[#This Row],[Hauptkörper - B1 - Gewicht
(in G)]])</f>
        <v/>
      </c>
      <c r="LD266" s="809" t="str">
        <f>IF(Table1[[#This Row],[Hauptkörper - B1 - Lizenzierungs-pflichtig? (X=Ja)]]="","",Table1[[#This Row],[Hauptkörper - B1 - Lizenzierungs-pflichtig? (X=Ja)]])</f>
        <v/>
      </c>
      <c r="LE266" s="812" t="str">
        <f>IF(Table1[[#This Row],[Hauptkörper - B1 - Virgin Material]]="","",VLOOKUP(Table1[[#This Row],[Hauptkörper - B1 - Virgin Material]],'DD FD'!AJ:AK,2,FALSE))</f>
        <v/>
      </c>
      <c r="LF266" s="813" t="str">
        <f>IF(Table1[[#This Row],[Hauptkörper - B1 - Virgin Material Anteil (in %)]]="","",Table1[[#This Row],[Hauptkörper - B1 - Virgin Material Anteil (in %)]])</f>
        <v/>
      </c>
      <c r="LG266" s="812" t="str">
        <f>IF(Table1[[#This Row],[Hauptkörper - B1 - Recyceltes Material]]="","",VLOOKUP(Table1[[#This Row],[Hauptkörper - B1 - Recyceltes Material]],'DD FD'!AL:AM,2,FALSE))</f>
        <v/>
      </c>
      <c r="LH266" s="813" t="str">
        <f>IF(Table1[[#This Row],[Hauptkörper - B1 - Recyceltes Material Anteil (in %)]]="","",Table1[[#This Row],[Hauptkörper - B1 - Recyceltes Material Anteil (in %)]])</f>
        <v/>
      </c>
      <c r="LI266" s="814" t="str">
        <f>IF(Table1[[#This Row],[Hauptkörper - B1 - Beschichtung]]="","",VLOOKUP(Table1[[#This Row],[Hauptkörper - B1 - Beschichtung]],'DD FD'!AE:AF,2,FALSE))</f>
        <v/>
      </c>
      <c r="LJ266" s="815" t="str">
        <f>IF(Table1[[#This Row],[Hauptkörper - B1 - Beschichtung Anteil (in %)]]="","",Table1[[#This Row],[Hauptkörper - B1 - Beschichtung Anteil (in %)]])</f>
        <v/>
      </c>
      <c r="LK266" s="811" t="str">
        <f>IF(Table1[[#This Row],[Hauptkörper - B2 - Art]]="","",VLOOKUP(Table1[[#This Row],[Hauptkörper - B2 - Art]],'DD FD'!B:C,2,FALSE))</f>
        <v/>
      </c>
      <c r="LL266" s="812" t="str">
        <f>IF(Table1[[#This Row],[Hauptkörper - B2 - Fraktion]]="","",VLOOKUP(Table1[[#This Row],[Hauptkörper - B2 - Fraktion]],'DD FD'!H:J,3,FALSE))</f>
        <v/>
      </c>
      <c r="LM266" s="809" t="str">
        <f>IF(Table1[[#This Row],[Hauptkörper - B2 - Gewicht
(in G)]]="","",Table1[[#This Row],[Hauptkörper - B2 - Gewicht
(in G)]])</f>
        <v/>
      </c>
      <c r="LN266" s="809" t="str">
        <f>IF(Table1[[#This Row],[Hauptkörper - B2 - Lizenzierungs-pflichtig? (X=Ja)]]="","",Table1[[#This Row],[Hauptkörper - B2 - Lizenzierungs-pflichtig? (X=Ja)]])</f>
        <v/>
      </c>
      <c r="LO266" s="812" t="str">
        <f>IF(Table1[[#This Row],[Hauptkörper - B2 - Virgin Material]]="","",VLOOKUP(Table1[[#This Row],[Hauptkörper - B2 - Virgin Material]],'DD FD'!AJ:AK,2,FALSE))</f>
        <v/>
      </c>
      <c r="LP266" s="813" t="str">
        <f>IF(Table1[[#This Row],[Hauptkörper - B2 - Virgin Material Anteil (in %)]]="","",Table1[[#This Row],[Hauptkörper - B2 - Virgin Material Anteil (in %)]])</f>
        <v/>
      </c>
      <c r="LQ266" s="812" t="str">
        <f>IF(Table1[[#This Row],[Hauptkörper - B2 - Recyceltes Material]]="","",VLOOKUP(Table1[[#This Row],[Hauptkörper - B2 - Recyceltes Material]],'DD FD'!AL:AM,2,FALSE))</f>
        <v/>
      </c>
      <c r="LR266" s="813" t="str">
        <f>IF(Table1[[#This Row],[Hauptkörper - B2 - Recyceltes Material Anteil (in %)]]="","",Table1[[#This Row],[Hauptkörper - B2 - Recyceltes Material Anteil (in %)]])</f>
        <v/>
      </c>
      <c r="LS266" s="812" t="str">
        <f>IF(Table1[[#This Row],[Hauptkörper - B2 - Beschichtung]]="","",VLOOKUP(Table1[[#This Row],[Hauptkörper - B2 - Beschichtung]],'DD FD'!AE:AF,2,FALSE))</f>
        <v/>
      </c>
      <c r="LT266" s="815" t="str">
        <f>IF(Table1[[#This Row],[Hauptkörper - B2 - Beschichtung Anteil (in %)]]="","",Table1[[#This Row],[Hauptkörper - B2 - Beschichtung Anteil (in %)]])</f>
        <v/>
      </c>
      <c r="LU266" s="811" t="str">
        <f>IF(Table1[[#This Row],[Hauptkörper - B3 - Art]]="","",VLOOKUP(Table1[[#This Row],[Hauptkörper - B3 - Art]],'DD FD'!B:C,2,FALSE))</f>
        <v/>
      </c>
      <c r="LV266" s="812" t="str">
        <f>IF(Table1[[#This Row],[Hauptkörper - B3 - Fraktion]]="","",VLOOKUP(Table1[[#This Row],[Hauptkörper - B3 - Fraktion]],'DD FD'!H:J,3,FALSE))</f>
        <v/>
      </c>
      <c r="LW266" s="809" t="str">
        <f>IF(Table1[[#This Row],[Hauptkörper - B3 - Gewicht
(in G)]]="","",Table1[[#This Row],[Hauptkörper - B3 - Gewicht
(in G)]])</f>
        <v/>
      </c>
      <c r="LX266" s="809" t="str">
        <f>IF(Table1[[#This Row],[Hauptkörper - B3 - Lizenzierungs-pflichtig? (X=Ja)]]="","",Table1[[#This Row],[Hauptkörper - B3 - Lizenzierungs-pflichtig? (X=Ja)]])</f>
        <v/>
      </c>
      <c r="LY266" s="812" t="str">
        <f>IF(Table1[[#This Row],[Hauptkörper - B3 - Virgin Material]]="","",VLOOKUP(Table1[[#This Row],[Hauptkörper - B3 - Virgin Material]],'DD FD'!AJ:AK,2,FALSE))</f>
        <v/>
      </c>
      <c r="LZ266" s="813" t="str">
        <f>IF(Table1[[#This Row],[Hauptkörper - B3 - Virgin Material Anteil (in %)]]="","",Table1[[#This Row],[Hauptkörper - B3 - Virgin Material Anteil (in %)]])</f>
        <v/>
      </c>
      <c r="MA266" s="812" t="str">
        <f>IF(Table1[[#This Row],[Hauptkörper - B3 - Recyceltes Material]]="","",VLOOKUP(Table1[[#This Row],[Hauptkörper - B3 - Recyceltes Material]],'DD FD'!AL:AM,2,FALSE))</f>
        <v/>
      </c>
      <c r="MB266" s="813" t="str">
        <f>IF(Table1[[#This Row],[Hauptkörper - B3 - Recyceltes Material Anteil (in %)]]="","",Table1[[#This Row],[Hauptkörper - B3 - Recyceltes Material Anteil (in %)]])</f>
        <v/>
      </c>
      <c r="MC266" s="812" t="str">
        <f>IF(Table1[[#This Row],[Hauptkörper - B3 - Beschichtung]]="","",VLOOKUP(Table1[[#This Row],[Hauptkörper - B3 - Beschichtung]],'DD FD'!AE:AF,2,FALSE))</f>
        <v/>
      </c>
      <c r="MD266" s="815" t="str">
        <f>IF(Table1[[#This Row],[Hauptkörper - B3 - Beschichtung Anteil (in %)]]="","",Table1[[#This Row],[Hauptkörper - B3 - Beschichtung Anteil (in %)]])</f>
        <v/>
      </c>
      <c r="ME266" s="811" t="str">
        <f>IF(Table1[[#This Row],[Verschluss - B1 - Art]]="","",VLOOKUP(Table1[[#This Row],[Verschluss - B1 - Art]],'DD FD'!D:E,2,FALSE))</f>
        <v/>
      </c>
      <c r="MF266" s="812" t="str">
        <f>IF(Table1[[#This Row],[Verschluss - B1 - Fraktion]]="","",VLOOKUP(Table1[[#This Row],[Verschluss - B1 - Fraktion]],'DD FD'!H:J,3,FALSE))</f>
        <v/>
      </c>
      <c r="MG266" s="809" t="str">
        <f>IF(Table1[[#This Row],[Verschluss - B1 - Gewicht (in G)]]="","",Table1[[#This Row],[Verschluss - B1 - Gewicht (in G)]])</f>
        <v/>
      </c>
      <c r="MH266" s="809" t="str">
        <f>IF(Table1[[#This Row],[Verschluss - B1 - Lizenzierungs-pflichtig? (X=Ja)]]="","",Table1[[#This Row],[Verschluss - B1 - Lizenzierungs-pflichtig? (X=Ja)]])</f>
        <v/>
      </c>
      <c r="MI266" s="809" t="str">
        <f>IF(Table1[[#This Row],[Verschluss - B1 - Trennbar vom Hauptkörper? (X=Ja)]]="","",Table1[[#This Row],[Verschluss - B1 - Trennbar vom Hauptkörper? (X=Ja)]])</f>
        <v/>
      </c>
      <c r="MJ266" s="812" t="str">
        <f>IF(Table1[[#This Row],[Verschluss - B1 - Virgin Material]]="","",VLOOKUP(Table1[[#This Row],[Verschluss - B1 - Virgin Material]],'DD FD'!AJ:AK,2,FALSE))</f>
        <v/>
      </c>
      <c r="MK266" s="813" t="str">
        <f>IF(Table1[[#This Row],[Verschluss - B1 - Virgin Material Anteil (in %)]]="","",Table1[[#This Row],[Verschluss - B1 - Virgin Material Anteil (in %)]])</f>
        <v/>
      </c>
      <c r="ML266" s="812" t="str">
        <f>IF(Table1[[#This Row],[Verschluss - B1 - Recyceltes Material]]="","",VLOOKUP(Table1[[#This Row],[Verschluss - B1 - Recyceltes Material]],'DD FD'!AL:AM,2,FALSE))</f>
        <v/>
      </c>
      <c r="MM266" s="813" t="str">
        <f>IF(Table1[[#This Row],[Verschluss - B1 - Recyceltes Material Anteil (in %)]]="","",Table1[[#This Row],[Verschluss - B1 - Recyceltes Material Anteil (in %)]])</f>
        <v/>
      </c>
      <c r="MN266" s="812" t="str">
        <f>IF(Table1[[#This Row],[Verschluss - B1 - Beschichtung]]="","",VLOOKUP(Table1[[#This Row],[Verschluss - B1 - Beschichtung]],'DD FD'!AE:AF,2,FALSE))</f>
        <v/>
      </c>
      <c r="MO266" s="815" t="str">
        <f>IF(Table1[[#This Row],[Verschluss - B1 - Beschichtung Anteil (in %)]]="","",Table1[[#This Row],[Verschluss - B1 - Beschichtung Anteil (in %)]])</f>
        <v/>
      </c>
      <c r="MP266" s="811" t="str">
        <f>IF(Table1[[#This Row],[Verschluss - B2 - Art]]="","",VLOOKUP(Table1[[#This Row],[Verschluss - B2 - Art]],'DD FD'!D:E,2,FALSE))</f>
        <v/>
      </c>
      <c r="MQ266" s="812" t="str">
        <f>IF(Table1[[#This Row],[Verschluss - B2 - Fraktion]]="","",VLOOKUP(Table1[[#This Row],[Verschluss - B2 - Fraktion]],'DD FD'!H:J,3,FALSE))</f>
        <v/>
      </c>
      <c r="MR266" s="809" t="str">
        <f>IF(Table1[[#This Row],[Verschluss - B2 - Gewicht (in G)]]="","",Table1[[#This Row],[Verschluss - B2 - Gewicht (in G)]])</f>
        <v/>
      </c>
      <c r="MS266" s="809" t="str">
        <f>IF(Table1[[#This Row],[Verschluss - B2 - Lizenzierungs-pflichtig? (X=Ja)]]="","",Table1[[#This Row],[Verschluss - B2 - Lizenzierungs-pflichtig? (X=Ja)]])</f>
        <v/>
      </c>
      <c r="MT266" s="809" t="str">
        <f>IF(Table1[[#This Row],[Verschluss - B2 - Trennbar vom Hauptkörper? (X=Ja)]]="","",Table1[[#This Row],[Verschluss - B2 - Trennbar vom Hauptkörper? (X=Ja)]])</f>
        <v/>
      </c>
      <c r="MU266" s="812" t="str">
        <f>IF(Table1[[#This Row],[Verschluss - B2 - Virgin Material]]="","",VLOOKUP(Table1[[#This Row],[Verschluss - B2 - Virgin Material]],'DD FD'!AJ:AK,2,FALSE))</f>
        <v/>
      </c>
      <c r="MV266" s="813" t="str">
        <f>IF(Table1[[#This Row],[Verschluss - B2 - Virgin Material Anteil (in %)]]="","",Table1[[#This Row],[Verschluss - B2 - Virgin Material Anteil (in %)]])</f>
        <v/>
      </c>
      <c r="MW266" s="812" t="str">
        <f>IF(Table1[[#This Row],[Verschluss - B2 - Recyceltes Material]]="","",VLOOKUP(Table1[[#This Row],[Verschluss - B2 - Recyceltes Material]],'DD FD'!AL:AM,2,FALSE))</f>
        <v/>
      </c>
      <c r="MX266" s="813" t="str">
        <f>IF(Table1[[#This Row],[Verschluss - B2 - Recyceltes Material Anteil (in %)]]="","",Table1[[#This Row],[Verschluss - B2 - Recyceltes Material Anteil (in %)]])</f>
        <v/>
      </c>
      <c r="MY266" s="812" t="str">
        <f>IF(Table1[[#This Row],[Verschluss - B2 - Beschichtung]]="","",VLOOKUP(Table1[[#This Row],[Verschluss - B2 - Beschichtung]],'DD FD'!AE:AF,2,FALSE))</f>
        <v/>
      </c>
      <c r="MZ266" s="815" t="str">
        <f>IF(Table1[[#This Row],[Verschluss - B2 - Beschichtung Anteil (in %)]]="","",Table1[[#This Row],[Verschluss - B2 - Beschichtung Anteil (in %)]])</f>
        <v/>
      </c>
      <c r="NA266" s="811" t="str">
        <f>IF(Table1[[#This Row],[Verschluss - B3 - Art]]="","",VLOOKUP(Table1[[#This Row],[Verschluss - B3 - Art]],'DD FD'!D:E,2,FALSE))</f>
        <v/>
      </c>
      <c r="NB266" s="812" t="str">
        <f>IF(Table1[[#This Row],[Verschluss - B3 - Fraktion]]="","",VLOOKUP(Table1[[#This Row],[Verschluss - B3 - Fraktion]],'DD FD'!H:J,3,FALSE))</f>
        <v/>
      </c>
      <c r="NC266" s="809" t="str">
        <f>IF(Table1[[#This Row],[Verschluss - B3 - Gewicht (in G)]]="","",Table1[[#This Row],[Verschluss - B3 - Gewicht (in G)]])</f>
        <v/>
      </c>
      <c r="ND266" s="809" t="str">
        <f>IF(Table1[[#This Row],[Verschluss - B3 - Lizenzierungs-pflichtig? (X=Ja)]]="","",Table1[[#This Row],[Verschluss - B3 - Lizenzierungs-pflichtig? (X=Ja)]])</f>
        <v/>
      </c>
      <c r="NE266" s="809" t="str">
        <f>IF(Table1[[#This Row],[Verschluss - B3 - Trennbar vom Hauptkörper? (X=Ja)]]="","",Table1[[#This Row],[Verschluss - B3 - Trennbar vom Hauptkörper? (X=Ja)]])</f>
        <v/>
      </c>
      <c r="NF266" s="812" t="str">
        <f>IF(Table1[[#This Row],[Verschluss - B3 - Virgin Material]]="","",VLOOKUP(Table1[[#This Row],[Verschluss - B3 - Virgin Material]],'DD FD'!AJ:AK,2,FALSE))</f>
        <v/>
      </c>
      <c r="NG266" s="813" t="str">
        <f>IF(Table1[[#This Row],[Verschluss - B3 - Virgin Material Anteil (in %)]]="","",Table1[[#This Row],[Verschluss - B3 - Virgin Material Anteil (in %)]])</f>
        <v/>
      </c>
      <c r="NH266" s="812" t="str">
        <f>IF(Table1[[#This Row],[Verschluss - B3 - Recyceltes Material]]="","",VLOOKUP(Table1[[#This Row],[Verschluss - B3 - Recyceltes Material]],'DD FD'!AL:AM,2,FALSE))</f>
        <v/>
      </c>
      <c r="NI266" s="813" t="str">
        <f>IF(Table1[[#This Row],[Verschluss - B3 - Recyceltes Material Anteil (in %)]]="","",Table1[[#This Row],[Verschluss - B3 - Recyceltes Material Anteil (in %)]])</f>
        <v/>
      </c>
      <c r="NJ266" s="812" t="str">
        <f>IF(Table1[[#This Row],[Verschluss - B3 - Beschichtung]]="","",VLOOKUP(Table1[[#This Row],[Verschluss - B3 - Beschichtung]],'DD FD'!AE:AF,2,FALSE))</f>
        <v/>
      </c>
      <c r="NK266" s="815" t="str">
        <f>IF(Table1[[#This Row],[Verschluss - B3 - Beschichtung Anteil (in %)]]="","",Table1[[#This Row],[Verschluss - B3 - Beschichtung Anteil (in %)]])</f>
        <v/>
      </c>
      <c r="NL266" s="811" t="str">
        <f>IF(Table1[[#This Row],[Etikett - B1 - Art]]="","",VLOOKUP(Table1[[#This Row],[Etikett - B1 - Art]],'DD FD'!F:G,2,FALSE))</f>
        <v/>
      </c>
      <c r="NM266" s="812" t="str">
        <f>IF(Table1[[#This Row],[Etikett - B1 - Fraktion]]="","",VLOOKUP(Table1[[#This Row],[Etikett - B1 - Fraktion]],'DD FD'!H:J,3,FALSE))</f>
        <v/>
      </c>
      <c r="NN266" s="809" t="str">
        <f>IF(Table1[[#This Row],[Etikett - B1 - Gewicht (in G)]]="","",Table1[[#This Row],[Etikett - B1 - Gewicht (in G)]])</f>
        <v/>
      </c>
      <c r="NO266" s="809" t="str">
        <f>IF(Table1[[#This Row],[Etikett - B1 - Lizenzierungs-pflichtig? (X=Ja)]]="","",Table1[[#This Row],[Etikett - B1 - Lizenzierungs-pflichtig? (X=Ja)]])</f>
        <v/>
      </c>
      <c r="NP266" s="809" t="str">
        <f>IF(Table1[[#This Row],[Etikett - B1 - Trennbar vom Hauptkörper? (X=Ja)]]="","",Table1[[#This Row],[Etikett - B1 - Trennbar vom Hauptkörper? (X=Ja)]])</f>
        <v/>
      </c>
      <c r="NQ266" s="812" t="str">
        <f>IF(Table1[[#This Row],[Etikett - B1 - Virgin Material]]="","",VLOOKUP(Table1[[#This Row],[Etikett - B1 - Virgin Material]],'DD FD'!AJ:AK,2,FALSE))</f>
        <v/>
      </c>
      <c r="NR266" s="813" t="str">
        <f>IF(Table1[[#This Row],[Etikett - B1 - Virgin Material Anteil (in %)]]="","",Table1[[#This Row],[Etikett - B1 - Virgin Material Anteil (in %)]])</f>
        <v/>
      </c>
      <c r="NS266" s="812" t="str">
        <f>IF(Table1[[#This Row],[Etikett - B1 - Recyceltes Material]]="","",VLOOKUP(Table1[[#This Row],[Etikett - B1 - Recyceltes Material]],'DD FD'!AL:AM,2,FALSE))</f>
        <v/>
      </c>
      <c r="NT266" s="813" t="str">
        <f>IF(Table1[[#This Row],[Etikett - B1 - Recyceltes Material Anteil (in %)]]="","",Table1[[#This Row],[Etikett - B1 - Recyceltes Material Anteil (in %)]])</f>
        <v/>
      </c>
      <c r="NU266" s="812" t="str">
        <f>IF(Table1[[#This Row],[Etikett - B1 - Beschichtung]]="","",VLOOKUP(Table1[[#This Row],[Etikett - B1 - Beschichtung]],'DD FD'!AE:AF,2,FALSE))</f>
        <v/>
      </c>
      <c r="NV266" s="815" t="str">
        <f>IF(Table1[[#This Row],[Etikett - B1 - Beschichtung Anteil (in %)]]="","",Table1[[#This Row],[Etikett - B1 - Beschichtung Anteil (in %)]])</f>
        <v/>
      </c>
      <c r="NW266" s="811" t="str">
        <f>IF(Table1[[#This Row],[Etikett - B2 - Art]]="","",VLOOKUP(Table1[[#This Row],[Etikett - B2 - Art]],'DD FD'!F:G,2,FALSE))</f>
        <v/>
      </c>
      <c r="NX266" s="812" t="str">
        <f>IF(Table1[[#This Row],[Etikett - B2 - Fraktion]]="","",VLOOKUP(Table1[[#This Row],[Etikett - B2 - Fraktion]],'DD FD'!H:J,3,FALSE))</f>
        <v/>
      </c>
      <c r="NY266" s="809" t="str">
        <f>IF(Table1[[#This Row],[Etikett - B2 - Gewicht (in G)]]="","",Table1[[#This Row],[Etikett - B2 - Gewicht (in G)]])</f>
        <v/>
      </c>
      <c r="NZ266" s="809" t="str">
        <f>IF(Table1[[#This Row],[Etikett - B2 - Lizenzierungs-pflichtig? (X=Ja)]]="","",Table1[[#This Row],[Etikett - B2 - Lizenzierungs-pflichtig? (X=Ja)]])</f>
        <v/>
      </c>
      <c r="OA266" s="809" t="str">
        <f>IF(Table1[[#This Row],[Etikett - B2 - Trennbar vom Hauptkörper? (X=Ja)]]="","",Table1[[#This Row],[Etikett - B2 - Trennbar vom Hauptkörper? (X=Ja)]])</f>
        <v/>
      </c>
      <c r="OB266" s="812" t="str">
        <f>IF(Table1[[#This Row],[Etikett - B2 - Virgin Material]]="","",VLOOKUP(Table1[[#This Row],[Etikett - B2 - Virgin Material]],'DD FD'!AJ:AK,2,FALSE))</f>
        <v/>
      </c>
      <c r="OC266" s="813" t="str">
        <f>IF(Table1[[#This Row],[Etikett - B2 - Virgin Material Anteil (in %)]]="","",Table1[[#This Row],[Etikett - B2 - Virgin Material Anteil (in %)]])</f>
        <v/>
      </c>
      <c r="OD266" s="812" t="str">
        <f>IF(Table1[[#This Row],[Etikett - B2 - Recyceltes Material]]="","",VLOOKUP(Table1[[#This Row],[Etikett - B2 - Recyceltes Material]],'DD FD'!AL:AM,2,FALSE))</f>
        <v/>
      </c>
      <c r="OE266" s="813" t="str">
        <f>IF(Table1[[#This Row],[Etikett - B2 - Recyceltes Material Anteil (in %)]]="","",Table1[[#This Row],[Etikett - B2 - Recyceltes Material Anteil (in %)]])</f>
        <v/>
      </c>
      <c r="OF266" s="812" t="str">
        <f>IF(Table1[[#This Row],[Etikett - B2 - Beschichtung]]="","",VLOOKUP(Table1[[#This Row],[Etikett - B2 - Beschichtung]],'DD FD'!AE:AF,2,FALSE))</f>
        <v/>
      </c>
      <c r="OG266" s="815" t="str">
        <f>IF(Table1[[#This Row],[Etikett - B2 - Beschichtung Anteil (in %)]]="","",Table1[[#This Row],[Etikett - B2 - Beschichtung Anteil (in %)]])</f>
        <v/>
      </c>
      <c r="OH266" s="811" t="str">
        <f>IF(Table1[[#This Row],[Etikett - B3 - Art]]="","",VLOOKUP(Table1[[#This Row],[Etikett - B3 - Art]],'DD FD'!F:G,2,FALSE))</f>
        <v/>
      </c>
      <c r="OI266" s="812" t="str">
        <f>IF(Table1[[#This Row],[Etikett - B3 - Fraktion]]="","",VLOOKUP(Table1[[#This Row],[Etikett - B3 - Fraktion]],'DD FD'!H:J,3,FALSE))</f>
        <v/>
      </c>
      <c r="OJ266" s="809" t="str">
        <f>IF(Table1[[#This Row],[Etikett - B3 - Gewicht (in G)]]="","",Table1[[#This Row],[Etikett - B3 - Gewicht (in G)]])</f>
        <v/>
      </c>
      <c r="OK266" s="809" t="str">
        <f>IF(Table1[[#This Row],[Etikett - B3 - Lizenzierungs-pflichtig? (X=Ja)]]="","",Table1[[#This Row],[Etikett - B3 - Lizenzierungs-pflichtig? (X=Ja)]])</f>
        <v/>
      </c>
      <c r="OL266" s="809" t="str">
        <f>IF(Table1[[#This Row],[Etikett - B3 - Trennbar vom Hauptkörper? (X=Ja)]]="","",Table1[[#This Row],[Etikett - B3 - Trennbar vom Hauptkörper? (X=Ja)]])</f>
        <v/>
      </c>
      <c r="OM266" s="812" t="str">
        <f>IF(Table1[[#This Row],[Etikett - B3 - Virgin Material]]="","",VLOOKUP(Table1[[#This Row],[Etikett - B3 - Virgin Material]],'DD FD'!AJ:AK,2,FALSE))</f>
        <v/>
      </c>
      <c r="ON266" s="813" t="str">
        <f>IF(Table1[[#This Row],[Etikett - B3 - Virgin Material Anteil (in %)]]="","",Table1[[#This Row],[Etikett - B3 - Virgin Material Anteil (in %)]])</f>
        <v/>
      </c>
      <c r="OO266" s="812" t="str">
        <f>IF(Table1[[#This Row],[Etikett - B3 - Recyceltes Material]]="","",VLOOKUP(Table1[[#This Row],[Etikett - B3 - Recyceltes Material]],'DD FD'!AL:AM,2,FALSE))</f>
        <v/>
      </c>
      <c r="OP266" s="813" t="str">
        <f>IF(Table1[[#This Row],[Etikett - B3 - Recyceltes Material Anteil (in %)]]="","",Table1[[#This Row],[Etikett - B3 - Recyceltes Material Anteil (in %)]])</f>
        <v/>
      </c>
      <c r="OQ266" s="812" t="str">
        <f>IF(Table1[[#This Row],[Etikett - B3 - Beschichtung]]="","",VLOOKUP(Table1[[#This Row],[Etikett - B3 - Beschichtung]],'DD FD'!AE:AF,2,FALSE))</f>
        <v/>
      </c>
      <c r="OR266" s="861" t="str">
        <f>IF(Table1[[#This Row],[Etikett - B3 - Beschichtung Anteil (in %)]]="","",Table1[[#This Row],[Etikett - B3 - Beschichtung Anteil (in %)]])</f>
        <v/>
      </c>
      <c r="OS266" s="866">
        <f>ROUNDUP(SUM(
IF(AND(LB266='DD FD'!$J$7,LD266='DD FD'!$AI$3),LC266,0),
IF(AND(LL266='DD FD'!$J$7,LN266='DD FD'!$AI$3),LM266,0),
IF(AND(LV266='DD FD'!$J$7,LX266='DD FD'!$AI$3),LW266,0),
IF(AND(MF266='DD FD'!$J$7,MH266='DD FD'!$AI$3),MG266,0),
IF(AND(MQ266='DD FD'!$J$7,MS266='DD FD'!$AI$3),MR266,0),
IF(AND(NB266='DD FD'!$J$7,ND266='DD FD'!$AI$3),NC266,0),
IF(AND(NM266='DD FD'!$J$7,NO266='DD FD'!$AI$3),NN266,0),
IF(AND(NX266='DD FD'!$J$7,NZ266='DD FD'!$AI$3),NY266,0),
IF(AND(OI266='DD FD'!$J$7,OK266='DD FD'!$AI$3),OJ266,0),
),2)</f>
        <v>0</v>
      </c>
      <c r="OT266" s="865">
        <f>ROUNDUP(SUM(
IF(AND(LB266='DD FD'!$J$6,LD266='DD FD'!$AI$3),LC266,0),
IF(AND(LL266='DD FD'!$J$6,LN266='DD FD'!$AI$3),LM266,0),
IF(AND(LV266='DD FD'!$J$6,LX266='DD FD'!$AI$3),LW266,0),
IF(AND(MF266='DD FD'!$J$6,MH266='DD FD'!$AI$3),MG266,0),
IF(AND(MQ266='DD FD'!$J$6,MS266='DD FD'!$AI$3),MR266,0),
IF(AND(NB266='DD FD'!$J$6,ND266='DD FD'!$AI$3),NC266,0),
IF(AND(NM266='DD FD'!$J$6,NO266='DD FD'!$AI$3),NN266,0),
IF(AND(NX266='DD FD'!$J$6,NZ266='DD FD'!$AI$3),NY266,0),
IF(AND(OI266='DD FD'!$J$6,OK266='DD FD'!$AI$3),OJ266,0),
),2)</f>
        <v>0</v>
      </c>
      <c r="OU266" s="865">
        <f>ROUNDUP(SUM(
IF(AND(LB266='DD FD'!$J$10,LD266='DD FD'!$AI$3),LC266,0),
IF(AND(LL266='DD FD'!$J$10,LN266='DD FD'!$AI$3),LM266,0),
IF(AND(LV266='DD FD'!$J$10,LX266='DD FD'!$AI$3),LW266,0),
IF(AND(MF266='DD FD'!$J$10,MH266='DD FD'!$AI$3),MG266,0),
IF(AND(MQ266='DD FD'!$J$10,MS266='DD FD'!$AI$3),MR266,0),
IF(AND(NB266='DD FD'!$J$10,ND266='DD FD'!$AI$3),NC266,0),
IF(AND(NM266='DD FD'!$J$10,NO266='DD FD'!$AI$3),NN266,0),
IF(AND(NX266='DD FD'!$J$10,NZ266='DD FD'!$AI$3),NY266,0),
IF(AND(OI266='DD FD'!$J$10,OK266='DD FD'!$AI$3),OJ266,0),
),2)</f>
        <v>0</v>
      </c>
      <c r="OV266" s="865">
        <f>ROUNDUP(SUM(
IF(AND(LB266='DD FD'!$J$8,LD266='DD FD'!$AI$3),LC266,0),
IF(AND(LL266='DD FD'!$J$8,LN266='DD FD'!$AI$3),LM266,0),
IF(AND(LV266='DD FD'!$J$8,LX266='DD FD'!$AI$3),LW266,0),
IF(AND(MF266='DD FD'!$J$8,MH266='DD FD'!$AI$3),MG266,0),
IF(AND(MQ266='DD FD'!$J$8,MS266='DD FD'!$AI$3),MR266,0),
IF(AND(NB266='DD FD'!$J$8,ND266='DD FD'!$AI$3),NC266,0),
IF(AND(NM266='DD FD'!$J$8,NO266='DD FD'!$AI$3),NN266,0),
IF(AND(NX266='DD FD'!$J$8,NZ266='DD FD'!$AI$3),NY266,0),
IF(AND(OI266='DD FD'!$J$8,OK266='DD FD'!$AI$3),OJ266,0),
),2)</f>
        <v>0</v>
      </c>
      <c r="OW266" s="865">
        <f>ROUNDUP(SUM(
IF(AND(LB266='DD FD'!$J$5,LD266='DD FD'!$AI$3),LC266,0),
IF(AND(LL266='DD FD'!$J$5,LN266='DD FD'!$AI$3),LM266,0),
IF(AND(LV266='DD FD'!$J$5,LX266='DD FD'!$AI$3),LW266,0),
IF(AND(MF266='DD FD'!$J$5,MH266='DD FD'!$AI$3),MG266,0),
IF(AND(MQ266='DD FD'!$J$5,MS266='DD FD'!$AI$3),MR266,0),
IF(AND(NB266='DD FD'!$J$5,ND266='DD FD'!$AI$3),NC266,0),
IF(AND(NM266='DD FD'!$J$5,NO266='DD FD'!$AI$3),NN266,0),
IF(AND(NX266='DD FD'!$J$5,NZ266='DD FD'!$AI$3),NY266,0),
IF(AND(OI266='DD FD'!$J$5,OK266='DD FD'!$AI$3),OJ266,0),
),2)</f>
        <v>0</v>
      </c>
      <c r="OX266" s="865">
        <f>ROUNDUP(SUM(
IF(AND(LB266='DD FD'!$J$9,LD266='DD FD'!$AI$3),LC266,0),
IF(AND(LL266='DD FD'!$J$9,LN266='DD FD'!$AI$3),LM266,0),
IF(AND(LV266='DD FD'!$J$9,LX266='DD FD'!$AI$3),LW266,0),
IF(AND(MF266='DD FD'!$J$9,MH266='DD FD'!$AI$3),MG266,0),
IF(AND(MQ266='DD FD'!$J$9,MS266='DD FD'!$AI$3),MR266,0),
IF(AND(NB266='DD FD'!$J$9,ND266='DD FD'!$AI$3),NC266,0),
IF(AND(NM266='DD FD'!$J$9,NO266='DD FD'!$AI$3),NN266,0),
IF(AND(NX266='DD FD'!$J$9,NZ266='DD FD'!$AI$3),NY266,0),
IF(AND(OI266='DD FD'!$J$9,OK266='DD FD'!$AI$3),OJ266,0),
),2)</f>
        <v>0</v>
      </c>
      <c r="OY266" s="865">
        <f>ROUNDUP(SUM(
IF(AND(LB266='DD FD'!$J$4,LD266='DD FD'!$AI$3),LC266,0),
IF(AND(LL266='DD FD'!$J$4,LN266='DD FD'!$AI$3),LM266,0),
IF(AND(LV266='DD FD'!$J$4,LX266='DD FD'!$AI$3),LW266,0),
IF(AND(MF266='DD FD'!$J$4,MH266='DD FD'!$AI$3),MG266,0),
IF(AND(MQ266='DD FD'!$J$4,MS266='DD FD'!$AI$3),MR266,0),
IF(AND(NB266='DD FD'!$J$4,ND266='DD FD'!$AI$3),NC266,0),
IF(AND(NM266='DD FD'!$J$4,NO266='DD FD'!$AI$3),NN266,0),
IF(AND(NX266='DD FD'!$J$4,NZ266='DD FD'!$AI$3),NY266,0),
IF(AND(OI266='DD FD'!$J$4,OK266='DD FD'!$AI$3),OJ266,0),
),2)</f>
        <v>0</v>
      </c>
      <c r="OZ266" s="867">
        <f>ROUNDUP(SUM(
IF(AND(LB266='DD FD'!$J$11,LD266='DD FD'!$AI$3),LC266,0),
IF(AND(LL266='DD FD'!$J$11,LN266='DD FD'!$AI$3),LM266,0),
IF(AND(LV266='DD FD'!$J$11,LX266='DD FD'!$AI$3),LW266,0),
IF(AND(MF266='DD FD'!$J$11,MH266='DD FD'!$AI$3),MG266,0),
IF(AND(MQ266='DD FD'!$J$11,MS266='DD FD'!$AI$3),MR266,0),
IF(AND(NB266='DD FD'!$J$11,ND266='DD FD'!$AI$3),NC266,0),
IF(AND(NM266='DD FD'!$J$11,NO266='DD FD'!$AI$3),NN266,0),
IF(AND(NX266='DD FD'!$J$11,NZ266='DD FD'!$AI$3),NY266,0),
IF(AND(OI266='DD FD'!$J$11,OK266='DD FD'!$AI$3),OJ266,0),
),2)</f>
        <v>0</v>
      </c>
    </row>
    <row r="267" spans="1:416">
      <c r="A267" s="663"/>
      <c r="B267" s="182"/>
      <c r="C267" s="282"/>
      <c r="D267" s="282"/>
      <c r="E267" s="183"/>
      <c r="F267" s="355"/>
      <c r="G267" s="359"/>
      <c r="H267" s="664"/>
      <c r="I267" s="173"/>
      <c r="J267" s="161" t="str">
        <f t="shared" si="108"/>
        <v/>
      </c>
      <c r="K267" s="633" t="str">
        <f t="shared" si="125"/>
        <v/>
      </c>
      <c r="L267" s="636"/>
      <c r="M267" s="124" t="str">
        <f t="shared" si="126"/>
        <v/>
      </c>
      <c r="N267" s="125" t="str">
        <f t="shared" si="109"/>
        <v/>
      </c>
      <c r="O267" s="175"/>
      <c r="P267" s="175"/>
      <c r="Q267" s="126" t="str">
        <f t="shared" si="127"/>
        <v/>
      </c>
      <c r="R267" s="184"/>
      <c r="S267" s="184"/>
      <c r="T267" s="182"/>
      <c r="U267" s="182"/>
      <c r="V267" s="182"/>
      <c r="W267" s="358"/>
      <c r="X267" s="182"/>
      <c r="Y267" s="183"/>
      <c r="Z267" s="123"/>
      <c r="AA267" s="176"/>
      <c r="AB267" s="176"/>
      <c r="AC267" s="176"/>
      <c r="AD267" s="176"/>
      <c r="AE267" s="176"/>
      <c r="AF267" s="176"/>
      <c r="AG267" s="127" t="str">
        <f t="shared" si="128"/>
        <v/>
      </c>
      <c r="AH267" s="127" t="str">
        <f t="shared" si="129"/>
        <v/>
      </c>
      <c r="AI267" s="370"/>
      <c r="AJ267" s="635"/>
      <c r="AK267" s="619" t="str">
        <f t="shared" si="130"/>
        <v/>
      </c>
      <c r="AL267" s="124" t="str">
        <f t="shared" si="110"/>
        <v/>
      </c>
      <c r="AM267" s="124" t="str">
        <f t="shared" si="111"/>
        <v/>
      </c>
      <c r="AN267" s="124" t="str">
        <f t="shared" si="112"/>
        <v/>
      </c>
      <c r="AO267" s="124" t="str">
        <f t="shared" si="113"/>
        <v/>
      </c>
      <c r="AP267" s="184"/>
      <c r="AQ267" s="182"/>
      <c r="AR267" s="182"/>
      <c r="AS267" s="182"/>
      <c r="AT267" s="182"/>
      <c r="AU267" s="127" t="str">
        <f t="shared" si="114"/>
        <v/>
      </c>
      <c r="AV267" s="354"/>
      <c r="AW267" s="127" t="str">
        <f t="shared" si="115"/>
        <v/>
      </c>
      <c r="AX267" s="144" t="str">
        <f t="shared" si="116"/>
        <v/>
      </c>
      <c r="AY267" s="182"/>
      <c r="AZ267" s="23"/>
      <c r="BA267" s="23"/>
      <c r="BB267" s="183"/>
      <c r="BC267" s="622"/>
      <c r="BD267" s="649" t="str">
        <f t="shared" si="131"/>
        <v/>
      </c>
      <c r="BE267" s="354"/>
      <c r="BF267" s="192" t="str">
        <f t="shared" si="132"/>
        <v/>
      </c>
      <c r="BG267" s="159"/>
      <c r="BH267" s="159"/>
      <c r="BI267" s="182"/>
      <c r="BJ267" s="194"/>
      <c r="BK267" s="194"/>
      <c r="BL267" s="194"/>
      <c r="BM267" s="127" t="str">
        <f t="shared" si="117"/>
        <v/>
      </c>
      <c r="BN267" s="194"/>
      <c r="BO267" s="178" t="str">
        <f t="shared" si="118"/>
        <v/>
      </c>
      <c r="BP267" s="191"/>
      <c r="BQ267" s="182"/>
      <c r="BR267" s="23"/>
      <c r="BS267" s="23"/>
      <c r="BT267" s="23"/>
      <c r="BU267" s="651"/>
      <c r="BV267" s="647"/>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633" t="str">
        <f t="shared" si="133"/>
        <v/>
      </c>
      <c r="DY267" s="736"/>
      <c r="DZ267" s="334"/>
      <c r="EA267" s="736"/>
      <c r="EB267" s="197"/>
      <c r="EC267" s="194"/>
      <c r="ED267" s="197"/>
      <c r="EE267" s="197"/>
      <c r="EF267" s="194"/>
      <c r="EG267" s="194"/>
      <c r="EH267" s="194"/>
      <c r="EI267" s="123" t="str">
        <f t="shared" si="119"/>
        <v/>
      </c>
      <c r="EJ267" s="194"/>
      <c r="EK267" s="620" t="str">
        <f t="shared" si="120"/>
        <v/>
      </c>
      <c r="EL267" s="756"/>
      <c r="EM267" s="620" t="str">
        <f t="shared" si="134"/>
        <v/>
      </c>
      <c r="EN267" s="733"/>
      <c r="EO267" s="163"/>
      <c r="EP267" s="163"/>
      <c r="EQ267" s="163"/>
      <c r="ER267" s="163"/>
      <c r="ES267" s="163"/>
      <c r="ET267" s="163"/>
      <c r="EU267" s="163"/>
      <c r="EV267" s="163"/>
      <c r="EW267" s="163"/>
      <c r="EX267" s="163"/>
      <c r="EY267" s="163"/>
      <c r="EZ267" s="163"/>
      <c r="FA267" s="163"/>
      <c r="FB267" s="163"/>
      <c r="FC267" s="742"/>
      <c r="FD267" s="648" t="str">
        <f t="shared" si="121"/>
        <v/>
      </c>
      <c r="FE267" s="183"/>
      <c r="FF267" s="201"/>
      <c r="FG267" s="201"/>
      <c r="FH267" s="201"/>
      <c r="FI267" s="201"/>
      <c r="FJ267" s="201"/>
      <c r="FK267" s="201"/>
      <c r="FL267" s="182"/>
      <c r="FM267" s="182"/>
      <c r="FN267" s="334"/>
      <c r="FO267" s="123" t="str">
        <f t="shared" si="122"/>
        <v/>
      </c>
      <c r="FP267" s="889" t="str">
        <f>IF(Table1[[#This Row],[Baumwollanteil (in %)]]&lt;&gt;"","05","")</f>
        <v/>
      </c>
      <c r="FQ267" s="999"/>
      <c r="FR267" s="179" t="str">
        <f t="shared" si="123"/>
        <v/>
      </c>
      <c r="FS267" s="175"/>
      <c r="FT267" s="175"/>
      <c r="FU267" s="175"/>
      <c r="FV267" s="745" t="str">
        <f t="shared" si="124"/>
        <v/>
      </c>
      <c r="FZ267" s="24"/>
      <c r="GA267" s="24"/>
      <c r="GC267" s="1010" t="str">
        <f>IF(Table1[[#This Row],[Global Trade Item Number (GTIN)]]="","",Table1[[#This Row],[Global Trade Item Number (GTIN)]])</f>
        <v/>
      </c>
      <c r="GD267" s="790" t="str">
        <f>IF(Table1[[#This Row],[WAWI-Nr./ Kreditoren-Nummer
(ASDV)]]&lt;&gt;"",Table1[[#This Row],[WAWI-Nr./ Kreditoren-Nummer
(ASDV)]],"")</f>
        <v/>
      </c>
      <c r="GE267" s="190"/>
      <c r="GF267" s="790" t="str">
        <f>IF(Table1[[#This Row],[Gültig ab (Datum)]]&lt;&gt;"","31.12.9999","")</f>
        <v/>
      </c>
      <c r="GG267" s="190"/>
      <c r="GH267" s="190"/>
      <c r="GI267" s="616"/>
      <c r="GJ267" s="765"/>
      <c r="GK267" s="763"/>
      <c r="GL267" s="617"/>
      <c r="GM267" s="617"/>
      <c r="GN267" s="617"/>
      <c r="GO267" s="617"/>
      <c r="GP267" s="617"/>
      <c r="GQ267" s="775"/>
      <c r="GR267" s="771"/>
      <c r="GS267" s="159"/>
      <c r="GT267" s="610"/>
      <c r="GU267" s="610"/>
      <c r="GV267" s="610"/>
      <c r="GW267" s="610"/>
      <c r="GX267" s="610"/>
      <c r="GY267" s="610"/>
      <c r="GZ267" s="610"/>
      <c r="HA267" s="610"/>
      <c r="HB267" s="771"/>
      <c r="HC267" s="610"/>
      <c r="HD267" s="610"/>
      <c r="HE267" s="610"/>
      <c r="HF267" s="610"/>
      <c r="HG267" s="610"/>
      <c r="HH267" s="610"/>
      <c r="HI267" s="610"/>
      <c r="HJ267" s="610"/>
      <c r="HK267" s="610"/>
      <c r="HL267" s="771"/>
      <c r="HM267" s="610"/>
      <c r="HN267" s="610"/>
      <c r="HO267" s="610"/>
      <c r="HP267" s="610"/>
      <c r="HQ267" s="610"/>
      <c r="HR267" s="610"/>
      <c r="HS267" s="610"/>
      <c r="HT267" s="610"/>
      <c r="HU267" s="610"/>
      <c r="HV267" s="771"/>
      <c r="HW267" s="610"/>
      <c r="HX267" s="610"/>
      <c r="HY267" s="610"/>
      <c r="HZ267" s="610"/>
      <c r="IA267" s="610"/>
      <c r="IB267" s="610"/>
      <c r="IC267" s="610"/>
      <c r="ID267" s="610"/>
      <c r="IE267" s="610"/>
      <c r="IF267" s="610"/>
      <c r="IG267" s="771"/>
      <c r="IH267" s="610"/>
      <c r="II267" s="610"/>
      <c r="IJ267" s="610"/>
      <c r="IK267" s="610"/>
      <c r="IL267" s="610"/>
      <c r="IM267" s="610"/>
      <c r="IN267" s="610"/>
      <c r="IO267" s="610"/>
      <c r="IP267" s="610"/>
      <c r="IQ267" s="610"/>
      <c r="IR267" s="771"/>
      <c r="IS267" s="610"/>
      <c r="IT267" s="610"/>
      <c r="IU267" s="610"/>
      <c r="IV267" s="610"/>
      <c r="IW267" s="610"/>
      <c r="IX267" s="610"/>
      <c r="IY267" s="610"/>
      <c r="IZ267" s="610"/>
      <c r="JA267" s="610"/>
      <c r="JB267" s="610"/>
      <c r="JC267" s="771"/>
      <c r="JD267" s="610"/>
      <c r="JE267" s="610"/>
      <c r="JF267" s="610"/>
      <c r="JG267" s="610"/>
      <c r="JH267" s="610"/>
      <c r="JI267" s="610"/>
      <c r="JJ267" s="610"/>
      <c r="JK267" s="610"/>
      <c r="JL267" s="610"/>
      <c r="JM267" s="827"/>
      <c r="JN267" s="771"/>
      <c r="JO267" s="610"/>
      <c r="JP267" s="610"/>
      <c r="JQ267" s="610"/>
      <c r="JR267" s="610"/>
      <c r="JS267" s="610"/>
      <c r="JT267" s="610"/>
      <c r="JU267" s="610"/>
      <c r="JV267" s="610"/>
      <c r="JW267" s="610"/>
      <c r="JX267" s="610"/>
      <c r="JY267" s="771"/>
      <c r="JZ267" s="610"/>
      <c r="KA267" s="610"/>
      <c r="KB267" s="610"/>
      <c r="KC267" s="610"/>
      <c r="KD267" s="610"/>
      <c r="KE267" s="610"/>
      <c r="KF267" s="610"/>
      <c r="KG267" s="610"/>
      <c r="KH267" s="610"/>
      <c r="KI267" s="610"/>
      <c r="KL267" s="803" t="str">
        <f>IF(Table1[[#This Row],[GTIN]]&lt;&gt;"",Table1[[#This Row],[GTIN]],"")</f>
        <v/>
      </c>
      <c r="KM267" s="804" t="str">
        <f>Table1[[#This Row],[Kreditor]]</f>
        <v/>
      </c>
      <c r="KN267" s="805" t="str">
        <f>IF(Table1[[#This Row],[Gültig ab (Datum)]]&lt;&gt;"",Table1[[#This Row],[Gültig ab (Datum)]],"")</f>
        <v/>
      </c>
      <c r="KO267" s="805" t="str">
        <f>Table1[[#This Row],[Gültig bis]]</f>
        <v/>
      </c>
      <c r="KP267" s="818" t="str">
        <f>IF(Table1[[#This Row],[Artikel verpackt? 
(X=Ja)]]="","",Table1[[#This Row],[Artikel verpackt? 
(X=Ja)]])</f>
        <v/>
      </c>
      <c r="KQ267" s="806" t="str">
        <f>IF(Table1[[#This Row],[Verpackung recyclingfähig?
(X=Ja)]]="","",Table1[[#This Row],[Verpackung recyclingfähig?
(X=Ja)]])</f>
        <v/>
      </c>
      <c r="KR267" s="807"/>
      <c r="KS267" s="808"/>
      <c r="KT267" s="809"/>
      <c r="KU267" s="809"/>
      <c r="KV267" s="809"/>
      <c r="KW267" s="809"/>
      <c r="KX267" s="809"/>
      <c r="KY267" s="809"/>
      <c r="KZ267" s="810"/>
      <c r="LA267" s="811" t="str">
        <f>IF(Table1[[#This Row],[Hauptkörper - B1 - Art]]="","",VLOOKUP(Table1[[#This Row],[Hauptkörper - B1 - Art]],'DD FD'!B:C,2,FALSE))</f>
        <v/>
      </c>
      <c r="LB267" s="812" t="str">
        <f>IF(Table1[[#This Row],[Hauptkörper - B1 - Fraktion]]="","",VLOOKUP(Table1[[#This Row],[Hauptkörper - B1 - Fraktion]],'DD FD'!H:J,3,FALSE))</f>
        <v/>
      </c>
      <c r="LC267" s="809" t="str">
        <f>IF(Table1[[#This Row],[Hauptkörper - B1 - Gewicht
(in G)]]="","",Table1[[#This Row],[Hauptkörper - B1 - Gewicht
(in G)]])</f>
        <v/>
      </c>
      <c r="LD267" s="809" t="str">
        <f>IF(Table1[[#This Row],[Hauptkörper - B1 - Lizenzierungs-pflichtig? (X=Ja)]]="","",Table1[[#This Row],[Hauptkörper - B1 - Lizenzierungs-pflichtig? (X=Ja)]])</f>
        <v/>
      </c>
      <c r="LE267" s="812" t="str">
        <f>IF(Table1[[#This Row],[Hauptkörper - B1 - Virgin Material]]="","",VLOOKUP(Table1[[#This Row],[Hauptkörper - B1 - Virgin Material]],'DD FD'!AJ:AK,2,FALSE))</f>
        <v/>
      </c>
      <c r="LF267" s="813" t="str">
        <f>IF(Table1[[#This Row],[Hauptkörper - B1 - Virgin Material Anteil (in %)]]="","",Table1[[#This Row],[Hauptkörper - B1 - Virgin Material Anteil (in %)]])</f>
        <v/>
      </c>
      <c r="LG267" s="812" t="str">
        <f>IF(Table1[[#This Row],[Hauptkörper - B1 - Recyceltes Material]]="","",VLOOKUP(Table1[[#This Row],[Hauptkörper - B1 - Recyceltes Material]],'DD FD'!AL:AM,2,FALSE))</f>
        <v/>
      </c>
      <c r="LH267" s="813" t="str">
        <f>IF(Table1[[#This Row],[Hauptkörper - B1 - Recyceltes Material Anteil (in %)]]="","",Table1[[#This Row],[Hauptkörper - B1 - Recyceltes Material Anteil (in %)]])</f>
        <v/>
      </c>
      <c r="LI267" s="814" t="str">
        <f>IF(Table1[[#This Row],[Hauptkörper - B1 - Beschichtung]]="","",VLOOKUP(Table1[[#This Row],[Hauptkörper - B1 - Beschichtung]],'DD FD'!AE:AF,2,FALSE))</f>
        <v/>
      </c>
      <c r="LJ267" s="815" t="str">
        <f>IF(Table1[[#This Row],[Hauptkörper - B1 - Beschichtung Anteil (in %)]]="","",Table1[[#This Row],[Hauptkörper - B1 - Beschichtung Anteil (in %)]])</f>
        <v/>
      </c>
      <c r="LK267" s="811" t="str">
        <f>IF(Table1[[#This Row],[Hauptkörper - B2 - Art]]="","",VLOOKUP(Table1[[#This Row],[Hauptkörper - B2 - Art]],'DD FD'!B:C,2,FALSE))</f>
        <v/>
      </c>
      <c r="LL267" s="812" t="str">
        <f>IF(Table1[[#This Row],[Hauptkörper - B2 - Fraktion]]="","",VLOOKUP(Table1[[#This Row],[Hauptkörper - B2 - Fraktion]],'DD FD'!H:J,3,FALSE))</f>
        <v/>
      </c>
      <c r="LM267" s="809" t="str">
        <f>IF(Table1[[#This Row],[Hauptkörper - B2 - Gewicht
(in G)]]="","",Table1[[#This Row],[Hauptkörper - B2 - Gewicht
(in G)]])</f>
        <v/>
      </c>
      <c r="LN267" s="809" t="str">
        <f>IF(Table1[[#This Row],[Hauptkörper - B2 - Lizenzierungs-pflichtig? (X=Ja)]]="","",Table1[[#This Row],[Hauptkörper - B2 - Lizenzierungs-pflichtig? (X=Ja)]])</f>
        <v/>
      </c>
      <c r="LO267" s="812" t="str">
        <f>IF(Table1[[#This Row],[Hauptkörper - B2 - Virgin Material]]="","",VLOOKUP(Table1[[#This Row],[Hauptkörper - B2 - Virgin Material]],'DD FD'!AJ:AK,2,FALSE))</f>
        <v/>
      </c>
      <c r="LP267" s="813" t="str">
        <f>IF(Table1[[#This Row],[Hauptkörper - B2 - Virgin Material Anteil (in %)]]="","",Table1[[#This Row],[Hauptkörper - B2 - Virgin Material Anteil (in %)]])</f>
        <v/>
      </c>
      <c r="LQ267" s="812" t="str">
        <f>IF(Table1[[#This Row],[Hauptkörper - B2 - Recyceltes Material]]="","",VLOOKUP(Table1[[#This Row],[Hauptkörper - B2 - Recyceltes Material]],'DD FD'!AL:AM,2,FALSE))</f>
        <v/>
      </c>
      <c r="LR267" s="813" t="str">
        <f>IF(Table1[[#This Row],[Hauptkörper - B2 - Recyceltes Material Anteil (in %)]]="","",Table1[[#This Row],[Hauptkörper - B2 - Recyceltes Material Anteil (in %)]])</f>
        <v/>
      </c>
      <c r="LS267" s="812" t="str">
        <f>IF(Table1[[#This Row],[Hauptkörper - B2 - Beschichtung]]="","",VLOOKUP(Table1[[#This Row],[Hauptkörper - B2 - Beschichtung]],'DD FD'!AE:AF,2,FALSE))</f>
        <v/>
      </c>
      <c r="LT267" s="815" t="str">
        <f>IF(Table1[[#This Row],[Hauptkörper - B2 - Beschichtung Anteil (in %)]]="","",Table1[[#This Row],[Hauptkörper - B2 - Beschichtung Anteil (in %)]])</f>
        <v/>
      </c>
      <c r="LU267" s="811" t="str">
        <f>IF(Table1[[#This Row],[Hauptkörper - B3 - Art]]="","",VLOOKUP(Table1[[#This Row],[Hauptkörper - B3 - Art]],'DD FD'!B:C,2,FALSE))</f>
        <v/>
      </c>
      <c r="LV267" s="812" t="str">
        <f>IF(Table1[[#This Row],[Hauptkörper - B3 - Fraktion]]="","",VLOOKUP(Table1[[#This Row],[Hauptkörper - B3 - Fraktion]],'DD FD'!H:J,3,FALSE))</f>
        <v/>
      </c>
      <c r="LW267" s="809" t="str">
        <f>IF(Table1[[#This Row],[Hauptkörper - B3 - Gewicht
(in G)]]="","",Table1[[#This Row],[Hauptkörper - B3 - Gewicht
(in G)]])</f>
        <v/>
      </c>
      <c r="LX267" s="809" t="str">
        <f>IF(Table1[[#This Row],[Hauptkörper - B3 - Lizenzierungs-pflichtig? (X=Ja)]]="","",Table1[[#This Row],[Hauptkörper - B3 - Lizenzierungs-pflichtig? (X=Ja)]])</f>
        <v/>
      </c>
      <c r="LY267" s="812" t="str">
        <f>IF(Table1[[#This Row],[Hauptkörper - B3 - Virgin Material]]="","",VLOOKUP(Table1[[#This Row],[Hauptkörper - B3 - Virgin Material]],'DD FD'!AJ:AK,2,FALSE))</f>
        <v/>
      </c>
      <c r="LZ267" s="813" t="str">
        <f>IF(Table1[[#This Row],[Hauptkörper - B3 - Virgin Material Anteil (in %)]]="","",Table1[[#This Row],[Hauptkörper - B3 - Virgin Material Anteil (in %)]])</f>
        <v/>
      </c>
      <c r="MA267" s="812" t="str">
        <f>IF(Table1[[#This Row],[Hauptkörper - B3 - Recyceltes Material]]="","",VLOOKUP(Table1[[#This Row],[Hauptkörper - B3 - Recyceltes Material]],'DD FD'!AL:AM,2,FALSE))</f>
        <v/>
      </c>
      <c r="MB267" s="813" t="str">
        <f>IF(Table1[[#This Row],[Hauptkörper - B3 - Recyceltes Material Anteil (in %)]]="","",Table1[[#This Row],[Hauptkörper - B3 - Recyceltes Material Anteil (in %)]])</f>
        <v/>
      </c>
      <c r="MC267" s="812" t="str">
        <f>IF(Table1[[#This Row],[Hauptkörper - B3 - Beschichtung]]="","",VLOOKUP(Table1[[#This Row],[Hauptkörper - B3 - Beschichtung]],'DD FD'!AE:AF,2,FALSE))</f>
        <v/>
      </c>
      <c r="MD267" s="815" t="str">
        <f>IF(Table1[[#This Row],[Hauptkörper - B3 - Beschichtung Anteil (in %)]]="","",Table1[[#This Row],[Hauptkörper - B3 - Beschichtung Anteil (in %)]])</f>
        <v/>
      </c>
      <c r="ME267" s="811" t="str">
        <f>IF(Table1[[#This Row],[Verschluss - B1 - Art]]="","",VLOOKUP(Table1[[#This Row],[Verschluss - B1 - Art]],'DD FD'!D:E,2,FALSE))</f>
        <v/>
      </c>
      <c r="MF267" s="812" t="str">
        <f>IF(Table1[[#This Row],[Verschluss - B1 - Fraktion]]="","",VLOOKUP(Table1[[#This Row],[Verschluss - B1 - Fraktion]],'DD FD'!H:J,3,FALSE))</f>
        <v/>
      </c>
      <c r="MG267" s="809" t="str">
        <f>IF(Table1[[#This Row],[Verschluss - B1 - Gewicht (in G)]]="","",Table1[[#This Row],[Verschluss - B1 - Gewicht (in G)]])</f>
        <v/>
      </c>
      <c r="MH267" s="809" t="str">
        <f>IF(Table1[[#This Row],[Verschluss - B1 - Lizenzierungs-pflichtig? (X=Ja)]]="","",Table1[[#This Row],[Verschluss - B1 - Lizenzierungs-pflichtig? (X=Ja)]])</f>
        <v/>
      </c>
      <c r="MI267" s="809" t="str">
        <f>IF(Table1[[#This Row],[Verschluss - B1 - Trennbar vom Hauptkörper? (X=Ja)]]="","",Table1[[#This Row],[Verschluss - B1 - Trennbar vom Hauptkörper? (X=Ja)]])</f>
        <v/>
      </c>
      <c r="MJ267" s="812" t="str">
        <f>IF(Table1[[#This Row],[Verschluss - B1 - Virgin Material]]="","",VLOOKUP(Table1[[#This Row],[Verschluss - B1 - Virgin Material]],'DD FD'!AJ:AK,2,FALSE))</f>
        <v/>
      </c>
      <c r="MK267" s="813" t="str">
        <f>IF(Table1[[#This Row],[Verschluss - B1 - Virgin Material Anteil (in %)]]="","",Table1[[#This Row],[Verschluss - B1 - Virgin Material Anteil (in %)]])</f>
        <v/>
      </c>
      <c r="ML267" s="812" t="str">
        <f>IF(Table1[[#This Row],[Verschluss - B1 - Recyceltes Material]]="","",VLOOKUP(Table1[[#This Row],[Verschluss - B1 - Recyceltes Material]],'DD FD'!AL:AM,2,FALSE))</f>
        <v/>
      </c>
      <c r="MM267" s="813" t="str">
        <f>IF(Table1[[#This Row],[Verschluss - B1 - Recyceltes Material Anteil (in %)]]="","",Table1[[#This Row],[Verschluss - B1 - Recyceltes Material Anteil (in %)]])</f>
        <v/>
      </c>
      <c r="MN267" s="812" t="str">
        <f>IF(Table1[[#This Row],[Verschluss - B1 - Beschichtung]]="","",VLOOKUP(Table1[[#This Row],[Verschluss - B1 - Beschichtung]],'DD FD'!AE:AF,2,FALSE))</f>
        <v/>
      </c>
      <c r="MO267" s="815" t="str">
        <f>IF(Table1[[#This Row],[Verschluss - B1 - Beschichtung Anteil (in %)]]="","",Table1[[#This Row],[Verschluss - B1 - Beschichtung Anteil (in %)]])</f>
        <v/>
      </c>
      <c r="MP267" s="811" t="str">
        <f>IF(Table1[[#This Row],[Verschluss - B2 - Art]]="","",VLOOKUP(Table1[[#This Row],[Verschluss - B2 - Art]],'DD FD'!D:E,2,FALSE))</f>
        <v/>
      </c>
      <c r="MQ267" s="812" t="str">
        <f>IF(Table1[[#This Row],[Verschluss - B2 - Fraktion]]="","",VLOOKUP(Table1[[#This Row],[Verschluss - B2 - Fraktion]],'DD FD'!H:J,3,FALSE))</f>
        <v/>
      </c>
      <c r="MR267" s="809" t="str">
        <f>IF(Table1[[#This Row],[Verschluss - B2 - Gewicht (in G)]]="","",Table1[[#This Row],[Verschluss - B2 - Gewicht (in G)]])</f>
        <v/>
      </c>
      <c r="MS267" s="809" t="str">
        <f>IF(Table1[[#This Row],[Verschluss - B2 - Lizenzierungs-pflichtig? (X=Ja)]]="","",Table1[[#This Row],[Verschluss - B2 - Lizenzierungs-pflichtig? (X=Ja)]])</f>
        <v/>
      </c>
      <c r="MT267" s="809" t="str">
        <f>IF(Table1[[#This Row],[Verschluss - B2 - Trennbar vom Hauptkörper? (X=Ja)]]="","",Table1[[#This Row],[Verschluss - B2 - Trennbar vom Hauptkörper? (X=Ja)]])</f>
        <v/>
      </c>
      <c r="MU267" s="812" t="str">
        <f>IF(Table1[[#This Row],[Verschluss - B2 - Virgin Material]]="","",VLOOKUP(Table1[[#This Row],[Verschluss - B2 - Virgin Material]],'DD FD'!AJ:AK,2,FALSE))</f>
        <v/>
      </c>
      <c r="MV267" s="813" t="str">
        <f>IF(Table1[[#This Row],[Verschluss - B2 - Virgin Material Anteil (in %)]]="","",Table1[[#This Row],[Verschluss - B2 - Virgin Material Anteil (in %)]])</f>
        <v/>
      </c>
      <c r="MW267" s="812" t="str">
        <f>IF(Table1[[#This Row],[Verschluss - B2 - Recyceltes Material]]="","",VLOOKUP(Table1[[#This Row],[Verschluss - B2 - Recyceltes Material]],'DD FD'!AL:AM,2,FALSE))</f>
        <v/>
      </c>
      <c r="MX267" s="813" t="str">
        <f>IF(Table1[[#This Row],[Verschluss - B2 - Recyceltes Material Anteil (in %)]]="","",Table1[[#This Row],[Verschluss - B2 - Recyceltes Material Anteil (in %)]])</f>
        <v/>
      </c>
      <c r="MY267" s="812" t="str">
        <f>IF(Table1[[#This Row],[Verschluss - B2 - Beschichtung]]="","",VLOOKUP(Table1[[#This Row],[Verschluss - B2 - Beschichtung]],'DD FD'!AE:AF,2,FALSE))</f>
        <v/>
      </c>
      <c r="MZ267" s="815" t="str">
        <f>IF(Table1[[#This Row],[Verschluss - B2 - Beschichtung Anteil (in %)]]="","",Table1[[#This Row],[Verschluss - B2 - Beschichtung Anteil (in %)]])</f>
        <v/>
      </c>
      <c r="NA267" s="811" t="str">
        <f>IF(Table1[[#This Row],[Verschluss - B3 - Art]]="","",VLOOKUP(Table1[[#This Row],[Verschluss - B3 - Art]],'DD FD'!D:E,2,FALSE))</f>
        <v/>
      </c>
      <c r="NB267" s="812" t="str">
        <f>IF(Table1[[#This Row],[Verschluss - B3 - Fraktion]]="","",VLOOKUP(Table1[[#This Row],[Verschluss - B3 - Fraktion]],'DD FD'!H:J,3,FALSE))</f>
        <v/>
      </c>
      <c r="NC267" s="809" t="str">
        <f>IF(Table1[[#This Row],[Verschluss - B3 - Gewicht (in G)]]="","",Table1[[#This Row],[Verschluss - B3 - Gewicht (in G)]])</f>
        <v/>
      </c>
      <c r="ND267" s="809" t="str">
        <f>IF(Table1[[#This Row],[Verschluss - B3 - Lizenzierungs-pflichtig? (X=Ja)]]="","",Table1[[#This Row],[Verschluss - B3 - Lizenzierungs-pflichtig? (X=Ja)]])</f>
        <v/>
      </c>
      <c r="NE267" s="809" t="str">
        <f>IF(Table1[[#This Row],[Verschluss - B3 - Trennbar vom Hauptkörper? (X=Ja)]]="","",Table1[[#This Row],[Verschluss - B3 - Trennbar vom Hauptkörper? (X=Ja)]])</f>
        <v/>
      </c>
      <c r="NF267" s="812" t="str">
        <f>IF(Table1[[#This Row],[Verschluss - B3 - Virgin Material]]="","",VLOOKUP(Table1[[#This Row],[Verschluss - B3 - Virgin Material]],'DD FD'!AJ:AK,2,FALSE))</f>
        <v/>
      </c>
      <c r="NG267" s="813" t="str">
        <f>IF(Table1[[#This Row],[Verschluss - B3 - Virgin Material Anteil (in %)]]="","",Table1[[#This Row],[Verschluss - B3 - Virgin Material Anteil (in %)]])</f>
        <v/>
      </c>
      <c r="NH267" s="812" t="str">
        <f>IF(Table1[[#This Row],[Verschluss - B3 - Recyceltes Material]]="","",VLOOKUP(Table1[[#This Row],[Verschluss - B3 - Recyceltes Material]],'DD FD'!AL:AM,2,FALSE))</f>
        <v/>
      </c>
      <c r="NI267" s="813" t="str">
        <f>IF(Table1[[#This Row],[Verschluss - B3 - Recyceltes Material Anteil (in %)]]="","",Table1[[#This Row],[Verschluss - B3 - Recyceltes Material Anteil (in %)]])</f>
        <v/>
      </c>
      <c r="NJ267" s="812" t="str">
        <f>IF(Table1[[#This Row],[Verschluss - B3 - Beschichtung]]="","",VLOOKUP(Table1[[#This Row],[Verschluss - B3 - Beschichtung]],'DD FD'!AE:AF,2,FALSE))</f>
        <v/>
      </c>
      <c r="NK267" s="815" t="str">
        <f>IF(Table1[[#This Row],[Verschluss - B3 - Beschichtung Anteil (in %)]]="","",Table1[[#This Row],[Verschluss - B3 - Beschichtung Anteil (in %)]])</f>
        <v/>
      </c>
      <c r="NL267" s="811" t="str">
        <f>IF(Table1[[#This Row],[Etikett - B1 - Art]]="","",VLOOKUP(Table1[[#This Row],[Etikett - B1 - Art]],'DD FD'!F:G,2,FALSE))</f>
        <v/>
      </c>
      <c r="NM267" s="812" t="str">
        <f>IF(Table1[[#This Row],[Etikett - B1 - Fraktion]]="","",VLOOKUP(Table1[[#This Row],[Etikett - B1 - Fraktion]],'DD FD'!H:J,3,FALSE))</f>
        <v/>
      </c>
      <c r="NN267" s="809" t="str">
        <f>IF(Table1[[#This Row],[Etikett - B1 - Gewicht (in G)]]="","",Table1[[#This Row],[Etikett - B1 - Gewicht (in G)]])</f>
        <v/>
      </c>
      <c r="NO267" s="809" t="str">
        <f>IF(Table1[[#This Row],[Etikett - B1 - Lizenzierungs-pflichtig? (X=Ja)]]="","",Table1[[#This Row],[Etikett - B1 - Lizenzierungs-pflichtig? (X=Ja)]])</f>
        <v/>
      </c>
      <c r="NP267" s="809" t="str">
        <f>IF(Table1[[#This Row],[Etikett - B1 - Trennbar vom Hauptkörper? (X=Ja)]]="","",Table1[[#This Row],[Etikett - B1 - Trennbar vom Hauptkörper? (X=Ja)]])</f>
        <v/>
      </c>
      <c r="NQ267" s="812" t="str">
        <f>IF(Table1[[#This Row],[Etikett - B1 - Virgin Material]]="","",VLOOKUP(Table1[[#This Row],[Etikett - B1 - Virgin Material]],'DD FD'!AJ:AK,2,FALSE))</f>
        <v/>
      </c>
      <c r="NR267" s="813" t="str">
        <f>IF(Table1[[#This Row],[Etikett - B1 - Virgin Material Anteil (in %)]]="","",Table1[[#This Row],[Etikett - B1 - Virgin Material Anteil (in %)]])</f>
        <v/>
      </c>
      <c r="NS267" s="812" t="str">
        <f>IF(Table1[[#This Row],[Etikett - B1 - Recyceltes Material]]="","",VLOOKUP(Table1[[#This Row],[Etikett - B1 - Recyceltes Material]],'DD FD'!AL:AM,2,FALSE))</f>
        <v/>
      </c>
      <c r="NT267" s="813" t="str">
        <f>IF(Table1[[#This Row],[Etikett - B1 - Recyceltes Material Anteil (in %)]]="","",Table1[[#This Row],[Etikett - B1 - Recyceltes Material Anteil (in %)]])</f>
        <v/>
      </c>
      <c r="NU267" s="812" t="str">
        <f>IF(Table1[[#This Row],[Etikett - B1 - Beschichtung]]="","",VLOOKUP(Table1[[#This Row],[Etikett - B1 - Beschichtung]],'DD FD'!AE:AF,2,FALSE))</f>
        <v/>
      </c>
      <c r="NV267" s="815" t="str">
        <f>IF(Table1[[#This Row],[Etikett - B1 - Beschichtung Anteil (in %)]]="","",Table1[[#This Row],[Etikett - B1 - Beschichtung Anteil (in %)]])</f>
        <v/>
      </c>
      <c r="NW267" s="811" t="str">
        <f>IF(Table1[[#This Row],[Etikett - B2 - Art]]="","",VLOOKUP(Table1[[#This Row],[Etikett - B2 - Art]],'DD FD'!F:G,2,FALSE))</f>
        <v/>
      </c>
      <c r="NX267" s="812" t="str">
        <f>IF(Table1[[#This Row],[Etikett - B2 - Fraktion]]="","",VLOOKUP(Table1[[#This Row],[Etikett - B2 - Fraktion]],'DD FD'!H:J,3,FALSE))</f>
        <v/>
      </c>
      <c r="NY267" s="809" t="str">
        <f>IF(Table1[[#This Row],[Etikett - B2 - Gewicht (in G)]]="","",Table1[[#This Row],[Etikett - B2 - Gewicht (in G)]])</f>
        <v/>
      </c>
      <c r="NZ267" s="809" t="str">
        <f>IF(Table1[[#This Row],[Etikett - B2 - Lizenzierungs-pflichtig? (X=Ja)]]="","",Table1[[#This Row],[Etikett - B2 - Lizenzierungs-pflichtig? (X=Ja)]])</f>
        <v/>
      </c>
      <c r="OA267" s="809" t="str">
        <f>IF(Table1[[#This Row],[Etikett - B2 - Trennbar vom Hauptkörper? (X=Ja)]]="","",Table1[[#This Row],[Etikett - B2 - Trennbar vom Hauptkörper? (X=Ja)]])</f>
        <v/>
      </c>
      <c r="OB267" s="812" t="str">
        <f>IF(Table1[[#This Row],[Etikett - B2 - Virgin Material]]="","",VLOOKUP(Table1[[#This Row],[Etikett - B2 - Virgin Material]],'DD FD'!AJ:AK,2,FALSE))</f>
        <v/>
      </c>
      <c r="OC267" s="813" t="str">
        <f>IF(Table1[[#This Row],[Etikett - B2 - Virgin Material Anteil (in %)]]="","",Table1[[#This Row],[Etikett - B2 - Virgin Material Anteil (in %)]])</f>
        <v/>
      </c>
      <c r="OD267" s="812" t="str">
        <f>IF(Table1[[#This Row],[Etikett - B2 - Recyceltes Material]]="","",VLOOKUP(Table1[[#This Row],[Etikett - B2 - Recyceltes Material]],'DD FD'!AL:AM,2,FALSE))</f>
        <v/>
      </c>
      <c r="OE267" s="813" t="str">
        <f>IF(Table1[[#This Row],[Etikett - B2 - Recyceltes Material Anteil (in %)]]="","",Table1[[#This Row],[Etikett - B2 - Recyceltes Material Anteil (in %)]])</f>
        <v/>
      </c>
      <c r="OF267" s="812" t="str">
        <f>IF(Table1[[#This Row],[Etikett - B2 - Beschichtung]]="","",VLOOKUP(Table1[[#This Row],[Etikett - B2 - Beschichtung]],'DD FD'!AE:AF,2,FALSE))</f>
        <v/>
      </c>
      <c r="OG267" s="815" t="str">
        <f>IF(Table1[[#This Row],[Etikett - B2 - Beschichtung Anteil (in %)]]="","",Table1[[#This Row],[Etikett - B2 - Beschichtung Anteil (in %)]])</f>
        <v/>
      </c>
      <c r="OH267" s="811" t="str">
        <f>IF(Table1[[#This Row],[Etikett - B3 - Art]]="","",VLOOKUP(Table1[[#This Row],[Etikett - B3 - Art]],'DD FD'!F:G,2,FALSE))</f>
        <v/>
      </c>
      <c r="OI267" s="812" t="str">
        <f>IF(Table1[[#This Row],[Etikett - B3 - Fraktion]]="","",VLOOKUP(Table1[[#This Row],[Etikett - B3 - Fraktion]],'DD FD'!H:J,3,FALSE))</f>
        <v/>
      </c>
      <c r="OJ267" s="809" t="str">
        <f>IF(Table1[[#This Row],[Etikett - B3 - Gewicht (in G)]]="","",Table1[[#This Row],[Etikett - B3 - Gewicht (in G)]])</f>
        <v/>
      </c>
      <c r="OK267" s="809" t="str">
        <f>IF(Table1[[#This Row],[Etikett - B3 - Lizenzierungs-pflichtig? (X=Ja)]]="","",Table1[[#This Row],[Etikett - B3 - Lizenzierungs-pflichtig? (X=Ja)]])</f>
        <v/>
      </c>
      <c r="OL267" s="809" t="str">
        <f>IF(Table1[[#This Row],[Etikett - B3 - Trennbar vom Hauptkörper? (X=Ja)]]="","",Table1[[#This Row],[Etikett - B3 - Trennbar vom Hauptkörper? (X=Ja)]])</f>
        <v/>
      </c>
      <c r="OM267" s="812" t="str">
        <f>IF(Table1[[#This Row],[Etikett - B3 - Virgin Material]]="","",VLOOKUP(Table1[[#This Row],[Etikett - B3 - Virgin Material]],'DD FD'!AJ:AK,2,FALSE))</f>
        <v/>
      </c>
      <c r="ON267" s="813" t="str">
        <f>IF(Table1[[#This Row],[Etikett - B3 - Virgin Material Anteil (in %)]]="","",Table1[[#This Row],[Etikett - B3 - Virgin Material Anteil (in %)]])</f>
        <v/>
      </c>
      <c r="OO267" s="812" t="str">
        <f>IF(Table1[[#This Row],[Etikett - B3 - Recyceltes Material]]="","",VLOOKUP(Table1[[#This Row],[Etikett - B3 - Recyceltes Material]],'DD FD'!AL:AM,2,FALSE))</f>
        <v/>
      </c>
      <c r="OP267" s="813" t="str">
        <f>IF(Table1[[#This Row],[Etikett - B3 - Recyceltes Material Anteil (in %)]]="","",Table1[[#This Row],[Etikett - B3 - Recyceltes Material Anteil (in %)]])</f>
        <v/>
      </c>
      <c r="OQ267" s="812" t="str">
        <f>IF(Table1[[#This Row],[Etikett - B3 - Beschichtung]]="","",VLOOKUP(Table1[[#This Row],[Etikett - B3 - Beschichtung]],'DD FD'!AE:AF,2,FALSE))</f>
        <v/>
      </c>
      <c r="OR267" s="861" t="str">
        <f>IF(Table1[[#This Row],[Etikett - B3 - Beschichtung Anteil (in %)]]="","",Table1[[#This Row],[Etikett - B3 - Beschichtung Anteil (in %)]])</f>
        <v/>
      </c>
      <c r="OS267" s="866">
        <f>ROUNDUP(SUM(
IF(AND(LB267='DD FD'!$J$7,LD267='DD FD'!$AI$3),LC267,0),
IF(AND(LL267='DD FD'!$J$7,LN267='DD FD'!$AI$3),LM267,0),
IF(AND(LV267='DD FD'!$J$7,LX267='DD FD'!$AI$3),LW267,0),
IF(AND(MF267='DD FD'!$J$7,MH267='DD FD'!$AI$3),MG267,0),
IF(AND(MQ267='DD FD'!$J$7,MS267='DD FD'!$AI$3),MR267,0),
IF(AND(NB267='DD FD'!$J$7,ND267='DD FD'!$AI$3),NC267,0),
IF(AND(NM267='DD FD'!$J$7,NO267='DD FD'!$AI$3),NN267,0),
IF(AND(NX267='DD FD'!$J$7,NZ267='DD FD'!$AI$3),NY267,0),
IF(AND(OI267='DD FD'!$J$7,OK267='DD FD'!$AI$3),OJ267,0),
),2)</f>
        <v>0</v>
      </c>
      <c r="OT267" s="865">
        <f>ROUNDUP(SUM(
IF(AND(LB267='DD FD'!$J$6,LD267='DD FD'!$AI$3),LC267,0),
IF(AND(LL267='DD FD'!$J$6,LN267='DD FD'!$AI$3),LM267,0),
IF(AND(LV267='DD FD'!$J$6,LX267='DD FD'!$AI$3),LW267,0),
IF(AND(MF267='DD FD'!$J$6,MH267='DD FD'!$AI$3),MG267,0),
IF(AND(MQ267='DD FD'!$J$6,MS267='DD FD'!$AI$3),MR267,0),
IF(AND(NB267='DD FD'!$J$6,ND267='DD FD'!$AI$3),NC267,0),
IF(AND(NM267='DD FD'!$J$6,NO267='DD FD'!$AI$3),NN267,0),
IF(AND(NX267='DD FD'!$J$6,NZ267='DD FD'!$AI$3),NY267,0),
IF(AND(OI267='DD FD'!$J$6,OK267='DD FD'!$AI$3),OJ267,0),
),2)</f>
        <v>0</v>
      </c>
      <c r="OU267" s="865">
        <f>ROUNDUP(SUM(
IF(AND(LB267='DD FD'!$J$10,LD267='DD FD'!$AI$3),LC267,0),
IF(AND(LL267='DD FD'!$J$10,LN267='DD FD'!$AI$3),LM267,0),
IF(AND(LV267='DD FD'!$J$10,LX267='DD FD'!$AI$3),LW267,0),
IF(AND(MF267='DD FD'!$J$10,MH267='DD FD'!$AI$3),MG267,0),
IF(AND(MQ267='DD FD'!$J$10,MS267='DD FD'!$AI$3),MR267,0),
IF(AND(NB267='DD FD'!$J$10,ND267='DD FD'!$AI$3),NC267,0),
IF(AND(NM267='DD FD'!$J$10,NO267='DD FD'!$AI$3),NN267,0),
IF(AND(NX267='DD FD'!$J$10,NZ267='DD FD'!$AI$3),NY267,0),
IF(AND(OI267='DD FD'!$J$10,OK267='DD FD'!$AI$3),OJ267,0),
),2)</f>
        <v>0</v>
      </c>
      <c r="OV267" s="865">
        <f>ROUNDUP(SUM(
IF(AND(LB267='DD FD'!$J$8,LD267='DD FD'!$AI$3),LC267,0),
IF(AND(LL267='DD FD'!$J$8,LN267='DD FD'!$AI$3),LM267,0),
IF(AND(LV267='DD FD'!$J$8,LX267='DD FD'!$AI$3),LW267,0),
IF(AND(MF267='DD FD'!$J$8,MH267='DD FD'!$AI$3),MG267,0),
IF(AND(MQ267='DD FD'!$J$8,MS267='DD FD'!$AI$3),MR267,0),
IF(AND(NB267='DD FD'!$J$8,ND267='DD FD'!$AI$3),NC267,0),
IF(AND(NM267='DD FD'!$J$8,NO267='DD FD'!$AI$3),NN267,0),
IF(AND(NX267='DD FD'!$J$8,NZ267='DD FD'!$AI$3),NY267,0),
IF(AND(OI267='DD FD'!$J$8,OK267='DD FD'!$AI$3),OJ267,0),
),2)</f>
        <v>0</v>
      </c>
      <c r="OW267" s="865">
        <f>ROUNDUP(SUM(
IF(AND(LB267='DD FD'!$J$5,LD267='DD FD'!$AI$3),LC267,0),
IF(AND(LL267='DD FD'!$J$5,LN267='DD FD'!$AI$3),LM267,0),
IF(AND(LV267='DD FD'!$J$5,LX267='DD FD'!$AI$3),LW267,0),
IF(AND(MF267='DD FD'!$J$5,MH267='DD FD'!$AI$3),MG267,0),
IF(AND(MQ267='DD FD'!$J$5,MS267='DD FD'!$AI$3),MR267,0),
IF(AND(NB267='DD FD'!$J$5,ND267='DD FD'!$AI$3),NC267,0),
IF(AND(NM267='DD FD'!$J$5,NO267='DD FD'!$AI$3),NN267,0),
IF(AND(NX267='DD FD'!$J$5,NZ267='DD FD'!$AI$3),NY267,0),
IF(AND(OI267='DD FD'!$J$5,OK267='DD FD'!$AI$3),OJ267,0),
),2)</f>
        <v>0</v>
      </c>
      <c r="OX267" s="865">
        <f>ROUNDUP(SUM(
IF(AND(LB267='DD FD'!$J$9,LD267='DD FD'!$AI$3),LC267,0),
IF(AND(LL267='DD FD'!$J$9,LN267='DD FD'!$AI$3),LM267,0),
IF(AND(LV267='DD FD'!$J$9,LX267='DD FD'!$AI$3),LW267,0),
IF(AND(MF267='DD FD'!$J$9,MH267='DD FD'!$AI$3),MG267,0),
IF(AND(MQ267='DD FD'!$J$9,MS267='DD FD'!$AI$3),MR267,0),
IF(AND(NB267='DD FD'!$J$9,ND267='DD FD'!$AI$3),NC267,0),
IF(AND(NM267='DD FD'!$J$9,NO267='DD FD'!$AI$3),NN267,0),
IF(AND(NX267='DD FD'!$J$9,NZ267='DD FD'!$AI$3),NY267,0),
IF(AND(OI267='DD FD'!$J$9,OK267='DD FD'!$AI$3),OJ267,0),
),2)</f>
        <v>0</v>
      </c>
      <c r="OY267" s="865">
        <f>ROUNDUP(SUM(
IF(AND(LB267='DD FD'!$J$4,LD267='DD FD'!$AI$3),LC267,0),
IF(AND(LL267='DD FD'!$J$4,LN267='DD FD'!$AI$3),LM267,0),
IF(AND(LV267='DD FD'!$J$4,LX267='DD FD'!$AI$3),LW267,0),
IF(AND(MF267='DD FD'!$J$4,MH267='DD FD'!$AI$3),MG267,0),
IF(AND(MQ267='DD FD'!$J$4,MS267='DD FD'!$AI$3),MR267,0),
IF(AND(NB267='DD FD'!$J$4,ND267='DD FD'!$AI$3),NC267,0),
IF(AND(NM267='DD FD'!$J$4,NO267='DD FD'!$AI$3),NN267,0),
IF(AND(NX267='DD FD'!$J$4,NZ267='DD FD'!$AI$3),NY267,0),
IF(AND(OI267='DD FD'!$J$4,OK267='DD FD'!$AI$3),OJ267,0),
),2)</f>
        <v>0</v>
      </c>
      <c r="OZ267" s="867">
        <f>ROUNDUP(SUM(
IF(AND(LB267='DD FD'!$J$11,LD267='DD FD'!$AI$3),LC267,0),
IF(AND(LL267='DD FD'!$J$11,LN267='DD FD'!$AI$3),LM267,0),
IF(AND(LV267='DD FD'!$J$11,LX267='DD FD'!$AI$3),LW267,0),
IF(AND(MF267='DD FD'!$J$11,MH267='DD FD'!$AI$3),MG267,0),
IF(AND(MQ267='DD FD'!$J$11,MS267='DD FD'!$AI$3),MR267,0),
IF(AND(NB267='DD FD'!$J$11,ND267='DD FD'!$AI$3),NC267,0),
IF(AND(NM267='DD FD'!$J$11,NO267='DD FD'!$AI$3),NN267,0),
IF(AND(NX267='DD FD'!$J$11,NZ267='DD FD'!$AI$3),NY267,0),
IF(AND(OI267='DD FD'!$J$11,OK267='DD FD'!$AI$3),OJ267,0),
),2)</f>
        <v>0</v>
      </c>
    </row>
    <row r="268" spans="1:416">
      <c r="A268" s="663"/>
      <c r="B268" s="182"/>
      <c r="C268" s="282"/>
      <c r="D268" s="282"/>
      <c r="E268" s="183"/>
      <c r="F268" s="355"/>
      <c r="G268" s="359"/>
      <c r="H268" s="664"/>
      <c r="I268" s="173"/>
      <c r="J268" s="161" t="str">
        <f t="shared" si="108"/>
        <v/>
      </c>
      <c r="K268" s="633" t="str">
        <f t="shared" si="125"/>
        <v/>
      </c>
      <c r="L268" s="636"/>
      <c r="M268" s="124" t="str">
        <f t="shared" si="126"/>
        <v/>
      </c>
      <c r="N268" s="125" t="str">
        <f t="shared" si="109"/>
        <v/>
      </c>
      <c r="O268" s="175"/>
      <c r="P268" s="175"/>
      <c r="Q268" s="126" t="str">
        <f t="shared" si="127"/>
        <v/>
      </c>
      <c r="R268" s="184"/>
      <c r="S268" s="184"/>
      <c r="T268" s="182"/>
      <c r="U268" s="182"/>
      <c r="V268" s="182"/>
      <c r="W268" s="358"/>
      <c r="X268" s="182"/>
      <c r="Y268" s="183"/>
      <c r="Z268" s="123"/>
      <c r="AA268" s="176"/>
      <c r="AB268" s="176"/>
      <c r="AC268" s="176"/>
      <c r="AD268" s="176"/>
      <c r="AE268" s="176"/>
      <c r="AF268" s="176"/>
      <c r="AG268" s="127" t="str">
        <f t="shared" si="128"/>
        <v/>
      </c>
      <c r="AH268" s="127" t="str">
        <f t="shared" si="129"/>
        <v/>
      </c>
      <c r="AI268" s="370"/>
      <c r="AJ268" s="635"/>
      <c r="AK268" s="619" t="str">
        <f t="shared" si="130"/>
        <v/>
      </c>
      <c r="AL268" s="124" t="str">
        <f t="shared" si="110"/>
        <v/>
      </c>
      <c r="AM268" s="124" t="str">
        <f t="shared" si="111"/>
        <v/>
      </c>
      <c r="AN268" s="124" t="str">
        <f t="shared" si="112"/>
        <v/>
      </c>
      <c r="AO268" s="124" t="str">
        <f t="shared" si="113"/>
        <v/>
      </c>
      <c r="AP268" s="184"/>
      <c r="AQ268" s="182"/>
      <c r="AR268" s="182"/>
      <c r="AS268" s="182"/>
      <c r="AT268" s="182"/>
      <c r="AU268" s="127" t="str">
        <f t="shared" si="114"/>
        <v/>
      </c>
      <c r="AV268" s="354"/>
      <c r="AW268" s="127" t="str">
        <f t="shared" si="115"/>
        <v/>
      </c>
      <c r="AX268" s="144" t="str">
        <f t="shared" si="116"/>
        <v/>
      </c>
      <c r="AY268" s="182"/>
      <c r="AZ268" s="23"/>
      <c r="BA268" s="23"/>
      <c r="BB268" s="183"/>
      <c r="BC268" s="622"/>
      <c r="BD268" s="649" t="str">
        <f t="shared" si="131"/>
        <v/>
      </c>
      <c r="BE268" s="354"/>
      <c r="BF268" s="192" t="str">
        <f t="shared" si="132"/>
        <v/>
      </c>
      <c r="BG268" s="159"/>
      <c r="BH268" s="159"/>
      <c r="BI268" s="182"/>
      <c r="BJ268" s="194"/>
      <c r="BK268" s="194"/>
      <c r="BL268" s="194"/>
      <c r="BM268" s="127" t="str">
        <f t="shared" si="117"/>
        <v/>
      </c>
      <c r="BN268" s="194"/>
      <c r="BO268" s="178" t="str">
        <f t="shared" si="118"/>
        <v/>
      </c>
      <c r="BP268" s="191"/>
      <c r="BQ268" s="182"/>
      <c r="BR268" s="23"/>
      <c r="BS268" s="23"/>
      <c r="BT268" s="23"/>
      <c r="BU268" s="651"/>
      <c r="BV268" s="647"/>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633" t="str">
        <f t="shared" si="133"/>
        <v/>
      </c>
      <c r="DY268" s="736"/>
      <c r="DZ268" s="334"/>
      <c r="EA268" s="736"/>
      <c r="EB268" s="197"/>
      <c r="EC268" s="194"/>
      <c r="ED268" s="197"/>
      <c r="EE268" s="197"/>
      <c r="EF268" s="194"/>
      <c r="EG268" s="194"/>
      <c r="EH268" s="194"/>
      <c r="EI268" s="123" t="str">
        <f t="shared" si="119"/>
        <v/>
      </c>
      <c r="EJ268" s="194"/>
      <c r="EK268" s="620" t="str">
        <f t="shared" si="120"/>
        <v/>
      </c>
      <c r="EL268" s="756"/>
      <c r="EM268" s="620" t="str">
        <f t="shared" si="134"/>
        <v/>
      </c>
      <c r="EN268" s="733"/>
      <c r="EO268" s="163"/>
      <c r="EP268" s="163"/>
      <c r="EQ268" s="163"/>
      <c r="ER268" s="163"/>
      <c r="ES268" s="163"/>
      <c r="ET268" s="163"/>
      <c r="EU268" s="163"/>
      <c r="EV268" s="163"/>
      <c r="EW268" s="163"/>
      <c r="EX268" s="163"/>
      <c r="EY268" s="163"/>
      <c r="EZ268" s="163"/>
      <c r="FA268" s="163"/>
      <c r="FB268" s="163"/>
      <c r="FC268" s="742"/>
      <c r="FD268" s="648" t="str">
        <f t="shared" si="121"/>
        <v/>
      </c>
      <c r="FE268" s="183"/>
      <c r="FF268" s="201"/>
      <c r="FG268" s="201"/>
      <c r="FH268" s="201"/>
      <c r="FI268" s="201"/>
      <c r="FJ268" s="201"/>
      <c r="FK268" s="201"/>
      <c r="FL268" s="182"/>
      <c r="FM268" s="182"/>
      <c r="FN268" s="334"/>
      <c r="FO268" s="123" t="str">
        <f t="shared" si="122"/>
        <v/>
      </c>
      <c r="FP268" s="889" t="str">
        <f>IF(Table1[[#This Row],[Baumwollanteil (in %)]]&lt;&gt;"","05","")</f>
        <v/>
      </c>
      <c r="FQ268" s="999"/>
      <c r="FR268" s="179" t="str">
        <f t="shared" si="123"/>
        <v/>
      </c>
      <c r="FS268" s="175"/>
      <c r="FT268" s="175"/>
      <c r="FU268" s="175"/>
      <c r="FV268" s="745" t="str">
        <f t="shared" si="124"/>
        <v/>
      </c>
      <c r="FZ268" s="24"/>
      <c r="GA268" s="24"/>
      <c r="GC268" s="1010" t="str">
        <f>IF(Table1[[#This Row],[Global Trade Item Number (GTIN)]]="","",Table1[[#This Row],[Global Trade Item Number (GTIN)]])</f>
        <v/>
      </c>
      <c r="GD268" s="790" t="str">
        <f>IF(Table1[[#This Row],[WAWI-Nr./ Kreditoren-Nummer
(ASDV)]]&lt;&gt;"",Table1[[#This Row],[WAWI-Nr./ Kreditoren-Nummer
(ASDV)]],"")</f>
        <v/>
      </c>
      <c r="GE268" s="190"/>
      <c r="GF268" s="790" t="str">
        <f>IF(Table1[[#This Row],[Gültig ab (Datum)]]&lt;&gt;"","31.12.9999","")</f>
        <v/>
      </c>
      <c r="GG268" s="190"/>
      <c r="GH268" s="190"/>
      <c r="GI268" s="616"/>
      <c r="GJ268" s="765"/>
      <c r="GK268" s="763"/>
      <c r="GL268" s="617"/>
      <c r="GM268" s="617"/>
      <c r="GN268" s="617"/>
      <c r="GO268" s="617"/>
      <c r="GP268" s="617"/>
      <c r="GQ268" s="775"/>
      <c r="GR268" s="771"/>
      <c r="GS268" s="159"/>
      <c r="GT268" s="610"/>
      <c r="GU268" s="610"/>
      <c r="GV268" s="610"/>
      <c r="GW268" s="610"/>
      <c r="GX268" s="610"/>
      <c r="GY268" s="610"/>
      <c r="GZ268" s="610"/>
      <c r="HA268" s="610"/>
      <c r="HB268" s="771"/>
      <c r="HC268" s="610"/>
      <c r="HD268" s="610"/>
      <c r="HE268" s="610"/>
      <c r="HF268" s="610"/>
      <c r="HG268" s="610"/>
      <c r="HH268" s="610"/>
      <c r="HI268" s="610"/>
      <c r="HJ268" s="610"/>
      <c r="HK268" s="610"/>
      <c r="HL268" s="771"/>
      <c r="HM268" s="610"/>
      <c r="HN268" s="610"/>
      <c r="HO268" s="610"/>
      <c r="HP268" s="610"/>
      <c r="HQ268" s="610"/>
      <c r="HR268" s="610"/>
      <c r="HS268" s="610"/>
      <c r="HT268" s="610"/>
      <c r="HU268" s="610"/>
      <c r="HV268" s="771"/>
      <c r="HW268" s="610"/>
      <c r="HX268" s="610"/>
      <c r="HY268" s="610"/>
      <c r="HZ268" s="610"/>
      <c r="IA268" s="610"/>
      <c r="IB268" s="610"/>
      <c r="IC268" s="610"/>
      <c r="ID268" s="610"/>
      <c r="IE268" s="610"/>
      <c r="IF268" s="610"/>
      <c r="IG268" s="771"/>
      <c r="IH268" s="610"/>
      <c r="II268" s="610"/>
      <c r="IJ268" s="610"/>
      <c r="IK268" s="610"/>
      <c r="IL268" s="610"/>
      <c r="IM268" s="610"/>
      <c r="IN268" s="610"/>
      <c r="IO268" s="610"/>
      <c r="IP268" s="610"/>
      <c r="IQ268" s="610"/>
      <c r="IR268" s="771"/>
      <c r="IS268" s="610"/>
      <c r="IT268" s="610"/>
      <c r="IU268" s="610"/>
      <c r="IV268" s="610"/>
      <c r="IW268" s="610"/>
      <c r="IX268" s="610"/>
      <c r="IY268" s="610"/>
      <c r="IZ268" s="610"/>
      <c r="JA268" s="610"/>
      <c r="JB268" s="610"/>
      <c r="JC268" s="771"/>
      <c r="JD268" s="610"/>
      <c r="JE268" s="610"/>
      <c r="JF268" s="610"/>
      <c r="JG268" s="610"/>
      <c r="JH268" s="610"/>
      <c r="JI268" s="610"/>
      <c r="JJ268" s="610"/>
      <c r="JK268" s="610"/>
      <c r="JL268" s="610"/>
      <c r="JM268" s="827"/>
      <c r="JN268" s="771"/>
      <c r="JO268" s="610"/>
      <c r="JP268" s="610"/>
      <c r="JQ268" s="610"/>
      <c r="JR268" s="610"/>
      <c r="JS268" s="610"/>
      <c r="JT268" s="610"/>
      <c r="JU268" s="610"/>
      <c r="JV268" s="610"/>
      <c r="JW268" s="610"/>
      <c r="JX268" s="610"/>
      <c r="JY268" s="771"/>
      <c r="JZ268" s="610"/>
      <c r="KA268" s="610"/>
      <c r="KB268" s="610"/>
      <c r="KC268" s="610"/>
      <c r="KD268" s="610"/>
      <c r="KE268" s="610"/>
      <c r="KF268" s="610"/>
      <c r="KG268" s="610"/>
      <c r="KH268" s="610"/>
      <c r="KI268" s="610"/>
      <c r="KL268" s="803" t="str">
        <f>IF(Table1[[#This Row],[GTIN]]&lt;&gt;"",Table1[[#This Row],[GTIN]],"")</f>
        <v/>
      </c>
      <c r="KM268" s="804" t="str">
        <f>Table1[[#This Row],[Kreditor]]</f>
        <v/>
      </c>
      <c r="KN268" s="805" t="str">
        <f>IF(Table1[[#This Row],[Gültig ab (Datum)]]&lt;&gt;"",Table1[[#This Row],[Gültig ab (Datum)]],"")</f>
        <v/>
      </c>
      <c r="KO268" s="805" t="str">
        <f>Table1[[#This Row],[Gültig bis]]</f>
        <v/>
      </c>
      <c r="KP268" s="818" t="str">
        <f>IF(Table1[[#This Row],[Artikel verpackt? 
(X=Ja)]]="","",Table1[[#This Row],[Artikel verpackt? 
(X=Ja)]])</f>
        <v/>
      </c>
      <c r="KQ268" s="806" t="str">
        <f>IF(Table1[[#This Row],[Verpackung recyclingfähig?
(X=Ja)]]="","",Table1[[#This Row],[Verpackung recyclingfähig?
(X=Ja)]])</f>
        <v/>
      </c>
      <c r="KR268" s="807"/>
      <c r="KS268" s="808"/>
      <c r="KT268" s="809"/>
      <c r="KU268" s="809"/>
      <c r="KV268" s="809"/>
      <c r="KW268" s="809"/>
      <c r="KX268" s="809"/>
      <c r="KY268" s="809"/>
      <c r="KZ268" s="810"/>
      <c r="LA268" s="811" t="str">
        <f>IF(Table1[[#This Row],[Hauptkörper - B1 - Art]]="","",VLOOKUP(Table1[[#This Row],[Hauptkörper - B1 - Art]],'DD FD'!B:C,2,FALSE))</f>
        <v/>
      </c>
      <c r="LB268" s="812" t="str">
        <f>IF(Table1[[#This Row],[Hauptkörper - B1 - Fraktion]]="","",VLOOKUP(Table1[[#This Row],[Hauptkörper - B1 - Fraktion]],'DD FD'!H:J,3,FALSE))</f>
        <v/>
      </c>
      <c r="LC268" s="809" t="str">
        <f>IF(Table1[[#This Row],[Hauptkörper - B1 - Gewicht
(in G)]]="","",Table1[[#This Row],[Hauptkörper - B1 - Gewicht
(in G)]])</f>
        <v/>
      </c>
      <c r="LD268" s="809" t="str">
        <f>IF(Table1[[#This Row],[Hauptkörper - B1 - Lizenzierungs-pflichtig? (X=Ja)]]="","",Table1[[#This Row],[Hauptkörper - B1 - Lizenzierungs-pflichtig? (X=Ja)]])</f>
        <v/>
      </c>
      <c r="LE268" s="812" t="str">
        <f>IF(Table1[[#This Row],[Hauptkörper - B1 - Virgin Material]]="","",VLOOKUP(Table1[[#This Row],[Hauptkörper - B1 - Virgin Material]],'DD FD'!AJ:AK,2,FALSE))</f>
        <v/>
      </c>
      <c r="LF268" s="813" t="str">
        <f>IF(Table1[[#This Row],[Hauptkörper - B1 - Virgin Material Anteil (in %)]]="","",Table1[[#This Row],[Hauptkörper - B1 - Virgin Material Anteil (in %)]])</f>
        <v/>
      </c>
      <c r="LG268" s="812" t="str">
        <f>IF(Table1[[#This Row],[Hauptkörper - B1 - Recyceltes Material]]="","",VLOOKUP(Table1[[#This Row],[Hauptkörper - B1 - Recyceltes Material]],'DD FD'!AL:AM,2,FALSE))</f>
        <v/>
      </c>
      <c r="LH268" s="813" t="str">
        <f>IF(Table1[[#This Row],[Hauptkörper - B1 - Recyceltes Material Anteil (in %)]]="","",Table1[[#This Row],[Hauptkörper - B1 - Recyceltes Material Anteil (in %)]])</f>
        <v/>
      </c>
      <c r="LI268" s="814" t="str">
        <f>IF(Table1[[#This Row],[Hauptkörper - B1 - Beschichtung]]="","",VLOOKUP(Table1[[#This Row],[Hauptkörper - B1 - Beschichtung]],'DD FD'!AE:AF,2,FALSE))</f>
        <v/>
      </c>
      <c r="LJ268" s="815" t="str">
        <f>IF(Table1[[#This Row],[Hauptkörper - B1 - Beschichtung Anteil (in %)]]="","",Table1[[#This Row],[Hauptkörper - B1 - Beschichtung Anteil (in %)]])</f>
        <v/>
      </c>
      <c r="LK268" s="811" t="str">
        <f>IF(Table1[[#This Row],[Hauptkörper - B2 - Art]]="","",VLOOKUP(Table1[[#This Row],[Hauptkörper - B2 - Art]],'DD FD'!B:C,2,FALSE))</f>
        <v/>
      </c>
      <c r="LL268" s="812" t="str">
        <f>IF(Table1[[#This Row],[Hauptkörper - B2 - Fraktion]]="","",VLOOKUP(Table1[[#This Row],[Hauptkörper - B2 - Fraktion]],'DD FD'!H:J,3,FALSE))</f>
        <v/>
      </c>
      <c r="LM268" s="809" t="str">
        <f>IF(Table1[[#This Row],[Hauptkörper - B2 - Gewicht
(in G)]]="","",Table1[[#This Row],[Hauptkörper - B2 - Gewicht
(in G)]])</f>
        <v/>
      </c>
      <c r="LN268" s="809" t="str">
        <f>IF(Table1[[#This Row],[Hauptkörper - B2 - Lizenzierungs-pflichtig? (X=Ja)]]="","",Table1[[#This Row],[Hauptkörper - B2 - Lizenzierungs-pflichtig? (X=Ja)]])</f>
        <v/>
      </c>
      <c r="LO268" s="812" t="str">
        <f>IF(Table1[[#This Row],[Hauptkörper - B2 - Virgin Material]]="","",VLOOKUP(Table1[[#This Row],[Hauptkörper - B2 - Virgin Material]],'DD FD'!AJ:AK,2,FALSE))</f>
        <v/>
      </c>
      <c r="LP268" s="813" t="str">
        <f>IF(Table1[[#This Row],[Hauptkörper - B2 - Virgin Material Anteil (in %)]]="","",Table1[[#This Row],[Hauptkörper - B2 - Virgin Material Anteil (in %)]])</f>
        <v/>
      </c>
      <c r="LQ268" s="812" t="str">
        <f>IF(Table1[[#This Row],[Hauptkörper - B2 - Recyceltes Material]]="","",VLOOKUP(Table1[[#This Row],[Hauptkörper - B2 - Recyceltes Material]],'DD FD'!AL:AM,2,FALSE))</f>
        <v/>
      </c>
      <c r="LR268" s="813" t="str">
        <f>IF(Table1[[#This Row],[Hauptkörper - B2 - Recyceltes Material Anteil (in %)]]="","",Table1[[#This Row],[Hauptkörper - B2 - Recyceltes Material Anteil (in %)]])</f>
        <v/>
      </c>
      <c r="LS268" s="812" t="str">
        <f>IF(Table1[[#This Row],[Hauptkörper - B2 - Beschichtung]]="","",VLOOKUP(Table1[[#This Row],[Hauptkörper - B2 - Beschichtung]],'DD FD'!AE:AF,2,FALSE))</f>
        <v/>
      </c>
      <c r="LT268" s="815" t="str">
        <f>IF(Table1[[#This Row],[Hauptkörper - B2 - Beschichtung Anteil (in %)]]="","",Table1[[#This Row],[Hauptkörper - B2 - Beschichtung Anteil (in %)]])</f>
        <v/>
      </c>
      <c r="LU268" s="811" t="str">
        <f>IF(Table1[[#This Row],[Hauptkörper - B3 - Art]]="","",VLOOKUP(Table1[[#This Row],[Hauptkörper - B3 - Art]],'DD FD'!B:C,2,FALSE))</f>
        <v/>
      </c>
      <c r="LV268" s="812" t="str">
        <f>IF(Table1[[#This Row],[Hauptkörper - B3 - Fraktion]]="","",VLOOKUP(Table1[[#This Row],[Hauptkörper - B3 - Fraktion]],'DD FD'!H:J,3,FALSE))</f>
        <v/>
      </c>
      <c r="LW268" s="809" t="str">
        <f>IF(Table1[[#This Row],[Hauptkörper - B3 - Gewicht
(in G)]]="","",Table1[[#This Row],[Hauptkörper - B3 - Gewicht
(in G)]])</f>
        <v/>
      </c>
      <c r="LX268" s="809" t="str">
        <f>IF(Table1[[#This Row],[Hauptkörper - B3 - Lizenzierungs-pflichtig? (X=Ja)]]="","",Table1[[#This Row],[Hauptkörper - B3 - Lizenzierungs-pflichtig? (X=Ja)]])</f>
        <v/>
      </c>
      <c r="LY268" s="812" t="str">
        <f>IF(Table1[[#This Row],[Hauptkörper - B3 - Virgin Material]]="","",VLOOKUP(Table1[[#This Row],[Hauptkörper - B3 - Virgin Material]],'DD FD'!AJ:AK,2,FALSE))</f>
        <v/>
      </c>
      <c r="LZ268" s="813" t="str">
        <f>IF(Table1[[#This Row],[Hauptkörper - B3 - Virgin Material Anteil (in %)]]="","",Table1[[#This Row],[Hauptkörper - B3 - Virgin Material Anteil (in %)]])</f>
        <v/>
      </c>
      <c r="MA268" s="812" t="str">
        <f>IF(Table1[[#This Row],[Hauptkörper - B3 - Recyceltes Material]]="","",VLOOKUP(Table1[[#This Row],[Hauptkörper - B3 - Recyceltes Material]],'DD FD'!AL:AM,2,FALSE))</f>
        <v/>
      </c>
      <c r="MB268" s="813" t="str">
        <f>IF(Table1[[#This Row],[Hauptkörper - B3 - Recyceltes Material Anteil (in %)]]="","",Table1[[#This Row],[Hauptkörper - B3 - Recyceltes Material Anteil (in %)]])</f>
        <v/>
      </c>
      <c r="MC268" s="812" t="str">
        <f>IF(Table1[[#This Row],[Hauptkörper - B3 - Beschichtung]]="","",VLOOKUP(Table1[[#This Row],[Hauptkörper - B3 - Beschichtung]],'DD FD'!AE:AF,2,FALSE))</f>
        <v/>
      </c>
      <c r="MD268" s="815" t="str">
        <f>IF(Table1[[#This Row],[Hauptkörper - B3 - Beschichtung Anteil (in %)]]="","",Table1[[#This Row],[Hauptkörper - B3 - Beschichtung Anteil (in %)]])</f>
        <v/>
      </c>
      <c r="ME268" s="811" t="str">
        <f>IF(Table1[[#This Row],[Verschluss - B1 - Art]]="","",VLOOKUP(Table1[[#This Row],[Verschluss - B1 - Art]],'DD FD'!D:E,2,FALSE))</f>
        <v/>
      </c>
      <c r="MF268" s="812" t="str">
        <f>IF(Table1[[#This Row],[Verschluss - B1 - Fraktion]]="","",VLOOKUP(Table1[[#This Row],[Verschluss - B1 - Fraktion]],'DD FD'!H:J,3,FALSE))</f>
        <v/>
      </c>
      <c r="MG268" s="809" t="str">
        <f>IF(Table1[[#This Row],[Verschluss - B1 - Gewicht (in G)]]="","",Table1[[#This Row],[Verschluss - B1 - Gewicht (in G)]])</f>
        <v/>
      </c>
      <c r="MH268" s="809" t="str">
        <f>IF(Table1[[#This Row],[Verschluss - B1 - Lizenzierungs-pflichtig? (X=Ja)]]="","",Table1[[#This Row],[Verschluss - B1 - Lizenzierungs-pflichtig? (X=Ja)]])</f>
        <v/>
      </c>
      <c r="MI268" s="809" t="str">
        <f>IF(Table1[[#This Row],[Verschluss - B1 - Trennbar vom Hauptkörper? (X=Ja)]]="","",Table1[[#This Row],[Verschluss - B1 - Trennbar vom Hauptkörper? (X=Ja)]])</f>
        <v/>
      </c>
      <c r="MJ268" s="812" t="str">
        <f>IF(Table1[[#This Row],[Verschluss - B1 - Virgin Material]]="","",VLOOKUP(Table1[[#This Row],[Verschluss - B1 - Virgin Material]],'DD FD'!AJ:AK,2,FALSE))</f>
        <v/>
      </c>
      <c r="MK268" s="813" t="str">
        <f>IF(Table1[[#This Row],[Verschluss - B1 - Virgin Material Anteil (in %)]]="","",Table1[[#This Row],[Verschluss - B1 - Virgin Material Anteil (in %)]])</f>
        <v/>
      </c>
      <c r="ML268" s="812" t="str">
        <f>IF(Table1[[#This Row],[Verschluss - B1 - Recyceltes Material]]="","",VLOOKUP(Table1[[#This Row],[Verschluss - B1 - Recyceltes Material]],'DD FD'!AL:AM,2,FALSE))</f>
        <v/>
      </c>
      <c r="MM268" s="813" t="str">
        <f>IF(Table1[[#This Row],[Verschluss - B1 - Recyceltes Material Anteil (in %)]]="","",Table1[[#This Row],[Verschluss - B1 - Recyceltes Material Anteil (in %)]])</f>
        <v/>
      </c>
      <c r="MN268" s="812" t="str">
        <f>IF(Table1[[#This Row],[Verschluss - B1 - Beschichtung]]="","",VLOOKUP(Table1[[#This Row],[Verschluss - B1 - Beschichtung]],'DD FD'!AE:AF,2,FALSE))</f>
        <v/>
      </c>
      <c r="MO268" s="815" t="str">
        <f>IF(Table1[[#This Row],[Verschluss - B1 - Beschichtung Anteil (in %)]]="","",Table1[[#This Row],[Verschluss - B1 - Beschichtung Anteil (in %)]])</f>
        <v/>
      </c>
      <c r="MP268" s="811" t="str">
        <f>IF(Table1[[#This Row],[Verschluss - B2 - Art]]="","",VLOOKUP(Table1[[#This Row],[Verschluss - B2 - Art]],'DD FD'!D:E,2,FALSE))</f>
        <v/>
      </c>
      <c r="MQ268" s="812" t="str">
        <f>IF(Table1[[#This Row],[Verschluss - B2 - Fraktion]]="","",VLOOKUP(Table1[[#This Row],[Verschluss - B2 - Fraktion]],'DD FD'!H:J,3,FALSE))</f>
        <v/>
      </c>
      <c r="MR268" s="809" t="str">
        <f>IF(Table1[[#This Row],[Verschluss - B2 - Gewicht (in G)]]="","",Table1[[#This Row],[Verschluss - B2 - Gewicht (in G)]])</f>
        <v/>
      </c>
      <c r="MS268" s="809" t="str">
        <f>IF(Table1[[#This Row],[Verschluss - B2 - Lizenzierungs-pflichtig? (X=Ja)]]="","",Table1[[#This Row],[Verschluss - B2 - Lizenzierungs-pflichtig? (X=Ja)]])</f>
        <v/>
      </c>
      <c r="MT268" s="809" t="str">
        <f>IF(Table1[[#This Row],[Verschluss - B2 - Trennbar vom Hauptkörper? (X=Ja)]]="","",Table1[[#This Row],[Verschluss - B2 - Trennbar vom Hauptkörper? (X=Ja)]])</f>
        <v/>
      </c>
      <c r="MU268" s="812" t="str">
        <f>IF(Table1[[#This Row],[Verschluss - B2 - Virgin Material]]="","",VLOOKUP(Table1[[#This Row],[Verschluss - B2 - Virgin Material]],'DD FD'!AJ:AK,2,FALSE))</f>
        <v/>
      </c>
      <c r="MV268" s="813" t="str">
        <f>IF(Table1[[#This Row],[Verschluss - B2 - Virgin Material Anteil (in %)]]="","",Table1[[#This Row],[Verschluss - B2 - Virgin Material Anteil (in %)]])</f>
        <v/>
      </c>
      <c r="MW268" s="812" t="str">
        <f>IF(Table1[[#This Row],[Verschluss - B2 - Recyceltes Material]]="","",VLOOKUP(Table1[[#This Row],[Verschluss - B2 - Recyceltes Material]],'DD FD'!AL:AM,2,FALSE))</f>
        <v/>
      </c>
      <c r="MX268" s="813" t="str">
        <f>IF(Table1[[#This Row],[Verschluss - B2 - Recyceltes Material Anteil (in %)]]="","",Table1[[#This Row],[Verschluss - B2 - Recyceltes Material Anteil (in %)]])</f>
        <v/>
      </c>
      <c r="MY268" s="812" t="str">
        <f>IF(Table1[[#This Row],[Verschluss - B2 - Beschichtung]]="","",VLOOKUP(Table1[[#This Row],[Verschluss - B2 - Beschichtung]],'DD FD'!AE:AF,2,FALSE))</f>
        <v/>
      </c>
      <c r="MZ268" s="815" t="str">
        <f>IF(Table1[[#This Row],[Verschluss - B2 - Beschichtung Anteil (in %)]]="","",Table1[[#This Row],[Verschluss - B2 - Beschichtung Anteil (in %)]])</f>
        <v/>
      </c>
      <c r="NA268" s="811" t="str">
        <f>IF(Table1[[#This Row],[Verschluss - B3 - Art]]="","",VLOOKUP(Table1[[#This Row],[Verschluss - B3 - Art]],'DD FD'!D:E,2,FALSE))</f>
        <v/>
      </c>
      <c r="NB268" s="812" t="str">
        <f>IF(Table1[[#This Row],[Verschluss - B3 - Fraktion]]="","",VLOOKUP(Table1[[#This Row],[Verschluss - B3 - Fraktion]],'DD FD'!H:J,3,FALSE))</f>
        <v/>
      </c>
      <c r="NC268" s="809" t="str">
        <f>IF(Table1[[#This Row],[Verschluss - B3 - Gewicht (in G)]]="","",Table1[[#This Row],[Verschluss - B3 - Gewicht (in G)]])</f>
        <v/>
      </c>
      <c r="ND268" s="809" t="str">
        <f>IF(Table1[[#This Row],[Verschluss - B3 - Lizenzierungs-pflichtig? (X=Ja)]]="","",Table1[[#This Row],[Verschluss - B3 - Lizenzierungs-pflichtig? (X=Ja)]])</f>
        <v/>
      </c>
      <c r="NE268" s="809" t="str">
        <f>IF(Table1[[#This Row],[Verschluss - B3 - Trennbar vom Hauptkörper? (X=Ja)]]="","",Table1[[#This Row],[Verschluss - B3 - Trennbar vom Hauptkörper? (X=Ja)]])</f>
        <v/>
      </c>
      <c r="NF268" s="812" t="str">
        <f>IF(Table1[[#This Row],[Verschluss - B3 - Virgin Material]]="","",VLOOKUP(Table1[[#This Row],[Verschluss - B3 - Virgin Material]],'DD FD'!AJ:AK,2,FALSE))</f>
        <v/>
      </c>
      <c r="NG268" s="813" t="str">
        <f>IF(Table1[[#This Row],[Verschluss - B3 - Virgin Material Anteil (in %)]]="","",Table1[[#This Row],[Verschluss - B3 - Virgin Material Anteil (in %)]])</f>
        <v/>
      </c>
      <c r="NH268" s="812" t="str">
        <f>IF(Table1[[#This Row],[Verschluss - B3 - Recyceltes Material]]="","",VLOOKUP(Table1[[#This Row],[Verschluss - B3 - Recyceltes Material]],'DD FD'!AL:AM,2,FALSE))</f>
        <v/>
      </c>
      <c r="NI268" s="813" t="str">
        <f>IF(Table1[[#This Row],[Verschluss - B3 - Recyceltes Material Anteil (in %)]]="","",Table1[[#This Row],[Verschluss - B3 - Recyceltes Material Anteil (in %)]])</f>
        <v/>
      </c>
      <c r="NJ268" s="812" t="str">
        <f>IF(Table1[[#This Row],[Verschluss - B3 - Beschichtung]]="","",VLOOKUP(Table1[[#This Row],[Verschluss - B3 - Beschichtung]],'DD FD'!AE:AF,2,FALSE))</f>
        <v/>
      </c>
      <c r="NK268" s="815" t="str">
        <f>IF(Table1[[#This Row],[Verschluss - B3 - Beschichtung Anteil (in %)]]="","",Table1[[#This Row],[Verschluss - B3 - Beschichtung Anteil (in %)]])</f>
        <v/>
      </c>
      <c r="NL268" s="811" t="str">
        <f>IF(Table1[[#This Row],[Etikett - B1 - Art]]="","",VLOOKUP(Table1[[#This Row],[Etikett - B1 - Art]],'DD FD'!F:G,2,FALSE))</f>
        <v/>
      </c>
      <c r="NM268" s="812" t="str">
        <f>IF(Table1[[#This Row],[Etikett - B1 - Fraktion]]="","",VLOOKUP(Table1[[#This Row],[Etikett - B1 - Fraktion]],'DD FD'!H:J,3,FALSE))</f>
        <v/>
      </c>
      <c r="NN268" s="809" t="str">
        <f>IF(Table1[[#This Row],[Etikett - B1 - Gewicht (in G)]]="","",Table1[[#This Row],[Etikett - B1 - Gewicht (in G)]])</f>
        <v/>
      </c>
      <c r="NO268" s="809" t="str">
        <f>IF(Table1[[#This Row],[Etikett - B1 - Lizenzierungs-pflichtig? (X=Ja)]]="","",Table1[[#This Row],[Etikett - B1 - Lizenzierungs-pflichtig? (X=Ja)]])</f>
        <v/>
      </c>
      <c r="NP268" s="809" t="str">
        <f>IF(Table1[[#This Row],[Etikett - B1 - Trennbar vom Hauptkörper? (X=Ja)]]="","",Table1[[#This Row],[Etikett - B1 - Trennbar vom Hauptkörper? (X=Ja)]])</f>
        <v/>
      </c>
      <c r="NQ268" s="812" t="str">
        <f>IF(Table1[[#This Row],[Etikett - B1 - Virgin Material]]="","",VLOOKUP(Table1[[#This Row],[Etikett - B1 - Virgin Material]],'DD FD'!AJ:AK,2,FALSE))</f>
        <v/>
      </c>
      <c r="NR268" s="813" t="str">
        <f>IF(Table1[[#This Row],[Etikett - B1 - Virgin Material Anteil (in %)]]="","",Table1[[#This Row],[Etikett - B1 - Virgin Material Anteil (in %)]])</f>
        <v/>
      </c>
      <c r="NS268" s="812" t="str">
        <f>IF(Table1[[#This Row],[Etikett - B1 - Recyceltes Material]]="","",VLOOKUP(Table1[[#This Row],[Etikett - B1 - Recyceltes Material]],'DD FD'!AL:AM,2,FALSE))</f>
        <v/>
      </c>
      <c r="NT268" s="813" t="str">
        <f>IF(Table1[[#This Row],[Etikett - B1 - Recyceltes Material Anteil (in %)]]="","",Table1[[#This Row],[Etikett - B1 - Recyceltes Material Anteil (in %)]])</f>
        <v/>
      </c>
      <c r="NU268" s="812" t="str">
        <f>IF(Table1[[#This Row],[Etikett - B1 - Beschichtung]]="","",VLOOKUP(Table1[[#This Row],[Etikett - B1 - Beschichtung]],'DD FD'!AE:AF,2,FALSE))</f>
        <v/>
      </c>
      <c r="NV268" s="815" t="str">
        <f>IF(Table1[[#This Row],[Etikett - B1 - Beschichtung Anteil (in %)]]="","",Table1[[#This Row],[Etikett - B1 - Beschichtung Anteil (in %)]])</f>
        <v/>
      </c>
      <c r="NW268" s="811" t="str">
        <f>IF(Table1[[#This Row],[Etikett - B2 - Art]]="","",VLOOKUP(Table1[[#This Row],[Etikett - B2 - Art]],'DD FD'!F:G,2,FALSE))</f>
        <v/>
      </c>
      <c r="NX268" s="812" t="str">
        <f>IF(Table1[[#This Row],[Etikett - B2 - Fraktion]]="","",VLOOKUP(Table1[[#This Row],[Etikett - B2 - Fraktion]],'DD FD'!H:J,3,FALSE))</f>
        <v/>
      </c>
      <c r="NY268" s="809" t="str">
        <f>IF(Table1[[#This Row],[Etikett - B2 - Gewicht (in G)]]="","",Table1[[#This Row],[Etikett - B2 - Gewicht (in G)]])</f>
        <v/>
      </c>
      <c r="NZ268" s="809" t="str">
        <f>IF(Table1[[#This Row],[Etikett - B2 - Lizenzierungs-pflichtig? (X=Ja)]]="","",Table1[[#This Row],[Etikett - B2 - Lizenzierungs-pflichtig? (X=Ja)]])</f>
        <v/>
      </c>
      <c r="OA268" s="809" t="str">
        <f>IF(Table1[[#This Row],[Etikett - B2 - Trennbar vom Hauptkörper? (X=Ja)]]="","",Table1[[#This Row],[Etikett - B2 - Trennbar vom Hauptkörper? (X=Ja)]])</f>
        <v/>
      </c>
      <c r="OB268" s="812" t="str">
        <f>IF(Table1[[#This Row],[Etikett - B2 - Virgin Material]]="","",VLOOKUP(Table1[[#This Row],[Etikett - B2 - Virgin Material]],'DD FD'!AJ:AK,2,FALSE))</f>
        <v/>
      </c>
      <c r="OC268" s="813" t="str">
        <f>IF(Table1[[#This Row],[Etikett - B2 - Virgin Material Anteil (in %)]]="","",Table1[[#This Row],[Etikett - B2 - Virgin Material Anteil (in %)]])</f>
        <v/>
      </c>
      <c r="OD268" s="812" t="str">
        <f>IF(Table1[[#This Row],[Etikett - B2 - Recyceltes Material]]="","",VLOOKUP(Table1[[#This Row],[Etikett - B2 - Recyceltes Material]],'DD FD'!AL:AM,2,FALSE))</f>
        <v/>
      </c>
      <c r="OE268" s="813" t="str">
        <f>IF(Table1[[#This Row],[Etikett - B2 - Recyceltes Material Anteil (in %)]]="","",Table1[[#This Row],[Etikett - B2 - Recyceltes Material Anteil (in %)]])</f>
        <v/>
      </c>
      <c r="OF268" s="812" t="str">
        <f>IF(Table1[[#This Row],[Etikett - B2 - Beschichtung]]="","",VLOOKUP(Table1[[#This Row],[Etikett - B2 - Beschichtung]],'DD FD'!AE:AF,2,FALSE))</f>
        <v/>
      </c>
      <c r="OG268" s="815" t="str">
        <f>IF(Table1[[#This Row],[Etikett - B2 - Beschichtung Anteil (in %)]]="","",Table1[[#This Row],[Etikett - B2 - Beschichtung Anteil (in %)]])</f>
        <v/>
      </c>
      <c r="OH268" s="811" t="str">
        <f>IF(Table1[[#This Row],[Etikett - B3 - Art]]="","",VLOOKUP(Table1[[#This Row],[Etikett - B3 - Art]],'DD FD'!F:G,2,FALSE))</f>
        <v/>
      </c>
      <c r="OI268" s="812" t="str">
        <f>IF(Table1[[#This Row],[Etikett - B3 - Fraktion]]="","",VLOOKUP(Table1[[#This Row],[Etikett - B3 - Fraktion]],'DD FD'!H:J,3,FALSE))</f>
        <v/>
      </c>
      <c r="OJ268" s="809" t="str">
        <f>IF(Table1[[#This Row],[Etikett - B3 - Gewicht (in G)]]="","",Table1[[#This Row],[Etikett - B3 - Gewicht (in G)]])</f>
        <v/>
      </c>
      <c r="OK268" s="809" t="str">
        <f>IF(Table1[[#This Row],[Etikett - B3 - Lizenzierungs-pflichtig? (X=Ja)]]="","",Table1[[#This Row],[Etikett - B3 - Lizenzierungs-pflichtig? (X=Ja)]])</f>
        <v/>
      </c>
      <c r="OL268" s="809" t="str">
        <f>IF(Table1[[#This Row],[Etikett - B3 - Trennbar vom Hauptkörper? (X=Ja)]]="","",Table1[[#This Row],[Etikett - B3 - Trennbar vom Hauptkörper? (X=Ja)]])</f>
        <v/>
      </c>
      <c r="OM268" s="812" t="str">
        <f>IF(Table1[[#This Row],[Etikett - B3 - Virgin Material]]="","",VLOOKUP(Table1[[#This Row],[Etikett - B3 - Virgin Material]],'DD FD'!AJ:AK,2,FALSE))</f>
        <v/>
      </c>
      <c r="ON268" s="813" t="str">
        <f>IF(Table1[[#This Row],[Etikett - B3 - Virgin Material Anteil (in %)]]="","",Table1[[#This Row],[Etikett - B3 - Virgin Material Anteil (in %)]])</f>
        <v/>
      </c>
      <c r="OO268" s="812" t="str">
        <f>IF(Table1[[#This Row],[Etikett - B3 - Recyceltes Material]]="","",VLOOKUP(Table1[[#This Row],[Etikett - B3 - Recyceltes Material]],'DD FD'!AL:AM,2,FALSE))</f>
        <v/>
      </c>
      <c r="OP268" s="813" t="str">
        <f>IF(Table1[[#This Row],[Etikett - B3 - Recyceltes Material Anteil (in %)]]="","",Table1[[#This Row],[Etikett - B3 - Recyceltes Material Anteil (in %)]])</f>
        <v/>
      </c>
      <c r="OQ268" s="812" t="str">
        <f>IF(Table1[[#This Row],[Etikett - B3 - Beschichtung]]="","",VLOOKUP(Table1[[#This Row],[Etikett - B3 - Beschichtung]],'DD FD'!AE:AF,2,FALSE))</f>
        <v/>
      </c>
      <c r="OR268" s="861" t="str">
        <f>IF(Table1[[#This Row],[Etikett - B3 - Beschichtung Anteil (in %)]]="","",Table1[[#This Row],[Etikett - B3 - Beschichtung Anteil (in %)]])</f>
        <v/>
      </c>
      <c r="OS268" s="866">
        <f>ROUNDUP(SUM(
IF(AND(LB268='DD FD'!$J$7,LD268='DD FD'!$AI$3),LC268,0),
IF(AND(LL268='DD FD'!$J$7,LN268='DD FD'!$AI$3),LM268,0),
IF(AND(LV268='DD FD'!$J$7,LX268='DD FD'!$AI$3),LW268,0),
IF(AND(MF268='DD FD'!$J$7,MH268='DD FD'!$AI$3),MG268,0),
IF(AND(MQ268='DD FD'!$J$7,MS268='DD FD'!$AI$3),MR268,0),
IF(AND(NB268='DD FD'!$J$7,ND268='DD FD'!$AI$3),NC268,0),
IF(AND(NM268='DD FD'!$J$7,NO268='DD FD'!$AI$3),NN268,0),
IF(AND(NX268='DD FD'!$J$7,NZ268='DD FD'!$AI$3),NY268,0),
IF(AND(OI268='DD FD'!$J$7,OK268='DD FD'!$AI$3),OJ268,0),
),2)</f>
        <v>0</v>
      </c>
      <c r="OT268" s="865">
        <f>ROUNDUP(SUM(
IF(AND(LB268='DD FD'!$J$6,LD268='DD FD'!$AI$3),LC268,0),
IF(AND(LL268='DD FD'!$J$6,LN268='DD FD'!$AI$3),LM268,0),
IF(AND(LV268='DD FD'!$J$6,LX268='DD FD'!$AI$3),LW268,0),
IF(AND(MF268='DD FD'!$J$6,MH268='DD FD'!$AI$3),MG268,0),
IF(AND(MQ268='DD FD'!$J$6,MS268='DD FD'!$AI$3),MR268,0),
IF(AND(NB268='DD FD'!$J$6,ND268='DD FD'!$AI$3),NC268,0),
IF(AND(NM268='DD FD'!$J$6,NO268='DD FD'!$AI$3),NN268,0),
IF(AND(NX268='DD FD'!$J$6,NZ268='DD FD'!$AI$3),NY268,0),
IF(AND(OI268='DD FD'!$J$6,OK268='DD FD'!$AI$3),OJ268,0),
),2)</f>
        <v>0</v>
      </c>
      <c r="OU268" s="865">
        <f>ROUNDUP(SUM(
IF(AND(LB268='DD FD'!$J$10,LD268='DD FD'!$AI$3),LC268,0),
IF(AND(LL268='DD FD'!$J$10,LN268='DD FD'!$AI$3),LM268,0),
IF(AND(LV268='DD FD'!$J$10,LX268='DD FD'!$AI$3),LW268,0),
IF(AND(MF268='DD FD'!$J$10,MH268='DD FD'!$AI$3),MG268,0),
IF(AND(MQ268='DD FD'!$J$10,MS268='DD FD'!$AI$3),MR268,0),
IF(AND(NB268='DD FD'!$J$10,ND268='DD FD'!$AI$3),NC268,0),
IF(AND(NM268='DD FD'!$J$10,NO268='DD FD'!$AI$3),NN268,0),
IF(AND(NX268='DD FD'!$J$10,NZ268='DD FD'!$AI$3),NY268,0),
IF(AND(OI268='DD FD'!$J$10,OK268='DD FD'!$AI$3),OJ268,0),
),2)</f>
        <v>0</v>
      </c>
      <c r="OV268" s="865">
        <f>ROUNDUP(SUM(
IF(AND(LB268='DD FD'!$J$8,LD268='DD FD'!$AI$3),LC268,0),
IF(AND(LL268='DD FD'!$J$8,LN268='DD FD'!$AI$3),LM268,0),
IF(AND(LV268='DD FD'!$J$8,LX268='DD FD'!$AI$3),LW268,0),
IF(AND(MF268='DD FD'!$J$8,MH268='DD FD'!$AI$3),MG268,0),
IF(AND(MQ268='DD FD'!$J$8,MS268='DD FD'!$AI$3),MR268,0),
IF(AND(NB268='DD FD'!$J$8,ND268='DD FD'!$AI$3),NC268,0),
IF(AND(NM268='DD FD'!$J$8,NO268='DD FD'!$AI$3),NN268,0),
IF(AND(NX268='DD FD'!$J$8,NZ268='DD FD'!$AI$3),NY268,0),
IF(AND(OI268='DD FD'!$J$8,OK268='DD FD'!$AI$3),OJ268,0),
),2)</f>
        <v>0</v>
      </c>
      <c r="OW268" s="865">
        <f>ROUNDUP(SUM(
IF(AND(LB268='DD FD'!$J$5,LD268='DD FD'!$AI$3),LC268,0),
IF(AND(LL268='DD FD'!$J$5,LN268='DD FD'!$AI$3),LM268,0),
IF(AND(LV268='DD FD'!$J$5,LX268='DD FD'!$AI$3),LW268,0),
IF(AND(MF268='DD FD'!$J$5,MH268='DD FD'!$AI$3),MG268,0),
IF(AND(MQ268='DD FD'!$J$5,MS268='DD FD'!$AI$3),MR268,0),
IF(AND(NB268='DD FD'!$J$5,ND268='DD FD'!$AI$3),NC268,0),
IF(AND(NM268='DD FD'!$J$5,NO268='DD FD'!$AI$3),NN268,0),
IF(AND(NX268='DD FD'!$J$5,NZ268='DD FD'!$AI$3),NY268,0),
IF(AND(OI268='DD FD'!$J$5,OK268='DD FD'!$AI$3),OJ268,0),
),2)</f>
        <v>0</v>
      </c>
      <c r="OX268" s="865">
        <f>ROUNDUP(SUM(
IF(AND(LB268='DD FD'!$J$9,LD268='DD FD'!$AI$3),LC268,0),
IF(AND(LL268='DD FD'!$J$9,LN268='DD FD'!$AI$3),LM268,0),
IF(AND(LV268='DD FD'!$J$9,LX268='DD FD'!$AI$3),LW268,0),
IF(AND(MF268='DD FD'!$J$9,MH268='DD FD'!$AI$3),MG268,0),
IF(AND(MQ268='DD FD'!$J$9,MS268='DD FD'!$AI$3),MR268,0),
IF(AND(NB268='DD FD'!$J$9,ND268='DD FD'!$AI$3),NC268,0),
IF(AND(NM268='DD FD'!$J$9,NO268='DD FD'!$AI$3),NN268,0),
IF(AND(NX268='DD FD'!$J$9,NZ268='DD FD'!$AI$3),NY268,0),
IF(AND(OI268='DD FD'!$J$9,OK268='DD FD'!$AI$3),OJ268,0),
),2)</f>
        <v>0</v>
      </c>
      <c r="OY268" s="865">
        <f>ROUNDUP(SUM(
IF(AND(LB268='DD FD'!$J$4,LD268='DD FD'!$AI$3),LC268,0),
IF(AND(LL268='DD FD'!$J$4,LN268='DD FD'!$AI$3),LM268,0),
IF(AND(LV268='DD FD'!$J$4,LX268='DD FD'!$AI$3),LW268,0),
IF(AND(MF268='DD FD'!$J$4,MH268='DD FD'!$AI$3),MG268,0),
IF(AND(MQ268='DD FD'!$J$4,MS268='DD FD'!$AI$3),MR268,0),
IF(AND(NB268='DD FD'!$J$4,ND268='DD FD'!$AI$3),NC268,0),
IF(AND(NM268='DD FD'!$J$4,NO268='DD FD'!$AI$3),NN268,0),
IF(AND(NX268='DD FD'!$J$4,NZ268='DD FD'!$AI$3),NY268,0),
IF(AND(OI268='DD FD'!$J$4,OK268='DD FD'!$AI$3),OJ268,0),
),2)</f>
        <v>0</v>
      </c>
      <c r="OZ268" s="867">
        <f>ROUNDUP(SUM(
IF(AND(LB268='DD FD'!$J$11,LD268='DD FD'!$AI$3),LC268,0),
IF(AND(LL268='DD FD'!$J$11,LN268='DD FD'!$AI$3),LM268,0),
IF(AND(LV268='DD FD'!$J$11,LX268='DD FD'!$AI$3),LW268,0),
IF(AND(MF268='DD FD'!$J$11,MH268='DD FD'!$AI$3),MG268,0),
IF(AND(MQ268='DD FD'!$J$11,MS268='DD FD'!$AI$3),MR268,0),
IF(AND(NB268='DD FD'!$J$11,ND268='DD FD'!$AI$3),NC268,0),
IF(AND(NM268='DD FD'!$J$11,NO268='DD FD'!$AI$3),NN268,0),
IF(AND(NX268='DD FD'!$J$11,NZ268='DD FD'!$AI$3),NY268,0),
IF(AND(OI268='DD FD'!$J$11,OK268='DD FD'!$AI$3),OJ268,0),
),2)</f>
        <v>0</v>
      </c>
    </row>
    <row r="269" spans="1:416">
      <c r="A269" s="663"/>
      <c r="B269" s="182"/>
      <c r="C269" s="282"/>
      <c r="D269" s="282"/>
      <c r="E269" s="183"/>
      <c r="F269" s="355"/>
      <c r="G269" s="359"/>
      <c r="H269" s="664"/>
      <c r="I269" s="173"/>
      <c r="J269" s="161" t="str">
        <f t="shared" si="108"/>
        <v/>
      </c>
      <c r="K269" s="633" t="str">
        <f t="shared" si="125"/>
        <v/>
      </c>
      <c r="L269" s="636"/>
      <c r="M269" s="124" t="str">
        <f t="shared" si="126"/>
        <v/>
      </c>
      <c r="N269" s="125" t="str">
        <f t="shared" si="109"/>
        <v/>
      </c>
      <c r="O269" s="175"/>
      <c r="P269" s="175"/>
      <c r="Q269" s="126" t="str">
        <f t="shared" si="127"/>
        <v/>
      </c>
      <c r="R269" s="184"/>
      <c r="S269" s="184"/>
      <c r="T269" s="182"/>
      <c r="U269" s="182"/>
      <c r="V269" s="182"/>
      <c r="W269" s="358"/>
      <c r="X269" s="182"/>
      <c r="Y269" s="183"/>
      <c r="Z269" s="123"/>
      <c r="AA269" s="176"/>
      <c r="AB269" s="176"/>
      <c r="AC269" s="176"/>
      <c r="AD269" s="176"/>
      <c r="AE269" s="176"/>
      <c r="AF269" s="176"/>
      <c r="AG269" s="127" t="str">
        <f t="shared" si="128"/>
        <v/>
      </c>
      <c r="AH269" s="127" t="str">
        <f t="shared" si="129"/>
        <v/>
      </c>
      <c r="AI269" s="370"/>
      <c r="AJ269" s="635"/>
      <c r="AK269" s="619" t="str">
        <f t="shared" si="130"/>
        <v/>
      </c>
      <c r="AL269" s="124" t="str">
        <f t="shared" si="110"/>
        <v/>
      </c>
      <c r="AM269" s="124" t="str">
        <f t="shared" si="111"/>
        <v/>
      </c>
      <c r="AN269" s="124" t="str">
        <f t="shared" si="112"/>
        <v/>
      </c>
      <c r="AO269" s="124" t="str">
        <f t="shared" si="113"/>
        <v/>
      </c>
      <c r="AP269" s="184"/>
      <c r="AQ269" s="182"/>
      <c r="AR269" s="182"/>
      <c r="AS269" s="182"/>
      <c r="AT269" s="182"/>
      <c r="AU269" s="127" t="str">
        <f t="shared" si="114"/>
        <v/>
      </c>
      <c r="AV269" s="354"/>
      <c r="AW269" s="127" t="str">
        <f t="shared" si="115"/>
        <v/>
      </c>
      <c r="AX269" s="144" t="str">
        <f t="shared" si="116"/>
        <v/>
      </c>
      <c r="AY269" s="182"/>
      <c r="AZ269" s="23"/>
      <c r="BA269" s="23"/>
      <c r="BB269" s="183"/>
      <c r="BC269" s="622"/>
      <c r="BD269" s="649" t="str">
        <f t="shared" si="131"/>
        <v/>
      </c>
      <c r="BE269" s="354"/>
      <c r="BF269" s="192" t="str">
        <f t="shared" si="132"/>
        <v/>
      </c>
      <c r="BG269" s="159"/>
      <c r="BH269" s="159"/>
      <c r="BI269" s="182"/>
      <c r="BJ269" s="194"/>
      <c r="BK269" s="194"/>
      <c r="BL269" s="194"/>
      <c r="BM269" s="127" t="str">
        <f t="shared" si="117"/>
        <v/>
      </c>
      <c r="BN269" s="194"/>
      <c r="BO269" s="178" t="str">
        <f t="shared" si="118"/>
        <v/>
      </c>
      <c r="BP269" s="191"/>
      <c r="BQ269" s="182"/>
      <c r="BR269" s="23"/>
      <c r="BS269" s="23"/>
      <c r="BT269" s="23"/>
      <c r="BU269" s="651"/>
      <c r="BV269" s="647"/>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633" t="str">
        <f t="shared" si="133"/>
        <v/>
      </c>
      <c r="DY269" s="736"/>
      <c r="DZ269" s="334"/>
      <c r="EA269" s="736"/>
      <c r="EB269" s="197"/>
      <c r="EC269" s="194"/>
      <c r="ED269" s="197"/>
      <c r="EE269" s="197"/>
      <c r="EF269" s="194"/>
      <c r="EG269" s="194"/>
      <c r="EH269" s="194"/>
      <c r="EI269" s="123" t="str">
        <f t="shared" si="119"/>
        <v/>
      </c>
      <c r="EJ269" s="194"/>
      <c r="EK269" s="620" t="str">
        <f t="shared" si="120"/>
        <v/>
      </c>
      <c r="EL269" s="756"/>
      <c r="EM269" s="620" t="str">
        <f t="shared" si="134"/>
        <v/>
      </c>
      <c r="EN269" s="733"/>
      <c r="EO269" s="163"/>
      <c r="EP269" s="163"/>
      <c r="EQ269" s="163"/>
      <c r="ER269" s="163"/>
      <c r="ES269" s="163"/>
      <c r="ET269" s="163"/>
      <c r="EU269" s="163"/>
      <c r="EV269" s="163"/>
      <c r="EW269" s="163"/>
      <c r="EX269" s="163"/>
      <c r="EY269" s="163"/>
      <c r="EZ269" s="163"/>
      <c r="FA269" s="163"/>
      <c r="FB269" s="163"/>
      <c r="FC269" s="742"/>
      <c r="FD269" s="648" t="str">
        <f t="shared" si="121"/>
        <v/>
      </c>
      <c r="FE269" s="183"/>
      <c r="FF269" s="201"/>
      <c r="FG269" s="201"/>
      <c r="FH269" s="201"/>
      <c r="FI269" s="201"/>
      <c r="FJ269" s="201"/>
      <c r="FK269" s="201"/>
      <c r="FL269" s="182"/>
      <c r="FM269" s="182"/>
      <c r="FN269" s="334"/>
      <c r="FO269" s="123" t="str">
        <f t="shared" si="122"/>
        <v/>
      </c>
      <c r="FP269" s="889" t="str">
        <f>IF(Table1[[#This Row],[Baumwollanteil (in %)]]&lt;&gt;"","05","")</f>
        <v/>
      </c>
      <c r="FQ269" s="999"/>
      <c r="FR269" s="179" t="str">
        <f t="shared" si="123"/>
        <v/>
      </c>
      <c r="FS269" s="175"/>
      <c r="FT269" s="175"/>
      <c r="FU269" s="175"/>
      <c r="FV269" s="745" t="str">
        <f t="shared" si="124"/>
        <v/>
      </c>
      <c r="FZ269" s="24"/>
      <c r="GA269" s="24"/>
      <c r="GC269" s="1010" t="str">
        <f>IF(Table1[[#This Row],[Global Trade Item Number (GTIN)]]="","",Table1[[#This Row],[Global Trade Item Number (GTIN)]])</f>
        <v/>
      </c>
      <c r="GD269" s="790" t="str">
        <f>IF(Table1[[#This Row],[WAWI-Nr./ Kreditoren-Nummer
(ASDV)]]&lt;&gt;"",Table1[[#This Row],[WAWI-Nr./ Kreditoren-Nummer
(ASDV)]],"")</f>
        <v/>
      </c>
      <c r="GE269" s="190"/>
      <c r="GF269" s="790" t="str">
        <f>IF(Table1[[#This Row],[Gültig ab (Datum)]]&lt;&gt;"","31.12.9999","")</f>
        <v/>
      </c>
      <c r="GG269" s="190"/>
      <c r="GH269" s="190"/>
      <c r="GI269" s="616"/>
      <c r="GJ269" s="765"/>
      <c r="GK269" s="763"/>
      <c r="GL269" s="617"/>
      <c r="GM269" s="617"/>
      <c r="GN269" s="617"/>
      <c r="GO269" s="617"/>
      <c r="GP269" s="617"/>
      <c r="GQ269" s="775"/>
      <c r="GR269" s="771"/>
      <c r="GS269" s="159"/>
      <c r="GT269" s="610"/>
      <c r="GU269" s="610"/>
      <c r="GV269" s="610"/>
      <c r="GW269" s="610"/>
      <c r="GX269" s="610"/>
      <c r="GY269" s="610"/>
      <c r="GZ269" s="610"/>
      <c r="HA269" s="610"/>
      <c r="HB269" s="771"/>
      <c r="HC269" s="610"/>
      <c r="HD269" s="610"/>
      <c r="HE269" s="610"/>
      <c r="HF269" s="610"/>
      <c r="HG269" s="610"/>
      <c r="HH269" s="610"/>
      <c r="HI269" s="610"/>
      <c r="HJ269" s="610"/>
      <c r="HK269" s="610"/>
      <c r="HL269" s="771"/>
      <c r="HM269" s="610"/>
      <c r="HN269" s="610"/>
      <c r="HO269" s="610"/>
      <c r="HP269" s="610"/>
      <c r="HQ269" s="610"/>
      <c r="HR269" s="610"/>
      <c r="HS269" s="610"/>
      <c r="HT269" s="610"/>
      <c r="HU269" s="610"/>
      <c r="HV269" s="771"/>
      <c r="HW269" s="610"/>
      <c r="HX269" s="610"/>
      <c r="HY269" s="610"/>
      <c r="HZ269" s="610"/>
      <c r="IA269" s="610"/>
      <c r="IB269" s="610"/>
      <c r="IC269" s="610"/>
      <c r="ID269" s="610"/>
      <c r="IE269" s="610"/>
      <c r="IF269" s="610"/>
      <c r="IG269" s="771"/>
      <c r="IH269" s="610"/>
      <c r="II269" s="610"/>
      <c r="IJ269" s="610"/>
      <c r="IK269" s="610"/>
      <c r="IL269" s="610"/>
      <c r="IM269" s="610"/>
      <c r="IN269" s="610"/>
      <c r="IO269" s="610"/>
      <c r="IP269" s="610"/>
      <c r="IQ269" s="610"/>
      <c r="IR269" s="771"/>
      <c r="IS269" s="610"/>
      <c r="IT269" s="610"/>
      <c r="IU269" s="610"/>
      <c r="IV269" s="610"/>
      <c r="IW269" s="610"/>
      <c r="IX269" s="610"/>
      <c r="IY269" s="610"/>
      <c r="IZ269" s="610"/>
      <c r="JA269" s="610"/>
      <c r="JB269" s="610"/>
      <c r="JC269" s="771"/>
      <c r="JD269" s="610"/>
      <c r="JE269" s="610"/>
      <c r="JF269" s="610"/>
      <c r="JG269" s="610"/>
      <c r="JH269" s="610"/>
      <c r="JI269" s="610"/>
      <c r="JJ269" s="610"/>
      <c r="JK269" s="610"/>
      <c r="JL269" s="610"/>
      <c r="JM269" s="827"/>
      <c r="JN269" s="771"/>
      <c r="JO269" s="610"/>
      <c r="JP269" s="610"/>
      <c r="JQ269" s="610"/>
      <c r="JR269" s="610"/>
      <c r="JS269" s="610"/>
      <c r="JT269" s="610"/>
      <c r="JU269" s="610"/>
      <c r="JV269" s="610"/>
      <c r="JW269" s="610"/>
      <c r="JX269" s="610"/>
      <c r="JY269" s="771"/>
      <c r="JZ269" s="610"/>
      <c r="KA269" s="610"/>
      <c r="KB269" s="610"/>
      <c r="KC269" s="610"/>
      <c r="KD269" s="610"/>
      <c r="KE269" s="610"/>
      <c r="KF269" s="610"/>
      <c r="KG269" s="610"/>
      <c r="KH269" s="610"/>
      <c r="KI269" s="610"/>
      <c r="KL269" s="803" t="str">
        <f>IF(Table1[[#This Row],[GTIN]]&lt;&gt;"",Table1[[#This Row],[GTIN]],"")</f>
        <v/>
      </c>
      <c r="KM269" s="804" t="str">
        <f>Table1[[#This Row],[Kreditor]]</f>
        <v/>
      </c>
      <c r="KN269" s="805" t="str">
        <f>IF(Table1[[#This Row],[Gültig ab (Datum)]]&lt;&gt;"",Table1[[#This Row],[Gültig ab (Datum)]],"")</f>
        <v/>
      </c>
      <c r="KO269" s="805" t="str">
        <f>Table1[[#This Row],[Gültig bis]]</f>
        <v/>
      </c>
      <c r="KP269" s="818" t="str">
        <f>IF(Table1[[#This Row],[Artikel verpackt? 
(X=Ja)]]="","",Table1[[#This Row],[Artikel verpackt? 
(X=Ja)]])</f>
        <v/>
      </c>
      <c r="KQ269" s="806" t="str">
        <f>IF(Table1[[#This Row],[Verpackung recyclingfähig?
(X=Ja)]]="","",Table1[[#This Row],[Verpackung recyclingfähig?
(X=Ja)]])</f>
        <v/>
      </c>
      <c r="KR269" s="807"/>
      <c r="KS269" s="808"/>
      <c r="KT269" s="809"/>
      <c r="KU269" s="809"/>
      <c r="KV269" s="809"/>
      <c r="KW269" s="809"/>
      <c r="KX269" s="809"/>
      <c r="KY269" s="809"/>
      <c r="KZ269" s="810"/>
      <c r="LA269" s="811" t="str">
        <f>IF(Table1[[#This Row],[Hauptkörper - B1 - Art]]="","",VLOOKUP(Table1[[#This Row],[Hauptkörper - B1 - Art]],'DD FD'!B:C,2,FALSE))</f>
        <v/>
      </c>
      <c r="LB269" s="812" t="str">
        <f>IF(Table1[[#This Row],[Hauptkörper - B1 - Fraktion]]="","",VLOOKUP(Table1[[#This Row],[Hauptkörper - B1 - Fraktion]],'DD FD'!H:J,3,FALSE))</f>
        <v/>
      </c>
      <c r="LC269" s="809" t="str">
        <f>IF(Table1[[#This Row],[Hauptkörper - B1 - Gewicht
(in G)]]="","",Table1[[#This Row],[Hauptkörper - B1 - Gewicht
(in G)]])</f>
        <v/>
      </c>
      <c r="LD269" s="809" t="str">
        <f>IF(Table1[[#This Row],[Hauptkörper - B1 - Lizenzierungs-pflichtig? (X=Ja)]]="","",Table1[[#This Row],[Hauptkörper - B1 - Lizenzierungs-pflichtig? (X=Ja)]])</f>
        <v/>
      </c>
      <c r="LE269" s="812" t="str">
        <f>IF(Table1[[#This Row],[Hauptkörper - B1 - Virgin Material]]="","",VLOOKUP(Table1[[#This Row],[Hauptkörper - B1 - Virgin Material]],'DD FD'!AJ:AK,2,FALSE))</f>
        <v/>
      </c>
      <c r="LF269" s="813" t="str">
        <f>IF(Table1[[#This Row],[Hauptkörper - B1 - Virgin Material Anteil (in %)]]="","",Table1[[#This Row],[Hauptkörper - B1 - Virgin Material Anteil (in %)]])</f>
        <v/>
      </c>
      <c r="LG269" s="812" t="str">
        <f>IF(Table1[[#This Row],[Hauptkörper - B1 - Recyceltes Material]]="","",VLOOKUP(Table1[[#This Row],[Hauptkörper - B1 - Recyceltes Material]],'DD FD'!AL:AM,2,FALSE))</f>
        <v/>
      </c>
      <c r="LH269" s="813" t="str">
        <f>IF(Table1[[#This Row],[Hauptkörper - B1 - Recyceltes Material Anteil (in %)]]="","",Table1[[#This Row],[Hauptkörper - B1 - Recyceltes Material Anteil (in %)]])</f>
        <v/>
      </c>
      <c r="LI269" s="814" t="str">
        <f>IF(Table1[[#This Row],[Hauptkörper - B1 - Beschichtung]]="","",VLOOKUP(Table1[[#This Row],[Hauptkörper - B1 - Beschichtung]],'DD FD'!AE:AF,2,FALSE))</f>
        <v/>
      </c>
      <c r="LJ269" s="815" t="str">
        <f>IF(Table1[[#This Row],[Hauptkörper - B1 - Beschichtung Anteil (in %)]]="","",Table1[[#This Row],[Hauptkörper - B1 - Beschichtung Anteil (in %)]])</f>
        <v/>
      </c>
      <c r="LK269" s="811" t="str">
        <f>IF(Table1[[#This Row],[Hauptkörper - B2 - Art]]="","",VLOOKUP(Table1[[#This Row],[Hauptkörper - B2 - Art]],'DD FD'!B:C,2,FALSE))</f>
        <v/>
      </c>
      <c r="LL269" s="812" t="str">
        <f>IF(Table1[[#This Row],[Hauptkörper - B2 - Fraktion]]="","",VLOOKUP(Table1[[#This Row],[Hauptkörper - B2 - Fraktion]],'DD FD'!H:J,3,FALSE))</f>
        <v/>
      </c>
      <c r="LM269" s="809" t="str">
        <f>IF(Table1[[#This Row],[Hauptkörper - B2 - Gewicht
(in G)]]="","",Table1[[#This Row],[Hauptkörper - B2 - Gewicht
(in G)]])</f>
        <v/>
      </c>
      <c r="LN269" s="809" t="str">
        <f>IF(Table1[[#This Row],[Hauptkörper - B2 - Lizenzierungs-pflichtig? (X=Ja)]]="","",Table1[[#This Row],[Hauptkörper - B2 - Lizenzierungs-pflichtig? (X=Ja)]])</f>
        <v/>
      </c>
      <c r="LO269" s="812" t="str">
        <f>IF(Table1[[#This Row],[Hauptkörper - B2 - Virgin Material]]="","",VLOOKUP(Table1[[#This Row],[Hauptkörper - B2 - Virgin Material]],'DD FD'!AJ:AK,2,FALSE))</f>
        <v/>
      </c>
      <c r="LP269" s="813" t="str">
        <f>IF(Table1[[#This Row],[Hauptkörper - B2 - Virgin Material Anteil (in %)]]="","",Table1[[#This Row],[Hauptkörper - B2 - Virgin Material Anteil (in %)]])</f>
        <v/>
      </c>
      <c r="LQ269" s="812" t="str">
        <f>IF(Table1[[#This Row],[Hauptkörper - B2 - Recyceltes Material]]="","",VLOOKUP(Table1[[#This Row],[Hauptkörper - B2 - Recyceltes Material]],'DD FD'!AL:AM,2,FALSE))</f>
        <v/>
      </c>
      <c r="LR269" s="813" t="str">
        <f>IF(Table1[[#This Row],[Hauptkörper - B2 - Recyceltes Material Anteil (in %)]]="","",Table1[[#This Row],[Hauptkörper - B2 - Recyceltes Material Anteil (in %)]])</f>
        <v/>
      </c>
      <c r="LS269" s="812" t="str">
        <f>IF(Table1[[#This Row],[Hauptkörper - B2 - Beschichtung]]="","",VLOOKUP(Table1[[#This Row],[Hauptkörper - B2 - Beschichtung]],'DD FD'!AE:AF,2,FALSE))</f>
        <v/>
      </c>
      <c r="LT269" s="815" t="str">
        <f>IF(Table1[[#This Row],[Hauptkörper - B2 - Beschichtung Anteil (in %)]]="","",Table1[[#This Row],[Hauptkörper - B2 - Beschichtung Anteil (in %)]])</f>
        <v/>
      </c>
      <c r="LU269" s="811" t="str">
        <f>IF(Table1[[#This Row],[Hauptkörper - B3 - Art]]="","",VLOOKUP(Table1[[#This Row],[Hauptkörper - B3 - Art]],'DD FD'!B:C,2,FALSE))</f>
        <v/>
      </c>
      <c r="LV269" s="812" t="str">
        <f>IF(Table1[[#This Row],[Hauptkörper - B3 - Fraktion]]="","",VLOOKUP(Table1[[#This Row],[Hauptkörper - B3 - Fraktion]],'DD FD'!H:J,3,FALSE))</f>
        <v/>
      </c>
      <c r="LW269" s="809" t="str">
        <f>IF(Table1[[#This Row],[Hauptkörper - B3 - Gewicht
(in G)]]="","",Table1[[#This Row],[Hauptkörper - B3 - Gewicht
(in G)]])</f>
        <v/>
      </c>
      <c r="LX269" s="809" t="str">
        <f>IF(Table1[[#This Row],[Hauptkörper - B3 - Lizenzierungs-pflichtig? (X=Ja)]]="","",Table1[[#This Row],[Hauptkörper - B3 - Lizenzierungs-pflichtig? (X=Ja)]])</f>
        <v/>
      </c>
      <c r="LY269" s="812" t="str">
        <f>IF(Table1[[#This Row],[Hauptkörper - B3 - Virgin Material]]="","",VLOOKUP(Table1[[#This Row],[Hauptkörper - B3 - Virgin Material]],'DD FD'!AJ:AK,2,FALSE))</f>
        <v/>
      </c>
      <c r="LZ269" s="813" t="str">
        <f>IF(Table1[[#This Row],[Hauptkörper - B3 - Virgin Material Anteil (in %)]]="","",Table1[[#This Row],[Hauptkörper - B3 - Virgin Material Anteil (in %)]])</f>
        <v/>
      </c>
      <c r="MA269" s="812" t="str">
        <f>IF(Table1[[#This Row],[Hauptkörper - B3 - Recyceltes Material]]="","",VLOOKUP(Table1[[#This Row],[Hauptkörper - B3 - Recyceltes Material]],'DD FD'!AL:AM,2,FALSE))</f>
        <v/>
      </c>
      <c r="MB269" s="813" t="str">
        <f>IF(Table1[[#This Row],[Hauptkörper - B3 - Recyceltes Material Anteil (in %)]]="","",Table1[[#This Row],[Hauptkörper - B3 - Recyceltes Material Anteil (in %)]])</f>
        <v/>
      </c>
      <c r="MC269" s="812" t="str">
        <f>IF(Table1[[#This Row],[Hauptkörper - B3 - Beschichtung]]="","",VLOOKUP(Table1[[#This Row],[Hauptkörper - B3 - Beschichtung]],'DD FD'!AE:AF,2,FALSE))</f>
        <v/>
      </c>
      <c r="MD269" s="815" t="str">
        <f>IF(Table1[[#This Row],[Hauptkörper - B3 - Beschichtung Anteil (in %)]]="","",Table1[[#This Row],[Hauptkörper - B3 - Beschichtung Anteil (in %)]])</f>
        <v/>
      </c>
      <c r="ME269" s="811" t="str">
        <f>IF(Table1[[#This Row],[Verschluss - B1 - Art]]="","",VLOOKUP(Table1[[#This Row],[Verschluss - B1 - Art]],'DD FD'!D:E,2,FALSE))</f>
        <v/>
      </c>
      <c r="MF269" s="812" t="str">
        <f>IF(Table1[[#This Row],[Verschluss - B1 - Fraktion]]="","",VLOOKUP(Table1[[#This Row],[Verschluss - B1 - Fraktion]],'DD FD'!H:J,3,FALSE))</f>
        <v/>
      </c>
      <c r="MG269" s="809" t="str">
        <f>IF(Table1[[#This Row],[Verschluss - B1 - Gewicht (in G)]]="","",Table1[[#This Row],[Verschluss - B1 - Gewicht (in G)]])</f>
        <v/>
      </c>
      <c r="MH269" s="809" t="str">
        <f>IF(Table1[[#This Row],[Verschluss - B1 - Lizenzierungs-pflichtig? (X=Ja)]]="","",Table1[[#This Row],[Verschluss - B1 - Lizenzierungs-pflichtig? (X=Ja)]])</f>
        <v/>
      </c>
      <c r="MI269" s="809" t="str">
        <f>IF(Table1[[#This Row],[Verschluss - B1 - Trennbar vom Hauptkörper? (X=Ja)]]="","",Table1[[#This Row],[Verschluss - B1 - Trennbar vom Hauptkörper? (X=Ja)]])</f>
        <v/>
      </c>
      <c r="MJ269" s="812" t="str">
        <f>IF(Table1[[#This Row],[Verschluss - B1 - Virgin Material]]="","",VLOOKUP(Table1[[#This Row],[Verschluss - B1 - Virgin Material]],'DD FD'!AJ:AK,2,FALSE))</f>
        <v/>
      </c>
      <c r="MK269" s="813" t="str">
        <f>IF(Table1[[#This Row],[Verschluss - B1 - Virgin Material Anteil (in %)]]="","",Table1[[#This Row],[Verschluss - B1 - Virgin Material Anteil (in %)]])</f>
        <v/>
      </c>
      <c r="ML269" s="812" t="str">
        <f>IF(Table1[[#This Row],[Verschluss - B1 - Recyceltes Material]]="","",VLOOKUP(Table1[[#This Row],[Verschluss - B1 - Recyceltes Material]],'DD FD'!AL:AM,2,FALSE))</f>
        <v/>
      </c>
      <c r="MM269" s="813" t="str">
        <f>IF(Table1[[#This Row],[Verschluss - B1 - Recyceltes Material Anteil (in %)]]="","",Table1[[#This Row],[Verschluss - B1 - Recyceltes Material Anteil (in %)]])</f>
        <v/>
      </c>
      <c r="MN269" s="812" t="str">
        <f>IF(Table1[[#This Row],[Verschluss - B1 - Beschichtung]]="","",VLOOKUP(Table1[[#This Row],[Verschluss - B1 - Beschichtung]],'DD FD'!AE:AF,2,FALSE))</f>
        <v/>
      </c>
      <c r="MO269" s="815" t="str">
        <f>IF(Table1[[#This Row],[Verschluss - B1 - Beschichtung Anteil (in %)]]="","",Table1[[#This Row],[Verschluss - B1 - Beschichtung Anteil (in %)]])</f>
        <v/>
      </c>
      <c r="MP269" s="811" t="str">
        <f>IF(Table1[[#This Row],[Verschluss - B2 - Art]]="","",VLOOKUP(Table1[[#This Row],[Verschluss - B2 - Art]],'DD FD'!D:E,2,FALSE))</f>
        <v/>
      </c>
      <c r="MQ269" s="812" t="str">
        <f>IF(Table1[[#This Row],[Verschluss - B2 - Fraktion]]="","",VLOOKUP(Table1[[#This Row],[Verschluss - B2 - Fraktion]],'DD FD'!H:J,3,FALSE))</f>
        <v/>
      </c>
      <c r="MR269" s="809" t="str">
        <f>IF(Table1[[#This Row],[Verschluss - B2 - Gewicht (in G)]]="","",Table1[[#This Row],[Verschluss - B2 - Gewicht (in G)]])</f>
        <v/>
      </c>
      <c r="MS269" s="809" t="str">
        <f>IF(Table1[[#This Row],[Verschluss - B2 - Lizenzierungs-pflichtig? (X=Ja)]]="","",Table1[[#This Row],[Verschluss - B2 - Lizenzierungs-pflichtig? (X=Ja)]])</f>
        <v/>
      </c>
      <c r="MT269" s="809" t="str">
        <f>IF(Table1[[#This Row],[Verschluss - B2 - Trennbar vom Hauptkörper? (X=Ja)]]="","",Table1[[#This Row],[Verschluss - B2 - Trennbar vom Hauptkörper? (X=Ja)]])</f>
        <v/>
      </c>
      <c r="MU269" s="812" t="str">
        <f>IF(Table1[[#This Row],[Verschluss - B2 - Virgin Material]]="","",VLOOKUP(Table1[[#This Row],[Verschluss - B2 - Virgin Material]],'DD FD'!AJ:AK,2,FALSE))</f>
        <v/>
      </c>
      <c r="MV269" s="813" t="str">
        <f>IF(Table1[[#This Row],[Verschluss - B2 - Virgin Material Anteil (in %)]]="","",Table1[[#This Row],[Verschluss - B2 - Virgin Material Anteil (in %)]])</f>
        <v/>
      </c>
      <c r="MW269" s="812" t="str">
        <f>IF(Table1[[#This Row],[Verschluss - B2 - Recyceltes Material]]="","",VLOOKUP(Table1[[#This Row],[Verschluss - B2 - Recyceltes Material]],'DD FD'!AL:AM,2,FALSE))</f>
        <v/>
      </c>
      <c r="MX269" s="813" t="str">
        <f>IF(Table1[[#This Row],[Verschluss - B2 - Recyceltes Material Anteil (in %)]]="","",Table1[[#This Row],[Verschluss - B2 - Recyceltes Material Anteil (in %)]])</f>
        <v/>
      </c>
      <c r="MY269" s="812" t="str">
        <f>IF(Table1[[#This Row],[Verschluss - B2 - Beschichtung]]="","",VLOOKUP(Table1[[#This Row],[Verschluss - B2 - Beschichtung]],'DD FD'!AE:AF,2,FALSE))</f>
        <v/>
      </c>
      <c r="MZ269" s="815" t="str">
        <f>IF(Table1[[#This Row],[Verschluss - B2 - Beschichtung Anteil (in %)]]="","",Table1[[#This Row],[Verschluss - B2 - Beschichtung Anteil (in %)]])</f>
        <v/>
      </c>
      <c r="NA269" s="811" t="str">
        <f>IF(Table1[[#This Row],[Verschluss - B3 - Art]]="","",VLOOKUP(Table1[[#This Row],[Verschluss - B3 - Art]],'DD FD'!D:E,2,FALSE))</f>
        <v/>
      </c>
      <c r="NB269" s="812" t="str">
        <f>IF(Table1[[#This Row],[Verschluss - B3 - Fraktion]]="","",VLOOKUP(Table1[[#This Row],[Verschluss - B3 - Fraktion]],'DD FD'!H:J,3,FALSE))</f>
        <v/>
      </c>
      <c r="NC269" s="809" t="str">
        <f>IF(Table1[[#This Row],[Verschluss - B3 - Gewicht (in G)]]="","",Table1[[#This Row],[Verschluss - B3 - Gewicht (in G)]])</f>
        <v/>
      </c>
      <c r="ND269" s="809" t="str">
        <f>IF(Table1[[#This Row],[Verschluss - B3 - Lizenzierungs-pflichtig? (X=Ja)]]="","",Table1[[#This Row],[Verschluss - B3 - Lizenzierungs-pflichtig? (X=Ja)]])</f>
        <v/>
      </c>
      <c r="NE269" s="809" t="str">
        <f>IF(Table1[[#This Row],[Verschluss - B3 - Trennbar vom Hauptkörper? (X=Ja)]]="","",Table1[[#This Row],[Verschluss - B3 - Trennbar vom Hauptkörper? (X=Ja)]])</f>
        <v/>
      </c>
      <c r="NF269" s="812" t="str">
        <f>IF(Table1[[#This Row],[Verschluss - B3 - Virgin Material]]="","",VLOOKUP(Table1[[#This Row],[Verschluss - B3 - Virgin Material]],'DD FD'!AJ:AK,2,FALSE))</f>
        <v/>
      </c>
      <c r="NG269" s="813" t="str">
        <f>IF(Table1[[#This Row],[Verschluss - B3 - Virgin Material Anteil (in %)]]="","",Table1[[#This Row],[Verschluss - B3 - Virgin Material Anteil (in %)]])</f>
        <v/>
      </c>
      <c r="NH269" s="812" t="str">
        <f>IF(Table1[[#This Row],[Verschluss - B3 - Recyceltes Material]]="","",VLOOKUP(Table1[[#This Row],[Verschluss - B3 - Recyceltes Material]],'DD FD'!AL:AM,2,FALSE))</f>
        <v/>
      </c>
      <c r="NI269" s="813" t="str">
        <f>IF(Table1[[#This Row],[Verschluss - B3 - Recyceltes Material Anteil (in %)]]="","",Table1[[#This Row],[Verschluss - B3 - Recyceltes Material Anteil (in %)]])</f>
        <v/>
      </c>
      <c r="NJ269" s="812" t="str">
        <f>IF(Table1[[#This Row],[Verschluss - B3 - Beschichtung]]="","",VLOOKUP(Table1[[#This Row],[Verschluss - B3 - Beschichtung]],'DD FD'!AE:AF,2,FALSE))</f>
        <v/>
      </c>
      <c r="NK269" s="815" t="str">
        <f>IF(Table1[[#This Row],[Verschluss - B3 - Beschichtung Anteil (in %)]]="","",Table1[[#This Row],[Verschluss - B3 - Beschichtung Anteil (in %)]])</f>
        <v/>
      </c>
      <c r="NL269" s="811" t="str">
        <f>IF(Table1[[#This Row],[Etikett - B1 - Art]]="","",VLOOKUP(Table1[[#This Row],[Etikett - B1 - Art]],'DD FD'!F:G,2,FALSE))</f>
        <v/>
      </c>
      <c r="NM269" s="812" t="str">
        <f>IF(Table1[[#This Row],[Etikett - B1 - Fraktion]]="","",VLOOKUP(Table1[[#This Row],[Etikett - B1 - Fraktion]],'DD FD'!H:J,3,FALSE))</f>
        <v/>
      </c>
      <c r="NN269" s="809" t="str">
        <f>IF(Table1[[#This Row],[Etikett - B1 - Gewicht (in G)]]="","",Table1[[#This Row],[Etikett - B1 - Gewicht (in G)]])</f>
        <v/>
      </c>
      <c r="NO269" s="809" t="str">
        <f>IF(Table1[[#This Row],[Etikett - B1 - Lizenzierungs-pflichtig? (X=Ja)]]="","",Table1[[#This Row],[Etikett - B1 - Lizenzierungs-pflichtig? (X=Ja)]])</f>
        <v/>
      </c>
      <c r="NP269" s="809" t="str">
        <f>IF(Table1[[#This Row],[Etikett - B1 - Trennbar vom Hauptkörper? (X=Ja)]]="","",Table1[[#This Row],[Etikett - B1 - Trennbar vom Hauptkörper? (X=Ja)]])</f>
        <v/>
      </c>
      <c r="NQ269" s="812" t="str">
        <f>IF(Table1[[#This Row],[Etikett - B1 - Virgin Material]]="","",VLOOKUP(Table1[[#This Row],[Etikett - B1 - Virgin Material]],'DD FD'!AJ:AK,2,FALSE))</f>
        <v/>
      </c>
      <c r="NR269" s="813" t="str">
        <f>IF(Table1[[#This Row],[Etikett - B1 - Virgin Material Anteil (in %)]]="","",Table1[[#This Row],[Etikett - B1 - Virgin Material Anteil (in %)]])</f>
        <v/>
      </c>
      <c r="NS269" s="812" t="str">
        <f>IF(Table1[[#This Row],[Etikett - B1 - Recyceltes Material]]="","",VLOOKUP(Table1[[#This Row],[Etikett - B1 - Recyceltes Material]],'DD FD'!AL:AM,2,FALSE))</f>
        <v/>
      </c>
      <c r="NT269" s="813" t="str">
        <f>IF(Table1[[#This Row],[Etikett - B1 - Recyceltes Material Anteil (in %)]]="","",Table1[[#This Row],[Etikett - B1 - Recyceltes Material Anteil (in %)]])</f>
        <v/>
      </c>
      <c r="NU269" s="812" t="str">
        <f>IF(Table1[[#This Row],[Etikett - B1 - Beschichtung]]="","",VLOOKUP(Table1[[#This Row],[Etikett - B1 - Beschichtung]],'DD FD'!AE:AF,2,FALSE))</f>
        <v/>
      </c>
      <c r="NV269" s="815" t="str">
        <f>IF(Table1[[#This Row],[Etikett - B1 - Beschichtung Anteil (in %)]]="","",Table1[[#This Row],[Etikett - B1 - Beschichtung Anteil (in %)]])</f>
        <v/>
      </c>
      <c r="NW269" s="811" t="str">
        <f>IF(Table1[[#This Row],[Etikett - B2 - Art]]="","",VLOOKUP(Table1[[#This Row],[Etikett - B2 - Art]],'DD FD'!F:G,2,FALSE))</f>
        <v/>
      </c>
      <c r="NX269" s="812" t="str">
        <f>IF(Table1[[#This Row],[Etikett - B2 - Fraktion]]="","",VLOOKUP(Table1[[#This Row],[Etikett - B2 - Fraktion]],'DD FD'!H:J,3,FALSE))</f>
        <v/>
      </c>
      <c r="NY269" s="809" t="str">
        <f>IF(Table1[[#This Row],[Etikett - B2 - Gewicht (in G)]]="","",Table1[[#This Row],[Etikett - B2 - Gewicht (in G)]])</f>
        <v/>
      </c>
      <c r="NZ269" s="809" t="str">
        <f>IF(Table1[[#This Row],[Etikett - B2 - Lizenzierungs-pflichtig? (X=Ja)]]="","",Table1[[#This Row],[Etikett - B2 - Lizenzierungs-pflichtig? (X=Ja)]])</f>
        <v/>
      </c>
      <c r="OA269" s="809" t="str">
        <f>IF(Table1[[#This Row],[Etikett - B2 - Trennbar vom Hauptkörper? (X=Ja)]]="","",Table1[[#This Row],[Etikett - B2 - Trennbar vom Hauptkörper? (X=Ja)]])</f>
        <v/>
      </c>
      <c r="OB269" s="812" t="str">
        <f>IF(Table1[[#This Row],[Etikett - B2 - Virgin Material]]="","",VLOOKUP(Table1[[#This Row],[Etikett - B2 - Virgin Material]],'DD FD'!AJ:AK,2,FALSE))</f>
        <v/>
      </c>
      <c r="OC269" s="813" t="str">
        <f>IF(Table1[[#This Row],[Etikett - B2 - Virgin Material Anteil (in %)]]="","",Table1[[#This Row],[Etikett - B2 - Virgin Material Anteil (in %)]])</f>
        <v/>
      </c>
      <c r="OD269" s="812" t="str">
        <f>IF(Table1[[#This Row],[Etikett - B2 - Recyceltes Material]]="","",VLOOKUP(Table1[[#This Row],[Etikett - B2 - Recyceltes Material]],'DD FD'!AL:AM,2,FALSE))</f>
        <v/>
      </c>
      <c r="OE269" s="813" t="str">
        <f>IF(Table1[[#This Row],[Etikett - B2 - Recyceltes Material Anteil (in %)]]="","",Table1[[#This Row],[Etikett - B2 - Recyceltes Material Anteil (in %)]])</f>
        <v/>
      </c>
      <c r="OF269" s="812" t="str">
        <f>IF(Table1[[#This Row],[Etikett - B2 - Beschichtung]]="","",VLOOKUP(Table1[[#This Row],[Etikett - B2 - Beschichtung]],'DD FD'!AE:AF,2,FALSE))</f>
        <v/>
      </c>
      <c r="OG269" s="815" t="str">
        <f>IF(Table1[[#This Row],[Etikett - B2 - Beschichtung Anteil (in %)]]="","",Table1[[#This Row],[Etikett - B2 - Beschichtung Anteil (in %)]])</f>
        <v/>
      </c>
      <c r="OH269" s="811" t="str">
        <f>IF(Table1[[#This Row],[Etikett - B3 - Art]]="","",VLOOKUP(Table1[[#This Row],[Etikett - B3 - Art]],'DD FD'!F:G,2,FALSE))</f>
        <v/>
      </c>
      <c r="OI269" s="812" t="str">
        <f>IF(Table1[[#This Row],[Etikett - B3 - Fraktion]]="","",VLOOKUP(Table1[[#This Row],[Etikett - B3 - Fraktion]],'DD FD'!H:J,3,FALSE))</f>
        <v/>
      </c>
      <c r="OJ269" s="809" t="str">
        <f>IF(Table1[[#This Row],[Etikett - B3 - Gewicht (in G)]]="","",Table1[[#This Row],[Etikett - B3 - Gewicht (in G)]])</f>
        <v/>
      </c>
      <c r="OK269" s="809" t="str">
        <f>IF(Table1[[#This Row],[Etikett - B3 - Lizenzierungs-pflichtig? (X=Ja)]]="","",Table1[[#This Row],[Etikett - B3 - Lizenzierungs-pflichtig? (X=Ja)]])</f>
        <v/>
      </c>
      <c r="OL269" s="809" t="str">
        <f>IF(Table1[[#This Row],[Etikett - B3 - Trennbar vom Hauptkörper? (X=Ja)]]="","",Table1[[#This Row],[Etikett - B3 - Trennbar vom Hauptkörper? (X=Ja)]])</f>
        <v/>
      </c>
      <c r="OM269" s="812" t="str">
        <f>IF(Table1[[#This Row],[Etikett - B3 - Virgin Material]]="","",VLOOKUP(Table1[[#This Row],[Etikett - B3 - Virgin Material]],'DD FD'!AJ:AK,2,FALSE))</f>
        <v/>
      </c>
      <c r="ON269" s="813" t="str">
        <f>IF(Table1[[#This Row],[Etikett - B3 - Virgin Material Anteil (in %)]]="","",Table1[[#This Row],[Etikett - B3 - Virgin Material Anteil (in %)]])</f>
        <v/>
      </c>
      <c r="OO269" s="812" t="str">
        <f>IF(Table1[[#This Row],[Etikett - B3 - Recyceltes Material]]="","",VLOOKUP(Table1[[#This Row],[Etikett - B3 - Recyceltes Material]],'DD FD'!AL:AM,2,FALSE))</f>
        <v/>
      </c>
      <c r="OP269" s="813" t="str">
        <f>IF(Table1[[#This Row],[Etikett - B3 - Recyceltes Material Anteil (in %)]]="","",Table1[[#This Row],[Etikett - B3 - Recyceltes Material Anteil (in %)]])</f>
        <v/>
      </c>
      <c r="OQ269" s="812" t="str">
        <f>IF(Table1[[#This Row],[Etikett - B3 - Beschichtung]]="","",VLOOKUP(Table1[[#This Row],[Etikett - B3 - Beschichtung]],'DD FD'!AE:AF,2,FALSE))</f>
        <v/>
      </c>
      <c r="OR269" s="861" t="str">
        <f>IF(Table1[[#This Row],[Etikett - B3 - Beschichtung Anteil (in %)]]="","",Table1[[#This Row],[Etikett - B3 - Beschichtung Anteil (in %)]])</f>
        <v/>
      </c>
      <c r="OS269" s="866">
        <f>ROUNDUP(SUM(
IF(AND(LB269='DD FD'!$J$7,LD269='DD FD'!$AI$3),LC269,0),
IF(AND(LL269='DD FD'!$J$7,LN269='DD FD'!$AI$3),LM269,0),
IF(AND(LV269='DD FD'!$J$7,LX269='DD FD'!$AI$3),LW269,0),
IF(AND(MF269='DD FD'!$J$7,MH269='DD FD'!$AI$3),MG269,0),
IF(AND(MQ269='DD FD'!$J$7,MS269='DD FD'!$AI$3),MR269,0),
IF(AND(NB269='DD FD'!$J$7,ND269='DD FD'!$AI$3),NC269,0),
IF(AND(NM269='DD FD'!$J$7,NO269='DD FD'!$AI$3),NN269,0),
IF(AND(NX269='DD FD'!$J$7,NZ269='DD FD'!$AI$3),NY269,0),
IF(AND(OI269='DD FD'!$J$7,OK269='DD FD'!$AI$3),OJ269,0),
),2)</f>
        <v>0</v>
      </c>
      <c r="OT269" s="865">
        <f>ROUNDUP(SUM(
IF(AND(LB269='DD FD'!$J$6,LD269='DD FD'!$AI$3),LC269,0),
IF(AND(LL269='DD FD'!$J$6,LN269='DD FD'!$AI$3),LM269,0),
IF(AND(LV269='DD FD'!$J$6,LX269='DD FD'!$AI$3),LW269,0),
IF(AND(MF269='DD FD'!$J$6,MH269='DD FD'!$AI$3),MG269,0),
IF(AND(MQ269='DD FD'!$J$6,MS269='DD FD'!$AI$3),MR269,0),
IF(AND(NB269='DD FD'!$J$6,ND269='DD FD'!$AI$3),NC269,0),
IF(AND(NM269='DD FD'!$J$6,NO269='DD FD'!$AI$3),NN269,0),
IF(AND(NX269='DD FD'!$J$6,NZ269='DD FD'!$AI$3),NY269,0),
IF(AND(OI269='DD FD'!$J$6,OK269='DD FD'!$AI$3),OJ269,0),
),2)</f>
        <v>0</v>
      </c>
      <c r="OU269" s="865">
        <f>ROUNDUP(SUM(
IF(AND(LB269='DD FD'!$J$10,LD269='DD FD'!$AI$3),LC269,0),
IF(AND(LL269='DD FD'!$J$10,LN269='DD FD'!$AI$3),LM269,0),
IF(AND(LV269='DD FD'!$J$10,LX269='DD FD'!$AI$3),LW269,0),
IF(AND(MF269='DD FD'!$J$10,MH269='DD FD'!$AI$3),MG269,0),
IF(AND(MQ269='DD FD'!$J$10,MS269='DD FD'!$AI$3),MR269,0),
IF(AND(NB269='DD FD'!$J$10,ND269='DD FD'!$AI$3),NC269,0),
IF(AND(NM269='DD FD'!$J$10,NO269='DD FD'!$AI$3),NN269,0),
IF(AND(NX269='DD FD'!$J$10,NZ269='DD FD'!$AI$3),NY269,0),
IF(AND(OI269='DD FD'!$J$10,OK269='DD FD'!$AI$3),OJ269,0),
),2)</f>
        <v>0</v>
      </c>
      <c r="OV269" s="865">
        <f>ROUNDUP(SUM(
IF(AND(LB269='DD FD'!$J$8,LD269='DD FD'!$AI$3),LC269,0),
IF(AND(LL269='DD FD'!$J$8,LN269='DD FD'!$AI$3),LM269,0),
IF(AND(LV269='DD FD'!$J$8,LX269='DD FD'!$AI$3),LW269,0),
IF(AND(MF269='DD FD'!$J$8,MH269='DD FD'!$AI$3),MG269,0),
IF(AND(MQ269='DD FD'!$J$8,MS269='DD FD'!$AI$3),MR269,0),
IF(AND(NB269='DD FD'!$J$8,ND269='DD FD'!$AI$3),NC269,0),
IF(AND(NM269='DD FD'!$J$8,NO269='DD FD'!$AI$3),NN269,0),
IF(AND(NX269='DD FD'!$J$8,NZ269='DD FD'!$AI$3),NY269,0),
IF(AND(OI269='DD FD'!$J$8,OK269='DD FD'!$AI$3),OJ269,0),
),2)</f>
        <v>0</v>
      </c>
      <c r="OW269" s="865">
        <f>ROUNDUP(SUM(
IF(AND(LB269='DD FD'!$J$5,LD269='DD FD'!$AI$3),LC269,0),
IF(AND(LL269='DD FD'!$J$5,LN269='DD FD'!$AI$3),LM269,0),
IF(AND(LV269='DD FD'!$J$5,LX269='DD FD'!$AI$3),LW269,0),
IF(AND(MF269='DD FD'!$J$5,MH269='DD FD'!$AI$3),MG269,0),
IF(AND(MQ269='DD FD'!$J$5,MS269='DD FD'!$AI$3),MR269,0),
IF(AND(NB269='DD FD'!$J$5,ND269='DD FD'!$AI$3),NC269,0),
IF(AND(NM269='DD FD'!$J$5,NO269='DD FD'!$AI$3),NN269,0),
IF(AND(NX269='DD FD'!$J$5,NZ269='DD FD'!$AI$3),NY269,0),
IF(AND(OI269='DD FD'!$J$5,OK269='DD FD'!$AI$3),OJ269,0),
),2)</f>
        <v>0</v>
      </c>
      <c r="OX269" s="865">
        <f>ROUNDUP(SUM(
IF(AND(LB269='DD FD'!$J$9,LD269='DD FD'!$AI$3),LC269,0),
IF(AND(LL269='DD FD'!$J$9,LN269='DD FD'!$AI$3),LM269,0),
IF(AND(LV269='DD FD'!$J$9,LX269='DD FD'!$AI$3),LW269,0),
IF(AND(MF269='DD FD'!$J$9,MH269='DD FD'!$AI$3),MG269,0),
IF(AND(MQ269='DD FD'!$J$9,MS269='DD FD'!$AI$3),MR269,0),
IF(AND(NB269='DD FD'!$J$9,ND269='DD FD'!$AI$3),NC269,0),
IF(AND(NM269='DD FD'!$J$9,NO269='DD FD'!$AI$3),NN269,0),
IF(AND(NX269='DD FD'!$J$9,NZ269='DD FD'!$AI$3),NY269,0),
IF(AND(OI269='DD FD'!$J$9,OK269='DD FD'!$AI$3),OJ269,0),
),2)</f>
        <v>0</v>
      </c>
      <c r="OY269" s="865">
        <f>ROUNDUP(SUM(
IF(AND(LB269='DD FD'!$J$4,LD269='DD FD'!$AI$3),LC269,0),
IF(AND(LL269='DD FD'!$J$4,LN269='DD FD'!$AI$3),LM269,0),
IF(AND(LV269='DD FD'!$J$4,LX269='DD FD'!$AI$3),LW269,0),
IF(AND(MF269='DD FD'!$J$4,MH269='DD FD'!$AI$3),MG269,0),
IF(AND(MQ269='DD FD'!$J$4,MS269='DD FD'!$AI$3),MR269,0),
IF(AND(NB269='DD FD'!$J$4,ND269='DD FD'!$AI$3),NC269,0),
IF(AND(NM269='DD FD'!$J$4,NO269='DD FD'!$AI$3),NN269,0),
IF(AND(NX269='DD FD'!$J$4,NZ269='DD FD'!$AI$3),NY269,0),
IF(AND(OI269='DD FD'!$J$4,OK269='DD FD'!$AI$3),OJ269,0),
),2)</f>
        <v>0</v>
      </c>
      <c r="OZ269" s="867">
        <f>ROUNDUP(SUM(
IF(AND(LB269='DD FD'!$J$11,LD269='DD FD'!$AI$3),LC269,0),
IF(AND(LL269='DD FD'!$J$11,LN269='DD FD'!$AI$3),LM269,0),
IF(AND(LV269='DD FD'!$J$11,LX269='DD FD'!$AI$3),LW269,0),
IF(AND(MF269='DD FD'!$J$11,MH269='DD FD'!$AI$3),MG269,0),
IF(AND(MQ269='DD FD'!$J$11,MS269='DD FD'!$AI$3),MR269,0),
IF(AND(NB269='DD FD'!$J$11,ND269='DD FD'!$AI$3),NC269,0),
IF(AND(NM269='DD FD'!$J$11,NO269='DD FD'!$AI$3),NN269,0),
IF(AND(NX269='DD FD'!$J$11,NZ269='DD FD'!$AI$3),NY269,0),
IF(AND(OI269='DD FD'!$J$11,OK269='DD FD'!$AI$3),OJ269,0),
),2)</f>
        <v>0</v>
      </c>
    </row>
    <row r="270" spans="1:416">
      <c r="A270" s="663"/>
      <c r="B270" s="182"/>
      <c r="C270" s="282"/>
      <c r="D270" s="282"/>
      <c r="E270" s="183"/>
      <c r="F270" s="355"/>
      <c r="G270" s="359"/>
      <c r="H270" s="664"/>
      <c r="I270" s="173"/>
      <c r="J270" s="161" t="str">
        <f t="shared" si="108"/>
        <v/>
      </c>
      <c r="K270" s="633" t="str">
        <f t="shared" si="125"/>
        <v/>
      </c>
      <c r="L270" s="636"/>
      <c r="M270" s="124" t="str">
        <f t="shared" si="126"/>
        <v/>
      </c>
      <c r="N270" s="125" t="str">
        <f t="shared" si="109"/>
        <v/>
      </c>
      <c r="O270" s="175"/>
      <c r="P270" s="175"/>
      <c r="Q270" s="126" t="str">
        <f t="shared" si="127"/>
        <v/>
      </c>
      <c r="R270" s="184"/>
      <c r="S270" s="184"/>
      <c r="T270" s="182"/>
      <c r="U270" s="182"/>
      <c r="V270" s="182"/>
      <c r="W270" s="358"/>
      <c r="X270" s="182"/>
      <c r="Y270" s="183"/>
      <c r="Z270" s="123"/>
      <c r="AA270" s="176"/>
      <c r="AB270" s="176"/>
      <c r="AC270" s="176"/>
      <c r="AD270" s="176"/>
      <c r="AE270" s="176"/>
      <c r="AF270" s="176"/>
      <c r="AG270" s="127" t="str">
        <f t="shared" si="128"/>
        <v/>
      </c>
      <c r="AH270" s="127" t="str">
        <f t="shared" si="129"/>
        <v/>
      </c>
      <c r="AI270" s="370"/>
      <c r="AJ270" s="635"/>
      <c r="AK270" s="619" t="str">
        <f t="shared" si="130"/>
        <v/>
      </c>
      <c r="AL270" s="124" t="str">
        <f t="shared" si="110"/>
        <v/>
      </c>
      <c r="AM270" s="124" t="str">
        <f t="shared" si="111"/>
        <v/>
      </c>
      <c r="AN270" s="124" t="str">
        <f t="shared" si="112"/>
        <v/>
      </c>
      <c r="AO270" s="124" t="str">
        <f t="shared" si="113"/>
        <v/>
      </c>
      <c r="AP270" s="184"/>
      <c r="AQ270" s="182"/>
      <c r="AR270" s="182"/>
      <c r="AS270" s="182"/>
      <c r="AT270" s="182"/>
      <c r="AU270" s="127" t="str">
        <f t="shared" si="114"/>
        <v/>
      </c>
      <c r="AV270" s="354"/>
      <c r="AW270" s="127" t="str">
        <f t="shared" si="115"/>
        <v/>
      </c>
      <c r="AX270" s="144" t="str">
        <f t="shared" si="116"/>
        <v/>
      </c>
      <c r="AY270" s="182"/>
      <c r="AZ270" s="23"/>
      <c r="BA270" s="23"/>
      <c r="BB270" s="183"/>
      <c r="BC270" s="622"/>
      <c r="BD270" s="649" t="str">
        <f t="shared" si="131"/>
        <v/>
      </c>
      <c r="BE270" s="354"/>
      <c r="BF270" s="192" t="str">
        <f t="shared" si="132"/>
        <v/>
      </c>
      <c r="BG270" s="159"/>
      <c r="BH270" s="159"/>
      <c r="BI270" s="182"/>
      <c r="BJ270" s="194"/>
      <c r="BK270" s="194"/>
      <c r="BL270" s="194"/>
      <c r="BM270" s="127" t="str">
        <f t="shared" si="117"/>
        <v/>
      </c>
      <c r="BN270" s="194"/>
      <c r="BO270" s="178" t="str">
        <f t="shared" si="118"/>
        <v/>
      </c>
      <c r="BP270" s="191"/>
      <c r="BQ270" s="182"/>
      <c r="BR270" s="23"/>
      <c r="BS270" s="23"/>
      <c r="BT270" s="23"/>
      <c r="BU270" s="651"/>
      <c r="BV270" s="647"/>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633" t="str">
        <f t="shared" si="133"/>
        <v/>
      </c>
      <c r="DY270" s="736"/>
      <c r="DZ270" s="334"/>
      <c r="EA270" s="736"/>
      <c r="EB270" s="197"/>
      <c r="EC270" s="194"/>
      <c r="ED270" s="197"/>
      <c r="EE270" s="197"/>
      <c r="EF270" s="194"/>
      <c r="EG270" s="194"/>
      <c r="EH270" s="194"/>
      <c r="EI270" s="123" t="str">
        <f t="shared" si="119"/>
        <v/>
      </c>
      <c r="EJ270" s="194"/>
      <c r="EK270" s="620" t="str">
        <f t="shared" si="120"/>
        <v/>
      </c>
      <c r="EL270" s="756"/>
      <c r="EM270" s="620" t="str">
        <f t="shared" si="134"/>
        <v/>
      </c>
      <c r="EN270" s="733"/>
      <c r="EO270" s="163"/>
      <c r="EP270" s="163"/>
      <c r="EQ270" s="163"/>
      <c r="ER270" s="163"/>
      <c r="ES270" s="163"/>
      <c r="ET270" s="163"/>
      <c r="EU270" s="163"/>
      <c r="EV270" s="163"/>
      <c r="EW270" s="163"/>
      <c r="EX270" s="163"/>
      <c r="EY270" s="163"/>
      <c r="EZ270" s="163"/>
      <c r="FA270" s="163"/>
      <c r="FB270" s="163"/>
      <c r="FC270" s="742"/>
      <c r="FD270" s="648" t="str">
        <f t="shared" si="121"/>
        <v/>
      </c>
      <c r="FE270" s="183"/>
      <c r="FF270" s="201"/>
      <c r="FG270" s="201"/>
      <c r="FH270" s="201"/>
      <c r="FI270" s="201"/>
      <c r="FJ270" s="201"/>
      <c r="FK270" s="201"/>
      <c r="FL270" s="182"/>
      <c r="FM270" s="182"/>
      <c r="FN270" s="334"/>
      <c r="FO270" s="123" t="str">
        <f t="shared" si="122"/>
        <v/>
      </c>
      <c r="FP270" s="889" t="str">
        <f>IF(Table1[[#This Row],[Baumwollanteil (in %)]]&lt;&gt;"","05","")</f>
        <v/>
      </c>
      <c r="FQ270" s="999"/>
      <c r="FR270" s="179" t="str">
        <f t="shared" si="123"/>
        <v/>
      </c>
      <c r="FS270" s="175"/>
      <c r="FT270" s="175"/>
      <c r="FU270" s="175"/>
      <c r="FV270" s="745" t="str">
        <f t="shared" si="124"/>
        <v/>
      </c>
      <c r="FZ270" s="24"/>
      <c r="GA270" s="24"/>
      <c r="GC270" s="1010" t="str">
        <f>IF(Table1[[#This Row],[Global Trade Item Number (GTIN)]]="","",Table1[[#This Row],[Global Trade Item Number (GTIN)]])</f>
        <v/>
      </c>
      <c r="GD270" s="790" t="str">
        <f>IF(Table1[[#This Row],[WAWI-Nr./ Kreditoren-Nummer
(ASDV)]]&lt;&gt;"",Table1[[#This Row],[WAWI-Nr./ Kreditoren-Nummer
(ASDV)]],"")</f>
        <v/>
      </c>
      <c r="GE270" s="190"/>
      <c r="GF270" s="790" t="str">
        <f>IF(Table1[[#This Row],[Gültig ab (Datum)]]&lt;&gt;"","31.12.9999","")</f>
        <v/>
      </c>
      <c r="GG270" s="190"/>
      <c r="GH270" s="190"/>
      <c r="GI270" s="616"/>
      <c r="GJ270" s="765"/>
      <c r="GK270" s="763"/>
      <c r="GL270" s="617"/>
      <c r="GM270" s="617"/>
      <c r="GN270" s="617"/>
      <c r="GO270" s="617"/>
      <c r="GP270" s="617"/>
      <c r="GQ270" s="775"/>
      <c r="GR270" s="771"/>
      <c r="GS270" s="159"/>
      <c r="GT270" s="610"/>
      <c r="GU270" s="610"/>
      <c r="GV270" s="610"/>
      <c r="GW270" s="610"/>
      <c r="GX270" s="610"/>
      <c r="GY270" s="610"/>
      <c r="GZ270" s="610"/>
      <c r="HA270" s="610"/>
      <c r="HB270" s="771"/>
      <c r="HC270" s="610"/>
      <c r="HD270" s="610"/>
      <c r="HE270" s="610"/>
      <c r="HF270" s="610"/>
      <c r="HG270" s="610"/>
      <c r="HH270" s="610"/>
      <c r="HI270" s="610"/>
      <c r="HJ270" s="610"/>
      <c r="HK270" s="610"/>
      <c r="HL270" s="771"/>
      <c r="HM270" s="610"/>
      <c r="HN270" s="610"/>
      <c r="HO270" s="610"/>
      <c r="HP270" s="610"/>
      <c r="HQ270" s="610"/>
      <c r="HR270" s="610"/>
      <c r="HS270" s="610"/>
      <c r="HT270" s="610"/>
      <c r="HU270" s="610"/>
      <c r="HV270" s="771"/>
      <c r="HW270" s="610"/>
      <c r="HX270" s="610"/>
      <c r="HY270" s="610"/>
      <c r="HZ270" s="610"/>
      <c r="IA270" s="610"/>
      <c r="IB270" s="610"/>
      <c r="IC270" s="610"/>
      <c r="ID270" s="610"/>
      <c r="IE270" s="610"/>
      <c r="IF270" s="610"/>
      <c r="IG270" s="771"/>
      <c r="IH270" s="610"/>
      <c r="II270" s="610"/>
      <c r="IJ270" s="610"/>
      <c r="IK270" s="610"/>
      <c r="IL270" s="610"/>
      <c r="IM270" s="610"/>
      <c r="IN270" s="610"/>
      <c r="IO270" s="610"/>
      <c r="IP270" s="610"/>
      <c r="IQ270" s="610"/>
      <c r="IR270" s="771"/>
      <c r="IS270" s="610"/>
      <c r="IT270" s="610"/>
      <c r="IU270" s="610"/>
      <c r="IV270" s="610"/>
      <c r="IW270" s="610"/>
      <c r="IX270" s="610"/>
      <c r="IY270" s="610"/>
      <c r="IZ270" s="610"/>
      <c r="JA270" s="610"/>
      <c r="JB270" s="610"/>
      <c r="JC270" s="771"/>
      <c r="JD270" s="610"/>
      <c r="JE270" s="610"/>
      <c r="JF270" s="610"/>
      <c r="JG270" s="610"/>
      <c r="JH270" s="610"/>
      <c r="JI270" s="610"/>
      <c r="JJ270" s="610"/>
      <c r="JK270" s="610"/>
      <c r="JL270" s="610"/>
      <c r="JM270" s="827"/>
      <c r="JN270" s="771"/>
      <c r="JO270" s="610"/>
      <c r="JP270" s="610"/>
      <c r="JQ270" s="610"/>
      <c r="JR270" s="610"/>
      <c r="JS270" s="610"/>
      <c r="JT270" s="610"/>
      <c r="JU270" s="610"/>
      <c r="JV270" s="610"/>
      <c r="JW270" s="610"/>
      <c r="JX270" s="610"/>
      <c r="JY270" s="771"/>
      <c r="JZ270" s="610"/>
      <c r="KA270" s="610"/>
      <c r="KB270" s="610"/>
      <c r="KC270" s="610"/>
      <c r="KD270" s="610"/>
      <c r="KE270" s="610"/>
      <c r="KF270" s="610"/>
      <c r="KG270" s="610"/>
      <c r="KH270" s="610"/>
      <c r="KI270" s="610"/>
      <c r="KL270" s="803" t="str">
        <f>IF(Table1[[#This Row],[GTIN]]&lt;&gt;"",Table1[[#This Row],[GTIN]],"")</f>
        <v/>
      </c>
      <c r="KM270" s="804" t="str">
        <f>Table1[[#This Row],[Kreditor]]</f>
        <v/>
      </c>
      <c r="KN270" s="805" t="str">
        <f>IF(Table1[[#This Row],[Gültig ab (Datum)]]&lt;&gt;"",Table1[[#This Row],[Gültig ab (Datum)]],"")</f>
        <v/>
      </c>
      <c r="KO270" s="805" t="str">
        <f>Table1[[#This Row],[Gültig bis]]</f>
        <v/>
      </c>
      <c r="KP270" s="818" t="str">
        <f>IF(Table1[[#This Row],[Artikel verpackt? 
(X=Ja)]]="","",Table1[[#This Row],[Artikel verpackt? 
(X=Ja)]])</f>
        <v/>
      </c>
      <c r="KQ270" s="806" t="str">
        <f>IF(Table1[[#This Row],[Verpackung recyclingfähig?
(X=Ja)]]="","",Table1[[#This Row],[Verpackung recyclingfähig?
(X=Ja)]])</f>
        <v/>
      </c>
      <c r="KR270" s="807"/>
      <c r="KS270" s="808"/>
      <c r="KT270" s="809"/>
      <c r="KU270" s="809"/>
      <c r="KV270" s="809"/>
      <c r="KW270" s="809"/>
      <c r="KX270" s="809"/>
      <c r="KY270" s="809"/>
      <c r="KZ270" s="810"/>
      <c r="LA270" s="811" t="str">
        <f>IF(Table1[[#This Row],[Hauptkörper - B1 - Art]]="","",VLOOKUP(Table1[[#This Row],[Hauptkörper - B1 - Art]],'DD FD'!B:C,2,FALSE))</f>
        <v/>
      </c>
      <c r="LB270" s="812" t="str">
        <f>IF(Table1[[#This Row],[Hauptkörper - B1 - Fraktion]]="","",VLOOKUP(Table1[[#This Row],[Hauptkörper - B1 - Fraktion]],'DD FD'!H:J,3,FALSE))</f>
        <v/>
      </c>
      <c r="LC270" s="809" t="str">
        <f>IF(Table1[[#This Row],[Hauptkörper - B1 - Gewicht
(in G)]]="","",Table1[[#This Row],[Hauptkörper - B1 - Gewicht
(in G)]])</f>
        <v/>
      </c>
      <c r="LD270" s="809" t="str">
        <f>IF(Table1[[#This Row],[Hauptkörper - B1 - Lizenzierungs-pflichtig? (X=Ja)]]="","",Table1[[#This Row],[Hauptkörper - B1 - Lizenzierungs-pflichtig? (X=Ja)]])</f>
        <v/>
      </c>
      <c r="LE270" s="812" t="str">
        <f>IF(Table1[[#This Row],[Hauptkörper - B1 - Virgin Material]]="","",VLOOKUP(Table1[[#This Row],[Hauptkörper - B1 - Virgin Material]],'DD FD'!AJ:AK,2,FALSE))</f>
        <v/>
      </c>
      <c r="LF270" s="813" t="str">
        <f>IF(Table1[[#This Row],[Hauptkörper - B1 - Virgin Material Anteil (in %)]]="","",Table1[[#This Row],[Hauptkörper - B1 - Virgin Material Anteil (in %)]])</f>
        <v/>
      </c>
      <c r="LG270" s="812" t="str">
        <f>IF(Table1[[#This Row],[Hauptkörper - B1 - Recyceltes Material]]="","",VLOOKUP(Table1[[#This Row],[Hauptkörper - B1 - Recyceltes Material]],'DD FD'!AL:AM,2,FALSE))</f>
        <v/>
      </c>
      <c r="LH270" s="813" t="str">
        <f>IF(Table1[[#This Row],[Hauptkörper - B1 - Recyceltes Material Anteil (in %)]]="","",Table1[[#This Row],[Hauptkörper - B1 - Recyceltes Material Anteil (in %)]])</f>
        <v/>
      </c>
      <c r="LI270" s="814" t="str">
        <f>IF(Table1[[#This Row],[Hauptkörper - B1 - Beschichtung]]="","",VLOOKUP(Table1[[#This Row],[Hauptkörper - B1 - Beschichtung]],'DD FD'!AE:AF,2,FALSE))</f>
        <v/>
      </c>
      <c r="LJ270" s="815" t="str">
        <f>IF(Table1[[#This Row],[Hauptkörper - B1 - Beschichtung Anteil (in %)]]="","",Table1[[#This Row],[Hauptkörper - B1 - Beschichtung Anteil (in %)]])</f>
        <v/>
      </c>
      <c r="LK270" s="811" t="str">
        <f>IF(Table1[[#This Row],[Hauptkörper - B2 - Art]]="","",VLOOKUP(Table1[[#This Row],[Hauptkörper - B2 - Art]],'DD FD'!B:C,2,FALSE))</f>
        <v/>
      </c>
      <c r="LL270" s="812" t="str">
        <f>IF(Table1[[#This Row],[Hauptkörper - B2 - Fraktion]]="","",VLOOKUP(Table1[[#This Row],[Hauptkörper - B2 - Fraktion]],'DD FD'!H:J,3,FALSE))</f>
        <v/>
      </c>
      <c r="LM270" s="809" t="str">
        <f>IF(Table1[[#This Row],[Hauptkörper - B2 - Gewicht
(in G)]]="","",Table1[[#This Row],[Hauptkörper - B2 - Gewicht
(in G)]])</f>
        <v/>
      </c>
      <c r="LN270" s="809" t="str">
        <f>IF(Table1[[#This Row],[Hauptkörper - B2 - Lizenzierungs-pflichtig? (X=Ja)]]="","",Table1[[#This Row],[Hauptkörper - B2 - Lizenzierungs-pflichtig? (X=Ja)]])</f>
        <v/>
      </c>
      <c r="LO270" s="812" t="str">
        <f>IF(Table1[[#This Row],[Hauptkörper - B2 - Virgin Material]]="","",VLOOKUP(Table1[[#This Row],[Hauptkörper - B2 - Virgin Material]],'DD FD'!AJ:AK,2,FALSE))</f>
        <v/>
      </c>
      <c r="LP270" s="813" t="str">
        <f>IF(Table1[[#This Row],[Hauptkörper - B2 - Virgin Material Anteil (in %)]]="","",Table1[[#This Row],[Hauptkörper - B2 - Virgin Material Anteil (in %)]])</f>
        <v/>
      </c>
      <c r="LQ270" s="812" t="str">
        <f>IF(Table1[[#This Row],[Hauptkörper - B2 - Recyceltes Material]]="","",VLOOKUP(Table1[[#This Row],[Hauptkörper - B2 - Recyceltes Material]],'DD FD'!AL:AM,2,FALSE))</f>
        <v/>
      </c>
      <c r="LR270" s="813" t="str">
        <f>IF(Table1[[#This Row],[Hauptkörper - B2 - Recyceltes Material Anteil (in %)]]="","",Table1[[#This Row],[Hauptkörper - B2 - Recyceltes Material Anteil (in %)]])</f>
        <v/>
      </c>
      <c r="LS270" s="812" t="str">
        <f>IF(Table1[[#This Row],[Hauptkörper - B2 - Beschichtung]]="","",VLOOKUP(Table1[[#This Row],[Hauptkörper - B2 - Beschichtung]],'DD FD'!AE:AF,2,FALSE))</f>
        <v/>
      </c>
      <c r="LT270" s="815" t="str">
        <f>IF(Table1[[#This Row],[Hauptkörper - B2 - Beschichtung Anteil (in %)]]="","",Table1[[#This Row],[Hauptkörper - B2 - Beschichtung Anteil (in %)]])</f>
        <v/>
      </c>
      <c r="LU270" s="811" t="str">
        <f>IF(Table1[[#This Row],[Hauptkörper - B3 - Art]]="","",VLOOKUP(Table1[[#This Row],[Hauptkörper - B3 - Art]],'DD FD'!B:C,2,FALSE))</f>
        <v/>
      </c>
      <c r="LV270" s="812" t="str">
        <f>IF(Table1[[#This Row],[Hauptkörper - B3 - Fraktion]]="","",VLOOKUP(Table1[[#This Row],[Hauptkörper - B3 - Fraktion]],'DD FD'!H:J,3,FALSE))</f>
        <v/>
      </c>
      <c r="LW270" s="809" t="str">
        <f>IF(Table1[[#This Row],[Hauptkörper - B3 - Gewicht
(in G)]]="","",Table1[[#This Row],[Hauptkörper - B3 - Gewicht
(in G)]])</f>
        <v/>
      </c>
      <c r="LX270" s="809" t="str">
        <f>IF(Table1[[#This Row],[Hauptkörper - B3 - Lizenzierungs-pflichtig? (X=Ja)]]="","",Table1[[#This Row],[Hauptkörper - B3 - Lizenzierungs-pflichtig? (X=Ja)]])</f>
        <v/>
      </c>
      <c r="LY270" s="812" t="str">
        <f>IF(Table1[[#This Row],[Hauptkörper - B3 - Virgin Material]]="","",VLOOKUP(Table1[[#This Row],[Hauptkörper - B3 - Virgin Material]],'DD FD'!AJ:AK,2,FALSE))</f>
        <v/>
      </c>
      <c r="LZ270" s="813" t="str">
        <f>IF(Table1[[#This Row],[Hauptkörper - B3 - Virgin Material Anteil (in %)]]="","",Table1[[#This Row],[Hauptkörper - B3 - Virgin Material Anteil (in %)]])</f>
        <v/>
      </c>
      <c r="MA270" s="812" t="str">
        <f>IF(Table1[[#This Row],[Hauptkörper - B3 - Recyceltes Material]]="","",VLOOKUP(Table1[[#This Row],[Hauptkörper - B3 - Recyceltes Material]],'DD FD'!AL:AM,2,FALSE))</f>
        <v/>
      </c>
      <c r="MB270" s="813" t="str">
        <f>IF(Table1[[#This Row],[Hauptkörper - B3 - Recyceltes Material Anteil (in %)]]="","",Table1[[#This Row],[Hauptkörper - B3 - Recyceltes Material Anteil (in %)]])</f>
        <v/>
      </c>
      <c r="MC270" s="812" t="str">
        <f>IF(Table1[[#This Row],[Hauptkörper - B3 - Beschichtung]]="","",VLOOKUP(Table1[[#This Row],[Hauptkörper - B3 - Beschichtung]],'DD FD'!AE:AF,2,FALSE))</f>
        <v/>
      </c>
      <c r="MD270" s="815" t="str">
        <f>IF(Table1[[#This Row],[Hauptkörper - B3 - Beschichtung Anteil (in %)]]="","",Table1[[#This Row],[Hauptkörper - B3 - Beschichtung Anteil (in %)]])</f>
        <v/>
      </c>
      <c r="ME270" s="811" t="str">
        <f>IF(Table1[[#This Row],[Verschluss - B1 - Art]]="","",VLOOKUP(Table1[[#This Row],[Verschluss - B1 - Art]],'DD FD'!D:E,2,FALSE))</f>
        <v/>
      </c>
      <c r="MF270" s="812" t="str">
        <f>IF(Table1[[#This Row],[Verschluss - B1 - Fraktion]]="","",VLOOKUP(Table1[[#This Row],[Verschluss - B1 - Fraktion]],'DD FD'!H:J,3,FALSE))</f>
        <v/>
      </c>
      <c r="MG270" s="809" t="str">
        <f>IF(Table1[[#This Row],[Verschluss - B1 - Gewicht (in G)]]="","",Table1[[#This Row],[Verschluss - B1 - Gewicht (in G)]])</f>
        <v/>
      </c>
      <c r="MH270" s="809" t="str">
        <f>IF(Table1[[#This Row],[Verschluss - B1 - Lizenzierungs-pflichtig? (X=Ja)]]="","",Table1[[#This Row],[Verschluss - B1 - Lizenzierungs-pflichtig? (X=Ja)]])</f>
        <v/>
      </c>
      <c r="MI270" s="809" t="str">
        <f>IF(Table1[[#This Row],[Verschluss - B1 - Trennbar vom Hauptkörper? (X=Ja)]]="","",Table1[[#This Row],[Verschluss - B1 - Trennbar vom Hauptkörper? (X=Ja)]])</f>
        <v/>
      </c>
      <c r="MJ270" s="812" t="str">
        <f>IF(Table1[[#This Row],[Verschluss - B1 - Virgin Material]]="","",VLOOKUP(Table1[[#This Row],[Verschluss - B1 - Virgin Material]],'DD FD'!AJ:AK,2,FALSE))</f>
        <v/>
      </c>
      <c r="MK270" s="813" t="str">
        <f>IF(Table1[[#This Row],[Verschluss - B1 - Virgin Material Anteil (in %)]]="","",Table1[[#This Row],[Verschluss - B1 - Virgin Material Anteil (in %)]])</f>
        <v/>
      </c>
      <c r="ML270" s="812" t="str">
        <f>IF(Table1[[#This Row],[Verschluss - B1 - Recyceltes Material]]="","",VLOOKUP(Table1[[#This Row],[Verschluss - B1 - Recyceltes Material]],'DD FD'!AL:AM,2,FALSE))</f>
        <v/>
      </c>
      <c r="MM270" s="813" t="str">
        <f>IF(Table1[[#This Row],[Verschluss - B1 - Recyceltes Material Anteil (in %)]]="","",Table1[[#This Row],[Verschluss - B1 - Recyceltes Material Anteil (in %)]])</f>
        <v/>
      </c>
      <c r="MN270" s="812" t="str">
        <f>IF(Table1[[#This Row],[Verschluss - B1 - Beschichtung]]="","",VLOOKUP(Table1[[#This Row],[Verschluss - B1 - Beschichtung]],'DD FD'!AE:AF,2,FALSE))</f>
        <v/>
      </c>
      <c r="MO270" s="815" t="str">
        <f>IF(Table1[[#This Row],[Verschluss - B1 - Beschichtung Anteil (in %)]]="","",Table1[[#This Row],[Verschluss - B1 - Beschichtung Anteil (in %)]])</f>
        <v/>
      </c>
      <c r="MP270" s="811" t="str">
        <f>IF(Table1[[#This Row],[Verschluss - B2 - Art]]="","",VLOOKUP(Table1[[#This Row],[Verschluss - B2 - Art]],'DD FD'!D:E,2,FALSE))</f>
        <v/>
      </c>
      <c r="MQ270" s="812" t="str">
        <f>IF(Table1[[#This Row],[Verschluss - B2 - Fraktion]]="","",VLOOKUP(Table1[[#This Row],[Verschluss - B2 - Fraktion]],'DD FD'!H:J,3,FALSE))</f>
        <v/>
      </c>
      <c r="MR270" s="809" t="str">
        <f>IF(Table1[[#This Row],[Verschluss - B2 - Gewicht (in G)]]="","",Table1[[#This Row],[Verschluss - B2 - Gewicht (in G)]])</f>
        <v/>
      </c>
      <c r="MS270" s="809" t="str">
        <f>IF(Table1[[#This Row],[Verschluss - B2 - Lizenzierungs-pflichtig? (X=Ja)]]="","",Table1[[#This Row],[Verschluss - B2 - Lizenzierungs-pflichtig? (X=Ja)]])</f>
        <v/>
      </c>
      <c r="MT270" s="809" t="str">
        <f>IF(Table1[[#This Row],[Verschluss - B2 - Trennbar vom Hauptkörper? (X=Ja)]]="","",Table1[[#This Row],[Verschluss - B2 - Trennbar vom Hauptkörper? (X=Ja)]])</f>
        <v/>
      </c>
      <c r="MU270" s="812" t="str">
        <f>IF(Table1[[#This Row],[Verschluss - B2 - Virgin Material]]="","",VLOOKUP(Table1[[#This Row],[Verschluss - B2 - Virgin Material]],'DD FD'!AJ:AK,2,FALSE))</f>
        <v/>
      </c>
      <c r="MV270" s="813" t="str">
        <f>IF(Table1[[#This Row],[Verschluss - B2 - Virgin Material Anteil (in %)]]="","",Table1[[#This Row],[Verschluss - B2 - Virgin Material Anteil (in %)]])</f>
        <v/>
      </c>
      <c r="MW270" s="812" t="str">
        <f>IF(Table1[[#This Row],[Verschluss - B2 - Recyceltes Material]]="","",VLOOKUP(Table1[[#This Row],[Verschluss - B2 - Recyceltes Material]],'DD FD'!AL:AM,2,FALSE))</f>
        <v/>
      </c>
      <c r="MX270" s="813" t="str">
        <f>IF(Table1[[#This Row],[Verschluss - B2 - Recyceltes Material Anteil (in %)]]="","",Table1[[#This Row],[Verschluss - B2 - Recyceltes Material Anteil (in %)]])</f>
        <v/>
      </c>
      <c r="MY270" s="812" t="str">
        <f>IF(Table1[[#This Row],[Verschluss - B2 - Beschichtung]]="","",VLOOKUP(Table1[[#This Row],[Verschluss - B2 - Beschichtung]],'DD FD'!AE:AF,2,FALSE))</f>
        <v/>
      </c>
      <c r="MZ270" s="815" t="str">
        <f>IF(Table1[[#This Row],[Verschluss - B2 - Beschichtung Anteil (in %)]]="","",Table1[[#This Row],[Verschluss - B2 - Beschichtung Anteil (in %)]])</f>
        <v/>
      </c>
      <c r="NA270" s="811" t="str">
        <f>IF(Table1[[#This Row],[Verschluss - B3 - Art]]="","",VLOOKUP(Table1[[#This Row],[Verschluss - B3 - Art]],'DD FD'!D:E,2,FALSE))</f>
        <v/>
      </c>
      <c r="NB270" s="812" t="str">
        <f>IF(Table1[[#This Row],[Verschluss - B3 - Fraktion]]="","",VLOOKUP(Table1[[#This Row],[Verschluss - B3 - Fraktion]],'DD FD'!H:J,3,FALSE))</f>
        <v/>
      </c>
      <c r="NC270" s="809" t="str">
        <f>IF(Table1[[#This Row],[Verschluss - B3 - Gewicht (in G)]]="","",Table1[[#This Row],[Verschluss - B3 - Gewicht (in G)]])</f>
        <v/>
      </c>
      <c r="ND270" s="809" t="str">
        <f>IF(Table1[[#This Row],[Verschluss - B3 - Lizenzierungs-pflichtig? (X=Ja)]]="","",Table1[[#This Row],[Verschluss - B3 - Lizenzierungs-pflichtig? (X=Ja)]])</f>
        <v/>
      </c>
      <c r="NE270" s="809" t="str">
        <f>IF(Table1[[#This Row],[Verschluss - B3 - Trennbar vom Hauptkörper? (X=Ja)]]="","",Table1[[#This Row],[Verschluss - B3 - Trennbar vom Hauptkörper? (X=Ja)]])</f>
        <v/>
      </c>
      <c r="NF270" s="812" t="str">
        <f>IF(Table1[[#This Row],[Verschluss - B3 - Virgin Material]]="","",VLOOKUP(Table1[[#This Row],[Verschluss - B3 - Virgin Material]],'DD FD'!AJ:AK,2,FALSE))</f>
        <v/>
      </c>
      <c r="NG270" s="813" t="str">
        <f>IF(Table1[[#This Row],[Verschluss - B3 - Virgin Material Anteil (in %)]]="","",Table1[[#This Row],[Verschluss - B3 - Virgin Material Anteil (in %)]])</f>
        <v/>
      </c>
      <c r="NH270" s="812" t="str">
        <f>IF(Table1[[#This Row],[Verschluss - B3 - Recyceltes Material]]="","",VLOOKUP(Table1[[#This Row],[Verschluss - B3 - Recyceltes Material]],'DD FD'!AL:AM,2,FALSE))</f>
        <v/>
      </c>
      <c r="NI270" s="813" t="str">
        <f>IF(Table1[[#This Row],[Verschluss - B3 - Recyceltes Material Anteil (in %)]]="","",Table1[[#This Row],[Verschluss - B3 - Recyceltes Material Anteil (in %)]])</f>
        <v/>
      </c>
      <c r="NJ270" s="812" t="str">
        <f>IF(Table1[[#This Row],[Verschluss - B3 - Beschichtung]]="","",VLOOKUP(Table1[[#This Row],[Verschluss - B3 - Beschichtung]],'DD FD'!AE:AF,2,FALSE))</f>
        <v/>
      </c>
      <c r="NK270" s="815" t="str">
        <f>IF(Table1[[#This Row],[Verschluss - B3 - Beschichtung Anteil (in %)]]="","",Table1[[#This Row],[Verschluss - B3 - Beschichtung Anteil (in %)]])</f>
        <v/>
      </c>
      <c r="NL270" s="811" t="str">
        <f>IF(Table1[[#This Row],[Etikett - B1 - Art]]="","",VLOOKUP(Table1[[#This Row],[Etikett - B1 - Art]],'DD FD'!F:G,2,FALSE))</f>
        <v/>
      </c>
      <c r="NM270" s="812" t="str">
        <f>IF(Table1[[#This Row],[Etikett - B1 - Fraktion]]="","",VLOOKUP(Table1[[#This Row],[Etikett - B1 - Fraktion]],'DD FD'!H:J,3,FALSE))</f>
        <v/>
      </c>
      <c r="NN270" s="809" t="str">
        <f>IF(Table1[[#This Row],[Etikett - B1 - Gewicht (in G)]]="","",Table1[[#This Row],[Etikett - B1 - Gewicht (in G)]])</f>
        <v/>
      </c>
      <c r="NO270" s="809" t="str">
        <f>IF(Table1[[#This Row],[Etikett - B1 - Lizenzierungs-pflichtig? (X=Ja)]]="","",Table1[[#This Row],[Etikett - B1 - Lizenzierungs-pflichtig? (X=Ja)]])</f>
        <v/>
      </c>
      <c r="NP270" s="809" t="str">
        <f>IF(Table1[[#This Row],[Etikett - B1 - Trennbar vom Hauptkörper? (X=Ja)]]="","",Table1[[#This Row],[Etikett - B1 - Trennbar vom Hauptkörper? (X=Ja)]])</f>
        <v/>
      </c>
      <c r="NQ270" s="812" t="str">
        <f>IF(Table1[[#This Row],[Etikett - B1 - Virgin Material]]="","",VLOOKUP(Table1[[#This Row],[Etikett - B1 - Virgin Material]],'DD FD'!AJ:AK,2,FALSE))</f>
        <v/>
      </c>
      <c r="NR270" s="813" t="str">
        <f>IF(Table1[[#This Row],[Etikett - B1 - Virgin Material Anteil (in %)]]="","",Table1[[#This Row],[Etikett - B1 - Virgin Material Anteil (in %)]])</f>
        <v/>
      </c>
      <c r="NS270" s="812" t="str">
        <f>IF(Table1[[#This Row],[Etikett - B1 - Recyceltes Material]]="","",VLOOKUP(Table1[[#This Row],[Etikett - B1 - Recyceltes Material]],'DD FD'!AL:AM,2,FALSE))</f>
        <v/>
      </c>
      <c r="NT270" s="813" t="str">
        <f>IF(Table1[[#This Row],[Etikett - B1 - Recyceltes Material Anteil (in %)]]="","",Table1[[#This Row],[Etikett - B1 - Recyceltes Material Anteil (in %)]])</f>
        <v/>
      </c>
      <c r="NU270" s="812" t="str">
        <f>IF(Table1[[#This Row],[Etikett - B1 - Beschichtung]]="","",VLOOKUP(Table1[[#This Row],[Etikett - B1 - Beschichtung]],'DD FD'!AE:AF,2,FALSE))</f>
        <v/>
      </c>
      <c r="NV270" s="815" t="str">
        <f>IF(Table1[[#This Row],[Etikett - B1 - Beschichtung Anteil (in %)]]="","",Table1[[#This Row],[Etikett - B1 - Beschichtung Anteil (in %)]])</f>
        <v/>
      </c>
      <c r="NW270" s="811" t="str">
        <f>IF(Table1[[#This Row],[Etikett - B2 - Art]]="","",VLOOKUP(Table1[[#This Row],[Etikett - B2 - Art]],'DD FD'!F:G,2,FALSE))</f>
        <v/>
      </c>
      <c r="NX270" s="812" t="str">
        <f>IF(Table1[[#This Row],[Etikett - B2 - Fraktion]]="","",VLOOKUP(Table1[[#This Row],[Etikett - B2 - Fraktion]],'DD FD'!H:J,3,FALSE))</f>
        <v/>
      </c>
      <c r="NY270" s="809" t="str">
        <f>IF(Table1[[#This Row],[Etikett - B2 - Gewicht (in G)]]="","",Table1[[#This Row],[Etikett - B2 - Gewicht (in G)]])</f>
        <v/>
      </c>
      <c r="NZ270" s="809" t="str">
        <f>IF(Table1[[#This Row],[Etikett - B2 - Lizenzierungs-pflichtig? (X=Ja)]]="","",Table1[[#This Row],[Etikett - B2 - Lizenzierungs-pflichtig? (X=Ja)]])</f>
        <v/>
      </c>
      <c r="OA270" s="809" t="str">
        <f>IF(Table1[[#This Row],[Etikett - B2 - Trennbar vom Hauptkörper? (X=Ja)]]="","",Table1[[#This Row],[Etikett - B2 - Trennbar vom Hauptkörper? (X=Ja)]])</f>
        <v/>
      </c>
      <c r="OB270" s="812" t="str">
        <f>IF(Table1[[#This Row],[Etikett - B2 - Virgin Material]]="","",VLOOKUP(Table1[[#This Row],[Etikett - B2 - Virgin Material]],'DD FD'!AJ:AK,2,FALSE))</f>
        <v/>
      </c>
      <c r="OC270" s="813" t="str">
        <f>IF(Table1[[#This Row],[Etikett - B2 - Virgin Material Anteil (in %)]]="","",Table1[[#This Row],[Etikett - B2 - Virgin Material Anteil (in %)]])</f>
        <v/>
      </c>
      <c r="OD270" s="812" t="str">
        <f>IF(Table1[[#This Row],[Etikett - B2 - Recyceltes Material]]="","",VLOOKUP(Table1[[#This Row],[Etikett - B2 - Recyceltes Material]],'DD FD'!AL:AM,2,FALSE))</f>
        <v/>
      </c>
      <c r="OE270" s="813" t="str">
        <f>IF(Table1[[#This Row],[Etikett - B2 - Recyceltes Material Anteil (in %)]]="","",Table1[[#This Row],[Etikett - B2 - Recyceltes Material Anteil (in %)]])</f>
        <v/>
      </c>
      <c r="OF270" s="812" t="str">
        <f>IF(Table1[[#This Row],[Etikett - B2 - Beschichtung]]="","",VLOOKUP(Table1[[#This Row],[Etikett - B2 - Beschichtung]],'DD FD'!AE:AF,2,FALSE))</f>
        <v/>
      </c>
      <c r="OG270" s="815" t="str">
        <f>IF(Table1[[#This Row],[Etikett - B2 - Beschichtung Anteil (in %)]]="","",Table1[[#This Row],[Etikett - B2 - Beschichtung Anteil (in %)]])</f>
        <v/>
      </c>
      <c r="OH270" s="811" t="str">
        <f>IF(Table1[[#This Row],[Etikett - B3 - Art]]="","",VLOOKUP(Table1[[#This Row],[Etikett - B3 - Art]],'DD FD'!F:G,2,FALSE))</f>
        <v/>
      </c>
      <c r="OI270" s="812" t="str">
        <f>IF(Table1[[#This Row],[Etikett - B3 - Fraktion]]="","",VLOOKUP(Table1[[#This Row],[Etikett - B3 - Fraktion]],'DD FD'!H:J,3,FALSE))</f>
        <v/>
      </c>
      <c r="OJ270" s="809" t="str">
        <f>IF(Table1[[#This Row],[Etikett - B3 - Gewicht (in G)]]="","",Table1[[#This Row],[Etikett - B3 - Gewicht (in G)]])</f>
        <v/>
      </c>
      <c r="OK270" s="809" t="str">
        <f>IF(Table1[[#This Row],[Etikett - B3 - Lizenzierungs-pflichtig? (X=Ja)]]="","",Table1[[#This Row],[Etikett - B3 - Lizenzierungs-pflichtig? (X=Ja)]])</f>
        <v/>
      </c>
      <c r="OL270" s="809" t="str">
        <f>IF(Table1[[#This Row],[Etikett - B3 - Trennbar vom Hauptkörper? (X=Ja)]]="","",Table1[[#This Row],[Etikett - B3 - Trennbar vom Hauptkörper? (X=Ja)]])</f>
        <v/>
      </c>
      <c r="OM270" s="812" t="str">
        <f>IF(Table1[[#This Row],[Etikett - B3 - Virgin Material]]="","",VLOOKUP(Table1[[#This Row],[Etikett - B3 - Virgin Material]],'DD FD'!AJ:AK,2,FALSE))</f>
        <v/>
      </c>
      <c r="ON270" s="813" t="str">
        <f>IF(Table1[[#This Row],[Etikett - B3 - Virgin Material Anteil (in %)]]="","",Table1[[#This Row],[Etikett - B3 - Virgin Material Anteil (in %)]])</f>
        <v/>
      </c>
      <c r="OO270" s="812" t="str">
        <f>IF(Table1[[#This Row],[Etikett - B3 - Recyceltes Material]]="","",VLOOKUP(Table1[[#This Row],[Etikett - B3 - Recyceltes Material]],'DD FD'!AL:AM,2,FALSE))</f>
        <v/>
      </c>
      <c r="OP270" s="813" t="str">
        <f>IF(Table1[[#This Row],[Etikett - B3 - Recyceltes Material Anteil (in %)]]="","",Table1[[#This Row],[Etikett - B3 - Recyceltes Material Anteil (in %)]])</f>
        <v/>
      </c>
      <c r="OQ270" s="812" t="str">
        <f>IF(Table1[[#This Row],[Etikett - B3 - Beschichtung]]="","",VLOOKUP(Table1[[#This Row],[Etikett - B3 - Beschichtung]],'DD FD'!AE:AF,2,FALSE))</f>
        <v/>
      </c>
      <c r="OR270" s="861" t="str">
        <f>IF(Table1[[#This Row],[Etikett - B3 - Beschichtung Anteil (in %)]]="","",Table1[[#This Row],[Etikett - B3 - Beschichtung Anteil (in %)]])</f>
        <v/>
      </c>
      <c r="OS270" s="866">
        <f>ROUNDUP(SUM(
IF(AND(LB270='DD FD'!$J$7,LD270='DD FD'!$AI$3),LC270,0),
IF(AND(LL270='DD FD'!$J$7,LN270='DD FD'!$AI$3),LM270,0),
IF(AND(LV270='DD FD'!$J$7,LX270='DD FD'!$AI$3),LW270,0),
IF(AND(MF270='DD FD'!$J$7,MH270='DD FD'!$AI$3),MG270,0),
IF(AND(MQ270='DD FD'!$J$7,MS270='DD FD'!$AI$3),MR270,0),
IF(AND(NB270='DD FD'!$J$7,ND270='DD FD'!$AI$3),NC270,0),
IF(AND(NM270='DD FD'!$J$7,NO270='DD FD'!$AI$3),NN270,0),
IF(AND(NX270='DD FD'!$J$7,NZ270='DD FD'!$AI$3),NY270,0),
IF(AND(OI270='DD FD'!$J$7,OK270='DD FD'!$AI$3),OJ270,0),
),2)</f>
        <v>0</v>
      </c>
      <c r="OT270" s="865">
        <f>ROUNDUP(SUM(
IF(AND(LB270='DD FD'!$J$6,LD270='DD FD'!$AI$3),LC270,0),
IF(AND(LL270='DD FD'!$J$6,LN270='DD FD'!$AI$3),LM270,0),
IF(AND(LV270='DD FD'!$J$6,LX270='DD FD'!$AI$3),LW270,0),
IF(AND(MF270='DD FD'!$J$6,MH270='DD FD'!$AI$3),MG270,0),
IF(AND(MQ270='DD FD'!$J$6,MS270='DD FD'!$AI$3),MR270,0),
IF(AND(NB270='DD FD'!$J$6,ND270='DD FD'!$AI$3),NC270,0),
IF(AND(NM270='DD FD'!$J$6,NO270='DD FD'!$AI$3),NN270,0),
IF(AND(NX270='DD FD'!$J$6,NZ270='DD FD'!$AI$3),NY270,0),
IF(AND(OI270='DD FD'!$J$6,OK270='DD FD'!$AI$3),OJ270,0),
),2)</f>
        <v>0</v>
      </c>
      <c r="OU270" s="865">
        <f>ROUNDUP(SUM(
IF(AND(LB270='DD FD'!$J$10,LD270='DD FD'!$AI$3),LC270,0),
IF(AND(LL270='DD FD'!$J$10,LN270='DD FD'!$AI$3),LM270,0),
IF(AND(LV270='DD FD'!$J$10,LX270='DD FD'!$AI$3),LW270,0),
IF(AND(MF270='DD FD'!$J$10,MH270='DD FD'!$AI$3),MG270,0),
IF(AND(MQ270='DD FD'!$J$10,MS270='DD FD'!$AI$3),MR270,0),
IF(AND(NB270='DD FD'!$J$10,ND270='DD FD'!$AI$3),NC270,0),
IF(AND(NM270='DD FD'!$J$10,NO270='DD FD'!$AI$3),NN270,0),
IF(AND(NX270='DD FD'!$J$10,NZ270='DD FD'!$AI$3),NY270,0),
IF(AND(OI270='DD FD'!$J$10,OK270='DD FD'!$AI$3),OJ270,0),
),2)</f>
        <v>0</v>
      </c>
      <c r="OV270" s="865">
        <f>ROUNDUP(SUM(
IF(AND(LB270='DD FD'!$J$8,LD270='DD FD'!$AI$3),LC270,0),
IF(AND(LL270='DD FD'!$J$8,LN270='DD FD'!$AI$3),LM270,0),
IF(AND(LV270='DD FD'!$J$8,LX270='DD FD'!$AI$3),LW270,0),
IF(AND(MF270='DD FD'!$J$8,MH270='DD FD'!$AI$3),MG270,0),
IF(AND(MQ270='DD FD'!$J$8,MS270='DD FD'!$AI$3),MR270,0),
IF(AND(NB270='DD FD'!$J$8,ND270='DD FD'!$AI$3),NC270,0),
IF(AND(NM270='DD FD'!$J$8,NO270='DD FD'!$AI$3),NN270,0),
IF(AND(NX270='DD FD'!$J$8,NZ270='DD FD'!$AI$3),NY270,0),
IF(AND(OI270='DD FD'!$J$8,OK270='DD FD'!$AI$3),OJ270,0),
),2)</f>
        <v>0</v>
      </c>
      <c r="OW270" s="865">
        <f>ROUNDUP(SUM(
IF(AND(LB270='DD FD'!$J$5,LD270='DD FD'!$AI$3),LC270,0),
IF(AND(LL270='DD FD'!$J$5,LN270='DD FD'!$AI$3),LM270,0),
IF(AND(LV270='DD FD'!$J$5,LX270='DD FD'!$AI$3),LW270,0),
IF(AND(MF270='DD FD'!$J$5,MH270='DD FD'!$AI$3),MG270,0),
IF(AND(MQ270='DD FD'!$J$5,MS270='DD FD'!$AI$3),MR270,0),
IF(AND(NB270='DD FD'!$J$5,ND270='DD FD'!$AI$3),NC270,0),
IF(AND(NM270='DD FD'!$J$5,NO270='DD FD'!$AI$3),NN270,0),
IF(AND(NX270='DD FD'!$J$5,NZ270='DD FD'!$AI$3),NY270,0),
IF(AND(OI270='DD FD'!$J$5,OK270='DD FD'!$AI$3),OJ270,0),
),2)</f>
        <v>0</v>
      </c>
      <c r="OX270" s="865">
        <f>ROUNDUP(SUM(
IF(AND(LB270='DD FD'!$J$9,LD270='DD FD'!$AI$3),LC270,0),
IF(AND(LL270='DD FD'!$J$9,LN270='DD FD'!$AI$3),LM270,0),
IF(AND(LV270='DD FD'!$J$9,LX270='DD FD'!$AI$3),LW270,0),
IF(AND(MF270='DD FD'!$J$9,MH270='DD FD'!$AI$3),MG270,0),
IF(AND(MQ270='DD FD'!$J$9,MS270='DD FD'!$AI$3),MR270,0),
IF(AND(NB270='DD FD'!$J$9,ND270='DD FD'!$AI$3),NC270,0),
IF(AND(NM270='DD FD'!$J$9,NO270='DD FD'!$AI$3),NN270,0),
IF(AND(NX270='DD FD'!$J$9,NZ270='DD FD'!$AI$3),NY270,0),
IF(AND(OI270='DD FD'!$J$9,OK270='DD FD'!$AI$3),OJ270,0),
),2)</f>
        <v>0</v>
      </c>
      <c r="OY270" s="865">
        <f>ROUNDUP(SUM(
IF(AND(LB270='DD FD'!$J$4,LD270='DD FD'!$AI$3),LC270,0),
IF(AND(LL270='DD FD'!$J$4,LN270='DD FD'!$AI$3),LM270,0),
IF(AND(LV270='DD FD'!$J$4,LX270='DD FD'!$AI$3),LW270,0),
IF(AND(MF270='DD FD'!$J$4,MH270='DD FD'!$AI$3),MG270,0),
IF(AND(MQ270='DD FD'!$J$4,MS270='DD FD'!$AI$3),MR270,0),
IF(AND(NB270='DD FD'!$J$4,ND270='DD FD'!$AI$3),NC270,0),
IF(AND(NM270='DD FD'!$J$4,NO270='DD FD'!$AI$3),NN270,0),
IF(AND(NX270='DD FD'!$J$4,NZ270='DD FD'!$AI$3),NY270,0),
IF(AND(OI270='DD FD'!$J$4,OK270='DD FD'!$AI$3),OJ270,0),
),2)</f>
        <v>0</v>
      </c>
      <c r="OZ270" s="867">
        <f>ROUNDUP(SUM(
IF(AND(LB270='DD FD'!$J$11,LD270='DD FD'!$AI$3),LC270,0),
IF(AND(LL270='DD FD'!$J$11,LN270='DD FD'!$AI$3),LM270,0),
IF(AND(LV270='DD FD'!$J$11,LX270='DD FD'!$AI$3),LW270,0),
IF(AND(MF270='DD FD'!$J$11,MH270='DD FD'!$AI$3),MG270,0),
IF(AND(MQ270='DD FD'!$J$11,MS270='DD FD'!$AI$3),MR270,0),
IF(AND(NB270='DD FD'!$J$11,ND270='DD FD'!$AI$3),NC270,0),
IF(AND(NM270='DD FD'!$J$11,NO270='DD FD'!$AI$3),NN270,0),
IF(AND(NX270='DD FD'!$J$11,NZ270='DD FD'!$AI$3),NY270,0),
IF(AND(OI270='DD FD'!$J$11,OK270='DD FD'!$AI$3),OJ270,0),
),2)</f>
        <v>0</v>
      </c>
    </row>
    <row r="271" spans="1:416">
      <c r="A271" s="663"/>
      <c r="B271" s="182"/>
      <c r="C271" s="282"/>
      <c r="D271" s="282"/>
      <c r="E271" s="183"/>
      <c r="F271" s="355"/>
      <c r="G271" s="359"/>
      <c r="H271" s="664"/>
      <c r="I271" s="173"/>
      <c r="J271" s="161" t="str">
        <f t="shared" si="108"/>
        <v/>
      </c>
      <c r="K271" s="633" t="str">
        <f t="shared" si="125"/>
        <v/>
      </c>
      <c r="L271" s="636"/>
      <c r="M271" s="124" t="str">
        <f t="shared" si="126"/>
        <v/>
      </c>
      <c r="N271" s="125" t="str">
        <f t="shared" si="109"/>
        <v/>
      </c>
      <c r="O271" s="175"/>
      <c r="P271" s="175"/>
      <c r="Q271" s="126" t="str">
        <f t="shared" si="127"/>
        <v/>
      </c>
      <c r="R271" s="184"/>
      <c r="S271" s="184"/>
      <c r="T271" s="182"/>
      <c r="U271" s="182"/>
      <c r="V271" s="182"/>
      <c r="W271" s="358"/>
      <c r="X271" s="182"/>
      <c r="Y271" s="183"/>
      <c r="Z271" s="123"/>
      <c r="AA271" s="176"/>
      <c r="AB271" s="176"/>
      <c r="AC271" s="176"/>
      <c r="AD271" s="176"/>
      <c r="AE271" s="176"/>
      <c r="AF271" s="176"/>
      <c r="AG271" s="127" t="str">
        <f t="shared" si="128"/>
        <v/>
      </c>
      <c r="AH271" s="127" t="str">
        <f t="shared" si="129"/>
        <v/>
      </c>
      <c r="AI271" s="370"/>
      <c r="AJ271" s="635"/>
      <c r="AK271" s="619" t="str">
        <f t="shared" si="130"/>
        <v/>
      </c>
      <c r="AL271" s="124" t="str">
        <f t="shared" si="110"/>
        <v/>
      </c>
      <c r="AM271" s="124" t="str">
        <f t="shared" si="111"/>
        <v/>
      </c>
      <c r="AN271" s="124" t="str">
        <f t="shared" si="112"/>
        <v/>
      </c>
      <c r="AO271" s="124" t="str">
        <f t="shared" si="113"/>
        <v/>
      </c>
      <c r="AP271" s="184"/>
      <c r="AQ271" s="182"/>
      <c r="AR271" s="182"/>
      <c r="AS271" s="182"/>
      <c r="AT271" s="182"/>
      <c r="AU271" s="127" t="str">
        <f t="shared" si="114"/>
        <v/>
      </c>
      <c r="AV271" s="354"/>
      <c r="AW271" s="127" t="str">
        <f t="shared" si="115"/>
        <v/>
      </c>
      <c r="AX271" s="144" t="str">
        <f t="shared" si="116"/>
        <v/>
      </c>
      <c r="AY271" s="182"/>
      <c r="AZ271" s="23"/>
      <c r="BA271" s="23"/>
      <c r="BB271" s="183"/>
      <c r="BC271" s="622"/>
      <c r="BD271" s="649" t="str">
        <f t="shared" si="131"/>
        <v/>
      </c>
      <c r="BE271" s="354"/>
      <c r="BF271" s="192" t="str">
        <f t="shared" si="132"/>
        <v/>
      </c>
      <c r="BG271" s="159"/>
      <c r="BH271" s="159"/>
      <c r="BI271" s="182"/>
      <c r="BJ271" s="194"/>
      <c r="BK271" s="194"/>
      <c r="BL271" s="194"/>
      <c r="BM271" s="127" t="str">
        <f t="shared" si="117"/>
        <v/>
      </c>
      <c r="BN271" s="194"/>
      <c r="BO271" s="178" t="str">
        <f t="shared" si="118"/>
        <v/>
      </c>
      <c r="BP271" s="191"/>
      <c r="BQ271" s="182"/>
      <c r="BR271" s="23"/>
      <c r="BS271" s="23"/>
      <c r="BT271" s="23"/>
      <c r="BU271" s="651"/>
      <c r="BV271" s="647"/>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633" t="str">
        <f t="shared" si="133"/>
        <v/>
      </c>
      <c r="DY271" s="736"/>
      <c r="DZ271" s="334"/>
      <c r="EA271" s="736"/>
      <c r="EB271" s="197"/>
      <c r="EC271" s="194"/>
      <c r="ED271" s="197"/>
      <c r="EE271" s="197"/>
      <c r="EF271" s="194"/>
      <c r="EG271" s="194"/>
      <c r="EH271" s="194"/>
      <c r="EI271" s="123" t="str">
        <f t="shared" si="119"/>
        <v/>
      </c>
      <c r="EJ271" s="194"/>
      <c r="EK271" s="620" t="str">
        <f t="shared" si="120"/>
        <v/>
      </c>
      <c r="EL271" s="756"/>
      <c r="EM271" s="620" t="str">
        <f t="shared" si="134"/>
        <v/>
      </c>
      <c r="EN271" s="733"/>
      <c r="EO271" s="163"/>
      <c r="EP271" s="163"/>
      <c r="EQ271" s="163"/>
      <c r="ER271" s="163"/>
      <c r="ES271" s="163"/>
      <c r="ET271" s="163"/>
      <c r="EU271" s="163"/>
      <c r="EV271" s="163"/>
      <c r="EW271" s="163"/>
      <c r="EX271" s="163"/>
      <c r="EY271" s="163"/>
      <c r="EZ271" s="163"/>
      <c r="FA271" s="163"/>
      <c r="FB271" s="163"/>
      <c r="FC271" s="742"/>
      <c r="FD271" s="648" t="str">
        <f t="shared" si="121"/>
        <v/>
      </c>
      <c r="FE271" s="183"/>
      <c r="FF271" s="201"/>
      <c r="FG271" s="201"/>
      <c r="FH271" s="201"/>
      <c r="FI271" s="201"/>
      <c r="FJ271" s="201"/>
      <c r="FK271" s="201"/>
      <c r="FL271" s="182"/>
      <c r="FM271" s="182"/>
      <c r="FN271" s="334"/>
      <c r="FO271" s="123" t="str">
        <f t="shared" si="122"/>
        <v/>
      </c>
      <c r="FP271" s="889" t="str">
        <f>IF(Table1[[#This Row],[Baumwollanteil (in %)]]&lt;&gt;"","05","")</f>
        <v/>
      </c>
      <c r="FQ271" s="999"/>
      <c r="FR271" s="179" t="str">
        <f t="shared" si="123"/>
        <v/>
      </c>
      <c r="FS271" s="175"/>
      <c r="FT271" s="175"/>
      <c r="FU271" s="175"/>
      <c r="FV271" s="745" t="str">
        <f t="shared" si="124"/>
        <v/>
      </c>
      <c r="FZ271" s="24"/>
      <c r="GA271" s="24"/>
      <c r="GC271" s="1010" t="str">
        <f>IF(Table1[[#This Row],[Global Trade Item Number (GTIN)]]="","",Table1[[#This Row],[Global Trade Item Number (GTIN)]])</f>
        <v/>
      </c>
      <c r="GD271" s="790" t="str">
        <f>IF(Table1[[#This Row],[WAWI-Nr./ Kreditoren-Nummer
(ASDV)]]&lt;&gt;"",Table1[[#This Row],[WAWI-Nr./ Kreditoren-Nummer
(ASDV)]],"")</f>
        <v/>
      </c>
      <c r="GE271" s="190"/>
      <c r="GF271" s="790" t="str">
        <f>IF(Table1[[#This Row],[Gültig ab (Datum)]]&lt;&gt;"","31.12.9999","")</f>
        <v/>
      </c>
      <c r="GG271" s="190"/>
      <c r="GH271" s="190"/>
      <c r="GI271" s="616"/>
      <c r="GJ271" s="765"/>
      <c r="GK271" s="763"/>
      <c r="GL271" s="617"/>
      <c r="GM271" s="617"/>
      <c r="GN271" s="617"/>
      <c r="GO271" s="617"/>
      <c r="GP271" s="617"/>
      <c r="GQ271" s="775"/>
      <c r="GR271" s="771"/>
      <c r="GS271" s="159"/>
      <c r="GT271" s="610"/>
      <c r="GU271" s="610"/>
      <c r="GV271" s="610"/>
      <c r="GW271" s="610"/>
      <c r="GX271" s="610"/>
      <c r="GY271" s="610"/>
      <c r="GZ271" s="610"/>
      <c r="HA271" s="610"/>
      <c r="HB271" s="771"/>
      <c r="HC271" s="610"/>
      <c r="HD271" s="610"/>
      <c r="HE271" s="610"/>
      <c r="HF271" s="610"/>
      <c r="HG271" s="610"/>
      <c r="HH271" s="610"/>
      <c r="HI271" s="610"/>
      <c r="HJ271" s="610"/>
      <c r="HK271" s="610"/>
      <c r="HL271" s="771"/>
      <c r="HM271" s="610"/>
      <c r="HN271" s="610"/>
      <c r="HO271" s="610"/>
      <c r="HP271" s="610"/>
      <c r="HQ271" s="610"/>
      <c r="HR271" s="610"/>
      <c r="HS271" s="610"/>
      <c r="HT271" s="610"/>
      <c r="HU271" s="610"/>
      <c r="HV271" s="771"/>
      <c r="HW271" s="610"/>
      <c r="HX271" s="610"/>
      <c r="HY271" s="610"/>
      <c r="HZ271" s="610"/>
      <c r="IA271" s="610"/>
      <c r="IB271" s="610"/>
      <c r="IC271" s="610"/>
      <c r="ID271" s="610"/>
      <c r="IE271" s="610"/>
      <c r="IF271" s="610"/>
      <c r="IG271" s="771"/>
      <c r="IH271" s="610"/>
      <c r="II271" s="610"/>
      <c r="IJ271" s="610"/>
      <c r="IK271" s="610"/>
      <c r="IL271" s="610"/>
      <c r="IM271" s="610"/>
      <c r="IN271" s="610"/>
      <c r="IO271" s="610"/>
      <c r="IP271" s="610"/>
      <c r="IQ271" s="610"/>
      <c r="IR271" s="771"/>
      <c r="IS271" s="610"/>
      <c r="IT271" s="610"/>
      <c r="IU271" s="610"/>
      <c r="IV271" s="610"/>
      <c r="IW271" s="610"/>
      <c r="IX271" s="610"/>
      <c r="IY271" s="610"/>
      <c r="IZ271" s="610"/>
      <c r="JA271" s="610"/>
      <c r="JB271" s="610"/>
      <c r="JC271" s="771"/>
      <c r="JD271" s="610"/>
      <c r="JE271" s="610"/>
      <c r="JF271" s="610"/>
      <c r="JG271" s="610"/>
      <c r="JH271" s="610"/>
      <c r="JI271" s="610"/>
      <c r="JJ271" s="610"/>
      <c r="JK271" s="610"/>
      <c r="JL271" s="610"/>
      <c r="JM271" s="827"/>
      <c r="JN271" s="771"/>
      <c r="JO271" s="610"/>
      <c r="JP271" s="610"/>
      <c r="JQ271" s="610"/>
      <c r="JR271" s="610"/>
      <c r="JS271" s="610"/>
      <c r="JT271" s="610"/>
      <c r="JU271" s="610"/>
      <c r="JV271" s="610"/>
      <c r="JW271" s="610"/>
      <c r="JX271" s="610"/>
      <c r="JY271" s="771"/>
      <c r="JZ271" s="610"/>
      <c r="KA271" s="610"/>
      <c r="KB271" s="610"/>
      <c r="KC271" s="610"/>
      <c r="KD271" s="610"/>
      <c r="KE271" s="610"/>
      <c r="KF271" s="610"/>
      <c r="KG271" s="610"/>
      <c r="KH271" s="610"/>
      <c r="KI271" s="610"/>
      <c r="KL271" s="803" t="str">
        <f>IF(Table1[[#This Row],[GTIN]]&lt;&gt;"",Table1[[#This Row],[GTIN]],"")</f>
        <v/>
      </c>
      <c r="KM271" s="804" t="str">
        <f>Table1[[#This Row],[Kreditor]]</f>
        <v/>
      </c>
      <c r="KN271" s="805" t="str">
        <f>IF(Table1[[#This Row],[Gültig ab (Datum)]]&lt;&gt;"",Table1[[#This Row],[Gültig ab (Datum)]],"")</f>
        <v/>
      </c>
      <c r="KO271" s="805" t="str">
        <f>Table1[[#This Row],[Gültig bis]]</f>
        <v/>
      </c>
      <c r="KP271" s="818" t="str">
        <f>IF(Table1[[#This Row],[Artikel verpackt? 
(X=Ja)]]="","",Table1[[#This Row],[Artikel verpackt? 
(X=Ja)]])</f>
        <v/>
      </c>
      <c r="KQ271" s="806" t="str">
        <f>IF(Table1[[#This Row],[Verpackung recyclingfähig?
(X=Ja)]]="","",Table1[[#This Row],[Verpackung recyclingfähig?
(X=Ja)]])</f>
        <v/>
      </c>
      <c r="KR271" s="807"/>
      <c r="KS271" s="808"/>
      <c r="KT271" s="809"/>
      <c r="KU271" s="809"/>
      <c r="KV271" s="809"/>
      <c r="KW271" s="809"/>
      <c r="KX271" s="809"/>
      <c r="KY271" s="809"/>
      <c r="KZ271" s="810"/>
      <c r="LA271" s="811" t="str">
        <f>IF(Table1[[#This Row],[Hauptkörper - B1 - Art]]="","",VLOOKUP(Table1[[#This Row],[Hauptkörper - B1 - Art]],'DD FD'!B:C,2,FALSE))</f>
        <v/>
      </c>
      <c r="LB271" s="812" t="str">
        <f>IF(Table1[[#This Row],[Hauptkörper - B1 - Fraktion]]="","",VLOOKUP(Table1[[#This Row],[Hauptkörper - B1 - Fraktion]],'DD FD'!H:J,3,FALSE))</f>
        <v/>
      </c>
      <c r="LC271" s="809" t="str">
        <f>IF(Table1[[#This Row],[Hauptkörper - B1 - Gewicht
(in G)]]="","",Table1[[#This Row],[Hauptkörper - B1 - Gewicht
(in G)]])</f>
        <v/>
      </c>
      <c r="LD271" s="809" t="str">
        <f>IF(Table1[[#This Row],[Hauptkörper - B1 - Lizenzierungs-pflichtig? (X=Ja)]]="","",Table1[[#This Row],[Hauptkörper - B1 - Lizenzierungs-pflichtig? (X=Ja)]])</f>
        <v/>
      </c>
      <c r="LE271" s="812" t="str">
        <f>IF(Table1[[#This Row],[Hauptkörper - B1 - Virgin Material]]="","",VLOOKUP(Table1[[#This Row],[Hauptkörper - B1 - Virgin Material]],'DD FD'!AJ:AK,2,FALSE))</f>
        <v/>
      </c>
      <c r="LF271" s="813" t="str">
        <f>IF(Table1[[#This Row],[Hauptkörper - B1 - Virgin Material Anteil (in %)]]="","",Table1[[#This Row],[Hauptkörper - B1 - Virgin Material Anteil (in %)]])</f>
        <v/>
      </c>
      <c r="LG271" s="812" t="str">
        <f>IF(Table1[[#This Row],[Hauptkörper - B1 - Recyceltes Material]]="","",VLOOKUP(Table1[[#This Row],[Hauptkörper - B1 - Recyceltes Material]],'DD FD'!AL:AM,2,FALSE))</f>
        <v/>
      </c>
      <c r="LH271" s="813" t="str">
        <f>IF(Table1[[#This Row],[Hauptkörper - B1 - Recyceltes Material Anteil (in %)]]="","",Table1[[#This Row],[Hauptkörper - B1 - Recyceltes Material Anteil (in %)]])</f>
        <v/>
      </c>
      <c r="LI271" s="814" t="str">
        <f>IF(Table1[[#This Row],[Hauptkörper - B1 - Beschichtung]]="","",VLOOKUP(Table1[[#This Row],[Hauptkörper - B1 - Beschichtung]],'DD FD'!AE:AF,2,FALSE))</f>
        <v/>
      </c>
      <c r="LJ271" s="815" t="str">
        <f>IF(Table1[[#This Row],[Hauptkörper - B1 - Beschichtung Anteil (in %)]]="","",Table1[[#This Row],[Hauptkörper - B1 - Beschichtung Anteil (in %)]])</f>
        <v/>
      </c>
      <c r="LK271" s="811" t="str">
        <f>IF(Table1[[#This Row],[Hauptkörper - B2 - Art]]="","",VLOOKUP(Table1[[#This Row],[Hauptkörper - B2 - Art]],'DD FD'!B:C,2,FALSE))</f>
        <v/>
      </c>
      <c r="LL271" s="812" t="str">
        <f>IF(Table1[[#This Row],[Hauptkörper - B2 - Fraktion]]="","",VLOOKUP(Table1[[#This Row],[Hauptkörper - B2 - Fraktion]],'DD FD'!H:J,3,FALSE))</f>
        <v/>
      </c>
      <c r="LM271" s="809" t="str">
        <f>IF(Table1[[#This Row],[Hauptkörper - B2 - Gewicht
(in G)]]="","",Table1[[#This Row],[Hauptkörper - B2 - Gewicht
(in G)]])</f>
        <v/>
      </c>
      <c r="LN271" s="809" t="str">
        <f>IF(Table1[[#This Row],[Hauptkörper - B2 - Lizenzierungs-pflichtig? (X=Ja)]]="","",Table1[[#This Row],[Hauptkörper - B2 - Lizenzierungs-pflichtig? (X=Ja)]])</f>
        <v/>
      </c>
      <c r="LO271" s="812" t="str">
        <f>IF(Table1[[#This Row],[Hauptkörper - B2 - Virgin Material]]="","",VLOOKUP(Table1[[#This Row],[Hauptkörper - B2 - Virgin Material]],'DD FD'!AJ:AK,2,FALSE))</f>
        <v/>
      </c>
      <c r="LP271" s="813" t="str">
        <f>IF(Table1[[#This Row],[Hauptkörper - B2 - Virgin Material Anteil (in %)]]="","",Table1[[#This Row],[Hauptkörper - B2 - Virgin Material Anteil (in %)]])</f>
        <v/>
      </c>
      <c r="LQ271" s="812" t="str">
        <f>IF(Table1[[#This Row],[Hauptkörper - B2 - Recyceltes Material]]="","",VLOOKUP(Table1[[#This Row],[Hauptkörper - B2 - Recyceltes Material]],'DD FD'!AL:AM,2,FALSE))</f>
        <v/>
      </c>
      <c r="LR271" s="813" t="str">
        <f>IF(Table1[[#This Row],[Hauptkörper - B2 - Recyceltes Material Anteil (in %)]]="","",Table1[[#This Row],[Hauptkörper - B2 - Recyceltes Material Anteil (in %)]])</f>
        <v/>
      </c>
      <c r="LS271" s="812" t="str">
        <f>IF(Table1[[#This Row],[Hauptkörper - B2 - Beschichtung]]="","",VLOOKUP(Table1[[#This Row],[Hauptkörper - B2 - Beschichtung]],'DD FD'!AE:AF,2,FALSE))</f>
        <v/>
      </c>
      <c r="LT271" s="815" t="str">
        <f>IF(Table1[[#This Row],[Hauptkörper - B2 - Beschichtung Anteil (in %)]]="","",Table1[[#This Row],[Hauptkörper - B2 - Beschichtung Anteil (in %)]])</f>
        <v/>
      </c>
      <c r="LU271" s="811" t="str">
        <f>IF(Table1[[#This Row],[Hauptkörper - B3 - Art]]="","",VLOOKUP(Table1[[#This Row],[Hauptkörper - B3 - Art]],'DD FD'!B:C,2,FALSE))</f>
        <v/>
      </c>
      <c r="LV271" s="812" t="str">
        <f>IF(Table1[[#This Row],[Hauptkörper - B3 - Fraktion]]="","",VLOOKUP(Table1[[#This Row],[Hauptkörper - B3 - Fraktion]],'DD FD'!H:J,3,FALSE))</f>
        <v/>
      </c>
      <c r="LW271" s="809" t="str">
        <f>IF(Table1[[#This Row],[Hauptkörper - B3 - Gewicht
(in G)]]="","",Table1[[#This Row],[Hauptkörper - B3 - Gewicht
(in G)]])</f>
        <v/>
      </c>
      <c r="LX271" s="809" t="str">
        <f>IF(Table1[[#This Row],[Hauptkörper - B3 - Lizenzierungs-pflichtig? (X=Ja)]]="","",Table1[[#This Row],[Hauptkörper - B3 - Lizenzierungs-pflichtig? (X=Ja)]])</f>
        <v/>
      </c>
      <c r="LY271" s="812" t="str">
        <f>IF(Table1[[#This Row],[Hauptkörper - B3 - Virgin Material]]="","",VLOOKUP(Table1[[#This Row],[Hauptkörper - B3 - Virgin Material]],'DD FD'!AJ:AK,2,FALSE))</f>
        <v/>
      </c>
      <c r="LZ271" s="813" t="str">
        <f>IF(Table1[[#This Row],[Hauptkörper - B3 - Virgin Material Anteil (in %)]]="","",Table1[[#This Row],[Hauptkörper - B3 - Virgin Material Anteil (in %)]])</f>
        <v/>
      </c>
      <c r="MA271" s="812" t="str">
        <f>IF(Table1[[#This Row],[Hauptkörper - B3 - Recyceltes Material]]="","",VLOOKUP(Table1[[#This Row],[Hauptkörper - B3 - Recyceltes Material]],'DD FD'!AL:AM,2,FALSE))</f>
        <v/>
      </c>
      <c r="MB271" s="813" t="str">
        <f>IF(Table1[[#This Row],[Hauptkörper - B3 - Recyceltes Material Anteil (in %)]]="","",Table1[[#This Row],[Hauptkörper - B3 - Recyceltes Material Anteil (in %)]])</f>
        <v/>
      </c>
      <c r="MC271" s="812" t="str">
        <f>IF(Table1[[#This Row],[Hauptkörper - B3 - Beschichtung]]="","",VLOOKUP(Table1[[#This Row],[Hauptkörper - B3 - Beschichtung]],'DD FD'!AE:AF,2,FALSE))</f>
        <v/>
      </c>
      <c r="MD271" s="815" t="str">
        <f>IF(Table1[[#This Row],[Hauptkörper - B3 - Beschichtung Anteil (in %)]]="","",Table1[[#This Row],[Hauptkörper - B3 - Beschichtung Anteil (in %)]])</f>
        <v/>
      </c>
      <c r="ME271" s="811" t="str">
        <f>IF(Table1[[#This Row],[Verschluss - B1 - Art]]="","",VLOOKUP(Table1[[#This Row],[Verschluss - B1 - Art]],'DD FD'!D:E,2,FALSE))</f>
        <v/>
      </c>
      <c r="MF271" s="812" t="str">
        <f>IF(Table1[[#This Row],[Verschluss - B1 - Fraktion]]="","",VLOOKUP(Table1[[#This Row],[Verschluss - B1 - Fraktion]],'DD FD'!H:J,3,FALSE))</f>
        <v/>
      </c>
      <c r="MG271" s="809" t="str">
        <f>IF(Table1[[#This Row],[Verschluss - B1 - Gewicht (in G)]]="","",Table1[[#This Row],[Verschluss - B1 - Gewicht (in G)]])</f>
        <v/>
      </c>
      <c r="MH271" s="809" t="str">
        <f>IF(Table1[[#This Row],[Verschluss - B1 - Lizenzierungs-pflichtig? (X=Ja)]]="","",Table1[[#This Row],[Verschluss - B1 - Lizenzierungs-pflichtig? (X=Ja)]])</f>
        <v/>
      </c>
      <c r="MI271" s="809" t="str">
        <f>IF(Table1[[#This Row],[Verschluss - B1 - Trennbar vom Hauptkörper? (X=Ja)]]="","",Table1[[#This Row],[Verschluss - B1 - Trennbar vom Hauptkörper? (X=Ja)]])</f>
        <v/>
      </c>
      <c r="MJ271" s="812" t="str">
        <f>IF(Table1[[#This Row],[Verschluss - B1 - Virgin Material]]="","",VLOOKUP(Table1[[#This Row],[Verschluss - B1 - Virgin Material]],'DD FD'!AJ:AK,2,FALSE))</f>
        <v/>
      </c>
      <c r="MK271" s="813" t="str">
        <f>IF(Table1[[#This Row],[Verschluss - B1 - Virgin Material Anteil (in %)]]="","",Table1[[#This Row],[Verschluss - B1 - Virgin Material Anteil (in %)]])</f>
        <v/>
      </c>
      <c r="ML271" s="812" t="str">
        <f>IF(Table1[[#This Row],[Verschluss - B1 - Recyceltes Material]]="","",VLOOKUP(Table1[[#This Row],[Verschluss - B1 - Recyceltes Material]],'DD FD'!AL:AM,2,FALSE))</f>
        <v/>
      </c>
      <c r="MM271" s="813" t="str">
        <f>IF(Table1[[#This Row],[Verschluss - B1 - Recyceltes Material Anteil (in %)]]="","",Table1[[#This Row],[Verschluss - B1 - Recyceltes Material Anteil (in %)]])</f>
        <v/>
      </c>
      <c r="MN271" s="812" t="str">
        <f>IF(Table1[[#This Row],[Verschluss - B1 - Beschichtung]]="","",VLOOKUP(Table1[[#This Row],[Verschluss - B1 - Beschichtung]],'DD FD'!AE:AF,2,FALSE))</f>
        <v/>
      </c>
      <c r="MO271" s="815" t="str">
        <f>IF(Table1[[#This Row],[Verschluss - B1 - Beschichtung Anteil (in %)]]="","",Table1[[#This Row],[Verschluss - B1 - Beschichtung Anteil (in %)]])</f>
        <v/>
      </c>
      <c r="MP271" s="811" t="str">
        <f>IF(Table1[[#This Row],[Verschluss - B2 - Art]]="","",VLOOKUP(Table1[[#This Row],[Verschluss - B2 - Art]],'DD FD'!D:E,2,FALSE))</f>
        <v/>
      </c>
      <c r="MQ271" s="812" t="str">
        <f>IF(Table1[[#This Row],[Verschluss - B2 - Fraktion]]="","",VLOOKUP(Table1[[#This Row],[Verschluss - B2 - Fraktion]],'DD FD'!H:J,3,FALSE))</f>
        <v/>
      </c>
      <c r="MR271" s="809" t="str">
        <f>IF(Table1[[#This Row],[Verschluss - B2 - Gewicht (in G)]]="","",Table1[[#This Row],[Verschluss - B2 - Gewicht (in G)]])</f>
        <v/>
      </c>
      <c r="MS271" s="809" t="str">
        <f>IF(Table1[[#This Row],[Verschluss - B2 - Lizenzierungs-pflichtig? (X=Ja)]]="","",Table1[[#This Row],[Verschluss - B2 - Lizenzierungs-pflichtig? (X=Ja)]])</f>
        <v/>
      </c>
      <c r="MT271" s="809" t="str">
        <f>IF(Table1[[#This Row],[Verschluss - B2 - Trennbar vom Hauptkörper? (X=Ja)]]="","",Table1[[#This Row],[Verschluss - B2 - Trennbar vom Hauptkörper? (X=Ja)]])</f>
        <v/>
      </c>
      <c r="MU271" s="812" t="str">
        <f>IF(Table1[[#This Row],[Verschluss - B2 - Virgin Material]]="","",VLOOKUP(Table1[[#This Row],[Verschluss - B2 - Virgin Material]],'DD FD'!AJ:AK,2,FALSE))</f>
        <v/>
      </c>
      <c r="MV271" s="813" t="str">
        <f>IF(Table1[[#This Row],[Verschluss - B2 - Virgin Material Anteil (in %)]]="","",Table1[[#This Row],[Verschluss - B2 - Virgin Material Anteil (in %)]])</f>
        <v/>
      </c>
      <c r="MW271" s="812" t="str">
        <f>IF(Table1[[#This Row],[Verschluss - B2 - Recyceltes Material]]="","",VLOOKUP(Table1[[#This Row],[Verschluss - B2 - Recyceltes Material]],'DD FD'!AL:AM,2,FALSE))</f>
        <v/>
      </c>
      <c r="MX271" s="813" t="str">
        <f>IF(Table1[[#This Row],[Verschluss - B2 - Recyceltes Material Anteil (in %)]]="","",Table1[[#This Row],[Verschluss - B2 - Recyceltes Material Anteil (in %)]])</f>
        <v/>
      </c>
      <c r="MY271" s="812" t="str">
        <f>IF(Table1[[#This Row],[Verschluss - B2 - Beschichtung]]="","",VLOOKUP(Table1[[#This Row],[Verschluss - B2 - Beschichtung]],'DD FD'!AE:AF,2,FALSE))</f>
        <v/>
      </c>
      <c r="MZ271" s="815" t="str">
        <f>IF(Table1[[#This Row],[Verschluss - B2 - Beschichtung Anteil (in %)]]="","",Table1[[#This Row],[Verschluss - B2 - Beschichtung Anteil (in %)]])</f>
        <v/>
      </c>
      <c r="NA271" s="811" t="str">
        <f>IF(Table1[[#This Row],[Verschluss - B3 - Art]]="","",VLOOKUP(Table1[[#This Row],[Verschluss - B3 - Art]],'DD FD'!D:E,2,FALSE))</f>
        <v/>
      </c>
      <c r="NB271" s="812" t="str">
        <f>IF(Table1[[#This Row],[Verschluss - B3 - Fraktion]]="","",VLOOKUP(Table1[[#This Row],[Verschluss - B3 - Fraktion]],'DD FD'!H:J,3,FALSE))</f>
        <v/>
      </c>
      <c r="NC271" s="809" t="str">
        <f>IF(Table1[[#This Row],[Verschluss - B3 - Gewicht (in G)]]="","",Table1[[#This Row],[Verschluss - B3 - Gewicht (in G)]])</f>
        <v/>
      </c>
      <c r="ND271" s="809" t="str">
        <f>IF(Table1[[#This Row],[Verschluss - B3 - Lizenzierungs-pflichtig? (X=Ja)]]="","",Table1[[#This Row],[Verschluss - B3 - Lizenzierungs-pflichtig? (X=Ja)]])</f>
        <v/>
      </c>
      <c r="NE271" s="809" t="str">
        <f>IF(Table1[[#This Row],[Verschluss - B3 - Trennbar vom Hauptkörper? (X=Ja)]]="","",Table1[[#This Row],[Verschluss - B3 - Trennbar vom Hauptkörper? (X=Ja)]])</f>
        <v/>
      </c>
      <c r="NF271" s="812" t="str">
        <f>IF(Table1[[#This Row],[Verschluss - B3 - Virgin Material]]="","",VLOOKUP(Table1[[#This Row],[Verschluss - B3 - Virgin Material]],'DD FD'!AJ:AK,2,FALSE))</f>
        <v/>
      </c>
      <c r="NG271" s="813" t="str">
        <f>IF(Table1[[#This Row],[Verschluss - B3 - Virgin Material Anteil (in %)]]="","",Table1[[#This Row],[Verschluss - B3 - Virgin Material Anteil (in %)]])</f>
        <v/>
      </c>
      <c r="NH271" s="812" t="str">
        <f>IF(Table1[[#This Row],[Verschluss - B3 - Recyceltes Material]]="","",VLOOKUP(Table1[[#This Row],[Verschluss - B3 - Recyceltes Material]],'DD FD'!AL:AM,2,FALSE))</f>
        <v/>
      </c>
      <c r="NI271" s="813" t="str">
        <f>IF(Table1[[#This Row],[Verschluss - B3 - Recyceltes Material Anteil (in %)]]="","",Table1[[#This Row],[Verschluss - B3 - Recyceltes Material Anteil (in %)]])</f>
        <v/>
      </c>
      <c r="NJ271" s="812" t="str">
        <f>IF(Table1[[#This Row],[Verschluss - B3 - Beschichtung]]="","",VLOOKUP(Table1[[#This Row],[Verschluss - B3 - Beschichtung]],'DD FD'!AE:AF,2,FALSE))</f>
        <v/>
      </c>
      <c r="NK271" s="815" t="str">
        <f>IF(Table1[[#This Row],[Verschluss - B3 - Beschichtung Anteil (in %)]]="","",Table1[[#This Row],[Verschluss - B3 - Beschichtung Anteil (in %)]])</f>
        <v/>
      </c>
      <c r="NL271" s="811" t="str">
        <f>IF(Table1[[#This Row],[Etikett - B1 - Art]]="","",VLOOKUP(Table1[[#This Row],[Etikett - B1 - Art]],'DD FD'!F:G,2,FALSE))</f>
        <v/>
      </c>
      <c r="NM271" s="812" t="str">
        <f>IF(Table1[[#This Row],[Etikett - B1 - Fraktion]]="","",VLOOKUP(Table1[[#This Row],[Etikett - B1 - Fraktion]],'DD FD'!H:J,3,FALSE))</f>
        <v/>
      </c>
      <c r="NN271" s="809" t="str">
        <f>IF(Table1[[#This Row],[Etikett - B1 - Gewicht (in G)]]="","",Table1[[#This Row],[Etikett - B1 - Gewicht (in G)]])</f>
        <v/>
      </c>
      <c r="NO271" s="809" t="str">
        <f>IF(Table1[[#This Row],[Etikett - B1 - Lizenzierungs-pflichtig? (X=Ja)]]="","",Table1[[#This Row],[Etikett - B1 - Lizenzierungs-pflichtig? (X=Ja)]])</f>
        <v/>
      </c>
      <c r="NP271" s="809" t="str">
        <f>IF(Table1[[#This Row],[Etikett - B1 - Trennbar vom Hauptkörper? (X=Ja)]]="","",Table1[[#This Row],[Etikett - B1 - Trennbar vom Hauptkörper? (X=Ja)]])</f>
        <v/>
      </c>
      <c r="NQ271" s="812" t="str">
        <f>IF(Table1[[#This Row],[Etikett - B1 - Virgin Material]]="","",VLOOKUP(Table1[[#This Row],[Etikett - B1 - Virgin Material]],'DD FD'!AJ:AK,2,FALSE))</f>
        <v/>
      </c>
      <c r="NR271" s="813" t="str">
        <f>IF(Table1[[#This Row],[Etikett - B1 - Virgin Material Anteil (in %)]]="","",Table1[[#This Row],[Etikett - B1 - Virgin Material Anteil (in %)]])</f>
        <v/>
      </c>
      <c r="NS271" s="812" t="str">
        <f>IF(Table1[[#This Row],[Etikett - B1 - Recyceltes Material]]="","",VLOOKUP(Table1[[#This Row],[Etikett - B1 - Recyceltes Material]],'DD FD'!AL:AM,2,FALSE))</f>
        <v/>
      </c>
      <c r="NT271" s="813" t="str">
        <f>IF(Table1[[#This Row],[Etikett - B1 - Recyceltes Material Anteil (in %)]]="","",Table1[[#This Row],[Etikett - B1 - Recyceltes Material Anteil (in %)]])</f>
        <v/>
      </c>
      <c r="NU271" s="812" t="str">
        <f>IF(Table1[[#This Row],[Etikett - B1 - Beschichtung]]="","",VLOOKUP(Table1[[#This Row],[Etikett - B1 - Beschichtung]],'DD FD'!AE:AF,2,FALSE))</f>
        <v/>
      </c>
      <c r="NV271" s="815" t="str">
        <f>IF(Table1[[#This Row],[Etikett - B1 - Beschichtung Anteil (in %)]]="","",Table1[[#This Row],[Etikett - B1 - Beschichtung Anteil (in %)]])</f>
        <v/>
      </c>
      <c r="NW271" s="811" t="str">
        <f>IF(Table1[[#This Row],[Etikett - B2 - Art]]="","",VLOOKUP(Table1[[#This Row],[Etikett - B2 - Art]],'DD FD'!F:G,2,FALSE))</f>
        <v/>
      </c>
      <c r="NX271" s="812" t="str">
        <f>IF(Table1[[#This Row],[Etikett - B2 - Fraktion]]="","",VLOOKUP(Table1[[#This Row],[Etikett - B2 - Fraktion]],'DD FD'!H:J,3,FALSE))</f>
        <v/>
      </c>
      <c r="NY271" s="809" t="str">
        <f>IF(Table1[[#This Row],[Etikett - B2 - Gewicht (in G)]]="","",Table1[[#This Row],[Etikett - B2 - Gewicht (in G)]])</f>
        <v/>
      </c>
      <c r="NZ271" s="809" t="str">
        <f>IF(Table1[[#This Row],[Etikett - B2 - Lizenzierungs-pflichtig? (X=Ja)]]="","",Table1[[#This Row],[Etikett - B2 - Lizenzierungs-pflichtig? (X=Ja)]])</f>
        <v/>
      </c>
      <c r="OA271" s="809" t="str">
        <f>IF(Table1[[#This Row],[Etikett - B2 - Trennbar vom Hauptkörper? (X=Ja)]]="","",Table1[[#This Row],[Etikett - B2 - Trennbar vom Hauptkörper? (X=Ja)]])</f>
        <v/>
      </c>
      <c r="OB271" s="812" t="str">
        <f>IF(Table1[[#This Row],[Etikett - B2 - Virgin Material]]="","",VLOOKUP(Table1[[#This Row],[Etikett - B2 - Virgin Material]],'DD FD'!AJ:AK,2,FALSE))</f>
        <v/>
      </c>
      <c r="OC271" s="813" t="str">
        <f>IF(Table1[[#This Row],[Etikett - B2 - Virgin Material Anteil (in %)]]="","",Table1[[#This Row],[Etikett - B2 - Virgin Material Anteil (in %)]])</f>
        <v/>
      </c>
      <c r="OD271" s="812" t="str">
        <f>IF(Table1[[#This Row],[Etikett - B2 - Recyceltes Material]]="","",VLOOKUP(Table1[[#This Row],[Etikett - B2 - Recyceltes Material]],'DD FD'!AL:AM,2,FALSE))</f>
        <v/>
      </c>
      <c r="OE271" s="813" t="str">
        <f>IF(Table1[[#This Row],[Etikett - B2 - Recyceltes Material Anteil (in %)]]="","",Table1[[#This Row],[Etikett - B2 - Recyceltes Material Anteil (in %)]])</f>
        <v/>
      </c>
      <c r="OF271" s="812" t="str">
        <f>IF(Table1[[#This Row],[Etikett - B2 - Beschichtung]]="","",VLOOKUP(Table1[[#This Row],[Etikett - B2 - Beschichtung]],'DD FD'!AE:AF,2,FALSE))</f>
        <v/>
      </c>
      <c r="OG271" s="815" t="str">
        <f>IF(Table1[[#This Row],[Etikett - B2 - Beschichtung Anteil (in %)]]="","",Table1[[#This Row],[Etikett - B2 - Beschichtung Anteil (in %)]])</f>
        <v/>
      </c>
      <c r="OH271" s="811" t="str">
        <f>IF(Table1[[#This Row],[Etikett - B3 - Art]]="","",VLOOKUP(Table1[[#This Row],[Etikett - B3 - Art]],'DD FD'!F:G,2,FALSE))</f>
        <v/>
      </c>
      <c r="OI271" s="812" t="str">
        <f>IF(Table1[[#This Row],[Etikett - B3 - Fraktion]]="","",VLOOKUP(Table1[[#This Row],[Etikett - B3 - Fraktion]],'DD FD'!H:J,3,FALSE))</f>
        <v/>
      </c>
      <c r="OJ271" s="809" t="str">
        <f>IF(Table1[[#This Row],[Etikett - B3 - Gewicht (in G)]]="","",Table1[[#This Row],[Etikett - B3 - Gewicht (in G)]])</f>
        <v/>
      </c>
      <c r="OK271" s="809" t="str">
        <f>IF(Table1[[#This Row],[Etikett - B3 - Lizenzierungs-pflichtig? (X=Ja)]]="","",Table1[[#This Row],[Etikett - B3 - Lizenzierungs-pflichtig? (X=Ja)]])</f>
        <v/>
      </c>
      <c r="OL271" s="809" t="str">
        <f>IF(Table1[[#This Row],[Etikett - B3 - Trennbar vom Hauptkörper? (X=Ja)]]="","",Table1[[#This Row],[Etikett - B3 - Trennbar vom Hauptkörper? (X=Ja)]])</f>
        <v/>
      </c>
      <c r="OM271" s="812" t="str">
        <f>IF(Table1[[#This Row],[Etikett - B3 - Virgin Material]]="","",VLOOKUP(Table1[[#This Row],[Etikett - B3 - Virgin Material]],'DD FD'!AJ:AK,2,FALSE))</f>
        <v/>
      </c>
      <c r="ON271" s="813" t="str">
        <f>IF(Table1[[#This Row],[Etikett - B3 - Virgin Material Anteil (in %)]]="","",Table1[[#This Row],[Etikett - B3 - Virgin Material Anteil (in %)]])</f>
        <v/>
      </c>
      <c r="OO271" s="812" t="str">
        <f>IF(Table1[[#This Row],[Etikett - B3 - Recyceltes Material]]="","",VLOOKUP(Table1[[#This Row],[Etikett - B3 - Recyceltes Material]],'DD FD'!AL:AM,2,FALSE))</f>
        <v/>
      </c>
      <c r="OP271" s="813" t="str">
        <f>IF(Table1[[#This Row],[Etikett - B3 - Recyceltes Material Anteil (in %)]]="","",Table1[[#This Row],[Etikett - B3 - Recyceltes Material Anteil (in %)]])</f>
        <v/>
      </c>
      <c r="OQ271" s="812" t="str">
        <f>IF(Table1[[#This Row],[Etikett - B3 - Beschichtung]]="","",VLOOKUP(Table1[[#This Row],[Etikett - B3 - Beschichtung]],'DD FD'!AE:AF,2,FALSE))</f>
        <v/>
      </c>
      <c r="OR271" s="861" t="str">
        <f>IF(Table1[[#This Row],[Etikett - B3 - Beschichtung Anteil (in %)]]="","",Table1[[#This Row],[Etikett - B3 - Beschichtung Anteil (in %)]])</f>
        <v/>
      </c>
      <c r="OS271" s="866">
        <f>ROUNDUP(SUM(
IF(AND(LB271='DD FD'!$J$7,LD271='DD FD'!$AI$3),LC271,0),
IF(AND(LL271='DD FD'!$J$7,LN271='DD FD'!$AI$3),LM271,0),
IF(AND(LV271='DD FD'!$J$7,LX271='DD FD'!$AI$3),LW271,0),
IF(AND(MF271='DD FD'!$J$7,MH271='DD FD'!$AI$3),MG271,0),
IF(AND(MQ271='DD FD'!$J$7,MS271='DD FD'!$AI$3),MR271,0),
IF(AND(NB271='DD FD'!$J$7,ND271='DD FD'!$AI$3),NC271,0),
IF(AND(NM271='DD FD'!$J$7,NO271='DD FD'!$AI$3),NN271,0),
IF(AND(NX271='DD FD'!$J$7,NZ271='DD FD'!$AI$3),NY271,0),
IF(AND(OI271='DD FD'!$J$7,OK271='DD FD'!$AI$3),OJ271,0),
),2)</f>
        <v>0</v>
      </c>
      <c r="OT271" s="865">
        <f>ROUNDUP(SUM(
IF(AND(LB271='DD FD'!$J$6,LD271='DD FD'!$AI$3),LC271,0),
IF(AND(LL271='DD FD'!$J$6,LN271='DD FD'!$AI$3),LM271,0),
IF(AND(LV271='DD FD'!$J$6,LX271='DD FD'!$AI$3),LW271,0),
IF(AND(MF271='DD FD'!$J$6,MH271='DD FD'!$AI$3),MG271,0),
IF(AND(MQ271='DD FD'!$J$6,MS271='DD FD'!$AI$3),MR271,0),
IF(AND(NB271='DD FD'!$J$6,ND271='DD FD'!$AI$3),NC271,0),
IF(AND(NM271='DD FD'!$J$6,NO271='DD FD'!$AI$3),NN271,0),
IF(AND(NX271='DD FD'!$J$6,NZ271='DD FD'!$AI$3),NY271,0),
IF(AND(OI271='DD FD'!$J$6,OK271='DD FD'!$AI$3),OJ271,0),
),2)</f>
        <v>0</v>
      </c>
      <c r="OU271" s="865">
        <f>ROUNDUP(SUM(
IF(AND(LB271='DD FD'!$J$10,LD271='DD FD'!$AI$3),LC271,0),
IF(AND(LL271='DD FD'!$J$10,LN271='DD FD'!$AI$3),LM271,0),
IF(AND(LV271='DD FD'!$J$10,LX271='DD FD'!$AI$3),LW271,0),
IF(AND(MF271='DD FD'!$J$10,MH271='DD FD'!$AI$3),MG271,0),
IF(AND(MQ271='DD FD'!$J$10,MS271='DD FD'!$AI$3),MR271,0),
IF(AND(NB271='DD FD'!$J$10,ND271='DD FD'!$AI$3),NC271,0),
IF(AND(NM271='DD FD'!$J$10,NO271='DD FD'!$AI$3),NN271,0),
IF(AND(NX271='DD FD'!$J$10,NZ271='DD FD'!$AI$3),NY271,0),
IF(AND(OI271='DD FD'!$J$10,OK271='DD FD'!$AI$3),OJ271,0),
),2)</f>
        <v>0</v>
      </c>
      <c r="OV271" s="865">
        <f>ROUNDUP(SUM(
IF(AND(LB271='DD FD'!$J$8,LD271='DD FD'!$AI$3),LC271,0),
IF(AND(LL271='DD FD'!$J$8,LN271='DD FD'!$AI$3),LM271,0),
IF(AND(LV271='DD FD'!$J$8,LX271='DD FD'!$AI$3),LW271,0),
IF(AND(MF271='DD FD'!$J$8,MH271='DD FD'!$AI$3),MG271,0),
IF(AND(MQ271='DD FD'!$J$8,MS271='DD FD'!$AI$3),MR271,0),
IF(AND(NB271='DD FD'!$J$8,ND271='DD FD'!$AI$3),NC271,0),
IF(AND(NM271='DD FD'!$J$8,NO271='DD FD'!$AI$3),NN271,0),
IF(AND(NX271='DD FD'!$J$8,NZ271='DD FD'!$AI$3),NY271,0),
IF(AND(OI271='DD FD'!$J$8,OK271='DD FD'!$AI$3),OJ271,0),
),2)</f>
        <v>0</v>
      </c>
      <c r="OW271" s="865">
        <f>ROUNDUP(SUM(
IF(AND(LB271='DD FD'!$J$5,LD271='DD FD'!$AI$3),LC271,0),
IF(AND(LL271='DD FD'!$J$5,LN271='DD FD'!$AI$3),LM271,0),
IF(AND(LV271='DD FD'!$J$5,LX271='DD FD'!$AI$3),LW271,0),
IF(AND(MF271='DD FD'!$J$5,MH271='DD FD'!$AI$3),MG271,0),
IF(AND(MQ271='DD FD'!$J$5,MS271='DD FD'!$AI$3),MR271,0),
IF(AND(NB271='DD FD'!$J$5,ND271='DD FD'!$AI$3),NC271,0),
IF(AND(NM271='DD FD'!$J$5,NO271='DD FD'!$AI$3),NN271,0),
IF(AND(NX271='DD FD'!$J$5,NZ271='DD FD'!$AI$3),NY271,0),
IF(AND(OI271='DD FD'!$J$5,OK271='DD FD'!$AI$3),OJ271,0),
),2)</f>
        <v>0</v>
      </c>
      <c r="OX271" s="865">
        <f>ROUNDUP(SUM(
IF(AND(LB271='DD FD'!$J$9,LD271='DD FD'!$AI$3),LC271,0),
IF(AND(LL271='DD FD'!$J$9,LN271='DD FD'!$AI$3),LM271,0),
IF(AND(LV271='DD FD'!$J$9,LX271='DD FD'!$AI$3),LW271,0),
IF(AND(MF271='DD FD'!$J$9,MH271='DD FD'!$AI$3),MG271,0),
IF(AND(MQ271='DD FD'!$J$9,MS271='DD FD'!$AI$3),MR271,0),
IF(AND(NB271='DD FD'!$J$9,ND271='DD FD'!$AI$3),NC271,0),
IF(AND(NM271='DD FD'!$J$9,NO271='DD FD'!$AI$3),NN271,0),
IF(AND(NX271='DD FD'!$J$9,NZ271='DD FD'!$AI$3),NY271,0),
IF(AND(OI271='DD FD'!$J$9,OK271='DD FD'!$AI$3),OJ271,0),
),2)</f>
        <v>0</v>
      </c>
      <c r="OY271" s="865">
        <f>ROUNDUP(SUM(
IF(AND(LB271='DD FD'!$J$4,LD271='DD FD'!$AI$3),LC271,0),
IF(AND(LL271='DD FD'!$J$4,LN271='DD FD'!$AI$3),LM271,0),
IF(AND(LV271='DD FD'!$J$4,LX271='DD FD'!$AI$3),LW271,0),
IF(AND(MF271='DD FD'!$J$4,MH271='DD FD'!$AI$3),MG271,0),
IF(AND(MQ271='DD FD'!$J$4,MS271='DD FD'!$AI$3),MR271,0),
IF(AND(NB271='DD FD'!$J$4,ND271='DD FD'!$AI$3),NC271,0),
IF(AND(NM271='DD FD'!$J$4,NO271='DD FD'!$AI$3),NN271,0),
IF(AND(NX271='DD FD'!$J$4,NZ271='DD FD'!$AI$3),NY271,0),
IF(AND(OI271='DD FD'!$J$4,OK271='DD FD'!$AI$3),OJ271,0),
),2)</f>
        <v>0</v>
      </c>
      <c r="OZ271" s="867">
        <f>ROUNDUP(SUM(
IF(AND(LB271='DD FD'!$J$11,LD271='DD FD'!$AI$3),LC271,0),
IF(AND(LL271='DD FD'!$J$11,LN271='DD FD'!$AI$3),LM271,0),
IF(AND(LV271='DD FD'!$J$11,LX271='DD FD'!$AI$3),LW271,0),
IF(AND(MF271='DD FD'!$J$11,MH271='DD FD'!$AI$3),MG271,0),
IF(AND(MQ271='DD FD'!$J$11,MS271='DD FD'!$AI$3),MR271,0),
IF(AND(NB271='DD FD'!$J$11,ND271='DD FD'!$AI$3),NC271,0),
IF(AND(NM271='DD FD'!$J$11,NO271='DD FD'!$AI$3),NN271,0),
IF(AND(NX271='DD FD'!$J$11,NZ271='DD FD'!$AI$3),NY271,0),
IF(AND(OI271='DD FD'!$J$11,OK271='DD FD'!$AI$3),OJ271,0),
),2)</f>
        <v>0</v>
      </c>
    </row>
    <row r="272" spans="1:416">
      <c r="A272" s="663"/>
      <c r="B272" s="182"/>
      <c r="C272" s="282"/>
      <c r="D272" s="282"/>
      <c r="E272" s="183"/>
      <c r="F272" s="355"/>
      <c r="G272" s="359"/>
      <c r="H272" s="664"/>
      <c r="I272" s="173"/>
      <c r="J272" s="161" t="str">
        <f t="shared" si="108"/>
        <v/>
      </c>
      <c r="K272" s="633" t="str">
        <f t="shared" si="125"/>
        <v/>
      </c>
      <c r="L272" s="636"/>
      <c r="M272" s="124" t="str">
        <f t="shared" si="126"/>
        <v/>
      </c>
      <c r="N272" s="125" t="str">
        <f t="shared" si="109"/>
        <v/>
      </c>
      <c r="O272" s="175"/>
      <c r="P272" s="175"/>
      <c r="Q272" s="126" t="str">
        <f t="shared" si="127"/>
        <v/>
      </c>
      <c r="R272" s="184"/>
      <c r="S272" s="184"/>
      <c r="T272" s="182"/>
      <c r="U272" s="182"/>
      <c r="V272" s="182"/>
      <c r="W272" s="358"/>
      <c r="X272" s="182"/>
      <c r="Y272" s="183"/>
      <c r="Z272" s="123"/>
      <c r="AA272" s="176"/>
      <c r="AB272" s="176"/>
      <c r="AC272" s="176"/>
      <c r="AD272" s="176"/>
      <c r="AE272" s="176"/>
      <c r="AF272" s="176"/>
      <c r="AG272" s="127" t="str">
        <f t="shared" si="128"/>
        <v/>
      </c>
      <c r="AH272" s="127" t="str">
        <f t="shared" si="129"/>
        <v/>
      </c>
      <c r="AI272" s="370"/>
      <c r="AJ272" s="635"/>
      <c r="AK272" s="619" t="str">
        <f t="shared" si="130"/>
        <v/>
      </c>
      <c r="AL272" s="124" t="str">
        <f t="shared" si="110"/>
        <v/>
      </c>
      <c r="AM272" s="124" t="str">
        <f t="shared" si="111"/>
        <v/>
      </c>
      <c r="AN272" s="124" t="str">
        <f t="shared" si="112"/>
        <v/>
      </c>
      <c r="AO272" s="124" t="str">
        <f t="shared" si="113"/>
        <v/>
      </c>
      <c r="AP272" s="184"/>
      <c r="AQ272" s="182"/>
      <c r="AR272" s="182"/>
      <c r="AS272" s="182"/>
      <c r="AT272" s="182"/>
      <c r="AU272" s="127" t="str">
        <f t="shared" si="114"/>
        <v/>
      </c>
      <c r="AV272" s="354"/>
      <c r="AW272" s="127" t="str">
        <f t="shared" si="115"/>
        <v/>
      </c>
      <c r="AX272" s="144" t="str">
        <f t="shared" si="116"/>
        <v/>
      </c>
      <c r="AY272" s="182"/>
      <c r="AZ272" s="23"/>
      <c r="BA272" s="23"/>
      <c r="BB272" s="183"/>
      <c r="BC272" s="622"/>
      <c r="BD272" s="649" t="str">
        <f t="shared" si="131"/>
        <v/>
      </c>
      <c r="BE272" s="354"/>
      <c r="BF272" s="192" t="str">
        <f t="shared" si="132"/>
        <v/>
      </c>
      <c r="BG272" s="159"/>
      <c r="BH272" s="159"/>
      <c r="BI272" s="182"/>
      <c r="BJ272" s="194"/>
      <c r="BK272" s="194"/>
      <c r="BL272" s="194"/>
      <c r="BM272" s="127" t="str">
        <f t="shared" si="117"/>
        <v/>
      </c>
      <c r="BN272" s="194"/>
      <c r="BO272" s="178" t="str">
        <f t="shared" si="118"/>
        <v/>
      </c>
      <c r="BP272" s="191"/>
      <c r="BQ272" s="182"/>
      <c r="BR272" s="23"/>
      <c r="BS272" s="23"/>
      <c r="BT272" s="23"/>
      <c r="BU272" s="651"/>
      <c r="BV272" s="647"/>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633" t="str">
        <f t="shared" si="133"/>
        <v/>
      </c>
      <c r="DY272" s="736"/>
      <c r="DZ272" s="334"/>
      <c r="EA272" s="736"/>
      <c r="EB272" s="197"/>
      <c r="EC272" s="194"/>
      <c r="ED272" s="197"/>
      <c r="EE272" s="197"/>
      <c r="EF272" s="194"/>
      <c r="EG272" s="194"/>
      <c r="EH272" s="194"/>
      <c r="EI272" s="123" t="str">
        <f t="shared" si="119"/>
        <v/>
      </c>
      <c r="EJ272" s="194"/>
      <c r="EK272" s="620" t="str">
        <f t="shared" si="120"/>
        <v/>
      </c>
      <c r="EL272" s="756"/>
      <c r="EM272" s="620" t="str">
        <f t="shared" si="134"/>
        <v/>
      </c>
      <c r="EN272" s="733"/>
      <c r="EO272" s="163"/>
      <c r="EP272" s="163"/>
      <c r="EQ272" s="163"/>
      <c r="ER272" s="163"/>
      <c r="ES272" s="163"/>
      <c r="ET272" s="163"/>
      <c r="EU272" s="163"/>
      <c r="EV272" s="163"/>
      <c r="EW272" s="163"/>
      <c r="EX272" s="163"/>
      <c r="EY272" s="163"/>
      <c r="EZ272" s="163"/>
      <c r="FA272" s="163"/>
      <c r="FB272" s="163"/>
      <c r="FC272" s="742"/>
      <c r="FD272" s="648" t="str">
        <f t="shared" si="121"/>
        <v/>
      </c>
      <c r="FE272" s="183"/>
      <c r="FF272" s="201"/>
      <c r="FG272" s="201"/>
      <c r="FH272" s="201"/>
      <c r="FI272" s="201"/>
      <c r="FJ272" s="201"/>
      <c r="FK272" s="201"/>
      <c r="FL272" s="182"/>
      <c r="FM272" s="182"/>
      <c r="FN272" s="334"/>
      <c r="FO272" s="123" t="str">
        <f t="shared" si="122"/>
        <v/>
      </c>
      <c r="FP272" s="889" t="str">
        <f>IF(Table1[[#This Row],[Baumwollanteil (in %)]]&lt;&gt;"","05","")</f>
        <v/>
      </c>
      <c r="FQ272" s="999"/>
      <c r="FR272" s="179" t="str">
        <f t="shared" si="123"/>
        <v/>
      </c>
      <c r="FS272" s="175"/>
      <c r="FT272" s="175"/>
      <c r="FU272" s="175"/>
      <c r="FV272" s="745" t="str">
        <f t="shared" si="124"/>
        <v/>
      </c>
      <c r="FZ272" s="24"/>
      <c r="GA272" s="24"/>
      <c r="GC272" s="1010" t="str">
        <f>IF(Table1[[#This Row],[Global Trade Item Number (GTIN)]]="","",Table1[[#This Row],[Global Trade Item Number (GTIN)]])</f>
        <v/>
      </c>
      <c r="GD272" s="790" t="str">
        <f>IF(Table1[[#This Row],[WAWI-Nr./ Kreditoren-Nummer
(ASDV)]]&lt;&gt;"",Table1[[#This Row],[WAWI-Nr./ Kreditoren-Nummer
(ASDV)]],"")</f>
        <v/>
      </c>
      <c r="GE272" s="190"/>
      <c r="GF272" s="790" t="str">
        <f>IF(Table1[[#This Row],[Gültig ab (Datum)]]&lt;&gt;"","31.12.9999","")</f>
        <v/>
      </c>
      <c r="GG272" s="190"/>
      <c r="GH272" s="190"/>
      <c r="GI272" s="616"/>
      <c r="GJ272" s="765"/>
      <c r="GK272" s="763"/>
      <c r="GL272" s="617"/>
      <c r="GM272" s="617"/>
      <c r="GN272" s="617"/>
      <c r="GO272" s="617"/>
      <c r="GP272" s="617"/>
      <c r="GQ272" s="775"/>
      <c r="GR272" s="771"/>
      <c r="GS272" s="159"/>
      <c r="GT272" s="610"/>
      <c r="GU272" s="610"/>
      <c r="GV272" s="610"/>
      <c r="GW272" s="610"/>
      <c r="GX272" s="610"/>
      <c r="GY272" s="610"/>
      <c r="GZ272" s="610"/>
      <c r="HA272" s="610"/>
      <c r="HB272" s="771"/>
      <c r="HC272" s="610"/>
      <c r="HD272" s="610"/>
      <c r="HE272" s="610"/>
      <c r="HF272" s="610"/>
      <c r="HG272" s="610"/>
      <c r="HH272" s="610"/>
      <c r="HI272" s="610"/>
      <c r="HJ272" s="610"/>
      <c r="HK272" s="610"/>
      <c r="HL272" s="771"/>
      <c r="HM272" s="610"/>
      <c r="HN272" s="610"/>
      <c r="HO272" s="610"/>
      <c r="HP272" s="610"/>
      <c r="HQ272" s="610"/>
      <c r="HR272" s="610"/>
      <c r="HS272" s="610"/>
      <c r="HT272" s="610"/>
      <c r="HU272" s="610"/>
      <c r="HV272" s="771"/>
      <c r="HW272" s="610"/>
      <c r="HX272" s="610"/>
      <c r="HY272" s="610"/>
      <c r="HZ272" s="610"/>
      <c r="IA272" s="610"/>
      <c r="IB272" s="610"/>
      <c r="IC272" s="610"/>
      <c r="ID272" s="610"/>
      <c r="IE272" s="610"/>
      <c r="IF272" s="610"/>
      <c r="IG272" s="771"/>
      <c r="IH272" s="610"/>
      <c r="II272" s="610"/>
      <c r="IJ272" s="610"/>
      <c r="IK272" s="610"/>
      <c r="IL272" s="610"/>
      <c r="IM272" s="610"/>
      <c r="IN272" s="610"/>
      <c r="IO272" s="610"/>
      <c r="IP272" s="610"/>
      <c r="IQ272" s="610"/>
      <c r="IR272" s="771"/>
      <c r="IS272" s="610"/>
      <c r="IT272" s="610"/>
      <c r="IU272" s="610"/>
      <c r="IV272" s="610"/>
      <c r="IW272" s="610"/>
      <c r="IX272" s="610"/>
      <c r="IY272" s="610"/>
      <c r="IZ272" s="610"/>
      <c r="JA272" s="610"/>
      <c r="JB272" s="610"/>
      <c r="JC272" s="771"/>
      <c r="JD272" s="610"/>
      <c r="JE272" s="610"/>
      <c r="JF272" s="610"/>
      <c r="JG272" s="610"/>
      <c r="JH272" s="610"/>
      <c r="JI272" s="610"/>
      <c r="JJ272" s="610"/>
      <c r="JK272" s="610"/>
      <c r="JL272" s="610"/>
      <c r="JM272" s="827"/>
      <c r="JN272" s="771"/>
      <c r="JO272" s="610"/>
      <c r="JP272" s="610"/>
      <c r="JQ272" s="610"/>
      <c r="JR272" s="610"/>
      <c r="JS272" s="610"/>
      <c r="JT272" s="610"/>
      <c r="JU272" s="610"/>
      <c r="JV272" s="610"/>
      <c r="JW272" s="610"/>
      <c r="JX272" s="610"/>
      <c r="JY272" s="771"/>
      <c r="JZ272" s="610"/>
      <c r="KA272" s="610"/>
      <c r="KB272" s="610"/>
      <c r="KC272" s="610"/>
      <c r="KD272" s="610"/>
      <c r="KE272" s="610"/>
      <c r="KF272" s="610"/>
      <c r="KG272" s="610"/>
      <c r="KH272" s="610"/>
      <c r="KI272" s="610"/>
      <c r="KL272" s="803" t="str">
        <f>IF(Table1[[#This Row],[GTIN]]&lt;&gt;"",Table1[[#This Row],[GTIN]],"")</f>
        <v/>
      </c>
      <c r="KM272" s="804" t="str">
        <f>Table1[[#This Row],[Kreditor]]</f>
        <v/>
      </c>
      <c r="KN272" s="805" t="str">
        <f>IF(Table1[[#This Row],[Gültig ab (Datum)]]&lt;&gt;"",Table1[[#This Row],[Gültig ab (Datum)]],"")</f>
        <v/>
      </c>
      <c r="KO272" s="805" t="str">
        <f>Table1[[#This Row],[Gültig bis]]</f>
        <v/>
      </c>
      <c r="KP272" s="818" t="str">
        <f>IF(Table1[[#This Row],[Artikel verpackt? 
(X=Ja)]]="","",Table1[[#This Row],[Artikel verpackt? 
(X=Ja)]])</f>
        <v/>
      </c>
      <c r="KQ272" s="806" t="str">
        <f>IF(Table1[[#This Row],[Verpackung recyclingfähig?
(X=Ja)]]="","",Table1[[#This Row],[Verpackung recyclingfähig?
(X=Ja)]])</f>
        <v/>
      </c>
      <c r="KR272" s="807"/>
      <c r="KS272" s="808"/>
      <c r="KT272" s="809"/>
      <c r="KU272" s="809"/>
      <c r="KV272" s="809"/>
      <c r="KW272" s="809"/>
      <c r="KX272" s="809"/>
      <c r="KY272" s="809"/>
      <c r="KZ272" s="810"/>
      <c r="LA272" s="811" t="str">
        <f>IF(Table1[[#This Row],[Hauptkörper - B1 - Art]]="","",VLOOKUP(Table1[[#This Row],[Hauptkörper - B1 - Art]],'DD FD'!B:C,2,FALSE))</f>
        <v/>
      </c>
      <c r="LB272" s="812" t="str">
        <f>IF(Table1[[#This Row],[Hauptkörper - B1 - Fraktion]]="","",VLOOKUP(Table1[[#This Row],[Hauptkörper - B1 - Fraktion]],'DD FD'!H:J,3,FALSE))</f>
        <v/>
      </c>
      <c r="LC272" s="809" t="str">
        <f>IF(Table1[[#This Row],[Hauptkörper - B1 - Gewicht
(in G)]]="","",Table1[[#This Row],[Hauptkörper - B1 - Gewicht
(in G)]])</f>
        <v/>
      </c>
      <c r="LD272" s="809" t="str">
        <f>IF(Table1[[#This Row],[Hauptkörper - B1 - Lizenzierungs-pflichtig? (X=Ja)]]="","",Table1[[#This Row],[Hauptkörper - B1 - Lizenzierungs-pflichtig? (X=Ja)]])</f>
        <v/>
      </c>
      <c r="LE272" s="812" t="str">
        <f>IF(Table1[[#This Row],[Hauptkörper - B1 - Virgin Material]]="","",VLOOKUP(Table1[[#This Row],[Hauptkörper - B1 - Virgin Material]],'DD FD'!AJ:AK,2,FALSE))</f>
        <v/>
      </c>
      <c r="LF272" s="813" t="str">
        <f>IF(Table1[[#This Row],[Hauptkörper - B1 - Virgin Material Anteil (in %)]]="","",Table1[[#This Row],[Hauptkörper - B1 - Virgin Material Anteil (in %)]])</f>
        <v/>
      </c>
      <c r="LG272" s="812" t="str">
        <f>IF(Table1[[#This Row],[Hauptkörper - B1 - Recyceltes Material]]="","",VLOOKUP(Table1[[#This Row],[Hauptkörper - B1 - Recyceltes Material]],'DD FD'!AL:AM,2,FALSE))</f>
        <v/>
      </c>
      <c r="LH272" s="813" t="str">
        <f>IF(Table1[[#This Row],[Hauptkörper - B1 - Recyceltes Material Anteil (in %)]]="","",Table1[[#This Row],[Hauptkörper - B1 - Recyceltes Material Anteil (in %)]])</f>
        <v/>
      </c>
      <c r="LI272" s="814" t="str">
        <f>IF(Table1[[#This Row],[Hauptkörper - B1 - Beschichtung]]="","",VLOOKUP(Table1[[#This Row],[Hauptkörper - B1 - Beschichtung]],'DD FD'!AE:AF,2,FALSE))</f>
        <v/>
      </c>
      <c r="LJ272" s="815" t="str">
        <f>IF(Table1[[#This Row],[Hauptkörper - B1 - Beschichtung Anteil (in %)]]="","",Table1[[#This Row],[Hauptkörper - B1 - Beschichtung Anteil (in %)]])</f>
        <v/>
      </c>
      <c r="LK272" s="811" t="str">
        <f>IF(Table1[[#This Row],[Hauptkörper - B2 - Art]]="","",VLOOKUP(Table1[[#This Row],[Hauptkörper - B2 - Art]],'DD FD'!B:C,2,FALSE))</f>
        <v/>
      </c>
      <c r="LL272" s="812" t="str">
        <f>IF(Table1[[#This Row],[Hauptkörper - B2 - Fraktion]]="","",VLOOKUP(Table1[[#This Row],[Hauptkörper - B2 - Fraktion]],'DD FD'!H:J,3,FALSE))</f>
        <v/>
      </c>
      <c r="LM272" s="809" t="str">
        <f>IF(Table1[[#This Row],[Hauptkörper - B2 - Gewicht
(in G)]]="","",Table1[[#This Row],[Hauptkörper - B2 - Gewicht
(in G)]])</f>
        <v/>
      </c>
      <c r="LN272" s="809" t="str">
        <f>IF(Table1[[#This Row],[Hauptkörper - B2 - Lizenzierungs-pflichtig? (X=Ja)]]="","",Table1[[#This Row],[Hauptkörper - B2 - Lizenzierungs-pflichtig? (X=Ja)]])</f>
        <v/>
      </c>
      <c r="LO272" s="812" t="str">
        <f>IF(Table1[[#This Row],[Hauptkörper - B2 - Virgin Material]]="","",VLOOKUP(Table1[[#This Row],[Hauptkörper - B2 - Virgin Material]],'DD FD'!AJ:AK,2,FALSE))</f>
        <v/>
      </c>
      <c r="LP272" s="813" t="str">
        <f>IF(Table1[[#This Row],[Hauptkörper - B2 - Virgin Material Anteil (in %)]]="","",Table1[[#This Row],[Hauptkörper - B2 - Virgin Material Anteil (in %)]])</f>
        <v/>
      </c>
      <c r="LQ272" s="812" t="str">
        <f>IF(Table1[[#This Row],[Hauptkörper - B2 - Recyceltes Material]]="","",VLOOKUP(Table1[[#This Row],[Hauptkörper - B2 - Recyceltes Material]],'DD FD'!AL:AM,2,FALSE))</f>
        <v/>
      </c>
      <c r="LR272" s="813" t="str">
        <f>IF(Table1[[#This Row],[Hauptkörper - B2 - Recyceltes Material Anteil (in %)]]="","",Table1[[#This Row],[Hauptkörper - B2 - Recyceltes Material Anteil (in %)]])</f>
        <v/>
      </c>
      <c r="LS272" s="812" t="str">
        <f>IF(Table1[[#This Row],[Hauptkörper - B2 - Beschichtung]]="","",VLOOKUP(Table1[[#This Row],[Hauptkörper - B2 - Beschichtung]],'DD FD'!AE:AF,2,FALSE))</f>
        <v/>
      </c>
      <c r="LT272" s="815" t="str">
        <f>IF(Table1[[#This Row],[Hauptkörper - B2 - Beschichtung Anteil (in %)]]="","",Table1[[#This Row],[Hauptkörper - B2 - Beschichtung Anteil (in %)]])</f>
        <v/>
      </c>
      <c r="LU272" s="811" t="str">
        <f>IF(Table1[[#This Row],[Hauptkörper - B3 - Art]]="","",VLOOKUP(Table1[[#This Row],[Hauptkörper - B3 - Art]],'DD FD'!B:C,2,FALSE))</f>
        <v/>
      </c>
      <c r="LV272" s="812" t="str">
        <f>IF(Table1[[#This Row],[Hauptkörper - B3 - Fraktion]]="","",VLOOKUP(Table1[[#This Row],[Hauptkörper - B3 - Fraktion]],'DD FD'!H:J,3,FALSE))</f>
        <v/>
      </c>
      <c r="LW272" s="809" t="str">
        <f>IF(Table1[[#This Row],[Hauptkörper - B3 - Gewicht
(in G)]]="","",Table1[[#This Row],[Hauptkörper - B3 - Gewicht
(in G)]])</f>
        <v/>
      </c>
      <c r="LX272" s="809" t="str">
        <f>IF(Table1[[#This Row],[Hauptkörper - B3 - Lizenzierungs-pflichtig? (X=Ja)]]="","",Table1[[#This Row],[Hauptkörper - B3 - Lizenzierungs-pflichtig? (X=Ja)]])</f>
        <v/>
      </c>
      <c r="LY272" s="812" t="str">
        <f>IF(Table1[[#This Row],[Hauptkörper - B3 - Virgin Material]]="","",VLOOKUP(Table1[[#This Row],[Hauptkörper - B3 - Virgin Material]],'DD FD'!AJ:AK,2,FALSE))</f>
        <v/>
      </c>
      <c r="LZ272" s="813" t="str">
        <f>IF(Table1[[#This Row],[Hauptkörper - B3 - Virgin Material Anteil (in %)]]="","",Table1[[#This Row],[Hauptkörper - B3 - Virgin Material Anteil (in %)]])</f>
        <v/>
      </c>
      <c r="MA272" s="812" t="str">
        <f>IF(Table1[[#This Row],[Hauptkörper - B3 - Recyceltes Material]]="","",VLOOKUP(Table1[[#This Row],[Hauptkörper - B3 - Recyceltes Material]],'DD FD'!AL:AM,2,FALSE))</f>
        <v/>
      </c>
      <c r="MB272" s="813" t="str">
        <f>IF(Table1[[#This Row],[Hauptkörper - B3 - Recyceltes Material Anteil (in %)]]="","",Table1[[#This Row],[Hauptkörper - B3 - Recyceltes Material Anteil (in %)]])</f>
        <v/>
      </c>
      <c r="MC272" s="812" t="str">
        <f>IF(Table1[[#This Row],[Hauptkörper - B3 - Beschichtung]]="","",VLOOKUP(Table1[[#This Row],[Hauptkörper - B3 - Beschichtung]],'DD FD'!AE:AF,2,FALSE))</f>
        <v/>
      </c>
      <c r="MD272" s="815" t="str">
        <f>IF(Table1[[#This Row],[Hauptkörper - B3 - Beschichtung Anteil (in %)]]="","",Table1[[#This Row],[Hauptkörper - B3 - Beschichtung Anteil (in %)]])</f>
        <v/>
      </c>
      <c r="ME272" s="811" t="str">
        <f>IF(Table1[[#This Row],[Verschluss - B1 - Art]]="","",VLOOKUP(Table1[[#This Row],[Verschluss - B1 - Art]],'DD FD'!D:E,2,FALSE))</f>
        <v/>
      </c>
      <c r="MF272" s="812" t="str">
        <f>IF(Table1[[#This Row],[Verschluss - B1 - Fraktion]]="","",VLOOKUP(Table1[[#This Row],[Verschluss - B1 - Fraktion]],'DD FD'!H:J,3,FALSE))</f>
        <v/>
      </c>
      <c r="MG272" s="809" t="str">
        <f>IF(Table1[[#This Row],[Verschluss - B1 - Gewicht (in G)]]="","",Table1[[#This Row],[Verschluss - B1 - Gewicht (in G)]])</f>
        <v/>
      </c>
      <c r="MH272" s="809" t="str">
        <f>IF(Table1[[#This Row],[Verschluss - B1 - Lizenzierungs-pflichtig? (X=Ja)]]="","",Table1[[#This Row],[Verschluss - B1 - Lizenzierungs-pflichtig? (X=Ja)]])</f>
        <v/>
      </c>
      <c r="MI272" s="809" t="str">
        <f>IF(Table1[[#This Row],[Verschluss - B1 - Trennbar vom Hauptkörper? (X=Ja)]]="","",Table1[[#This Row],[Verschluss - B1 - Trennbar vom Hauptkörper? (X=Ja)]])</f>
        <v/>
      </c>
      <c r="MJ272" s="812" t="str">
        <f>IF(Table1[[#This Row],[Verschluss - B1 - Virgin Material]]="","",VLOOKUP(Table1[[#This Row],[Verschluss - B1 - Virgin Material]],'DD FD'!AJ:AK,2,FALSE))</f>
        <v/>
      </c>
      <c r="MK272" s="813" t="str">
        <f>IF(Table1[[#This Row],[Verschluss - B1 - Virgin Material Anteil (in %)]]="","",Table1[[#This Row],[Verschluss - B1 - Virgin Material Anteil (in %)]])</f>
        <v/>
      </c>
      <c r="ML272" s="812" t="str">
        <f>IF(Table1[[#This Row],[Verschluss - B1 - Recyceltes Material]]="","",VLOOKUP(Table1[[#This Row],[Verschluss - B1 - Recyceltes Material]],'DD FD'!AL:AM,2,FALSE))</f>
        <v/>
      </c>
      <c r="MM272" s="813" t="str">
        <f>IF(Table1[[#This Row],[Verschluss - B1 - Recyceltes Material Anteil (in %)]]="","",Table1[[#This Row],[Verschluss - B1 - Recyceltes Material Anteil (in %)]])</f>
        <v/>
      </c>
      <c r="MN272" s="812" t="str">
        <f>IF(Table1[[#This Row],[Verschluss - B1 - Beschichtung]]="","",VLOOKUP(Table1[[#This Row],[Verschluss - B1 - Beschichtung]],'DD FD'!AE:AF,2,FALSE))</f>
        <v/>
      </c>
      <c r="MO272" s="815" t="str">
        <f>IF(Table1[[#This Row],[Verschluss - B1 - Beschichtung Anteil (in %)]]="","",Table1[[#This Row],[Verschluss - B1 - Beschichtung Anteil (in %)]])</f>
        <v/>
      </c>
      <c r="MP272" s="811" t="str">
        <f>IF(Table1[[#This Row],[Verschluss - B2 - Art]]="","",VLOOKUP(Table1[[#This Row],[Verschluss - B2 - Art]],'DD FD'!D:E,2,FALSE))</f>
        <v/>
      </c>
      <c r="MQ272" s="812" t="str">
        <f>IF(Table1[[#This Row],[Verschluss - B2 - Fraktion]]="","",VLOOKUP(Table1[[#This Row],[Verschluss - B2 - Fraktion]],'DD FD'!H:J,3,FALSE))</f>
        <v/>
      </c>
      <c r="MR272" s="809" t="str">
        <f>IF(Table1[[#This Row],[Verschluss - B2 - Gewicht (in G)]]="","",Table1[[#This Row],[Verschluss - B2 - Gewicht (in G)]])</f>
        <v/>
      </c>
      <c r="MS272" s="809" t="str">
        <f>IF(Table1[[#This Row],[Verschluss - B2 - Lizenzierungs-pflichtig? (X=Ja)]]="","",Table1[[#This Row],[Verschluss - B2 - Lizenzierungs-pflichtig? (X=Ja)]])</f>
        <v/>
      </c>
      <c r="MT272" s="809" t="str">
        <f>IF(Table1[[#This Row],[Verschluss - B2 - Trennbar vom Hauptkörper? (X=Ja)]]="","",Table1[[#This Row],[Verschluss - B2 - Trennbar vom Hauptkörper? (X=Ja)]])</f>
        <v/>
      </c>
      <c r="MU272" s="812" t="str">
        <f>IF(Table1[[#This Row],[Verschluss - B2 - Virgin Material]]="","",VLOOKUP(Table1[[#This Row],[Verschluss - B2 - Virgin Material]],'DD FD'!AJ:AK,2,FALSE))</f>
        <v/>
      </c>
      <c r="MV272" s="813" t="str">
        <f>IF(Table1[[#This Row],[Verschluss - B2 - Virgin Material Anteil (in %)]]="","",Table1[[#This Row],[Verschluss - B2 - Virgin Material Anteil (in %)]])</f>
        <v/>
      </c>
      <c r="MW272" s="812" t="str">
        <f>IF(Table1[[#This Row],[Verschluss - B2 - Recyceltes Material]]="","",VLOOKUP(Table1[[#This Row],[Verschluss - B2 - Recyceltes Material]],'DD FD'!AL:AM,2,FALSE))</f>
        <v/>
      </c>
      <c r="MX272" s="813" t="str">
        <f>IF(Table1[[#This Row],[Verschluss - B2 - Recyceltes Material Anteil (in %)]]="","",Table1[[#This Row],[Verschluss - B2 - Recyceltes Material Anteil (in %)]])</f>
        <v/>
      </c>
      <c r="MY272" s="812" t="str">
        <f>IF(Table1[[#This Row],[Verschluss - B2 - Beschichtung]]="","",VLOOKUP(Table1[[#This Row],[Verschluss - B2 - Beschichtung]],'DD FD'!AE:AF,2,FALSE))</f>
        <v/>
      </c>
      <c r="MZ272" s="815" t="str">
        <f>IF(Table1[[#This Row],[Verschluss - B2 - Beschichtung Anteil (in %)]]="","",Table1[[#This Row],[Verschluss - B2 - Beschichtung Anteil (in %)]])</f>
        <v/>
      </c>
      <c r="NA272" s="811" t="str">
        <f>IF(Table1[[#This Row],[Verschluss - B3 - Art]]="","",VLOOKUP(Table1[[#This Row],[Verschluss - B3 - Art]],'DD FD'!D:E,2,FALSE))</f>
        <v/>
      </c>
      <c r="NB272" s="812" t="str">
        <f>IF(Table1[[#This Row],[Verschluss - B3 - Fraktion]]="","",VLOOKUP(Table1[[#This Row],[Verschluss - B3 - Fraktion]],'DD FD'!H:J,3,FALSE))</f>
        <v/>
      </c>
      <c r="NC272" s="809" t="str">
        <f>IF(Table1[[#This Row],[Verschluss - B3 - Gewicht (in G)]]="","",Table1[[#This Row],[Verschluss - B3 - Gewicht (in G)]])</f>
        <v/>
      </c>
      <c r="ND272" s="809" t="str">
        <f>IF(Table1[[#This Row],[Verschluss - B3 - Lizenzierungs-pflichtig? (X=Ja)]]="","",Table1[[#This Row],[Verschluss - B3 - Lizenzierungs-pflichtig? (X=Ja)]])</f>
        <v/>
      </c>
      <c r="NE272" s="809" t="str">
        <f>IF(Table1[[#This Row],[Verschluss - B3 - Trennbar vom Hauptkörper? (X=Ja)]]="","",Table1[[#This Row],[Verschluss - B3 - Trennbar vom Hauptkörper? (X=Ja)]])</f>
        <v/>
      </c>
      <c r="NF272" s="812" t="str">
        <f>IF(Table1[[#This Row],[Verschluss - B3 - Virgin Material]]="","",VLOOKUP(Table1[[#This Row],[Verschluss - B3 - Virgin Material]],'DD FD'!AJ:AK,2,FALSE))</f>
        <v/>
      </c>
      <c r="NG272" s="813" t="str">
        <f>IF(Table1[[#This Row],[Verschluss - B3 - Virgin Material Anteil (in %)]]="","",Table1[[#This Row],[Verschluss - B3 - Virgin Material Anteil (in %)]])</f>
        <v/>
      </c>
      <c r="NH272" s="812" t="str">
        <f>IF(Table1[[#This Row],[Verschluss - B3 - Recyceltes Material]]="","",VLOOKUP(Table1[[#This Row],[Verschluss - B3 - Recyceltes Material]],'DD FD'!AL:AM,2,FALSE))</f>
        <v/>
      </c>
      <c r="NI272" s="813" t="str">
        <f>IF(Table1[[#This Row],[Verschluss - B3 - Recyceltes Material Anteil (in %)]]="","",Table1[[#This Row],[Verschluss - B3 - Recyceltes Material Anteil (in %)]])</f>
        <v/>
      </c>
      <c r="NJ272" s="812" t="str">
        <f>IF(Table1[[#This Row],[Verschluss - B3 - Beschichtung]]="","",VLOOKUP(Table1[[#This Row],[Verschluss - B3 - Beschichtung]],'DD FD'!AE:AF,2,FALSE))</f>
        <v/>
      </c>
      <c r="NK272" s="815" t="str">
        <f>IF(Table1[[#This Row],[Verschluss - B3 - Beschichtung Anteil (in %)]]="","",Table1[[#This Row],[Verschluss - B3 - Beschichtung Anteil (in %)]])</f>
        <v/>
      </c>
      <c r="NL272" s="811" t="str">
        <f>IF(Table1[[#This Row],[Etikett - B1 - Art]]="","",VLOOKUP(Table1[[#This Row],[Etikett - B1 - Art]],'DD FD'!F:G,2,FALSE))</f>
        <v/>
      </c>
      <c r="NM272" s="812" t="str">
        <f>IF(Table1[[#This Row],[Etikett - B1 - Fraktion]]="","",VLOOKUP(Table1[[#This Row],[Etikett - B1 - Fraktion]],'DD FD'!H:J,3,FALSE))</f>
        <v/>
      </c>
      <c r="NN272" s="809" t="str">
        <f>IF(Table1[[#This Row],[Etikett - B1 - Gewicht (in G)]]="","",Table1[[#This Row],[Etikett - B1 - Gewicht (in G)]])</f>
        <v/>
      </c>
      <c r="NO272" s="809" t="str">
        <f>IF(Table1[[#This Row],[Etikett - B1 - Lizenzierungs-pflichtig? (X=Ja)]]="","",Table1[[#This Row],[Etikett - B1 - Lizenzierungs-pflichtig? (X=Ja)]])</f>
        <v/>
      </c>
      <c r="NP272" s="809" t="str">
        <f>IF(Table1[[#This Row],[Etikett - B1 - Trennbar vom Hauptkörper? (X=Ja)]]="","",Table1[[#This Row],[Etikett - B1 - Trennbar vom Hauptkörper? (X=Ja)]])</f>
        <v/>
      </c>
      <c r="NQ272" s="812" t="str">
        <f>IF(Table1[[#This Row],[Etikett - B1 - Virgin Material]]="","",VLOOKUP(Table1[[#This Row],[Etikett - B1 - Virgin Material]],'DD FD'!AJ:AK,2,FALSE))</f>
        <v/>
      </c>
      <c r="NR272" s="813" t="str">
        <f>IF(Table1[[#This Row],[Etikett - B1 - Virgin Material Anteil (in %)]]="","",Table1[[#This Row],[Etikett - B1 - Virgin Material Anteil (in %)]])</f>
        <v/>
      </c>
      <c r="NS272" s="812" t="str">
        <f>IF(Table1[[#This Row],[Etikett - B1 - Recyceltes Material]]="","",VLOOKUP(Table1[[#This Row],[Etikett - B1 - Recyceltes Material]],'DD FD'!AL:AM,2,FALSE))</f>
        <v/>
      </c>
      <c r="NT272" s="813" t="str">
        <f>IF(Table1[[#This Row],[Etikett - B1 - Recyceltes Material Anteil (in %)]]="","",Table1[[#This Row],[Etikett - B1 - Recyceltes Material Anteil (in %)]])</f>
        <v/>
      </c>
      <c r="NU272" s="812" t="str">
        <f>IF(Table1[[#This Row],[Etikett - B1 - Beschichtung]]="","",VLOOKUP(Table1[[#This Row],[Etikett - B1 - Beschichtung]],'DD FD'!AE:AF,2,FALSE))</f>
        <v/>
      </c>
      <c r="NV272" s="815" t="str">
        <f>IF(Table1[[#This Row],[Etikett - B1 - Beschichtung Anteil (in %)]]="","",Table1[[#This Row],[Etikett - B1 - Beschichtung Anteil (in %)]])</f>
        <v/>
      </c>
      <c r="NW272" s="811" t="str">
        <f>IF(Table1[[#This Row],[Etikett - B2 - Art]]="","",VLOOKUP(Table1[[#This Row],[Etikett - B2 - Art]],'DD FD'!F:G,2,FALSE))</f>
        <v/>
      </c>
      <c r="NX272" s="812" t="str">
        <f>IF(Table1[[#This Row],[Etikett - B2 - Fraktion]]="","",VLOOKUP(Table1[[#This Row],[Etikett - B2 - Fraktion]],'DD FD'!H:J,3,FALSE))</f>
        <v/>
      </c>
      <c r="NY272" s="809" t="str">
        <f>IF(Table1[[#This Row],[Etikett - B2 - Gewicht (in G)]]="","",Table1[[#This Row],[Etikett - B2 - Gewicht (in G)]])</f>
        <v/>
      </c>
      <c r="NZ272" s="809" t="str">
        <f>IF(Table1[[#This Row],[Etikett - B2 - Lizenzierungs-pflichtig? (X=Ja)]]="","",Table1[[#This Row],[Etikett - B2 - Lizenzierungs-pflichtig? (X=Ja)]])</f>
        <v/>
      </c>
      <c r="OA272" s="809" t="str">
        <f>IF(Table1[[#This Row],[Etikett - B2 - Trennbar vom Hauptkörper? (X=Ja)]]="","",Table1[[#This Row],[Etikett - B2 - Trennbar vom Hauptkörper? (X=Ja)]])</f>
        <v/>
      </c>
      <c r="OB272" s="812" t="str">
        <f>IF(Table1[[#This Row],[Etikett - B2 - Virgin Material]]="","",VLOOKUP(Table1[[#This Row],[Etikett - B2 - Virgin Material]],'DD FD'!AJ:AK,2,FALSE))</f>
        <v/>
      </c>
      <c r="OC272" s="813" t="str">
        <f>IF(Table1[[#This Row],[Etikett - B2 - Virgin Material Anteil (in %)]]="","",Table1[[#This Row],[Etikett - B2 - Virgin Material Anteil (in %)]])</f>
        <v/>
      </c>
      <c r="OD272" s="812" t="str">
        <f>IF(Table1[[#This Row],[Etikett - B2 - Recyceltes Material]]="","",VLOOKUP(Table1[[#This Row],[Etikett - B2 - Recyceltes Material]],'DD FD'!AL:AM,2,FALSE))</f>
        <v/>
      </c>
      <c r="OE272" s="813" t="str">
        <f>IF(Table1[[#This Row],[Etikett - B2 - Recyceltes Material Anteil (in %)]]="","",Table1[[#This Row],[Etikett - B2 - Recyceltes Material Anteil (in %)]])</f>
        <v/>
      </c>
      <c r="OF272" s="812" t="str">
        <f>IF(Table1[[#This Row],[Etikett - B2 - Beschichtung]]="","",VLOOKUP(Table1[[#This Row],[Etikett - B2 - Beschichtung]],'DD FD'!AE:AF,2,FALSE))</f>
        <v/>
      </c>
      <c r="OG272" s="815" t="str">
        <f>IF(Table1[[#This Row],[Etikett - B2 - Beschichtung Anteil (in %)]]="","",Table1[[#This Row],[Etikett - B2 - Beschichtung Anteil (in %)]])</f>
        <v/>
      </c>
      <c r="OH272" s="811" t="str">
        <f>IF(Table1[[#This Row],[Etikett - B3 - Art]]="","",VLOOKUP(Table1[[#This Row],[Etikett - B3 - Art]],'DD FD'!F:G,2,FALSE))</f>
        <v/>
      </c>
      <c r="OI272" s="812" t="str">
        <f>IF(Table1[[#This Row],[Etikett - B3 - Fraktion]]="","",VLOOKUP(Table1[[#This Row],[Etikett - B3 - Fraktion]],'DD FD'!H:J,3,FALSE))</f>
        <v/>
      </c>
      <c r="OJ272" s="809" t="str">
        <f>IF(Table1[[#This Row],[Etikett - B3 - Gewicht (in G)]]="","",Table1[[#This Row],[Etikett - B3 - Gewicht (in G)]])</f>
        <v/>
      </c>
      <c r="OK272" s="809" t="str">
        <f>IF(Table1[[#This Row],[Etikett - B3 - Lizenzierungs-pflichtig? (X=Ja)]]="","",Table1[[#This Row],[Etikett - B3 - Lizenzierungs-pflichtig? (X=Ja)]])</f>
        <v/>
      </c>
      <c r="OL272" s="809" t="str">
        <f>IF(Table1[[#This Row],[Etikett - B3 - Trennbar vom Hauptkörper? (X=Ja)]]="","",Table1[[#This Row],[Etikett - B3 - Trennbar vom Hauptkörper? (X=Ja)]])</f>
        <v/>
      </c>
      <c r="OM272" s="812" t="str">
        <f>IF(Table1[[#This Row],[Etikett - B3 - Virgin Material]]="","",VLOOKUP(Table1[[#This Row],[Etikett - B3 - Virgin Material]],'DD FD'!AJ:AK,2,FALSE))</f>
        <v/>
      </c>
      <c r="ON272" s="813" t="str">
        <f>IF(Table1[[#This Row],[Etikett - B3 - Virgin Material Anteil (in %)]]="","",Table1[[#This Row],[Etikett - B3 - Virgin Material Anteil (in %)]])</f>
        <v/>
      </c>
      <c r="OO272" s="812" t="str">
        <f>IF(Table1[[#This Row],[Etikett - B3 - Recyceltes Material]]="","",VLOOKUP(Table1[[#This Row],[Etikett - B3 - Recyceltes Material]],'DD FD'!AL:AM,2,FALSE))</f>
        <v/>
      </c>
      <c r="OP272" s="813" t="str">
        <f>IF(Table1[[#This Row],[Etikett - B3 - Recyceltes Material Anteil (in %)]]="","",Table1[[#This Row],[Etikett - B3 - Recyceltes Material Anteil (in %)]])</f>
        <v/>
      </c>
      <c r="OQ272" s="812" t="str">
        <f>IF(Table1[[#This Row],[Etikett - B3 - Beschichtung]]="","",VLOOKUP(Table1[[#This Row],[Etikett - B3 - Beschichtung]],'DD FD'!AE:AF,2,FALSE))</f>
        <v/>
      </c>
      <c r="OR272" s="861" t="str">
        <f>IF(Table1[[#This Row],[Etikett - B3 - Beschichtung Anteil (in %)]]="","",Table1[[#This Row],[Etikett - B3 - Beschichtung Anteil (in %)]])</f>
        <v/>
      </c>
      <c r="OS272" s="866">
        <f>ROUNDUP(SUM(
IF(AND(LB272='DD FD'!$J$7,LD272='DD FD'!$AI$3),LC272,0),
IF(AND(LL272='DD FD'!$J$7,LN272='DD FD'!$AI$3),LM272,0),
IF(AND(LV272='DD FD'!$J$7,LX272='DD FD'!$AI$3),LW272,0),
IF(AND(MF272='DD FD'!$J$7,MH272='DD FD'!$AI$3),MG272,0),
IF(AND(MQ272='DD FD'!$J$7,MS272='DD FD'!$AI$3),MR272,0),
IF(AND(NB272='DD FD'!$J$7,ND272='DD FD'!$AI$3),NC272,0),
IF(AND(NM272='DD FD'!$J$7,NO272='DD FD'!$AI$3),NN272,0),
IF(AND(NX272='DD FD'!$J$7,NZ272='DD FD'!$AI$3),NY272,0),
IF(AND(OI272='DD FD'!$J$7,OK272='DD FD'!$AI$3),OJ272,0),
),2)</f>
        <v>0</v>
      </c>
      <c r="OT272" s="865">
        <f>ROUNDUP(SUM(
IF(AND(LB272='DD FD'!$J$6,LD272='DD FD'!$AI$3),LC272,0),
IF(AND(LL272='DD FD'!$J$6,LN272='DD FD'!$AI$3),LM272,0),
IF(AND(LV272='DD FD'!$J$6,LX272='DD FD'!$AI$3),LW272,0),
IF(AND(MF272='DD FD'!$J$6,MH272='DD FD'!$AI$3),MG272,0),
IF(AND(MQ272='DD FD'!$J$6,MS272='DD FD'!$AI$3),MR272,0),
IF(AND(NB272='DD FD'!$J$6,ND272='DD FD'!$AI$3),NC272,0),
IF(AND(NM272='DD FD'!$J$6,NO272='DD FD'!$AI$3),NN272,0),
IF(AND(NX272='DD FD'!$J$6,NZ272='DD FD'!$AI$3),NY272,0),
IF(AND(OI272='DD FD'!$J$6,OK272='DD FD'!$AI$3),OJ272,0),
),2)</f>
        <v>0</v>
      </c>
      <c r="OU272" s="865">
        <f>ROUNDUP(SUM(
IF(AND(LB272='DD FD'!$J$10,LD272='DD FD'!$AI$3),LC272,0),
IF(AND(LL272='DD FD'!$J$10,LN272='DD FD'!$AI$3),LM272,0),
IF(AND(LV272='DD FD'!$J$10,LX272='DD FD'!$AI$3),LW272,0),
IF(AND(MF272='DD FD'!$J$10,MH272='DD FD'!$AI$3),MG272,0),
IF(AND(MQ272='DD FD'!$J$10,MS272='DD FD'!$AI$3),MR272,0),
IF(AND(NB272='DD FD'!$J$10,ND272='DD FD'!$AI$3),NC272,0),
IF(AND(NM272='DD FD'!$J$10,NO272='DD FD'!$AI$3),NN272,0),
IF(AND(NX272='DD FD'!$J$10,NZ272='DD FD'!$AI$3),NY272,0),
IF(AND(OI272='DD FD'!$J$10,OK272='DD FD'!$AI$3),OJ272,0),
),2)</f>
        <v>0</v>
      </c>
      <c r="OV272" s="865">
        <f>ROUNDUP(SUM(
IF(AND(LB272='DD FD'!$J$8,LD272='DD FD'!$AI$3),LC272,0),
IF(AND(LL272='DD FD'!$J$8,LN272='DD FD'!$AI$3),LM272,0),
IF(AND(LV272='DD FD'!$J$8,LX272='DD FD'!$AI$3),LW272,0),
IF(AND(MF272='DD FD'!$J$8,MH272='DD FD'!$AI$3),MG272,0),
IF(AND(MQ272='DD FD'!$J$8,MS272='DD FD'!$AI$3),MR272,0),
IF(AND(NB272='DD FD'!$J$8,ND272='DD FD'!$AI$3),NC272,0),
IF(AND(NM272='DD FD'!$J$8,NO272='DD FD'!$AI$3),NN272,0),
IF(AND(NX272='DD FD'!$J$8,NZ272='DD FD'!$AI$3),NY272,0),
IF(AND(OI272='DD FD'!$J$8,OK272='DD FD'!$AI$3),OJ272,0),
),2)</f>
        <v>0</v>
      </c>
      <c r="OW272" s="865">
        <f>ROUNDUP(SUM(
IF(AND(LB272='DD FD'!$J$5,LD272='DD FD'!$AI$3),LC272,0),
IF(AND(LL272='DD FD'!$J$5,LN272='DD FD'!$AI$3),LM272,0),
IF(AND(LV272='DD FD'!$J$5,LX272='DD FD'!$AI$3),LW272,0),
IF(AND(MF272='DD FD'!$J$5,MH272='DD FD'!$AI$3),MG272,0),
IF(AND(MQ272='DD FD'!$J$5,MS272='DD FD'!$AI$3),MR272,0),
IF(AND(NB272='DD FD'!$J$5,ND272='DD FD'!$AI$3),NC272,0),
IF(AND(NM272='DD FD'!$J$5,NO272='DD FD'!$AI$3),NN272,0),
IF(AND(NX272='DD FD'!$J$5,NZ272='DD FD'!$AI$3),NY272,0),
IF(AND(OI272='DD FD'!$J$5,OK272='DD FD'!$AI$3),OJ272,0),
),2)</f>
        <v>0</v>
      </c>
      <c r="OX272" s="865">
        <f>ROUNDUP(SUM(
IF(AND(LB272='DD FD'!$J$9,LD272='DD FD'!$AI$3),LC272,0),
IF(AND(LL272='DD FD'!$J$9,LN272='DD FD'!$AI$3),LM272,0),
IF(AND(LV272='DD FD'!$J$9,LX272='DD FD'!$AI$3),LW272,0),
IF(AND(MF272='DD FD'!$J$9,MH272='DD FD'!$AI$3),MG272,0),
IF(AND(MQ272='DD FD'!$J$9,MS272='DD FD'!$AI$3),MR272,0),
IF(AND(NB272='DD FD'!$J$9,ND272='DD FD'!$AI$3),NC272,0),
IF(AND(NM272='DD FD'!$J$9,NO272='DD FD'!$AI$3),NN272,0),
IF(AND(NX272='DD FD'!$J$9,NZ272='DD FD'!$AI$3),NY272,0),
IF(AND(OI272='DD FD'!$J$9,OK272='DD FD'!$AI$3),OJ272,0),
),2)</f>
        <v>0</v>
      </c>
      <c r="OY272" s="865">
        <f>ROUNDUP(SUM(
IF(AND(LB272='DD FD'!$J$4,LD272='DD FD'!$AI$3),LC272,0),
IF(AND(LL272='DD FD'!$J$4,LN272='DD FD'!$AI$3),LM272,0),
IF(AND(LV272='DD FD'!$J$4,LX272='DD FD'!$AI$3),LW272,0),
IF(AND(MF272='DD FD'!$J$4,MH272='DD FD'!$AI$3),MG272,0),
IF(AND(MQ272='DD FD'!$J$4,MS272='DD FD'!$AI$3),MR272,0),
IF(AND(NB272='DD FD'!$J$4,ND272='DD FD'!$AI$3),NC272,0),
IF(AND(NM272='DD FD'!$J$4,NO272='DD FD'!$AI$3),NN272,0),
IF(AND(NX272='DD FD'!$J$4,NZ272='DD FD'!$AI$3),NY272,0),
IF(AND(OI272='DD FD'!$J$4,OK272='DD FD'!$AI$3),OJ272,0),
),2)</f>
        <v>0</v>
      </c>
      <c r="OZ272" s="867">
        <f>ROUNDUP(SUM(
IF(AND(LB272='DD FD'!$J$11,LD272='DD FD'!$AI$3),LC272,0),
IF(AND(LL272='DD FD'!$J$11,LN272='DD FD'!$AI$3),LM272,0),
IF(AND(LV272='DD FD'!$J$11,LX272='DD FD'!$AI$3),LW272,0),
IF(AND(MF272='DD FD'!$J$11,MH272='DD FD'!$AI$3),MG272,0),
IF(AND(MQ272='DD FD'!$J$11,MS272='DD FD'!$AI$3),MR272,0),
IF(AND(NB272='DD FD'!$J$11,ND272='DD FD'!$AI$3),NC272,0),
IF(AND(NM272='DD FD'!$J$11,NO272='DD FD'!$AI$3),NN272,0),
IF(AND(NX272='DD FD'!$J$11,NZ272='DD FD'!$AI$3),NY272,0),
IF(AND(OI272='DD FD'!$J$11,OK272='DD FD'!$AI$3),OJ272,0),
),2)</f>
        <v>0</v>
      </c>
    </row>
    <row r="273" spans="1:416">
      <c r="A273" s="663"/>
      <c r="B273" s="182"/>
      <c r="C273" s="282"/>
      <c r="D273" s="282"/>
      <c r="E273" s="183"/>
      <c r="F273" s="355"/>
      <c r="G273" s="359"/>
      <c r="H273" s="664"/>
      <c r="I273" s="173"/>
      <c r="J273" s="161" t="str">
        <f t="shared" si="108"/>
        <v/>
      </c>
      <c r="K273" s="633" t="str">
        <f t="shared" si="125"/>
        <v/>
      </c>
      <c r="L273" s="636"/>
      <c r="M273" s="124" t="str">
        <f t="shared" si="126"/>
        <v/>
      </c>
      <c r="N273" s="125" t="str">
        <f t="shared" si="109"/>
        <v/>
      </c>
      <c r="O273" s="175"/>
      <c r="P273" s="175"/>
      <c r="Q273" s="126" t="str">
        <f t="shared" si="127"/>
        <v/>
      </c>
      <c r="R273" s="184"/>
      <c r="S273" s="184"/>
      <c r="T273" s="182"/>
      <c r="U273" s="182"/>
      <c r="V273" s="182"/>
      <c r="W273" s="358"/>
      <c r="X273" s="182"/>
      <c r="Y273" s="183"/>
      <c r="Z273" s="123"/>
      <c r="AA273" s="176"/>
      <c r="AB273" s="176"/>
      <c r="AC273" s="176"/>
      <c r="AD273" s="176"/>
      <c r="AE273" s="176"/>
      <c r="AF273" s="176"/>
      <c r="AG273" s="127" t="str">
        <f t="shared" si="128"/>
        <v/>
      </c>
      <c r="AH273" s="127" t="str">
        <f t="shared" si="129"/>
        <v/>
      </c>
      <c r="AI273" s="370"/>
      <c r="AJ273" s="635"/>
      <c r="AK273" s="619" t="str">
        <f t="shared" si="130"/>
        <v/>
      </c>
      <c r="AL273" s="124" t="str">
        <f t="shared" si="110"/>
        <v/>
      </c>
      <c r="AM273" s="124" t="str">
        <f t="shared" si="111"/>
        <v/>
      </c>
      <c r="AN273" s="124" t="str">
        <f t="shared" si="112"/>
        <v/>
      </c>
      <c r="AO273" s="124" t="str">
        <f t="shared" si="113"/>
        <v/>
      </c>
      <c r="AP273" s="184"/>
      <c r="AQ273" s="182"/>
      <c r="AR273" s="182"/>
      <c r="AS273" s="182"/>
      <c r="AT273" s="182"/>
      <c r="AU273" s="127" t="str">
        <f t="shared" si="114"/>
        <v/>
      </c>
      <c r="AV273" s="354"/>
      <c r="AW273" s="127" t="str">
        <f t="shared" si="115"/>
        <v/>
      </c>
      <c r="AX273" s="144" t="str">
        <f t="shared" si="116"/>
        <v/>
      </c>
      <c r="AY273" s="182"/>
      <c r="AZ273" s="23"/>
      <c r="BA273" s="23"/>
      <c r="BB273" s="183"/>
      <c r="BC273" s="622"/>
      <c r="BD273" s="649" t="str">
        <f t="shared" si="131"/>
        <v/>
      </c>
      <c r="BE273" s="354"/>
      <c r="BF273" s="192" t="str">
        <f t="shared" si="132"/>
        <v/>
      </c>
      <c r="BG273" s="159"/>
      <c r="BH273" s="159"/>
      <c r="BI273" s="182"/>
      <c r="BJ273" s="194"/>
      <c r="BK273" s="194"/>
      <c r="BL273" s="194"/>
      <c r="BM273" s="127" t="str">
        <f t="shared" si="117"/>
        <v/>
      </c>
      <c r="BN273" s="194"/>
      <c r="BO273" s="178" t="str">
        <f t="shared" si="118"/>
        <v/>
      </c>
      <c r="BP273" s="191"/>
      <c r="BQ273" s="182"/>
      <c r="BR273" s="23"/>
      <c r="BS273" s="23"/>
      <c r="BT273" s="23"/>
      <c r="BU273" s="651"/>
      <c r="BV273" s="647"/>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633" t="str">
        <f t="shared" si="133"/>
        <v/>
      </c>
      <c r="DY273" s="736"/>
      <c r="DZ273" s="334"/>
      <c r="EA273" s="736"/>
      <c r="EB273" s="197"/>
      <c r="EC273" s="194"/>
      <c r="ED273" s="197"/>
      <c r="EE273" s="197"/>
      <c r="EF273" s="194"/>
      <c r="EG273" s="194"/>
      <c r="EH273" s="194"/>
      <c r="EI273" s="123" t="str">
        <f t="shared" si="119"/>
        <v/>
      </c>
      <c r="EJ273" s="194"/>
      <c r="EK273" s="620" t="str">
        <f t="shared" si="120"/>
        <v/>
      </c>
      <c r="EL273" s="756"/>
      <c r="EM273" s="620" t="str">
        <f t="shared" si="134"/>
        <v/>
      </c>
      <c r="EN273" s="733"/>
      <c r="EO273" s="163"/>
      <c r="EP273" s="163"/>
      <c r="EQ273" s="163"/>
      <c r="ER273" s="163"/>
      <c r="ES273" s="163"/>
      <c r="ET273" s="163"/>
      <c r="EU273" s="163"/>
      <c r="EV273" s="163"/>
      <c r="EW273" s="163"/>
      <c r="EX273" s="163"/>
      <c r="EY273" s="163"/>
      <c r="EZ273" s="163"/>
      <c r="FA273" s="163"/>
      <c r="FB273" s="163"/>
      <c r="FC273" s="742"/>
      <c r="FD273" s="648" t="str">
        <f t="shared" si="121"/>
        <v/>
      </c>
      <c r="FE273" s="183"/>
      <c r="FF273" s="201"/>
      <c r="FG273" s="201"/>
      <c r="FH273" s="201"/>
      <c r="FI273" s="201"/>
      <c r="FJ273" s="201"/>
      <c r="FK273" s="201"/>
      <c r="FL273" s="182"/>
      <c r="FM273" s="182"/>
      <c r="FN273" s="334"/>
      <c r="FO273" s="123" t="str">
        <f t="shared" si="122"/>
        <v/>
      </c>
      <c r="FP273" s="889" t="str">
        <f>IF(Table1[[#This Row],[Baumwollanteil (in %)]]&lt;&gt;"","05","")</f>
        <v/>
      </c>
      <c r="FQ273" s="999"/>
      <c r="FR273" s="179" t="str">
        <f t="shared" si="123"/>
        <v/>
      </c>
      <c r="FS273" s="175"/>
      <c r="FT273" s="175"/>
      <c r="FU273" s="175"/>
      <c r="FV273" s="745" t="str">
        <f t="shared" si="124"/>
        <v/>
      </c>
      <c r="FZ273" s="24"/>
      <c r="GA273" s="24"/>
      <c r="GC273" s="1010" t="str">
        <f>IF(Table1[[#This Row],[Global Trade Item Number (GTIN)]]="","",Table1[[#This Row],[Global Trade Item Number (GTIN)]])</f>
        <v/>
      </c>
      <c r="GD273" s="790" t="str">
        <f>IF(Table1[[#This Row],[WAWI-Nr./ Kreditoren-Nummer
(ASDV)]]&lt;&gt;"",Table1[[#This Row],[WAWI-Nr./ Kreditoren-Nummer
(ASDV)]],"")</f>
        <v/>
      </c>
      <c r="GE273" s="190"/>
      <c r="GF273" s="790" t="str">
        <f>IF(Table1[[#This Row],[Gültig ab (Datum)]]&lt;&gt;"","31.12.9999","")</f>
        <v/>
      </c>
      <c r="GG273" s="190"/>
      <c r="GH273" s="190"/>
      <c r="GI273" s="616"/>
      <c r="GJ273" s="765"/>
      <c r="GK273" s="763"/>
      <c r="GL273" s="617"/>
      <c r="GM273" s="617"/>
      <c r="GN273" s="617"/>
      <c r="GO273" s="617"/>
      <c r="GP273" s="617"/>
      <c r="GQ273" s="775"/>
      <c r="GR273" s="771"/>
      <c r="GS273" s="159"/>
      <c r="GT273" s="610"/>
      <c r="GU273" s="610"/>
      <c r="GV273" s="610"/>
      <c r="GW273" s="610"/>
      <c r="GX273" s="610"/>
      <c r="GY273" s="610"/>
      <c r="GZ273" s="610"/>
      <c r="HA273" s="610"/>
      <c r="HB273" s="771"/>
      <c r="HC273" s="610"/>
      <c r="HD273" s="610"/>
      <c r="HE273" s="610"/>
      <c r="HF273" s="610"/>
      <c r="HG273" s="610"/>
      <c r="HH273" s="610"/>
      <c r="HI273" s="610"/>
      <c r="HJ273" s="610"/>
      <c r="HK273" s="610"/>
      <c r="HL273" s="771"/>
      <c r="HM273" s="610"/>
      <c r="HN273" s="610"/>
      <c r="HO273" s="610"/>
      <c r="HP273" s="610"/>
      <c r="HQ273" s="610"/>
      <c r="HR273" s="610"/>
      <c r="HS273" s="610"/>
      <c r="HT273" s="610"/>
      <c r="HU273" s="610"/>
      <c r="HV273" s="771"/>
      <c r="HW273" s="610"/>
      <c r="HX273" s="610"/>
      <c r="HY273" s="610"/>
      <c r="HZ273" s="610"/>
      <c r="IA273" s="610"/>
      <c r="IB273" s="610"/>
      <c r="IC273" s="610"/>
      <c r="ID273" s="610"/>
      <c r="IE273" s="610"/>
      <c r="IF273" s="610"/>
      <c r="IG273" s="771"/>
      <c r="IH273" s="610"/>
      <c r="II273" s="610"/>
      <c r="IJ273" s="610"/>
      <c r="IK273" s="610"/>
      <c r="IL273" s="610"/>
      <c r="IM273" s="610"/>
      <c r="IN273" s="610"/>
      <c r="IO273" s="610"/>
      <c r="IP273" s="610"/>
      <c r="IQ273" s="610"/>
      <c r="IR273" s="771"/>
      <c r="IS273" s="610"/>
      <c r="IT273" s="610"/>
      <c r="IU273" s="610"/>
      <c r="IV273" s="610"/>
      <c r="IW273" s="610"/>
      <c r="IX273" s="610"/>
      <c r="IY273" s="610"/>
      <c r="IZ273" s="610"/>
      <c r="JA273" s="610"/>
      <c r="JB273" s="610"/>
      <c r="JC273" s="771"/>
      <c r="JD273" s="610"/>
      <c r="JE273" s="610"/>
      <c r="JF273" s="610"/>
      <c r="JG273" s="610"/>
      <c r="JH273" s="610"/>
      <c r="JI273" s="610"/>
      <c r="JJ273" s="610"/>
      <c r="JK273" s="610"/>
      <c r="JL273" s="610"/>
      <c r="JM273" s="827"/>
      <c r="JN273" s="771"/>
      <c r="JO273" s="610"/>
      <c r="JP273" s="610"/>
      <c r="JQ273" s="610"/>
      <c r="JR273" s="610"/>
      <c r="JS273" s="610"/>
      <c r="JT273" s="610"/>
      <c r="JU273" s="610"/>
      <c r="JV273" s="610"/>
      <c r="JW273" s="610"/>
      <c r="JX273" s="610"/>
      <c r="JY273" s="771"/>
      <c r="JZ273" s="610"/>
      <c r="KA273" s="610"/>
      <c r="KB273" s="610"/>
      <c r="KC273" s="610"/>
      <c r="KD273" s="610"/>
      <c r="KE273" s="610"/>
      <c r="KF273" s="610"/>
      <c r="KG273" s="610"/>
      <c r="KH273" s="610"/>
      <c r="KI273" s="610"/>
      <c r="KL273" s="803" t="str">
        <f>IF(Table1[[#This Row],[GTIN]]&lt;&gt;"",Table1[[#This Row],[GTIN]],"")</f>
        <v/>
      </c>
      <c r="KM273" s="804" t="str">
        <f>Table1[[#This Row],[Kreditor]]</f>
        <v/>
      </c>
      <c r="KN273" s="805" t="str">
        <f>IF(Table1[[#This Row],[Gültig ab (Datum)]]&lt;&gt;"",Table1[[#This Row],[Gültig ab (Datum)]],"")</f>
        <v/>
      </c>
      <c r="KO273" s="805" t="str">
        <f>Table1[[#This Row],[Gültig bis]]</f>
        <v/>
      </c>
      <c r="KP273" s="818" t="str">
        <f>IF(Table1[[#This Row],[Artikel verpackt? 
(X=Ja)]]="","",Table1[[#This Row],[Artikel verpackt? 
(X=Ja)]])</f>
        <v/>
      </c>
      <c r="KQ273" s="806" t="str">
        <f>IF(Table1[[#This Row],[Verpackung recyclingfähig?
(X=Ja)]]="","",Table1[[#This Row],[Verpackung recyclingfähig?
(X=Ja)]])</f>
        <v/>
      </c>
      <c r="KR273" s="807"/>
      <c r="KS273" s="808"/>
      <c r="KT273" s="809"/>
      <c r="KU273" s="809"/>
      <c r="KV273" s="809"/>
      <c r="KW273" s="809"/>
      <c r="KX273" s="809"/>
      <c r="KY273" s="809"/>
      <c r="KZ273" s="810"/>
      <c r="LA273" s="811" t="str">
        <f>IF(Table1[[#This Row],[Hauptkörper - B1 - Art]]="","",VLOOKUP(Table1[[#This Row],[Hauptkörper - B1 - Art]],'DD FD'!B:C,2,FALSE))</f>
        <v/>
      </c>
      <c r="LB273" s="812" t="str">
        <f>IF(Table1[[#This Row],[Hauptkörper - B1 - Fraktion]]="","",VLOOKUP(Table1[[#This Row],[Hauptkörper - B1 - Fraktion]],'DD FD'!H:J,3,FALSE))</f>
        <v/>
      </c>
      <c r="LC273" s="809" t="str">
        <f>IF(Table1[[#This Row],[Hauptkörper - B1 - Gewicht
(in G)]]="","",Table1[[#This Row],[Hauptkörper - B1 - Gewicht
(in G)]])</f>
        <v/>
      </c>
      <c r="LD273" s="809" t="str">
        <f>IF(Table1[[#This Row],[Hauptkörper - B1 - Lizenzierungs-pflichtig? (X=Ja)]]="","",Table1[[#This Row],[Hauptkörper - B1 - Lizenzierungs-pflichtig? (X=Ja)]])</f>
        <v/>
      </c>
      <c r="LE273" s="812" t="str">
        <f>IF(Table1[[#This Row],[Hauptkörper - B1 - Virgin Material]]="","",VLOOKUP(Table1[[#This Row],[Hauptkörper - B1 - Virgin Material]],'DD FD'!AJ:AK,2,FALSE))</f>
        <v/>
      </c>
      <c r="LF273" s="813" t="str">
        <f>IF(Table1[[#This Row],[Hauptkörper - B1 - Virgin Material Anteil (in %)]]="","",Table1[[#This Row],[Hauptkörper - B1 - Virgin Material Anteil (in %)]])</f>
        <v/>
      </c>
      <c r="LG273" s="812" t="str">
        <f>IF(Table1[[#This Row],[Hauptkörper - B1 - Recyceltes Material]]="","",VLOOKUP(Table1[[#This Row],[Hauptkörper - B1 - Recyceltes Material]],'DD FD'!AL:AM,2,FALSE))</f>
        <v/>
      </c>
      <c r="LH273" s="813" t="str">
        <f>IF(Table1[[#This Row],[Hauptkörper - B1 - Recyceltes Material Anteil (in %)]]="","",Table1[[#This Row],[Hauptkörper - B1 - Recyceltes Material Anteil (in %)]])</f>
        <v/>
      </c>
      <c r="LI273" s="814" t="str">
        <f>IF(Table1[[#This Row],[Hauptkörper - B1 - Beschichtung]]="","",VLOOKUP(Table1[[#This Row],[Hauptkörper - B1 - Beschichtung]],'DD FD'!AE:AF,2,FALSE))</f>
        <v/>
      </c>
      <c r="LJ273" s="815" t="str">
        <f>IF(Table1[[#This Row],[Hauptkörper - B1 - Beschichtung Anteil (in %)]]="","",Table1[[#This Row],[Hauptkörper - B1 - Beschichtung Anteil (in %)]])</f>
        <v/>
      </c>
      <c r="LK273" s="811" t="str">
        <f>IF(Table1[[#This Row],[Hauptkörper - B2 - Art]]="","",VLOOKUP(Table1[[#This Row],[Hauptkörper - B2 - Art]],'DD FD'!B:C,2,FALSE))</f>
        <v/>
      </c>
      <c r="LL273" s="812" t="str">
        <f>IF(Table1[[#This Row],[Hauptkörper - B2 - Fraktion]]="","",VLOOKUP(Table1[[#This Row],[Hauptkörper - B2 - Fraktion]],'DD FD'!H:J,3,FALSE))</f>
        <v/>
      </c>
      <c r="LM273" s="809" t="str">
        <f>IF(Table1[[#This Row],[Hauptkörper - B2 - Gewicht
(in G)]]="","",Table1[[#This Row],[Hauptkörper - B2 - Gewicht
(in G)]])</f>
        <v/>
      </c>
      <c r="LN273" s="809" t="str">
        <f>IF(Table1[[#This Row],[Hauptkörper - B2 - Lizenzierungs-pflichtig? (X=Ja)]]="","",Table1[[#This Row],[Hauptkörper - B2 - Lizenzierungs-pflichtig? (X=Ja)]])</f>
        <v/>
      </c>
      <c r="LO273" s="812" t="str">
        <f>IF(Table1[[#This Row],[Hauptkörper - B2 - Virgin Material]]="","",VLOOKUP(Table1[[#This Row],[Hauptkörper - B2 - Virgin Material]],'DD FD'!AJ:AK,2,FALSE))</f>
        <v/>
      </c>
      <c r="LP273" s="813" t="str">
        <f>IF(Table1[[#This Row],[Hauptkörper - B2 - Virgin Material Anteil (in %)]]="","",Table1[[#This Row],[Hauptkörper - B2 - Virgin Material Anteil (in %)]])</f>
        <v/>
      </c>
      <c r="LQ273" s="812" t="str">
        <f>IF(Table1[[#This Row],[Hauptkörper - B2 - Recyceltes Material]]="","",VLOOKUP(Table1[[#This Row],[Hauptkörper - B2 - Recyceltes Material]],'DD FD'!AL:AM,2,FALSE))</f>
        <v/>
      </c>
      <c r="LR273" s="813" t="str">
        <f>IF(Table1[[#This Row],[Hauptkörper - B2 - Recyceltes Material Anteil (in %)]]="","",Table1[[#This Row],[Hauptkörper - B2 - Recyceltes Material Anteil (in %)]])</f>
        <v/>
      </c>
      <c r="LS273" s="812" t="str">
        <f>IF(Table1[[#This Row],[Hauptkörper - B2 - Beschichtung]]="","",VLOOKUP(Table1[[#This Row],[Hauptkörper - B2 - Beschichtung]],'DD FD'!AE:AF,2,FALSE))</f>
        <v/>
      </c>
      <c r="LT273" s="815" t="str">
        <f>IF(Table1[[#This Row],[Hauptkörper - B2 - Beschichtung Anteil (in %)]]="","",Table1[[#This Row],[Hauptkörper - B2 - Beschichtung Anteil (in %)]])</f>
        <v/>
      </c>
      <c r="LU273" s="811" t="str">
        <f>IF(Table1[[#This Row],[Hauptkörper - B3 - Art]]="","",VLOOKUP(Table1[[#This Row],[Hauptkörper - B3 - Art]],'DD FD'!B:C,2,FALSE))</f>
        <v/>
      </c>
      <c r="LV273" s="812" t="str">
        <f>IF(Table1[[#This Row],[Hauptkörper - B3 - Fraktion]]="","",VLOOKUP(Table1[[#This Row],[Hauptkörper - B3 - Fraktion]],'DD FD'!H:J,3,FALSE))</f>
        <v/>
      </c>
      <c r="LW273" s="809" t="str">
        <f>IF(Table1[[#This Row],[Hauptkörper - B3 - Gewicht
(in G)]]="","",Table1[[#This Row],[Hauptkörper - B3 - Gewicht
(in G)]])</f>
        <v/>
      </c>
      <c r="LX273" s="809" t="str">
        <f>IF(Table1[[#This Row],[Hauptkörper - B3 - Lizenzierungs-pflichtig? (X=Ja)]]="","",Table1[[#This Row],[Hauptkörper - B3 - Lizenzierungs-pflichtig? (X=Ja)]])</f>
        <v/>
      </c>
      <c r="LY273" s="812" t="str">
        <f>IF(Table1[[#This Row],[Hauptkörper - B3 - Virgin Material]]="","",VLOOKUP(Table1[[#This Row],[Hauptkörper - B3 - Virgin Material]],'DD FD'!AJ:AK,2,FALSE))</f>
        <v/>
      </c>
      <c r="LZ273" s="813" t="str">
        <f>IF(Table1[[#This Row],[Hauptkörper - B3 - Virgin Material Anteil (in %)]]="","",Table1[[#This Row],[Hauptkörper - B3 - Virgin Material Anteil (in %)]])</f>
        <v/>
      </c>
      <c r="MA273" s="812" t="str">
        <f>IF(Table1[[#This Row],[Hauptkörper - B3 - Recyceltes Material]]="","",VLOOKUP(Table1[[#This Row],[Hauptkörper - B3 - Recyceltes Material]],'DD FD'!AL:AM,2,FALSE))</f>
        <v/>
      </c>
      <c r="MB273" s="813" t="str">
        <f>IF(Table1[[#This Row],[Hauptkörper - B3 - Recyceltes Material Anteil (in %)]]="","",Table1[[#This Row],[Hauptkörper - B3 - Recyceltes Material Anteil (in %)]])</f>
        <v/>
      </c>
      <c r="MC273" s="812" t="str">
        <f>IF(Table1[[#This Row],[Hauptkörper - B3 - Beschichtung]]="","",VLOOKUP(Table1[[#This Row],[Hauptkörper - B3 - Beschichtung]],'DD FD'!AE:AF,2,FALSE))</f>
        <v/>
      </c>
      <c r="MD273" s="815" t="str">
        <f>IF(Table1[[#This Row],[Hauptkörper - B3 - Beschichtung Anteil (in %)]]="","",Table1[[#This Row],[Hauptkörper - B3 - Beschichtung Anteil (in %)]])</f>
        <v/>
      </c>
      <c r="ME273" s="811" t="str">
        <f>IF(Table1[[#This Row],[Verschluss - B1 - Art]]="","",VLOOKUP(Table1[[#This Row],[Verschluss - B1 - Art]],'DD FD'!D:E,2,FALSE))</f>
        <v/>
      </c>
      <c r="MF273" s="812" t="str">
        <f>IF(Table1[[#This Row],[Verschluss - B1 - Fraktion]]="","",VLOOKUP(Table1[[#This Row],[Verschluss - B1 - Fraktion]],'DD FD'!H:J,3,FALSE))</f>
        <v/>
      </c>
      <c r="MG273" s="809" t="str">
        <f>IF(Table1[[#This Row],[Verschluss - B1 - Gewicht (in G)]]="","",Table1[[#This Row],[Verschluss - B1 - Gewicht (in G)]])</f>
        <v/>
      </c>
      <c r="MH273" s="809" t="str">
        <f>IF(Table1[[#This Row],[Verschluss - B1 - Lizenzierungs-pflichtig? (X=Ja)]]="","",Table1[[#This Row],[Verschluss - B1 - Lizenzierungs-pflichtig? (X=Ja)]])</f>
        <v/>
      </c>
      <c r="MI273" s="809" t="str">
        <f>IF(Table1[[#This Row],[Verschluss - B1 - Trennbar vom Hauptkörper? (X=Ja)]]="","",Table1[[#This Row],[Verschluss - B1 - Trennbar vom Hauptkörper? (X=Ja)]])</f>
        <v/>
      </c>
      <c r="MJ273" s="812" t="str">
        <f>IF(Table1[[#This Row],[Verschluss - B1 - Virgin Material]]="","",VLOOKUP(Table1[[#This Row],[Verschluss - B1 - Virgin Material]],'DD FD'!AJ:AK,2,FALSE))</f>
        <v/>
      </c>
      <c r="MK273" s="813" t="str">
        <f>IF(Table1[[#This Row],[Verschluss - B1 - Virgin Material Anteil (in %)]]="","",Table1[[#This Row],[Verschluss - B1 - Virgin Material Anteil (in %)]])</f>
        <v/>
      </c>
      <c r="ML273" s="812" t="str">
        <f>IF(Table1[[#This Row],[Verschluss - B1 - Recyceltes Material]]="","",VLOOKUP(Table1[[#This Row],[Verschluss - B1 - Recyceltes Material]],'DD FD'!AL:AM,2,FALSE))</f>
        <v/>
      </c>
      <c r="MM273" s="813" t="str">
        <f>IF(Table1[[#This Row],[Verschluss - B1 - Recyceltes Material Anteil (in %)]]="","",Table1[[#This Row],[Verschluss - B1 - Recyceltes Material Anteil (in %)]])</f>
        <v/>
      </c>
      <c r="MN273" s="812" t="str">
        <f>IF(Table1[[#This Row],[Verschluss - B1 - Beschichtung]]="","",VLOOKUP(Table1[[#This Row],[Verschluss - B1 - Beschichtung]],'DD FD'!AE:AF,2,FALSE))</f>
        <v/>
      </c>
      <c r="MO273" s="815" t="str">
        <f>IF(Table1[[#This Row],[Verschluss - B1 - Beschichtung Anteil (in %)]]="","",Table1[[#This Row],[Verschluss - B1 - Beschichtung Anteil (in %)]])</f>
        <v/>
      </c>
      <c r="MP273" s="811" t="str">
        <f>IF(Table1[[#This Row],[Verschluss - B2 - Art]]="","",VLOOKUP(Table1[[#This Row],[Verschluss - B2 - Art]],'DD FD'!D:E,2,FALSE))</f>
        <v/>
      </c>
      <c r="MQ273" s="812" t="str">
        <f>IF(Table1[[#This Row],[Verschluss - B2 - Fraktion]]="","",VLOOKUP(Table1[[#This Row],[Verschluss - B2 - Fraktion]],'DD FD'!H:J,3,FALSE))</f>
        <v/>
      </c>
      <c r="MR273" s="809" t="str">
        <f>IF(Table1[[#This Row],[Verschluss - B2 - Gewicht (in G)]]="","",Table1[[#This Row],[Verschluss - B2 - Gewicht (in G)]])</f>
        <v/>
      </c>
      <c r="MS273" s="809" t="str">
        <f>IF(Table1[[#This Row],[Verschluss - B2 - Lizenzierungs-pflichtig? (X=Ja)]]="","",Table1[[#This Row],[Verschluss - B2 - Lizenzierungs-pflichtig? (X=Ja)]])</f>
        <v/>
      </c>
      <c r="MT273" s="809" t="str">
        <f>IF(Table1[[#This Row],[Verschluss - B2 - Trennbar vom Hauptkörper? (X=Ja)]]="","",Table1[[#This Row],[Verschluss - B2 - Trennbar vom Hauptkörper? (X=Ja)]])</f>
        <v/>
      </c>
      <c r="MU273" s="812" t="str">
        <f>IF(Table1[[#This Row],[Verschluss - B2 - Virgin Material]]="","",VLOOKUP(Table1[[#This Row],[Verschluss - B2 - Virgin Material]],'DD FD'!AJ:AK,2,FALSE))</f>
        <v/>
      </c>
      <c r="MV273" s="813" t="str">
        <f>IF(Table1[[#This Row],[Verschluss - B2 - Virgin Material Anteil (in %)]]="","",Table1[[#This Row],[Verschluss - B2 - Virgin Material Anteil (in %)]])</f>
        <v/>
      </c>
      <c r="MW273" s="812" t="str">
        <f>IF(Table1[[#This Row],[Verschluss - B2 - Recyceltes Material]]="","",VLOOKUP(Table1[[#This Row],[Verschluss - B2 - Recyceltes Material]],'DD FD'!AL:AM,2,FALSE))</f>
        <v/>
      </c>
      <c r="MX273" s="813" t="str">
        <f>IF(Table1[[#This Row],[Verschluss - B2 - Recyceltes Material Anteil (in %)]]="","",Table1[[#This Row],[Verschluss - B2 - Recyceltes Material Anteil (in %)]])</f>
        <v/>
      </c>
      <c r="MY273" s="812" t="str">
        <f>IF(Table1[[#This Row],[Verschluss - B2 - Beschichtung]]="","",VLOOKUP(Table1[[#This Row],[Verschluss - B2 - Beschichtung]],'DD FD'!AE:AF,2,FALSE))</f>
        <v/>
      </c>
      <c r="MZ273" s="815" t="str">
        <f>IF(Table1[[#This Row],[Verschluss - B2 - Beschichtung Anteil (in %)]]="","",Table1[[#This Row],[Verschluss - B2 - Beschichtung Anteil (in %)]])</f>
        <v/>
      </c>
      <c r="NA273" s="811" t="str">
        <f>IF(Table1[[#This Row],[Verschluss - B3 - Art]]="","",VLOOKUP(Table1[[#This Row],[Verschluss - B3 - Art]],'DD FD'!D:E,2,FALSE))</f>
        <v/>
      </c>
      <c r="NB273" s="812" t="str">
        <f>IF(Table1[[#This Row],[Verschluss - B3 - Fraktion]]="","",VLOOKUP(Table1[[#This Row],[Verschluss - B3 - Fraktion]],'DD FD'!H:J,3,FALSE))</f>
        <v/>
      </c>
      <c r="NC273" s="809" t="str">
        <f>IF(Table1[[#This Row],[Verschluss - B3 - Gewicht (in G)]]="","",Table1[[#This Row],[Verschluss - B3 - Gewicht (in G)]])</f>
        <v/>
      </c>
      <c r="ND273" s="809" t="str">
        <f>IF(Table1[[#This Row],[Verschluss - B3 - Lizenzierungs-pflichtig? (X=Ja)]]="","",Table1[[#This Row],[Verschluss - B3 - Lizenzierungs-pflichtig? (X=Ja)]])</f>
        <v/>
      </c>
      <c r="NE273" s="809" t="str">
        <f>IF(Table1[[#This Row],[Verschluss - B3 - Trennbar vom Hauptkörper? (X=Ja)]]="","",Table1[[#This Row],[Verschluss - B3 - Trennbar vom Hauptkörper? (X=Ja)]])</f>
        <v/>
      </c>
      <c r="NF273" s="812" t="str">
        <f>IF(Table1[[#This Row],[Verschluss - B3 - Virgin Material]]="","",VLOOKUP(Table1[[#This Row],[Verschluss - B3 - Virgin Material]],'DD FD'!AJ:AK,2,FALSE))</f>
        <v/>
      </c>
      <c r="NG273" s="813" t="str">
        <f>IF(Table1[[#This Row],[Verschluss - B3 - Virgin Material Anteil (in %)]]="","",Table1[[#This Row],[Verschluss - B3 - Virgin Material Anteil (in %)]])</f>
        <v/>
      </c>
      <c r="NH273" s="812" t="str">
        <f>IF(Table1[[#This Row],[Verschluss - B3 - Recyceltes Material]]="","",VLOOKUP(Table1[[#This Row],[Verschluss - B3 - Recyceltes Material]],'DD FD'!AL:AM,2,FALSE))</f>
        <v/>
      </c>
      <c r="NI273" s="813" t="str">
        <f>IF(Table1[[#This Row],[Verschluss - B3 - Recyceltes Material Anteil (in %)]]="","",Table1[[#This Row],[Verschluss - B3 - Recyceltes Material Anteil (in %)]])</f>
        <v/>
      </c>
      <c r="NJ273" s="812" t="str">
        <f>IF(Table1[[#This Row],[Verschluss - B3 - Beschichtung]]="","",VLOOKUP(Table1[[#This Row],[Verschluss - B3 - Beschichtung]],'DD FD'!AE:AF,2,FALSE))</f>
        <v/>
      </c>
      <c r="NK273" s="815" t="str">
        <f>IF(Table1[[#This Row],[Verschluss - B3 - Beschichtung Anteil (in %)]]="","",Table1[[#This Row],[Verschluss - B3 - Beschichtung Anteil (in %)]])</f>
        <v/>
      </c>
      <c r="NL273" s="811" t="str">
        <f>IF(Table1[[#This Row],[Etikett - B1 - Art]]="","",VLOOKUP(Table1[[#This Row],[Etikett - B1 - Art]],'DD FD'!F:G,2,FALSE))</f>
        <v/>
      </c>
      <c r="NM273" s="812" t="str">
        <f>IF(Table1[[#This Row],[Etikett - B1 - Fraktion]]="","",VLOOKUP(Table1[[#This Row],[Etikett - B1 - Fraktion]],'DD FD'!H:J,3,FALSE))</f>
        <v/>
      </c>
      <c r="NN273" s="809" t="str">
        <f>IF(Table1[[#This Row],[Etikett - B1 - Gewicht (in G)]]="","",Table1[[#This Row],[Etikett - B1 - Gewicht (in G)]])</f>
        <v/>
      </c>
      <c r="NO273" s="809" t="str">
        <f>IF(Table1[[#This Row],[Etikett - B1 - Lizenzierungs-pflichtig? (X=Ja)]]="","",Table1[[#This Row],[Etikett - B1 - Lizenzierungs-pflichtig? (X=Ja)]])</f>
        <v/>
      </c>
      <c r="NP273" s="809" t="str">
        <f>IF(Table1[[#This Row],[Etikett - B1 - Trennbar vom Hauptkörper? (X=Ja)]]="","",Table1[[#This Row],[Etikett - B1 - Trennbar vom Hauptkörper? (X=Ja)]])</f>
        <v/>
      </c>
      <c r="NQ273" s="812" t="str">
        <f>IF(Table1[[#This Row],[Etikett - B1 - Virgin Material]]="","",VLOOKUP(Table1[[#This Row],[Etikett - B1 - Virgin Material]],'DD FD'!AJ:AK,2,FALSE))</f>
        <v/>
      </c>
      <c r="NR273" s="813" t="str">
        <f>IF(Table1[[#This Row],[Etikett - B1 - Virgin Material Anteil (in %)]]="","",Table1[[#This Row],[Etikett - B1 - Virgin Material Anteil (in %)]])</f>
        <v/>
      </c>
      <c r="NS273" s="812" t="str">
        <f>IF(Table1[[#This Row],[Etikett - B1 - Recyceltes Material]]="","",VLOOKUP(Table1[[#This Row],[Etikett - B1 - Recyceltes Material]],'DD FD'!AL:AM,2,FALSE))</f>
        <v/>
      </c>
      <c r="NT273" s="813" t="str">
        <f>IF(Table1[[#This Row],[Etikett - B1 - Recyceltes Material Anteil (in %)]]="","",Table1[[#This Row],[Etikett - B1 - Recyceltes Material Anteil (in %)]])</f>
        <v/>
      </c>
      <c r="NU273" s="812" t="str">
        <f>IF(Table1[[#This Row],[Etikett - B1 - Beschichtung]]="","",VLOOKUP(Table1[[#This Row],[Etikett - B1 - Beschichtung]],'DD FD'!AE:AF,2,FALSE))</f>
        <v/>
      </c>
      <c r="NV273" s="815" t="str">
        <f>IF(Table1[[#This Row],[Etikett - B1 - Beschichtung Anteil (in %)]]="","",Table1[[#This Row],[Etikett - B1 - Beschichtung Anteil (in %)]])</f>
        <v/>
      </c>
      <c r="NW273" s="811" t="str">
        <f>IF(Table1[[#This Row],[Etikett - B2 - Art]]="","",VLOOKUP(Table1[[#This Row],[Etikett - B2 - Art]],'DD FD'!F:G,2,FALSE))</f>
        <v/>
      </c>
      <c r="NX273" s="812" t="str">
        <f>IF(Table1[[#This Row],[Etikett - B2 - Fraktion]]="","",VLOOKUP(Table1[[#This Row],[Etikett - B2 - Fraktion]],'DD FD'!H:J,3,FALSE))</f>
        <v/>
      </c>
      <c r="NY273" s="809" t="str">
        <f>IF(Table1[[#This Row],[Etikett - B2 - Gewicht (in G)]]="","",Table1[[#This Row],[Etikett - B2 - Gewicht (in G)]])</f>
        <v/>
      </c>
      <c r="NZ273" s="809" t="str">
        <f>IF(Table1[[#This Row],[Etikett - B2 - Lizenzierungs-pflichtig? (X=Ja)]]="","",Table1[[#This Row],[Etikett - B2 - Lizenzierungs-pflichtig? (X=Ja)]])</f>
        <v/>
      </c>
      <c r="OA273" s="809" t="str">
        <f>IF(Table1[[#This Row],[Etikett - B2 - Trennbar vom Hauptkörper? (X=Ja)]]="","",Table1[[#This Row],[Etikett - B2 - Trennbar vom Hauptkörper? (X=Ja)]])</f>
        <v/>
      </c>
      <c r="OB273" s="812" t="str">
        <f>IF(Table1[[#This Row],[Etikett - B2 - Virgin Material]]="","",VLOOKUP(Table1[[#This Row],[Etikett - B2 - Virgin Material]],'DD FD'!AJ:AK,2,FALSE))</f>
        <v/>
      </c>
      <c r="OC273" s="813" t="str">
        <f>IF(Table1[[#This Row],[Etikett - B2 - Virgin Material Anteil (in %)]]="","",Table1[[#This Row],[Etikett - B2 - Virgin Material Anteil (in %)]])</f>
        <v/>
      </c>
      <c r="OD273" s="812" t="str">
        <f>IF(Table1[[#This Row],[Etikett - B2 - Recyceltes Material]]="","",VLOOKUP(Table1[[#This Row],[Etikett - B2 - Recyceltes Material]],'DD FD'!AL:AM,2,FALSE))</f>
        <v/>
      </c>
      <c r="OE273" s="813" t="str">
        <f>IF(Table1[[#This Row],[Etikett - B2 - Recyceltes Material Anteil (in %)]]="","",Table1[[#This Row],[Etikett - B2 - Recyceltes Material Anteil (in %)]])</f>
        <v/>
      </c>
      <c r="OF273" s="812" t="str">
        <f>IF(Table1[[#This Row],[Etikett - B2 - Beschichtung]]="","",VLOOKUP(Table1[[#This Row],[Etikett - B2 - Beschichtung]],'DD FD'!AE:AF,2,FALSE))</f>
        <v/>
      </c>
      <c r="OG273" s="815" t="str">
        <f>IF(Table1[[#This Row],[Etikett - B2 - Beschichtung Anteil (in %)]]="","",Table1[[#This Row],[Etikett - B2 - Beschichtung Anteil (in %)]])</f>
        <v/>
      </c>
      <c r="OH273" s="811" t="str">
        <f>IF(Table1[[#This Row],[Etikett - B3 - Art]]="","",VLOOKUP(Table1[[#This Row],[Etikett - B3 - Art]],'DD FD'!F:G,2,FALSE))</f>
        <v/>
      </c>
      <c r="OI273" s="812" t="str">
        <f>IF(Table1[[#This Row],[Etikett - B3 - Fraktion]]="","",VLOOKUP(Table1[[#This Row],[Etikett - B3 - Fraktion]],'DD FD'!H:J,3,FALSE))</f>
        <v/>
      </c>
      <c r="OJ273" s="809" t="str">
        <f>IF(Table1[[#This Row],[Etikett - B3 - Gewicht (in G)]]="","",Table1[[#This Row],[Etikett - B3 - Gewicht (in G)]])</f>
        <v/>
      </c>
      <c r="OK273" s="809" t="str">
        <f>IF(Table1[[#This Row],[Etikett - B3 - Lizenzierungs-pflichtig? (X=Ja)]]="","",Table1[[#This Row],[Etikett - B3 - Lizenzierungs-pflichtig? (X=Ja)]])</f>
        <v/>
      </c>
      <c r="OL273" s="809" t="str">
        <f>IF(Table1[[#This Row],[Etikett - B3 - Trennbar vom Hauptkörper? (X=Ja)]]="","",Table1[[#This Row],[Etikett - B3 - Trennbar vom Hauptkörper? (X=Ja)]])</f>
        <v/>
      </c>
      <c r="OM273" s="812" t="str">
        <f>IF(Table1[[#This Row],[Etikett - B3 - Virgin Material]]="","",VLOOKUP(Table1[[#This Row],[Etikett - B3 - Virgin Material]],'DD FD'!AJ:AK,2,FALSE))</f>
        <v/>
      </c>
      <c r="ON273" s="813" t="str">
        <f>IF(Table1[[#This Row],[Etikett - B3 - Virgin Material Anteil (in %)]]="","",Table1[[#This Row],[Etikett - B3 - Virgin Material Anteil (in %)]])</f>
        <v/>
      </c>
      <c r="OO273" s="812" t="str">
        <f>IF(Table1[[#This Row],[Etikett - B3 - Recyceltes Material]]="","",VLOOKUP(Table1[[#This Row],[Etikett - B3 - Recyceltes Material]],'DD FD'!AL:AM,2,FALSE))</f>
        <v/>
      </c>
      <c r="OP273" s="813" t="str">
        <f>IF(Table1[[#This Row],[Etikett - B3 - Recyceltes Material Anteil (in %)]]="","",Table1[[#This Row],[Etikett - B3 - Recyceltes Material Anteil (in %)]])</f>
        <v/>
      </c>
      <c r="OQ273" s="812" t="str">
        <f>IF(Table1[[#This Row],[Etikett - B3 - Beschichtung]]="","",VLOOKUP(Table1[[#This Row],[Etikett - B3 - Beschichtung]],'DD FD'!AE:AF,2,FALSE))</f>
        <v/>
      </c>
      <c r="OR273" s="861" t="str">
        <f>IF(Table1[[#This Row],[Etikett - B3 - Beschichtung Anteil (in %)]]="","",Table1[[#This Row],[Etikett - B3 - Beschichtung Anteil (in %)]])</f>
        <v/>
      </c>
      <c r="OS273" s="866">
        <f>ROUNDUP(SUM(
IF(AND(LB273='DD FD'!$J$7,LD273='DD FD'!$AI$3),LC273,0),
IF(AND(LL273='DD FD'!$J$7,LN273='DD FD'!$AI$3),LM273,0),
IF(AND(LV273='DD FD'!$J$7,LX273='DD FD'!$AI$3),LW273,0),
IF(AND(MF273='DD FD'!$J$7,MH273='DD FD'!$AI$3),MG273,0),
IF(AND(MQ273='DD FD'!$J$7,MS273='DD FD'!$AI$3),MR273,0),
IF(AND(NB273='DD FD'!$J$7,ND273='DD FD'!$AI$3),NC273,0),
IF(AND(NM273='DD FD'!$J$7,NO273='DD FD'!$AI$3),NN273,0),
IF(AND(NX273='DD FD'!$J$7,NZ273='DD FD'!$AI$3),NY273,0),
IF(AND(OI273='DD FD'!$J$7,OK273='DD FD'!$AI$3),OJ273,0),
),2)</f>
        <v>0</v>
      </c>
      <c r="OT273" s="865">
        <f>ROUNDUP(SUM(
IF(AND(LB273='DD FD'!$J$6,LD273='DD FD'!$AI$3),LC273,0),
IF(AND(LL273='DD FD'!$J$6,LN273='DD FD'!$AI$3),LM273,0),
IF(AND(LV273='DD FD'!$J$6,LX273='DD FD'!$AI$3),LW273,0),
IF(AND(MF273='DD FD'!$J$6,MH273='DD FD'!$AI$3),MG273,0),
IF(AND(MQ273='DD FD'!$J$6,MS273='DD FD'!$AI$3),MR273,0),
IF(AND(NB273='DD FD'!$J$6,ND273='DD FD'!$AI$3),NC273,0),
IF(AND(NM273='DD FD'!$J$6,NO273='DD FD'!$AI$3),NN273,0),
IF(AND(NX273='DD FD'!$J$6,NZ273='DD FD'!$AI$3),NY273,0),
IF(AND(OI273='DD FD'!$J$6,OK273='DD FD'!$AI$3),OJ273,0),
),2)</f>
        <v>0</v>
      </c>
      <c r="OU273" s="865">
        <f>ROUNDUP(SUM(
IF(AND(LB273='DD FD'!$J$10,LD273='DD FD'!$AI$3),LC273,0),
IF(AND(LL273='DD FD'!$J$10,LN273='DD FD'!$AI$3),LM273,0),
IF(AND(LV273='DD FD'!$J$10,LX273='DD FD'!$AI$3),LW273,0),
IF(AND(MF273='DD FD'!$J$10,MH273='DD FD'!$AI$3),MG273,0),
IF(AND(MQ273='DD FD'!$J$10,MS273='DD FD'!$AI$3),MR273,0),
IF(AND(NB273='DD FD'!$J$10,ND273='DD FD'!$AI$3),NC273,0),
IF(AND(NM273='DD FD'!$J$10,NO273='DD FD'!$AI$3),NN273,0),
IF(AND(NX273='DD FD'!$J$10,NZ273='DD FD'!$AI$3),NY273,0),
IF(AND(OI273='DD FD'!$J$10,OK273='DD FD'!$AI$3),OJ273,0),
),2)</f>
        <v>0</v>
      </c>
      <c r="OV273" s="865">
        <f>ROUNDUP(SUM(
IF(AND(LB273='DD FD'!$J$8,LD273='DD FD'!$AI$3),LC273,0),
IF(AND(LL273='DD FD'!$J$8,LN273='DD FD'!$AI$3),LM273,0),
IF(AND(LV273='DD FD'!$J$8,LX273='DD FD'!$AI$3),LW273,0),
IF(AND(MF273='DD FD'!$J$8,MH273='DD FD'!$AI$3),MG273,0),
IF(AND(MQ273='DD FD'!$J$8,MS273='DD FD'!$AI$3),MR273,0),
IF(AND(NB273='DD FD'!$J$8,ND273='DD FD'!$AI$3),NC273,0),
IF(AND(NM273='DD FD'!$J$8,NO273='DD FD'!$AI$3),NN273,0),
IF(AND(NX273='DD FD'!$J$8,NZ273='DD FD'!$AI$3),NY273,0),
IF(AND(OI273='DD FD'!$J$8,OK273='DD FD'!$AI$3),OJ273,0),
),2)</f>
        <v>0</v>
      </c>
      <c r="OW273" s="865">
        <f>ROUNDUP(SUM(
IF(AND(LB273='DD FD'!$J$5,LD273='DD FD'!$AI$3),LC273,0),
IF(AND(LL273='DD FD'!$J$5,LN273='DD FD'!$AI$3),LM273,0),
IF(AND(LV273='DD FD'!$J$5,LX273='DD FD'!$AI$3),LW273,0),
IF(AND(MF273='DD FD'!$J$5,MH273='DD FD'!$AI$3),MG273,0),
IF(AND(MQ273='DD FD'!$J$5,MS273='DD FD'!$AI$3),MR273,0),
IF(AND(NB273='DD FD'!$J$5,ND273='DD FD'!$AI$3),NC273,0),
IF(AND(NM273='DD FD'!$J$5,NO273='DD FD'!$AI$3),NN273,0),
IF(AND(NX273='DD FD'!$J$5,NZ273='DD FD'!$AI$3),NY273,0),
IF(AND(OI273='DD FD'!$J$5,OK273='DD FD'!$AI$3),OJ273,0),
),2)</f>
        <v>0</v>
      </c>
      <c r="OX273" s="865">
        <f>ROUNDUP(SUM(
IF(AND(LB273='DD FD'!$J$9,LD273='DD FD'!$AI$3),LC273,0),
IF(AND(LL273='DD FD'!$J$9,LN273='DD FD'!$AI$3),LM273,0),
IF(AND(LV273='DD FD'!$J$9,LX273='DD FD'!$AI$3),LW273,0),
IF(AND(MF273='DD FD'!$J$9,MH273='DD FD'!$AI$3),MG273,0),
IF(AND(MQ273='DD FD'!$J$9,MS273='DD FD'!$AI$3),MR273,0),
IF(AND(NB273='DD FD'!$J$9,ND273='DD FD'!$AI$3),NC273,0),
IF(AND(NM273='DD FD'!$J$9,NO273='DD FD'!$AI$3),NN273,0),
IF(AND(NX273='DD FD'!$J$9,NZ273='DD FD'!$AI$3),NY273,0),
IF(AND(OI273='DD FD'!$J$9,OK273='DD FD'!$AI$3),OJ273,0),
),2)</f>
        <v>0</v>
      </c>
      <c r="OY273" s="865">
        <f>ROUNDUP(SUM(
IF(AND(LB273='DD FD'!$J$4,LD273='DD FD'!$AI$3),LC273,0),
IF(AND(LL273='DD FD'!$J$4,LN273='DD FD'!$AI$3),LM273,0),
IF(AND(LV273='DD FD'!$J$4,LX273='DD FD'!$AI$3),LW273,0),
IF(AND(MF273='DD FD'!$J$4,MH273='DD FD'!$AI$3),MG273,0),
IF(AND(MQ273='DD FD'!$J$4,MS273='DD FD'!$AI$3),MR273,0),
IF(AND(NB273='DD FD'!$J$4,ND273='DD FD'!$AI$3),NC273,0),
IF(AND(NM273='DD FD'!$J$4,NO273='DD FD'!$AI$3),NN273,0),
IF(AND(NX273='DD FD'!$J$4,NZ273='DD FD'!$AI$3),NY273,0),
IF(AND(OI273='DD FD'!$J$4,OK273='DD FD'!$AI$3),OJ273,0),
),2)</f>
        <v>0</v>
      </c>
      <c r="OZ273" s="867">
        <f>ROUNDUP(SUM(
IF(AND(LB273='DD FD'!$J$11,LD273='DD FD'!$AI$3),LC273,0),
IF(AND(LL273='DD FD'!$J$11,LN273='DD FD'!$AI$3),LM273,0),
IF(AND(LV273='DD FD'!$J$11,LX273='DD FD'!$AI$3),LW273,0),
IF(AND(MF273='DD FD'!$J$11,MH273='DD FD'!$AI$3),MG273,0),
IF(AND(MQ273='DD FD'!$J$11,MS273='DD FD'!$AI$3),MR273,0),
IF(AND(NB273='DD FD'!$J$11,ND273='DD FD'!$AI$3),NC273,0),
IF(AND(NM273='DD FD'!$J$11,NO273='DD FD'!$AI$3),NN273,0),
IF(AND(NX273='DD FD'!$J$11,NZ273='DD FD'!$AI$3),NY273,0),
IF(AND(OI273='DD FD'!$J$11,OK273='DD FD'!$AI$3),OJ273,0),
),2)</f>
        <v>0</v>
      </c>
    </row>
    <row r="274" spans="1:416">
      <c r="A274" s="663"/>
      <c r="B274" s="182"/>
      <c r="C274" s="282"/>
      <c r="D274" s="282"/>
      <c r="E274" s="183"/>
      <c r="F274" s="355"/>
      <c r="G274" s="359"/>
      <c r="H274" s="664"/>
      <c r="I274" s="173"/>
      <c r="J274" s="161" t="str">
        <f t="shared" si="108"/>
        <v/>
      </c>
      <c r="K274" s="633" t="str">
        <f t="shared" si="125"/>
        <v/>
      </c>
      <c r="L274" s="636"/>
      <c r="M274" s="124" t="str">
        <f t="shared" si="126"/>
        <v/>
      </c>
      <c r="N274" s="125" t="str">
        <f t="shared" si="109"/>
        <v/>
      </c>
      <c r="O274" s="175"/>
      <c r="P274" s="175"/>
      <c r="Q274" s="126" t="str">
        <f t="shared" si="127"/>
        <v/>
      </c>
      <c r="R274" s="184"/>
      <c r="S274" s="184"/>
      <c r="T274" s="182"/>
      <c r="U274" s="182"/>
      <c r="V274" s="182"/>
      <c r="W274" s="358"/>
      <c r="X274" s="182"/>
      <c r="Y274" s="183"/>
      <c r="Z274" s="123"/>
      <c r="AA274" s="176"/>
      <c r="AB274" s="176"/>
      <c r="AC274" s="176"/>
      <c r="AD274" s="176"/>
      <c r="AE274" s="176"/>
      <c r="AF274" s="176"/>
      <c r="AG274" s="127" t="str">
        <f t="shared" si="128"/>
        <v/>
      </c>
      <c r="AH274" s="127" t="str">
        <f t="shared" si="129"/>
        <v/>
      </c>
      <c r="AI274" s="370"/>
      <c r="AJ274" s="635"/>
      <c r="AK274" s="619" t="str">
        <f t="shared" si="130"/>
        <v/>
      </c>
      <c r="AL274" s="124" t="str">
        <f t="shared" si="110"/>
        <v/>
      </c>
      <c r="AM274" s="124" t="str">
        <f t="shared" si="111"/>
        <v/>
      </c>
      <c r="AN274" s="124" t="str">
        <f t="shared" si="112"/>
        <v/>
      </c>
      <c r="AO274" s="124" t="str">
        <f t="shared" si="113"/>
        <v/>
      </c>
      <c r="AP274" s="184"/>
      <c r="AQ274" s="182"/>
      <c r="AR274" s="182"/>
      <c r="AS274" s="182"/>
      <c r="AT274" s="182"/>
      <c r="AU274" s="127" t="str">
        <f t="shared" si="114"/>
        <v/>
      </c>
      <c r="AV274" s="354"/>
      <c r="AW274" s="127" t="str">
        <f t="shared" si="115"/>
        <v/>
      </c>
      <c r="AX274" s="144" t="str">
        <f t="shared" si="116"/>
        <v/>
      </c>
      <c r="AY274" s="182"/>
      <c r="AZ274" s="23"/>
      <c r="BA274" s="23"/>
      <c r="BB274" s="183"/>
      <c r="BC274" s="622"/>
      <c r="BD274" s="649" t="str">
        <f t="shared" si="131"/>
        <v/>
      </c>
      <c r="BE274" s="354"/>
      <c r="BF274" s="192" t="str">
        <f t="shared" si="132"/>
        <v/>
      </c>
      <c r="BG274" s="159"/>
      <c r="BH274" s="159"/>
      <c r="BI274" s="182"/>
      <c r="BJ274" s="194"/>
      <c r="BK274" s="194"/>
      <c r="BL274" s="194"/>
      <c r="BM274" s="127" t="str">
        <f t="shared" si="117"/>
        <v/>
      </c>
      <c r="BN274" s="194"/>
      <c r="BO274" s="178" t="str">
        <f t="shared" si="118"/>
        <v/>
      </c>
      <c r="BP274" s="191"/>
      <c r="BQ274" s="182"/>
      <c r="BR274" s="23"/>
      <c r="BS274" s="23"/>
      <c r="BT274" s="23"/>
      <c r="BU274" s="651"/>
      <c r="BV274" s="647"/>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633" t="str">
        <f t="shared" si="133"/>
        <v/>
      </c>
      <c r="DY274" s="736"/>
      <c r="DZ274" s="334"/>
      <c r="EA274" s="736"/>
      <c r="EB274" s="197"/>
      <c r="EC274" s="194"/>
      <c r="ED274" s="197"/>
      <c r="EE274" s="197"/>
      <c r="EF274" s="194"/>
      <c r="EG274" s="194"/>
      <c r="EH274" s="194"/>
      <c r="EI274" s="123" t="str">
        <f t="shared" si="119"/>
        <v/>
      </c>
      <c r="EJ274" s="194"/>
      <c r="EK274" s="620" t="str">
        <f t="shared" si="120"/>
        <v/>
      </c>
      <c r="EL274" s="756"/>
      <c r="EM274" s="620" t="str">
        <f t="shared" si="134"/>
        <v/>
      </c>
      <c r="EN274" s="733"/>
      <c r="EO274" s="163"/>
      <c r="EP274" s="163"/>
      <c r="EQ274" s="163"/>
      <c r="ER274" s="163"/>
      <c r="ES274" s="163"/>
      <c r="ET274" s="163"/>
      <c r="EU274" s="163"/>
      <c r="EV274" s="163"/>
      <c r="EW274" s="163"/>
      <c r="EX274" s="163"/>
      <c r="EY274" s="163"/>
      <c r="EZ274" s="163"/>
      <c r="FA274" s="163"/>
      <c r="FB274" s="163"/>
      <c r="FC274" s="742"/>
      <c r="FD274" s="648" t="str">
        <f t="shared" si="121"/>
        <v/>
      </c>
      <c r="FE274" s="183"/>
      <c r="FF274" s="201"/>
      <c r="FG274" s="201"/>
      <c r="FH274" s="201"/>
      <c r="FI274" s="201"/>
      <c r="FJ274" s="201"/>
      <c r="FK274" s="201"/>
      <c r="FL274" s="182"/>
      <c r="FM274" s="182"/>
      <c r="FN274" s="334"/>
      <c r="FO274" s="123" t="str">
        <f t="shared" si="122"/>
        <v/>
      </c>
      <c r="FP274" s="889" t="str">
        <f>IF(Table1[[#This Row],[Baumwollanteil (in %)]]&lt;&gt;"","05","")</f>
        <v/>
      </c>
      <c r="FQ274" s="999"/>
      <c r="FR274" s="179" t="str">
        <f t="shared" si="123"/>
        <v/>
      </c>
      <c r="FS274" s="175"/>
      <c r="FT274" s="175"/>
      <c r="FU274" s="175"/>
      <c r="FV274" s="745" t="str">
        <f t="shared" si="124"/>
        <v/>
      </c>
      <c r="FZ274" s="24"/>
      <c r="GA274" s="24"/>
      <c r="GC274" s="1010" t="str">
        <f>IF(Table1[[#This Row],[Global Trade Item Number (GTIN)]]="","",Table1[[#This Row],[Global Trade Item Number (GTIN)]])</f>
        <v/>
      </c>
      <c r="GD274" s="790" t="str">
        <f>IF(Table1[[#This Row],[WAWI-Nr./ Kreditoren-Nummer
(ASDV)]]&lt;&gt;"",Table1[[#This Row],[WAWI-Nr./ Kreditoren-Nummer
(ASDV)]],"")</f>
        <v/>
      </c>
      <c r="GE274" s="190"/>
      <c r="GF274" s="790" t="str">
        <f>IF(Table1[[#This Row],[Gültig ab (Datum)]]&lt;&gt;"","31.12.9999","")</f>
        <v/>
      </c>
      <c r="GG274" s="190"/>
      <c r="GH274" s="190"/>
      <c r="GI274" s="616"/>
      <c r="GJ274" s="765"/>
      <c r="GK274" s="763"/>
      <c r="GL274" s="617"/>
      <c r="GM274" s="617"/>
      <c r="GN274" s="617"/>
      <c r="GO274" s="617"/>
      <c r="GP274" s="617"/>
      <c r="GQ274" s="775"/>
      <c r="GR274" s="771"/>
      <c r="GS274" s="159"/>
      <c r="GT274" s="610"/>
      <c r="GU274" s="610"/>
      <c r="GV274" s="610"/>
      <c r="GW274" s="610"/>
      <c r="GX274" s="610"/>
      <c r="GY274" s="610"/>
      <c r="GZ274" s="610"/>
      <c r="HA274" s="610"/>
      <c r="HB274" s="771"/>
      <c r="HC274" s="610"/>
      <c r="HD274" s="610"/>
      <c r="HE274" s="610"/>
      <c r="HF274" s="610"/>
      <c r="HG274" s="610"/>
      <c r="HH274" s="610"/>
      <c r="HI274" s="610"/>
      <c r="HJ274" s="610"/>
      <c r="HK274" s="610"/>
      <c r="HL274" s="771"/>
      <c r="HM274" s="610"/>
      <c r="HN274" s="610"/>
      <c r="HO274" s="610"/>
      <c r="HP274" s="610"/>
      <c r="HQ274" s="610"/>
      <c r="HR274" s="610"/>
      <c r="HS274" s="610"/>
      <c r="HT274" s="610"/>
      <c r="HU274" s="610"/>
      <c r="HV274" s="771"/>
      <c r="HW274" s="610"/>
      <c r="HX274" s="610"/>
      <c r="HY274" s="610"/>
      <c r="HZ274" s="610"/>
      <c r="IA274" s="610"/>
      <c r="IB274" s="610"/>
      <c r="IC274" s="610"/>
      <c r="ID274" s="610"/>
      <c r="IE274" s="610"/>
      <c r="IF274" s="610"/>
      <c r="IG274" s="771"/>
      <c r="IH274" s="610"/>
      <c r="II274" s="610"/>
      <c r="IJ274" s="610"/>
      <c r="IK274" s="610"/>
      <c r="IL274" s="610"/>
      <c r="IM274" s="610"/>
      <c r="IN274" s="610"/>
      <c r="IO274" s="610"/>
      <c r="IP274" s="610"/>
      <c r="IQ274" s="610"/>
      <c r="IR274" s="771"/>
      <c r="IS274" s="610"/>
      <c r="IT274" s="610"/>
      <c r="IU274" s="610"/>
      <c r="IV274" s="610"/>
      <c r="IW274" s="610"/>
      <c r="IX274" s="610"/>
      <c r="IY274" s="610"/>
      <c r="IZ274" s="610"/>
      <c r="JA274" s="610"/>
      <c r="JB274" s="610"/>
      <c r="JC274" s="771"/>
      <c r="JD274" s="610"/>
      <c r="JE274" s="610"/>
      <c r="JF274" s="610"/>
      <c r="JG274" s="610"/>
      <c r="JH274" s="610"/>
      <c r="JI274" s="610"/>
      <c r="JJ274" s="610"/>
      <c r="JK274" s="610"/>
      <c r="JL274" s="610"/>
      <c r="JM274" s="827"/>
      <c r="JN274" s="771"/>
      <c r="JO274" s="610"/>
      <c r="JP274" s="610"/>
      <c r="JQ274" s="610"/>
      <c r="JR274" s="610"/>
      <c r="JS274" s="610"/>
      <c r="JT274" s="610"/>
      <c r="JU274" s="610"/>
      <c r="JV274" s="610"/>
      <c r="JW274" s="610"/>
      <c r="JX274" s="610"/>
      <c r="JY274" s="771"/>
      <c r="JZ274" s="610"/>
      <c r="KA274" s="610"/>
      <c r="KB274" s="610"/>
      <c r="KC274" s="610"/>
      <c r="KD274" s="610"/>
      <c r="KE274" s="610"/>
      <c r="KF274" s="610"/>
      <c r="KG274" s="610"/>
      <c r="KH274" s="610"/>
      <c r="KI274" s="610"/>
      <c r="KL274" s="803" t="str">
        <f>IF(Table1[[#This Row],[GTIN]]&lt;&gt;"",Table1[[#This Row],[GTIN]],"")</f>
        <v/>
      </c>
      <c r="KM274" s="804" t="str">
        <f>Table1[[#This Row],[Kreditor]]</f>
        <v/>
      </c>
      <c r="KN274" s="805" t="str">
        <f>IF(Table1[[#This Row],[Gültig ab (Datum)]]&lt;&gt;"",Table1[[#This Row],[Gültig ab (Datum)]],"")</f>
        <v/>
      </c>
      <c r="KO274" s="805" t="str">
        <f>Table1[[#This Row],[Gültig bis]]</f>
        <v/>
      </c>
      <c r="KP274" s="818" t="str">
        <f>IF(Table1[[#This Row],[Artikel verpackt? 
(X=Ja)]]="","",Table1[[#This Row],[Artikel verpackt? 
(X=Ja)]])</f>
        <v/>
      </c>
      <c r="KQ274" s="806" t="str">
        <f>IF(Table1[[#This Row],[Verpackung recyclingfähig?
(X=Ja)]]="","",Table1[[#This Row],[Verpackung recyclingfähig?
(X=Ja)]])</f>
        <v/>
      </c>
      <c r="KR274" s="807"/>
      <c r="KS274" s="808"/>
      <c r="KT274" s="809"/>
      <c r="KU274" s="809"/>
      <c r="KV274" s="809"/>
      <c r="KW274" s="809"/>
      <c r="KX274" s="809"/>
      <c r="KY274" s="809"/>
      <c r="KZ274" s="810"/>
      <c r="LA274" s="811" t="str">
        <f>IF(Table1[[#This Row],[Hauptkörper - B1 - Art]]="","",VLOOKUP(Table1[[#This Row],[Hauptkörper - B1 - Art]],'DD FD'!B:C,2,FALSE))</f>
        <v/>
      </c>
      <c r="LB274" s="812" t="str">
        <f>IF(Table1[[#This Row],[Hauptkörper - B1 - Fraktion]]="","",VLOOKUP(Table1[[#This Row],[Hauptkörper - B1 - Fraktion]],'DD FD'!H:J,3,FALSE))</f>
        <v/>
      </c>
      <c r="LC274" s="809" t="str">
        <f>IF(Table1[[#This Row],[Hauptkörper - B1 - Gewicht
(in G)]]="","",Table1[[#This Row],[Hauptkörper - B1 - Gewicht
(in G)]])</f>
        <v/>
      </c>
      <c r="LD274" s="809" t="str">
        <f>IF(Table1[[#This Row],[Hauptkörper - B1 - Lizenzierungs-pflichtig? (X=Ja)]]="","",Table1[[#This Row],[Hauptkörper - B1 - Lizenzierungs-pflichtig? (X=Ja)]])</f>
        <v/>
      </c>
      <c r="LE274" s="812" t="str">
        <f>IF(Table1[[#This Row],[Hauptkörper - B1 - Virgin Material]]="","",VLOOKUP(Table1[[#This Row],[Hauptkörper - B1 - Virgin Material]],'DD FD'!AJ:AK,2,FALSE))</f>
        <v/>
      </c>
      <c r="LF274" s="813" t="str">
        <f>IF(Table1[[#This Row],[Hauptkörper - B1 - Virgin Material Anteil (in %)]]="","",Table1[[#This Row],[Hauptkörper - B1 - Virgin Material Anteil (in %)]])</f>
        <v/>
      </c>
      <c r="LG274" s="812" t="str">
        <f>IF(Table1[[#This Row],[Hauptkörper - B1 - Recyceltes Material]]="","",VLOOKUP(Table1[[#This Row],[Hauptkörper - B1 - Recyceltes Material]],'DD FD'!AL:AM,2,FALSE))</f>
        <v/>
      </c>
      <c r="LH274" s="813" t="str">
        <f>IF(Table1[[#This Row],[Hauptkörper - B1 - Recyceltes Material Anteil (in %)]]="","",Table1[[#This Row],[Hauptkörper - B1 - Recyceltes Material Anteil (in %)]])</f>
        <v/>
      </c>
      <c r="LI274" s="814" t="str">
        <f>IF(Table1[[#This Row],[Hauptkörper - B1 - Beschichtung]]="","",VLOOKUP(Table1[[#This Row],[Hauptkörper - B1 - Beschichtung]],'DD FD'!AE:AF,2,FALSE))</f>
        <v/>
      </c>
      <c r="LJ274" s="815" t="str">
        <f>IF(Table1[[#This Row],[Hauptkörper - B1 - Beschichtung Anteil (in %)]]="","",Table1[[#This Row],[Hauptkörper - B1 - Beschichtung Anteil (in %)]])</f>
        <v/>
      </c>
      <c r="LK274" s="811" t="str">
        <f>IF(Table1[[#This Row],[Hauptkörper - B2 - Art]]="","",VLOOKUP(Table1[[#This Row],[Hauptkörper - B2 - Art]],'DD FD'!B:C,2,FALSE))</f>
        <v/>
      </c>
      <c r="LL274" s="812" t="str">
        <f>IF(Table1[[#This Row],[Hauptkörper - B2 - Fraktion]]="","",VLOOKUP(Table1[[#This Row],[Hauptkörper - B2 - Fraktion]],'DD FD'!H:J,3,FALSE))</f>
        <v/>
      </c>
      <c r="LM274" s="809" t="str">
        <f>IF(Table1[[#This Row],[Hauptkörper - B2 - Gewicht
(in G)]]="","",Table1[[#This Row],[Hauptkörper - B2 - Gewicht
(in G)]])</f>
        <v/>
      </c>
      <c r="LN274" s="809" t="str">
        <f>IF(Table1[[#This Row],[Hauptkörper - B2 - Lizenzierungs-pflichtig? (X=Ja)]]="","",Table1[[#This Row],[Hauptkörper - B2 - Lizenzierungs-pflichtig? (X=Ja)]])</f>
        <v/>
      </c>
      <c r="LO274" s="812" t="str">
        <f>IF(Table1[[#This Row],[Hauptkörper - B2 - Virgin Material]]="","",VLOOKUP(Table1[[#This Row],[Hauptkörper - B2 - Virgin Material]],'DD FD'!AJ:AK,2,FALSE))</f>
        <v/>
      </c>
      <c r="LP274" s="813" t="str">
        <f>IF(Table1[[#This Row],[Hauptkörper - B2 - Virgin Material Anteil (in %)]]="","",Table1[[#This Row],[Hauptkörper - B2 - Virgin Material Anteil (in %)]])</f>
        <v/>
      </c>
      <c r="LQ274" s="812" t="str">
        <f>IF(Table1[[#This Row],[Hauptkörper - B2 - Recyceltes Material]]="","",VLOOKUP(Table1[[#This Row],[Hauptkörper - B2 - Recyceltes Material]],'DD FD'!AL:AM,2,FALSE))</f>
        <v/>
      </c>
      <c r="LR274" s="813" t="str">
        <f>IF(Table1[[#This Row],[Hauptkörper - B2 - Recyceltes Material Anteil (in %)]]="","",Table1[[#This Row],[Hauptkörper - B2 - Recyceltes Material Anteil (in %)]])</f>
        <v/>
      </c>
      <c r="LS274" s="812" t="str">
        <f>IF(Table1[[#This Row],[Hauptkörper - B2 - Beschichtung]]="","",VLOOKUP(Table1[[#This Row],[Hauptkörper - B2 - Beschichtung]],'DD FD'!AE:AF,2,FALSE))</f>
        <v/>
      </c>
      <c r="LT274" s="815" t="str">
        <f>IF(Table1[[#This Row],[Hauptkörper - B2 - Beschichtung Anteil (in %)]]="","",Table1[[#This Row],[Hauptkörper - B2 - Beschichtung Anteil (in %)]])</f>
        <v/>
      </c>
      <c r="LU274" s="811" t="str">
        <f>IF(Table1[[#This Row],[Hauptkörper - B3 - Art]]="","",VLOOKUP(Table1[[#This Row],[Hauptkörper - B3 - Art]],'DD FD'!B:C,2,FALSE))</f>
        <v/>
      </c>
      <c r="LV274" s="812" t="str">
        <f>IF(Table1[[#This Row],[Hauptkörper - B3 - Fraktion]]="","",VLOOKUP(Table1[[#This Row],[Hauptkörper - B3 - Fraktion]],'DD FD'!H:J,3,FALSE))</f>
        <v/>
      </c>
      <c r="LW274" s="809" t="str">
        <f>IF(Table1[[#This Row],[Hauptkörper - B3 - Gewicht
(in G)]]="","",Table1[[#This Row],[Hauptkörper - B3 - Gewicht
(in G)]])</f>
        <v/>
      </c>
      <c r="LX274" s="809" t="str">
        <f>IF(Table1[[#This Row],[Hauptkörper - B3 - Lizenzierungs-pflichtig? (X=Ja)]]="","",Table1[[#This Row],[Hauptkörper - B3 - Lizenzierungs-pflichtig? (X=Ja)]])</f>
        <v/>
      </c>
      <c r="LY274" s="812" t="str">
        <f>IF(Table1[[#This Row],[Hauptkörper - B3 - Virgin Material]]="","",VLOOKUP(Table1[[#This Row],[Hauptkörper - B3 - Virgin Material]],'DD FD'!AJ:AK,2,FALSE))</f>
        <v/>
      </c>
      <c r="LZ274" s="813" t="str">
        <f>IF(Table1[[#This Row],[Hauptkörper - B3 - Virgin Material Anteil (in %)]]="","",Table1[[#This Row],[Hauptkörper - B3 - Virgin Material Anteil (in %)]])</f>
        <v/>
      </c>
      <c r="MA274" s="812" t="str">
        <f>IF(Table1[[#This Row],[Hauptkörper - B3 - Recyceltes Material]]="","",VLOOKUP(Table1[[#This Row],[Hauptkörper - B3 - Recyceltes Material]],'DD FD'!AL:AM,2,FALSE))</f>
        <v/>
      </c>
      <c r="MB274" s="813" t="str">
        <f>IF(Table1[[#This Row],[Hauptkörper - B3 - Recyceltes Material Anteil (in %)]]="","",Table1[[#This Row],[Hauptkörper - B3 - Recyceltes Material Anteil (in %)]])</f>
        <v/>
      </c>
      <c r="MC274" s="812" t="str">
        <f>IF(Table1[[#This Row],[Hauptkörper - B3 - Beschichtung]]="","",VLOOKUP(Table1[[#This Row],[Hauptkörper - B3 - Beschichtung]],'DD FD'!AE:AF,2,FALSE))</f>
        <v/>
      </c>
      <c r="MD274" s="815" t="str">
        <f>IF(Table1[[#This Row],[Hauptkörper - B3 - Beschichtung Anteil (in %)]]="","",Table1[[#This Row],[Hauptkörper - B3 - Beschichtung Anteil (in %)]])</f>
        <v/>
      </c>
      <c r="ME274" s="811" t="str">
        <f>IF(Table1[[#This Row],[Verschluss - B1 - Art]]="","",VLOOKUP(Table1[[#This Row],[Verschluss - B1 - Art]],'DD FD'!D:E,2,FALSE))</f>
        <v/>
      </c>
      <c r="MF274" s="812" t="str">
        <f>IF(Table1[[#This Row],[Verschluss - B1 - Fraktion]]="","",VLOOKUP(Table1[[#This Row],[Verschluss - B1 - Fraktion]],'DD FD'!H:J,3,FALSE))</f>
        <v/>
      </c>
      <c r="MG274" s="809" t="str">
        <f>IF(Table1[[#This Row],[Verschluss - B1 - Gewicht (in G)]]="","",Table1[[#This Row],[Verschluss - B1 - Gewicht (in G)]])</f>
        <v/>
      </c>
      <c r="MH274" s="809" t="str">
        <f>IF(Table1[[#This Row],[Verschluss - B1 - Lizenzierungs-pflichtig? (X=Ja)]]="","",Table1[[#This Row],[Verschluss - B1 - Lizenzierungs-pflichtig? (X=Ja)]])</f>
        <v/>
      </c>
      <c r="MI274" s="809" t="str">
        <f>IF(Table1[[#This Row],[Verschluss - B1 - Trennbar vom Hauptkörper? (X=Ja)]]="","",Table1[[#This Row],[Verschluss - B1 - Trennbar vom Hauptkörper? (X=Ja)]])</f>
        <v/>
      </c>
      <c r="MJ274" s="812" t="str">
        <f>IF(Table1[[#This Row],[Verschluss - B1 - Virgin Material]]="","",VLOOKUP(Table1[[#This Row],[Verschluss - B1 - Virgin Material]],'DD FD'!AJ:AK,2,FALSE))</f>
        <v/>
      </c>
      <c r="MK274" s="813" t="str">
        <f>IF(Table1[[#This Row],[Verschluss - B1 - Virgin Material Anteil (in %)]]="","",Table1[[#This Row],[Verschluss - B1 - Virgin Material Anteil (in %)]])</f>
        <v/>
      </c>
      <c r="ML274" s="812" t="str">
        <f>IF(Table1[[#This Row],[Verschluss - B1 - Recyceltes Material]]="","",VLOOKUP(Table1[[#This Row],[Verschluss - B1 - Recyceltes Material]],'DD FD'!AL:AM,2,FALSE))</f>
        <v/>
      </c>
      <c r="MM274" s="813" t="str">
        <f>IF(Table1[[#This Row],[Verschluss - B1 - Recyceltes Material Anteil (in %)]]="","",Table1[[#This Row],[Verschluss - B1 - Recyceltes Material Anteil (in %)]])</f>
        <v/>
      </c>
      <c r="MN274" s="812" t="str">
        <f>IF(Table1[[#This Row],[Verschluss - B1 - Beschichtung]]="","",VLOOKUP(Table1[[#This Row],[Verschluss - B1 - Beschichtung]],'DD FD'!AE:AF,2,FALSE))</f>
        <v/>
      </c>
      <c r="MO274" s="815" t="str">
        <f>IF(Table1[[#This Row],[Verschluss - B1 - Beschichtung Anteil (in %)]]="","",Table1[[#This Row],[Verschluss - B1 - Beschichtung Anteil (in %)]])</f>
        <v/>
      </c>
      <c r="MP274" s="811" t="str">
        <f>IF(Table1[[#This Row],[Verschluss - B2 - Art]]="","",VLOOKUP(Table1[[#This Row],[Verschluss - B2 - Art]],'DD FD'!D:E,2,FALSE))</f>
        <v/>
      </c>
      <c r="MQ274" s="812" t="str">
        <f>IF(Table1[[#This Row],[Verschluss - B2 - Fraktion]]="","",VLOOKUP(Table1[[#This Row],[Verschluss - B2 - Fraktion]],'DD FD'!H:J,3,FALSE))</f>
        <v/>
      </c>
      <c r="MR274" s="809" t="str">
        <f>IF(Table1[[#This Row],[Verschluss - B2 - Gewicht (in G)]]="","",Table1[[#This Row],[Verschluss - B2 - Gewicht (in G)]])</f>
        <v/>
      </c>
      <c r="MS274" s="809" t="str">
        <f>IF(Table1[[#This Row],[Verschluss - B2 - Lizenzierungs-pflichtig? (X=Ja)]]="","",Table1[[#This Row],[Verschluss - B2 - Lizenzierungs-pflichtig? (X=Ja)]])</f>
        <v/>
      </c>
      <c r="MT274" s="809" t="str">
        <f>IF(Table1[[#This Row],[Verschluss - B2 - Trennbar vom Hauptkörper? (X=Ja)]]="","",Table1[[#This Row],[Verschluss - B2 - Trennbar vom Hauptkörper? (X=Ja)]])</f>
        <v/>
      </c>
      <c r="MU274" s="812" t="str">
        <f>IF(Table1[[#This Row],[Verschluss - B2 - Virgin Material]]="","",VLOOKUP(Table1[[#This Row],[Verschluss - B2 - Virgin Material]],'DD FD'!AJ:AK,2,FALSE))</f>
        <v/>
      </c>
      <c r="MV274" s="813" t="str">
        <f>IF(Table1[[#This Row],[Verschluss - B2 - Virgin Material Anteil (in %)]]="","",Table1[[#This Row],[Verschluss - B2 - Virgin Material Anteil (in %)]])</f>
        <v/>
      </c>
      <c r="MW274" s="812" t="str">
        <f>IF(Table1[[#This Row],[Verschluss - B2 - Recyceltes Material]]="","",VLOOKUP(Table1[[#This Row],[Verschluss - B2 - Recyceltes Material]],'DD FD'!AL:AM,2,FALSE))</f>
        <v/>
      </c>
      <c r="MX274" s="813" t="str">
        <f>IF(Table1[[#This Row],[Verschluss - B2 - Recyceltes Material Anteil (in %)]]="","",Table1[[#This Row],[Verschluss - B2 - Recyceltes Material Anteil (in %)]])</f>
        <v/>
      </c>
      <c r="MY274" s="812" t="str">
        <f>IF(Table1[[#This Row],[Verschluss - B2 - Beschichtung]]="","",VLOOKUP(Table1[[#This Row],[Verschluss - B2 - Beschichtung]],'DD FD'!AE:AF,2,FALSE))</f>
        <v/>
      </c>
      <c r="MZ274" s="815" t="str">
        <f>IF(Table1[[#This Row],[Verschluss - B2 - Beschichtung Anteil (in %)]]="","",Table1[[#This Row],[Verschluss - B2 - Beschichtung Anteil (in %)]])</f>
        <v/>
      </c>
      <c r="NA274" s="811" t="str">
        <f>IF(Table1[[#This Row],[Verschluss - B3 - Art]]="","",VLOOKUP(Table1[[#This Row],[Verschluss - B3 - Art]],'DD FD'!D:E,2,FALSE))</f>
        <v/>
      </c>
      <c r="NB274" s="812" t="str">
        <f>IF(Table1[[#This Row],[Verschluss - B3 - Fraktion]]="","",VLOOKUP(Table1[[#This Row],[Verschluss - B3 - Fraktion]],'DD FD'!H:J,3,FALSE))</f>
        <v/>
      </c>
      <c r="NC274" s="809" t="str">
        <f>IF(Table1[[#This Row],[Verschluss - B3 - Gewicht (in G)]]="","",Table1[[#This Row],[Verschluss - B3 - Gewicht (in G)]])</f>
        <v/>
      </c>
      <c r="ND274" s="809" t="str">
        <f>IF(Table1[[#This Row],[Verschluss - B3 - Lizenzierungs-pflichtig? (X=Ja)]]="","",Table1[[#This Row],[Verschluss - B3 - Lizenzierungs-pflichtig? (X=Ja)]])</f>
        <v/>
      </c>
      <c r="NE274" s="809" t="str">
        <f>IF(Table1[[#This Row],[Verschluss - B3 - Trennbar vom Hauptkörper? (X=Ja)]]="","",Table1[[#This Row],[Verschluss - B3 - Trennbar vom Hauptkörper? (X=Ja)]])</f>
        <v/>
      </c>
      <c r="NF274" s="812" t="str">
        <f>IF(Table1[[#This Row],[Verschluss - B3 - Virgin Material]]="","",VLOOKUP(Table1[[#This Row],[Verschluss - B3 - Virgin Material]],'DD FD'!AJ:AK,2,FALSE))</f>
        <v/>
      </c>
      <c r="NG274" s="813" t="str">
        <f>IF(Table1[[#This Row],[Verschluss - B3 - Virgin Material Anteil (in %)]]="","",Table1[[#This Row],[Verschluss - B3 - Virgin Material Anteil (in %)]])</f>
        <v/>
      </c>
      <c r="NH274" s="812" t="str">
        <f>IF(Table1[[#This Row],[Verschluss - B3 - Recyceltes Material]]="","",VLOOKUP(Table1[[#This Row],[Verschluss - B3 - Recyceltes Material]],'DD FD'!AL:AM,2,FALSE))</f>
        <v/>
      </c>
      <c r="NI274" s="813" t="str">
        <f>IF(Table1[[#This Row],[Verschluss - B3 - Recyceltes Material Anteil (in %)]]="","",Table1[[#This Row],[Verschluss - B3 - Recyceltes Material Anteil (in %)]])</f>
        <v/>
      </c>
      <c r="NJ274" s="812" t="str">
        <f>IF(Table1[[#This Row],[Verschluss - B3 - Beschichtung]]="","",VLOOKUP(Table1[[#This Row],[Verschluss - B3 - Beschichtung]],'DD FD'!AE:AF,2,FALSE))</f>
        <v/>
      </c>
      <c r="NK274" s="815" t="str">
        <f>IF(Table1[[#This Row],[Verschluss - B3 - Beschichtung Anteil (in %)]]="","",Table1[[#This Row],[Verschluss - B3 - Beschichtung Anteil (in %)]])</f>
        <v/>
      </c>
      <c r="NL274" s="811" t="str">
        <f>IF(Table1[[#This Row],[Etikett - B1 - Art]]="","",VLOOKUP(Table1[[#This Row],[Etikett - B1 - Art]],'DD FD'!F:G,2,FALSE))</f>
        <v/>
      </c>
      <c r="NM274" s="812" t="str">
        <f>IF(Table1[[#This Row],[Etikett - B1 - Fraktion]]="","",VLOOKUP(Table1[[#This Row],[Etikett - B1 - Fraktion]],'DD FD'!H:J,3,FALSE))</f>
        <v/>
      </c>
      <c r="NN274" s="809" t="str">
        <f>IF(Table1[[#This Row],[Etikett - B1 - Gewicht (in G)]]="","",Table1[[#This Row],[Etikett - B1 - Gewicht (in G)]])</f>
        <v/>
      </c>
      <c r="NO274" s="809" t="str">
        <f>IF(Table1[[#This Row],[Etikett - B1 - Lizenzierungs-pflichtig? (X=Ja)]]="","",Table1[[#This Row],[Etikett - B1 - Lizenzierungs-pflichtig? (X=Ja)]])</f>
        <v/>
      </c>
      <c r="NP274" s="809" t="str">
        <f>IF(Table1[[#This Row],[Etikett - B1 - Trennbar vom Hauptkörper? (X=Ja)]]="","",Table1[[#This Row],[Etikett - B1 - Trennbar vom Hauptkörper? (X=Ja)]])</f>
        <v/>
      </c>
      <c r="NQ274" s="812" t="str">
        <f>IF(Table1[[#This Row],[Etikett - B1 - Virgin Material]]="","",VLOOKUP(Table1[[#This Row],[Etikett - B1 - Virgin Material]],'DD FD'!AJ:AK,2,FALSE))</f>
        <v/>
      </c>
      <c r="NR274" s="813" t="str">
        <f>IF(Table1[[#This Row],[Etikett - B1 - Virgin Material Anteil (in %)]]="","",Table1[[#This Row],[Etikett - B1 - Virgin Material Anteil (in %)]])</f>
        <v/>
      </c>
      <c r="NS274" s="812" t="str">
        <f>IF(Table1[[#This Row],[Etikett - B1 - Recyceltes Material]]="","",VLOOKUP(Table1[[#This Row],[Etikett - B1 - Recyceltes Material]],'DD FD'!AL:AM,2,FALSE))</f>
        <v/>
      </c>
      <c r="NT274" s="813" t="str">
        <f>IF(Table1[[#This Row],[Etikett - B1 - Recyceltes Material Anteil (in %)]]="","",Table1[[#This Row],[Etikett - B1 - Recyceltes Material Anteil (in %)]])</f>
        <v/>
      </c>
      <c r="NU274" s="812" t="str">
        <f>IF(Table1[[#This Row],[Etikett - B1 - Beschichtung]]="","",VLOOKUP(Table1[[#This Row],[Etikett - B1 - Beschichtung]],'DD FD'!AE:AF,2,FALSE))</f>
        <v/>
      </c>
      <c r="NV274" s="815" t="str">
        <f>IF(Table1[[#This Row],[Etikett - B1 - Beschichtung Anteil (in %)]]="","",Table1[[#This Row],[Etikett - B1 - Beschichtung Anteil (in %)]])</f>
        <v/>
      </c>
      <c r="NW274" s="811" t="str">
        <f>IF(Table1[[#This Row],[Etikett - B2 - Art]]="","",VLOOKUP(Table1[[#This Row],[Etikett - B2 - Art]],'DD FD'!F:G,2,FALSE))</f>
        <v/>
      </c>
      <c r="NX274" s="812" t="str">
        <f>IF(Table1[[#This Row],[Etikett - B2 - Fraktion]]="","",VLOOKUP(Table1[[#This Row],[Etikett - B2 - Fraktion]],'DD FD'!H:J,3,FALSE))</f>
        <v/>
      </c>
      <c r="NY274" s="809" t="str">
        <f>IF(Table1[[#This Row],[Etikett - B2 - Gewicht (in G)]]="","",Table1[[#This Row],[Etikett - B2 - Gewicht (in G)]])</f>
        <v/>
      </c>
      <c r="NZ274" s="809" t="str">
        <f>IF(Table1[[#This Row],[Etikett - B2 - Lizenzierungs-pflichtig? (X=Ja)]]="","",Table1[[#This Row],[Etikett - B2 - Lizenzierungs-pflichtig? (X=Ja)]])</f>
        <v/>
      </c>
      <c r="OA274" s="809" t="str">
        <f>IF(Table1[[#This Row],[Etikett - B2 - Trennbar vom Hauptkörper? (X=Ja)]]="","",Table1[[#This Row],[Etikett - B2 - Trennbar vom Hauptkörper? (X=Ja)]])</f>
        <v/>
      </c>
      <c r="OB274" s="812" t="str">
        <f>IF(Table1[[#This Row],[Etikett - B2 - Virgin Material]]="","",VLOOKUP(Table1[[#This Row],[Etikett - B2 - Virgin Material]],'DD FD'!AJ:AK,2,FALSE))</f>
        <v/>
      </c>
      <c r="OC274" s="813" t="str">
        <f>IF(Table1[[#This Row],[Etikett - B2 - Virgin Material Anteil (in %)]]="","",Table1[[#This Row],[Etikett - B2 - Virgin Material Anteil (in %)]])</f>
        <v/>
      </c>
      <c r="OD274" s="812" t="str">
        <f>IF(Table1[[#This Row],[Etikett - B2 - Recyceltes Material]]="","",VLOOKUP(Table1[[#This Row],[Etikett - B2 - Recyceltes Material]],'DD FD'!AL:AM,2,FALSE))</f>
        <v/>
      </c>
      <c r="OE274" s="813" t="str">
        <f>IF(Table1[[#This Row],[Etikett - B2 - Recyceltes Material Anteil (in %)]]="","",Table1[[#This Row],[Etikett - B2 - Recyceltes Material Anteil (in %)]])</f>
        <v/>
      </c>
      <c r="OF274" s="812" t="str">
        <f>IF(Table1[[#This Row],[Etikett - B2 - Beschichtung]]="","",VLOOKUP(Table1[[#This Row],[Etikett - B2 - Beschichtung]],'DD FD'!AE:AF,2,FALSE))</f>
        <v/>
      </c>
      <c r="OG274" s="815" t="str">
        <f>IF(Table1[[#This Row],[Etikett - B2 - Beschichtung Anteil (in %)]]="","",Table1[[#This Row],[Etikett - B2 - Beschichtung Anteil (in %)]])</f>
        <v/>
      </c>
      <c r="OH274" s="811" t="str">
        <f>IF(Table1[[#This Row],[Etikett - B3 - Art]]="","",VLOOKUP(Table1[[#This Row],[Etikett - B3 - Art]],'DD FD'!F:G,2,FALSE))</f>
        <v/>
      </c>
      <c r="OI274" s="812" t="str">
        <f>IF(Table1[[#This Row],[Etikett - B3 - Fraktion]]="","",VLOOKUP(Table1[[#This Row],[Etikett - B3 - Fraktion]],'DD FD'!H:J,3,FALSE))</f>
        <v/>
      </c>
      <c r="OJ274" s="809" t="str">
        <f>IF(Table1[[#This Row],[Etikett - B3 - Gewicht (in G)]]="","",Table1[[#This Row],[Etikett - B3 - Gewicht (in G)]])</f>
        <v/>
      </c>
      <c r="OK274" s="809" t="str">
        <f>IF(Table1[[#This Row],[Etikett - B3 - Lizenzierungs-pflichtig? (X=Ja)]]="","",Table1[[#This Row],[Etikett - B3 - Lizenzierungs-pflichtig? (X=Ja)]])</f>
        <v/>
      </c>
      <c r="OL274" s="809" t="str">
        <f>IF(Table1[[#This Row],[Etikett - B3 - Trennbar vom Hauptkörper? (X=Ja)]]="","",Table1[[#This Row],[Etikett - B3 - Trennbar vom Hauptkörper? (X=Ja)]])</f>
        <v/>
      </c>
      <c r="OM274" s="812" t="str">
        <f>IF(Table1[[#This Row],[Etikett - B3 - Virgin Material]]="","",VLOOKUP(Table1[[#This Row],[Etikett - B3 - Virgin Material]],'DD FD'!AJ:AK,2,FALSE))</f>
        <v/>
      </c>
      <c r="ON274" s="813" t="str">
        <f>IF(Table1[[#This Row],[Etikett - B3 - Virgin Material Anteil (in %)]]="","",Table1[[#This Row],[Etikett - B3 - Virgin Material Anteil (in %)]])</f>
        <v/>
      </c>
      <c r="OO274" s="812" t="str">
        <f>IF(Table1[[#This Row],[Etikett - B3 - Recyceltes Material]]="","",VLOOKUP(Table1[[#This Row],[Etikett - B3 - Recyceltes Material]],'DD FD'!AL:AM,2,FALSE))</f>
        <v/>
      </c>
      <c r="OP274" s="813" t="str">
        <f>IF(Table1[[#This Row],[Etikett - B3 - Recyceltes Material Anteil (in %)]]="","",Table1[[#This Row],[Etikett - B3 - Recyceltes Material Anteil (in %)]])</f>
        <v/>
      </c>
      <c r="OQ274" s="812" t="str">
        <f>IF(Table1[[#This Row],[Etikett - B3 - Beschichtung]]="","",VLOOKUP(Table1[[#This Row],[Etikett - B3 - Beschichtung]],'DD FD'!AE:AF,2,FALSE))</f>
        <v/>
      </c>
      <c r="OR274" s="861" t="str">
        <f>IF(Table1[[#This Row],[Etikett - B3 - Beschichtung Anteil (in %)]]="","",Table1[[#This Row],[Etikett - B3 - Beschichtung Anteil (in %)]])</f>
        <v/>
      </c>
      <c r="OS274" s="866">
        <f>ROUNDUP(SUM(
IF(AND(LB274='DD FD'!$J$7,LD274='DD FD'!$AI$3),LC274,0),
IF(AND(LL274='DD FD'!$J$7,LN274='DD FD'!$AI$3),LM274,0),
IF(AND(LV274='DD FD'!$J$7,LX274='DD FD'!$AI$3),LW274,0),
IF(AND(MF274='DD FD'!$J$7,MH274='DD FD'!$AI$3),MG274,0),
IF(AND(MQ274='DD FD'!$J$7,MS274='DD FD'!$AI$3),MR274,0),
IF(AND(NB274='DD FD'!$J$7,ND274='DD FD'!$AI$3),NC274,0),
IF(AND(NM274='DD FD'!$J$7,NO274='DD FD'!$AI$3),NN274,0),
IF(AND(NX274='DD FD'!$J$7,NZ274='DD FD'!$AI$3),NY274,0),
IF(AND(OI274='DD FD'!$J$7,OK274='DD FD'!$AI$3),OJ274,0),
),2)</f>
        <v>0</v>
      </c>
      <c r="OT274" s="865">
        <f>ROUNDUP(SUM(
IF(AND(LB274='DD FD'!$J$6,LD274='DD FD'!$AI$3),LC274,0),
IF(AND(LL274='DD FD'!$J$6,LN274='DD FD'!$AI$3),LM274,0),
IF(AND(LV274='DD FD'!$J$6,LX274='DD FD'!$AI$3),LW274,0),
IF(AND(MF274='DD FD'!$J$6,MH274='DD FD'!$AI$3),MG274,0),
IF(AND(MQ274='DD FD'!$J$6,MS274='DD FD'!$AI$3),MR274,0),
IF(AND(NB274='DD FD'!$J$6,ND274='DD FD'!$AI$3),NC274,0),
IF(AND(NM274='DD FD'!$J$6,NO274='DD FD'!$AI$3),NN274,0),
IF(AND(NX274='DD FD'!$J$6,NZ274='DD FD'!$AI$3),NY274,0),
IF(AND(OI274='DD FD'!$J$6,OK274='DD FD'!$AI$3),OJ274,0),
),2)</f>
        <v>0</v>
      </c>
      <c r="OU274" s="865">
        <f>ROUNDUP(SUM(
IF(AND(LB274='DD FD'!$J$10,LD274='DD FD'!$AI$3),LC274,0),
IF(AND(LL274='DD FD'!$J$10,LN274='DD FD'!$AI$3),LM274,0),
IF(AND(LV274='DD FD'!$J$10,LX274='DD FD'!$AI$3),LW274,0),
IF(AND(MF274='DD FD'!$J$10,MH274='DD FD'!$AI$3),MG274,0),
IF(AND(MQ274='DD FD'!$J$10,MS274='DD FD'!$AI$3),MR274,0),
IF(AND(NB274='DD FD'!$J$10,ND274='DD FD'!$AI$3),NC274,0),
IF(AND(NM274='DD FD'!$J$10,NO274='DD FD'!$AI$3),NN274,0),
IF(AND(NX274='DD FD'!$J$10,NZ274='DD FD'!$AI$3),NY274,0),
IF(AND(OI274='DD FD'!$J$10,OK274='DD FD'!$AI$3),OJ274,0),
),2)</f>
        <v>0</v>
      </c>
      <c r="OV274" s="865">
        <f>ROUNDUP(SUM(
IF(AND(LB274='DD FD'!$J$8,LD274='DD FD'!$AI$3),LC274,0),
IF(AND(LL274='DD FD'!$J$8,LN274='DD FD'!$AI$3),LM274,0),
IF(AND(LV274='DD FD'!$J$8,LX274='DD FD'!$AI$3),LW274,0),
IF(AND(MF274='DD FD'!$J$8,MH274='DD FD'!$AI$3),MG274,0),
IF(AND(MQ274='DD FD'!$J$8,MS274='DD FD'!$AI$3),MR274,0),
IF(AND(NB274='DD FD'!$J$8,ND274='DD FD'!$AI$3),NC274,0),
IF(AND(NM274='DD FD'!$J$8,NO274='DD FD'!$AI$3),NN274,0),
IF(AND(NX274='DD FD'!$J$8,NZ274='DD FD'!$AI$3),NY274,0),
IF(AND(OI274='DD FD'!$J$8,OK274='DD FD'!$AI$3),OJ274,0),
),2)</f>
        <v>0</v>
      </c>
      <c r="OW274" s="865">
        <f>ROUNDUP(SUM(
IF(AND(LB274='DD FD'!$J$5,LD274='DD FD'!$AI$3),LC274,0),
IF(AND(LL274='DD FD'!$J$5,LN274='DD FD'!$AI$3),LM274,0),
IF(AND(LV274='DD FD'!$J$5,LX274='DD FD'!$AI$3),LW274,0),
IF(AND(MF274='DD FD'!$J$5,MH274='DD FD'!$AI$3),MG274,0),
IF(AND(MQ274='DD FD'!$J$5,MS274='DD FD'!$AI$3),MR274,0),
IF(AND(NB274='DD FD'!$J$5,ND274='DD FD'!$AI$3),NC274,0),
IF(AND(NM274='DD FD'!$J$5,NO274='DD FD'!$AI$3),NN274,0),
IF(AND(NX274='DD FD'!$J$5,NZ274='DD FD'!$AI$3),NY274,0),
IF(AND(OI274='DD FD'!$J$5,OK274='DD FD'!$AI$3),OJ274,0),
),2)</f>
        <v>0</v>
      </c>
      <c r="OX274" s="865">
        <f>ROUNDUP(SUM(
IF(AND(LB274='DD FD'!$J$9,LD274='DD FD'!$AI$3),LC274,0),
IF(AND(LL274='DD FD'!$J$9,LN274='DD FD'!$AI$3),LM274,0),
IF(AND(LV274='DD FD'!$J$9,LX274='DD FD'!$AI$3),LW274,0),
IF(AND(MF274='DD FD'!$J$9,MH274='DD FD'!$AI$3),MG274,0),
IF(AND(MQ274='DD FD'!$J$9,MS274='DD FD'!$AI$3),MR274,0),
IF(AND(NB274='DD FD'!$J$9,ND274='DD FD'!$AI$3),NC274,0),
IF(AND(NM274='DD FD'!$J$9,NO274='DD FD'!$AI$3),NN274,0),
IF(AND(NX274='DD FD'!$J$9,NZ274='DD FD'!$AI$3),NY274,0),
IF(AND(OI274='DD FD'!$J$9,OK274='DD FD'!$AI$3),OJ274,0),
),2)</f>
        <v>0</v>
      </c>
      <c r="OY274" s="865">
        <f>ROUNDUP(SUM(
IF(AND(LB274='DD FD'!$J$4,LD274='DD FD'!$AI$3),LC274,0),
IF(AND(LL274='DD FD'!$J$4,LN274='DD FD'!$AI$3),LM274,0),
IF(AND(LV274='DD FD'!$J$4,LX274='DD FD'!$AI$3),LW274,0),
IF(AND(MF274='DD FD'!$J$4,MH274='DD FD'!$AI$3),MG274,0),
IF(AND(MQ274='DD FD'!$J$4,MS274='DD FD'!$AI$3),MR274,0),
IF(AND(NB274='DD FD'!$J$4,ND274='DD FD'!$AI$3),NC274,0),
IF(AND(NM274='DD FD'!$J$4,NO274='DD FD'!$AI$3),NN274,0),
IF(AND(NX274='DD FD'!$J$4,NZ274='DD FD'!$AI$3),NY274,0),
IF(AND(OI274='DD FD'!$J$4,OK274='DD FD'!$AI$3),OJ274,0),
),2)</f>
        <v>0</v>
      </c>
      <c r="OZ274" s="867">
        <f>ROUNDUP(SUM(
IF(AND(LB274='DD FD'!$J$11,LD274='DD FD'!$AI$3),LC274,0),
IF(AND(LL274='DD FD'!$J$11,LN274='DD FD'!$AI$3),LM274,0),
IF(AND(LV274='DD FD'!$J$11,LX274='DD FD'!$AI$3),LW274,0),
IF(AND(MF274='DD FD'!$J$11,MH274='DD FD'!$AI$3),MG274,0),
IF(AND(MQ274='DD FD'!$J$11,MS274='DD FD'!$AI$3),MR274,0),
IF(AND(NB274='DD FD'!$J$11,ND274='DD FD'!$AI$3),NC274,0),
IF(AND(NM274='DD FD'!$J$11,NO274='DD FD'!$AI$3),NN274,0),
IF(AND(NX274='DD FD'!$J$11,NZ274='DD FD'!$AI$3),NY274,0),
IF(AND(OI274='DD FD'!$J$11,OK274='DD FD'!$AI$3),OJ274,0),
),2)</f>
        <v>0</v>
      </c>
    </row>
    <row r="275" spans="1:416">
      <c r="A275" s="663"/>
      <c r="B275" s="182"/>
      <c r="C275" s="282"/>
      <c r="D275" s="282"/>
      <c r="E275" s="183"/>
      <c r="F275" s="355"/>
      <c r="G275" s="359"/>
      <c r="H275" s="664"/>
      <c r="I275" s="173"/>
      <c r="J275" s="161" t="str">
        <f t="shared" si="108"/>
        <v/>
      </c>
      <c r="K275" s="633" t="str">
        <f t="shared" si="125"/>
        <v/>
      </c>
      <c r="L275" s="636"/>
      <c r="M275" s="124" t="str">
        <f t="shared" si="126"/>
        <v/>
      </c>
      <c r="N275" s="125" t="str">
        <f t="shared" si="109"/>
        <v/>
      </c>
      <c r="O275" s="175"/>
      <c r="P275" s="175"/>
      <c r="Q275" s="126" t="str">
        <f t="shared" si="127"/>
        <v/>
      </c>
      <c r="R275" s="184"/>
      <c r="S275" s="184"/>
      <c r="T275" s="182"/>
      <c r="U275" s="182"/>
      <c r="V275" s="182"/>
      <c r="W275" s="358"/>
      <c r="X275" s="182"/>
      <c r="Y275" s="183"/>
      <c r="Z275" s="123"/>
      <c r="AA275" s="176"/>
      <c r="AB275" s="176"/>
      <c r="AC275" s="176"/>
      <c r="AD275" s="176"/>
      <c r="AE275" s="176"/>
      <c r="AF275" s="176"/>
      <c r="AG275" s="127" t="str">
        <f t="shared" si="128"/>
        <v/>
      </c>
      <c r="AH275" s="127" t="str">
        <f t="shared" si="129"/>
        <v/>
      </c>
      <c r="AI275" s="370"/>
      <c r="AJ275" s="635"/>
      <c r="AK275" s="619" t="str">
        <f t="shared" si="130"/>
        <v/>
      </c>
      <c r="AL275" s="124" t="str">
        <f t="shared" si="110"/>
        <v/>
      </c>
      <c r="AM275" s="124" t="str">
        <f t="shared" si="111"/>
        <v/>
      </c>
      <c r="AN275" s="124" t="str">
        <f t="shared" si="112"/>
        <v/>
      </c>
      <c r="AO275" s="124" t="str">
        <f t="shared" si="113"/>
        <v/>
      </c>
      <c r="AP275" s="184"/>
      <c r="AQ275" s="182"/>
      <c r="AR275" s="182"/>
      <c r="AS275" s="182"/>
      <c r="AT275" s="182"/>
      <c r="AU275" s="127" t="str">
        <f t="shared" si="114"/>
        <v/>
      </c>
      <c r="AV275" s="354"/>
      <c r="AW275" s="127" t="str">
        <f t="shared" si="115"/>
        <v/>
      </c>
      <c r="AX275" s="144" t="str">
        <f t="shared" si="116"/>
        <v/>
      </c>
      <c r="AY275" s="182"/>
      <c r="AZ275" s="23"/>
      <c r="BA275" s="23"/>
      <c r="BB275" s="183"/>
      <c r="BC275" s="622"/>
      <c r="BD275" s="649" t="str">
        <f t="shared" si="131"/>
        <v/>
      </c>
      <c r="BE275" s="354"/>
      <c r="BF275" s="192" t="str">
        <f t="shared" si="132"/>
        <v/>
      </c>
      <c r="BG275" s="159"/>
      <c r="BH275" s="159"/>
      <c r="BI275" s="182"/>
      <c r="BJ275" s="194"/>
      <c r="BK275" s="194"/>
      <c r="BL275" s="194"/>
      <c r="BM275" s="127" t="str">
        <f t="shared" si="117"/>
        <v/>
      </c>
      <c r="BN275" s="194"/>
      <c r="BO275" s="178" t="str">
        <f t="shared" si="118"/>
        <v/>
      </c>
      <c r="BP275" s="191"/>
      <c r="BQ275" s="182"/>
      <c r="BR275" s="23"/>
      <c r="BS275" s="23"/>
      <c r="BT275" s="23"/>
      <c r="BU275" s="651"/>
      <c r="BV275" s="647"/>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633" t="str">
        <f t="shared" si="133"/>
        <v/>
      </c>
      <c r="DY275" s="736"/>
      <c r="DZ275" s="334"/>
      <c r="EA275" s="736"/>
      <c r="EB275" s="197"/>
      <c r="EC275" s="194"/>
      <c r="ED275" s="197"/>
      <c r="EE275" s="197"/>
      <c r="EF275" s="194"/>
      <c r="EG275" s="194"/>
      <c r="EH275" s="194"/>
      <c r="EI275" s="123" t="str">
        <f t="shared" si="119"/>
        <v/>
      </c>
      <c r="EJ275" s="194"/>
      <c r="EK275" s="620" t="str">
        <f t="shared" si="120"/>
        <v/>
      </c>
      <c r="EL275" s="756"/>
      <c r="EM275" s="620" t="str">
        <f t="shared" si="134"/>
        <v/>
      </c>
      <c r="EN275" s="733"/>
      <c r="EO275" s="163"/>
      <c r="EP275" s="163"/>
      <c r="EQ275" s="163"/>
      <c r="ER275" s="163"/>
      <c r="ES275" s="163"/>
      <c r="ET275" s="163"/>
      <c r="EU275" s="163"/>
      <c r="EV275" s="163"/>
      <c r="EW275" s="163"/>
      <c r="EX275" s="163"/>
      <c r="EY275" s="163"/>
      <c r="EZ275" s="163"/>
      <c r="FA275" s="163"/>
      <c r="FB275" s="163"/>
      <c r="FC275" s="742"/>
      <c r="FD275" s="648" t="str">
        <f t="shared" si="121"/>
        <v/>
      </c>
      <c r="FE275" s="183"/>
      <c r="FF275" s="201"/>
      <c r="FG275" s="201"/>
      <c r="FH275" s="201"/>
      <c r="FI275" s="201"/>
      <c r="FJ275" s="201"/>
      <c r="FK275" s="201"/>
      <c r="FL275" s="182"/>
      <c r="FM275" s="182"/>
      <c r="FN275" s="334"/>
      <c r="FO275" s="123" t="str">
        <f t="shared" si="122"/>
        <v/>
      </c>
      <c r="FP275" s="889" t="str">
        <f>IF(Table1[[#This Row],[Baumwollanteil (in %)]]&lt;&gt;"","05","")</f>
        <v/>
      </c>
      <c r="FQ275" s="999"/>
      <c r="FR275" s="179" t="str">
        <f t="shared" si="123"/>
        <v/>
      </c>
      <c r="FS275" s="175"/>
      <c r="FT275" s="175"/>
      <c r="FU275" s="175"/>
      <c r="FV275" s="745" t="str">
        <f t="shared" si="124"/>
        <v/>
      </c>
      <c r="FZ275" s="24"/>
      <c r="GA275" s="24"/>
      <c r="GC275" s="1010" t="str">
        <f>IF(Table1[[#This Row],[Global Trade Item Number (GTIN)]]="","",Table1[[#This Row],[Global Trade Item Number (GTIN)]])</f>
        <v/>
      </c>
      <c r="GD275" s="790" t="str">
        <f>IF(Table1[[#This Row],[WAWI-Nr./ Kreditoren-Nummer
(ASDV)]]&lt;&gt;"",Table1[[#This Row],[WAWI-Nr./ Kreditoren-Nummer
(ASDV)]],"")</f>
        <v/>
      </c>
      <c r="GE275" s="190"/>
      <c r="GF275" s="790" t="str">
        <f>IF(Table1[[#This Row],[Gültig ab (Datum)]]&lt;&gt;"","31.12.9999","")</f>
        <v/>
      </c>
      <c r="GG275" s="190"/>
      <c r="GH275" s="190"/>
      <c r="GI275" s="616"/>
      <c r="GJ275" s="765"/>
      <c r="GK275" s="763"/>
      <c r="GL275" s="617"/>
      <c r="GM275" s="617"/>
      <c r="GN275" s="617"/>
      <c r="GO275" s="617"/>
      <c r="GP275" s="617"/>
      <c r="GQ275" s="775"/>
      <c r="GR275" s="771"/>
      <c r="GS275" s="159"/>
      <c r="GT275" s="610"/>
      <c r="GU275" s="610"/>
      <c r="GV275" s="610"/>
      <c r="GW275" s="610"/>
      <c r="GX275" s="610"/>
      <c r="GY275" s="610"/>
      <c r="GZ275" s="610"/>
      <c r="HA275" s="610"/>
      <c r="HB275" s="771"/>
      <c r="HC275" s="610"/>
      <c r="HD275" s="610"/>
      <c r="HE275" s="610"/>
      <c r="HF275" s="610"/>
      <c r="HG275" s="610"/>
      <c r="HH275" s="610"/>
      <c r="HI275" s="610"/>
      <c r="HJ275" s="610"/>
      <c r="HK275" s="610"/>
      <c r="HL275" s="771"/>
      <c r="HM275" s="610"/>
      <c r="HN275" s="610"/>
      <c r="HO275" s="610"/>
      <c r="HP275" s="610"/>
      <c r="HQ275" s="610"/>
      <c r="HR275" s="610"/>
      <c r="HS275" s="610"/>
      <c r="HT275" s="610"/>
      <c r="HU275" s="610"/>
      <c r="HV275" s="771"/>
      <c r="HW275" s="610"/>
      <c r="HX275" s="610"/>
      <c r="HY275" s="610"/>
      <c r="HZ275" s="610"/>
      <c r="IA275" s="610"/>
      <c r="IB275" s="610"/>
      <c r="IC275" s="610"/>
      <c r="ID275" s="610"/>
      <c r="IE275" s="610"/>
      <c r="IF275" s="610"/>
      <c r="IG275" s="771"/>
      <c r="IH275" s="610"/>
      <c r="II275" s="610"/>
      <c r="IJ275" s="610"/>
      <c r="IK275" s="610"/>
      <c r="IL275" s="610"/>
      <c r="IM275" s="610"/>
      <c r="IN275" s="610"/>
      <c r="IO275" s="610"/>
      <c r="IP275" s="610"/>
      <c r="IQ275" s="610"/>
      <c r="IR275" s="771"/>
      <c r="IS275" s="610"/>
      <c r="IT275" s="610"/>
      <c r="IU275" s="610"/>
      <c r="IV275" s="610"/>
      <c r="IW275" s="610"/>
      <c r="IX275" s="610"/>
      <c r="IY275" s="610"/>
      <c r="IZ275" s="610"/>
      <c r="JA275" s="610"/>
      <c r="JB275" s="610"/>
      <c r="JC275" s="771"/>
      <c r="JD275" s="610"/>
      <c r="JE275" s="610"/>
      <c r="JF275" s="610"/>
      <c r="JG275" s="610"/>
      <c r="JH275" s="610"/>
      <c r="JI275" s="610"/>
      <c r="JJ275" s="610"/>
      <c r="JK275" s="610"/>
      <c r="JL275" s="610"/>
      <c r="JM275" s="827"/>
      <c r="JN275" s="771"/>
      <c r="JO275" s="610"/>
      <c r="JP275" s="610"/>
      <c r="JQ275" s="610"/>
      <c r="JR275" s="610"/>
      <c r="JS275" s="610"/>
      <c r="JT275" s="610"/>
      <c r="JU275" s="610"/>
      <c r="JV275" s="610"/>
      <c r="JW275" s="610"/>
      <c r="JX275" s="610"/>
      <c r="JY275" s="771"/>
      <c r="JZ275" s="610"/>
      <c r="KA275" s="610"/>
      <c r="KB275" s="610"/>
      <c r="KC275" s="610"/>
      <c r="KD275" s="610"/>
      <c r="KE275" s="610"/>
      <c r="KF275" s="610"/>
      <c r="KG275" s="610"/>
      <c r="KH275" s="610"/>
      <c r="KI275" s="610"/>
      <c r="KL275" s="803" t="str">
        <f>IF(Table1[[#This Row],[GTIN]]&lt;&gt;"",Table1[[#This Row],[GTIN]],"")</f>
        <v/>
      </c>
      <c r="KM275" s="804" t="str">
        <f>Table1[[#This Row],[Kreditor]]</f>
        <v/>
      </c>
      <c r="KN275" s="805" t="str">
        <f>IF(Table1[[#This Row],[Gültig ab (Datum)]]&lt;&gt;"",Table1[[#This Row],[Gültig ab (Datum)]],"")</f>
        <v/>
      </c>
      <c r="KO275" s="805" t="str">
        <f>Table1[[#This Row],[Gültig bis]]</f>
        <v/>
      </c>
      <c r="KP275" s="818" t="str">
        <f>IF(Table1[[#This Row],[Artikel verpackt? 
(X=Ja)]]="","",Table1[[#This Row],[Artikel verpackt? 
(X=Ja)]])</f>
        <v/>
      </c>
      <c r="KQ275" s="806" t="str">
        <f>IF(Table1[[#This Row],[Verpackung recyclingfähig?
(X=Ja)]]="","",Table1[[#This Row],[Verpackung recyclingfähig?
(X=Ja)]])</f>
        <v/>
      </c>
      <c r="KR275" s="807"/>
      <c r="KS275" s="808"/>
      <c r="KT275" s="809"/>
      <c r="KU275" s="809"/>
      <c r="KV275" s="809"/>
      <c r="KW275" s="809"/>
      <c r="KX275" s="809"/>
      <c r="KY275" s="809"/>
      <c r="KZ275" s="810"/>
      <c r="LA275" s="811" t="str">
        <f>IF(Table1[[#This Row],[Hauptkörper - B1 - Art]]="","",VLOOKUP(Table1[[#This Row],[Hauptkörper - B1 - Art]],'DD FD'!B:C,2,FALSE))</f>
        <v/>
      </c>
      <c r="LB275" s="812" t="str">
        <f>IF(Table1[[#This Row],[Hauptkörper - B1 - Fraktion]]="","",VLOOKUP(Table1[[#This Row],[Hauptkörper - B1 - Fraktion]],'DD FD'!H:J,3,FALSE))</f>
        <v/>
      </c>
      <c r="LC275" s="809" t="str">
        <f>IF(Table1[[#This Row],[Hauptkörper - B1 - Gewicht
(in G)]]="","",Table1[[#This Row],[Hauptkörper - B1 - Gewicht
(in G)]])</f>
        <v/>
      </c>
      <c r="LD275" s="809" t="str">
        <f>IF(Table1[[#This Row],[Hauptkörper - B1 - Lizenzierungs-pflichtig? (X=Ja)]]="","",Table1[[#This Row],[Hauptkörper - B1 - Lizenzierungs-pflichtig? (X=Ja)]])</f>
        <v/>
      </c>
      <c r="LE275" s="812" t="str">
        <f>IF(Table1[[#This Row],[Hauptkörper - B1 - Virgin Material]]="","",VLOOKUP(Table1[[#This Row],[Hauptkörper - B1 - Virgin Material]],'DD FD'!AJ:AK,2,FALSE))</f>
        <v/>
      </c>
      <c r="LF275" s="813" t="str">
        <f>IF(Table1[[#This Row],[Hauptkörper - B1 - Virgin Material Anteil (in %)]]="","",Table1[[#This Row],[Hauptkörper - B1 - Virgin Material Anteil (in %)]])</f>
        <v/>
      </c>
      <c r="LG275" s="812" t="str">
        <f>IF(Table1[[#This Row],[Hauptkörper - B1 - Recyceltes Material]]="","",VLOOKUP(Table1[[#This Row],[Hauptkörper - B1 - Recyceltes Material]],'DD FD'!AL:AM,2,FALSE))</f>
        <v/>
      </c>
      <c r="LH275" s="813" t="str">
        <f>IF(Table1[[#This Row],[Hauptkörper - B1 - Recyceltes Material Anteil (in %)]]="","",Table1[[#This Row],[Hauptkörper - B1 - Recyceltes Material Anteil (in %)]])</f>
        <v/>
      </c>
      <c r="LI275" s="814" t="str">
        <f>IF(Table1[[#This Row],[Hauptkörper - B1 - Beschichtung]]="","",VLOOKUP(Table1[[#This Row],[Hauptkörper - B1 - Beschichtung]],'DD FD'!AE:AF,2,FALSE))</f>
        <v/>
      </c>
      <c r="LJ275" s="815" t="str">
        <f>IF(Table1[[#This Row],[Hauptkörper - B1 - Beschichtung Anteil (in %)]]="","",Table1[[#This Row],[Hauptkörper - B1 - Beschichtung Anteil (in %)]])</f>
        <v/>
      </c>
      <c r="LK275" s="811" t="str">
        <f>IF(Table1[[#This Row],[Hauptkörper - B2 - Art]]="","",VLOOKUP(Table1[[#This Row],[Hauptkörper - B2 - Art]],'DD FD'!B:C,2,FALSE))</f>
        <v/>
      </c>
      <c r="LL275" s="812" t="str">
        <f>IF(Table1[[#This Row],[Hauptkörper - B2 - Fraktion]]="","",VLOOKUP(Table1[[#This Row],[Hauptkörper - B2 - Fraktion]],'DD FD'!H:J,3,FALSE))</f>
        <v/>
      </c>
      <c r="LM275" s="809" t="str">
        <f>IF(Table1[[#This Row],[Hauptkörper - B2 - Gewicht
(in G)]]="","",Table1[[#This Row],[Hauptkörper - B2 - Gewicht
(in G)]])</f>
        <v/>
      </c>
      <c r="LN275" s="809" t="str">
        <f>IF(Table1[[#This Row],[Hauptkörper - B2 - Lizenzierungs-pflichtig? (X=Ja)]]="","",Table1[[#This Row],[Hauptkörper - B2 - Lizenzierungs-pflichtig? (X=Ja)]])</f>
        <v/>
      </c>
      <c r="LO275" s="812" t="str">
        <f>IF(Table1[[#This Row],[Hauptkörper - B2 - Virgin Material]]="","",VLOOKUP(Table1[[#This Row],[Hauptkörper - B2 - Virgin Material]],'DD FD'!AJ:AK,2,FALSE))</f>
        <v/>
      </c>
      <c r="LP275" s="813" t="str">
        <f>IF(Table1[[#This Row],[Hauptkörper - B2 - Virgin Material Anteil (in %)]]="","",Table1[[#This Row],[Hauptkörper - B2 - Virgin Material Anteil (in %)]])</f>
        <v/>
      </c>
      <c r="LQ275" s="812" t="str">
        <f>IF(Table1[[#This Row],[Hauptkörper - B2 - Recyceltes Material]]="","",VLOOKUP(Table1[[#This Row],[Hauptkörper - B2 - Recyceltes Material]],'DD FD'!AL:AM,2,FALSE))</f>
        <v/>
      </c>
      <c r="LR275" s="813" t="str">
        <f>IF(Table1[[#This Row],[Hauptkörper - B2 - Recyceltes Material Anteil (in %)]]="","",Table1[[#This Row],[Hauptkörper - B2 - Recyceltes Material Anteil (in %)]])</f>
        <v/>
      </c>
      <c r="LS275" s="812" t="str">
        <f>IF(Table1[[#This Row],[Hauptkörper - B2 - Beschichtung]]="","",VLOOKUP(Table1[[#This Row],[Hauptkörper - B2 - Beschichtung]],'DD FD'!AE:AF,2,FALSE))</f>
        <v/>
      </c>
      <c r="LT275" s="815" t="str">
        <f>IF(Table1[[#This Row],[Hauptkörper - B2 - Beschichtung Anteil (in %)]]="","",Table1[[#This Row],[Hauptkörper - B2 - Beschichtung Anteil (in %)]])</f>
        <v/>
      </c>
      <c r="LU275" s="811" t="str">
        <f>IF(Table1[[#This Row],[Hauptkörper - B3 - Art]]="","",VLOOKUP(Table1[[#This Row],[Hauptkörper - B3 - Art]],'DD FD'!B:C,2,FALSE))</f>
        <v/>
      </c>
      <c r="LV275" s="812" t="str">
        <f>IF(Table1[[#This Row],[Hauptkörper - B3 - Fraktion]]="","",VLOOKUP(Table1[[#This Row],[Hauptkörper - B3 - Fraktion]],'DD FD'!H:J,3,FALSE))</f>
        <v/>
      </c>
      <c r="LW275" s="809" t="str">
        <f>IF(Table1[[#This Row],[Hauptkörper - B3 - Gewicht
(in G)]]="","",Table1[[#This Row],[Hauptkörper - B3 - Gewicht
(in G)]])</f>
        <v/>
      </c>
      <c r="LX275" s="809" t="str">
        <f>IF(Table1[[#This Row],[Hauptkörper - B3 - Lizenzierungs-pflichtig? (X=Ja)]]="","",Table1[[#This Row],[Hauptkörper - B3 - Lizenzierungs-pflichtig? (X=Ja)]])</f>
        <v/>
      </c>
      <c r="LY275" s="812" t="str">
        <f>IF(Table1[[#This Row],[Hauptkörper - B3 - Virgin Material]]="","",VLOOKUP(Table1[[#This Row],[Hauptkörper - B3 - Virgin Material]],'DD FD'!AJ:AK,2,FALSE))</f>
        <v/>
      </c>
      <c r="LZ275" s="813" t="str">
        <f>IF(Table1[[#This Row],[Hauptkörper - B3 - Virgin Material Anteil (in %)]]="","",Table1[[#This Row],[Hauptkörper - B3 - Virgin Material Anteil (in %)]])</f>
        <v/>
      </c>
      <c r="MA275" s="812" t="str">
        <f>IF(Table1[[#This Row],[Hauptkörper - B3 - Recyceltes Material]]="","",VLOOKUP(Table1[[#This Row],[Hauptkörper - B3 - Recyceltes Material]],'DD FD'!AL:AM,2,FALSE))</f>
        <v/>
      </c>
      <c r="MB275" s="813" t="str">
        <f>IF(Table1[[#This Row],[Hauptkörper - B3 - Recyceltes Material Anteil (in %)]]="","",Table1[[#This Row],[Hauptkörper - B3 - Recyceltes Material Anteil (in %)]])</f>
        <v/>
      </c>
      <c r="MC275" s="812" t="str">
        <f>IF(Table1[[#This Row],[Hauptkörper - B3 - Beschichtung]]="","",VLOOKUP(Table1[[#This Row],[Hauptkörper - B3 - Beschichtung]],'DD FD'!AE:AF,2,FALSE))</f>
        <v/>
      </c>
      <c r="MD275" s="815" t="str">
        <f>IF(Table1[[#This Row],[Hauptkörper - B3 - Beschichtung Anteil (in %)]]="","",Table1[[#This Row],[Hauptkörper - B3 - Beschichtung Anteil (in %)]])</f>
        <v/>
      </c>
      <c r="ME275" s="811" t="str">
        <f>IF(Table1[[#This Row],[Verschluss - B1 - Art]]="","",VLOOKUP(Table1[[#This Row],[Verschluss - B1 - Art]],'DD FD'!D:E,2,FALSE))</f>
        <v/>
      </c>
      <c r="MF275" s="812" t="str">
        <f>IF(Table1[[#This Row],[Verschluss - B1 - Fraktion]]="","",VLOOKUP(Table1[[#This Row],[Verschluss - B1 - Fraktion]],'DD FD'!H:J,3,FALSE))</f>
        <v/>
      </c>
      <c r="MG275" s="809" t="str">
        <f>IF(Table1[[#This Row],[Verschluss - B1 - Gewicht (in G)]]="","",Table1[[#This Row],[Verschluss - B1 - Gewicht (in G)]])</f>
        <v/>
      </c>
      <c r="MH275" s="809" t="str">
        <f>IF(Table1[[#This Row],[Verschluss - B1 - Lizenzierungs-pflichtig? (X=Ja)]]="","",Table1[[#This Row],[Verschluss - B1 - Lizenzierungs-pflichtig? (X=Ja)]])</f>
        <v/>
      </c>
      <c r="MI275" s="809" t="str">
        <f>IF(Table1[[#This Row],[Verschluss - B1 - Trennbar vom Hauptkörper? (X=Ja)]]="","",Table1[[#This Row],[Verschluss - B1 - Trennbar vom Hauptkörper? (X=Ja)]])</f>
        <v/>
      </c>
      <c r="MJ275" s="812" t="str">
        <f>IF(Table1[[#This Row],[Verschluss - B1 - Virgin Material]]="","",VLOOKUP(Table1[[#This Row],[Verschluss - B1 - Virgin Material]],'DD FD'!AJ:AK,2,FALSE))</f>
        <v/>
      </c>
      <c r="MK275" s="813" t="str">
        <f>IF(Table1[[#This Row],[Verschluss - B1 - Virgin Material Anteil (in %)]]="","",Table1[[#This Row],[Verschluss - B1 - Virgin Material Anteil (in %)]])</f>
        <v/>
      </c>
      <c r="ML275" s="812" t="str">
        <f>IF(Table1[[#This Row],[Verschluss - B1 - Recyceltes Material]]="","",VLOOKUP(Table1[[#This Row],[Verschluss - B1 - Recyceltes Material]],'DD FD'!AL:AM,2,FALSE))</f>
        <v/>
      </c>
      <c r="MM275" s="813" t="str">
        <f>IF(Table1[[#This Row],[Verschluss - B1 - Recyceltes Material Anteil (in %)]]="","",Table1[[#This Row],[Verschluss - B1 - Recyceltes Material Anteil (in %)]])</f>
        <v/>
      </c>
      <c r="MN275" s="812" t="str">
        <f>IF(Table1[[#This Row],[Verschluss - B1 - Beschichtung]]="","",VLOOKUP(Table1[[#This Row],[Verschluss - B1 - Beschichtung]],'DD FD'!AE:AF,2,FALSE))</f>
        <v/>
      </c>
      <c r="MO275" s="815" t="str">
        <f>IF(Table1[[#This Row],[Verschluss - B1 - Beschichtung Anteil (in %)]]="","",Table1[[#This Row],[Verschluss - B1 - Beschichtung Anteil (in %)]])</f>
        <v/>
      </c>
      <c r="MP275" s="811" t="str">
        <f>IF(Table1[[#This Row],[Verschluss - B2 - Art]]="","",VLOOKUP(Table1[[#This Row],[Verschluss - B2 - Art]],'DD FD'!D:E,2,FALSE))</f>
        <v/>
      </c>
      <c r="MQ275" s="812" t="str">
        <f>IF(Table1[[#This Row],[Verschluss - B2 - Fraktion]]="","",VLOOKUP(Table1[[#This Row],[Verschluss - B2 - Fraktion]],'DD FD'!H:J,3,FALSE))</f>
        <v/>
      </c>
      <c r="MR275" s="809" t="str">
        <f>IF(Table1[[#This Row],[Verschluss - B2 - Gewicht (in G)]]="","",Table1[[#This Row],[Verschluss - B2 - Gewicht (in G)]])</f>
        <v/>
      </c>
      <c r="MS275" s="809" t="str">
        <f>IF(Table1[[#This Row],[Verschluss - B2 - Lizenzierungs-pflichtig? (X=Ja)]]="","",Table1[[#This Row],[Verschluss - B2 - Lizenzierungs-pflichtig? (X=Ja)]])</f>
        <v/>
      </c>
      <c r="MT275" s="809" t="str">
        <f>IF(Table1[[#This Row],[Verschluss - B2 - Trennbar vom Hauptkörper? (X=Ja)]]="","",Table1[[#This Row],[Verschluss - B2 - Trennbar vom Hauptkörper? (X=Ja)]])</f>
        <v/>
      </c>
      <c r="MU275" s="812" t="str">
        <f>IF(Table1[[#This Row],[Verschluss - B2 - Virgin Material]]="","",VLOOKUP(Table1[[#This Row],[Verschluss - B2 - Virgin Material]],'DD FD'!AJ:AK,2,FALSE))</f>
        <v/>
      </c>
      <c r="MV275" s="813" t="str">
        <f>IF(Table1[[#This Row],[Verschluss - B2 - Virgin Material Anteil (in %)]]="","",Table1[[#This Row],[Verschluss - B2 - Virgin Material Anteil (in %)]])</f>
        <v/>
      </c>
      <c r="MW275" s="812" t="str">
        <f>IF(Table1[[#This Row],[Verschluss - B2 - Recyceltes Material]]="","",VLOOKUP(Table1[[#This Row],[Verschluss - B2 - Recyceltes Material]],'DD FD'!AL:AM,2,FALSE))</f>
        <v/>
      </c>
      <c r="MX275" s="813" t="str">
        <f>IF(Table1[[#This Row],[Verschluss - B2 - Recyceltes Material Anteil (in %)]]="","",Table1[[#This Row],[Verschluss - B2 - Recyceltes Material Anteil (in %)]])</f>
        <v/>
      </c>
      <c r="MY275" s="812" t="str">
        <f>IF(Table1[[#This Row],[Verschluss - B2 - Beschichtung]]="","",VLOOKUP(Table1[[#This Row],[Verschluss - B2 - Beschichtung]],'DD FD'!AE:AF,2,FALSE))</f>
        <v/>
      </c>
      <c r="MZ275" s="815" t="str">
        <f>IF(Table1[[#This Row],[Verschluss - B2 - Beschichtung Anteil (in %)]]="","",Table1[[#This Row],[Verschluss - B2 - Beschichtung Anteil (in %)]])</f>
        <v/>
      </c>
      <c r="NA275" s="811" t="str">
        <f>IF(Table1[[#This Row],[Verschluss - B3 - Art]]="","",VLOOKUP(Table1[[#This Row],[Verschluss - B3 - Art]],'DD FD'!D:E,2,FALSE))</f>
        <v/>
      </c>
      <c r="NB275" s="812" t="str">
        <f>IF(Table1[[#This Row],[Verschluss - B3 - Fraktion]]="","",VLOOKUP(Table1[[#This Row],[Verschluss - B3 - Fraktion]],'DD FD'!H:J,3,FALSE))</f>
        <v/>
      </c>
      <c r="NC275" s="809" t="str">
        <f>IF(Table1[[#This Row],[Verschluss - B3 - Gewicht (in G)]]="","",Table1[[#This Row],[Verschluss - B3 - Gewicht (in G)]])</f>
        <v/>
      </c>
      <c r="ND275" s="809" t="str">
        <f>IF(Table1[[#This Row],[Verschluss - B3 - Lizenzierungs-pflichtig? (X=Ja)]]="","",Table1[[#This Row],[Verschluss - B3 - Lizenzierungs-pflichtig? (X=Ja)]])</f>
        <v/>
      </c>
      <c r="NE275" s="809" t="str">
        <f>IF(Table1[[#This Row],[Verschluss - B3 - Trennbar vom Hauptkörper? (X=Ja)]]="","",Table1[[#This Row],[Verschluss - B3 - Trennbar vom Hauptkörper? (X=Ja)]])</f>
        <v/>
      </c>
      <c r="NF275" s="812" t="str">
        <f>IF(Table1[[#This Row],[Verschluss - B3 - Virgin Material]]="","",VLOOKUP(Table1[[#This Row],[Verschluss - B3 - Virgin Material]],'DD FD'!AJ:AK,2,FALSE))</f>
        <v/>
      </c>
      <c r="NG275" s="813" t="str">
        <f>IF(Table1[[#This Row],[Verschluss - B3 - Virgin Material Anteil (in %)]]="","",Table1[[#This Row],[Verschluss - B3 - Virgin Material Anteil (in %)]])</f>
        <v/>
      </c>
      <c r="NH275" s="812" t="str">
        <f>IF(Table1[[#This Row],[Verschluss - B3 - Recyceltes Material]]="","",VLOOKUP(Table1[[#This Row],[Verschluss - B3 - Recyceltes Material]],'DD FD'!AL:AM,2,FALSE))</f>
        <v/>
      </c>
      <c r="NI275" s="813" t="str">
        <f>IF(Table1[[#This Row],[Verschluss - B3 - Recyceltes Material Anteil (in %)]]="","",Table1[[#This Row],[Verschluss - B3 - Recyceltes Material Anteil (in %)]])</f>
        <v/>
      </c>
      <c r="NJ275" s="812" t="str">
        <f>IF(Table1[[#This Row],[Verschluss - B3 - Beschichtung]]="","",VLOOKUP(Table1[[#This Row],[Verschluss - B3 - Beschichtung]],'DD FD'!AE:AF,2,FALSE))</f>
        <v/>
      </c>
      <c r="NK275" s="815" t="str">
        <f>IF(Table1[[#This Row],[Verschluss - B3 - Beschichtung Anteil (in %)]]="","",Table1[[#This Row],[Verschluss - B3 - Beschichtung Anteil (in %)]])</f>
        <v/>
      </c>
      <c r="NL275" s="811" t="str">
        <f>IF(Table1[[#This Row],[Etikett - B1 - Art]]="","",VLOOKUP(Table1[[#This Row],[Etikett - B1 - Art]],'DD FD'!F:G,2,FALSE))</f>
        <v/>
      </c>
      <c r="NM275" s="812" t="str">
        <f>IF(Table1[[#This Row],[Etikett - B1 - Fraktion]]="","",VLOOKUP(Table1[[#This Row],[Etikett - B1 - Fraktion]],'DD FD'!H:J,3,FALSE))</f>
        <v/>
      </c>
      <c r="NN275" s="809" t="str">
        <f>IF(Table1[[#This Row],[Etikett - B1 - Gewicht (in G)]]="","",Table1[[#This Row],[Etikett - B1 - Gewicht (in G)]])</f>
        <v/>
      </c>
      <c r="NO275" s="809" t="str">
        <f>IF(Table1[[#This Row],[Etikett - B1 - Lizenzierungs-pflichtig? (X=Ja)]]="","",Table1[[#This Row],[Etikett - B1 - Lizenzierungs-pflichtig? (X=Ja)]])</f>
        <v/>
      </c>
      <c r="NP275" s="809" t="str">
        <f>IF(Table1[[#This Row],[Etikett - B1 - Trennbar vom Hauptkörper? (X=Ja)]]="","",Table1[[#This Row],[Etikett - B1 - Trennbar vom Hauptkörper? (X=Ja)]])</f>
        <v/>
      </c>
      <c r="NQ275" s="812" t="str">
        <f>IF(Table1[[#This Row],[Etikett - B1 - Virgin Material]]="","",VLOOKUP(Table1[[#This Row],[Etikett - B1 - Virgin Material]],'DD FD'!AJ:AK,2,FALSE))</f>
        <v/>
      </c>
      <c r="NR275" s="813" t="str">
        <f>IF(Table1[[#This Row],[Etikett - B1 - Virgin Material Anteil (in %)]]="","",Table1[[#This Row],[Etikett - B1 - Virgin Material Anteil (in %)]])</f>
        <v/>
      </c>
      <c r="NS275" s="812" t="str">
        <f>IF(Table1[[#This Row],[Etikett - B1 - Recyceltes Material]]="","",VLOOKUP(Table1[[#This Row],[Etikett - B1 - Recyceltes Material]],'DD FD'!AL:AM,2,FALSE))</f>
        <v/>
      </c>
      <c r="NT275" s="813" t="str">
        <f>IF(Table1[[#This Row],[Etikett - B1 - Recyceltes Material Anteil (in %)]]="","",Table1[[#This Row],[Etikett - B1 - Recyceltes Material Anteil (in %)]])</f>
        <v/>
      </c>
      <c r="NU275" s="812" t="str">
        <f>IF(Table1[[#This Row],[Etikett - B1 - Beschichtung]]="","",VLOOKUP(Table1[[#This Row],[Etikett - B1 - Beschichtung]],'DD FD'!AE:AF,2,FALSE))</f>
        <v/>
      </c>
      <c r="NV275" s="815" t="str">
        <f>IF(Table1[[#This Row],[Etikett - B1 - Beschichtung Anteil (in %)]]="","",Table1[[#This Row],[Etikett - B1 - Beschichtung Anteil (in %)]])</f>
        <v/>
      </c>
      <c r="NW275" s="811" t="str">
        <f>IF(Table1[[#This Row],[Etikett - B2 - Art]]="","",VLOOKUP(Table1[[#This Row],[Etikett - B2 - Art]],'DD FD'!F:G,2,FALSE))</f>
        <v/>
      </c>
      <c r="NX275" s="812" t="str">
        <f>IF(Table1[[#This Row],[Etikett - B2 - Fraktion]]="","",VLOOKUP(Table1[[#This Row],[Etikett - B2 - Fraktion]],'DD FD'!H:J,3,FALSE))</f>
        <v/>
      </c>
      <c r="NY275" s="809" t="str">
        <f>IF(Table1[[#This Row],[Etikett - B2 - Gewicht (in G)]]="","",Table1[[#This Row],[Etikett - B2 - Gewicht (in G)]])</f>
        <v/>
      </c>
      <c r="NZ275" s="809" t="str">
        <f>IF(Table1[[#This Row],[Etikett - B2 - Lizenzierungs-pflichtig? (X=Ja)]]="","",Table1[[#This Row],[Etikett - B2 - Lizenzierungs-pflichtig? (X=Ja)]])</f>
        <v/>
      </c>
      <c r="OA275" s="809" t="str">
        <f>IF(Table1[[#This Row],[Etikett - B2 - Trennbar vom Hauptkörper? (X=Ja)]]="","",Table1[[#This Row],[Etikett - B2 - Trennbar vom Hauptkörper? (X=Ja)]])</f>
        <v/>
      </c>
      <c r="OB275" s="812" t="str">
        <f>IF(Table1[[#This Row],[Etikett - B2 - Virgin Material]]="","",VLOOKUP(Table1[[#This Row],[Etikett - B2 - Virgin Material]],'DD FD'!AJ:AK,2,FALSE))</f>
        <v/>
      </c>
      <c r="OC275" s="813" t="str">
        <f>IF(Table1[[#This Row],[Etikett - B2 - Virgin Material Anteil (in %)]]="","",Table1[[#This Row],[Etikett - B2 - Virgin Material Anteil (in %)]])</f>
        <v/>
      </c>
      <c r="OD275" s="812" t="str">
        <f>IF(Table1[[#This Row],[Etikett - B2 - Recyceltes Material]]="","",VLOOKUP(Table1[[#This Row],[Etikett - B2 - Recyceltes Material]],'DD FD'!AL:AM,2,FALSE))</f>
        <v/>
      </c>
      <c r="OE275" s="813" t="str">
        <f>IF(Table1[[#This Row],[Etikett - B2 - Recyceltes Material Anteil (in %)]]="","",Table1[[#This Row],[Etikett - B2 - Recyceltes Material Anteil (in %)]])</f>
        <v/>
      </c>
      <c r="OF275" s="812" t="str">
        <f>IF(Table1[[#This Row],[Etikett - B2 - Beschichtung]]="","",VLOOKUP(Table1[[#This Row],[Etikett - B2 - Beschichtung]],'DD FD'!AE:AF,2,FALSE))</f>
        <v/>
      </c>
      <c r="OG275" s="815" t="str">
        <f>IF(Table1[[#This Row],[Etikett - B2 - Beschichtung Anteil (in %)]]="","",Table1[[#This Row],[Etikett - B2 - Beschichtung Anteil (in %)]])</f>
        <v/>
      </c>
      <c r="OH275" s="811" t="str">
        <f>IF(Table1[[#This Row],[Etikett - B3 - Art]]="","",VLOOKUP(Table1[[#This Row],[Etikett - B3 - Art]],'DD FD'!F:G,2,FALSE))</f>
        <v/>
      </c>
      <c r="OI275" s="812" t="str">
        <f>IF(Table1[[#This Row],[Etikett - B3 - Fraktion]]="","",VLOOKUP(Table1[[#This Row],[Etikett - B3 - Fraktion]],'DD FD'!H:J,3,FALSE))</f>
        <v/>
      </c>
      <c r="OJ275" s="809" t="str">
        <f>IF(Table1[[#This Row],[Etikett - B3 - Gewicht (in G)]]="","",Table1[[#This Row],[Etikett - B3 - Gewicht (in G)]])</f>
        <v/>
      </c>
      <c r="OK275" s="809" t="str">
        <f>IF(Table1[[#This Row],[Etikett - B3 - Lizenzierungs-pflichtig? (X=Ja)]]="","",Table1[[#This Row],[Etikett - B3 - Lizenzierungs-pflichtig? (X=Ja)]])</f>
        <v/>
      </c>
      <c r="OL275" s="809" t="str">
        <f>IF(Table1[[#This Row],[Etikett - B3 - Trennbar vom Hauptkörper? (X=Ja)]]="","",Table1[[#This Row],[Etikett - B3 - Trennbar vom Hauptkörper? (X=Ja)]])</f>
        <v/>
      </c>
      <c r="OM275" s="812" t="str">
        <f>IF(Table1[[#This Row],[Etikett - B3 - Virgin Material]]="","",VLOOKUP(Table1[[#This Row],[Etikett - B3 - Virgin Material]],'DD FD'!AJ:AK,2,FALSE))</f>
        <v/>
      </c>
      <c r="ON275" s="813" t="str">
        <f>IF(Table1[[#This Row],[Etikett - B3 - Virgin Material Anteil (in %)]]="","",Table1[[#This Row],[Etikett - B3 - Virgin Material Anteil (in %)]])</f>
        <v/>
      </c>
      <c r="OO275" s="812" t="str">
        <f>IF(Table1[[#This Row],[Etikett - B3 - Recyceltes Material]]="","",VLOOKUP(Table1[[#This Row],[Etikett - B3 - Recyceltes Material]],'DD FD'!AL:AM,2,FALSE))</f>
        <v/>
      </c>
      <c r="OP275" s="813" t="str">
        <f>IF(Table1[[#This Row],[Etikett - B3 - Recyceltes Material Anteil (in %)]]="","",Table1[[#This Row],[Etikett - B3 - Recyceltes Material Anteil (in %)]])</f>
        <v/>
      </c>
      <c r="OQ275" s="812" t="str">
        <f>IF(Table1[[#This Row],[Etikett - B3 - Beschichtung]]="","",VLOOKUP(Table1[[#This Row],[Etikett - B3 - Beschichtung]],'DD FD'!AE:AF,2,FALSE))</f>
        <v/>
      </c>
      <c r="OR275" s="861" t="str">
        <f>IF(Table1[[#This Row],[Etikett - B3 - Beschichtung Anteil (in %)]]="","",Table1[[#This Row],[Etikett - B3 - Beschichtung Anteil (in %)]])</f>
        <v/>
      </c>
      <c r="OS275" s="866">
        <f>ROUNDUP(SUM(
IF(AND(LB275='DD FD'!$J$7,LD275='DD FD'!$AI$3),LC275,0),
IF(AND(LL275='DD FD'!$J$7,LN275='DD FD'!$AI$3),LM275,0),
IF(AND(LV275='DD FD'!$J$7,LX275='DD FD'!$AI$3),LW275,0),
IF(AND(MF275='DD FD'!$J$7,MH275='DD FD'!$AI$3),MG275,0),
IF(AND(MQ275='DD FD'!$J$7,MS275='DD FD'!$AI$3),MR275,0),
IF(AND(NB275='DD FD'!$J$7,ND275='DD FD'!$AI$3),NC275,0),
IF(AND(NM275='DD FD'!$J$7,NO275='DD FD'!$AI$3),NN275,0),
IF(AND(NX275='DD FD'!$J$7,NZ275='DD FD'!$AI$3),NY275,0),
IF(AND(OI275='DD FD'!$J$7,OK275='DD FD'!$AI$3),OJ275,0),
),2)</f>
        <v>0</v>
      </c>
      <c r="OT275" s="865">
        <f>ROUNDUP(SUM(
IF(AND(LB275='DD FD'!$J$6,LD275='DD FD'!$AI$3),LC275,0),
IF(AND(LL275='DD FD'!$J$6,LN275='DD FD'!$AI$3),LM275,0),
IF(AND(LV275='DD FD'!$J$6,LX275='DD FD'!$AI$3),LW275,0),
IF(AND(MF275='DD FD'!$J$6,MH275='DD FD'!$AI$3),MG275,0),
IF(AND(MQ275='DD FD'!$J$6,MS275='DD FD'!$AI$3),MR275,0),
IF(AND(NB275='DD FD'!$J$6,ND275='DD FD'!$AI$3),NC275,0),
IF(AND(NM275='DD FD'!$J$6,NO275='DD FD'!$AI$3),NN275,0),
IF(AND(NX275='DD FD'!$J$6,NZ275='DD FD'!$AI$3),NY275,0),
IF(AND(OI275='DD FD'!$J$6,OK275='DD FD'!$AI$3),OJ275,0),
),2)</f>
        <v>0</v>
      </c>
      <c r="OU275" s="865">
        <f>ROUNDUP(SUM(
IF(AND(LB275='DD FD'!$J$10,LD275='DD FD'!$AI$3),LC275,0),
IF(AND(LL275='DD FD'!$J$10,LN275='DD FD'!$AI$3),LM275,0),
IF(AND(LV275='DD FD'!$J$10,LX275='DD FD'!$AI$3),LW275,0),
IF(AND(MF275='DD FD'!$J$10,MH275='DD FD'!$AI$3),MG275,0),
IF(AND(MQ275='DD FD'!$J$10,MS275='DD FD'!$AI$3),MR275,0),
IF(AND(NB275='DD FD'!$J$10,ND275='DD FD'!$AI$3),NC275,0),
IF(AND(NM275='DD FD'!$J$10,NO275='DD FD'!$AI$3),NN275,0),
IF(AND(NX275='DD FD'!$J$10,NZ275='DD FD'!$AI$3),NY275,0),
IF(AND(OI275='DD FD'!$J$10,OK275='DD FD'!$AI$3),OJ275,0),
),2)</f>
        <v>0</v>
      </c>
      <c r="OV275" s="865">
        <f>ROUNDUP(SUM(
IF(AND(LB275='DD FD'!$J$8,LD275='DD FD'!$AI$3),LC275,0),
IF(AND(LL275='DD FD'!$J$8,LN275='DD FD'!$AI$3),LM275,0),
IF(AND(LV275='DD FD'!$J$8,LX275='DD FD'!$AI$3),LW275,0),
IF(AND(MF275='DD FD'!$J$8,MH275='DD FD'!$AI$3),MG275,0),
IF(AND(MQ275='DD FD'!$J$8,MS275='DD FD'!$AI$3),MR275,0),
IF(AND(NB275='DD FD'!$J$8,ND275='DD FD'!$AI$3),NC275,0),
IF(AND(NM275='DD FD'!$J$8,NO275='DD FD'!$AI$3),NN275,0),
IF(AND(NX275='DD FD'!$J$8,NZ275='DD FD'!$AI$3),NY275,0),
IF(AND(OI275='DD FD'!$J$8,OK275='DD FD'!$AI$3),OJ275,0),
),2)</f>
        <v>0</v>
      </c>
      <c r="OW275" s="865">
        <f>ROUNDUP(SUM(
IF(AND(LB275='DD FD'!$J$5,LD275='DD FD'!$AI$3),LC275,0),
IF(AND(LL275='DD FD'!$J$5,LN275='DD FD'!$AI$3),LM275,0),
IF(AND(LV275='DD FD'!$J$5,LX275='DD FD'!$AI$3),LW275,0),
IF(AND(MF275='DD FD'!$J$5,MH275='DD FD'!$AI$3),MG275,0),
IF(AND(MQ275='DD FD'!$J$5,MS275='DD FD'!$AI$3),MR275,0),
IF(AND(NB275='DD FD'!$J$5,ND275='DD FD'!$AI$3),NC275,0),
IF(AND(NM275='DD FD'!$J$5,NO275='DD FD'!$AI$3),NN275,0),
IF(AND(NX275='DD FD'!$J$5,NZ275='DD FD'!$AI$3),NY275,0),
IF(AND(OI275='DD FD'!$J$5,OK275='DD FD'!$AI$3),OJ275,0),
),2)</f>
        <v>0</v>
      </c>
      <c r="OX275" s="865">
        <f>ROUNDUP(SUM(
IF(AND(LB275='DD FD'!$J$9,LD275='DD FD'!$AI$3),LC275,0),
IF(AND(LL275='DD FD'!$J$9,LN275='DD FD'!$AI$3),LM275,0),
IF(AND(LV275='DD FD'!$J$9,LX275='DD FD'!$AI$3),LW275,0),
IF(AND(MF275='DD FD'!$J$9,MH275='DD FD'!$AI$3),MG275,0),
IF(AND(MQ275='DD FD'!$J$9,MS275='DD FD'!$AI$3),MR275,0),
IF(AND(NB275='DD FD'!$J$9,ND275='DD FD'!$AI$3),NC275,0),
IF(AND(NM275='DD FD'!$J$9,NO275='DD FD'!$AI$3),NN275,0),
IF(AND(NX275='DD FD'!$J$9,NZ275='DD FD'!$AI$3),NY275,0),
IF(AND(OI275='DD FD'!$J$9,OK275='DD FD'!$AI$3),OJ275,0),
),2)</f>
        <v>0</v>
      </c>
      <c r="OY275" s="865">
        <f>ROUNDUP(SUM(
IF(AND(LB275='DD FD'!$J$4,LD275='DD FD'!$AI$3),LC275,0),
IF(AND(LL275='DD FD'!$J$4,LN275='DD FD'!$AI$3),LM275,0),
IF(AND(LV275='DD FD'!$J$4,LX275='DD FD'!$AI$3),LW275,0),
IF(AND(MF275='DD FD'!$J$4,MH275='DD FD'!$AI$3),MG275,0),
IF(AND(MQ275='DD FD'!$J$4,MS275='DD FD'!$AI$3),MR275,0),
IF(AND(NB275='DD FD'!$J$4,ND275='DD FD'!$AI$3),NC275,0),
IF(AND(NM275='DD FD'!$J$4,NO275='DD FD'!$AI$3),NN275,0),
IF(AND(NX275='DD FD'!$J$4,NZ275='DD FD'!$AI$3),NY275,0),
IF(AND(OI275='DD FD'!$J$4,OK275='DD FD'!$AI$3),OJ275,0),
),2)</f>
        <v>0</v>
      </c>
      <c r="OZ275" s="867">
        <f>ROUNDUP(SUM(
IF(AND(LB275='DD FD'!$J$11,LD275='DD FD'!$AI$3),LC275,0),
IF(AND(LL275='DD FD'!$J$11,LN275='DD FD'!$AI$3),LM275,0),
IF(AND(LV275='DD FD'!$J$11,LX275='DD FD'!$AI$3),LW275,0),
IF(AND(MF275='DD FD'!$J$11,MH275='DD FD'!$AI$3),MG275,0),
IF(AND(MQ275='DD FD'!$J$11,MS275='DD FD'!$AI$3),MR275,0),
IF(AND(NB275='DD FD'!$J$11,ND275='DD FD'!$AI$3),NC275,0),
IF(AND(NM275='DD FD'!$J$11,NO275='DD FD'!$AI$3),NN275,0),
IF(AND(NX275='DD FD'!$J$11,NZ275='DD FD'!$AI$3),NY275,0),
IF(AND(OI275='DD FD'!$J$11,OK275='DD FD'!$AI$3),OJ275,0),
),2)</f>
        <v>0</v>
      </c>
    </row>
    <row r="276" spans="1:416">
      <c r="A276" s="663"/>
      <c r="B276" s="182"/>
      <c r="C276" s="282"/>
      <c r="D276" s="282"/>
      <c r="E276" s="183"/>
      <c r="F276" s="355"/>
      <c r="G276" s="359"/>
      <c r="H276" s="664"/>
      <c r="I276" s="173"/>
      <c r="J276" s="161" t="str">
        <f t="shared" si="108"/>
        <v/>
      </c>
      <c r="K276" s="633" t="str">
        <f t="shared" si="125"/>
        <v/>
      </c>
      <c r="L276" s="636"/>
      <c r="M276" s="124" t="str">
        <f t="shared" si="126"/>
        <v/>
      </c>
      <c r="N276" s="125" t="str">
        <f t="shared" si="109"/>
        <v/>
      </c>
      <c r="O276" s="175"/>
      <c r="P276" s="175"/>
      <c r="Q276" s="126" t="str">
        <f t="shared" si="127"/>
        <v/>
      </c>
      <c r="R276" s="184"/>
      <c r="S276" s="184"/>
      <c r="T276" s="182"/>
      <c r="U276" s="182"/>
      <c r="V276" s="182"/>
      <c r="W276" s="358"/>
      <c r="X276" s="182"/>
      <c r="Y276" s="183"/>
      <c r="Z276" s="123"/>
      <c r="AA276" s="176"/>
      <c r="AB276" s="176"/>
      <c r="AC276" s="176"/>
      <c r="AD276" s="176"/>
      <c r="AE276" s="176"/>
      <c r="AF276" s="176"/>
      <c r="AG276" s="127" t="str">
        <f t="shared" si="128"/>
        <v/>
      </c>
      <c r="AH276" s="127" t="str">
        <f t="shared" si="129"/>
        <v/>
      </c>
      <c r="AI276" s="370"/>
      <c r="AJ276" s="635"/>
      <c r="AK276" s="619" t="str">
        <f t="shared" si="130"/>
        <v/>
      </c>
      <c r="AL276" s="124" t="str">
        <f t="shared" si="110"/>
        <v/>
      </c>
      <c r="AM276" s="124" t="str">
        <f t="shared" si="111"/>
        <v/>
      </c>
      <c r="AN276" s="124" t="str">
        <f t="shared" si="112"/>
        <v/>
      </c>
      <c r="AO276" s="124" t="str">
        <f t="shared" si="113"/>
        <v/>
      </c>
      <c r="AP276" s="184"/>
      <c r="AQ276" s="182"/>
      <c r="AR276" s="182"/>
      <c r="AS276" s="182"/>
      <c r="AT276" s="182"/>
      <c r="AU276" s="127" t="str">
        <f t="shared" si="114"/>
        <v/>
      </c>
      <c r="AV276" s="354"/>
      <c r="AW276" s="127" t="str">
        <f t="shared" si="115"/>
        <v/>
      </c>
      <c r="AX276" s="144" t="str">
        <f t="shared" si="116"/>
        <v/>
      </c>
      <c r="AY276" s="182"/>
      <c r="AZ276" s="23"/>
      <c r="BA276" s="23"/>
      <c r="BB276" s="183"/>
      <c r="BC276" s="622"/>
      <c r="BD276" s="649" t="str">
        <f t="shared" si="131"/>
        <v/>
      </c>
      <c r="BE276" s="354"/>
      <c r="BF276" s="192" t="str">
        <f t="shared" si="132"/>
        <v/>
      </c>
      <c r="BG276" s="159"/>
      <c r="BH276" s="159"/>
      <c r="BI276" s="182"/>
      <c r="BJ276" s="194"/>
      <c r="BK276" s="194"/>
      <c r="BL276" s="194"/>
      <c r="BM276" s="127" t="str">
        <f t="shared" si="117"/>
        <v/>
      </c>
      <c r="BN276" s="194"/>
      <c r="BO276" s="178" t="str">
        <f t="shared" si="118"/>
        <v/>
      </c>
      <c r="BP276" s="191"/>
      <c r="BQ276" s="182"/>
      <c r="BR276" s="23"/>
      <c r="BS276" s="23"/>
      <c r="BT276" s="23"/>
      <c r="BU276" s="651"/>
      <c r="BV276" s="647"/>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633" t="str">
        <f t="shared" si="133"/>
        <v/>
      </c>
      <c r="DY276" s="736"/>
      <c r="DZ276" s="334"/>
      <c r="EA276" s="736"/>
      <c r="EB276" s="197"/>
      <c r="EC276" s="194"/>
      <c r="ED276" s="197"/>
      <c r="EE276" s="197"/>
      <c r="EF276" s="194"/>
      <c r="EG276" s="194"/>
      <c r="EH276" s="194"/>
      <c r="EI276" s="123" t="str">
        <f t="shared" si="119"/>
        <v/>
      </c>
      <c r="EJ276" s="194"/>
      <c r="EK276" s="620" t="str">
        <f t="shared" si="120"/>
        <v/>
      </c>
      <c r="EL276" s="756"/>
      <c r="EM276" s="620" t="str">
        <f t="shared" si="134"/>
        <v/>
      </c>
      <c r="EN276" s="733"/>
      <c r="EO276" s="163"/>
      <c r="EP276" s="163"/>
      <c r="EQ276" s="163"/>
      <c r="ER276" s="163"/>
      <c r="ES276" s="163"/>
      <c r="ET276" s="163"/>
      <c r="EU276" s="163"/>
      <c r="EV276" s="163"/>
      <c r="EW276" s="163"/>
      <c r="EX276" s="163"/>
      <c r="EY276" s="163"/>
      <c r="EZ276" s="163"/>
      <c r="FA276" s="163"/>
      <c r="FB276" s="163"/>
      <c r="FC276" s="742"/>
      <c r="FD276" s="648" t="str">
        <f t="shared" si="121"/>
        <v/>
      </c>
      <c r="FE276" s="183"/>
      <c r="FF276" s="201"/>
      <c r="FG276" s="201"/>
      <c r="FH276" s="201"/>
      <c r="FI276" s="201"/>
      <c r="FJ276" s="201"/>
      <c r="FK276" s="201"/>
      <c r="FL276" s="182"/>
      <c r="FM276" s="182"/>
      <c r="FN276" s="334"/>
      <c r="FO276" s="123" t="str">
        <f t="shared" si="122"/>
        <v/>
      </c>
      <c r="FP276" s="889" t="str">
        <f>IF(Table1[[#This Row],[Baumwollanteil (in %)]]&lt;&gt;"","05","")</f>
        <v/>
      </c>
      <c r="FQ276" s="999"/>
      <c r="FR276" s="179" t="str">
        <f t="shared" si="123"/>
        <v/>
      </c>
      <c r="FS276" s="175"/>
      <c r="FT276" s="175"/>
      <c r="FU276" s="175"/>
      <c r="FV276" s="745" t="str">
        <f t="shared" si="124"/>
        <v/>
      </c>
      <c r="FZ276" s="24"/>
      <c r="GA276" s="24"/>
      <c r="GC276" s="1010" t="str">
        <f>IF(Table1[[#This Row],[Global Trade Item Number (GTIN)]]="","",Table1[[#This Row],[Global Trade Item Number (GTIN)]])</f>
        <v/>
      </c>
      <c r="GD276" s="790" t="str">
        <f>IF(Table1[[#This Row],[WAWI-Nr./ Kreditoren-Nummer
(ASDV)]]&lt;&gt;"",Table1[[#This Row],[WAWI-Nr./ Kreditoren-Nummer
(ASDV)]],"")</f>
        <v/>
      </c>
      <c r="GE276" s="190"/>
      <c r="GF276" s="790" t="str">
        <f>IF(Table1[[#This Row],[Gültig ab (Datum)]]&lt;&gt;"","31.12.9999","")</f>
        <v/>
      </c>
      <c r="GG276" s="190"/>
      <c r="GH276" s="190"/>
      <c r="GI276" s="616"/>
      <c r="GJ276" s="765"/>
      <c r="GK276" s="763"/>
      <c r="GL276" s="617"/>
      <c r="GM276" s="617"/>
      <c r="GN276" s="617"/>
      <c r="GO276" s="617"/>
      <c r="GP276" s="617"/>
      <c r="GQ276" s="775"/>
      <c r="GR276" s="771"/>
      <c r="GS276" s="159"/>
      <c r="GT276" s="610"/>
      <c r="GU276" s="610"/>
      <c r="GV276" s="610"/>
      <c r="GW276" s="610"/>
      <c r="GX276" s="610"/>
      <c r="GY276" s="610"/>
      <c r="GZ276" s="610"/>
      <c r="HA276" s="610"/>
      <c r="HB276" s="771"/>
      <c r="HC276" s="610"/>
      <c r="HD276" s="610"/>
      <c r="HE276" s="610"/>
      <c r="HF276" s="610"/>
      <c r="HG276" s="610"/>
      <c r="HH276" s="610"/>
      <c r="HI276" s="610"/>
      <c r="HJ276" s="610"/>
      <c r="HK276" s="610"/>
      <c r="HL276" s="771"/>
      <c r="HM276" s="610"/>
      <c r="HN276" s="610"/>
      <c r="HO276" s="610"/>
      <c r="HP276" s="610"/>
      <c r="HQ276" s="610"/>
      <c r="HR276" s="610"/>
      <c r="HS276" s="610"/>
      <c r="HT276" s="610"/>
      <c r="HU276" s="610"/>
      <c r="HV276" s="771"/>
      <c r="HW276" s="610"/>
      <c r="HX276" s="610"/>
      <c r="HY276" s="610"/>
      <c r="HZ276" s="610"/>
      <c r="IA276" s="610"/>
      <c r="IB276" s="610"/>
      <c r="IC276" s="610"/>
      <c r="ID276" s="610"/>
      <c r="IE276" s="610"/>
      <c r="IF276" s="610"/>
      <c r="IG276" s="771"/>
      <c r="IH276" s="610"/>
      <c r="II276" s="610"/>
      <c r="IJ276" s="610"/>
      <c r="IK276" s="610"/>
      <c r="IL276" s="610"/>
      <c r="IM276" s="610"/>
      <c r="IN276" s="610"/>
      <c r="IO276" s="610"/>
      <c r="IP276" s="610"/>
      <c r="IQ276" s="610"/>
      <c r="IR276" s="771"/>
      <c r="IS276" s="610"/>
      <c r="IT276" s="610"/>
      <c r="IU276" s="610"/>
      <c r="IV276" s="610"/>
      <c r="IW276" s="610"/>
      <c r="IX276" s="610"/>
      <c r="IY276" s="610"/>
      <c r="IZ276" s="610"/>
      <c r="JA276" s="610"/>
      <c r="JB276" s="610"/>
      <c r="JC276" s="771"/>
      <c r="JD276" s="610"/>
      <c r="JE276" s="610"/>
      <c r="JF276" s="610"/>
      <c r="JG276" s="610"/>
      <c r="JH276" s="610"/>
      <c r="JI276" s="610"/>
      <c r="JJ276" s="610"/>
      <c r="JK276" s="610"/>
      <c r="JL276" s="610"/>
      <c r="JM276" s="827"/>
      <c r="JN276" s="771"/>
      <c r="JO276" s="610"/>
      <c r="JP276" s="610"/>
      <c r="JQ276" s="610"/>
      <c r="JR276" s="610"/>
      <c r="JS276" s="610"/>
      <c r="JT276" s="610"/>
      <c r="JU276" s="610"/>
      <c r="JV276" s="610"/>
      <c r="JW276" s="610"/>
      <c r="JX276" s="610"/>
      <c r="JY276" s="771"/>
      <c r="JZ276" s="610"/>
      <c r="KA276" s="610"/>
      <c r="KB276" s="610"/>
      <c r="KC276" s="610"/>
      <c r="KD276" s="610"/>
      <c r="KE276" s="610"/>
      <c r="KF276" s="610"/>
      <c r="KG276" s="610"/>
      <c r="KH276" s="610"/>
      <c r="KI276" s="610"/>
      <c r="KL276" s="803" t="str">
        <f>IF(Table1[[#This Row],[GTIN]]&lt;&gt;"",Table1[[#This Row],[GTIN]],"")</f>
        <v/>
      </c>
      <c r="KM276" s="804" t="str">
        <f>Table1[[#This Row],[Kreditor]]</f>
        <v/>
      </c>
      <c r="KN276" s="805" t="str">
        <f>IF(Table1[[#This Row],[Gültig ab (Datum)]]&lt;&gt;"",Table1[[#This Row],[Gültig ab (Datum)]],"")</f>
        <v/>
      </c>
      <c r="KO276" s="805" t="str">
        <f>Table1[[#This Row],[Gültig bis]]</f>
        <v/>
      </c>
      <c r="KP276" s="818" t="str">
        <f>IF(Table1[[#This Row],[Artikel verpackt? 
(X=Ja)]]="","",Table1[[#This Row],[Artikel verpackt? 
(X=Ja)]])</f>
        <v/>
      </c>
      <c r="KQ276" s="806" t="str">
        <f>IF(Table1[[#This Row],[Verpackung recyclingfähig?
(X=Ja)]]="","",Table1[[#This Row],[Verpackung recyclingfähig?
(X=Ja)]])</f>
        <v/>
      </c>
      <c r="KR276" s="807"/>
      <c r="KS276" s="808"/>
      <c r="KT276" s="809"/>
      <c r="KU276" s="809"/>
      <c r="KV276" s="809"/>
      <c r="KW276" s="809"/>
      <c r="KX276" s="809"/>
      <c r="KY276" s="809"/>
      <c r="KZ276" s="810"/>
      <c r="LA276" s="811" t="str">
        <f>IF(Table1[[#This Row],[Hauptkörper - B1 - Art]]="","",VLOOKUP(Table1[[#This Row],[Hauptkörper - B1 - Art]],'DD FD'!B:C,2,FALSE))</f>
        <v/>
      </c>
      <c r="LB276" s="812" t="str">
        <f>IF(Table1[[#This Row],[Hauptkörper - B1 - Fraktion]]="","",VLOOKUP(Table1[[#This Row],[Hauptkörper - B1 - Fraktion]],'DD FD'!H:J,3,FALSE))</f>
        <v/>
      </c>
      <c r="LC276" s="809" t="str">
        <f>IF(Table1[[#This Row],[Hauptkörper - B1 - Gewicht
(in G)]]="","",Table1[[#This Row],[Hauptkörper - B1 - Gewicht
(in G)]])</f>
        <v/>
      </c>
      <c r="LD276" s="809" t="str">
        <f>IF(Table1[[#This Row],[Hauptkörper - B1 - Lizenzierungs-pflichtig? (X=Ja)]]="","",Table1[[#This Row],[Hauptkörper - B1 - Lizenzierungs-pflichtig? (X=Ja)]])</f>
        <v/>
      </c>
      <c r="LE276" s="812" t="str">
        <f>IF(Table1[[#This Row],[Hauptkörper - B1 - Virgin Material]]="","",VLOOKUP(Table1[[#This Row],[Hauptkörper - B1 - Virgin Material]],'DD FD'!AJ:AK,2,FALSE))</f>
        <v/>
      </c>
      <c r="LF276" s="813" t="str">
        <f>IF(Table1[[#This Row],[Hauptkörper - B1 - Virgin Material Anteil (in %)]]="","",Table1[[#This Row],[Hauptkörper - B1 - Virgin Material Anteil (in %)]])</f>
        <v/>
      </c>
      <c r="LG276" s="812" t="str">
        <f>IF(Table1[[#This Row],[Hauptkörper - B1 - Recyceltes Material]]="","",VLOOKUP(Table1[[#This Row],[Hauptkörper - B1 - Recyceltes Material]],'DD FD'!AL:AM,2,FALSE))</f>
        <v/>
      </c>
      <c r="LH276" s="813" t="str">
        <f>IF(Table1[[#This Row],[Hauptkörper - B1 - Recyceltes Material Anteil (in %)]]="","",Table1[[#This Row],[Hauptkörper - B1 - Recyceltes Material Anteil (in %)]])</f>
        <v/>
      </c>
      <c r="LI276" s="814" t="str">
        <f>IF(Table1[[#This Row],[Hauptkörper - B1 - Beschichtung]]="","",VLOOKUP(Table1[[#This Row],[Hauptkörper - B1 - Beschichtung]],'DD FD'!AE:AF,2,FALSE))</f>
        <v/>
      </c>
      <c r="LJ276" s="815" t="str">
        <f>IF(Table1[[#This Row],[Hauptkörper - B1 - Beschichtung Anteil (in %)]]="","",Table1[[#This Row],[Hauptkörper - B1 - Beschichtung Anteil (in %)]])</f>
        <v/>
      </c>
      <c r="LK276" s="811" t="str">
        <f>IF(Table1[[#This Row],[Hauptkörper - B2 - Art]]="","",VLOOKUP(Table1[[#This Row],[Hauptkörper - B2 - Art]],'DD FD'!B:C,2,FALSE))</f>
        <v/>
      </c>
      <c r="LL276" s="812" t="str">
        <f>IF(Table1[[#This Row],[Hauptkörper - B2 - Fraktion]]="","",VLOOKUP(Table1[[#This Row],[Hauptkörper - B2 - Fraktion]],'DD FD'!H:J,3,FALSE))</f>
        <v/>
      </c>
      <c r="LM276" s="809" t="str">
        <f>IF(Table1[[#This Row],[Hauptkörper - B2 - Gewicht
(in G)]]="","",Table1[[#This Row],[Hauptkörper - B2 - Gewicht
(in G)]])</f>
        <v/>
      </c>
      <c r="LN276" s="809" t="str">
        <f>IF(Table1[[#This Row],[Hauptkörper - B2 - Lizenzierungs-pflichtig? (X=Ja)]]="","",Table1[[#This Row],[Hauptkörper - B2 - Lizenzierungs-pflichtig? (X=Ja)]])</f>
        <v/>
      </c>
      <c r="LO276" s="812" t="str">
        <f>IF(Table1[[#This Row],[Hauptkörper - B2 - Virgin Material]]="","",VLOOKUP(Table1[[#This Row],[Hauptkörper - B2 - Virgin Material]],'DD FD'!AJ:AK,2,FALSE))</f>
        <v/>
      </c>
      <c r="LP276" s="813" t="str">
        <f>IF(Table1[[#This Row],[Hauptkörper - B2 - Virgin Material Anteil (in %)]]="","",Table1[[#This Row],[Hauptkörper - B2 - Virgin Material Anteil (in %)]])</f>
        <v/>
      </c>
      <c r="LQ276" s="812" t="str">
        <f>IF(Table1[[#This Row],[Hauptkörper - B2 - Recyceltes Material]]="","",VLOOKUP(Table1[[#This Row],[Hauptkörper - B2 - Recyceltes Material]],'DD FD'!AL:AM,2,FALSE))</f>
        <v/>
      </c>
      <c r="LR276" s="813" t="str">
        <f>IF(Table1[[#This Row],[Hauptkörper - B2 - Recyceltes Material Anteil (in %)]]="","",Table1[[#This Row],[Hauptkörper - B2 - Recyceltes Material Anteil (in %)]])</f>
        <v/>
      </c>
      <c r="LS276" s="812" t="str">
        <f>IF(Table1[[#This Row],[Hauptkörper - B2 - Beschichtung]]="","",VLOOKUP(Table1[[#This Row],[Hauptkörper - B2 - Beschichtung]],'DD FD'!AE:AF,2,FALSE))</f>
        <v/>
      </c>
      <c r="LT276" s="815" t="str">
        <f>IF(Table1[[#This Row],[Hauptkörper - B2 - Beschichtung Anteil (in %)]]="","",Table1[[#This Row],[Hauptkörper - B2 - Beschichtung Anteil (in %)]])</f>
        <v/>
      </c>
      <c r="LU276" s="811" t="str">
        <f>IF(Table1[[#This Row],[Hauptkörper - B3 - Art]]="","",VLOOKUP(Table1[[#This Row],[Hauptkörper - B3 - Art]],'DD FD'!B:C,2,FALSE))</f>
        <v/>
      </c>
      <c r="LV276" s="812" t="str">
        <f>IF(Table1[[#This Row],[Hauptkörper - B3 - Fraktion]]="","",VLOOKUP(Table1[[#This Row],[Hauptkörper - B3 - Fraktion]],'DD FD'!H:J,3,FALSE))</f>
        <v/>
      </c>
      <c r="LW276" s="809" t="str">
        <f>IF(Table1[[#This Row],[Hauptkörper - B3 - Gewicht
(in G)]]="","",Table1[[#This Row],[Hauptkörper - B3 - Gewicht
(in G)]])</f>
        <v/>
      </c>
      <c r="LX276" s="809" t="str">
        <f>IF(Table1[[#This Row],[Hauptkörper - B3 - Lizenzierungs-pflichtig? (X=Ja)]]="","",Table1[[#This Row],[Hauptkörper - B3 - Lizenzierungs-pflichtig? (X=Ja)]])</f>
        <v/>
      </c>
      <c r="LY276" s="812" t="str">
        <f>IF(Table1[[#This Row],[Hauptkörper - B3 - Virgin Material]]="","",VLOOKUP(Table1[[#This Row],[Hauptkörper - B3 - Virgin Material]],'DD FD'!AJ:AK,2,FALSE))</f>
        <v/>
      </c>
      <c r="LZ276" s="813" t="str">
        <f>IF(Table1[[#This Row],[Hauptkörper - B3 - Virgin Material Anteil (in %)]]="","",Table1[[#This Row],[Hauptkörper - B3 - Virgin Material Anteil (in %)]])</f>
        <v/>
      </c>
      <c r="MA276" s="812" t="str">
        <f>IF(Table1[[#This Row],[Hauptkörper - B3 - Recyceltes Material]]="","",VLOOKUP(Table1[[#This Row],[Hauptkörper - B3 - Recyceltes Material]],'DD FD'!AL:AM,2,FALSE))</f>
        <v/>
      </c>
      <c r="MB276" s="813" t="str">
        <f>IF(Table1[[#This Row],[Hauptkörper - B3 - Recyceltes Material Anteil (in %)]]="","",Table1[[#This Row],[Hauptkörper - B3 - Recyceltes Material Anteil (in %)]])</f>
        <v/>
      </c>
      <c r="MC276" s="812" t="str">
        <f>IF(Table1[[#This Row],[Hauptkörper - B3 - Beschichtung]]="","",VLOOKUP(Table1[[#This Row],[Hauptkörper - B3 - Beschichtung]],'DD FD'!AE:AF,2,FALSE))</f>
        <v/>
      </c>
      <c r="MD276" s="815" t="str">
        <f>IF(Table1[[#This Row],[Hauptkörper - B3 - Beschichtung Anteil (in %)]]="","",Table1[[#This Row],[Hauptkörper - B3 - Beschichtung Anteil (in %)]])</f>
        <v/>
      </c>
      <c r="ME276" s="811" t="str">
        <f>IF(Table1[[#This Row],[Verschluss - B1 - Art]]="","",VLOOKUP(Table1[[#This Row],[Verschluss - B1 - Art]],'DD FD'!D:E,2,FALSE))</f>
        <v/>
      </c>
      <c r="MF276" s="812" t="str">
        <f>IF(Table1[[#This Row],[Verschluss - B1 - Fraktion]]="","",VLOOKUP(Table1[[#This Row],[Verschluss - B1 - Fraktion]],'DD FD'!H:J,3,FALSE))</f>
        <v/>
      </c>
      <c r="MG276" s="809" t="str">
        <f>IF(Table1[[#This Row],[Verschluss - B1 - Gewicht (in G)]]="","",Table1[[#This Row],[Verschluss - B1 - Gewicht (in G)]])</f>
        <v/>
      </c>
      <c r="MH276" s="809" t="str">
        <f>IF(Table1[[#This Row],[Verschluss - B1 - Lizenzierungs-pflichtig? (X=Ja)]]="","",Table1[[#This Row],[Verschluss - B1 - Lizenzierungs-pflichtig? (X=Ja)]])</f>
        <v/>
      </c>
      <c r="MI276" s="809" t="str">
        <f>IF(Table1[[#This Row],[Verschluss - B1 - Trennbar vom Hauptkörper? (X=Ja)]]="","",Table1[[#This Row],[Verschluss - B1 - Trennbar vom Hauptkörper? (X=Ja)]])</f>
        <v/>
      </c>
      <c r="MJ276" s="812" t="str">
        <f>IF(Table1[[#This Row],[Verschluss - B1 - Virgin Material]]="","",VLOOKUP(Table1[[#This Row],[Verschluss - B1 - Virgin Material]],'DD FD'!AJ:AK,2,FALSE))</f>
        <v/>
      </c>
      <c r="MK276" s="813" t="str">
        <f>IF(Table1[[#This Row],[Verschluss - B1 - Virgin Material Anteil (in %)]]="","",Table1[[#This Row],[Verschluss - B1 - Virgin Material Anteil (in %)]])</f>
        <v/>
      </c>
      <c r="ML276" s="812" t="str">
        <f>IF(Table1[[#This Row],[Verschluss - B1 - Recyceltes Material]]="","",VLOOKUP(Table1[[#This Row],[Verschluss - B1 - Recyceltes Material]],'DD FD'!AL:AM,2,FALSE))</f>
        <v/>
      </c>
      <c r="MM276" s="813" t="str">
        <f>IF(Table1[[#This Row],[Verschluss - B1 - Recyceltes Material Anteil (in %)]]="","",Table1[[#This Row],[Verschluss - B1 - Recyceltes Material Anteil (in %)]])</f>
        <v/>
      </c>
      <c r="MN276" s="812" t="str">
        <f>IF(Table1[[#This Row],[Verschluss - B1 - Beschichtung]]="","",VLOOKUP(Table1[[#This Row],[Verschluss - B1 - Beschichtung]],'DD FD'!AE:AF,2,FALSE))</f>
        <v/>
      </c>
      <c r="MO276" s="815" t="str">
        <f>IF(Table1[[#This Row],[Verschluss - B1 - Beschichtung Anteil (in %)]]="","",Table1[[#This Row],[Verschluss - B1 - Beschichtung Anteil (in %)]])</f>
        <v/>
      </c>
      <c r="MP276" s="811" t="str">
        <f>IF(Table1[[#This Row],[Verschluss - B2 - Art]]="","",VLOOKUP(Table1[[#This Row],[Verschluss - B2 - Art]],'DD FD'!D:E,2,FALSE))</f>
        <v/>
      </c>
      <c r="MQ276" s="812" t="str">
        <f>IF(Table1[[#This Row],[Verschluss - B2 - Fraktion]]="","",VLOOKUP(Table1[[#This Row],[Verschluss - B2 - Fraktion]],'DD FD'!H:J,3,FALSE))</f>
        <v/>
      </c>
      <c r="MR276" s="809" t="str">
        <f>IF(Table1[[#This Row],[Verschluss - B2 - Gewicht (in G)]]="","",Table1[[#This Row],[Verschluss - B2 - Gewicht (in G)]])</f>
        <v/>
      </c>
      <c r="MS276" s="809" t="str">
        <f>IF(Table1[[#This Row],[Verschluss - B2 - Lizenzierungs-pflichtig? (X=Ja)]]="","",Table1[[#This Row],[Verschluss - B2 - Lizenzierungs-pflichtig? (X=Ja)]])</f>
        <v/>
      </c>
      <c r="MT276" s="809" t="str">
        <f>IF(Table1[[#This Row],[Verschluss - B2 - Trennbar vom Hauptkörper? (X=Ja)]]="","",Table1[[#This Row],[Verschluss - B2 - Trennbar vom Hauptkörper? (X=Ja)]])</f>
        <v/>
      </c>
      <c r="MU276" s="812" t="str">
        <f>IF(Table1[[#This Row],[Verschluss - B2 - Virgin Material]]="","",VLOOKUP(Table1[[#This Row],[Verschluss - B2 - Virgin Material]],'DD FD'!AJ:AK,2,FALSE))</f>
        <v/>
      </c>
      <c r="MV276" s="813" t="str">
        <f>IF(Table1[[#This Row],[Verschluss - B2 - Virgin Material Anteil (in %)]]="","",Table1[[#This Row],[Verschluss - B2 - Virgin Material Anteil (in %)]])</f>
        <v/>
      </c>
      <c r="MW276" s="812" t="str">
        <f>IF(Table1[[#This Row],[Verschluss - B2 - Recyceltes Material]]="","",VLOOKUP(Table1[[#This Row],[Verschluss - B2 - Recyceltes Material]],'DD FD'!AL:AM,2,FALSE))</f>
        <v/>
      </c>
      <c r="MX276" s="813" t="str">
        <f>IF(Table1[[#This Row],[Verschluss - B2 - Recyceltes Material Anteil (in %)]]="","",Table1[[#This Row],[Verschluss - B2 - Recyceltes Material Anteil (in %)]])</f>
        <v/>
      </c>
      <c r="MY276" s="812" t="str">
        <f>IF(Table1[[#This Row],[Verschluss - B2 - Beschichtung]]="","",VLOOKUP(Table1[[#This Row],[Verschluss - B2 - Beschichtung]],'DD FD'!AE:AF,2,FALSE))</f>
        <v/>
      </c>
      <c r="MZ276" s="815" t="str">
        <f>IF(Table1[[#This Row],[Verschluss - B2 - Beschichtung Anteil (in %)]]="","",Table1[[#This Row],[Verschluss - B2 - Beschichtung Anteil (in %)]])</f>
        <v/>
      </c>
      <c r="NA276" s="811" t="str">
        <f>IF(Table1[[#This Row],[Verschluss - B3 - Art]]="","",VLOOKUP(Table1[[#This Row],[Verschluss - B3 - Art]],'DD FD'!D:E,2,FALSE))</f>
        <v/>
      </c>
      <c r="NB276" s="812" t="str">
        <f>IF(Table1[[#This Row],[Verschluss - B3 - Fraktion]]="","",VLOOKUP(Table1[[#This Row],[Verschluss - B3 - Fraktion]],'DD FD'!H:J,3,FALSE))</f>
        <v/>
      </c>
      <c r="NC276" s="809" t="str">
        <f>IF(Table1[[#This Row],[Verschluss - B3 - Gewicht (in G)]]="","",Table1[[#This Row],[Verschluss - B3 - Gewicht (in G)]])</f>
        <v/>
      </c>
      <c r="ND276" s="809" t="str">
        <f>IF(Table1[[#This Row],[Verschluss - B3 - Lizenzierungs-pflichtig? (X=Ja)]]="","",Table1[[#This Row],[Verschluss - B3 - Lizenzierungs-pflichtig? (X=Ja)]])</f>
        <v/>
      </c>
      <c r="NE276" s="809" t="str">
        <f>IF(Table1[[#This Row],[Verschluss - B3 - Trennbar vom Hauptkörper? (X=Ja)]]="","",Table1[[#This Row],[Verschluss - B3 - Trennbar vom Hauptkörper? (X=Ja)]])</f>
        <v/>
      </c>
      <c r="NF276" s="812" t="str">
        <f>IF(Table1[[#This Row],[Verschluss - B3 - Virgin Material]]="","",VLOOKUP(Table1[[#This Row],[Verschluss - B3 - Virgin Material]],'DD FD'!AJ:AK,2,FALSE))</f>
        <v/>
      </c>
      <c r="NG276" s="813" t="str">
        <f>IF(Table1[[#This Row],[Verschluss - B3 - Virgin Material Anteil (in %)]]="","",Table1[[#This Row],[Verschluss - B3 - Virgin Material Anteil (in %)]])</f>
        <v/>
      </c>
      <c r="NH276" s="812" t="str">
        <f>IF(Table1[[#This Row],[Verschluss - B3 - Recyceltes Material]]="","",VLOOKUP(Table1[[#This Row],[Verschluss - B3 - Recyceltes Material]],'DD FD'!AL:AM,2,FALSE))</f>
        <v/>
      </c>
      <c r="NI276" s="813" t="str">
        <f>IF(Table1[[#This Row],[Verschluss - B3 - Recyceltes Material Anteil (in %)]]="","",Table1[[#This Row],[Verschluss - B3 - Recyceltes Material Anteil (in %)]])</f>
        <v/>
      </c>
      <c r="NJ276" s="812" t="str">
        <f>IF(Table1[[#This Row],[Verschluss - B3 - Beschichtung]]="","",VLOOKUP(Table1[[#This Row],[Verschluss - B3 - Beschichtung]],'DD FD'!AE:AF,2,FALSE))</f>
        <v/>
      </c>
      <c r="NK276" s="815" t="str">
        <f>IF(Table1[[#This Row],[Verschluss - B3 - Beschichtung Anteil (in %)]]="","",Table1[[#This Row],[Verschluss - B3 - Beschichtung Anteil (in %)]])</f>
        <v/>
      </c>
      <c r="NL276" s="811" t="str">
        <f>IF(Table1[[#This Row],[Etikett - B1 - Art]]="","",VLOOKUP(Table1[[#This Row],[Etikett - B1 - Art]],'DD FD'!F:G,2,FALSE))</f>
        <v/>
      </c>
      <c r="NM276" s="812" t="str">
        <f>IF(Table1[[#This Row],[Etikett - B1 - Fraktion]]="","",VLOOKUP(Table1[[#This Row],[Etikett - B1 - Fraktion]],'DD FD'!H:J,3,FALSE))</f>
        <v/>
      </c>
      <c r="NN276" s="809" t="str">
        <f>IF(Table1[[#This Row],[Etikett - B1 - Gewicht (in G)]]="","",Table1[[#This Row],[Etikett - B1 - Gewicht (in G)]])</f>
        <v/>
      </c>
      <c r="NO276" s="809" t="str">
        <f>IF(Table1[[#This Row],[Etikett - B1 - Lizenzierungs-pflichtig? (X=Ja)]]="","",Table1[[#This Row],[Etikett - B1 - Lizenzierungs-pflichtig? (X=Ja)]])</f>
        <v/>
      </c>
      <c r="NP276" s="809" t="str">
        <f>IF(Table1[[#This Row],[Etikett - B1 - Trennbar vom Hauptkörper? (X=Ja)]]="","",Table1[[#This Row],[Etikett - B1 - Trennbar vom Hauptkörper? (X=Ja)]])</f>
        <v/>
      </c>
      <c r="NQ276" s="812" t="str">
        <f>IF(Table1[[#This Row],[Etikett - B1 - Virgin Material]]="","",VLOOKUP(Table1[[#This Row],[Etikett - B1 - Virgin Material]],'DD FD'!AJ:AK,2,FALSE))</f>
        <v/>
      </c>
      <c r="NR276" s="813" t="str">
        <f>IF(Table1[[#This Row],[Etikett - B1 - Virgin Material Anteil (in %)]]="","",Table1[[#This Row],[Etikett - B1 - Virgin Material Anteil (in %)]])</f>
        <v/>
      </c>
      <c r="NS276" s="812" t="str">
        <f>IF(Table1[[#This Row],[Etikett - B1 - Recyceltes Material]]="","",VLOOKUP(Table1[[#This Row],[Etikett - B1 - Recyceltes Material]],'DD FD'!AL:AM,2,FALSE))</f>
        <v/>
      </c>
      <c r="NT276" s="813" t="str">
        <f>IF(Table1[[#This Row],[Etikett - B1 - Recyceltes Material Anteil (in %)]]="","",Table1[[#This Row],[Etikett - B1 - Recyceltes Material Anteil (in %)]])</f>
        <v/>
      </c>
      <c r="NU276" s="812" t="str">
        <f>IF(Table1[[#This Row],[Etikett - B1 - Beschichtung]]="","",VLOOKUP(Table1[[#This Row],[Etikett - B1 - Beschichtung]],'DD FD'!AE:AF,2,FALSE))</f>
        <v/>
      </c>
      <c r="NV276" s="815" t="str">
        <f>IF(Table1[[#This Row],[Etikett - B1 - Beschichtung Anteil (in %)]]="","",Table1[[#This Row],[Etikett - B1 - Beschichtung Anteil (in %)]])</f>
        <v/>
      </c>
      <c r="NW276" s="811" t="str">
        <f>IF(Table1[[#This Row],[Etikett - B2 - Art]]="","",VLOOKUP(Table1[[#This Row],[Etikett - B2 - Art]],'DD FD'!F:G,2,FALSE))</f>
        <v/>
      </c>
      <c r="NX276" s="812" t="str">
        <f>IF(Table1[[#This Row],[Etikett - B2 - Fraktion]]="","",VLOOKUP(Table1[[#This Row],[Etikett - B2 - Fraktion]],'DD FD'!H:J,3,FALSE))</f>
        <v/>
      </c>
      <c r="NY276" s="809" t="str">
        <f>IF(Table1[[#This Row],[Etikett - B2 - Gewicht (in G)]]="","",Table1[[#This Row],[Etikett - B2 - Gewicht (in G)]])</f>
        <v/>
      </c>
      <c r="NZ276" s="809" t="str">
        <f>IF(Table1[[#This Row],[Etikett - B2 - Lizenzierungs-pflichtig? (X=Ja)]]="","",Table1[[#This Row],[Etikett - B2 - Lizenzierungs-pflichtig? (X=Ja)]])</f>
        <v/>
      </c>
      <c r="OA276" s="809" t="str">
        <f>IF(Table1[[#This Row],[Etikett - B2 - Trennbar vom Hauptkörper? (X=Ja)]]="","",Table1[[#This Row],[Etikett - B2 - Trennbar vom Hauptkörper? (X=Ja)]])</f>
        <v/>
      </c>
      <c r="OB276" s="812" t="str">
        <f>IF(Table1[[#This Row],[Etikett - B2 - Virgin Material]]="","",VLOOKUP(Table1[[#This Row],[Etikett - B2 - Virgin Material]],'DD FD'!AJ:AK,2,FALSE))</f>
        <v/>
      </c>
      <c r="OC276" s="813" t="str">
        <f>IF(Table1[[#This Row],[Etikett - B2 - Virgin Material Anteil (in %)]]="","",Table1[[#This Row],[Etikett - B2 - Virgin Material Anteil (in %)]])</f>
        <v/>
      </c>
      <c r="OD276" s="812" t="str">
        <f>IF(Table1[[#This Row],[Etikett - B2 - Recyceltes Material]]="","",VLOOKUP(Table1[[#This Row],[Etikett - B2 - Recyceltes Material]],'DD FD'!AL:AM,2,FALSE))</f>
        <v/>
      </c>
      <c r="OE276" s="813" t="str">
        <f>IF(Table1[[#This Row],[Etikett - B2 - Recyceltes Material Anteil (in %)]]="","",Table1[[#This Row],[Etikett - B2 - Recyceltes Material Anteil (in %)]])</f>
        <v/>
      </c>
      <c r="OF276" s="812" t="str">
        <f>IF(Table1[[#This Row],[Etikett - B2 - Beschichtung]]="","",VLOOKUP(Table1[[#This Row],[Etikett - B2 - Beschichtung]],'DD FD'!AE:AF,2,FALSE))</f>
        <v/>
      </c>
      <c r="OG276" s="815" t="str">
        <f>IF(Table1[[#This Row],[Etikett - B2 - Beschichtung Anteil (in %)]]="","",Table1[[#This Row],[Etikett - B2 - Beschichtung Anteil (in %)]])</f>
        <v/>
      </c>
      <c r="OH276" s="811" t="str">
        <f>IF(Table1[[#This Row],[Etikett - B3 - Art]]="","",VLOOKUP(Table1[[#This Row],[Etikett - B3 - Art]],'DD FD'!F:G,2,FALSE))</f>
        <v/>
      </c>
      <c r="OI276" s="812" t="str">
        <f>IF(Table1[[#This Row],[Etikett - B3 - Fraktion]]="","",VLOOKUP(Table1[[#This Row],[Etikett - B3 - Fraktion]],'DD FD'!H:J,3,FALSE))</f>
        <v/>
      </c>
      <c r="OJ276" s="809" t="str">
        <f>IF(Table1[[#This Row],[Etikett - B3 - Gewicht (in G)]]="","",Table1[[#This Row],[Etikett - B3 - Gewicht (in G)]])</f>
        <v/>
      </c>
      <c r="OK276" s="809" t="str">
        <f>IF(Table1[[#This Row],[Etikett - B3 - Lizenzierungs-pflichtig? (X=Ja)]]="","",Table1[[#This Row],[Etikett - B3 - Lizenzierungs-pflichtig? (X=Ja)]])</f>
        <v/>
      </c>
      <c r="OL276" s="809" t="str">
        <f>IF(Table1[[#This Row],[Etikett - B3 - Trennbar vom Hauptkörper? (X=Ja)]]="","",Table1[[#This Row],[Etikett - B3 - Trennbar vom Hauptkörper? (X=Ja)]])</f>
        <v/>
      </c>
      <c r="OM276" s="812" t="str">
        <f>IF(Table1[[#This Row],[Etikett - B3 - Virgin Material]]="","",VLOOKUP(Table1[[#This Row],[Etikett - B3 - Virgin Material]],'DD FD'!AJ:AK,2,FALSE))</f>
        <v/>
      </c>
      <c r="ON276" s="813" t="str">
        <f>IF(Table1[[#This Row],[Etikett - B3 - Virgin Material Anteil (in %)]]="","",Table1[[#This Row],[Etikett - B3 - Virgin Material Anteil (in %)]])</f>
        <v/>
      </c>
      <c r="OO276" s="812" t="str">
        <f>IF(Table1[[#This Row],[Etikett - B3 - Recyceltes Material]]="","",VLOOKUP(Table1[[#This Row],[Etikett - B3 - Recyceltes Material]],'DD FD'!AL:AM,2,FALSE))</f>
        <v/>
      </c>
      <c r="OP276" s="813" t="str">
        <f>IF(Table1[[#This Row],[Etikett - B3 - Recyceltes Material Anteil (in %)]]="","",Table1[[#This Row],[Etikett - B3 - Recyceltes Material Anteil (in %)]])</f>
        <v/>
      </c>
      <c r="OQ276" s="812" t="str">
        <f>IF(Table1[[#This Row],[Etikett - B3 - Beschichtung]]="","",VLOOKUP(Table1[[#This Row],[Etikett - B3 - Beschichtung]],'DD FD'!AE:AF,2,FALSE))</f>
        <v/>
      </c>
      <c r="OR276" s="861" t="str">
        <f>IF(Table1[[#This Row],[Etikett - B3 - Beschichtung Anteil (in %)]]="","",Table1[[#This Row],[Etikett - B3 - Beschichtung Anteil (in %)]])</f>
        <v/>
      </c>
      <c r="OS276" s="866">
        <f>ROUNDUP(SUM(
IF(AND(LB276='DD FD'!$J$7,LD276='DD FD'!$AI$3),LC276,0),
IF(AND(LL276='DD FD'!$J$7,LN276='DD FD'!$AI$3),LM276,0),
IF(AND(LV276='DD FD'!$J$7,LX276='DD FD'!$AI$3),LW276,0),
IF(AND(MF276='DD FD'!$J$7,MH276='DD FD'!$AI$3),MG276,0),
IF(AND(MQ276='DD FD'!$J$7,MS276='DD FD'!$AI$3),MR276,0),
IF(AND(NB276='DD FD'!$J$7,ND276='DD FD'!$AI$3),NC276,0),
IF(AND(NM276='DD FD'!$J$7,NO276='DD FD'!$AI$3),NN276,0),
IF(AND(NX276='DD FD'!$J$7,NZ276='DD FD'!$AI$3),NY276,0),
IF(AND(OI276='DD FD'!$J$7,OK276='DD FD'!$AI$3),OJ276,0),
),2)</f>
        <v>0</v>
      </c>
      <c r="OT276" s="865">
        <f>ROUNDUP(SUM(
IF(AND(LB276='DD FD'!$J$6,LD276='DD FD'!$AI$3),LC276,0),
IF(AND(LL276='DD FD'!$J$6,LN276='DD FD'!$AI$3),LM276,0),
IF(AND(LV276='DD FD'!$J$6,LX276='DD FD'!$AI$3),LW276,0),
IF(AND(MF276='DD FD'!$J$6,MH276='DD FD'!$AI$3),MG276,0),
IF(AND(MQ276='DD FD'!$J$6,MS276='DD FD'!$AI$3),MR276,0),
IF(AND(NB276='DD FD'!$J$6,ND276='DD FD'!$AI$3),NC276,0),
IF(AND(NM276='DD FD'!$J$6,NO276='DD FD'!$AI$3),NN276,0),
IF(AND(NX276='DD FD'!$J$6,NZ276='DD FD'!$AI$3),NY276,0),
IF(AND(OI276='DD FD'!$J$6,OK276='DD FD'!$AI$3),OJ276,0),
),2)</f>
        <v>0</v>
      </c>
      <c r="OU276" s="865">
        <f>ROUNDUP(SUM(
IF(AND(LB276='DD FD'!$J$10,LD276='DD FD'!$AI$3),LC276,0),
IF(AND(LL276='DD FD'!$J$10,LN276='DD FD'!$AI$3),LM276,0),
IF(AND(LV276='DD FD'!$J$10,LX276='DD FD'!$AI$3),LW276,0),
IF(AND(MF276='DD FD'!$J$10,MH276='DD FD'!$AI$3),MG276,0),
IF(AND(MQ276='DD FD'!$J$10,MS276='DD FD'!$AI$3),MR276,0),
IF(AND(NB276='DD FD'!$J$10,ND276='DD FD'!$AI$3),NC276,0),
IF(AND(NM276='DD FD'!$J$10,NO276='DD FD'!$AI$3),NN276,0),
IF(AND(NX276='DD FD'!$J$10,NZ276='DD FD'!$AI$3),NY276,0),
IF(AND(OI276='DD FD'!$J$10,OK276='DD FD'!$AI$3),OJ276,0),
),2)</f>
        <v>0</v>
      </c>
      <c r="OV276" s="865">
        <f>ROUNDUP(SUM(
IF(AND(LB276='DD FD'!$J$8,LD276='DD FD'!$AI$3),LC276,0),
IF(AND(LL276='DD FD'!$J$8,LN276='DD FD'!$AI$3),LM276,0),
IF(AND(LV276='DD FD'!$J$8,LX276='DD FD'!$AI$3),LW276,0),
IF(AND(MF276='DD FD'!$J$8,MH276='DD FD'!$AI$3),MG276,0),
IF(AND(MQ276='DD FD'!$J$8,MS276='DD FD'!$AI$3),MR276,0),
IF(AND(NB276='DD FD'!$J$8,ND276='DD FD'!$AI$3),NC276,0),
IF(AND(NM276='DD FD'!$J$8,NO276='DD FD'!$AI$3),NN276,0),
IF(AND(NX276='DD FD'!$J$8,NZ276='DD FD'!$AI$3),NY276,0),
IF(AND(OI276='DD FD'!$J$8,OK276='DD FD'!$AI$3),OJ276,0),
),2)</f>
        <v>0</v>
      </c>
      <c r="OW276" s="865">
        <f>ROUNDUP(SUM(
IF(AND(LB276='DD FD'!$J$5,LD276='DD FD'!$AI$3),LC276,0),
IF(AND(LL276='DD FD'!$J$5,LN276='DD FD'!$AI$3),LM276,0),
IF(AND(LV276='DD FD'!$J$5,LX276='DD FD'!$AI$3),LW276,0),
IF(AND(MF276='DD FD'!$J$5,MH276='DD FD'!$AI$3),MG276,0),
IF(AND(MQ276='DD FD'!$J$5,MS276='DD FD'!$AI$3),MR276,0),
IF(AND(NB276='DD FD'!$J$5,ND276='DD FD'!$AI$3),NC276,0),
IF(AND(NM276='DD FD'!$J$5,NO276='DD FD'!$AI$3),NN276,0),
IF(AND(NX276='DD FD'!$J$5,NZ276='DD FD'!$AI$3),NY276,0),
IF(AND(OI276='DD FD'!$J$5,OK276='DD FD'!$AI$3),OJ276,0),
),2)</f>
        <v>0</v>
      </c>
      <c r="OX276" s="865">
        <f>ROUNDUP(SUM(
IF(AND(LB276='DD FD'!$J$9,LD276='DD FD'!$AI$3),LC276,0),
IF(AND(LL276='DD FD'!$J$9,LN276='DD FD'!$AI$3),LM276,0),
IF(AND(LV276='DD FD'!$J$9,LX276='DD FD'!$AI$3),LW276,0),
IF(AND(MF276='DD FD'!$J$9,MH276='DD FD'!$AI$3),MG276,0),
IF(AND(MQ276='DD FD'!$J$9,MS276='DD FD'!$AI$3),MR276,0),
IF(AND(NB276='DD FD'!$J$9,ND276='DD FD'!$AI$3),NC276,0),
IF(AND(NM276='DD FD'!$J$9,NO276='DD FD'!$AI$3),NN276,0),
IF(AND(NX276='DD FD'!$J$9,NZ276='DD FD'!$AI$3),NY276,0),
IF(AND(OI276='DD FD'!$J$9,OK276='DD FD'!$AI$3),OJ276,0),
),2)</f>
        <v>0</v>
      </c>
      <c r="OY276" s="865">
        <f>ROUNDUP(SUM(
IF(AND(LB276='DD FD'!$J$4,LD276='DD FD'!$AI$3),LC276,0),
IF(AND(LL276='DD FD'!$J$4,LN276='DD FD'!$AI$3),LM276,0),
IF(AND(LV276='DD FD'!$J$4,LX276='DD FD'!$AI$3),LW276,0),
IF(AND(MF276='DD FD'!$J$4,MH276='DD FD'!$AI$3),MG276,0),
IF(AND(MQ276='DD FD'!$J$4,MS276='DD FD'!$AI$3),MR276,0),
IF(AND(NB276='DD FD'!$J$4,ND276='DD FD'!$AI$3),NC276,0),
IF(AND(NM276='DD FD'!$J$4,NO276='DD FD'!$AI$3),NN276,0),
IF(AND(NX276='DD FD'!$J$4,NZ276='DD FD'!$AI$3),NY276,0),
IF(AND(OI276='DD FD'!$J$4,OK276='DD FD'!$AI$3),OJ276,0),
),2)</f>
        <v>0</v>
      </c>
      <c r="OZ276" s="867">
        <f>ROUNDUP(SUM(
IF(AND(LB276='DD FD'!$J$11,LD276='DD FD'!$AI$3),LC276,0),
IF(AND(LL276='DD FD'!$J$11,LN276='DD FD'!$AI$3),LM276,0),
IF(AND(LV276='DD FD'!$J$11,LX276='DD FD'!$AI$3),LW276,0),
IF(AND(MF276='DD FD'!$J$11,MH276='DD FD'!$AI$3),MG276,0),
IF(AND(MQ276='DD FD'!$J$11,MS276='DD FD'!$AI$3),MR276,0),
IF(AND(NB276='DD FD'!$J$11,ND276='DD FD'!$AI$3),NC276,0),
IF(AND(NM276='DD FD'!$J$11,NO276='DD FD'!$AI$3),NN276,0),
IF(AND(NX276='DD FD'!$J$11,NZ276='DD FD'!$AI$3),NY276,0),
IF(AND(OI276='DD FD'!$J$11,OK276='DD FD'!$AI$3),OJ276,0),
),2)</f>
        <v>0</v>
      </c>
    </row>
    <row r="277" spans="1:416">
      <c r="A277" s="663"/>
      <c r="B277" s="182"/>
      <c r="C277" s="282"/>
      <c r="D277" s="282"/>
      <c r="E277" s="183"/>
      <c r="F277" s="355"/>
      <c r="G277" s="359"/>
      <c r="H277" s="664"/>
      <c r="I277" s="173"/>
      <c r="J277" s="161" t="str">
        <f t="shared" si="108"/>
        <v/>
      </c>
      <c r="K277" s="633" t="str">
        <f t="shared" si="125"/>
        <v/>
      </c>
      <c r="L277" s="636"/>
      <c r="M277" s="124" t="str">
        <f t="shared" si="126"/>
        <v/>
      </c>
      <c r="N277" s="125" t="str">
        <f t="shared" si="109"/>
        <v/>
      </c>
      <c r="O277" s="175"/>
      <c r="P277" s="175"/>
      <c r="Q277" s="126" t="str">
        <f t="shared" si="127"/>
        <v/>
      </c>
      <c r="R277" s="184"/>
      <c r="S277" s="184"/>
      <c r="T277" s="182"/>
      <c r="U277" s="182"/>
      <c r="V277" s="182"/>
      <c r="W277" s="358"/>
      <c r="X277" s="182"/>
      <c r="Y277" s="183"/>
      <c r="Z277" s="123"/>
      <c r="AA277" s="176"/>
      <c r="AB277" s="176"/>
      <c r="AC277" s="176"/>
      <c r="AD277" s="176"/>
      <c r="AE277" s="176"/>
      <c r="AF277" s="176"/>
      <c r="AG277" s="127" t="str">
        <f t="shared" si="128"/>
        <v/>
      </c>
      <c r="AH277" s="127" t="str">
        <f t="shared" si="129"/>
        <v/>
      </c>
      <c r="AI277" s="370"/>
      <c r="AJ277" s="635"/>
      <c r="AK277" s="619" t="str">
        <f t="shared" si="130"/>
        <v/>
      </c>
      <c r="AL277" s="124" t="str">
        <f t="shared" si="110"/>
        <v/>
      </c>
      <c r="AM277" s="124" t="str">
        <f t="shared" si="111"/>
        <v/>
      </c>
      <c r="AN277" s="124" t="str">
        <f t="shared" si="112"/>
        <v/>
      </c>
      <c r="AO277" s="124" t="str">
        <f t="shared" si="113"/>
        <v/>
      </c>
      <c r="AP277" s="184"/>
      <c r="AQ277" s="182"/>
      <c r="AR277" s="182"/>
      <c r="AS277" s="182"/>
      <c r="AT277" s="182"/>
      <c r="AU277" s="127" t="str">
        <f t="shared" si="114"/>
        <v/>
      </c>
      <c r="AV277" s="354"/>
      <c r="AW277" s="127" t="str">
        <f t="shared" si="115"/>
        <v/>
      </c>
      <c r="AX277" s="144" t="str">
        <f t="shared" si="116"/>
        <v/>
      </c>
      <c r="AY277" s="182"/>
      <c r="AZ277" s="23"/>
      <c r="BA277" s="23"/>
      <c r="BB277" s="183"/>
      <c r="BC277" s="622"/>
      <c r="BD277" s="649" t="str">
        <f t="shared" si="131"/>
        <v/>
      </c>
      <c r="BE277" s="354"/>
      <c r="BF277" s="192" t="str">
        <f t="shared" si="132"/>
        <v/>
      </c>
      <c r="BG277" s="159"/>
      <c r="BH277" s="159"/>
      <c r="BI277" s="182"/>
      <c r="BJ277" s="194"/>
      <c r="BK277" s="194"/>
      <c r="BL277" s="194"/>
      <c r="BM277" s="127" t="str">
        <f t="shared" si="117"/>
        <v/>
      </c>
      <c r="BN277" s="194"/>
      <c r="BO277" s="178" t="str">
        <f t="shared" si="118"/>
        <v/>
      </c>
      <c r="BP277" s="191"/>
      <c r="BQ277" s="182"/>
      <c r="BR277" s="23"/>
      <c r="BS277" s="23"/>
      <c r="BT277" s="23"/>
      <c r="BU277" s="651"/>
      <c r="BV277" s="647"/>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633" t="str">
        <f t="shared" si="133"/>
        <v/>
      </c>
      <c r="DY277" s="736"/>
      <c r="DZ277" s="334"/>
      <c r="EA277" s="736"/>
      <c r="EB277" s="197"/>
      <c r="EC277" s="194"/>
      <c r="ED277" s="197"/>
      <c r="EE277" s="197"/>
      <c r="EF277" s="194"/>
      <c r="EG277" s="194"/>
      <c r="EH277" s="194"/>
      <c r="EI277" s="123" t="str">
        <f t="shared" si="119"/>
        <v/>
      </c>
      <c r="EJ277" s="194"/>
      <c r="EK277" s="620" t="str">
        <f t="shared" si="120"/>
        <v/>
      </c>
      <c r="EL277" s="756"/>
      <c r="EM277" s="620" t="str">
        <f t="shared" si="134"/>
        <v/>
      </c>
      <c r="EN277" s="733"/>
      <c r="EO277" s="163"/>
      <c r="EP277" s="163"/>
      <c r="EQ277" s="163"/>
      <c r="ER277" s="163"/>
      <c r="ES277" s="163"/>
      <c r="ET277" s="163"/>
      <c r="EU277" s="163"/>
      <c r="EV277" s="163"/>
      <c r="EW277" s="163"/>
      <c r="EX277" s="163"/>
      <c r="EY277" s="163"/>
      <c r="EZ277" s="163"/>
      <c r="FA277" s="163"/>
      <c r="FB277" s="163"/>
      <c r="FC277" s="742"/>
      <c r="FD277" s="648" t="str">
        <f t="shared" si="121"/>
        <v/>
      </c>
      <c r="FE277" s="183"/>
      <c r="FF277" s="201"/>
      <c r="FG277" s="201"/>
      <c r="FH277" s="201"/>
      <c r="FI277" s="201"/>
      <c r="FJ277" s="201"/>
      <c r="FK277" s="201"/>
      <c r="FL277" s="182"/>
      <c r="FM277" s="182"/>
      <c r="FN277" s="334"/>
      <c r="FO277" s="123" t="str">
        <f t="shared" si="122"/>
        <v/>
      </c>
      <c r="FP277" s="889" t="str">
        <f>IF(Table1[[#This Row],[Baumwollanteil (in %)]]&lt;&gt;"","05","")</f>
        <v/>
      </c>
      <c r="FQ277" s="999"/>
      <c r="FR277" s="179" t="str">
        <f t="shared" si="123"/>
        <v/>
      </c>
      <c r="FS277" s="175"/>
      <c r="FT277" s="175"/>
      <c r="FU277" s="175"/>
      <c r="FV277" s="745" t="str">
        <f t="shared" si="124"/>
        <v/>
      </c>
      <c r="FZ277" s="24"/>
      <c r="GA277" s="24"/>
      <c r="GC277" s="1010" t="str">
        <f>IF(Table1[[#This Row],[Global Trade Item Number (GTIN)]]="","",Table1[[#This Row],[Global Trade Item Number (GTIN)]])</f>
        <v/>
      </c>
      <c r="GD277" s="790" t="str">
        <f>IF(Table1[[#This Row],[WAWI-Nr./ Kreditoren-Nummer
(ASDV)]]&lt;&gt;"",Table1[[#This Row],[WAWI-Nr./ Kreditoren-Nummer
(ASDV)]],"")</f>
        <v/>
      </c>
      <c r="GE277" s="190"/>
      <c r="GF277" s="790" t="str">
        <f>IF(Table1[[#This Row],[Gültig ab (Datum)]]&lt;&gt;"","31.12.9999","")</f>
        <v/>
      </c>
      <c r="GG277" s="190"/>
      <c r="GH277" s="190"/>
      <c r="GI277" s="616"/>
      <c r="GJ277" s="765"/>
      <c r="GK277" s="763"/>
      <c r="GL277" s="617"/>
      <c r="GM277" s="617"/>
      <c r="GN277" s="617"/>
      <c r="GO277" s="617"/>
      <c r="GP277" s="617"/>
      <c r="GQ277" s="775"/>
      <c r="GR277" s="771"/>
      <c r="GS277" s="159"/>
      <c r="GT277" s="610"/>
      <c r="GU277" s="610"/>
      <c r="GV277" s="610"/>
      <c r="GW277" s="610"/>
      <c r="GX277" s="610"/>
      <c r="GY277" s="610"/>
      <c r="GZ277" s="610"/>
      <c r="HA277" s="610"/>
      <c r="HB277" s="771"/>
      <c r="HC277" s="610"/>
      <c r="HD277" s="610"/>
      <c r="HE277" s="610"/>
      <c r="HF277" s="610"/>
      <c r="HG277" s="610"/>
      <c r="HH277" s="610"/>
      <c r="HI277" s="610"/>
      <c r="HJ277" s="610"/>
      <c r="HK277" s="610"/>
      <c r="HL277" s="771"/>
      <c r="HM277" s="610"/>
      <c r="HN277" s="610"/>
      <c r="HO277" s="610"/>
      <c r="HP277" s="610"/>
      <c r="HQ277" s="610"/>
      <c r="HR277" s="610"/>
      <c r="HS277" s="610"/>
      <c r="HT277" s="610"/>
      <c r="HU277" s="610"/>
      <c r="HV277" s="771"/>
      <c r="HW277" s="610"/>
      <c r="HX277" s="610"/>
      <c r="HY277" s="610"/>
      <c r="HZ277" s="610"/>
      <c r="IA277" s="610"/>
      <c r="IB277" s="610"/>
      <c r="IC277" s="610"/>
      <c r="ID277" s="610"/>
      <c r="IE277" s="610"/>
      <c r="IF277" s="610"/>
      <c r="IG277" s="771"/>
      <c r="IH277" s="610"/>
      <c r="II277" s="610"/>
      <c r="IJ277" s="610"/>
      <c r="IK277" s="610"/>
      <c r="IL277" s="610"/>
      <c r="IM277" s="610"/>
      <c r="IN277" s="610"/>
      <c r="IO277" s="610"/>
      <c r="IP277" s="610"/>
      <c r="IQ277" s="610"/>
      <c r="IR277" s="771"/>
      <c r="IS277" s="610"/>
      <c r="IT277" s="610"/>
      <c r="IU277" s="610"/>
      <c r="IV277" s="610"/>
      <c r="IW277" s="610"/>
      <c r="IX277" s="610"/>
      <c r="IY277" s="610"/>
      <c r="IZ277" s="610"/>
      <c r="JA277" s="610"/>
      <c r="JB277" s="610"/>
      <c r="JC277" s="771"/>
      <c r="JD277" s="610"/>
      <c r="JE277" s="610"/>
      <c r="JF277" s="610"/>
      <c r="JG277" s="610"/>
      <c r="JH277" s="610"/>
      <c r="JI277" s="610"/>
      <c r="JJ277" s="610"/>
      <c r="JK277" s="610"/>
      <c r="JL277" s="610"/>
      <c r="JM277" s="827"/>
      <c r="JN277" s="771"/>
      <c r="JO277" s="610"/>
      <c r="JP277" s="610"/>
      <c r="JQ277" s="610"/>
      <c r="JR277" s="610"/>
      <c r="JS277" s="610"/>
      <c r="JT277" s="610"/>
      <c r="JU277" s="610"/>
      <c r="JV277" s="610"/>
      <c r="JW277" s="610"/>
      <c r="JX277" s="610"/>
      <c r="JY277" s="771"/>
      <c r="JZ277" s="610"/>
      <c r="KA277" s="610"/>
      <c r="KB277" s="610"/>
      <c r="KC277" s="610"/>
      <c r="KD277" s="610"/>
      <c r="KE277" s="610"/>
      <c r="KF277" s="610"/>
      <c r="KG277" s="610"/>
      <c r="KH277" s="610"/>
      <c r="KI277" s="610"/>
      <c r="KL277" s="803" t="str">
        <f>IF(Table1[[#This Row],[GTIN]]&lt;&gt;"",Table1[[#This Row],[GTIN]],"")</f>
        <v/>
      </c>
      <c r="KM277" s="804" t="str">
        <f>Table1[[#This Row],[Kreditor]]</f>
        <v/>
      </c>
      <c r="KN277" s="805" t="str">
        <f>IF(Table1[[#This Row],[Gültig ab (Datum)]]&lt;&gt;"",Table1[[#This Row],[Gültig ab (Datum)]],"")</f>
        <v/>
      </c>
      <c r="KO277" s="805" t="str">
        <f>Table1[[#This Row],[Gültig bis]]</f>
        <v/>
      </c>
      <c r="KP277" s="818" t="str">
        <f>IF(Table1[[#This Row],[Artikel verpackt? 
(X=Ja)]]="","",Table1[[#This Row],[Artikel verpackt? 
(X=Ja)]])</f>
        <v/>
      </c>
      <c r="KQ277" s="806" t="str">
        <f>IF(Table1[[#This Row],[Verpackung recyclingfähig?
(X=Ja)]]="","",Table1[[#This Row],[Verpackung recyclingfähig?
(X=Ja)]])</f>
        <v/>
      </c>
      <c r="KR277" s="807"/>
      <c r="KS277" s="808"/>
      <c r="KT277" s="809"/>
      <c r="KU277" s="809"/>
      <c r="KV277" s="809"/>
      <c r="KW277" s="809"/>
      <c r="KX277" s="809"/>
      <c r="KY277" s="809"/>
      <c r="KZ277" s="810"/>
      <c r="LA277" s="811" t="str">
        <f>IF(Table1[[#This Row],[Hauptkörper - B1 - Art]]="","",VLOOKUP(Table1[[#This Row],[Hauptkörper - B1 - Art]],'DD FD'!B:C,2,FALSE))</f>
        <v/>
      </c>
      <c r="LB277" s="812" t="str">
        <f>IF(Table1[[#This Row],[Hauptkörper - B1 - Fraktion]]="","",VLOOKUP(Table1[[#This Row],[Hauptkörper - B1 - Fraktion]],'DD FD'!H:J,3,FALSE))</f>
        <v/>
      </c>
      <c r="LC277" s="809" t="str">
        <f>IF(Table1[[#This Row],[Hauptkörper - B1 - Gewicht
(in G)]]="","",Table1[[#This Row],[Hauptkörper - B1 - Gewicht
(in G)]])</f>
        <v/>
      </c>
      <c r="LD277" s="809" t="str">
        <f>IF(Table1[[#This Row],[Hauptkörper - B1 - Lizenzierungs-pflichtig? (X=Ja)]]="","",Table1[[#This Row],[Hauptkörper - B1 - Lizenzierungs-pflichtig? (X=Ja)]])</f>
        <v/>
      </c>
      <c r="LE277" s="812" t="str">
        <f>IF(Table1[[#This Row],[Hauptkörper - B1 - Virgin Material]]="","",VLOOKUP(Table1[[#This Row],[Hauptkörper - B1 - Virgin Material]],'DD FD'!AJ:AK,2,FALSE))</f>
        <v/>
      </c>
      <c r="LF277" s="813" t="str">
        <f>IF(Table1[[#This Row],[Hauptkörper - B1 - Virgin Material Anteil (in %)]]="","",Table1[[#This Row],[Hauptkörper - B1 - Virgin Material Anteil (in %)]])</f>
        <v/>
      </c>
      <c r="LG277" s="812" t="str">
        <f>IF(Table1[[#This Row],[Hauptkörper - B1 - Recyceltes Material]]="","",VLOOKUP(Table1[[#This Row],[Hauptkörper - B1 - Recyceltes Material]],'DD FD'!AL:AM,2,FALSE))</f>
        <v/>
      </c>
      <c r="LH277" s="813" t="str">
        <f>IF(Table1[[#This Row],[Hauptkörper - B1 - Recyceltes Material Anteil (in %)]]="","",Table1[[#This Row],[Hauptkörper - B1 - Recyceltes Material Anteil (in %)]])</f>
        <v/>
      </c>
      <c r="LI277" s="814" t="str">
        <f>IF(Table1[[#This Row],[Hauptkörper - B1 - Beschichtung]]="","",VLOOKUP(Table1[[#This Row],[Hauptkörper - B1 - Beschichtung]],'DD FD'!AE:AF,2,FALSE))</f>
        <v/>
      </c>
      <c r="LJ277" s="815" t="str">
        <f>IF(Table1[[#This Row],[Hauptkörper - B1 - Beschichtung Anteil (in %)]]="","",Table1[[#This Row],[Hauptkörper - B1 - Beschichtung Anteil (in %)]])</f>
        <v/>
      </c>
      <c r="LK277" s="811" t="str">
        <f>IF(Table1[[#This Row],[Hauptkörper - B2 - Art]]="","",VLOOKUP(Table1[[#This Row],[Hauptkörper - B2 - Art]],'DD FD'!B:C,2,FALSE))</f>
        <v/>
      </c>
      <c r="LL277" s="812" t="str">
        <f>IF(Table1[[#This Row],[Hauptkörper - B2 - Fraktion]]="","",VLOOKUP(Table1[[#This Row],[Hauptkörper - B2 - Fraktion]],'DD FD'!H:J,3,FALSE))</f>
        <v/>
      </c>
      <c r="LM277" s="809" t="str">
        <f>IF(Table1[[#This Row],[Hauptkörper - B2 - Gewicht
(in G)]]="","",Table1[[#This Row],[Hauptkörper - B2 - Gewicht
(in G)]])</f>
        <v/>
      </c>
      <c r="LN277" s="809" t="str">
        <f>IF(Table1[[#This Row],[Hauptkörper - B2 - Lizenzierungs-pflichtig? (X=Ja)]]="","",Table1[[#This Row],[Hauptkörper - B2 - Lizenzierungs-pflichtig? (X=Ja)]])</f>
        <v/>
      </c>
      <c r="LO277" s="812" t="str">
        <f>IF(Table1[[#This Row],[Hauptkörper - B2 - Virgin Material]]="","",VLOOKUP(Table1[[#This Row],[Hauptkörper - B2 - Virgin Material]],'DD FD'!AJ:AK,2,FALSE))</f>
        <v/>
      </c>
      <c r="LP277" s="813" t="str">
        <f>IF(Table1[[#This Row],[Hauptkörper - B2 - Virgin Material Anteil (in %)]]="","",Table1[[#This Row],[Hauptkörper - B2 - Virgin Material Anteil (in %)]])</f>
        <v/>
      </c>
      <c r="LQ277" s="812" t="str">
        <f>IF(Table1[[#This Row],[Hauptkörper - B2 - Recyceltes Material]]="","",VLOOKUP(Table1[[#This Row],[Hauptkörper - B2 - Recyceltes Material]],'DD FD'!AL:AM,2,FALSE))</f>
        <v/>
      </c>
      <c r="LR277" s="813" t="str">
        <f>IF(Table1[[#This Row],[Hauptkörper - B2 - Recyceltes Material Anteil (in %)]]="","",Table1[[#This Row],[Hauptkörper - B2 - Recyceltes Material Anteil (in %)]])</f>
        <v/>
      </c>
      <c r="LS277" s="812" t="str">
        <f>IF(Table1[[#This Row],[Hauptkörper - B2 - Beschichtung]]="","",VLOOKUP(Table1[[#This Row],[Hauptkörper - B2 - Beschichtung]],'DD FD'!AE:AF,2,FALSE))</f>
        <v/>
      </c>
      <c r="LT277" s="815" t="str">
        <f>IF(Table1[[#This Row],[Hauptkörper - B2 - Beschichtung Anteil (in %)]]="","",Table1[[#This Row],[Hauptkörper - B2 - Beschichtung Anteil (in %)]])</f>
        <v/>
      </c>
      <c r="LU277" s="811" t="str">
        <f>IF(Table1[[#This Row],[Hauptkörper - B3 - Art]]="","",VLOOKUP(Table1[[#This Row],[Hauptkörper - B3 - Art]],'DD FD'!B:C,2,FALSE))</f>
        <v/>
      </c>
      <c r="LV277" s="812" t="str">
        <f>IF(Table1[[#This Row],[Hauptkörper - B3 - Fraktion]]="","",VLOOKUP(Table1[[#This Row],[Hauptkörper - B3 - Fraktion]],'DD FD'!H:J,3,FALSE))</f>
        <v/>
      </c>
      <c r="LW277" s="809" t="str">
        <f>IF(Table1[[#This Row],[Hauptkörper - B3 - Gewicht
(in G)]]="","",Table1[[#This Row],[Hauptkörper - B3 - Gewicht
(in G)]])</f>
        <v/>
      </c>
      <c r="LX277" s="809" t="str">
        <f>IF(Table1[[#This Row],[Hauptkörper - B3 - Lizenzierungs-pflichtig? (X=Ja)]]="","",Table1[[#This Row],[Hauptkörper - B3 - Lizenzierungs-pflichtig? (X=Ja)]])</f>
        <v/>
      </c>
      <c r="LY277" s="812" t="str">
        <f>IF(Table1[[#This Row],[Hauptkörper - B3 - Virgin Material]]="","",VLOOKUP(Table1[[#This Row],[Hauptkörper - B3 - Virgin Material]],'DD FD'!AJ:AK,2,FALSE))</f>
        <v/>
      </c>
      <c r="LZ277" s="813" t="str">
        <f>IF(Table1[[#This Row],[Hauptkörper - B3 - Virgin Material Anteil (in %)]]="","",Table1[[#This Row],[Hauptkörper - B3 - Virgin Material Anteil (in %)]])</f>
        <v/>
      </c>
      <c r="MA277" s="812" t="str">
        <f>IF(Table1[[#This Row],[Hauptkörper - B3 - Recyceltes Material]]="","",VLOOKUP(Table1[[#This Row],[Hauptkörper - B3 - Recyceltes Material]],'DD FD'!AL:AM,2,FALSE))</f>
        <v/>
      </c>
      <c r="MB277" s="813" t="str">
        <f>IF(Table1[[#This Row],[Hauptkörper - B3 - Recyceltes Material Anteil (in %)]]="","",Table1[[#This Row],[Hauptkörper - B3 - Recyceltes Material Anteil (in %)]])</f>
        <v/>
      </c>
      <c r="MC277" s="812" t="str">
        <f>IF(Table1[[#This Row],[Hauptkörper - B3 - Beschichtung]]="","",VLOOKUP(Table1[[#This Row],[Hauptkörper - B3 - Beschichtung]],'DD FD'!AE:AF,2,FALSE))</f>
        <v/>
      </c>
      <c r="MD277" s="815" t="str">
        <f>IF(Table1[[#This Row],[Hauptkörper - B3 - Beschichtung Anteil (in %)]]="","",Table1[[#This Row],[Hauptkörper - B3 - Beschichtung Anteil (in %)]])</f>
        <v/>
      </c>
      <c r="ME277" s="811" t="str">
        <f>IF(Table1[[#This Row],[Verschluss - B1 - Art]]="","",VLOOKUP(Table1[[#This Row],[Verschluss - B1 - Art]],'DD FD'!D:E,2,FALSE))</f>
        <v/>
      </c>
      <c r="MF277" s="812" t="str">
        <f>IF(Table1[[#This Row],[Verschluss - B1 - Fraktion]]="","",VLOOKUP(Table1[[#This Row],[Verschluss - B1 - Fraktion]],'DD FD'!H:J,3,FALSE))</f>
        <v/>
      </c>
      <c r="MG277" s="809" t="str">
        <f>IF(Table1[[#This Row],[Verschluss - B1 - Gewicht (in G)]]="","",Table1[[#This Row],[Verschluss - B1 - Gewicht (in G)]])</f>
        <v/>
      </c>
      <c r="MH277" s="809" t="str">
        <f>IF(Table1[[#This Row],[Verschluss - B1 - Lizenzierungs-pflichtig? (X=Ja)]]="","",Table1[[#This Row],[Verschluss - B1 - Lizenzierungs-pflichtig? (X=Ja)]])</f>
        <v/>
      </c>
      <c r="MI277" s="809" t="str">
        <f>IF(Table1[[#This Row],[Verschluss - B1 - Trennbar vom Hauptkörper? (X=Ja)]]="","",Table1[[#This Row],[Verschluss - B1 - Trennbar vom Hauptkörper? (X=Ja)]])</f>
        <v/>
      </c>
      <c r="MJ277" s="812" t="str">
        <f>IF(Table1[[#This Row],[Verschluss - B1 - Virgin Material]]="","",VLOOKUP(Table1[[#This Row],[Verschluss - B1 - Virgin Material]],'DD FD'!AJ:AK,2,FALSE))</f>
        <v/>
      </c>
      <c r="MK277" s="813" t="str">
        <f>IF(Table1[[#This Row],[Verschluss - B1 - Virgin Material Anteil (in %)]]="","",Table1[[#This Row],[Verschluss - B1 - Virgin Material Anteil (in %)]])</f>
        <v/>
      </c>
      <c r="ML277" s="812" t="str">
        <f>IF(Table1[[#This Row],[Verschluss - B1 - Recyceltes Material]]="","",VLOOKUP(Table1[[#This Row],[Verschluss - B1 - Recyceltes Material]],'DD FD'!AL:AM,2,FALSE))</f>
        <v/>
      </c>
      <c r="MM277" s="813" t="str">
        <f>IF(Table1[[#This Row],[Verschluss - B1 - Recyceltes Material Anteil (in %)]]="","",Table1[[#This Row],[Verschluss - B1 - Recyceltes Material Anteil (in %)]])</f>
        <v/>
      </c>
      <c r="MN277" s="812" t="str">
        <f>IF(Table1[[#This Row],[Verschluss - B1 - Beschichtung]]="","",VLOOKUP(Table1[[#This Row],[Verschluss - B1 - Beschichtung]],'DD FD'!AE:AF,2,FALSE))</f>
        <v/>
      </c>
      <c r="MO277" s="815" t="str">
        <f>IF(Table1[[#This Row],[Verschluss - B1 - Beschichtung Anteil (in %)]]="","",Table1[[#This Row],[Verschluss - B1 - Beschichtung Anteil (in %)]])</f>
        <v/>
      </c>
      <c r="MP277" s="811" t="str">
        <f>IF(Table1[[#This Row],[Verschluss - B2 - Art]]="","",VLOOKUP(Table1[[#This Row],[Verschluss - B2 - Art]],'DD FD'!D:E,2,FALSE))</f>
        <v/>
      </c>
      <c r="MQ277" s="812" t="str">
        <f>IF(Table1[[#This Row],[Verschluss - B2 - Fraktion]]="","",VLOOKUP(Table1[[#This Row],[Verschluss - B2 - Fraktion]],'DD FD'!H:J,3,FALSE))</f>
        <v/>
      </c>
      <c r="MR277" s="809" t="str">
        <f>IF(Table1[[#This Row],[Verschluss - B2 - Gewicht (in G)]]="","",Table1[[#This Row],[Verschluss - B2 - Gewicht (in G)]])</f>
        <v/>
      </c>
      <c r="MS277" s="809" t="str">
        <f>IF(Table1[[#This Row],[Verschluss - B2 - Lizenzierungs-pflichtig? (X=Ja)]]="","",Table1[[#This Row],[Verschluss - B2 - Lizenzierungs-pflichtig? (X=Ja)]])</f>
        <v/>
      </c>
      <c r="MT277" s="809" t="str">
        <f>IF(Table1[[#This Row],[Verschluss - B2 - Trennbar vom Hauptkörper? (X=Ja)]]="","",Table1[[#This Row],[Verschluss - B2 - Trennbar vom Hauptkörper? (X=Ja)]])</f>
        <v/>
      </c>
      <c r="MU277" s="812" t="str">
        <f>IF(Table1[[#This Row],[Verschluss - B2 - Virgin Material]]="","",VLOOKUP(Table1[[#This Row],[Verschluss - B2 - Virgin Material]],'DD FD'!AJ:AK,2,FALSE))</f>
        <v/>
      </c>
      <c r="MV277" s="813" t="str">
        <f>IF(Table1[[#This Row],[Verschluss - B2 - Virgin Material Anteil (in %)]]="","",Table1[[#This Row],[Verschluss - B2 - Virgin Material Anteil (in %)]])</f>
        <v/>
      </c>
      <c r="MW277" s="812" t="str">
        <f>IF(Table1[[#This Row],[Verschluss - B2 - Recyceltes Material]]="","",VLOOKUP(Table1[[#This Row],[Verschluss - B2 - Recyceltes Material]],'DD FD'!AL:AM,2,FALSE))</f>
        <v/>
      </c>
      <c r="MX277" s="813" t="str">
        <f>IF(Table1[[#This Row],[Verschluss - B2 - Recyceltes Material Anteil (in %)]]="","",Table1[[#This Row],[Verschluss - B2 - Recyceltes Material Anteil (in %)]])</f>
        <v/>
      </c>
      <c r="MY277" s="812" t="str">
        <f>IF(Table1[[#This Row],[Verschluss - B2 - Beschichtung]]="","",VLOOKUP(Table1[[#This Row],[Verschluss - B2 - Beschichtung]],'DD FD'!AE:AF,2,FALSE))</f>
        <v/>
      </c>
      <c r="MZ277" s="815" t="str">
        <f>IF(Table1[[#This Row],[Verschluss - B2 - Beschichtung Anteil (in %)]]="","",Table1[[#This Row],[Verschluss - B2 - Beschichtung Anteil (in %)]])</f>
        <v/>
      </c>
      <c r="NA277" s="811" t="str">
        <f>IF(Table1[[#This Row],[Verschluss - B3 - Art]]="","",VLOOKUP(Table1[[#This Row],[Verschluss - B3 - Art]],'DD FD'!D:E,2,FALSE))</f>
        <v/>
      </c>
      <c r="NB277" s="812" t="str">
        <f>IF(Table1[[#This Row],[Verschluss - B3 - Fraktion]]="","",VLOOKUP(Table1[[#This Row],[Verschluss - B3 - Fraktion]],'DD FD'!H:J,3,FALSE))</f>
        <v/>
      </c>
      <c r="NC277" s="809" t="str">
        <f>IF(Table1[[#This Row],[Verschluss - B3 - Gewicht (in G)]]="","",Table1[[#This Row],[Verschluss - B3 - Gewicht (in G)]])</f>
        <v/>
      </c>
      <c r="ND277" s="809" t="str">
        <f>IF(Table1[[#This Row],[Verschluss - B3 - Lizenzierungs-pflichtig? (X=Ja)]]="","",Table1[[#This Row],[Verschluss - B3 - Lizenzierungs-pflichtig? (X=Ja)]])</f>
        <v/>
      </c>
      <c r="NE277" s="809" t="str">
        <f>IF(Table1[[#This Row],[Verschluss - B3 - Trennbar vom Hauptkörper? (X=Ja)]]="","",Table1[[#This Row],[Verschluss - B3 - Trennbar vom Hauptkörper? (X=Ja)]])</f>
        <v/>
      </c>
      <c r="NF277" s="812" t="str">
        <f>IF(Table1[[#This Row],[Verschluss - B3 - Virgin Material]]="","",VLOOKUP(Table1[[#This Row],[Verschluss - B3 - Virgin Material]],'DD FD'!AJ:AK,2,FALSE))</f>
        <v/>
      </c>
      <c r="NG277" s="813" t="str">
        <f>IF(Table1[[#This Row],[Verschluss - B3 - Virgin Material Anteil (in %)]]="","",Table1[[#This Row],[Verschluss - B3 - Virgin Material Anteil (in %)]])</f>
        <v/>
      </c>
      <c r="NH277" s="812" t="str">
        <f>IF(Table1[[#This Row],[Verschluss - B3 - Recyceltes Material]]="","",VLOOKUP(Table1[[#This Row],[Verschluss - B3 - Recyceltes Material]],'DD FD'!AL:AM,2,FALSE))</f>
        <v/>
      </c>
      <c r="NI277" s="813" t="str">
        <f>IF(Table1[[#This Row],[Verschluss - B3 - Recyceltes Material Anteil (in %)]]="","",Table1[[#This Row],[Verschluss - B3 - Recyceltes Material Anteil (in %)]])</f>
        <v/>
      </c>
      <c r="NJ277" s="812" t="str">
        <f>IF(Table1[[#This Row],[Verschluss - B3 - Beschichtung]]="","",VLOOKUP(Table1[[#This Row],[Verschluss - B3 - Beschichtung]],'DD FD'!AE:AF,2,FALSE))</f>
        <v/>
      </c>
      <c r="NK277" s="815" t="str">
        <f>IF(Table1[[#This Row],[Verschluss - B3 - Beschichtung Anteil (in %)]]="","",Table1[[#This Row],[Verschluss - B3 - Beschichtung Anteil (in %)]])</f>
        <v/>
      </c>
      <c r="NL277" s="811" t="str">
        <f>IF(Table1[[#This Row],[Etikett - B1 - Art]]="","",VLOOKUP(Table1[[#This Row],[Etikett - B1 - Art]],'DD FD'!F:G,2,FALSE))</f>
        <v/>
      </c>
      <c r="NM277" s="812" t="str">
        <f>IF(Table1[[#This Row],[Etikett - B1 - Fraktion]]="","",VLOOKUP(Table1[[#This Row],[Etikett - B1 - Fraktion]],'DD FD'!H:J,3,FALSE))</f>
        <v/>
      </c>
      <c r="NN277" s="809" t="str">
        <f>IF(Table1[[#This Row],[Etikett - B1 - Gewicht (in G)]]="","",Table1[[#This Row],[Etikett - B1 - Gewicht (in G)]])</f>
        <v/>
      </c>
      <c r="NO277" s="809" t="str">
        <f>IF(Table1[[#This Row],[Etikett - B1 - Lizenzierungs-pflichtig? (X=Ja)]]="","",Table1[[#This Row],[Etikett - B1 - Lizenzierungs-pflichtig? (X=Ja)]])</f>
        <v/>
      </c>
      <c r="NP277" s="809" t="str">
        <f>IF(Table1[[#This Row],[Etikett - B1 - Trennbar vom Hauptkörper? (X=Ja)]]="","",Table1[[#This Row],[Etikett - B1 - Trennbar vom Hauptkörper? (X=Ja)]])</f>
        <v/>
      </c>
      <c r="NQ277" s="812" t="str">
        <f>IF(Table1[[#This Row],[Etikett - B1 - Virgin Material]]="","",VLOOKUP(Table1[[#This Row],[Etikett - B1 - Virgin Material]],'DD FD'!AJ:AK,2,FALSE))</f>
        <v/>
      </c>
      <c r="NR277" s="813" t="str">
        <f>IF(Table1[[#This Row],[Etikett - B1 - Virgin Material Anteil (in %)]]="","",Table1[[#This Row],[Etikett - B1 - Virgin Material Anteil (in %)]])</f>
        <v/>
      </c>
      <c r="NS277" s="812" t="str">
        <f>IF(Table1[[#This Row],[Etikett - B1 - Recyceltes Material]]="","",VLOOKUP(Table1[[#This Row],[Etikett - B1 - Recyceltes Material]],'DD FD'!AL:AM,2,FALSE))</f>
        <v/>
      </c>
      <c r="NT277" s="813" t="str">
        <f>IF(Table1[[#This Row],[Etikett - B1 - Recyceltes Material Anteil (in %)]]="","",Table1[[#This Row],[Etikett - B1 - Recyceltes Material Anteil (in %)]])</f>
        <v/>
      </c>
      <c r="NU277" s="812" t="str">
        <f>IF(Table1[[#This Row],[Etikett - B1 - Beschichtung]]="","",VLOOKUP(Table1[[#This Row],[Etikett - B1 - Beschichtung]],'DD FD'!AE:AF,2,FALSE))</f>
        <v/>
      </c>
      <c r="NV277" s="815" t="str">
        <f>IF(Table1[[#This Row],[Etikett - B1 - Beschichtung Anteil (in %)]]="","",Table1[[#This Row],[Etikett - B1 - Beschichtung Anteil (in %)]])</f>
        <v/>
      </c>
      <c r="NW277" s="811" t="str">
        <f>IF(Table1[[#This Row],[Etikett - B2 - Art]]="","",VLOOKUP(Table1[[#This Row],[Etikett - B2 - Art]],'DD FD'!F:G,2,FALSE))</f>
        <v/>
      </c>
      <c r="NX277" s="812" t="str">
        <f>IF(Table1[[#This Row],[Etikett - B2 - Fraktion]]="","",VLOOKUP(Table1[[#This Row],[Etikett - B2 - Fraktion]],'DD FD'!H:J,3,FALSE))</f>
        <v/>
      </c>
      <c r="NY277" s="809" t="str">
        <f>IF(Table1[[#This Row],[Etikett - B2 - Gewicht (in G)]]="","",Table1[[#This Row],[Etikett - B2 - Gewicht (in G)]])</f>
        <v/>
      </c>
      <c r="NZ277" s="809" t="str">
        <f>IF(Table1[[#This Row],[Etikett - B2 - Lizenzierungs-pflichtig? (X=Ja)]]="","",Table1[[#This Row],[Etikett - B2 - Lizenzierungs-pflichtig? (X=Ja)]])</f>
        <v/>
      </c>
      <c r="OA277" s="809" t="str">
        <f>IF(Table1[[#This Row],[Etikett - B2 - Trennbar vom Hauptkörper? (X=Ja)]]="","",Table1[[#This Row],[Etikett - B2 - Trennbar vom Hauptkörper? (X=Ja)]])</f>
        <v/>
      </c>
      <c r="OB277" s="812" t="str">
        <f>IF(Table1[[#This Row],[Etikett - B2 - Virgin Material]]="","",VLOOKUP(Table1[[#This Row],[Etikett - B2 - Virgin Material]],'DD FD'!AJ:AK,2,FALSE))</f>
        <v/>
      </c>
      <c r="OC277" s="813" t="str">
        <f>IF(Table1[[#This Row],[Etikett - B2 - Virgin Material Anteil (in %)]]="","",Table1[[#This Row],[Etikett - B2 - Virgin Material Anteil (in %)]])</f>
        <v/>
      </c>
      <c r="OD277" s="812" t="str">
        <f>IF(Table1[[#This Row],[Etikett - B2 - Recyceltes Material]]="","",VLOOKUP(Table1[[#This Row],[Etikett - B2 - Recyceltes Material]],'DD FD'!AL:AM,2,FALSE))</f>
        <v/>
      </c>
      <c r="OE277" s="813" t="str">
        <f>IF(Table1[[#This Row],[Etikett - B2 - Recyceltes Material Anteil (in %)]]="","",Table1[[#This Row],[Etikett - B2 - Recyceltes Material Anteil (in %)]])</f>
        <v/>
      </c>
      <c r="OF277" s="812" t="str">
        <f>IF(Table1[[#This Row],[Etikett - B2 - Beschichtung]]="","",VLOOKUP(Table1[[#This Row],[Etikett - B2 - Beschichtung]],'DD FD'!AE:AF,2,FALSE))</f>
        <v/>
      </c>
      <c r="OG277" s="815" t="str">
        <f>IF(Table1[[#This Row],[Etikett - B2 - Beschichtung Anteil (in %)]]="","",Table1[[#This Row],[Etikett - B2 - Beschichtung Anteil (in %)]])</f>
        <v/>
      </c>
      <c r="OH277" s="811" t="str">
        <f>IF(Table1[[#This Row],[Etikett - B3 - Art]]="","",VLOOKUP(Table1[[#This Row],[Etikett - B3 - Art]],'DD FD'!F:G,2,FALSE))</f>
        <v/>
      </c>
      <c r="OI277" s="812" t="str">
        <f>IF(Table1[[#This Row],[Etikett - B3 - Fraktion]]="","",VLOOKUP(Table1[[#This Row],[Etikett - B3 - Fraktion]],'DD FD'!H:J,3,FALSE))</f>
        <v/>
      </c>
      <c r="OJ277" s="809" t="str">
        <f>IF(Table1[[#This Row],[Etikett - B3 - Gewicht (in G)]]="","",Table1[[#This Row],[Etikett - B3 - Gewicht (in G)]])</f>
        <v/>
      </c>
      <c r="OK277" s="809" t="str">
        <f>IF(Table1[[#This Row],[Etikett - B3 - Lizenzierungs-pflichtig? (X=Ja)]]="","",Table1[[#This Row],[Etikett - B3 - Lizenzierungs-pflichtig? (X=Ja)]])</f>
        <v/>
      </c>
      <c r="OL277" s="809" t="str">
        <f>IF(Table1[[#This Row],[Etikett - B3 - Trennbar vom Hauptkörper? (X=Ja)]]="","",Table1[[#This Row],[Etikett - B3 - Trennbar vom Hauptkörper? (X=Ja)]])</f>
        <v/>
      </c>
      <c r="OM277" s="812" t="str">
        <f>IF(Table1[[#This Row],[Etikett - B3 - Virgin Material]]="","",VLOOKUP(Table1[[#This Row],[Etikett - B3 - Virgin Material]],'DD FD'!AJ:AK,2,FALSE))</f>
        <v/>
      </c>
      <c r="ON277" s="813" t="str">
        <f>IF(Table1[[#This Row],[Etikett - B3 - Virgin Material Anteil (in %)]]="","",Table1[[#This Row],[Etikett - B3 - Virgin Material Anteil (in %)]])</f>
        <v/>
      </c>
      <c r="OO277" s="812" t="str">
        <f>IF(Table1[[#This Row],[Etikett - B3 - Recyceltes Material]]="","",VLOOKUP(Table1[[#This Row],[Etikett - B3 - Recyceltes Material]],'DD FD'!AL:AM,2,FALSE))</f>
        <v/>
      </c>
      <c r="OP277" s="813" t="str">
        <f>IF(Table1[[#This Row],[Etikett - B3 - Recyceltes Material Anteil (in %)]]="","",Table1[[#This Row],[Etikett - B3 - Recyceltes Material Anteil (in %)]])</f>
        <v/>
      </c>
      <c r="OQ277" s="812" t="str">
        <f>IF(Table1[[#This Row],[Etikett - B3 - Beschichtung]]="","",VLOOKUP(Table1[[#This Row],[Etikett - B3 - Beschichtung]],'DD FD'!AE:AF,2,FALSE))</f>
        <v/>
      </c>
      <c r="OR277" s="861" t="str">
        <f>IF(Table1[[#This Row],[Etikett - B3 - Beschichtung Anteil (in %)]]="","",Table1[[#This Row],[Etikett - B3 - Beschichtung Anteil (in %)]])</f>
        <v/>
      </c>
      <c r="OS277" s="866">
        <f>ROUNDUP(SUM(
IF(AND(LB277='DD FD'!$J$7,LD277='DD FD'!$AI$3),LC277,0),
IF(AND(LL277='DD FD'!$J$7,LN277='DD FD'!$AI$3),LM277,0),
IF(AND(LV277='DD FD'!$J$7,LX277='DD FD'!$AI$3),LW277,0),
IF(AND(MF277='DD FD'!$J$7,MH277='DD FD'!$AI$3),MG277,0),
IF(AND(MQ277='DD FD'!$J$7,MS277='DD FD'!$AI$3),MR277,0),
IF(AND(NB277='DD FD'!$J$7,ND277='DD FD'!$AI$3),NC277,0),
IF(AND(NM277='DD FD'!$J$7,NO277='DD FD'!$AI$3),NN277,0),
IF(AND(NX277='DD FD'!$J$7,NZ277='DD FD'!$AI$3),NY277,0),
IF(AND(OI277='DD FD'!$J$7,OK277='DD FD'!$AI$3),OJ277,0),
),2)</f>
        <v>0</v>
      </c>
      <c r="OT277" s="865">
        <f>ROUNDUP(SUM(
IF(AND(LB277='DD FD'!$J$6,LD277='DD FD'!$AI$3),LC277,0),
IF(AND(LL277='DD FD'!$J$6,LN277='DD FD'!$AI$3),LM277,0),
IF(AND(LV277='DD FD'!$J$6,LX277='DD FD'!$AI$3),LW277,0),
IF(AND(MF277='DD FD'!$J$6,MH277='DD FD'!$AI$3),MG277,0),
IF(AND(MQ277='DD FD'!$J$6,MS277='DD FD'!$AI$3),MR277,0),
IF(AND(NB277='DD FD'!$J$6,ND277='DD FD'!$AI$3),NC277,0),
IF(AND(NM277='DD FD'!$J$6,NO277='DD FD'!$AI$3),NN277,0),
IF(AND(NX277='DD FD'!$J$6,NZ277='DD FD'!$AI$3),NY277,0),
IF(AND(OI277='DD FD'!$J$6,OK277='DD FD'!$AI$3),OJ277,0),
),2)</f>
        <v>0</v>
      </c>
      <c r="OU277" s="865">
        <f>ROUNDUP(SUM(
IF(AND(LB277='DD FD'!$J$10,LD277='DD FD'!$AI$3),LC277,0),
IF(AND(LL277='DD FD'!$J$10,LN277='DD FD'!$AI$3),LM277,0),
IF(AND(LV277='DD FD'!$J$10,LX277='DD FD'!$AI$3),LW277,0),
IF(AND(MF277='DD FD'!$J$10,MH277='DD FD'!$AI$3),MG277,0),
IF(AND(MQ277='DD FD'!$J$10,MS277='DD FD'!$AI$3),MR277,0),
IF(AND(NB277='DD FD'!$J$10,ND277='DD FD'!$AI$3),NC277,0),
IF(AND(NM277='DD FD'!$J$10,NO277='DD FD'!$AI$3),NN277,0),
IF(AND(NX277='DD FD'!$J$10,NZ277='DD FD'!$AI$3),NY277,0),
IF(AND(OI277='DD FD'!$J$10,OK277='DD FD'!$AI$3),OJ277,0),
),2)</f>
        <v>0</v>
      </c>
      <c r="OV277" s="865">
        <f>ROUNDUP(SUM(
IF(AND(LB277='DD FD'!$J$8,LD277='DD FD'!$AI$3),LC277,0),
IF(AND(LL277='DD FD'!$J$8,LN277='DD FD'!$AI$3),LM277,0),
IF(AND(LV277='DD FD'!$J$8,LX277='DD FD'!$AI$3),LW277,0),
IF(AND(MF277='DD FD'!$J$8,MH277='DD FD'!$AI$3),MG277,0),
IF(AND(MQ277='DD FD'!$J$8,MS277='DD FD'!$AI$3),MR277,0),
IF(AND(NB277='DD FD'!$J$8,ND277='DD FD'!$AI$3),NC277,0),
IF(AND(NM277='DD FD'!$J$8,NO277='DD FD'!$AI$3),NN277,0),
IF(AND(NX277='DD FD'!$J$8,NZ277='DD FD'!$AI$3),NY277,0),
IF(AND(OI277='DD FD'!$J$8,OK277='DD FD'!$AI$3),OJ277,0),
),2)</f>
        <v>0</v>
      </c>
      <c r="OW277" s="865">
        <f>ROUNDUP(SUM(
IF(AND(LB277='DD FD'!$J$5,LD277='DD FD'!$AI$3),LC277,0),
IF(AND(LL277='DD FD'!$J$5,LN277='DD FD'!$AI$3),LM277,0),
IF(AND(LV277='DD FD'!$J$5,LX277='DD FD'!$AI$3),LW277,0),
IF(AND(MF277='DD FD'!$J$5,MH277='DD FD'!$AI$3),MG277,0),
IF(AND(MQ277='DD FD'!$J$5,MS277='DD FD'!$AI$3),MR277,0),
IF(AND(NB277='DD FD'!$J$5,ND277='DD FD'!$AI$3),NC277,0),
IF(AND(NM277='DD FD'!$J$5,NO277='DD FD'!$AI$3),NN277,0),
IF(AND(NX277='DD FD'!$J$5,NZ277='DD FD'!$AI$3),NY277,0),
IF(AND(OI277='DD FD'!$J$5,OK277='DD FD'!$AI$3),OJ277,0),
),2)</f>
        <v>0</v>
      </c>
      <c r="OX277" s="865">
        <f>ROUNDUP(SUM(
IF(AND(LB277='DD FD'!$J$9,LD277='DD FD'!$AI$3),LC277,0),
IF(AND(LL277='DD FD'!$J$9,LN277='DD FD'!$AI$3),LM277,0),
IF(AND(LV277='DD FD'!$J$9,LX277='DD FD'!$AI$3),LW277,0),
IF(AND(MF277='DD FD'!$J$9,MH277='DD FD'!$AI$3),MG277,0),
IF(AND(MQ277='DD FD'!$J$9,MS277='DD FD'!$AI$3),MR277,0),
IF(AND(NB277='DD FD'!$J$9,ND277='DD FD'!$AI$3),NC277,0),
IF(AND(NM277='DD FD'!$J$9,NO277='DD FD'!$AI$3),NN277,0),
IF(AND(NX277='DD FD'!$J$9,NZ277='DD FD'!$AI$3),NY277,0),
IF(AND(OI277='DD FD'!$J$9,OK277='DD FD'!$AI$3),OJ277,0),
),2)</f>
        <v>0</v>
      </c>
      <c r="OY277" s="865">
        <f>ROUNDUP(SUM(
IF(AND(LB277='DD FD'!$J$4,LD277='DD FD'!$AI$3),LC277,0),
IF(AND(LL277='DD FD'!$J$4,LN277='DD FD'!$AI$3),LM277,0),
IF(AND(LV277='DD FD'!$J$4,LX277='DD FD'!$AI$3),LW277,0),
IF(AND(MF277='DD FD'!$J$4,MH277='DD FD'!$AI$3),MG277,0),
IF(AND(MQ277='DD FD'!$J$4,MS277='DD FD'!$AI$3),MR277,0),
IF(AND(NB277='DD FD'!$J$4,ND277='DD FD'!$AI$3),NC277,0),
IF(AND(NM277='DD FD'!$J$4,NO277='DD FD'!$AI$3),NN277,0),
IF(AND(NX277='DD FD'!$J$4,NZ277='DD FD'!$AI$3),NY277,0),
IF(AND(OI277='DD FD'!$J$4,OK277='DD FD'!$AI$3),OJ277,0),
),2)</f>
        <v>0</v>
      </c>
      <c r="OZ277" s="867">
        <f>ROUNDUP(SUM(
IF(AND(LB277='DD FD'!$J$11,LD277='DD FD'!$AI$3),LC277,0),
IF(AND(LL277='DD FD'!$J$11,LN277='DD FD'!$AI$3),LM277,0),
IF(AND(LV277='DD FD'!$J$11,LX277='DD FD'!$AI$3),LW277,0),
IF(AND(MF277='DD FD'!$J$11,MH277='DD FD'!$AI$3),MG277,0),
IF(AND(MQ277='DD FD'!$J$11,MS277='DD FD'!$AI$3),MR277,0),
IF(AND(NB277='DD FD'!$J$11,ND277='DD FD'!$AI$3),NC277,0),
IF(AND(NM277='DD FD'!$J$11,NO277='DD FD'!$AI$3),NN277,0),
IF(AND(NX277='DD FD'!$J$11,NZ277='DD FD'!$AI$3),NY277,0),
IF(AND(OI277='DD FD'!$J$11,OK277='DD FD'!$AI$3),OJ277,0),
),2)</f>
        <v>0</v>
      </c>
    </row>
    <row r="278" spans="1:416">
      <c r="A278" s="663"/>
      <c r="B278" s="182"/>
      <c r="C278" s="282"/>
      <c r="D278" s="282"/>
      <c r="E278" s="183"/>
      <c r="F278" s="355"/>
      <c r="G278" s="359"/>
      <c r="H278" s="664"/>
      <c r="I278" s="173"/>
      <c r="J278" s="161" t="str">
        <f t="shared" si="108"/>
        <v/>
      </c>
      <c r="K278" s="633" t="str">
        <f t="shared" si="125"/>
        <v/>
      </c>
      <c r="L278" s="636"/>
      <c r="M278" s="124" t="str">
        <f t="shared" si="126"/>
        <v/>
      </c>
      <c r="N278" s="125" t="str">
        <f t="shared" si="109"/>
        <v/>
      </c>
      <c r="O278" s="175"/>
      <c r="P278" s="175"/>
      <c r="Q278" s="126" t="str">
        <f t="shared" si="127"/>
        <v/>
      </c>
      <c r="R278" s="184"/>
      <c r="S278" s="184"/>
      <c r="T278" s="182"/>
      <c r="U278" s="182"/>
      <c r="V278" s="182"/>
      <c r="W278" s="358"/>
      <c r="X278" s="182"/>
      <c r="Y278" s="183"/>
      <c r="Z278" s="123"/>
      <c r="AA278" s="176"/>
      <c r="AB278" s="176"/>
      <c r="AC278" s="176"/>
      <c r="AD278" s="176"/>
      <c r="AE278" s="176"/>
      <c r="AF278" s="176"/>
      <c r="AG278" s="127" t="str">
        <f t="shared" si="128"/>
        <v/>
      </c>
      <c r="AH278" s="127" t="str">
        <f t="shared" si="129"/>
        <v/>
      </c>
      <c r="AI278" s="370"/>
      <c r="AJ278" s="635"/>
      <c r="AK278" s="619" t="str">
        <f t="shared" si="130"/>
        <v/>
      </c>
      <c r="AL278" s="124" t="str">
        <f t="shared" si="110"/>
        <v/>
      </c>
      <c r="AM278" s="124" t="str">
        <f t="shared" si="111"/>
        <v/>
      </c>
      <c r="AN278" s="124" t="str">
        <f t="shared" si="112"/>
        <v/>
      </c>
      <c r="AO278" s="124" t="str">
        <f t="shared" si="113"/>
        <v/>
      </c>
      <c r="AP278" s="184"/>
      <c r="AQ278" s="182"/>
      <c r="AR278" s="182"/>
      <c r="AS278" s="182"/>
      <c r="AT278" s="182"/>
      <c r="AU278" s="127" t="str">
        <f t="shared" si="114"/>
        <v/>
      </c>
      <c r="AV278" s="354"/>
      <c r="AW278" s="127" t="str">
        <f t="shared" si="115"/>
        <v/>
      </c>
      <c r="AX278" s="144" t="str">
        <f t="shared" si="116"/>
        <v/>
      </c>
      <c r="AY278" s="182"/>
      <c r="AZ278" s="23"/>
      <c r="BA278" s="23"/>
      <c r="BB278" s="183"/>
      <c r="BC278" s="622"/>
      <c r="BD278" s="649" t="str">
        <f t="shared" si="131"/>
        <v/>
      </c>
      <c r="BE278" s="354"/>
      <c r="BF278" s="192" t="str">
        <f t="shared" si="132"/>
        <v/>
      </c>
      <c r="BG278" s="159"/>
      <c r="BH278" s="159"/>
      <c r="BI278" s="182"/>
      <c r="BJ278" s="194"/>
      <c r="BK278" s="194"/>
      <c r="BL278" s="194"/>
      <c r="BM278" s="127" t="str">
        <f t="shared" si="117"/>
        <v/>
      </c>
      <c r="BN278" s="194"/>
      <c r="BO278" s="178" t="str">
        <f t="shared" si="118"/>
        <v/>
      </c>
      <c r="BP278" s="191"/>
      <c r="BQ278" s="182"/>
      <c r="BR278" s="23"/>
      <c r="BS278" s="23"/>
      <c r="BT278" s="23"/>
      <c r="BU278" s="651"/>
      <c r="BV278" s="647"/>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633" t="str">
        <f t="shared" si="133"/>
        <v/>
      </c>
      <c r="DY278" s="736"/>
      <c r="DZ278" s="334"/>
      <c r="EA278" s="736"/>
      <c r="EB278" s="197"/>
      <c r="EC278" s="194"/>
      <c r="ED278" s="197"/>
      <c r="EE278" s="197"/>
      <c r="EF278" s="194"/>
      <c r="EG278" s="194"/>
      <c r="EH278" s="194"/>
      <c r="EI278" s="123" t="str">
        <f t="shared" si="119"/>
        <v/>
      </c>
      <c r="EJ278" s="194"/>
      <c r="EK278" s="620" t="str">
        <f t="shared" si="120"/>
        <v/>
      </c>
      <c r="EL278" s="756"/>
      <c r="EM278" s="620" t="str">
        <f t="shared" si="134"/>
        <v/>
      </c>
      <c r="EN278" s="733"/>
      <c r="EO278" s="163"/>
      <c r="EP278" s="163"/>
      <c r="EQ278" s="163"/>
      <c r="ER278" s="163"/>
      <c r="ES278" s="163"/>
      <c r="ET278" s="163"/>
      <c r="EU278" s="163"/>
      <c r="EV278" s="163"/>
      <c r="EW278" s="163"/>
      <c r="EX278" s="163"/>
      <c r="EY278" s="163"/>
      <c r="EZ278" s="163"/>
      <c r="FA278" s="163"/>
      <c r="FB278" s="163"/>
      <c r="FC278" s="742"/>
      <c r="FD278" s="648" t="str">
        <f t="shared" si="121"/>
        <v/>
      </c>
      <c r="FE278" s="183"/>
      <c r="FF278" s="201"/>
      <c r="FG278" s="201"/>
      <c r="FH278" s="201"/>
      <c r="FI278" s="201"/>
      <c r="FJ278" s="201"/>
      <c r="FK278" s="201"/>
      <c r="FL278" s="182"/>
      <c r="FM278" s="182"/>
      <c r="FN278" s="334"/>
      <c r="FO278" s="123" t="str">
        <f t="shared" si="122"/>
        <v/>
      </c>
      <c r="FP278" s="889" t="str">
        <f>IF(Table1[[#This Row],[Baumwollanteil (in %)]]&lt;&gt;"","05","")</f>
        <v/>
      </c>
      <c r="FQ278" s="999"/>
      <c r="FR278" s="179" t="str">
        <f t="shared" si="123"/>
        <v/>
      </c>
      <c r="FS278" s="175"/>
      <c r="FT278" s="175"/>
      <c r="FU278" s="175"/>
      <c r="FV278" s="745" t="str">
        <f t="shared" si="124"/>
        <v/>
      </c>
      <c r="FZ278" s="24"/>
      <c r="GA278" s="24"/>
      <c r="GC278" s="1010" t="str">
        <f>IF(Table1[[#This Row],[Global Trade Item Number (GTIN)]]="","",Table1[[#This Row],[Global Trade Item Number (GTIN)]])</f>
        <v/>
      </c>
      <c r="GD278" s="790" t="str">
        <f>IF(Table1[[#This Row],[WAWI-Nr./ Kreditoren-Nummer
(ASDV)]]&lt;&gt;"",Table1[[#This Row],[WAWI-Nr./ Kreditoren-Nummer
(ASDV)]],"")</f>
        <v/>
      </c>
      <c r="GE278" s="190"/>
      <c r="GF278" s="790" t="str">
        <f>IF(Table1[[#This Row],[Gültig ab (Datum)]]&lt;&gt;"","31.12.9999","")</f>
        <v/>
      </c>
      <c r="GG278" s="190"/>
      <c r="GH278" s="190"/>
      <c r="GI278" s="616"/>
      <c r="GJ278" s="765"/>
      <c r="GK278" s="763"/>
      <c r="GL278" s="617"/>
      <c r="GM278" s="617"/>
      <c r="GN278" s="617"/>
      <c r="GO278" s="617"/>
      <c r="GP278" s="617"/>
      <c r="GQ278" s="775"/>
      <c r="GR278" s="771"/>
      <c r="GS278" s="159"/>
      <c r="GT278" s="610"/>
      <c r="GU278" s="610"/>
      <c r="GV278" s="610"/>
      <c r="GW278" s="610"/>
      <c r="GX278" s="610"/>
      <c r="GY278" s="610"/>
      <c r="GZ278" s="610"/>
      <c r="HA278" s="610"/>
      <c r="HB278" s="771"/>
      <c r="HC278" s="610"/>
      <c r="HD278" s="610"/>
      <c r="HE278" s="610"/>
      <c r="HF278" s="610"/>
      <c r="HG278" s="610"/>
      <c r="HH278" s="610"/>
      <c r="HI278" s="610"/>
      <c r="HJ278" s="610"/>
      <c r="HK278" s="610"/>
      <c r="HL278" s="771"/>
      <c r="HM278" s="610"/>
      <c r="HN278" s="610"/>
      <c r="HO278" s="610"/>
      <c r="HP278" s="610"/>
      <c r="HQ278" s="610"/>
      <c r="HR278" s="610"/>
      <c r="HS278" s="610"/>
      <c r="HT278" s="610"/>
      <c r="HU278" s="610"/>
      <c r="HV278" s="771"/>
      <c r="HW278" s="610"/>
      <c r="HX278" s="610"/>
      <c r="HY278" s="610"/>
      <c r="HZ278" s="610"/>
      <c r="IA278" s="610"/>
      <c r="IB278" s="610"/>
      <c r="IC278" s="610"/>
      <c r="ID278" s="610"/>
      <c r="IE278" s="610"/>
      <c r="IF278" s="610"/>
      <c r="IG278" s="771"/>
      <c r="IH278" s="610"/>
      <c r="II278" s="610"/>
      <c r="IJ278" s="610"/>
      <c r="IK278" s="610"/>
      <c r="IL278" s="610"/>
      <c r="IM278" s="610"/>
      <c r="IN278" s="610"/>
      <c r="IO278" s="610"/>
      <c r="IP278" s="610"/>
      <c r="IQ278" s="610"/>
      <c r="IR278" s="771"/>
      <c r="IS278" s="610"/>
      <c r="IT278" s="610"/>
      <c r="IU278" s="610"/>
      <c r="IV278" s="610"/>
      <c r="IW278" s="610"/>
      <c r="IX278" s="610"/>
      <c r="IY278" s="610"/>
      <c r="IZ278" s="610"/>
      <c r="JA278" s="610"/>
      <c r="JB278" s="610"/>
      <c r="JC278" s="771"/>
      <c r="JD278" s="610"/>
      <c r="JE278" s="610"/>
      <c r="JF278" s="610"/>
      <c r="JG278" s="610"/>
      <c r="JH278" s="610"/>
      <c r="JI278" s="610"/>
      <c r="JJ278" s="610"/>
      <c r="JK278" s="610"/>
      <c r="JL278" s="610"/>
      <c r="JM278" s="827"/>
      <c r="JN278" s="771"/>
      <c r="JO278" s="610"/>
      <c r="JP278" s="610"/>
      <c r="JQ278" s="610"/>
      <c r="JR278" s="610"/>
      <c r="JS278" s="610"/>
      <c r="JT278" s="610"/>
      <c r="JU278" s="610"/>
      <c r="JV278" s="610"/>
      <c r="JW278" s="610"/>
      <c r="JX278" s="610"/>
      <c r="JY278" s="771"/>
      <c r="JZ278" s="610"/>
      <c r="KA278" s="610"/>
      <c r="KB278" s="610"/>
      <c r="KC278" s="610"/>
      <c r="KD278" s="610"/>
      <c r="KE278" s="610"/>
      <c r="KF278" s="610"/>
      <c r="KG278" s="610"/>
      <c r="KH278" s="610"/>
      <c r="KI278" s="610"/>
      <c r="KL278" s="803" t="str">
        <f>IF(Table1[[#This Row],[GTIN]]&lt;&gt;"",Table1[[#This Row],[GTIN]],"")</f>
        <v/>
      </c>
      <c r="KM278" s="804" t="str">
        <f>Table1[[#This Row],[Kreditor]]</f>
        <v/>
      </c>
      <c r="KN278" s="805" t="str">
        <f>IF(Table1[[#This Row],[Gültig ab (Datum)]]&lt;&gt;"",Table1[[#This Row],[Gültig ab (Datum)]],"")</f>
        <v/>
      </c>
      <c r="KO278" s="805" t="str">
        <f>Table1[[#This Row],[Gültig bis]]</f>
        <v/>
      </c>
      <c r="KP278" s="818" t="str">
        <f>IF(Table1[[#This Row],[Artikel verpackt? 
(X=Ja)]]="","",Table1[[#This Row],[Artikel verpackt? 
(X=Ja)]])</f>
        <v/>
      </c>
      <c r="KQ278" s="806" t="str">
        <f>IF(Table1[[#This Row],[Verpackung recyclingfähig?
(X=Ja)]]="","",Table1[[#This Row],[Verpackung recyclingfähig?
(X=Ja)]])</f>
        <v/>
      </c>
      <c r="KR278" s="807"/>
      <c r="KS278" s="808"/>
      <c r="KT278" s="809"/>
      <c r="KU278" s="809"/>
      <c r="KV278" s="809"/>
      <c r="KW278" s="809"/>
      <c r="KX278" s="809"/>
      <c r="KY278" s="809"/>
      <c r="KZ278" s="810"/>
      <c r="LA278" s="811" t="str">
        <f>IF(Table1[[#This Row],[Hauptkörper - B1 - Art]]="","",VLOOKUP(Table1[[#This Row],[Hauptkörper - B1 - Art]],'DD FD'!B:C,2,FALSE))</f>
        <v/>
      </c>
      <c r="LB278" s="812" t="str">
        <f>IF(Table1[[#This Row],[Hauptkörper - B1 - Fraktion]]="","",VLOOKUP(Table1[[#This Row],[Hauptkörper - B1 - Fraktion]],'DD FD'!H:J,3,FALSE))</f>
        <v/>
      </c>
      <c r="LC278" s="809" t="str">
        <f>IF(Table1[[#This Row],[Hauptkörper - B1 - Gewicht
(in G)]]="","",Table1[[#This Row],[Hauptkörper - B1 - Gewicht
(in G)]])</f>
        <v/>
      </c>
      <c r="LD278" s="809" t="str">
        <f>IF(Table1[[#This Row],[Hauptkörper - B1 - Lizenzierungs-pflichtig? (X=Ja)]]="","",Table1[[#This Row],[Hauptkörper - B1 - Lizenzierungs-pflichtig? (X=Ja)]])</f>
        <v/>
      </c>
      <c r="LE278" s="812" t="str">
        <f>IF(Table1[[#This Row],[Hauptkörper - B1 - Virgin Material]]="","",VLOOKUP(Table1[[#This Row],[Hauptkörper - B1 - Virgin Material]],'DD FD'!AJ:AK,2,FALSE))</f>
        <v/>
      </c>
      <c r="LF278" s="813" t="str">
        <f>IF(Table1[[#This Row],[Hauptkörper - B1 - Virgin Material Anteil (in %)]]="","",Table1[[#This Row],[Hauptkörper - B1 - Virgin Material Anteil (in %)]])</f>
        <v/>
      </c>
      <c r="LG278" s="812" t="str">
        <f>IF(Table1[[#This Row],[Hauptkörper - B1 - Recyceltes Material]]="","",VLOOKUP(Table1[[#This Row],[Hauptkörper - B1 - Recyceltes Material]],'DD FD'!AL:AM,2,FALSE))</f>
        <v/>
      </c>
      <c r="LH278" s="813" t="str">
        <f>IF(Table1[[#This Row],[Hauptkörper - B1 - Recyceltes Material Anteil (in %)]]="","",Table1[[#This Row],[Hauptkörper - B1 - Recyceltes Material Anteil (in %)]])</f>
        <v/>
      </c>
      <c r="LI278" s="814" t="str">
        <f>IF(Table1[[#This Row],[Hauptkörper - B1 - Beschichtung]]="","",VLOOKUP(Table1[[#This Row],[Hauptkörper - B1 - Beschichtung]],'DD FD'!AE:AF,2,FALSE))</f>
        <v/>
      </c>
      <c r="LJ278" s="815" t="str">
        <f>IF(Table1[[#This Row],[Hauptkörper - B1 - Beschichtung Anteil (in %)]]="","",Table1[[#This Row],[Hauptkörper - B1 - Beschichtung Anteil (in %)]])</f>
        <v/>
      </c>
      <c r="LK278" s="811" t="str">
        <f>IF(Table1[[#This Row],[Hauptkörper - B2 - Art]]="","",VLOOKUP(Table1[[#This Row],[Hauptkörper - B2 - Art]],'DD FD'!B:C,2,FALSE))</f>
        <v/>
      </c>
      <c r="LL278" s="812" t="str">
        <f>IF(Table1[[#This Row],[Hauptkörper - B2 - Fraktion]]="","",VLOOKUP(Table1[[#This Row],[Hauptkörper - B2 - Fraktion]],'DD FD'!H:J,3,FALSE))</f>
        <v/>
      </c>
      <c r="LM278" s="809" t="str">
        <f>IF(Table1[[#This Row],[Hauptkörper - B2 - Gewicht
(in G)]]="","",Table1[[#This Row],[Hauptkörper - B2 - Gewicht
(in G)]])</f>
        <v/>
      </c>
      <c r="LN278" s="809" t="str">
        <f>IF(Table1[[#This Row],[Hauptkörper - B2 - Lizenzierungs-pflichtig? (X=Ja)]]="","",Table1[[#This Row],[Hauptkörper - B2 - Lizenzierungs-pflichtig? (X=Ja)]])</f>
        <v/>
      </c>
      <c r="LO278" s="812" t="str">
        <f>IF(Table1[[#This Row],[Hauptkörper - B2 - Virgin Material]]="","",VLOOKUP(Table1[[#This Row],[Hauptkörper - B2 - Virgin Material]],'DD FD'!AJ:AK,2,FALSE))</f>
        <v/>
      </c>
      <c r="LP278" s="813" t="str">
        <f>IF(Table1[[#This Row],[Hauptkörper - B2 - Virgin Material Anteil (in %)]]="","",Table1[[#This Row],[Hauptkörper - B2 - Virgin Material Anteil (in %)]])</f>
        <v/>
      </c>
      <c r="LQ278" s="812" t="str">
        <f>IF(Table1[[#This Row],[Hauptkörper - B2 - Recyceltes Material]]="","",VLOOKUP(Table1[[#This Row],[Hauptkörper - B2 - Recyceltes Material]],'DD FD'!AL:AM,2,FALSE))</f>
        <v/>
      </c>
      <c r="LR278" s="813" t="str">
        <f>IF(Table1[[#This Row],[Hauptkörper - B2 - Recyceltes Material Anteil (in %)]]="","",Table1[[#This Row],[Hauptkörper - B2 - Recyceltes Material Anteil (in %)]])</f>
        <v/>
      </c>
      <c r="LS278" s="812" t="str">
        <f>IF(Table1[[#This Row],[Hauptkörper - B2 - Beschichtung]]="","",VLOOKUP(Table1[[#This Row],[Hauptkörper - B2 - Beschichtung]],'DD FD'!AE:AF,2,FALSE))</f>
        <v/>
      </c>
      <c r="LT278" s="815" t="str">
        <f>IF(Table1[[#This Row],[Hauptkörper - B2 - Beschichtung Anteil (in %)]]="","",Table1[[#This Row],[Hauptkörper - B2 - Beschichtung Anteil (in %)]])</f>
        <v/>
      </c>
      <c r="LU278" s="811" t="str">
        <f>IF(Table1[[#This Row],[Hauptkörper - B3 - Art]]="","",VLOOKUP(Table1[[#This Row],[Hauptkörper - B3 - Art]],'DD FD'!B:C,2,FALSE))</f>
        <v/>
      </c>
      <c r="LV278" s="812" t="str">
        <f>IF(Table1[[#This Row],[Hauptkörper - B3 - Fraktion]]="","",VLOOKUP(Table1[[#This Row],[Hauptkörper - B3 - Fraktion]],'DD FD'!H:J,3,FALSE))</f>
        <v/>
      </c>
      <c r="LW278" s="809" t="str">
        <f>IF(Table1[[#This Row],[Hauptkörper - B3 - Gewicht
(in G)]]="","",Table1[[#This Row],[Hauptkörper - B3 - Gewicht
(in G)]])</f>
        <v/>
      </c>
      <c r="LX278" s="809" t="str">
        <f>IF(Table1[[#This Row],[Hauptkörper - B3 - Lizenzierungs-pflichtig? (X=Ja)]]="","",Table1[[#This Row],[Hauptkörper - B3 - Lizenzierungs-pflichtig? (X=Ja)]])</f>
        <v/>
      </c>
      <c r="LY278" s="812" t="str">
        <f>IF(Table1[[#This Row],[Hauptkörper - B3 - Virgin Material]]="","",VLOOKUP(Table1[[#This Row],[Hauptkörper - B3 - Virgin Material]],'DD FD'!AJ:AK,2,FALSE))</f>
        <v/>
      </c>
      <c r="LZ278" s="813" t="str">
        <f>IF(Table1[[#This Row],[Hauptkörper - B3 - Virgin Material Anteil (in %)]]="","",Table1[[#This Row],[Hauptkörper - B3 - Virgin Material Anteil (in %)]])</f>
        <v/>
      </c>
      <c r="MA278" s="812" t="str">
        <f>IF(Table1[[#This Row],[Hauptkörper - B3 - Recyceltes Material]]="","",VLOOKUP(Table1[[#This Row],[Hauptkörper - B3 - Recyceltes Material]],'DD FD'!AL:AM,2,FALSE))</f>
        <v/>
      </c>
      <c r="MB278" s="813" t="str">
        <f>IF(Table1[[#This Row],[Hauptkörper - B3 - Recyceltes Material Anteil (in %)]]="","",Table1[[#This Row],[Hauptkörper - B3 - Recyceltes Material Anteil (in %)]])</f>
        <v/>
      </c>
      <c r="MC278" s="812" t="str">
        <f>IF(Table1[[#This Row],[Hauptkörper - B3 - Beschichtung]]="","",VLOOKUP(Table1[[#This Row],[Hauptkörper - B3 - Beschichtung]],'DD FD'!AE:AF,2,FALSE))</f>
        <v/>
      </c>
      <c r="MD278" s="815" t="str">
        <f>IF(Table1[[#This Row],[Hauptkörper - B3 - Beschichtung Anteil (in %)]]="","",Table1[[#This Row],[Hauptkörper - B3 - Beschichtung Anteil (in %)]])</f>
        <v/>
      </c>
      <c r="ME278" s="811" t="str">
        <f>IF(Table1[[#This Row],[Verschluss - B1 - Art]]="","",VLOOKUP(Table1[[#This Row],[Verschluss - B1 - Art]],'DD FD'!D:E,2,FALSE))</f>
        <v/>
      </c>
      <c r="MF278" s="812" t="str">
        <f>IF(Table1[[#This Row],[Verschluss - B1 - Fraktion]]="","",VLOOKUP(Table1[[#This Row],[Verschluss - B1 - Fraktion]],'DD FD'!H:J,3,FALSE))</f>
        <v/>
      </c>
      <c r="MG278" s="809" t="str">
        <f>IF(Table1[[#This Row],[Verschluss - B1 - Gewicht (in G)]]="","",Table1[[#This Row],[Verschluss - B1 - Gewicht (in G)]])</f>
        <v/>
      </c>
      <c r="MH278" s="809" t="str">
        <f>IF(Table1[[#This Row],[Verschluss - B1 - Lizenzierungs-pflichtig? (X=Ja)]]="","",Table1[[#This Row],[Verschluss - B1 - Lizenzierungs-pflichtig? (X=Ja)]])</f>
        <v/>
      </c>
      <c r="MI278" s="809" t="str">
        <f>IF(Table1[[#This Row],[Verschluss - B1 - Trennbar vom Hauptkörper? (X=Ja)]]="","",Table1[[#This Row],[Verschluss - B1 - Trennbar vom Hauptkörper? (X=Ja)]])</f>
        <v/>
      </c>
      <c r="MJ278" s="812" t="str">
        <f>IF(Table1[[#This Row],[Verschluss - B1 - Virgin Material]]="","",VLOOKUP(Table1[[#This Row],[Verschluss - B1 - Virgin Material]],'DD FD'!AJ:AK,2,FALSE))</f>
        <v/>
      </c>
      <c r="MK278" s="813" t="str">
        <f>IF(Table1[[#This Row],[Verschluss - B1 - Virgin Material Anteil (in %)]]="","",Table1[[#This Row],[Verschluss - B1 - Virgin Material Anteil (in %)]])</f>
        <v/>
      </c>
      <c r="ML278" s="812" t="str">
        <f>IF(Table1[[#This Row],[Verschluss - B1 - Recyceltes Material]]="","",VLOOKUP(Table1[[#This Row],[Verschluss - B1 - Recyceltes Material]],'DD FD'!AL:AM,2,FALSE))</f>
        <v/>
      </c>
      <c r="MM278" s="813" t="str">
        <f>IF(Table1[[#This Row],[Verschluss - B1 - Recyceltes Material Anteil (in %)]]="","",Table1[[#This Row],[Verschluss - B1 - Recyceltes Material Anteil (in %)]])</f>
        <v/>
      </c>
      <c r="MN278" s="812" t="str">
        <f>IF(Table1[[#This Row],[Verschluss - B1 - Beschichtung]]="","",VLOOKUP(Table1[[#This Row],[Verschluss - B1 - Beschichtung]],'DD FD'!AE:AF,2,FALSE))</f>
        <v/>
      </c>
      <c r="MO278" s="815" t="str">
        <f>IF(Table1[[#This Row],[Verschluss - B1 - Beschichtung Anteil (in %)]]="","",Table1[[#This Row],[Verschluss - B1 - Beschichtung Anteil (in %)]])</f>
        <v/>
      </c>
      <c r="MP278" s="811" t="str">
        <f>IF(Table1[[#This Row],[Verschluss - B2 - Art]]="","",VLOOKUP(Table1[[#This Row],[Verschluss - B2 - Art]],'DD FD'!D:E,2,FALSE))</f>
        <v/>
      </c>
      <c r="MQ278" s="812" t="str">
        <f>IF(Table1[[#This Row],[Verschluss - B2 - Fraktion]]="","",VLOOKUP(Table1[[#This Row],[Verschluss - B2 - Fraktion]],'DD FD'!H:J,3,FALSE))</f>
        <v/>
      </c>
      <c r="MR278" s="809" t="str">
        <f>IF(Table1[[#This Row],[Verschluss - B2 - Gewicht (in G)]]="","",Table1[[#This Row],[Verschluss - B2 - Gewicht (in G)]])</f>
        <v/>
      </c>
      <c r="MS278" s="809" t="str">
        <f>IF(Table1[[#This Row],[Verschluss - B2 - Lizenzierungs-pflichtig? (X=Ja)]]="","",Table1[[#This Row],[Verschluss - B2 - Lizenzierungs-pflichtig? (X=Ja)]])</f>
        <v/>
      </c>
      <c r="MT278" s="809" t="str">
        <f>IF(Table1[[#This Row],[Verschluss - B2 - Trennbar vom Hauptkörper? (X=Ja)]]="","",Table1[[#This Row],[Verschluss - B2 - Trennbar vom Hauptkörper? (X=Ja)]])</f>
        <v/>
      </c>
      <c r="MU278" s="812" t="str">
        <f>IF(Table1[[#This Row],[Verschluss - B2 - Virgin Material]]="","",VLOOKUP(Table1[[#This Row],[Verschluss - B2 - Virgin Material]],'DD FD'!AJ:AK,2,FALSE))</f>
        <v/>
      </c>
      <c r="MV278" s="813" t="str">
        <f>IF(Table1[[#This Row],[Verschluss - B2 - Virgin Material Anteil (in %)]]="","",Table1[[#This Row],[Verschluss - B2 - Virgin Material Anteil (in %)]])</f>
        <v/>
      </c>
      <c r="MW278" s="812" t="str">
        <f>IF(Table1[[#This Row],[Verschluss - B2 - Recyceltes Material]]="","",VLOOKUP(Table1[[#This Row],[Verschluss - B2 - Recyceltes Material]],'DD FD'!AL:AM,2,FALSE))</f>
        <v/>
      </c>
      <c r="MX278" s="813" t="str">
        <f>IF(Table1[[#This Row],[Verschluss - B2 - Recyceltes Material Anteil (in %)]]="","",Table1[[#This Row],[Verschluss - B2 - Recyceltes Material Anteil (in %)]])</f>
        <v/>
      </c>
      <c r="MY278" s="812" t="str">
        <f>IF(Table1[[#This Row],[Verschluss - B2 - Beschichtung]]="","",VLOOKUP(Table1[[#This Row],[Verschluss - B2 - Beschichtung]],'DD FD'!AE:AF,2,FALSE))</f>
        <v/>
      </c>
      <c r="MZ278" s="815" t="str">
        <f>IF(Table1[[#This Row],[Verschluss - B2 - Beschichtung Anteil (in %)]]="","",Table1[[#This Row],[Verschluss - B2 - Beschichtung Anteil (in %)]])</f>
        <v/>
      </c>
      <c r="NA278" s="811" t="str">
        <f>IF(Table1[[#This Row],[Verschluss - B3 - Art]]="","",VLOOKUP(Table1[[#This Row],[Verschluss - B3 - Art]],'DD FD'!D:E,2,FALSE))</f>
        <v/>
      </c>
      <c r="NB278" s="812" t="str">
        <f>IF(Table1[[#This Row],[Verschluss - B3 - Fraktion]]="","",VLOOKUP(Table1[[#This Row],[Verschluss - B3 - Fraktion]],'DD FD'!H:J,3,FALSE))</f>
        <v/>
      </c>
      <c r="NC278" s="809" t="str">
        <f>IF(Table1[[#This Row],[Verschluss - B3 - Gewicht (in G)]]="","",Table1[[#This Row],[Verschluss - B3 - Gewicht (in G)]])</f>
        <v/>
      </c>
      <c r="ND278" s="809" t="str">
        <f>IF(Table1[[#This Row],[Verschluss - B3 - Lizenzierungs-pflichtig? (X=Ja)]]="","",Table1[[#This Row],[Verschluss - B3 - Lizenzierungs-pflichtig? (X=Ja)]])</f>
        <v/>
      </c>
      <c r="NE278" s="809" t="str">
        <f>IF(Table1[[#This Row],[Verschluss - B3 - Trennbar vom Hauptkörper? (X=Ja)]]="","",Table1[[#This Row],[Verschluss - B3 - Trennbar vom Hauptkörper? (X=Ja)]])</f>
        <v/>
      </c>
      <c r="NF278" s="812" t="str">
        <f>IF(Table1[[#This Row],[Verschluss - B3 - Virgin Material]]="","",VLOOKUP(Table1[[#This Row],[Verschluss - B3 - Virgin Material]],'DD FD'!AJ:AK,2,FALSE))</f>
        <v/>
      </c>
      <c r="NG278" s="813" t="str">
        <f>IF(Table1[[#This Row],[Verschluss - B3 - Virgin Material Anteil (in %)]]="","",Table1[[#This Row],[Verschluss - B3 - Virgin Material Anteil (in %)]])</f>
        <v/>
      </c>
      <c r="NH278" s="812" t="str">
        <f>IF(Table1[[#This Row],[Verschluss - B3 - Recyceltes Material]]="","",VLOOKUP(Table1[[#This Row],[Verschluss - B3 - Recyceltes Material]],'DD FD'!AL:AM,2,FALSE))</f>
        <v/>
      </c>
      <c r="NI278" s="813" t="str">
        <f>IF(Table1[[#This Row],[Verschluss - B3 - Recyceltes Material Anteil (in %)]]="","",Table1[[#This Row],[Verschluss - B3 - Recyceltes Material Anteil (in %)]])</f>
        <v/>
      </c>
      <c r="NJ278" s="812" t="str">
        <f>IF(Table1[[#This Row],[Verschluss - B3 - Beschichtung]]="","",VLOOKUP(Table1[[#This Row],[Verschluss - B3 - Beschichtung]],'DD FD'!AE:AF,2,FALSE))</f>
        <v/>
      </c>
      <c r="NK278" s="815" t="str">
        <f>IF(Table1[[#This Row],[Verschluss - B3 - Beschichtung Anteil (in %)]]="","",Table1[[#This Row],[Verschluss - B3 - Beschichtung Anteil (in %)]])</f>
        <v/>
      </c>
      <c r="NL278" s="811" t="str">
        <f>IF(Table1[[#This Row],[Etikett - B1 - Art]]="","",VLOOKUP(Table1[[#This Row],[Etikett - B1 - Art]],'DD FD'!F:G,2,FALSE))</f>
        <v/>
      </c>
      <c r="NM278" s="812" t="str">
        <f>IF(Table1[[#This Row],[Etikett - B1 - Fraktion]]="","",VLOOKUP(Table1[[#This Row],[Etikett - B1 - Fraktion]],'DD FD'!H:J,3,FALSE))</f>
        <v/>
      </c>
      <c r="NN278" s="809" t="str">
        <f>IF(Table1[[#This Row],[Etikett - B1 - Gewicht (in G)]]="","",Table1[[#This Row],[Etikett - B1 - Gewicht (in G)]])</f>
        <v/>
      </c>
      <c r="NO278" s="809" t="str">
        <f>IF(Table1[[#This Row],[Etikett - B1 - Lizenzierungs-pflichtig? (X=Ja)]]="","",Table1[[#This Row],[Etikett - B1 - Lizenzierungs-pflichtig? (X=Ja)]])</f>
        <v/>
      </c>
      <c r="NP278" s="809" t="str">
        <f>IF(Table1[[#This Row],[Etikett - B1 - Trennbar vom Hauptkörper? (X=Ja)]]="","",Table1[[#This Row],[Etikett - B1 - Trennbar vom Hauptkörper? (X=Ja)]])</f>
        <v/>
      </c>
      <c r="NQ278" s="812" t="str">
        <f>IF(Table1[[#This Row],[Etikett - B1 - Virgin Material]]="","",VLOOKUP(Table1[[#This Row],[Etikett - B1 - Virgin Material]],'DD FD'!AJ:AK,2,FALSE))</f>
        <v/>
      </c>
      <c r="NR278" s="813" t="str">
        <f>IF(Table1[[#This Row],[Etikett - B1 - Virgin Material Anteil (in %)]]="","",Table1[[#This Row],[Etikett - B1 - Virgin Material Anteil (in %)]])</f>
        <v/>
      </c>
      <c r="NS278" s="812" t="str">
        <f>IF(Table1[[#This Row],[Etikett - B1 - Recyceltes Material]]="","",VLOOKUP(Table1[[#This Row],[Etikett - B1 - Recyceltes Material]],'DD FD'!AL:AM,2,FALSE))</f>
        <v/>
      </c>
      <c r="NT278" s="813" t="str">
        <f>IF(Table1[[#This Row],[Etikett - B1 - Recyceltes Material Anteil (in %)]]="","",Table1[[#This Row],[Etikett - B1 - Recyceltes Material Anteil (in %)]])</f>
        <v/>
      </c>
      <c r="NU278" s="812" t="str">
        <f>IF(Table1[[#This Row],[Etikett - B1 - Beschichtung]]="","",VLOOKUP(Table1[[#This Row],[Etikett - B1 - Beschichtung]],'DD FD'!AE:AF,2,FALSE))</f>
        <v/>
      </c>
      <c r="NV278" s="815" t="str">
        <f>IF(Table1[[#This Row],[Etikett - B1 - Beschichtung Anteil (in %)]]="","",Table1[[#This Row],[Etikett - B1 - Beschichtung Anteil (in %)]])</f>
        <v/>
      </c>
      <c r="NW278" s="811" t="str">
        <f>IF(Table1[[#This Row],[Etikett - B2 - Art]]="","",VLOOKUP(Table1[[#This Row],[Etikett - B2 - Art]],'DD FD'!F:G,2,FALSE))</f>
        <v/>
      </c>
      <c r="NX278" s="812" t="str">
        <f>IF(Table1[[#This Row],[Etikett - B2 - Fraktion]]="","",VLOOKUP(Table1[[#This Row],[Etikett - B2 - Fraktion]],'DD FD'!H:J,3,FALSE))</f>
        <v/>
      </c>
      <c r="NY278" s="809" t="str">
        <f>IF(Table1[[#This Row],[Etikett - B2 - Gewicht (in G)]]="","",Table1[[#This Row],[Etikett - B2 - Gewicht (in G)]])</f>
        <v/>
      </c>
      <c r="NZ278" s="809" t="str">
        <f>IF(Table1[[#This Row],[Etikett - B2 - Lizenzierungs-pflichtig? (X=Ja)]]="","",Table1[[#This Row],[Etikett - B2 - Lizenzierungs-pflichtig? (X=Ja)]])</f>
        <v/>
      </c>
      <c r="OA278" s="809" t="str">
        <f>IF(Table1[[#This Row],[Etikett - B2 - Trennbar vom Hauptkörper? (X=Ja)]]="","",Table1[[#This Row],[Etikett - B2 - Trennbar vom Hauptkörper? (X=Ja)]])</f>
        <v/>
      </c>
      <c r="OB278" s="812" t="str">
        <f>IF(Table1[[#This Row],[Etikett - B2 - Virgin Material]]="","",VLOOKUP(Table1[[#This Row],[Etikett - B2 - Virgin Material]],'DD FD'!AJ:AK,2,FALSE))</f>
        <v/>
      </c>
      <c r="OC278" s="813" t="str">
        <f>IF(Table1[[#This Row],[Etikett - B2 - Virgin Material Anteil (in %)]]="","",Table1[[#This Row],[Etikett - B2 - Virgin Material Anteil (in %)]])</f>
        <v/>
      </c>
      <c r="OD278" s="812" t="str">
        <f>IF(Table1[[#This Row],[Etikett - B2 - Recyceltes Material]]="","",VLOOKUP(Table1[[#This Row],[Etikett - B2 - Recyceltes Material]],'DD FD'!AL:AM,2,FALSE))</f>
        <v/>
      </c>
      <c r="OE278" s="813" t="str">
        <f>IF(Table1[[#This Row],[Etikett - B2 - Recyceltes Material Anteil (in %)]]="","",Table1[[#This Row],[Etikett - B2 - Recyceltes Material Anteil (in %)]])</f>
        <v/>
      </c>
      <c r="OF278" s="812" t="str">
        <f>IF(Table1[[#This Row],[Etikett - B2 - Beschichtung]]="","",VLOOKUP(Table1[[#This Row],[Etikett - B2 - Beschichtung]],'DD FD'!AE:AF,2,FALSE))</f>
        <v/>
      </c>
      <c r="OG278" s="815" t="str">
        <f>IF(Table1[[#This Row],[Etikett - B2 - Beschichtung Anteil (in %)]]="","",Table1[[#This Row],[Etikett - B2 - Beschichtung Anteil (in %)]])</f>
        <v/>
      </c>
      <c r="OH278" s="811" t="str">
        <f>IF(Table1[[#This Row],[Etikett - B3 - Art]]="","",VLOOKUP(Table1[[#This Row],[Etikett - B3 - Art]],'DD FD'!F:G,2,FALSE))</f>
        <v/>
      </c>
      <c r="OI278" s="812" t="str">
        <f>IF(Table1[[#This Row],[Etikett - B3 - Fraktion]]="","",VLOOKUP(Table1[[#This Row],[Etikett - B3 - Fraktion]],'DD FD'!H:J,3,FALSE))</f>
        <v/>
      </c>
      <c r="OJ278" s="809" t="str">
        <f>IF(Table1[[#This Row],[Etikett - B3 - Gewicht (in G)]]="","",Table1[[#This Row],[Etikett - B3 - Gewicht (in G)]])</f>
        <v/>
      </c>
      <c r="OK278" s="809" t="str">
        <f>IF(Table1[[#This Row],[Etikett - B3 - Lizenzierungs-pflichtig? (X=Ja)]]="","",Table1[[#This Row],[Etikett - B3 - Lizenzierungs-pflichtig? (X=Ja)]])</f>
        <v/>
      </c>
      <c r="OL278" s="809" t="str">
        <f>IF(Table1[[#This Row],[Etikett - B3 - Trennbar vom Hauptkörper? (X=Ja)]]="","",Table1[[#This Row],[Etikett - B3 - Trennbar vom Hauptkörper? (X=Ja)]])</f>
        <v/>
      </c>
      <c r="OM278" s="812" t="str">
        <f>IF(Table1[[#This Row],[Etikett - B3 - Virgin Material]]="","",VLOOKUP(Table1[[#This Row],[Etikett - B3 - Virgin Material]],'DD FD'!AJ:AK,2,FALSE))</f>
        <v/>
      </c>
      <c r="ON278" s="813" t="str">
        <f>IF(Table1[[#This Row],[Etikett - B3 - Virgin Material Anteil (in %)]]="","",Table1[[#This Row],[Etikett - B3 - Virgin Material Anteil (in %)]])</f>
        <v/>
      </c>
      <c r="OO278" s="812" t="str">
        <f>IF(Table1[[#This Row],[Etikett - B3 - Recyceltes Material]]="","",VLOOKUP(Table1[[#This Row],[Etikett - B3 - Recyceltes Material]],'DD FD'!AL:AM,2,FALSE))</f>
        <v/>
      </c>
      <c r="OP278" s="813" t="str">
        <f>IF(Table1[[#This Row],[Etikett - B3 - Recyceltes Material Anteil (in %)]]="","",Table1[[#This Row],[Etikett - B3 - Recyceltes Material Anteil (in %)]])</f>
        <v/>
      </c>
      <c r="OQ278" s="812" t="str">
        <f>IF(Table1[[#This Row],[Etikett - B3 - Beschichtung]]="","",VLOOKUP(Table1[[#This Row],[Etikett - B3 - Beschichtung]],'DD FD'!AE:AF,2,FALSE))</f>
        <v/>
      </c>
      <c r="OR278" s="861" t="str">
        <f>IF(Table1[[#This Row],[Etikett - B3 - Beschichtung Anteil (in %)]]="","",Table1[[#This Row],[Etikett - B3 - Beschichtung Anteil (in %)]])</f>
        <v/>
      </c>
      <c r="OS278" s="866">
        <f>ROUNDUP(SUM(
IF(AND(LB278='DD FD'!$J$7,LD278='DD FD'!$AI$3),LC278,0),
IF(AND(LL278='DD FD'!$J$7,LN278='DD FD'!$AI$3),LM278,0),
IF(AND(LV278='DD FD'!$J$7,LX278='DD FD'!$AI$3),LW278,0),
IF(AND(MF278='DD FD'!$J$7,MH278='DD FD'!$AI$3),MG278,0),
IF(AND(MQ278='DD FD'!$J$7,MS278='DD FD'!$AI$3),MR278,0),
IF(AND(NB278='DD FD'!$J$7,ND278='DD FD'!$AI$3),NC278,0),
IF(AND(NM278='DD FD'!$J$7,NO278='DD FD'!$AI$3),NN278,0),
IF(AND(NX278='DD FD'!$J$7,NZ278='DD FD'!$AI$3),NY278,0),
IF(AND(OI278='DD FD'!$J$7,OK278='DD FD'!$AI$3),OJ278,0),
),2)</f>
        <v>0</v>
      </c>
      <c r="OT278" s="865">
        <f>ROUNDUP(SUM(
IF(AND(LB278='DD FD'!$J$6,LD278='DD FD'!$AI$3),LC278,0),
IF(AND(LL278='DD FD'!$J$6,LN278='DD FD'!$AI$3),LM278,0),
IF(AND(LV278='DD FD'!$J$6,LX278='DD FD'!$AI$3),LW278,0),
IF(AND(MF278='DD FD'!$J$6,MH278='DD FD'!$AI$3),MG278,0),
IF(AND(MQ278='DD FD'!$J$6,MS278='DD FD'!$AI$3),MR278,0),
IF(AND(NB278='DD FD'!$J$6,ND278='DD FD'!$AI$3),NC278,0),
IF(AND(NM278='DD FD'!$J$6,NO278='DD FD'!$AI$3),NN278,0),
IF(AND(NX278='DD FD'!$J$6,NZ278='DD FD'!$AI$3),NY278,0),
IF(AND(OI278='DD FD'!$J$6,OK278='DD FD'!$AI$3),OJ278,0),
),2)</f>
        <v>0</v>
      </c>
      <c r="OU278" s="865">
        <f>ROUNDUP(SUM(
IF(AND(LB278='DD FD'!$J$10,LD278='DD FD'!$AI$3),LC278,0),
IF(AND(LL278='DD FD'!$J$10,LN278='DD FD'!$AI$3),LM278,0),
IF(AND(LV278='DD FD'!$J$10,LX278='DD FD'!$AI$3),LW278,0),
IF(AND(MF278='DD FD'!$J$10,MH278='DD FD'!$AI$3),MG278,0),
IF(AND(MQ278='DD FD'!$J$10,MS278='DD FD'!$AI$3),MR278,0),
IF(AND(NB278='DD FD'!$J$10,ND278='DD FD'!$AI$3),NC278,0),
IF(AND(NM278='DD FD'!$J$10,NO278='DD FD'!$AI$3),NN278,0),
IF(AND(NX278='DD FD'!$J$10,NZ278='DD FD'!$AI$3),NY278,0),
IF(AND(OI278='DD FD'!$J$10,OK278='DD FD'!$AI$3),OJ278,0),
),2)</f>
        <v>0</v>
      </c>
      <c r="OV278" s="865">
        <f>ROUNDUP(SUM(
IF(AND(LB278='DD FD'!$J$8,LD278='DD FD'!$AI$3),LC278,0),
IF(AND(LL278='DD FD'!$J$8,LN278='DD FD'!$AI$3),LM278,0),
IF(AND(LV278='DD FD'!$J$8,LX278='DD FD'!$AI$3),LW278,0),
IF(AND(MF278='DD FD'!$J$8,MH278='DD FD'!$AI$3),MG278,0),
IF(AND(MQ278='DD FD'!$J$8,MS278='DD FD'!$AI$3),MR278,0),
IF(AND(NB278='DD FD'!$J$8,ND278='DD FD'!$AI$3),NC278,0),
IF(AND(NM278='DD FD'!$J$8,NO278='DD FD'!$AI$3),NN278,0),
IF(AND(NX278='DD FD'!$J$8,NZ278='DD FD'!$AI$3),NY278,0),
IF(AND(OI278='DD FD'!$J$8,OK278='DD FD'!$AI$3),OJ278,0),
),2)</f>
        <v>0</v>
      </c>
      <c r="OW278" s="865">
        <f>ROUNDUP(SUM(
IF(AND(LB278='DD FD'!$J$5,LD278='DD FD'!$AI$3),LC278,0),
IF(AND(LL278='DD FD'!$J$5,LN278='DD FD'!$AI$3),LM278,0),
IF(AND(LV278='DD FD'!$J$5,LX278='DD FD'!$AI$3),LW278,0),
IF(AND(MF278='DD FD'!$J$5,MH278='DD FD'!$AI$3),MG278,0),
IF(AND(MQ278='DD FD'!$J$5,MS278='DD FD'!$AI$3),MR278,0),
IF(AND(NB278='DD FD'!$J$5,ND278='DD FD'!$AI$3),NC278,0),
IF(AND(NM278='DD FD'!$J$5,NO278='DD FD'!$AI$3),NN278,0),
IF(AND(NX278='DD FD'!$J$5,NZ278='DD FD'!$AI$3),NY278,0),
IF(AND(OI278='DD FD'!$J$5,OK278='DD FD'!$AI$3),OJ278,0),
),2)</f>
        <v>0</v>
      </c>
      <c r="OX278" s="865">
        <f>ROUNDUP(SUM(
IF(AND(LB278='DD FD'!$J$9,LD278='DD FD'!$AI$3),LC278,0),
IF(AND(LL278='DD FD'!$J$9,LN278='DD FD'!$AI$3),LM278,0),
IF(AND(LV278='DD FD'!$J$9,LX278='DD FD'!$AI$3),LW278,0),
IF(AND(MF278='DD FD'!$J$9,MH278='DD FD'!$AI$3),MG278,0),
IF(AND(MQ278='DD FD'!$J$9,MS278='DD FD'!$AI$3),MR278,0),
IF(AND(NB278='DD FD'!$J$9,ND278='DD FD'!$AI$3),NC278,0),
IF(AND(NM278='DD FD'!$J$9,NO278='DD FD'!$AI$3),NN278,0),
IF(AND(NX278='DD FD'!$J$9,NZ278='DD FD'!$AI$3),NY278,0),
IF(AND(OI278='DD FD'!$J$9,OK278='DD FD'!$AI$3),OJ278,0),
),2)</f>
        <v>0</v>
      </c>
      <c r="OY278" s="865">
        <f>ROUNDUP(SUM(
IF(AND(LB278='DD FD'!$J$4,LD278='DD FD'!$AI$3),LC278,0),
IF(AND(LL278='DD FD'!$J$4,LN278='DD FD'!$AI$3),LM278,0),
IF(AND(LV278='DD FD'!$J$4,LX278='DD FD'!$AI$3),LW278,0),
IF(AND(MF278='DD FD'!$J$4,MH278='DD FD'!$AI$3),MG278,0),
IF(AND(MQ278='DD FD'!$J$4,MS278='DD FD'!$AI$3),MR278,0),
IF(AND(NB278='DD FD'!$J$4,ND278='DD FD'!$AI$3),NC278,0),
IF(AND(NM278='DD FD'!$J$4,NO278='DD FD'!$AI$3),NN278,0),
IF(AND(NX278='DD FD'!$J$4,NZ278='DD FD'!$AI$3),NY278,0),
IF(AND(OI278='DD FD'!$J$4,OK278='DD FD'!$AI$3),OJ278,0),
),2)</f>
        <v>0</v>
      </c>
      <c r="OZ278" s="867">
        <f>ROUNDUP(SUM(
IF(AND(LB278='DD FD'!$J$11,LD278='DD FD'!$AI$3),LC278,0),
IF(AND(LL278='DD FD'!$J$11,LN278='DD FD'!$AI$3),LM278,0),
IF(AND(LV278='DD FD'!$J$11,LX278='DD FD'!$AI$3),LW278,0),
IF(AND(MF278='DD FD'!$J$11,MH278='DD FD'!$AI$3),MG278,0),
IF(AND(MQ278='DD FD'!$J$11,MS278='DD FD'!$AI$3),MR278,0),
IF(AND(NB278='DD FD'!$J$11,ND278='DD FD'!$AI$3),NC278,0),
IF(AND(NM278='DD FD'!$J$11,NO278='DD FD'!$AI$3),NN278,0),
IF(AND(NX278='DD FD'!$J$11,NZ278='DD FD'!$AI$3),NY278,0),
IF(AND(OI278='DD FD'!$J$11,OK278='DD FD'!$AI$3),OJ278,0),
),2)</f>
        <v>0</v>
      </c>
    </row>
    <row r="279" spans="1:416">
      <c r="A279" s="663"/>
      <c r="B279" s="182"/>
      <c r="C279" s="282"/>
      <c r="D279" s="282"/>
      <c r="E279" s="183"/>
      <c r="F279" s="355"/>
      <c r="G279" s="359"/>
      <c r="H279" s="664"/>
      <c r="I279" s="173"/>
      <c r="J279" s="161" t="str">
        <f t="shared" si="108"/>
        <v/>
      </c>
      <c r="K279" s="633" t="str">
        <f t="shared" si="125"/>
        <v/>
      </c>
      <c r="L279" s="636"/>
      <c r="M279" s="124" t="str">
        <f t="shared" si="126"/>
        <v/>
      </c>
      <c r="N279" s="125" t="str">
        <f t="shared" si="109"/>
        <v/>
      </c>
      <c r="O279" s="175"/>
      <c r="P279" s="175"/>
      <c r="Q279" s="126" t="str">
        <f t="shared" si="127"/>
        <v/>
      </c>
      <c r="R279" s="184"/>
      <c r="S279" s="184"/>
      <c r="T279" s="182"/>
      <c r="U279" s="182"/>
      <c r="V279" s="182"/>
      <c r="W279" s="358"/>
      <c r="X279" s="182"/>
      <c r="Y279" s="183"/>
      <c r="Z279" s="123"/>
      <c r="AA279" s="176"/>
      <c r="AB279" s="176"/>
      <c r="AC279" s="176"/>
      <c r="AD279" s="176"/>
      <c r="AE279" s="176"/>
      <c r="AF279" s="176"/>
      <c r="AG279" s="127" t="str">
        <f t="shared" si="128"/>
        <v/>
      </c>
      <c r="AH279" s="127" t="str">
        <f t="shared" si="129"/>
        <v/>
      </c>
      <c r="AI279" s="370"/>
      <c r="AJ279" s="635"/>
      <c r="AK279" s="619" t="str">
        <f t="shared" si="130"/>
        <v/>
      </c>
      <c r="AL279" s="124" t="str">
        <f t="shared" si="110"/>
        <v/>
      </c>
      <c r="AM279" s="124" t="str">
        <f t="shared" si="111"/>
        <v/>
      </c>
      <c r="AN279" s="124" t="str">
        <f t="shared" si="112"/>
        <v/>
      </c>
      <c r="AO279" s="124" t="str">
        <f t="shared" si="113"/>
        <v/>
      </c>
      <c r="AP279" s="184"/>
      <c r="AQ279" s="182"/>
      <c r="AR279" s="182"/>
      <c r="AS279" s="182"/>
      <c r="AT279" s="182"/>
      <c r="AU279" s="127" t="str">
        <f t="shared" si="114"/>
        <v/>
      </c>
      <c r="AV279" s="354"/>
      <c r="AW279" s="127" t="str">
        <f t="shared" si="115"/>
        <v/>
      </c>
      <c r="AX279" s="144" t="str">
        <f t="shared" si="116"/>
        <v/>
      </c>
      <c r="AY279" s="182"/>
      <c r="AZ279" s="23"/>
      <c r="BA279" s="23"/>
      <c r="BB279" s="183"/>
      <c r="BC279" s="622"/>
      <c r="BD279" s="649" t="str">
        <f t="shared" si="131"/>
        <v/>
      </c>
      <c r="BE279" s="354"/>
      <c r="BF279" s="192" t="str">
        <f t="shared" si="132"/>
        <v/>
      </c>
      <c r="BG279" s="159"/>
      <c r="BH279" s="159"/>
      <c r="BI279" s="182"/>
      <c r="BJ279" s="194"/>
      <c r="BK279" s="194"/>
      <c r="BL279" s="194"/>
      <c r="BM279" s="127" t="str">
        <f t="shared" si="117"/>
        <v/>
      </c>
      <c r="BN279" s="194"/>
      <c r="BO279" s="178" t="str">
        <f t="shared" si="118"/>
        <v/>
      </c>
      <c r="BP279" s="191"/>
      <c r="BQ279" s="182"/>
      <c r="BR279" s="23"/>
      <c r="BS279" s="23"/>
      <c r="BT279" s="23"/>
      <c r="BU279" s="651"/>
      <c r="BV279" s="647"/>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633" t="str">
        <f t="shared" si="133"/>
        <v/>
      </c>
      <c r="DY279" s="736"/>
      <c r="DZ279" s="334"/>
      <c r="EA279" s="736"/>
      <c r="EB279" s="197"/>
      <c r="EC279" s="194"/>
      <c r="ED279" s="197"/>
      <c r="EE279" s="197"/>
      <c r="EF279" s="194"/>
      <c r="EG279" s="194"/>
      <c r="EH279" s="194"/>
      <c r="EI279" s="123" t="str">
        <f t="shared" si="119"/>
        <v/>
      </c>
      <c r="EJ279" s="194"/>
      <c r="EK279" s="620" t="str">
        <f t="shared" si="120"/>
        <v/>
      </c>
      <c r="EL279" s="756"/>
      <c r="EM279" s="620" t="str">
        <f t="shared" si="134"/>
        <v/>
      </c>
      <c r="EN279" s="733"/>
      <c r="EO279" s="163"/>
      <c r="EP279" s="163"/>
      <c r="EQ279" s="163"/>
      <c r="ER279" s="163"/>
      <c r="ES279" s="163"/>
      <c r="ET279" s="163"/>
      <c r="EU279" s="163"/>
      <c r="EV279" s="163"/>
      <c r="EW279" s="163"/>
      <c r="EX279" s="163"/>
      <c r="EY279" s="163"/>
      <c r="EZ279" s="163"/>
      <c r="FA279" s="163"/>
      <c r="FB279" s="163"/>
      <c r="FC279" s="742"/>
      <c r="FD279" s="648" t="str">
        <f t="shared" si="121"/>
        <v/>
      </c>
      <c r="FE279" s="183"/>
      <c r="FF279" s="201"/>
      <c r="FG279" s="201"/>
      <c r="FH279" s="201"/>
      <c r="FI279" s="201"/>
      <c r="FJ279" s="201"/>
      <c r="FK279" s="201"/>
      <c r="FL279" s="182"/>
      <c r="FM279" s="182"/>
      <c r="FN279" s="334"/>
      <c r="FO279" s="123" t="str">
        <f t="shared" si="122"/>
        <v/>
      </c>
      <c r="FP279" s="889" t="str">
        <f>IF(Table1[[#This Row],[Baumwollanteil (in %)]]&lt;&gt;"","05","")</f>
        <v/>
      </c>
      <c r="FQ279" s="999"/>
      <c r="FR279" s="179" t="str">
        <f t="shared" si="123"/>
        <v/>
      </c>
      <c r="FS279" s="175"/>
      <c r="FT279" s="175"/>
      <c r="FU279" s="175"/>
      <c r="FV279" s="745" t="str">
        <f t="shared" si="124"/>
        <v/>
      </c>
      <c r="FZ279" s="24"/>
      <c r="GA279" s="24"/>
      <c r="GC279" s="1010" t="str">
        <f>IF(Table1[[#This Row],[Global Trade Item Number (GTIN)]]="","",Table1[[#This Row],[Global Trade Item Number (GTIN)]])</f>
        <v/>
      </c>
      <c r="GD279" s="790" t="str">
        <f>IF(Table1[[#This Row],[WAWI-Nr./ Kreditoren-Nummer
(ASDV)]]&lt;&gt;"",Table1[[#This Row],[WAWI-Nr./ Kreditoren-Nummer
(ASDV)]],"")</f>
        <v/>
      </c>
      <c r="GE279" s="190"/>
      <c r="GF279" s="790" t="str">
        <f>IF(Table1[[#This Row],[Gültig ab (Datum)]]&lt;&gt;"","31.12.9999","")</f>
        <v/>
      </c>
      <c r="GG279" s="190"/>
      <c r="GH279" s="190"/>
      <c r="GI279" s="616"/>
      <c r="GJ279" s="765"/>
      <c r="GK279" s="763"/>
      <c r="GL279" s="617"/>
      <c r="GM279" s="617"/>
      <c r="GN279" s="617"/>
      <c r="GO279" s="617"/>
      <c r="GP279" s="617"/>
      <c r="GQ279" s="775"/>
      <c r="GR279" s="771"/>
      <c r="GS279" s="159"/>
      <c r="GT279" s="610"/>
      <c r="GU279" s="610"/>
      <c r="GV279" s="610"/>
      <c r="GW279" s="610"/>
      <c r="GX279" s="610"/>
      <c r="GY279" s="610"/>
      <c r="GZ279" s="610"/>
      <c r="HA279" s="610"/>
      <c r="HB279" s="771"/>
      <c r="HC279" s="610"/>
      <c r="HD279" s="610"/>
      <c r="HE279" s="610"/>
      <c r="HF279" s="610"/>
      <c r="HG279" s="610"/>
      <c r="HH279" s="610"/>
      <c r="HI279" s="610"/>
      <c r="HJ279" s="610"/>
      <c r="HK279" s="610"/>
      <c r="HL279" s="771"/>
      <c r="HM279" s="610"/>
      <c r="HN279" s="610"/>
      <c r="HO279" s="610"/>
      <c r="HP279" s="610"/>
      <c r="HQ279" s="610"/>
      <c r="HR279" s="610"/>
      <c r="HS279" s="610"/>
      <c r="HT279" s="610"/>
      <c r="HU279" s="610"/>
      <c r="HV279" s="771"/>
      <c r="HW279" s="610"/>
      <c r="HX279" s="610"/>
      <c r="HY279" s="610"/>
      <c r="HZ279" s="610"/>
      <c r="IA279" s="610"/>
      <c r="IB279" s="610"/>
      <c r="IC279" s="610"/>
      <c r="ID279" s="610"/>
      <c r="IE279" s="610"/>
      <c r="IF279" s="610"/>
      <c r="IG279" s="771"/>
      <c r="IH279" s="610"/>
      <c r="II279" s="610"/>
      <c r="IJ279" s="610"/>
      <c r="IK279" s="610"/>
      <c r="IL279" s="610"/>
      <c r="IM279" s="610"/>
      <c r="IN279" s="610"/>
      <c r="IO279" s="610"/>
      <c r="IP279" s="610"/>
      <c r="IQ279" s="610"/>
      <c r="IR279" s="771"/>
      <c r="IS279" s="610"/>
      <c r="IT279" s="610"/>
      <c r="IU279" s="610"/>
      <c r="IV279" s="610"/>
      <c r="IW279" s="610"/>
      <c r="IX279" s="610"/>
      <c r="IY279" s="610"/>
      <c r="IZ279" s="610"/>
      <c r="JA279" s="610"/>
      <c r="JB279" s="610"/>
      <c r="JC279" s="771"/>
      <c r="JD279" s="610"/>
      <c r="JE279" s="610"/>
      <c r="JF279" s="610"/>
      <c r="JG279" s="610"/>
      <c r="JH279" s="610"/>
      <c r="JI279" s="610"/>
      <c r="JJ279" s="610"/>
      <c r="JK279" s="610"/>
      <c r="JL279" s="610"/>
      <c r="JM279" s="827"/>
      <c r="JN279" s="771"/>
      <c r="JO279" s="610"/>
      <c r="JP279" s="610"/>
      <c r="JQ279" s="610"/>
      <c r="JR279" s="610"/>
      <c r="JS279" s="610"/>
      <c r="JT279" s="610"/>
      <c r="JU279" s="610"/>
      <c r="JV279" s="610"/>
      <c r="JW279" s="610"/>
      <c r="JX279" s="610"/>
      <c r="JY279" s="771"/>
      <c r="JZ279" s="610"/>
      <c r="KA279" s="610"/>
      <c r="KB279" s="610"/>
      <c r="KC279" s="610"/>
      <c r="KD279" s="610"/>
      <c r="KE279" s="610"/>
      <c r="KF279" s="610"/>
      <c r="KG279" s="610"/>
      <c r="KH279" s="610"/>
      <c r="KI279" s="610"/>
      <c r="KL279" s="803" t="str">
        <f>IF(Table1[[#This Row],[GTIN]]&lt;&gt;"",Table1[[#This Row],[GTIN]],"")</f>
        <v/>
      </c>
      <c r="KM279" s="804" t="str">
        <f>Table1[[#This Row],[Kreditor]]</f>
        <v/>
      </c>
      <c r="KN279" s="805" t="str">
        <f>IF(Table1[[#This Row],[Gültig ab (Datum)]]&lt;&gt;"",Table1[[#This Row],[Gültig ab (Datum)]],"")</f>
        <v/>
      </c>
      <c r="KO279" s="805" t="str">
        <f>Table1[[#This Row],[Gültig bis]]</f>
        <v/>
      </c>
      <c r="KP279" s="818" t="str">
        <f>IF(Table1[[#This Row],[Artikel verpackt? 
(X=Ja)]]="","",Table1[[#This Row],[Artikel verpackt? 
(X=Ja)]])</f>
        <v/>
      </c>
      <c r="KQ279" s="806" t="str">
        <f>IF(Table1[[#This Row],[Verpackung recyclingfähig?
(X=Ja)]]="","",Table1[[#This Row],[Verpackung recyclingfähig?
(X=Ja)]])</f>
        <v/>
      </c>
      <c r="KR279" s="807"/>
      <c r="KS279" s="808"/>
      <c r="KT279" s="809"/>
      <c r="KU279" s="809"/>
      <c r="KV279" s="809"/>
      <c r="KW279" s="809"/>
      <c r="KX279" s="809"/>
      <c r="KY279" s="809"/>
      <c r="KZ279" s="810"/>
      <c r="LA279" s="811" t="str">
        <f>IF(Table1[[#This Row],[Hauptkörper - B1 - Art]]="","",VLOOKUP(Table1[[#This Row],[Hauptkörper - B1 - Art]],'DD FD'!B:C,2,FALSE))</f>
        <v/>
      </c>
      <c r="LB279" s="812" t="str">
        <f>IF(Table1[[#This Row],[Hauptkörper - B1 - Fraktion]]="","",VLOOKUP(Table1[[#This Row],[Hauptkörper - B1 - Fraktion]],'DD FD'!H:J,3,FALSE))</f>
        <v/>
      </c>
      <c r="LC279" s="809" t="str">
        <f>IF(Table1[[#This Row],[Hauptkörper - B1 - Gewicht
(in G)]]="","",Table1[[#This Row],[Hauptkörper - B1 - Gewicht
(in G)]])</f>
        <v/>
      </c>
      <c r="LD279" s="809" t="str">
        <f>IF(Table1[[#This Row],[Hauptkörper - B1 - Lizenzierungs-pflichtig? (X=Ja)]]="","",Table1[[#This Row],[Hauptkörper - B1 - Lizenzierungs-pflichtig? (X=Ja)]])</f>
        <v/>
      </c>
      <c r="LE279" s="812" t="str">
        <f>IF(Table1[[#This Row],[Hauptkörper - B1 - Virgin Material]]="","",VLOOKUP(Table1[[#This Row],[Hauptkörper - B1 - Virgin Material]],'DD FD'!AJ:AK,2,FALSE))</f>
        <v/>
      </c>
      <c r="LF279" s="813" t="str">
        <f>IF(Table1[[#This Row],[Hauptkörper - B1 - Virgin Material Anteil (in %)]]="","",Table1[[#This Row],[Hauptkörper - B1 - Virgin Material Anteil (in %)]])</f>
        <v/>
      </c>
      <c r="LG279" s="812" t="str">
        <f>IF(Table1[[#This Row],[Hauptkörper - B1 - Recyceltes Material]]="","",VLOOKUP(Table1[[#This Row],[Hauptkörper - B1 - Recyceltes Material]],'DD FD'!AL:AM,2,FALSE))</f>
        <v/>
      </c>
      <c r="LH279" s="813" t="str">
        <f>IF(Table1[[#This Row],[Hauptkörper - B1 - Recyceltes Material Anteil (in %)]]="","",Table1[[#This Row],[Hauptkörper - B1 - Recyceltes Material Anteil (in %)]])</f>
        <v/>
      </c>
      <c r="LI279" s="814" t="str">
        <f>IF(Table1[[#This Row],[Hauptkörper - B1 - Beschichtung]]="","",VLOOKUP(Table1[[#This Row],[Hauptkörper - B1 - Beschichtung]],'DD FD'!AE:AF,2,FALSE))</f>
        <v/>
      </c>
      <c r="LJ279" s="815" t="str">
        <f>IF(Table1[[#This Row],[Hauptkörper - B1 - Beschichtung Anteil (in %)]]="","",Table1[[#This Row],[Hauptkörper - B1 - Beschichtung Anteil (in %)]])</f>
        <v/>
      </c>
      <c r="LK279" s="811" t="str">
        <f>IF(Table1[[#This Row],[Hauptkörper - B2 - Art]]="","",VLOOKUP(Table1[[#This Row],[Hauptkörper - B2 - Art]],'DD FD'!B:C,2,FALSE))</f>
        <v/>
      </c>
      <c r="LL279" s="812" t="str">
        <f>IF(Table1[[#This Row],[Hauptkörper - B2 - Fraktion]]="","",VLOOKUP(Table1[[#This Row],[Hauptkörper - B2 - Fraktion]],'DD FD'!H:J,3,FALSE))</f>
        <v/>
      </c>
      <c r="LM279" s="809" t="str">
        <f>IF(Table1[[#This Row],[Hauptkörper - B2 - Gewicht
(in G)]]="","",Table1[[#This Row],[Hauptkörper - B2 - Gewicht
(in G)]])</f>
        <v/>
      </c>
      <c r="LN279" s="809" t="str">
        <f>IF(Table1[[#This Row],[Hauptkörper - B2 - Lizenzierungs-pflichtig? (X=Ja)]]="","",Table1[[#This Row],[Hauptkörper - B2 - Lizenzierungs-pflichtig? (X=Ja)]])</f>
        <v/>
      </c>
      <c r="LO279" s="812" t="str">
        <f>IF(Table1[[#This Row],[Hauptkörper - B2 - Virgin Material]]="","",VLOOKUP(Table1[[#This Row],[Hauptkörper - B2 - Virgin Material]],'DD FD'!AJ:AK,2,FALSE))</f>
        <v/>
      </c>
      <c r="LP279" s="813" t="str">
        <f>IF(Table1[[#This Row],[Hauptkörper - B2 - Virgin Material Anteil (in %)]]="","",Table1[[#This Row],[Hauptkörper - B2 - Virgin Material Anteil (in %)]])</f>
        <v/>
      </c>
      <c r="LQ279" s="812" t="str">
        <f>IF(Table1[[#This Row],[Hauptkörper - B2 - Recyceltes Material]]="","",VLOOKUP(Table1[[#This Row],[Hauptkörper - B2 - Recyceltes Material]],'DD FD'!AL:AM,2,FALSE))</f>
        <v/>
      </c>
      <c r="LR279" s="813" t="str">
        <f>IF(Table1[[#This Row],[Hauptkörper - B2 - Recyceltes Material Anteil (in %)]]="","",Table1[[#This Row],[Hauptkörper - B2 - Recyceltes Material Anteil (in %)]])</f>
        <v/>
      </c>
      <c r="LS279" s="812" t="str">
        <f>IF(Table1[[#This Row],[Hauptkörper - B2 - Beschichtung]]="","",VLOOKUP(Table1[[#This Row],[Hauptkörper - B2 - Beschichtung]],'DD FD'!AE:AF,2,FALSE))</f>
        <v/>
      </c>
      <c r="LT279" s="815" t="str">
        <f>IF(Table1[[#This Row],[Hauptkörper - B2 - Beschichtung Anteil (in %)]]="","",Table1[[#This Row],[Hauptkörper - B2 - Beschichtung Anteil (in %)]])</f>
        <v/>
      </c>
      <c r="LU279" s="811" t="str">
        <f>IF(Table1[[#This Row],[Hauptkörper - B3 - Art]]="","",VLOOKUP(Table1[[#This Row],[Hauptkörper - B3 - Art]],'DD FD'!B:C,2,FALSE))</f>
        <v/>
      </c>
      <c r="LV279" s="812" t="str">
        <f>IF(Table1[[#This Row],[Hauptkörper - B3 - Fraktion]]="","",VLOOKUP(Table1[[#This Row],[Hauptkörper - B3 - Fraktion]],'DD FD'!H:J,3,FALSE))</f>
        <v/>
      </c>
      <c r="LW279" s="809" t="str">
        <f>IF(Table1[[#This Row],[Hauptkörper - B3 - Gewicht
(in G)]]="","",Table1[[#This Row],[Hauptkörper - B3 - Gewicht
(in G)]])</f>
        <v/>
      </c>
      <c r="LX279" s="809" t="str">
        <f>IF(Table1[[#This Row],[Hauptkörper - B3 - Lizenzierungs-pflichtig? (X=Ja)]]="","",Table1[[#This Row],[Hauptkörper - B3 - Lizenzierungs-pflichtig? (X=Ja)]])</f>
        <v/>
      </c>
      <c r="LY279" s="812" t="str">
        <f>IF(Table1[[#This Row],[Hauptkörper - B3 - Virgin Material]]="","",VLOOKUP(Table1[[#This Row],[Hauptkörper - B3 - Virgin Material]],'DD FD'!AJ:AK,2,FALSE))</f>
        <v/>
      </c>
      <c r="LZ279" s="813" t="str">
        <f>IF(Table1[[#This Row],[Hauptkörper - B3 - Virgin Material Anteil (in %)]]="","",Table1[[#This Row],[Hauptkörper - B3 - Virgin Material Anteil (in %)]])</f>
        <v/>
      </c>
      <c r="MA279" s="812" t="str">
        <f>IF(Table1[[#This Row],[Hauptkörper - B3 - Recyceltes Material]]="","",VLOOKUP(Table1[[#This Row],[Hauptkörper - B3 - Recyceltes Material]],'DD FD'!AL:AM,2,FALSE))</f>
        <v/>
      </c>
      <c r="MB279" s="813" t="str">
        <f>IF(Table1[[#This Row],[Hauptkörper - B3 - Recyceltes Material Anteil (in %)]]="","",Table1[[#This Row],[Hauptkörper - B3 - Recyceltes Material Anteil (in %)]])</f>
        <v/>
      </c>
      <c r="MC279" s="812" t="str">
        <f>IF(Table1[[#This Row],[Hauptkörper - B3 - Beschichtung]]="","",VLOOKUP(Table1[[#This Row],[Hauptkörper - B3 - Beschichtung]],'DD FD'!AE:AF,2,FALSE))</f>
        <v/>
      </c>
      <c r="MD279" s="815" t="str">
        <f>IF(Table1[[#This Row],[Hauptkörper - B3 - Beschichtung Anteil (in %)]]="","",Table1[[#This Row],[Hauptkörper - B3 - Beschichtung Anteil (in %)]])</f>
        <v/>
      </c>
      <c r="ME279" s="811" t="str">
        <f>IF(Table1[[#This Row],[Verschluss - B1 - Art]]="","",VLOOKUP(Table1[[#This Row],[Verschluss - B1 - Art]],'DD FD'!D:E,2,FALSE))</f>
        <v/>
      </c>
      <c r="MF279" s="812" t="str">
        <f>IF(Table1[[#This Row],[Verschluss - B1 - Fraktion]]="","",VLOOKUP(Table1[[#This Row],[Verschluss - B1 - Fraktion]],'DD FD'!H:J,3,FALSE))</f>
        <v/>
      </c>
      <c r="MG279" s="809" t="str">
        <f>IF(Table1[[#This Row],[Verschluss - B1 - Gewicht (in G)]]="","",Table1[[#This Row],[Verschluss - B1 - Gewicht (in G)]])</f>
        <v/>
      </c>
      <c r="MH279" s="809" t="str">
        <f>IF(Table1[[#This Row],[Verschluss - B1 - Lizenzierungs-pflichtig? (X=Ja)]]="","",Table1[[#This Row],[Verschluss - B1 - Lizenzierungs-pflichtig? (X=Ja)]])</f>
        <v/>
      </c>
      <c r="MI279" s="809" t="str">
        <f>IF(Table1[[#This Row],[Verschluss - B1 - Trennbar vom Hauptkörper? (X=Ja)]]="","",Table1[[#This Row],[Verschluss - B1 - Trennbar vom Hauptkörper? (X=Ja)]])</f>
        <v/>
      </c>
      <c r="MJ279" s="812" t="str">
        <f>IF(Table1[[#This Row],[Verschluss - B1 - Virgin Material]]="","",VLOOKUP(Table1[[#This Row],[Verschluss - B1 - Virgin Material]],'DD FD'!AJ:AK,2,FALSE))</f>
        <v/>
      </c>
      <c r="MK279" s="813" t="str">
        <f>IF(Table1[[#This Row],[Verschluss - B1 - Virgin Material Anteil (in %)]]="","",Table1[[#This Row],[Verschluss - B1 - Virgin Material Anteil (in %)]])</f>
        <v/>
      </c>
      <c r="ML279" s="812" t="str">
        <f>IF(Table1[[#This Row],[Verschluss - B1 - Recyceltes Material]]="","",VLOOKUP(Table1[[#This Row],[Verschluss - B1 - Recyceltes Material]],'DD FD'!AL:AM,2,FALSE))</f>
        <v/>
      </c>
      <c r="MM279" s="813" t="str">
        <f>IF(Table1[[#This Row],[Verschluss - B1 - Recyceltes Material Anteil (in %)]]="","",Table1[[#This Row],[Verschluss - B1 - Recyceltes Material Anteil (in %)]])</f>
        <v/>
      </c>
      <c r="MN279" s="812" t="str">
        <f>IF(Table1[[#This Row],[Verschluss - B1 - Beschichtung]]="","",VLOOKUP(Table1[[#This Row],[Verschluss - B1 - Beschichtung]],'DD FD'!AE:AF,2,FALSE))</f>
        <v/>
      </c>
      <c r="MO279" s="815" t="str">
        <f>IF(Table1[[#This Row],[Verschluss - B1 - Beschichtung Anteil (in %)]]="","",Table1[[#This Row],[Verschluss - B1 - Beschichtung Anteil (in %)]])</f>
        <v/>
      </c>
      <c r="MP279" s="811" t="str">
        <f>IF(Table1[[#This Row],[Verschluss - B2 - Art]]="","",VLOOKUP(Table1[[#This Row],[Verschluss - B2 - Art]],'DD FD'!D:E,2,FALSE))</f>
        <v/>
      </c>
      <c r="MQ279" s="812" t="str">
        <f>IF(Table1[[#This Row],[Verschluss - B2 - Fraktion]]="","",VLOOKUP(Table1[[#This Row],[Verschluss - B2 - Fraktion]],'DD FD'!H:J,3,FALSE))</f>
        <v/>
      </c>
      <c r="MR279" s="809" t="str">
        <f>IF(Table1[[#This Row],[Verschluss - B2 - Gewicht (in G)]]="","",Table1[[#This Row],[Verschluss - B2 - Gewicht (in G)]])</f>
        <v/>
      </c>
      <c r="MS279" s="809" t="str">
        <f>IF(Table1[[#This Row],[Verschluss - B2 - Lizenzierungs-pflichtig? (X=Ja)]]="","",Table1[[#This Row],[Verschluss - B2 - Lizenzierungs-pflichtig? (X=Ja)]])</f>
        <v/>
      </c>
      <c r="MT279" s="809" t="str">
        <f>IF(Table1[[#This Row],[Verschluss - B2 - Trennbar vom Hauptkörper? (X=Ja)]]="","",Table1[[#This Row],[Verschluss - B2 - Trennbar vom Hauptkörper? (X=Ja)]])</f>
        <v/>
      </c>
      <c r="MU279" s="812" t="str">
        <f>IF(Table1[[#This Row],[Verschluss - B2 - Virgin Material]]="","",VLOOKUP(Table1[[#This Row],[Verschluss - B2 - Virgin Material]],'DD FD'!AJ:AK,2,FALSE))</f>
        <v/>
      </c>
      <c r="MV279" s="813" t="str">
        <f>IF(Table1[[#This Row],[Verschluss - B2 - Virgin Material Anteil (in %)]]="","",Table1[[#This Row],[Verschluss - B2 - Virgin Material Anteil (in %)]])</f>
        <v/>
      </c>
      <c r="MW279" s="812" t="str">
        <f>IF(Table1[[#This Row],[Verschluss - B2 - Recyceltes Material]]="","",VLOOKUP(Table1[[#This Row],[Verschluss - B2 - Recyceltes Material]],'DD FD'!AL:AM,2,FALSE))</f>
        <v/>
      </c>
      <c r="MX279" s="813" t="str">
        <f>IF(Table1[[#This Row],[Verschluss - B2 - Recyceltes Material Anteil (in %)]]="","",Table1[[#This Row],[Verschluss - B2 - Recyceltes Material Anteil (in %)]])</f>
        <v/>
      </c>
      <c r="MY279" s="812" t="str">
        <f>IF(Table1[[#This Row],[Verschluss - B2 - Beschichtung]]="","",VLOOKUP(Table1[[#This Row],[Verschluss - B2 - Beschichtung]],'DD FD'!AE:AF,2,FALSE))</f>
        <v/>
      </c>
      <c r="MZ279" s="815" t="str">
        <f>IF(Table1[[#This Row],[Verschluss - B2 - Beschichtung Anteil (in %)]]="","",Table1[[#This Row],[Verschluss - B2 - Beschichtung Anteil (in %)]])</f>
        <v/>
      </c>
      <c r="NA279" s="811" t="str">
        <f>IF(Table1[[#This Row],[Verschluss - B3 - Art]]="","",VLOOKUP(Table1[[#This Row],[Verschluss - B3 - Art]],'DD FD'!D:E,2,FALSE))</f>
        <v/>
      </c>
      <c r="NB279" s="812" t="str">
        <f>IF(Table1[[#This Row],[Verschluss - B3 - Fraktion]]="","",VLOOKUP(Table1[[#This Row],[Verschluss - B3 - Fraktion]],'DD FD'!H:J,3,FALSE))</f>
        <v/>
      </c>
      <c r="NC279" s="809" t="str">
        <f>IF(Table1[[#This Row],[Verschluss - B3 - Gewicht (in G)]]="","",Table1[[#This Row],[Verschluss - B3 - Gewicht (in G)]])</f>
        <v/>
      </c>
      <c r="ND279" s="809" t="str">
        <f>IF(Table1[[#This Row],[Verschluss - B3 - Lizenzierungs-pflichtig? (X=Ja)]]="","",Table1[[#This Row],[Verschluss - B3 - Lizenzierungs-pflichtig? (X=Ja)]])</f>
        <v/>
      </c>
      <c r="NE279" s="809" t="str">
        <f>IF(Table1[[#This Row],[Verschluss - B3 - Trennbar vom Hauptkörper? (X=Ja)]]="","",Table1[[#This Row],[Verschluss - B3 - Trennbar vom Hauptkörper? (X=Ja)]])</f>
        <v/>
      </c>
      <c r="NF279" s="812" t="str">
        <f>IF(Table1[[#This Row],[Verschluss - B3 - Virgin Material]]="","",VLOOKUP(Table1[[#This Row],[Verschluss - B3 - Virgin Material]],'DD FD'!AJ:AK,2,FALSE))</f>
        <v/>
      </c>
      <c r="NG279" s="813" t="str">
        <f>IF(Table1[[#This Row],[Verschluss - B3 - Virgin Material Anteil (in %)]]="","",Table1[[#This Row],[Verschluss - B3 - Virgin Material Anteil (in %)]])</f>
        <v/>
      </c>
      <c r="NH279" s="812" t="str">
        <f>IF(Table1[[#This Row],[Verschluss - B3 - Recyceltes Material]]="","",VLOOKUP(Table1[[#This Row],[Verschluss - B3 - Recyceltes Material]],'DD FD'!AL:AM,2,FALSE))</f>
        <v/>
      </c>
      <c r="NI279" s="813" t="str">
        <f>IF(Table1[[#This Row],[Verschluss - B3 - Recyceltes Material Anteil (in %)]]="","",Table1[[#This Row],[Verschluss - B3 - Recyceltes Material Anteil (in %)]])</f>
        <v/>
      </c>
      <c r="NJ279" s="812" t="str">
        <f>IF(Table1[[#This Row],[Verschluss - B3 - Beschichtung]]="","",VLOOKUP(Table1[[#This Row],[Verschluss - B3 - Beschichtung]],'DD FD'!AE:AF,2,FALSE))</f>
        <v/>
      </c>
      <c r="NK279" s="815" t="str">
        <f>IF(Table1[[#This Row],[Verschluss - B3 - Beschichtung Anteil (in %)]]="","",Table1[[#This Row],[Verschluss - B3 - Beschichtung Anteil (in %)]])</f>
        <v/>
      </c>
      <c r="NL279" s="811" t="str">
        <f>IF(Table1[[#This Row],[Etikett - B1 - Art]]="","",VLOOKUP(Table1[[#This Row],[Etikett - B1 - Art]],'DD FD'!F:G,2,FALSE))</f>
        <v/>
      </c>
      <c r="NM279" s="812" t="str">
        <f>IF(Table1[[#This Row],[Etikett - B1 - Fraktion]]="","",VLOOKUP(Table1[[#This Row],[Etikett - B1 - Fraktion]],'DD FD'!H:J,3,FALSE))</f>
        <v/>
      </c>
      <c r="NN279" s="809" t="str">
        <f>IF(Table1[[#This Row],[Etikett - B1 - Gewicht (in G)]]="","",Table1[[#This Row],[Etikett - B1 - Gewicht (in G)]])</f>
        <v/>
      </c>
      <c r="NO279" s="809" t="str">
        <f>IF(Table1[[#This Row],[Etikett - B1 - Lizenzierungs-pflichtig? (X=Ja)]]="","",Table1[[#This Row],[Etikett - B1 - Lizenzierungs-pflichtig? (X=Ja)]])</f>
        <v/>
      </c>
      <c r="NP279" s="809" t="str">
        <f>IF(Table1[[#This Row],[Etikett - B1 - Trennbar vom Hauptkörper? (X=Ja)]]="","",Table1[[#This Row],[Etikett - B1 - Trennbar vom Hauptkörper? (X=Ja)]])</f>
        <v/>
      </c>
      <c r="NQ279" s="812" t="str">
        <f>IF(Table1[[#This Row],[Etikett - B1 - Virgin Material]]="","",VLOOKUP(Table1[[#This Row],[Etikett - B1 - Virgin Material]],'DD FD'!AJ:AK,2,FALSE))</f>
        <v/>
      </c>
      <c r="NR279" s="813" t="str">
        <f>IF(Table1[[#This Row],[Etikett - B1 - Virgin Material Anteil (in %)]]="","",Table1[[#This Row],[Etikett - B1 - Virgin Material Anteil (in %)]])</f>
        <v/>
      </c>
      <c r="NS279" s="812" t="str">
        <f>IF(Table1[[#This Row],[Etikett - B1 - Recyceltes Material]]="","",VLOOKUP(Table1[[#This Row],[Etikett - B1 - Recyceltes Material]],'DD FD'!AL:AM,2,FALSE))</f>
        <v/>
      </c>
      <c r="NT279" s="813" t="str">
        <f>IF(Table1[[#This Row],[Etikett - B1 - Recyceltes Material Anteil (in %)]]="","",Table1[[#This Row],[Etikett - B1 - Recyceltes Material Anteil (in %)]])</f>
        <v/>
      </c>
      <c r="NU279" s="812" t="str">
        <f>IF(Table1[[#This Row],[Etikett - B1 - Beschichtung]]="","",VLOOKUP(Table1[[#This Row],[Etikett - B1 - Beschichtung]],'DD FD'!AE:AF,2,FALSE))</f>
        <v/>
      </c>
      <c r="NV279" s="815" t="str">
        <f>IF(Table1[[#This Row],[Etikett - B1 - Beschichtung Anteil (in %)]]="","",Table1[[#This Row],[Etikett - B1 - Beschichtung Anteil (in %)]])</f>
        <v/>
      </c>
      <c r="NW279" s="811" t="str">
        <f>IF(Table1[[#This Row],[Etikett - B2 - Art]]="","",VLOOKUP(Table1[[#This Row],[Etikett - B2 - Art]],'DD FD'!F:G,2,FALSE))</f>
        <v/>
      </c>
      <c r="NX279" s="812" t="str">
        <f>IF(Table1[[#This Row],[Etikett - B2 - Fraktion]]="","",VLOOKUP(Table1[[#This Row],[Etikett - B2 - Fraktion]],'DD FD'!H:J,3,FALSE))</f>
        <v/>
      </c>
      <c r="NY279" s="809" t="str">
        <f>IF(Table1[[#This Row],[Etikett - B2 - Gewicht (in G)]]="","",Table1[[#This Row],[Etikett - B2 - Gewicht (in G)]])</f>
        <v/>
      </c>
      <c r="NZ279" s="809" t="str">
        <f>IF(Table1[[#This Row],[Etikett - B2 - Lizenzierungs-pflichtig? (X=Ja)]]="","",Table1[[#This Row],[Etikett - B2 - Lizenzierungs-pflichtig? (X=Ja)]])</f>
        <v/>
      </c>
      <c r="OA279" s="809" t="str">
        <f>IF(Table1[[#This Row],[Etikett - B2 - Trennbar vom Hauptkörper? (X=Ja)]]="","",Table1[[#This Row],[Etikett - B2 - Trennbar vom Hauptkörper? (X=Ja)]])</f>
        <v/>
      </c>
      <c r="OB279" s="812" t="str">
        <f>IF(Table1[[#This Row],[Etikett - B2 - Virgin Material]]="","",VLOOKUP(Table1[[#This Row],[Etikett - B2 - Virgin Material]],'DD FD'!AJ:AK,2,FALSE))</f>
        <v/>
      </c>
      <c r="OC279" s="813" t="str">
        <f>IF(Table1[[#This Row],[Etikett - B2 - Virgin Material Anteil (in %)]]="","",Table1[[#This Row],[Etikett - B2 - Virgin Material Anteil (in %)]])</f>
        <v/>
      </c>
      <c r="OD279" s="812" t="str">
        <f>IF(Table1[[#This Row],[Etikett - B2 - Recyceltes Material]]="","",VLOOKUP(Table1[[#This Row],[Etikett - B2 - Recyceltes Material]],'DD FD'!AL:AM,2,FALSE))</f>
        <v/>
      </c>
      <c r="OE279" s="813" t="str">
        <f>IF(Table1[[#This Row],[Etikett - B2 - Recyceltes Material Anteil (in %)]]="","",Table1[[#This Row],[Etikett - B2 - Recyceltes Material Anteil (in %)]])</f>
        <v/>
      </c>
      <c r="OF279" s="812" t="str">
        <f>IF(Table1[[#This Row],[Etikett - B2 - Beschichtung]]="","",VLOOKUP(Table1[[#This Row],[Etikett - B2 - Beschichtung]],'DD FD'!AE:AF,2,FALSE))</f>
        <v/>
      </c>
      <c r="OG279" s="815" t="str">
        <f>IF(Table1[[#This Row],[Etikett - B2 - Beschichtung Anteil (in %)]]="","",Table1[[#This Row],[Etikett - B2 - Beschichtung Anteil (in %)]])</f>
        <v/>
      </c>
      <c r="OH279" s="811" t="str">
        <f>IF(Table1[[#This Row],[Etikett - B3 - Art]]="","",VLOOKUP(Table1[[#This Row],[Etikett - B3 - Art]],'DD FD'!F:G,2,FALSE))</f>
        <v/>
      </c>
      <c r="OI279" s="812" t="str">
        <f>IF(Table1[[#This Row],[Etikett - B3 - Fraktion]]="","",VLOOKUP(Table1[[#This Row],[Etikett - B3 - Fraktion]],'DD FD'!H:J,3,FALSE))</f>
        <v/>
      </c>
      <c r="OJ279" s="809" t="str">
        <f>IF(Table1[[#This Row],[Etikett - B3 - Gewicht (in G)]]="","",Table1[[#This Row],[Etikett - B3 - Gewicht (in G)]])</f>
        <v/>
      </c>
      <c r="OK279" s="809" t="str">
        <f>IF(Table1[[#This Row],[Etikett - B3 - Lizenzierungs-pflichtig? (X=Ja)]]="","",Table1[[#This Row],[Etikett - B3 - Lizenzierungs-pflichtig? (X=Ja)]])</f>
        <v/>
      </c>
      <c r="OL279" s="809" t="str">
        <f>IF(Table1[[#This Row],[Etikett - B3 - Trennbar vom Hauptkörper? (X=Ja)]]="","",Table1[[#This Row],[Etikett - B3 - Trennbar vom Hauptkörper? (X=Ja)]])</f>
        <v/>
      </c>
      <c r="OM279" s="812" t="str">
        <f>IF(Table1[[#This Row],[Etikett - B3 - Virgin Material]]="","",VLOOKUP(Table1[[#This Row],[Etikett - B3 - Virgin Material]],'DD FD'!AJ:AK,2,FALSE))</f>
        <v/>
      </c>
      <c r="ON279" s="813" t="str">
        <f>IF(Table1[[#This Row],[Etikett - B3 - Virgin Material Anteil (in %)]]="","",Table1[[#This Row],[Etikett - B3 - Virgin Material Anteil (in %)]])</f>
        <v/>
      </c>
      <c r="OO279" s="812" t="str">
        <f>IF(Table1[[#This Row],[Etikett - B3 - Recyceltes Material]]="","",VLOOKUP(Table1[[#This Row],[Etikett - B3 - Recyceltes Material]],'DD FD'!AL:AM,2,FALSE))</f>
        <v/>
      </c>
      <c r="OP279" s="813" t="str">
        <f>IF(Table1[[#This Row],[Etikett - B3 - Recyceltes Material Anteil (in %)]]="","",Table1[[#This Row],[Etikett - B3 - Recyceltes Material Anteil (in %)]])</f>
        <v/>
      </c>
      <c r="OQ279" s="812" t="str">
        <f>IF(Table1[[#This Row],[Etikett - B3 - Beschichtung]]="","",VLOOKUP(Table1[[#This Row],[Etikett - B3 - Beschichtung]],'DD FD'!AE:AF,2,FALSE))</f>
        <v/>
      </c>
      <c r="OR279" s="861" t="str">
        <f>IF(Table1[[#This Row],[Etikett - B3 - Beschichtung Anteil (in %)]]="","",Table1[[#This Row],[Etikett - B3 - Beschichtung Anteil (in %)]])</f>
        <v/>
      </c>
      <c r="OS279" s="866">
        <f>ROUNDUP(SUM(
IF(AND(LB279='DD FD'!$J$7,LD279='DD FD'!$AI$3),LC279,0),
IF(AND(LL279='DD FD'!$J$7,LN279='DD FD'!$AI$3),LM279,0),
IF(AND(LV279='DD FD'!$J$7,LX279='DD FD'!$AI$3),LW279,0),
IF(AND(MF279='DD FD'!$J$7,MH279='DD FD'!$AI$3),MG279,0),
IF(AND(MQ279='DD FD'!$J$7,MS279='DD FD'!$AI$3),MR279,0),
IF(AND(NB279='DD FD'!$J$7,ND279='DD FD'!$AI$3),NC279,0),
IF(AND(NM279='DD FD'!$J$7,NO279='DD FD'!$AI$3),NN279,0),
IF(AND(NX279='DD FD'!$J$7,NZ279='DD FD'!$AI$3),NY279,0),
IF(AND(OI279='DD FD'!$J$7,OK279='DD FD'!$AI$3),OJ279,0),
),2)</f>
        <v>0</v>
      </c>
      <c r="OT279" s="865">
        <f>ROUNDUP(SUM(
IF(AND(LB279='DD FD'!$J$6,LD279='DD FD'!$AI$3),LC279,0),
IF(AND(LL279='DD FD'!$J$6,LN279='DD FD'!$AI$3),LM279,0),
IF(AND(LV279='DD FD'!$J$6,LX279='DD FD'!$AI$3),LW279,0),
IF(AND(MF279='DD FD'!$J$6,MH279='DD FD'!$AI$3),MG279,0),
IF(AND(MQ279='DD FD'!$J$6,MS279='DD FD'!$AI$3),MR279,0),
IF(AND(NB279='DD FD'!$J$6,ND279='DD FD'!$AI$3),NC279,0),
IF(AND(NM279='DD FD'!$J$6,NO279='DD FD'!$AI$3),NN279,0),
IF(AND(NX279='DD FD'!$J$6,NZ279='DD FD'!$AI$3),NY279,0),
IF(AND(OI279='DD FD'!$J$6,OK279='DD FD'!$AI$3),OJ279,0),
),2)</f>
        <v>0</v>
      </c>
      <c r="OU279" s="865">
        <f>ROUNDUP(SUM(
IF(AND(LB279='DD FD'!$J$10,LD279='DD FD'!$AI$3),LC279,0),
IF(AND(LL279='DD FD'!$J$10,LN279='DD FD'!$AI$3),LM279,0),
IF(AND(LV279='DD FD'!$J$10,LX279='DD FD'!$AI$3),LW279,0),
IF(AND(MF279='DD FD'!$J$10,MH279='DD FD'!$AI$3),MG279,0),
IF(AND(MQ279='DD FD'!$J$10,MS279='DD FD'!$AI$3),MR279,0),
IF(AND(NB279='DD FD'!$J$10,ND279='DD FD'!$AI$3),NC279,0),
IF(AND(NM279='DD FD'!$J$10,NO279='DD FD'!$AI$3),NN279,0),
IF(AND(NX279='DD FD'!$J$10,NZ279='DD FD'!$AI$3),NY279,0),
IF(AND(OI279='DD FD'!$J$10,OK279='DD FD'!$AI$3),OJ279,0),
),2)</f>
        <v>0</v>
      </c>
      <c r="OV279" s="865">
        <f>ROUNDUP(SUM(
IF(AND(LB279='DD FD'!$J$8,LD279='DD FD'!$AI$3),LC279,0),
IF(AND(LL279='DD FD'!$J$8,LN279='DD FD'!$AI$3),LM279,0),
IF(AND(LV279='DD FD'!$J$8,LX279='DD FD'!$AI$3),LW279,0),
IF(AND(MF279='DD FD'!$J$8,MH279='DD FD'!$AI$3),MG279,0),
IF(AND(MQ279='DD FD'!$J$8,MS279='DD FD'!$AI$3),MR279,0),
IF(AND(NB279='DD FD'!$J$8,ND279='DD FD'!$AI$3),NC279,0),
IF(AND(NM279='DD FD'!$J$8,NO279='DD FD'!$AI$3),NN279,0),
IF(AND(NX279='DD FD'!$J$8,NZ279='DD FD'!$AI$3),NY279,0),
IF(AND(OI279='DD FD'!$J$8,OK279='DD FD'!$AI$3),OJ279,0),
),2)</f>
        <v>0</v>
      </c>
      <c r="OW279" s="865">
        <f>ROUNDUP(SUM(
IF(AND(LB279='DD FD'!$J$5,LD279='DD FD'!$AI$3),LC279,0),
IF(AND(LL279='DD FD'!$J$5,LN279='DD FD'!$AI$3),LM279,0),
IF(AND(LV279='DD FD'!$J$5,LX279='DD FD'!$AI$3),LW279,0),
IF(AND(MF279='DD FD'!$J$5,MH279='DD FD'!$AI$3),MG279,0),
IF(AND(MQ279='DD FD'!$J$5,MS279='DD FD'!$AI$3),MR279,0),
IF(AND(NB279='DD FD'!$J$5,ND279='DD FD'!$AI$3),NC279,0),
IF(AND(NM279='DD FD'!$J$5,NO279='DD FD'!$AI$3),NN279,0),
IF(AND(NX279='DD FD'!$J$5,NZ279='DD FD'!$AI$3),NY279,0),
IF(AND(OI279='DD FD'!$J$5,OK279='DD FD'!$AI$3),OJ279,0),
),2)</f>
        <v>0</v>
      </c>
      <c r="OX279" s="865">
        <f>ROUNDUP(SUM(
IF(AND(LB279='DD FD'!$J$9,LD279='DD FD'!$AI$3),LC279,0),
IF(AND(LL279='DD FD'!$J$9,LN279='DD FD'!$AI$3),LM279,0),
IF(AND(LV279='DD FD'!$J$9,LX279='DD FD'!$AI$3),LW279,0),
IF(AND(MF279='DD FD'!$J$9,MH279='DD FD'!$AI$3),MG279,0),
IF(AND(MQ279='DD FD'!$J$9,MS279='DD FD'!$AI$3),MR279,0),
IF(AND(NB279='DD FD'!$J$9,ND279='DD FD'!$AI$3),NC279,0),
IF(AND(NM279='DD FD'!$J$9,NO279='DD FD'!$AI$3),NN279,0),
IF(AND(NX279='DD FD'!$J$9,NZ279='DD FD'!$AI$3),NY279,0),
IF(AND(OI279='DD FD'!$J$9,OK279='DD FD'!$AI$3),OJ279,0),
),2)</f>
        <v>0</v>
      </c>
      <c r="OY279" s="865">
        <f>ROUNDUP(SUM(
IF(AND(LB279='DD FD'!$J$4,LD279='DD FD'!$AI$3),LC279,0),
IF(AND(LL279='DD FD'!$J$4,LN279='DD FD'!$AI$3),LM279,0),
IF(AND(LV279='DD FD'!$J$4,LX279='DD FD'!$AI$3),LW279,0),
IF(AND(MF279='DD FD'!$J$4,MH279='DD FD'!$AI$3),MG279,0),
IF(AND(MQ279='DD FD'!$J$4,MS279='DD FD'!$AI$3),MR279,0),
IF(AND(NB279='DD FD'!$J$4,ND279='DD FD'!$AI$3),NC279,0),
IF(AND(NM279='DD FD'!$J$4,NO279='DD FD'!$AI$3),NN279,0),
IF(AND(NX279='DD FD'!$J$4,NZ279='DD FD'!$AI$3),NY279,0),
IF(AND(OI279='DD FD'!$J$4,OK279='DD FD'!$AI$3),OJ279,0),
),2)</f>
        <v>0</v>
      </c>
      <c r="OZ279" s="867">
        <f>ROUNDUP(SUM(
IF(AND(LB279='DD FD'!$J$11,LD279='DD FD'!$AI$3),LC279,0),
IF(AND(LL279='DD FD'!$J$11,LN279='DD FD'!$AI$3),LM279,0),
IF(AND(LV279='DD FD'!$J$11,LX279='DD FD'!$AI$3),LW279,0),
IF(AND(MF279='DD FD'!$J$11,MH279='DD FD'!$AI$3),MG279,0),
IF(AND(MQ279='DD FD'!$J$11,MS279='DD FD'!$AI$3),MR279,0),
IF(AND(NB279='DD FD'!$J$11,ND279='DD FD'!$AI$3),NC279,0),
IF(AND(NM279='DD FD'!$J$11,NO279='DD FD'!$AI$3),NN279,0),
IF(AND(NX279='DD FD'!$J$11,NZ279='DD FD'!$AI$3),NY279,0),
IF(AND(OI279='DD FD'!$J$11,OK279='DD FD'!$AI$3),OJ279,0),
),2)</f>
        <v>0</v>
      </c>
    </row>
    <row r="280" spans="1:416">
      <c r="A280" s="663"/>
      <c r="B280" s="182"/>
      <c r="C280" s="282"/>
      <c r="D280" s="282"/>
      <c r="E280" s="183"/>
      <c r="F280" s="355"/>
      <c r="G280" s="359"/>
      <c r="H280" s="664"/>
      <c r="I280" s="173"/>
      <c r="J280" s="161" t="str">
        <f t="shared" si="108"/>
        <v/>
      </c>
      <c r="K280" s="633" t="str">
        <f t="shared" si="125"/>
        <v/>
      </c>
      <c r="L280" s="636"/>
      <c r="M280" s="124" t="str">
        <f t="shared" si="126"/>
        <v/>
      </c>
      <c r="N280" s="125" t="str">
        <f t="shared" si="109"/>
        <v/>
      </c>
      <c r="O280" s="175"/>
      <c r="P280" s="175"/>
      <c r="Q280" s="126" t="str">
        <f t="shared" si="127"/>
        <v/>
      </c>
      <c r="R280" s="184"/>
      <c r="S280" s="184"/>
      <c r="T280" s="182"/>
      <c r="U280" s="182"/>
      <c r="V280" s="182"/>
      <c r="W280" s="358"/>
      <c r="X280" s="182"/>
      <c r="Y280" s="183"/>
      <c r="Z280" s="123"/>
      <c r="AA280" s="176"/>
      <c r="AB280" s="176"/>
      <c r="AC280" s="176"/>
      <c r="AD280" s="176"/>
      <c r="AE280" s="176"/>
      <c r="AF280" s="176"/>
      <c r="AG280" s="127" t="str">
        <f t="shared" si="128"/>
        <v/>
      </c>
      <c r="AH280" s="127" t="str">
        <f t="shared" si="129"/>
        <v/>
      </c>
      <c r="AI280" s="370"/>
      <c r="AJ280" s="635"/>
      <c r="AK280" s="619" t="str">
        <f t="shared" si="130"/>
        <v/>
      </c>
      <c r="AL280" s="124" t="str">
        <f t="shared" si="110"/>
        <v/>
      </c>
      <c r="AM280" s="124" t="str">
        <f t="shared" si="111"/>
        <v/>
      </c>
      <c r="AN280" s="124" t="str">
        <f t="shared" si="112"/>
        <v/>
      </c>
      <c r="AO280" s="124" t="str">
        <f t="shared" si="113"/>
        <v/>
      </c>
      <c r="AP280" s="184"/>
      <c r="AQ280" s="182"/>
      <c r="AR280" s="182"/>
      <c r="AS280" s="182"/>
      <c r="AT280" s="182"/>
      <c r="AU280" s="127" t="str">
        <f t="shared" si="114"/>
        <v/>
      </c>
      <c r="AV280" s="354"/>
      <c r="AW280" s="127" t="str">
        <f t="shared" si="115"/>
        <v/>
      </c>
      <c r="AX280" s="144" t="str">
        <f t="shared" si="116"/>
        <v/>
      </c>
      <c r="AY280" s="182"/>
      <c r="AZ280" s="23"/>
      <c r="BA280" s="23"/>
      <c r="BB280" s="183"/>
      <c r="BC280" s="622"/>
      <c r="BD280" s="649" t="str">
        <f t="shared" si="131"/>
        <v/>
      </c>
      <c r="BE280" s="354"/>
      <c r="BF280" s="192" t="str">
        <f t="shared" si="132"/>
        <v/>
      </c>
      <c r="BG280" s="159"/>
      <c r="BH280" s="159"/>
      <c r="BI280" s="182"/>
      <c r="BJ280" s="194"/>
      <c r="BK280" s="194"/>
      <c r="BL280" s="194"/>
      <c r="BM280" s="127" t="str">
        <f t="shared" si="117"/>
        <v/>
      </c>
      <c r="BN280" s="194"/>
      <c r="BO280" s="178" t="str">
        <f t="shared" si="118"/>
        <v/>
      </c>
      <c r="BP280" s="191"/>
      <c r="BQ280" s="182"/>
      <c r="BR280" s="23"/>
      <c r="BS280" s="23"/>
      <c r="BT280" s="23"/>
      <c r="BU280" s="651"/>
      <c r="BV280" s="647"/>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633" t="str">
        <f t="shared" si="133"/>
        <v/>
      </c>
      <c r="DY280" s="736"/>
      <c r="DZ280" s="334"/>
      <c r="EA280" s="736"/>
      <c r="EB280" s="197"/>
      <c r="EC280" s="194"/>
      <c r="ED280" s="197"/>
      <c r="EE280" s="197"/>
      <c r="EF280" s="194"/>
      <c r="EG280" s="194"/>
      <c r="EH280" s="194"/>
      <c r="EI280" s="123" t="str">
        <f t="shared" si="119"/>
        <v/>
      </c>
      <c r="EJ280" s="194"/>
      <c r="EK280" s="620" t="str">
        <f t="shared" si="120"/>
        <v/>
      </c>
      <c r="EL280" s="756"/>
      <c r="EM280" s="620" t="str">
        <f t="shared" si="134"/>
        <v/>
      </c>
      <c r="EN280" s="733"/>
      <c r="EO280" s="163"/>
      <c r="EP280" s="163"/>
      <c r="EQ280" s="163"/>
      <c r="ER280" s="163"/>
      <c r="ES280" s="163"/>
      <c r="ET280" s="163"/>
      <c r="EU280" s="163"/>
      <c r="EV280" s="163"/>
      <c r="EW280" s="163"/>
      <c r="EX280" s="163"/>
      <c r="EY280" s="163"/>
      <c r="EZ280" s="163"/>
      <c r="FA280" s="163"/>
      <c r="FB280" s="163"/>
      <c r="FC280" s="742"/>
      <c r="FD280" s="648" t="str">
        <f t="shared" si="121"/>
        <v/>
      </c>
      <c r="FE280" s="183"/>
      <c r="FF280" s="201"/>
      <c r="FG280" s="201"/>
      <c r="FH280" s="201"/>
      <c r="FI280" s="201"/>
      <c r="FJ280" s="201"/>
      <c r="FK280" s="201"/>
      <c r="FL280" s="182"/>
      <c r="FM280" s="182"/>
      <c r="FN280" s="334"/>
      <c r="FO280" s="123" t="str">
        <f t="shared" si="122"/>
        <v/>
      </c>
      <c r="FP280" s="889" t="str">
        <f>IF(Table1[[#This Row],[Baumwollanteil (in %)]]&lt;&gt;"","05","")</f>
        <v/>
      </c>
      <c r="FQ280" s="999"/>
      <c r="FR280" s="179" t="str">
        <f t="shared" si="123"/>
        <v/>
      </c>
      <c r="FS280" s="175"/>
      <c r="FT280" s="175"/>
      <c r="FU280" s="175"/>
      <c r="FV280" s="745" t="str">
        <f t="shared" si="124"/>
        <v/>
      </c>
      <c r="FZ280" s="24"/>
      <c r="GA280" s="24"/>
      <c r="GC280" s="1010" t="str">
        <f>IF(Table1[[#This Row],[Global Trade Item Number (GTIN)]]="","",Table1[[#This Row],[Global Trade Item Number (GTIN)]])</f>
        <v/>
      </c>
      <c r="GD280" s="790" t="str">
        <f>IF(Table1[[#This Row],[WAWI-Nr./ Kreditoren-Nummer
(ASDV)]]&lt;&gt;"",Table1[[#This Row],[WAWI-Nr./ Kreditoren-Nummer
(ASDV)]],"")</f>
        <v/>
      </c>
      <c r="GE280" s="190"/>
      <c r="GF280" s="790" t="str">
        <f>IF(Table1[[#This Row],[Gültig ab (Datum)]]&lt;&gt;"","31.12.9999","")</f>
        <v/>
      </c>
      <c r="GG280" s="190"/>
      <c r="GH280" s="190"/>
      <c r="GI280" s="616"/>
      <c r="GJ280" s="765"/>
      <c r="GK280" s="763"/>
      <c r="GL280" s="617"/>
      <c r="GM280" s="617"/>
      <c r="GN280" s="617"/>
      <c r="GO280" s="617"/>
      <c r="GP280" s="617"/>
      <c r="GQ280" s="775"/>
      <c r="GR280" s="771"/>
      <c r="GS280" s="159"/>
      <c r="GT280" s="610"/>
      <c r="GU280" s="610"/>
      <c r="GV280" s="610"/>
      <c r="GW280" s="610"/>
      <c r="GX280" s="610"/>
      <c r="GY280" s="610"/>
      <c r="GZ280" s="610"/>
      <c r="HA280" s="610"/>
      <c r="HB280" s="771"/>
      <c r="HC280" s="610"/>
      <c r="HD280" s="610"/>
      <c r="HE280" s="610"/>
      <c r="HF280" s="610"/>
      <c r="HG280" s="610"/>
      <c r="HH280" s="610"/>
      <c r="HI280" s="610"/>
      <c r="HJ280" s="610"/>
      <c r="HK280" s="610"/>
      <c r="HL280" s="771"/>
      <c r="HM280" s="610"/>
      <c r="HN280" s="610"/>
      <c r="HO280" s="610"/>
      <c r="HP280" s="610"/>
      <c r="HQ280" s="610"/>
      <c r="HR280" s="610"/>
      <c r="HS280" s="610"/>
      <c r="HT280" s="610"/>
      <c r="HU280" s="610"/>
      <c r="HV280" s="771"/>
      <c r="HW280" s="610"/>
      <c r="HX280" s="610"/>
      <c r="HY280" s="610"/>
      <c r="HZ280" s="610"/>
      <c r="IA280" s="610"/>
      <c r="IB280" s="610"/>
      <c r="IC280" s="610"/>
      <c r="ID280" s="610"/>
      <c r="IE280" s="610"/>
      <c r="IF280" s="610"/>
      <c r="IG280" s="771"/>
      <c r="IH280" s="610"/>
      <c r="II280" s="610"/>
      <c r="IJ280" s="610"/>
      <c r="IK280" s="610"/>
      <c r="IL280" s="610"/>
      <c r="IM280" s="610"/>
      <c r="IN280" s="610"/>
      <c r="IO280" s="610"/>
      <c r="IP280" s="610"/>
      <c r="IQ280" s="610"/>
      <c r="IR280" s="771"/>
      <c r="IS280" s="610"/>
      <c r="IT280" s="610"/>
      <c r="IU280" s="610"/>
      <c r="IV280" s="610"/>
      <c r="IW280" s="610"/>
      <c r="IX280" s="610"/>
      <c r="IY280" s="610"/>
      <c r="IZ280" s="610"/>
      <c r="JA280" s="610"/>
      <c r="JB280" s="610"/>
      <c r="JC280" s="771"/>
      <c r="JD280" s="610"/>
      <c r="JE280" s="610"/>
      <c r="JF280" s="610"/>
      <c r="JG280" s="610"/>
      <c r="JH280" s="610"/>
      <c r="JI280" s="610"/>
      <c r="JJ280" s="610"/>
      <c r="JK280" s="610"/>
      <c r="JL280" s="610"/>
      <c r="JM280" s="827"/>
      <c r="JN280" s="771"/>
      <c r="JO280" s="610"/>
      <c r="JP280" s="610"/>
      <c r="JQ280" s="610"/>
      <c r="JR280" s="610"/>
      <c r="JS280" s="610"/>
      <c r="JT280" s="610"/>
      <c r="JU280" s="610"/>
      <c r="JV280" s="610"/>
      <c r="JW280" s="610"/>
      <c r="JX280" s="610"/>
      <c r="JY280" s="771"/>
      <c r="JZ280" s="610"/>
      <c r="KA280" s="610"/>
      <c r="KB280" s="610"/>
      <c r="KC280" s="610"/>
      <c r="KD280" s="610"/>
      <c r="KE280" s="610"/>
      <c r="KF280" s="610"/>
      <c r="KG280" s="610"/>
      <c r="KH280" s="610"/>
      <c r="KI280" s="610"/>
      <c r="KL280" s="803" t="str">
        <f>IF(Table1[[#This Row],[GTIN]]&lt;&gt;"",Table1[[#This Row],[GTIN]],"")</f>
        <v/>
      </c>
      <c r="KM280" s="804" t="str">
        <f>Table1[[#This Row],[Kreditor]]</f>
        <v/>
      </c>
      <c r="KN280" s="805" t="str">
        <f>IF(Table1[[#This Row],[Gültig ab (Datum)]]&lt;&gt;"",Table1[[#This Row],[Gültig ab (Datum)]],"")</f>
        <v/>
      </c>
      <c r="KO280" s="805" t="str">
        <f>Table1[[#This Row],[Gültig bis]]</f>
        <v/>
      </c>
      <c r="KP280" s="818" t="str">
        <f>IF(Table1[[#This Row],[Artikel verpackt? 
(X=Ja)]]="","",Table1[[#This Row],[Artikel verpackt? 
(X=Ja)]])</f>
        <v/>
      </c>
      <c r="KQ280" s="806" t="str">
        <f>IF(Table1[[#This Row],[Verpackung recyclingfähig?
(X=Ja)]]="","",Table1[[#This Row],[Verpackung recyclingfähig?
(X=Ja)]])</f>
        <v/>
      </c>
      <c r="KR280" s="807"/>
      <c r="KS280" s="808"/>
      <c r="KT280" s="809"/>
      <c r="KU280" s="809"/>
      <c r="KV280" s="809"/>
      <c r="KW280" s="809"/>
      <c r="KX280" s="809"/>
      <c r="KY280" s="809"/>
      <c r="KZ280" s="810"/>
      <c r="LA280" s="811" t="str">
        <f>IF(Table1[[#This Row],[Hauptkörper - B1 - Art]]="","",VLOOKUP(Table1[[#This Row],[Hauptkörper - B1 - Art]],'DD FD'!B:C,2,FALSE))</f>
        <v/>
      </c>
      <c r="LB280" s="812" t="str">
        <f>IF(Table1[[#This Row],[Hauptkörper - B1 - Fraktion]]="","",VLOOKUP(Table1[[#This Row],[Hauptkörper - B1 - Fraktion]],'DD FD'!H:J,3,FALSE))</f>
        <v/>
      </c>
      <c r="LC280" s="809" t="str">
        <f>IF(Table1[[#This Row],[Hauptkörper - B1 - Gewicht
(in G)]]="","",Table1[[#This Row],[Hauptkörper - B1 - Gewicht
(in G)]])</f>
        <v/>
      </c>
      <c r="LD280" s="809" t="str">
        <f>IF(Table1[[#This Row],[Hauptkörper - B1 - Lizenzierungs-pflichtig? (X=Ja)]]="","",Table1[[#This Row],[Hauptkörper - B1 - Lizenzierungs-pflichtig? (X=Ja)]])</f>
        <v/>
      </c>
      <c r="LE280" s="812" t="str">
        <f>IF(Table1[[#This Row],[Hauptkörper - B1 - Virgin Material]]="","",VLOOKUP(Table1[[#This Row],[Hauptkörper - B1 - Virgin Material]],'DD FD'!AJ:AK,2,FALSE))</f>
        <v/>
      </c>
      <c r="LF280" s="813" t="str">
        <f>IF(Table1[[#This Row],[Hauptkörper - B1 - Virgin Material Anteil (in %)]]="","",Table1[[#This Row],[Hauptkörper - B1 - Virgin Material Anteil (in %)]])</f>
        <v/>
      </c>
      <c r="LG280" s="812" t="str">
        <f>IF(Table1[[#This Row],[Hauptkörper - B1 - Recyceltes Material]]="","",VLOOKUP(Table1[[#This Row],[Hauptkörper - B1 - Recyceltes Material]],'DD FD'!AL:AM,2,FALSE))</f>
        <v/>
      </c>
      <c r="LH280" s="813" t="str">
        <f>IF(Table1[[#This Row],[Hauptkörper - B1 - Recyceltes Material Anteil (in %)]]="","",Table1[[#This Row],[Hauptkörper - B1 - Recyceltes Material Anteil (in %)]])</f>
        <v/>
      </c>
      <c r="LI280" s="814" t="str">
        <f>IF(Table1[[#This Row],[Hauptkörper - B1 - Beschichtung]]="","",VLOOKUP(Table1[[#This Row],[Hauptkörper - B1 - Beschichtung]],'DD FD'!AE:AF,2,FALSE))</f>
        <v/>
      </c>
      <c r="LJ280" s="815" t="str">
        <f>IF(Table1[[#This Row],[Hauptkörper - B1 - Beschichtung Anteil (in %)]]="","",Table1[[#This Row],[Hauptkörper - B1 - Beschichtung Anteil (in %)]])</f>
        <v/>
      </c>
      <c r="LK280" s="811" t="str">
        <f>IF(Table1[[#This Row],[Hauptkörper - B2 - Art]]="","",VLOOKUP(Table1[[#This Row],[Hauptkörper - B2 - Art]],'DD FD'!B:C,2,FALSE))</f>
        <v/>
      </c>
      <c r="LL280" s="812" t="str">
        <f>IF(Table1[[#This Row],[Hauptkörper - B2 - Fraktion]]="","",VLOOKUP(Table1[[#This Row],[Hauptkörper - B2 - Fraktion]],'DD FD'!H:J,3,FALSE))</f>
        <v/>
      </c>
      <c r="LM280" s="809" t="str">
        <f>IF(Table1[[#This Row],[Hauptkörper - B2 - Gewicht
(in G)]]="","",Table1[[#This Row],[Hauptkörper - B2 - Gewicht
(in G)]])</f>
        <v/>
      </c>
      <c r="LN280" s="809" t="str">
        <f>IF(Table1[[#This Row],[Hauptkörper - B2 - Lizenzierungs-pflichtig? (X=Ja)]]="","",Table1[[#This Row],[Hauptkörper - B2 - Lizenzierungs-pflichtig? (X=Ja)]])</f>
        <v/>
      </c>
      <c r="LO280" s="812" t="str">
        <f>IF(Table1[[#This Row],[Hauptkörper - B2 - Virgin Material]]="","",VLOOKUP(Table1[[#This Row],[Hauptkörper - B2 - Virgin Material]],'DD FD'!AJ:AK,2,FALSE))</f>
        <v/>
      </c>
      <c r="LP280" s="813" t="str">
        <f>IF(Table1[[#This Row],[Hauptkörper - B2 - Virgin Material Anteil (in %)]]="","",Table1[[#This Row],[Hauptkörper - B2 - Virgin Material Anteil (in %)]])</f>
        <v/>
      </c>
      <c r="LQ280" s="812" t="str">
        <f>IF(Table1[[#This Row],[Hauptkörper - B2 - Recyceltes Material]]="","",VLOOKUP(Table1[[#This Row],[Hauptkörper - B2 - Recyceltes Material]],'DD FD'!AL:AM,2,FALSE))</f>
        <v/>
      </c>
      <c r="LR280" s="813" t="str">
        <f>IF(Table1[[#This Row],[Hauptkörper - B2 - Recyceltes Material Anteil (in %)]]="","",Table1[[#This Row],[Hauptkörper - B2 - Recyceltes Material Anteil (in %)]])</f>
        <v/>
      </c>
      <c r="LS280" s="812" t="str">
        <f>IF(Table1[[#This Row],[Hauptkörper - B2 - Beschichtung]]="","",VLOOKUP(Table1[[#This Row],[Hauptkörper - B2 - Beschichtung]],'DD FD'!AE:AF,2,FALSE))</f>
        <v/>
      </c>
      <c r="LT280" s="815" t="str">
        <f>IF(Table1[[#This Row],[Hauptkörper - B2 - Beschichtung Anteil (in %)]]="","",Table1[[#This Row],[Hauptkörper - B2 - Beschichtung Anteil (in %)]])</f>
        <v/>
      </c>
      <c r="LU280" s="811" t="str">
        <f>IF(Table1[[#This Row],[Hauptkörper - B3 - Art]]="","",VLOOKUP(Table1[[#This Row],[Hauptkörper - B3 - Art]],'DD FD'!B:C,2,FALSE))</f>
        <v/>
      </c>
      <c r="LV280" s="812" t="str">
        <f>IF(Table1[[#This Row],[Hauptkörper - B3 - Fraktion]]="","",VLOOKUP(Table1[[#This Row],[Hauptkörper - B3 - Fraktion]],'DD FD'!H:J,3,FALSE))</f>
        <v/>
      </c>
      <c r="LW280" s="809" t="str">
        <f>IF(Table1[[#This Row],[Hauptkörper - B3 - Gewicht
(in G)]]="","",Table1[[#This Row],[Hauptkörper - B3 - Gewicht
(in G)]])</f>
        <v/>
      </c>
      <c r="LX280" s="809" t="str">
        <f>IF(Table1[[#This Row],[Hauptkörper - B3 - Lizenzierungs-pflichtig? (X=Ja)]]="","",Table1[[#This Row],[Hauptkörper - B3 - Lizenzierungs-pflichtig? (X=Ja)]])</f>
        <v/>
      </c>
      <c r="LY280" s="812" t="str">
        <f>IF(Table1[[#This Row],[Hauptkörper - B3 - Virgin Material]]="","",VLOOKUP(Table1[[#This Row],[Hauptkörper - B3 - Virgin Material]],'DD FD'!AJ:AK,2,FALSE))</f>
        <v/>
      </c>
      <c r="LZ280" s="813" t="str">
        <f>IF(Table1[[#This Row],[Hauptkörper - B3 - Virgin Material Anteil (in %)]]="","",Table1[[#This Row],[Hauptkörper - B3 - Virgin Material Anteil (in %)]])</f>
        <v/>
      </c>
      <c r="MA280" s="812" t="str">
        <f>IF(Table1[[#This Row],[Hauptkörper - B3 - Recyceltes Material]]="","",VLOOKUP(Table1[[#This Row],[Hauptkörper - B3 - Recyceltes Material]],'DD FD'!AL:AM,2,FALSE))</f>
        <v/>
      </c>
      <c r="MB280" s="813" t="str">
        <f>IF(Table1[[#This Row],[Hauptkörper - B3 - Recyceltes Material Anteil (in %)]]="","",Table1[[#This Row],[Hauptkörper - B3 - Recyceltes Material Anteil (in %)]])</f>
        <v/>
      </c>
      <c r="MC280" s="812" t="str">
        <f>IF(Table1[[#This Row],[Hauptkörper - B3 - Beschichtung]]="","",VLOOKUP(Table1[[#This Row],[Hauptkörper - B3 - Beschichtung]],'DD FD'!AE:AF,2,FALSE))</f>
        <v/>
      </c>
      <c r="MD280" s="815" t="str">
        <f>IF(Table1[[#This Row],[Hauptkörper - B3 - Beschichtung Anteil (in %)]]="","",Table1[[#This Row],[Hauptkörper - B3 - Beschichtung Anteil (in %)]])</f>
        <v/>
      </c>
      <c r="ME280" s="811" t="str">
        <f>IF(Table1[[#This Row],[Verschluss - B1 - Art]]="","",VLOOKUP(Table1[[#This Row],[Verschluss - B1 - Art]],'DD FD'!D:E,2,FALSE))</f>
        <v/>
      </c>
      <c r="MF280" s="812" t="str">
        <f>IF(Table1[[#This Row],[Verschluss - B1 - Fraktion]]="","",VLOOKUP(Table1[[#This Row],[Verschluss - B1 - Fraktion]],'DD FD'!H:J,3,FALSE))</f>
        <v/>
      </c>
      <c r="MG280" s="809" t="str">
        <f>IF(Table1[[#This Row],[Verschluss - B1 - Gewicht (in G)]]="","",Table1[[#This Row],[Verschluss - B1 - Gewicht (in G)]])</f>
        <v/>
      </c>
      <c r="MH280" s="809" t="str">
        <f>IF(Table1[[#This Row],[Verschluss - B1 - Lizenzierungs-pflichtig? (X=Ja)]]="","",Table1[[#This Row],[Verschluss - B1 - Lizenzierungs-pflichtig? (X=Ja)]])</f>
        <v/>
      </c>
      <c r="MI280" s="809" t="str">
        <f>IF(Table1[[#This Row],[Verschluss - B1 - Trennbar vom Hauptkörper? (X=Ja)]]="","",Table1[[#This Row],[Verschluss - B1 - Trennbar vom Hauptkörper? (X=Ja)]])</f>
        <v/>
      </c>
      <c r="MJ280" s="812" t="str">
        <f>IF(Table1[[#This Row],[Verschluss - B1 - Virgin Material]]="","",VLOOKUP(Table1[[#This Row],[Verschluss - B1 - Virgin Material]],'DD FD'!AJ:AK,2,FALSE))</f>
        <v/>
      </c>
      <c r="MK280" s="813" t="str">
        <f>IF(Table1[[#This Row],[Verschluss - B1 - Virgin Material Anteil (in %)]]="","",Table1[[#This Row],[Verschluss - B1 - Virgin Material Anteil (in %)]])</f>
        <v/>
      </c>
      <c r="ML280" s="812" t="str">
        <f>IF(Table1[[#This Row],[Verschluss - B1 - Recyceltes Material]]="","",VLOOKUP(Table1[[#This Row],[Verschluss - B1 - Recyceltes Material]],'DD FD'!AL:AM,2,FALSE))</f>
        <v/>
      </c>
      <c r="MM280" s="813" t="str">
        <f>IF(Table1[[#This Row],[Verschluss - B1 - Recyceltes Material Anteil (in %)]]="","",Table1[[#This Row],[Verschluss - B1 - Recyceltes Material Anteil (in %)]])</f>
        <v/>
      </c>
      <c r="MN280" s="812" t="str">
        <f>IF(Table1[[#This Row],[Verschluss - B1 - Beschichtung]]="","",VLOOKUP(Table1[[#This Row],[Verschluss - B1 - Beschichtung]],'DD FD'!AE:AF,2,FALSE))</f>
        <v/>
      </c>
      <c r="MO280" s="815" t="str">
        <f>IF(Table1[[#This Row],[Verschluss - B1 - Beschichtung Anteil (in %)]]="","",Table1[[#This Row],[Verschluss - B1 - Beschichtung Anteil (in %)]])</f>
        <v/>
      </c>
      <c r="MP280" s="811" t="str">
        <f>IF(Table1[[#This Row],[Verschluss - B2 - Art]]="","",VLOOKUP(Table1[[#This Row],[Verschluss - B2 - Art]],'DD FD'!D:E,2,FALSE))</f>
        <v/>
      </c>
      <c r="MQ280" s="812" t="str">
        <f>IF(Table1[[#This Row],[Verschluss - B2 - Fraktion]]="","",VLOOKUP(Table1[[#This Row],[Verschluss - B2 - Fraktion]],'DD FD'!H:J,3,FALSE))</f>
        <v/>
      </c>
      <c r="MR280" s="809" t="str">
        <f>IF(Table1[[#This Row],[Verschluss - B2 - Gewicht (in G)]]="","",Table1[[#This Row],[Verschluss - B2 - Gewicht (in G)]])</f>
        <v/>
      </c>
      <c r="MS280" s="809" t="str">
        <f>IF(Table1[[#This Row],[Verschluss - B2 - Lizenzierungs-pflichtig? (X=Ja)]]="","",Table1[[#This Row],[Verschluss - B2 - Lizenzierungs-pflichtig? (X=Ja)]])</f>
        <v/>
      </c>
      <c r="MT280" s="809" t="str">
        <f>IF(Table1[[#This Row],[Verschluss - B2 - Trennbar vom Hauptkörper? (X=Ja)]]="","",Table1[[#This Row],[Verschluss - B2 - Trennbar vom Hauptkörper? (X=Ja)]])</f>
        <v/>
      </c>
      <c r="MU280" s="812" t="str">
        <f>IF(Table1[[#This Row],[Verschluss - B2 - Virgin Material]]="","",VLOOKUP(Table1[[#This Row],[Verschluss - B2 - Virgin Material]],'DD FD'!AJ:AK,2,FALSE))</f>
        <v/>
      </c>
      <c r="MV280" s="813" t="str">
        <f>IF(Table1[[#This Row],[Verschluss - B2 - Virgin Material Anteil (in %)]]="","",Table1[[#This Row],[Verschluss - B2 - Virgin Material Anteil (in %)]])</f>
        <v/>
      </c>
      <c r="MW280" s="812" t="str">
        <f>IF(Table1[[#This Row],[Verschluss - B2 - Recyceltes Material]]="","",VLOOKUP(Table1[[#This Row],[Verschluss - B2 - Recyceltes Material]],'DD FD'!AL:AM,2,FALSE))</f>
        <v/>
      </c>
      <c r="MX280" s="813" t="str">
        <f>IF(Table1[[#This Row],[Verschluss - B2 - Recyceltes Material Anteil (in %)]]="","",Table1[[#This Row],[Verschluss - B2 - Recyceltes Material Anteil (in %)]])</f>
        <v/>
      </c>
      <c r="MY280" s="812" t="str">
        <f>IF(Table1[[#This Row],[Verschluss - B2 - Beschichtung]]="","",VLOOKUP(Table1[[#This Row],[Verschluss - B2 - Beschichtung]],'DD FD'!AE:AF,2,FALSE))</f>
        <v/>
      </c>
      <c r="MZ280" s="815" t="str">
        <f>IF(Table1[[#This Row],[Verschluss - B2 - Beschichtung Anteil (in %)]]="","",Table1[[#This Row],[Verschluss - B2 - Beschichtung Anteil (in %)]])</f>
        <v/>
      </c>
      <c r="NA280" s="811" t="str">
        <f>IF(Table1[[#This Row],[Verschluss - B3 - Art]]="","",VLOOKUP(Table1[[#This Row],[Verschluss - B3 - Art]],'DD FD'!D:E,2,FALSE))</f>
        <v/>
      </c>
      <c r="NB280" s="812" t="str">
        <f>IF(Table1[[#This Row],[Verschluss - B3 - Fraktion]]="","",VLOOKUP(Table1[[#This Row],[Verschluss - B3 - Fraktion]],'DD FD'!H:J,3,FALSE))</f>
        <v/>
      </c>
      <c r="NC280" s="809" t="str">
        <f>IF(Table1[[#This Row],[Verschluss - B3 - Gewicht (in G)]]="","",Table1[[#This Row],[Verschluss - B3 - Gewicht (in G)]])</f>
        <v/>
      </c>
      <c r="ND280" s="809" t="str">
        <f>IF(Table1[[#This Row],[Verschluss - B3 - Lizenzierungs-pflichtig? (X=Ja)]]="","",Table1[[#This Row],[Verschluss - B3 - Lizenzierungs-pflichtig? (X=Ja)]])</f>
        <v/>
      </c>
      <c r="NE280" s="809" t="str">
        <f>IF(Table1[[#This Row],[Verschluss - B3 - Trennbar vom Hauptkörper? (X=Ja)]]="","",Table1[[#This Row],[Verschluss - B3 - Trennbar vom Hauptkörper? (X=Ja)]])</f>
        <v/>
      </c>
      <c r="NF280" s="812" t="str">
        <f>IF(Table1[[#This Row],[Verschluss - B3 - Virgin Material]]="","",VLOOKUP(Table1[[#This Row],[Verschluss - B3 - Virgin Material]],'DD FD'!AJ:AK,2,FALSE))</f>
        <v/>
      </c>
      <c r="NG280" s="813" t="str">
        <f>IF(Table1[[#This Row],[Verschluss - B3 - Virgin Material Anteil (in %)]]="","",Table1[[#This Row],[Verschluss - B3 - Virgin Material Anteil (in %)]])</f>
        <v/>
      </c>
      <c r="NH280" s="812" t="str">
        <f>IF(Table1[[#This Row],[Verschluss - B3 - Recyceltes Material]]="","",VLOOKUP(Table1[[#This Row],[Verschluss - B3 - Recyceltes Material]],'DD FD'!AL:AM,2,FALSE))</f>
        <v/>
      </c>
      <c r="NI280" s="813" t="str">
        <f>IF(Table1[[#This Row],[Verschluss - B3 - Recyceltes Material Anteil (in %)]]="","",Table1[[#This Row],[Verschluss - B3 - Recyceltes Material Anteil (in %)]])</f>
        <v/>
      </c>
      <c r="NJ280" s="812" t="str">
        <f>IF(Table1[[#This Row],[Verschluss - B3 - Beschichtung]]="","",VLOOKUP(Table1[[#This Row],[Verschluss - B3 - Beschichtung]],'DD FD'!AE:AF,2,FALSE))</f>
        <v/>
      </c>
      <c r="NK280" s="815" t="str">
        <f>IF(Table1[[#This Row],[Verschluss - B3 - Beschichtung Anteil (in %)]]="","",Table1[[#This Row],[Verschluss - B3 - Beschichtung Anteil (in %)]])</f>
        <v/>
      </c>
      <c r="NL280" s="811" t="str">
        <f>IF(Table1[[#This Row],[Etikett - B1 - Art]]="","",VLOOKUP(Table1[[#This Row],[Etikett - B1 - Art]],'DD FD'!F:G,2,FALSE))</f>
        <v/>
      </c>
      <c r="NM280" s="812" t="str">
        <f>IF(Table1[[#This Row],[Etikett - B1 - Fraktion]]="","",VLOOKUP(Table1[[#This Row],[Etikett - B1 - Fraktion]],'DD FD'!H:J,3,FALSE))</f>
        <v/>
      </c>
      <c r="NN280" s="809" t="str">
        <f>IF(Table1[[#This Row],[Etikett - B1 - Gewicht (in G)]]="","",Table1[[#This Row],[Etikett - B1 - Gewicht (in G)]])</f>
        <v/>
      </c>
      <c r="NO280" s="809" t="str">
        <f>IF(Table1[[#This Row],[Etikett - B1 - Lizenzierungs-pflichtig? (X=Ja)]]="","",Table1[[#This Row],[Etikett - B1 - Lizenzierungs-pflichtig? (X=Ja)]])</f>
        <v/>
      </c>
      <c r="NP280" s="809" t="str">
        <f>IF(Table1[[#This Row],[Etikett - B1 - Trennbar vom Hauptkörper? (X=Ja)]]="","",Table1[[#This Row],[Etikett - B1 - Trennbar vom Hauptkörper? (X=Ja)]])</f>
        <v/>
      </c>
      <c r="NQ280" s="812" t="str">
        <f>IF(Table1[[#This Row],[Etikett - B1 - Virgin Material]]="","",VLOOKUP(Table1[[#This Row],[Etikett - B1 - Virgin Material]],'DD FD'!AJ:AK,2,FALSE))</f>
        <v/>
      </c>
      <c r="NR280" s="813" t="str">
        <f>IF(Table1[[#This Row],[Etikett - B1 - Virgin Material Anteil (in %)]]="","",Table1[[#This Row],[Etikett - B1 - Virgin Material Anteil (in %)]])</f>
        <v/>
      </c>
      <c r="NS280" s="812" t="str">
        <f>IF(Table1[[#This Row],[Etikett - B1 - Recyceltes Material]]="","",VLOOKUP(Table1[[#This Row],[Etikett - B1 - Recyceltes Material]],'DD FD'!AL:AM,2,FALSE))</f>
        <v/>
      </c>
      <c r="NT280" s="813" t="str">
        <f>IF(Table1[[#This Row],[Etikett - B1 - Recyceltes Material Anteil (in %)]]="","",Table1[[#This Row],[Etikett - B1 - Recyceltes Material Anteil (in %)]])</f>
        <v/>
      </c>
      <c r="NU280" s="812" t="str">
        <f>IF(Table1[[#This Row],[Etikett - B1 - Beschichtung]]="","",VLOOKUP(Table1[[#This Row],[Etikett - B1 - Beschichtung]],'DD FD'!AE:AF,2,FALSE))</f>
        <v/>
      </c>
      <c r="NV280" s="815" t="str">
        <f>IF(Table1[[#This Row],[Etikett - B1 - Beschichtung Anteil (in %)]]="","",Table1[[#This Row],[Etikett - B1 - Beschichtung Anteil (in %)]])</f>
        <v/>
      </c>
      <c r="NW280" s="811" t="str">
        <f>IF(Table1[[#This Row],[Etikett - B2 - Art]]="","",VLOOKUP(Table1[[#This Row],[Etikett - B2 - Art]],'DD FD'!F:G,2,FALSE))</f>
        <v/>
      </c>
      <c r="NX280" s="812" t="str">
        <f>IF(Table1[[#This Row],[Etikett - B2 - Fraktion]]="","",VLOOKUP(Table1[[#This Row],[Etikett - B2 - Fraktion]],'DD FD'!H:J,3,FALSE))</f>
        <v/>
      </c>
      <c r="NY280" s="809" t="str">
        <f>IF(Table1[[#This Row],[Etikett - B2 - Gewicht (in G)]]="","",Table1[[#This Row],[Etikett - B2 - Gewicht (in G)]])</f>
        <v/>
      </c>
      <c r="NZ280" s="809" t="str">
        <f>IF(Table1[[#This Row],[Etikett - B2 - Lizenzierungs-pflichtig? (X=Ja)]]="","",Table1[[#This Row],[Etikett - B2 - Lizenzierungs-pflichtig? (X=Ja)]])</f>
        <v/>
      </c>
      <c r="OA280" s="809" t="str">
        <f>IF(Table1[[#This Row],[Etikett - B2 - Trennbar vom Hauptkörper? (X=Ja)]]="","",Table1[[#This Row],[Etikett - B2 - Trennbar vom Hauptkörper? (X=Ja)]])</f>
        <v/>
      </c>
      <c r="OB280" s="812" t="str">
        <f>IF(Table1[[#This Row],[Etikett - B2 - Virgin Material]]="","",VLOOKUP(Table1[[#This Row],[Etikett - B2 - Virgin Material]],'DD FD'!AJ:AK,2,FALSE))</f>
        <v/>
      </c>
      <c r="OC280" s="813" t="str">
        <f>IF(Table1[[#This Row],[Etikett - B2 - Virgin Material Anteil (in %)]]="","",Table1[[#This Row],[Etikett - B2 - Virgin Material Anteil (in %)]])</f>
        <v/>
      </c>
      <c r="OD280" s="812" t="str">
        <f>IF(Table1[[#This Row],[Etikett - B2 - Recyceltes Material]]="","",VLOOKUP(Table1[[#This Row],[Etikett - B2 - Recyceltes Material]],'DD FD'!AL:AM,2,FALSE))</f>
        <v/>
      </c>
      <c r="OE280" s="813" t="str">
        <f>IF(Table1[[#This Row],[Etikett - B2 - Recyceltes Material Anteil (in %)]]="","",Table1[[#This Row],[Etikett - B2 - Recyceltes Material Anteil (in %)]])</f>
        <v/>
      </c>
      <c r="OF280" s="812" t="str">
        <f>IF(Table1[[#This Row],[Etikett - B2 - Beschichtung]]="","",VLOOKUP(Table1[[#This Row],[Etikett - B2 - Beschichtung]],'DD FD'!AE:AF,2,FALSE))</f>
        <v/>
      </c>
      <c r="OG280" s="815" t="str">
        <f>IF(Table1[[#This Row],[Etikett - B2 - Beschichtung Anteil (in %)]]="","",Table1[[#This Row],[Etikett - B2 - Beschichtung Anteil (in %)]])</f>
        <v/>
      </c>
      <c r="OH280" s="811" t="str">
        <f>IF(Table1[[#This Row],[Etikett - B3 - Art]]="","",VLOOKUP(Table1[[#This Row],[Etikett - B3 - Art]],'DD FD'!F:G,2,FALSE))</f>
        <v/>
      </c>
      <c r="OI280" s="812" t="str">
        <f>IF(Table1[[#This Row],[Etikett - B3 - Fraktion]]="","",VLOOKUP(Table1[[#This Row],[Etikett - B3 - Fraktion]],'DD FD'!H:J,3,FALSE))</f>
        <v/>
      </c>
      <c r="OJ280" s="809" t="str">
        <f>IF(Table1[[#This Row],[Etikett - B3 - Gewicht (in G)]]="","",Table1[[#This Row],[Etikett - B3 - Gewicht (in G)]])</f>
        <v/>
      </c>
      <c r="OK280" s="809" t="str">
        <f>IF(Table1[[#This Row],[Etikett - B3 - Lizenzierungs-pflichtig? (X=Ja)]]="","",Table1[[#This Row],[Etikett - B3 - Lizenzierungs-pflichtig? (X=Ja)]])</f>
        <v/>
      </c>
      <c r="OL280" s="809" t="str">
        <f>IF(Table1[[#This Row],[Etikett - B3 - Trennbar vom Hauptkörper? (X=Ja)]]="","",Table1[[#This Row],[Etikett - B3 - Trennbar vom Hauptkörper? (X=Ja)]])</f>
        <v/>
      </c>
      <c r="OM280" s="812" t="str">
        <f>IF(Table1[[#This Row],[Etikett - B3 - Virgin Material]]="","",VLOOKUP(Table1[[#This Row],[Etikett - B3 - Virgin Material]],'DD FD'!AJ:AK,2,FALSE))</f>
        <v/>
      </c>
      <c r="ON280" s="813" t="str">
        <f>IF(Table1[[#This Row],[Etikett - B3 - Virgin Material Anteil (in %)]]="","",Table1[[#This Row],[Etikett - B3 - Virgin Material Anteil (in %)]])</f>
        <v/>
      </c>
      <c r="OO280" s="812" t="str">
        <f>IF(Table1[[#This Row],[Etikett - B3 - Recyceltes Material]]="","",VLOOKUP(Table1[[#This Row],[Etikett - B3 - Recyceltes Material]],'DD FD'!AL:AM,2,FALSE))</f>
        <v/>
      </c>
      <c r="OP280" s="813" t="str">
        <f>IF(Table1[[#This Row],[Etikett - B3 - Recyceltes Material Anteil (in %)]]="","",Table1[[#This Row],[Etikett - B3 - Recyceltes Material Anteil (in %)]])</f>
        <v/>
      </c>
      <c r="OQ280" s="812" t="str">
        <f>IF(Table1[[#This Row],[Etikett - B3 - Beschichtung]]="","",VLOOKUP(Table1[[#This Row],[Etikett - B3 - Beschichtung]],'DD FD'!AE:AF,2,FALSE))</f>
        <v/>
      </c>
      <c r="OR280" s="861" t="str">
        <f>IF(Table1[[#This Row],[Etikett - B3 - Beschichtung Anteil (in %)]]="","",Table1[[#This Row],[Etikett - B3 - Beschichtung Anteil (in %)]])</f>
        <v/>
      </c>
      <c r="OS280" s="866">
        <f>ROUNDUP(SUM(
IF(AND(LB280='DD FD'!$J$7,LD280='DD FD'!$AI$3),LC280,0),
IF(AND(LL280='DD FD'!$J$7,LN280='DD FD'!$AI$3),LM280,0),
IF(AND(LV280='DD FD'!$J$7,LX280='DD FD'!$AI$3),LW280,0),
IF(AND(MF280='DD FD'!$J$7,MH280='DD FD'!$AI$3),MG280,0),
IF(AND(MQ280='DD FD'!$J$7,MS280='DD FD'!$AI$3),MR280,0),
IF(AND(NB280='DD FD'!$J$7,ND280='DD FD'!$AI$3),NC280,0),
IF(AND(NM280='DD FD'!$J$7,NO280='DD FD'!$AI$3),NN280,0),
IF(AND(NX280='DD FD'!$J$7,NZ280='DD FD'!$AI$3),NY280,0),
IF(AND(OI280='DD FD'!$J$7,OK280='DD FD'!$AI$3),OJ280,0),
),2)</f>
        <v>0</v>
      </c>
      <c r="OT280" s="865">
        <f>ROUNDUP(SUM(
IF(AND(LB280='DD FD'!$J$6,LD280='DD FD'!$AI$3),LC280,0),
IF(AND(LL280='DD FD'!$J$6,LN280='DD FD'!$AI$3),LM280,0),
IF(AND(LV280='DD FD'!$J$6,LX280='DD FD'!$AI$3),LW280,0),
IF(AND(MF280='DD FD'!$J$6,MH280='DD FD'!$AI$3),MG280,0),
IF(AND(MQ280='DD FD'!$J$6,MS280='DD FD'!$AI$3),MR280,0),
IF(AND(NB280='DD FD'!$J$6,ND280='DD FD'!$AI$3),NC280,0),
IF(AND(NM280='DD FD'!$J$6,NO280='DD FD'!$AI$3),NN280,0),
IF(AND(NX280='DD FD'!$J$6,NZ280='DD FD'!$AI$3),NY280,0),
IF(AND(OI280='DD FD'!$J$6,OK280='DD FD'!$AI$3),OJ280,0),
),2)</f>
        <v>0</v>
      </c>
      <c r="OU280" s="865">
        <f>ROUNDUP(SUM(
IF(AND(LB280='DD FD'!$J$10,LD280='DD FD'!$AI$3),LC280,0),
IF(AND(LL280='DD FD'!$J$10,LN280='DD FD'!$AI$3),LM280,0),
IF(AND(LV280='DD FD'!$J$10,LX280='DD FD'!$AI$3),LW280,0),
IF(AND(MF280='DD FD'!$J$10,MH280='DD FD'!$AI$3),MG280,0),
IF(AND(MQ280='DD FD'!$J$10,MS280='DD FD'!$AI$3),MR280,0),
IF(AND(NB280='DD FD'!$J$10,ND280='DD FD'!$AI$3),NC280,0),
IF(AND(NM280='DD FD'!$J$10,NO280='DD FD'!$AI$3),NN280,0),
IF(AND(NX280='DD FD'!$J$10,NZ280='DD FD'!$AI$3),NY280,0),
IF(AND(OI280='DD FD'!$J$10,OK280='DD FD'!$AI$3),OJ280,0),
),2)</f>
        <v>0</v>
      </c>
      <c r="OV280" s="865">
        <f>ROUNDUP(SUM(
IF(AND(LB280='DD FD'!$J$8,LD280='DD FD'!$AI$3),LC280,0),
IF(AND(LL280='DD FD'!$J$8,LN280='DD FD'!$AI$3),LM280,0),
IF(AND(LV280='DD FD'!$J$8,LX280='DD FD'!$AI$3),LW280,0),
IF(AND(MF280='DD FD'!$J$8,MH280='DD FD'!$AI$3),MG280,0),
IF(AND(MQ280='DD FD'!$J$8,MS280='DD FD'!$AI$3),MR280,0),
IF(AND(NB280='DD FD'!$J$8,ND280='DD FD'!$AI$3),NC280,0),
IF(AND(NM280='DD FD'!$J$8,NO280='DD FD'!$AI$3),NN280,0),
IF(AND(NX280='DD FD'!$J$8,NZ280='DD FD'!$AI$3),NY280,0),
IF(AND(OI280='DD FD'!$J$8,OK280='DD FD'!$AI$3),OJ280,0),
),2)</f>
        <v>0</v>
      </c>
      <c r="OW280" s="865">
        <f>ROUNDUP(SUM(
IF(AND(LB280='DD FD'!$J$5,LD280='DD FD'!$AI$3),LC280,0),
IF(AND(LL280='DD FD'!$J$5,LN280='DD FD'!$AI$3),LM280,0),
IF(AND(LV280='DD FD'!$J$5,LX280='DD FD'!$AI$3),LW280,0),
IF(AND(MF280='DD FD'!$J$5,MH280='DD FD'!$AI$3),MG280,0),
IF(AND(MQ280='DD FD'!$J$5,MS280='DD FD'!$AI$3),MR280,0),
IF(AND(NB280='DD FD'!$J$5,ND280='DD FD'!$AI$3),NC280,0),
IF(AND(NM280='DD FD'!$J$5,NO280='DD FD'!$AI$3),NN280,0),
IF(AND(NX280='DD FD'!$J$5,NZ280='DD FD'!$AI$3),NY280,0),
IF(AND(OI280='DD FD'!$J$5,OK280='DD FD'!$AI$3),OJ280,0),
),2)</f>
        <v>0</v>
      </c>
      <c r="OX280" s="865">
        <f>ROUNDUP(SUM(
IF(AND(LB280='DD FD'!$J$9,LD280='DD FD'!$AI$3),LC280,0),
IF(AND(LL280='DD FD'!$J$9,LN280='DD FD'!$AI$3),LM280,0),
IF(AND(LV280='DD FD'!$J$9,LX280='DD FD'!$AI$3),LW280,0),
IF(AND(MF280='DD FD'!$J$9,MH280='DD FD'!$AI$3),MG280,0),
IF(AND(MQ280='DD FD'!$J$9,MS280='DD FD'!$AI$3),MR280,0),
IF(AND(NB280='DD FD'!$J$9,ND280='DD FD'!$AI$3),NC280,0),
IF(AND(NM280='DD FD'!$J$9,NO280='DD FD'!$AI$3),NN280,0),
IF(AND(NX280='DD FD'!$J$9,NZ280='DD FD'!$AI$3),NY280,0),
IF(AND(OI280='DD FD'!$J$9,OK280='DD FD'!$AI$3),OJ280,0),
),2)</f>
        <v>0</v>
      </c>
      <c r="OY280" s="865">
        <f>ROUNDUP(SUM(
IF(AND(LB280='DD FD'!$J$4,LD280='DD FD'!$AI$3),LC280,0),
IF(AND(LL280='DD FD'!$J$4,LN280='DD FD'!$AI$3),LM280,0),
IF(AND(LV280='DD FD'!$J$4,LX280='DD FD'!$AI$3),LW280,0),
IF(AND(MF280='DD FD'!$J$4,MH280='DD FD'!$AI$3),MG280,0),
IF(AND(MQ280='DD FD'!$J$4,MS280='DD FD'!$AI$3),MR280,0),
IF(AND(NB280='DD FD'!$J$4,ND280='DD FD'!$AI$3),NC280,0),
IF(AND(NM280='DD FD'!$J$4,NO280='DD FD'!$AI$3),NN280,0),
IF(AND(NX280='DD FD'!$J$4,NZ280='DD FD'!$AI$3),NY280,0),
IF(AND(OI280='DD FD'!$J$4,OK280='DD FD'!$AI$3),OJ280,0),
),2)</f>
        <v>0</v>
      </c>
      <c r="OZ280" s="867">
        <f>ROUNDUP(SUM(
IF(AND(LB280='DD FD'!$J$11,LD280='DD FD'!$AI$3),LC280,0),
IF(AND(LL280='DD FD'!$J$11,LN280='DD FD'!$AI$3),LM280,0),
IF(AND(LV280='DD FD'!$J$11,LX280='DD FD'!$AI$3),LW280,0),
IF(AND(MF280='DD FD'!$J$11,MH280='DD FD'!$AI$3),MG280,0),
IF(AND(MQ280='DD FD'!$J$11,MS280='DD FD'!$AI$3),MR280,0),
IF(AND(NB280='DD FD'!$J$11,ND280='DD FD'!$AI$3),NC280,0),
IF(AND(NM280='DD FD'!$J$11,NO280='DD FD'!$AI$3),NN280,0),
IF(AND(NX280='DD FD'!$J$11,NZ280='DD FD'!$AI$3),NY280,0),
IF(AND(OI280='DD FD'!$J$11,OK280='DD FD'!$AI$3),OJ280,0),
),2)</f>
        <v>0</v>
      </c>
    </row>
    <row r="281" spans="1:416">
      <c r="A281" s="663"/>
      <c r="B281" s="182"/>
      <c r="C281" s="282"/>
      <c r="D281" s="282"/>
      <c r="E281" s="183"/>
      <c r="F281" s="355"/>
      <c r="G281" s="359"/>
      <c r="H281" s="664"/>
      <c r="I281" s="173"/>
      <c r="J281" s="161" t="str">
        <f t="shared" si="108"/>
        <v/>
      </c>
      <c r="K281" s="633" t="str">
        <f t="shared" si="125"/>
        <v/>
      </c>
      <c r="L281" s="636"/>
      <c r="M281" s="124" t="str">
        <f t="shared" si="126"/>
        <v/>
      </c>
      <c r="N281" s="125" t="str">
        <f t="shared" si="109"/>
        <v/>
      </c>
      <c r="O281" s="175"/>
      <c r="P281" s="175"/>
      <c r="Q281" s="126" t="str">
        <f t="shared" si="127"/>
        <v/>
      </c>
      <c r="R281" s="184"/>
      <c r="S281" s="184"/>
      <c r="T281" s="182"/>
      <c r="U281" s="182"/>
      <c r="V281" s="182"/>
      <c r="W281" s="358"/>
      <c r="X281" s="182"/>
      <c r="Y281" s="183"/>
      <c r="Z281" s="123"/>
      <c r="AA281" s="176"/>
      <c r="AB281" s="176"/>
      <c r="AC281" s="176"/>
      <c r="AD281" s="176"/>
      <c r="AE281" s="176"/>
      <c r="AF281" s="176"/>
      <c r="AG281" s="127" t="str">
        <f t="shared" si="128"/>
        <v/>
      </c>
      <c r="AH281" s="127" t="str">
        <f t="shared" si="129"/>
        <v/>
      </c>
      <c r="AI281" s="370"/>
      <c r="AJ281" s="635"/>
      <c r="AK281" s="619" t="str">
        <f t="shared" si="130"/>
        <v/>
      </c>
      <c r="AL281" s="124" t="str">
        <f t="shared" si="110"/>
        <v/>
      </c>
      <c r="AM281" s="124" t="str">
        <f t="shared" si="111"/>
        <v/>
      </c>
      <c r="AN281" s="124" t="str">
        <f t="shared" si="112"/>
        <v/>
      </c>
      <c r="AO281" s="124" t="str">
        <f t="shared" si="113"/>
        <v/>
      </c>
      <c r="AP281" s="184"/>
      <c r="AQ281" s="182"/>
      <c r="AR281" s="182"/>
      <c r="AS281" s="182"/>
      <c r="AT281" s="182"/>
      <c r="AU281" s="127" t="str">
        <f t="shared" si="114"/>
        <v/>
      </c>
      <c r="AV281" s="354"/>
      <c r="AW281" s="127" t="str">
        <f t="shared" si="115"/>
        <v/>
      </c>
      <c r="AX281" s="144" t="str">
        <f t="shared" si="116"/>
        <v/>
      </c>
      <c r="AY281" s="182"/>
      <c r="AZ281" s="23"/>
      <c r="BA281" s="23"/>
      <c r="BB281" s="183"/>
      <c r="BC281" s="622"/>
      <c r="BD281" s="649" t="str">
        <f t="shared" si="131"/>
        <v/>
      </c>
      <c r="BE281" s="354"/>
      <c r="BF281" s="192" t="str">
        <f t="shared" si="132"/>
        <v/>
      </c>
      <c r="BG281" s="159"/>
      <c r="BH281" s="159"/>
      <c r="BI281" s="182"/>
      <c r="BJ281" s="194"/>
      <c r="BK281" s="194"/>
      <c r="BL281" s="194"/>
      <c r="BM281" s="127" t="str">
        <f t="shared" si="117"/>
        <v/>
      </c>
      <c r="BN281" s="194"/>
      <c r="BO281" s="178" t="str">
        <f t="shared" si="118"/>
        <v/>
      </c>
      <c r="BP281" s="191"/>
      <c r="BQ281" s="182"/>
      <c r="BR281" s="23"/>
      <c r="BS281" s="23"/>
      <c r="BT281" s="23"/>
      <c r="BU281" s="651"/>
      <c r="BV281" s="647"/>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633" t="str">
        <f t="shared" si="133"/>
        <v/>
      </c>
      <c r="DY281" s="736"/>
      <c r="DZ281" s="334"/>
      <c r="EA281" s="736"/>
      <c r="EB281" s="197"/>
      <c r="EC281" s="194"/>
      <c r="ED281" s="197"/>
      <c r="EE281" s="197"/>
      <c r="EF281" s="194"/>
      <c r="EG281" s="194"/>
      <c r="EH281" s="194"/>
      <c r="EI281" s="123" t="str">
        <f t="shared" si="119"/>
        <v/>
      </c>
      <c r="EJ281" s="194"/>
      <c r="EK281" s="620" t="str">
        <f t="shared" si="120"/>
        <v/>
      </c>
      <c r="EL281" s="756"/>
      <c r="EM281" s="620" t="str">
        <f t="shared" si="134"/>
        <v/>
      </c>
      <c r="EN281" s="733"/>
      <c r="EO281" s="163"/>
      <c r="EP281" s="163"/>
      <c r="EQ281" s="163"/>
      <c r="ER281" s="163"/>
      <c r="ES281" s="163"/>
      <c r="ET281" s="163"/>
      <c r="EU281" s="163"/>
      <c r="EV281" s="163"/>
      <c r="EW281" s="163"/>
      <c r="EX281" s="163"/>
      <c r="EY281" s="163"/>
      <c r="EZ281" s="163"/>
      <c r="FA281" s="163"/>
      <c r="FB281" s="163"/>
      <c r="FC281" s="742"/>
      <c r="FD281" s="648" t="str">
        <f t="shared" si="121"/>
        <v/>
      </c>
      <c r="FE281" s="183"/>
      <c r="FF281" s="201"/>
      <c r="FG281" s="201"/>
      <c r="FH281" s="201"/>
      <c r="FI281" s="201"/>
      <c r="FJ281" s="201"/>
      <c r="FK281" s="201"/>
      <c r="FL281" s="182"/>
      <c r="FM281" s="182"/>
      <c r="FN281" s="334"/>
      <c r="FO281" s="123" t="str">
        <f t="shared" si="122"/>
        <v/>
      </c>
      <c r="FP281" s="889" t="str">
        <f>IF(Table1[[#This Row],[Baumwollanteil (in %)]]&lt;&gt;"","05","")</f>
        <v/>
      </c>
      <c r="FQ281" s="999"/>
      <c r="FR281" s="179" t="str">
        <f t="shared" si="123"/>
        <v/>
      </c>
      <c r="FS281" s="175"/>
      <c r="FT281" s="175"/>
      <c r="FU281" s="175"/>
      <c r="FV281" s="745" t="str">
        <f t="shared" si="124"/>
        <v/>
      </c>
      <c r="FZ281" s="24"/>
      <c r="GA281" s="24"/>
      <c r="GC281" s="1010" t="str">
        <f>IF(Table1[[#This Row],[Global Trade Item Number (GTIN)]]="","",Table1[[#This Row],[Global Trade Item Number (GTIN)]])</f>
        <v/>
      </c>
      <c r="GD281" s="790" t="str">
        <f>IF(Table1[[#This Row],[WAWI-Nr./ Kreditoren-Nummer
(ASDV)]]&lt;&gt;"",Table1[[#This Row],[WAWI-Nr./ Kreditoren-Nummer
(ASDV)]],"")</f>
        <v/>
      </c>
      <c r="GE281" s="190"/>
      <c r="GF281" s="790" t="str">
        <f>IF(Table1[[#This Row],[Gültig ab (Datum)]]&lt;&gt;"","31.12.9999","")</f>
        <v/>
      </c>
      <c r="GG281" s="190"/>
      <c r="GH281" s="190"/>
      <c r="GI281" s="616"/>
      <c r="GJ281" s="765"/>
      <c r="GK281" s="763"/>
      <c r="GL281" s="617"/>
      <c r="GM281" s="617"/>
      <c r="GN281" s="617"/>
      <c r="GO281" s="617"/>
      <c r="GP281" s="617"/>
      <c r="GQ281" s="775"/>
      <c r="GR281" s="771"/>
      <c r="GS281" s="159"/>
      <c r="GT281" s="610"/>
      <c r="GU281" s="610"/>
      <c r="GV281" s="610"/>
      <c r="GW281" s="610"/>
      <c r="GX281" s="610"/>
      <c r="GY281" s="610"/>
      <c r="GZ281" s="610"/>
      <c r="HA281" s="610"/>
      <c r="HB281" s="771"/>
      <c r="HC281" s="610"/>
      <c r="HD281" s="610"/>
      <c r="HE281" s="610"/>
      <c r="HF281" s="610"/>
      <c r="HG281" s="610"/>
      <c r="HH281" s="610"/>
      <c r="HI281" s="610"/>
      <c r="HJ281" s="610"/>
      <c r="HK281" s="610"/>
      <c r="HL281" s="771"/>
      <c r="HM281" s="610"/>
      <c r="HN281" s="610"/>
      <c r="HO281" s="610"/>
      <c r="HP281" s="610"/>
      <c r="HQ281" s="610"/>
      <c r="HR281" s="610"/>
      <c r="HS281" s="610"/>
      <c r="HT281" s="610"/>
      <c r="HU281" s="610"/>
      <c r="HV281" s="771"/>
      <c r="HW281" s="610"/>
      <c r="HX281" s="610"/>
      <c r="HY281" s="610"/>
      <c r="HZ281" s="610"/>
      <c r="IA281" s="610"/>
      <c r="IB281" s="610"/>
      <c r="IC281" s="610"/>
      <c r="ID281" s="610"/>
      <c r="IE281" s="610"/>
      <c r="IF281" s="610"/>
      <c r="IG281" s="771"/>
      <c r="IH281" s="610"/>
      <c r="II281" s="610"/>
      <c r="IJ281" s="610"/>
      <c r="IK281" s="610"/>
      <c r="IL281" s="610"/>
      <c r="IM281" s="610"/>
      <c r="IN281" s="610"/>
      <c r="IO281" s="610"/>
      <c r="IP281" s="610"/>
      <c r="IQ281" s="610"/>
      <c r="IR281" s="771"/>
      <c r="IS281" s="610"/>
      <c r="IT281" s="610"/>
      <c r="IU281" s="610"/>
      <c r="IV281" s="610"/>
      <c r="IW281" s="610"/>
      <c r="IX281" s="610"/>
      <c r="IY281" s="610"/>
      <c r="IZ281" s="610"/>
      <c r="JA281" s="610"/>
      <c r="JB281" s="610"/>
      <c r="JC281" s="771"/>
      <c r="JD281" s="610"/>
      <c r="JE281" s="610"/>
      <c r="JF281" s="610"/>
      <c r="JG281" s="610"/>
      <c r="JH281" s="610"/>
      <c r="JI281" s="610"/>
      <c r="JJ281" s="610"/>
      <c r="JK281" s="610"/>
      <c r="JL281" s="610"/>
      <c r="JM281" s="827"/>
      <c r="JN281" s="771"/>
      <c r="JO281" s="610"/>
      <c r="JP281" s="610"/>
      <c r="JQ281" s="610"/>
      <c r="JR281" s="610"/>
      <c r="JS281" s="610"/>
      <c r="JT281" s="610"/>
      <c r="JU281" s="610"/>
      <c r="JV281" s="610"/>
      <c r="JW281" s="610"/>
      <c r="JX281" s="610"/>
      <c r="JY281" s="771"/>
      <c r="JZ281" s="610"/>
      <c r="KA281" s="610"/>
      <c r="KB281" s="610"/>
      <c r="KC281" s="610"/>
      <c r="KD281" s="610"/>
      <c r="KE281" s="610"/>
      <c r="KF281" s="610"/>
      <c r="KG281" s="610"/>
      <c r="KH281" s="610"/>
      <c r="KI281" s="610"/>
      <c r="KL281" s="803" t="str">
        <f>IF(Table1[[#This Row],[GTIN]]&lt;&gt;"",Table1[[#This Row],[GTIN]],"")</f>
        <v/>
      </c>
      <c r="KM281" s="804" t="str">
        <f>Table1[[#This Row],[Kreditor]]</f>
        <v/>
      </c>
      <c r="KN281" s="805" t="str">
        <f>IF(Table1[[#This Row],[Gültig ab (Datum)]]&lt;&gt;"",Table1[[#This Row],[Gültig ab (Datum)]],"")</f>
        <v/>
      </c>
      <c r="KO281" s="805" t="str">
        <f>Table1[[#This Row],[Gültig bis]]</f>
        <v/>
      </c>
      <c r="KP281" s="818" t="str">
        <f>IF(Table1[[#This Row],[Artikel verpackt? 
(X=Ja)]]="","",Table1[[#This Row],[Artikel verpackt? 
(X=Ja)]])</f>
        <v/>
      </c>
      <c r="KQ281" s="806" t="str">
        <f>IF(Table1[[#This Row],[Verpackung recyclingfähig?
(X=Ja)]]="","",Table1[[#This Row],[Verpackung recyclingfähig?
(X=Ja)]])</f>
        <v/>
      </c>
      <c r="KR281" s="807"/>
      <c r="KS281" s="808"/>
      <c r="KT281" s="809"/>
      <c r="KU281" s="809"/>
      <c r="KV281" s="809"/>
      <c r="KW281" s="809"/>
      <c r="KX281" s="809"/>
      <c r="KY281" s="809"/>
      <c r="KZ281" s="810"/>
      <c r="LA281" s="811" t="str">
        <f>IF(Table1[[#This Row],[Hauptkörper - B1 - Art]]="","",VLOOKUP(Table1[[#This Row],[Hauptkörper - B1 - Art]],'DD FD'!B:C,2,FALSE))</f>
        <v/>
      </c>
      <c r="LB281" s="812" t="str">
        <f>IF(Table1[[#This Row],[Hauptkörper - B1 - Fraktion]]="","",VLOOKUP(Table1[[#This Row],[Hauptkörper - B1 - Fraktion]],'DD FD'!H:J,3,FALSE))</f>
        <v/>
      </c>
      <c r="LC281" s="809" t="str">
        <f>IF(Table1[[#This Row],[Hauptkörper - B1 - Gewicht
(in G)]]="","",Table1[[#This Row],[Hauptkörper - B1 - Gewicht
(in G)]])</f>
        <v/>
      </c>
      <c r="LD281" s="809" t="str">
        <f>IF(Table1[[#This Row],[Hauptkörper - B1 - Lizenzierungs-pflichtig? (X=Ja)]]="","",Table1[[#This Row],[Hauptkörper - B1 - Lizenzierungs-pflichtig? (X=Ja)]])</f>
        <v/>
      </c>
      <c r="LE281" s="812" t="str">
        <f>IF(Table1[[#This Row],[Hauptkörper - B1 - Virgin Material]]="","",VLOOKUP(Table1[[#This Row],[Hauptkörper - B1 - Virgin Material]],'DD FD'!AJ:AK,2,FALSE))</f>
        <v/>
      </c>
      <c r="LF281" s="813" t="str">
        <f>IF(Table1[[#This Row],[Hauptkörper - B1 - Virgin Material Anteil (in %)]]="","",Table1[[#This Row],[Hauptkörper - B1 - Virgin Material Anteil (in %)]])</f>
        <v/>
      </c>
      <c r="LG281" s="812" t="str">
        <f>IF(Table1[[#This Row],[Hauptkörper - B1 - Recyceltes Material]]="","",VLOOKUP(Table1[[#This Row],[Hauptkörper - B1 - Recyceltes Material]],'DD FD'!AL:AM,2,FALSE))</f>
        <v/>
      </c>
      <c r="LH281" s="813" t="str">
        <f>IF(Table1[[#This Row],[Hauptkörper - B1 - Recyceltes Material Anteil (in %)]]="","",Table1[[#This Row],[Hauptkörper - B1 - Recyceltes Material Anteil (in %)]])</f>
        <v/>
      </c>
      <c r="LI281" s="814" t="str">
        <f>IF(Table1[[#This Row],[Hauptkörper - B1 - Beschichtung]]="","",VLOOKUP(Table1[[#This Row],[Hauptkörper - B1 - Beschichtung]],'DD FD'!AE:AF,2,FALSE))</f>
        <v/>
      </c>
      <c r="LJ281" s="815" t="str">
        <f>IF(Table1[[#This Row],[Hauptkörper - B1 - Beschichtung Anteil (in %)]]="","",Table1[[#This Row],[Hauptkörper - B1 - Beschichtung Anteil (in %)]])</f>
        <v/>
      </c>
      <c r="LK281" s="811" t="str">
        <f>IF(Table1[[#This Row],[Hauptkörper - B2 - Art]]="","",VLOOKUP(Table1[[#This Row],[Hauptkörper - B2 - Art]],'DD FD'!B:C,2,FALSE))</f>
        <v/>
      </c>
      <c r="LL281" s="812" t="str">
        <f>IF(Table1[[#This Row],[Hauptkörper - B2 - Fraktion]]="","",VLOOKUP(Table1[[#This Row],[Hauptkörper - B2 - Fraktion]],'DD FD'!H:J,3,FALSE))</f>
        <v/>
      </c>
      <c r="LM281" s="809" t="str">
        <f>IF(Table1[[#This Row],[Hauptkörper - B2 - Gewicht
(in G)]]="","",Table1[[#This Row],[Hauptkörper - B2 - Gewicht
(in G)]])</f>
        <v/>
      </c>
      <c r="LN281" s="809" t="str">
        <f>IF(Table1[[#This Row],[Hauptkörper - B2 - Lizenzierungs-pflichtig? (X=Ja)]]="","",Table1[[#This Row],[Hauptkörper - B2 - Lizenzierungs-pflichtig? (X=Ja)]])</f>
        <v/>
      </c>
      <c r="LO281" s="812" t="str">
        <f>IF(Table1[[#This Row],[Hauptkörper - B2 - Virgin Material]]="","",VLOOKUP(Table1[[#This Row],[Hauptkörper - B2 - Virgin Material]],'DD FD'!AJ:AK,2,FALSE))</f>
        <v/>
      </c>
      <c r="LP281" s="813" t="str">
        <f>IF(Table1[[#This Row],[Hauptkörper - B2 - Virgin Material Anteil (in %)]]="","",Table1[[#This Row],[Hauptkörper - B2 - Virgin Material Anteil (in %)]])</f>
        <v/>
      </c>
      <c r="LQ281" s="812" t="str">
        <f>IF(Table1[[#This Row],[Hauptkörper - B2 - Recyceltes Material]]="","",VLOOKUP(Table1[[#This Row],[Hauptkörper - B2 - Recyceltes Material]],'DD FD'!AL:AM,2,FALSE))</f>
        <v/>
      </c>
      <c r="LR281" s="813" t="str">
        <f>IF(Table1[[#This Row],[Hauptkörper - B2 - Recyceltes Material Anteil (in %)]]="","",Table1[[#This Row],[Hauptkörper - B2 - Recyceltes Material Anteil (in %)]])</f>
        <v/>
      </c>
      <c r="LS281" s="812" t="str">
        <f>IF(Table1[[#This Row],[Hauptkörper - B2 - Beschichtung]]="","",VLOOKUP(Table1[[#This Row],[Hauptkörper - B2 - Beschichtung]],'DD FD'!AE:AF,2,FALSE))</f>
        <v/>
      </c>
      <c r="LT281" s="815" t="str">
        <f>IF(Table1[[#This Row],[Hauptkörper - B2 - Beschichtung Anteil (in %)]]="","",Table1[[#This Row],[Hauptkörper - B2 - Beschichtung Anteil (in %)]])</f>
        <v/>
      </c>
      <c r="LU281" s="811" t="str">
        <f>IF(Table1[[#This Row],[Hauptkörper - B3 - Art]]="","",VLOOKUP(Table1[[#This Row],[Hauptkörper - B3 - Art]],'DD FD'!B:C,2,FALSE))</f>
        <v/>
      </c>
      <c r="LV281" s="812" t="str">
        <f>IF(Table1[[#This Row],[Hauptkörper - B3 - Fraktion]]="","",VLOOKUP(Table1[[#This Row],[Hauptkörper - B3 - Fraktion]],'DD FD'!H:J,3,FALSE))</f>
        <v/>
      </c>
      <c r="LW281" s="809" t="str">
        <f>IF(Table1[[#This Row],[Hauptkörper - B3 - Gewicht
(in G)]]="","",Table1[[#This Row],[Hauptkörper - B3 - Gewicht
(in G)]])</f>
        <v/>
      </c>
      <c r="LX281" s="809" t="str">
        <f>IF(Table1[[#This Row],[Hauptkörper - B3 - Lizenzierungs-pflichtig? (X=Ja)]]="","",Table1[[#This Row],[Hauptkörper - B3 - Lizenzierungs-pflichtig? (X=Ja)]])</f>
        <v/>
      </c>
      <c r="LY281" s="812" t="str">
        <f>IF(Table1[[#This Row],[Hauptkörper - B3 - Virgin Material]]="","",VLOOKUP(Table1[[#This Row],[Hauptkörper - B3 - Virgin Material]],'DD FD'!AJ:AK,2,FALSE))</f>
        <v/>
      </c>
      <c r="LZ281" s="813" t="str">
        <f>IF(Table1[[#This Row],[Hauptkörper - B3 - Virgin Material Anteil (in %)]]="","",Table1[[#This Row],[Hauptkörper - B3 - Virgin Material Anteil (in %)]])</f>
        <v/>
      </c>
      <c r="MA281" s="812" t="str">
        <f>IF(Table1[[#This Row],[Hauptkörper - B3 - Recyceltes Material]]="","",VLOOKUP(Table1[[#This Row],[Hauptkörper - B3 - Recyceltes Material]],'DD FD'!AL:AM,2,FALSE))</f>
        <v/>
      </c>
      <c r="MB281" s="813" t="str">
        <f>IF(Table1[[#This Row],[Hauptkörper - B3 - Recyceltes Material Anteil (in %)]]="","",Table1[[#This Row],[Hauptkörper - B3 - Recyceltes Material Anteil (in %)]])</f>
        <v/>
      </c>
      <c r="MC281" s="812" t="str">
        <f>IF(Table1[[#This Row],[Hauptkörper - B3 - Beschichtung]]="","",VLOOKUP(Table1[[#This Row],[Hauptkörper - B3 - Beschichtung]],'DD FD'!AE:AF,2,FALSE))</f>
        <v/>
      </c>
      <c r="MD281" s="815" t="str">
        <f>IF(Table1[[#This Row],[Hauptkörper - B3 - Beschichtung Anteil (in %)]]="","",Table1[[#This Row],[Hauptkörper - B3 - Beschichtung Anteil (in %)]])</f>
        <v/>
      </c>
      <c r="ME281" s="811" t="str">
        <f>IF(Table1[[#This Row],[Verschluss - B1 - Art]]="","",VLOOKUP(Table1[[#This Row],[Verschluss - B1 - Art]],'DD FD'!D:E,2,FALSE))</f>
        <v/>
      </c>
      <c r="MF281" s="812" t="str">
        <f>IF(Table1[[#This Row],[Verschluss - B1 - Fraktion]]="","",VLOOKUP(Table1[[#This Row],[Verschluss - B1 - Fraktion]],'DD FD'!H:J,3,FALSE))</f>
        <v/>
      </c>
      <c r="MG281" s="809" t="str">
        <f>IF(Table1[[#This Row],[Verschluss - B1 - Gewicht (in G)]]="","",Table1[[#This Row],[Verschluss - B1 - Gewicht (in G)]])</f>
        <v/>
      </c>
      <c r="MH281" s="809" t="str">
        <f>IF(Table1[[#This Row],[Verschluss - B1 - Lizenzierungs-pflichtig? (X=Ja)]]="","",Table1[[#This Row],[Verschluss - B1 - Lizenzierungs-pflichtig? (X=Ja)]])</f>
        <v/>
      </c>
      <c r="MI281" s="809" t="str">
        <f>IF(Table1[[#This Row],[Verschluss - B1 - Trennbar vom Hauptkörper? (X=Ja)]]="","",Table1[[#This Row],[Verschluss - B1 - Trennbar vom Hauptkörper? (X=Ja)]])</f>
        <v/>
      </c>
      <c r="MJ281" s="812" t="str">
        <f>IF(Table1[[#This Row],[Verschluss - B1 - Virgin Material]]="","",VLOOKUP(Table1[[#This Row],[Verschluss - B1 - Virgin Material]],'DD FD'!AJ:AK,2,FALSE))</f>
        <v/>
      </c>
      <c r="MK281" s="813" t="str">
        <f>IF(Table1[[#This Row],[Verschluss - B1 - Virgin Material Anteil (in %)]]="","",Table1[[#This Row],[Verschluss - B1 - Virgin Material Anteil (in %)]])</f>
        <v/>
      </c>
      <c r="ML281" s="812" t="str">
        <f>IF(Table1[[#This Row],[Verschluss - B1 - Recyceltes Material]]="","",VLOOKUP(Table1[[#This Row],[Verschluss - B1 - Recyceltes Material]],'DD FD'!AL:AM,2,FALSE))</f>
        <v/>
      </c>
      <c r="MM281" s="813" t="str">
        <f>IF(Table1[[#This Row],[Verschluss - B1 - Recyceltes Material Anteil (in %)]]="","",Table1[[#This Row],[Verschluss - B1 - Recyceltes Material Anteil (in %)]])</f>
        <v/>
      </c>
      <c r="MN281" s="812" t="str">
        <f>IF(Table1[[#This Row],[Verschluss - B1 - Beschichtung]]="","",VLOOKUP(Table1[[#This Row],[Verschluss - B1 - Beschichtung]],'DD FD'!AE:AF,2,FALSE))</f>
        <v/>
      </c>
      <c r="MO281" s="815" t="str">
        <f>IF(Table1[[#This Row],[Verschluss - B1 - Beschichtung Anteil (in %)]]="","",Table1[[#This Row],[Verschluss - B1 - Beschichtung Anteil (in %)]])</f>
        <v/>
      </c>
      <c r="MP281" s="811" t="str">
        <f>IF(Table1[[#This Row],[Verschluss - B2 - Art]]="","",VLOOKUP(Table1[[#This Row],[Verschluss - B2 - Art]],'DD FD'!D:E,2,FALSE))</f>
        <v/>
      </c>
      <c r="MQ281" s="812" t="str">
        <f>IF(Table1[[#This Row],[Verschluss - B2 - Fraktion]]="","",VLOOKUP(Table1[[#This Row],[Verschluss - B2 - Fraktion]],'DD FD'!H:J,3,FALSE))</f>
        <v/>
      </c>
      <c r="MR281" s="809" t="str">
        <f>IF(Table1[[#This Row],[Verschluss - B2 - Gewicht (in G)]]="","",Table1[[#This Row],[Verschluss - B2 - Gewicht (in G)]])</f>
        <v/>
      </c>
      <c r="MS281" s="809" t="str">
        <f>IF(Table1[[#This Row],[Verschluss - B2 - Lizenzierungs-pflichtig? (X=Ja)]]="","",Table1[[#This Row],[Verschluss - B2 - Lizenzierungs-pflichtig? (X=Ja)]])</f>
        <v/>
      </c>
      <c r="MT281" s="809" t="str">
        <f>IF(Table1[[#This Row],[Verschluss - B2 - Trennbar vom Hauptkörper? (X=Ja)]]="","",Table1[[#This Row],[Verschluss - B2 - Trennbar vom Hauptkörper? (X=Ja)]])</f>
        <v/>
      </c>
      <c r="MU281" s="812" t="str">
        <f>IF(Table1[[#This Row],[Verschluss - B2 - Virgin Material]]="","",VLOOKUP(Table1[[#This Row],[Verschluss - B2 - Virgin Material]],'DD FD'!AJ:AK,2,FALSE))</f>
        <v/>
      </c>
      <c r="MV281" s="813" t="str">
        <f>IF(Table1[[#This Row],[Verschluss - B2 - Virgin Material Anteil (in %)]]="","",Table1[[#This Row],[Verschluss - B2 - Virgin Material Anteil (in %)]])</f>
        <v/>
      </c>
      <c r="MW281" s="812" t="str">
        <f>IF(Table1[[#This Row],[Verschluss - B2 - Recyceltes Material]]="","",VLOOKUP(Table1[[#This Row],[Verschluss - B2 - Recyceltes Material]],'DD FD'!AL:AM,2,FALSE))</f>
        <v/>
      </c>
      <c r="MX281" s="813" t="str">
        <f>IF(Table1[[#This Row],[Verschluss - B2 - Recyceltes Material Anteil (in %)]]="","",Table1[[#This Row],[Verschluss - B2 - Recyceltes Material Anteil (in %)]])</f>
        <v/>
      </c>
      <c r="MY281" s="812" t="str">
        <f>IF(Table1[[#This Row],[Verschluss - B2 - Beschichtung]]="","",VLOOKUP(Table1[[#This Row],[Verschluss - B2 - Beschichtung]],'DD FD'!AE:AF,2,FALSE))</f>
        <v/>
      </c>
      <c r="MZ281" s="815" t="str">
        <f>IF(Table1[[#This Row],[Verschluss - B2 - Beschichtung Anteil (in %)]]="","",Table1[[#This Row],[Verschluss - B2 - Beschichtung Anteil (in %)]])</f>
        <v/>
      </c>
      <c r="NA281" s="811" t="str">
        <f>IF(Table1[[#This Row],[Verschluss - B3 - Art]]="","",VLOOKUP(Table1[[#This Row],[Verschluss - B3 - Art]],'DD FD'!D:E,2,FALSE))</f>
        <v/>
      </c>
      <c r="NB281" s="812" t="str">
        <f>IF(Table1[[#This Row],[Verschluss - B3 - Fraktion]]="","",VLOOKUP(Table1[[#This Row],[Verschluss - B3 - Fraktion]],'DD FD'!H:J,3,FALSE))</f>
        <v/>
      </c>
      <c r="NC281" s="809" t="str">
        <f>IF(Table1[[#This Row],[Verschluss - B3 - Gewicht (in G)]]="","",Table1[[#This Row],[Verschluss - B3 - Gewicht (in G)]])</f>
        <v/>
      </c>
      <c r="ND281" s="809" t="str">
        <f>IF(Table1[[#This Row],[Verschluss - B3 - Lizenzierungs-pflichtig? (X=Ja)]]="","",Table1[[#This Row],[Verschluss - B3 - Lizenzierungs-pflichtig? (X=Ja)]])</f>
        <v/>
      </c>
      <c r="NE281" s="809" t="str">
        <f>IF(Table1[[#This Row],[Verschluss - B3 - Trennbar vom Hauptkörper? (X=Ja)]]="","",Table1[[#This Row],[Verschluss - B3 - Trennbar vom Hauptkörper? (X=Ja)]])</f>
        <v/>
      </c>
      <c r="NF281" s="812" t="str">
        <f>IF(Table1[[#This Row],[Verschluss - B3 - Virgin Material]]="","",VLOOKUP(Table1[[#This Row],[Verschluss - B3 - Virgin Material]],'DD FD'!AJ:AK,2,FALSE))</f>
        <v/>
      </c>
      <c r="NG281" s="813" t="str">
        <f>IF(Table1[[#This Row],[Verschluss - B3 - Virgin Material Anteil (in %)]]="","",Table1[[#This Row],[Verschluss - B3 - Virgin Material Anteil (in %)]])</f>
        <v/>
      </c>
      <c r="NH281" s="812" t="str">
        <f>IF(Table1[[#This Row],[Verschluss - B3 - Recyceltes Material]]="","",VLOOKUP(Table1[[#This Row],[Verschluss - B3 - Recyceltes Material]],'DD FD'!AL:AM,2,FALSE))</f>
        <v/>
      </c>
      <c r="NI281" s="813" t="str">
        <f>IF(Table1[[#This Row],[Verschluss - B3 - Recyceltes Material Anteil (in %)]]="","",Table1[[#This Row],[Verschluss - B3 - Recyceltes Material Anteil (in %)]])</f>
        <v/>
      </c>
      <c r="NJ281" s="812" t="str">
        <f>IF(Table1[[#This Row],[Verschluss - B3 - Beschichtung]]="","",VLOOKUP(Table1[[#This Row],[Verschluss - B3 - Beschichtung]],'DD FD'!AE:AF,2,FALSE))</f>
        <v/>
      </c>
      <c r="NK281" s="815" t="str">
        <f>IF(Table1[[#This Row],[Verschluss - B3 - Beschichtung Anteil (in %)]]="","",Table1[[#This Row],[Verschluss - B3 - Beschichtung Anteil (in %)]])</f>
        <v/>
      </c>
      <c r="NL281" s="811" t="str">
        <f>IF(Table1[[#This Row],[Etikett - B1 - Art]]="","",VLOOKUP(Table1[[#This Row],[Etikett - B1 - Art]],'DD FD'!F:G,2,FALSE))</f>
        <v/>
      </c>
      <c r="NM281" s="812" t="str">
        <f>IF(Table1[[#This Row],[Etikett - B1 - Fraktion]]="","",VLOOKUP(Table1[[#This Row],[Etikett - B1 - Fraktion]],'DD FD'!H:J,3,FALSE))</f>
        <v/>
      </c>
      <c r="NN281" s="809" t="str">
        <f>IF(Table1[[#This Row],[Etikett - B1 - Gewicht (in G)]]="","",Table1[[#This Row],[Etikett - B1 - Gewicht (in G)]])</f>
        <v/>
      </c>
      <c r="NO281" s="809" t="str">
        <f>IF(Table1[[#This Row],[Etikett - B1 - Lizenzierungs-pflichtig? (X=Ja)]]="","",Table1[[#This Row],[Etikett - B1 - Lizenzierungs-pflichtig? (X=Ja)]])</f>
        <v/>
      </c>
      <c r="NP281" s="809" t="str">
        <f>IF(Table1[[#This Row],[Etikett - B1 - Trennbar vom Hauptkörper? (X=Ja)]]="","",Table1[[#This Row],[Etikett - B1 - Trennbar vom Hauptkörper? (X=Ja)]])</f>
        <v/>
      </c>
      <c r="NQ281" s="812" t="str">
        <f>IF(Table1[[#This Row],[Etikett - B1 - Virgin Material]]="","",VLOOKUP(Table1[[#This Row],[Etikett - B1 - Virgin Material]],'DD FD'!AJ:AK,2,FALSE))</f>
        <v/>
      </c>
      <c r="NR281" s="813" t="str">
        <f>IF(Table1[[#This Row],[Etikett - B1 - Virgin Material Anteil (in %)]]="","",Table1[[#This Row],[Etikett - B1 - Virgin Material Anteil (in %)]])</f>
        <v/>
      </c>
      <c r="NS281" s="812" t="str">
        <f>IF(Table1[[#This Row],[Etikett - B1 - Recyceltes Material]]="","",VLOOKUP(Table1[[#This Row],[Etikett - B1 - Recyceltes Material]],'DD FD'!AL:AM,2,FALSE))</f>
        <v/>
      </c>
      <c r="NT281" s="813" t="str">
        <f>IF(Table1[[#This Row],[Etikett - B1 - Recyceltes Material Anteil (in %)]]="","",Table1[[#This Row],[Etikett - B1 - Recyceltes Material Anteil (in %)]])</f>
        <v/>
      </c>
      <c r="NU281" s="812" t="str">
        <f>IF(Table1[[#This Row],[Etikett - B1 - Beschichtung]]="","",VLOOKUP(Table1[[#This Row],[Etikett - B1 - Beschichtung]],'DD FD'!AE:AF,2,FALSE))</f>
        <v/>
      </c>
      <c r="NV281" s="815" t="str">
        <f>IF(Table1[[#This Row],[Etikett - B1 - Beschichtung Anteil (in %)]]="","",Table1[[#This Row],[Etikett - B1 - Beschichtung Anteil (in %)]])</f>
        <v/>
      </c>
      <c r="NW281" s="811" t="str">
        <f>IF(Table1[[#This Row],[Etikett - B2 - Art]]="","",VLOOKUP(Table1[[#This Row],[Etikett - B2 - Art]],'DD FD'!F:G,2,FALSE))</f>
        <v/>
      </c>
      <c r="NX281" s="812" t="str">
        <f>IF(Table1[[#This Row],[Etikett - B2 - Fraktion]]="","",VLOOKUP(Table1[[#This Row],[Etikett - B2 - Fraktion]],'DD FD'!H:J,3,FALSE))</f>
        <v/>
      </c>
      <c r="NY281" s="809" t="str">
        <f>IF(Table1[[#This Row],[Etikett - B2 - Gewicht (in G)]]="","",Table1[[#This Row],[Etikett - B2 - Gewicht (in G)]])</f>
        <v/>
      </c>
      <c r="NZ281" s="809" t="str">
        <f>IF(Table1[[#This Row],[Etikett - B2 - Lizenzierungs-pflichtig? (X=Ja)]]="","",Table1[[#This Row],[Etikett - B2 - Lizenzierungs-pflichtig? (X=Ja)]])</f>
        <v/>
      </c>
      <c r="OA281" s="809" t="str">
        <f>IF(Table1[[#This Row],[Etikett - B2 - Trennbar vom Hauptkörper? (X=Ja)]]="","",Table1[[#This Row],[Etikett - B2 - Trennbar vom Hauptkörper? (X=Ja)]])</f>
        <v/>
      </c>
      <c r="OB281" s="812" t="str">
        <f>IF(Table1[[#This Row],[Etikett - B2 - Virgin Material]]="","",VLOOKUP(Table1[[#This Row],[Etikett - B2 - Virgin Material]],'DD FD'!AJ:AK,2,FALSE))</f>
        <v/>
      </c>
      <c r="OC281" s="813" t="str">
        <f>IF(Table1[[#This Row],[Etikett - B2 - Virgin Material Anteil (in %)]]="","",Table1[[#This Row],[Etikett - B2 - Virgin Material Anteil (in %)]])</f>
        <v/>
      </c>
      <c r="OD281" s="812" t="str">
        <f>IF(Table1[[#This Row],[Etikett - B2 - Recyceltes Material]]="","",VLOOKUP(Table1[[#This Row],[Etikett - B2 - Recyceltes Material]],'DD FD'!AL:AM,2,FALSE))</f>
        <v/>
      </c>
      <c r="OE281" s="813" t="str">
        <f>IF(Table1[[#This Row],[Etikett - B2 - Recyceltes Material Anteil (in %)]]="","",Table1[[#This Row],[Etikett - B2 - Recyceltes Material Anteil (in %)]])</f>
        <v/>
      </c>
      <c r="OF281" s="812" t="str">
        <f>IF(Table1[[#This Row],[Etikett - B2 - Beschichtung]]="","",VLOOKUP(Table1[[#This Row],[Etikett - B2 - Beschichtung]],'DD FD'!AE:AF,2,FALSE))</f>
        <v/>
      </c>
      <c r="OG281" s="815" t="str">
        <f>IF(Table1[[#This Row],[Etikett - B2 - Beschichtung Anteil (in %)]]="","",Table1[[#This Row],[Etikett - B2 - Beschichtung Anteil (in %)]])</f>
        <v/>
      </c>
      <c r="OH281" s="811" t="str">
        <f>IF(Table1[[#This Row],[Etikett - B3 - Art]]="","",VLOOKUP(Table1[[#This Row],[Etikett - B3 - Art]],'DD FD'!F:G,2,FALSE))</f>
        <v/>
      </c>
      <c r="OI281" s="812" t="str">
        <f>IF(Table1[[#This Row],[Etikett - B3 - Fraktion]]="","",VLOOKUP(Table1[[#This Row],[Etikett - B3 - Fraktion]],'DD FD'!H:J,3,FALSE))</f>
        <v/>
      </c>
      <c r="OJ281" s="809" t="str">
        <f>IF(Table1[[#This Row],[Etikett - B3 - Gewicht (in G)]]="","",Table1[[#This Row],[Etikett - B3 - Gewicht (in G)]])</f>
        <v/>
      </c>
      <c r="OK281" s="809" t="str">
        <f>IF(Table1[[#This Row],[Etikett - B3 - Lizenzierungs-pflichtig? (X=Ja)]]="","",Table1[[#This Row],[Etikett - B3 - Lizenzierungs-pflichtig? (X=Ja)]])</f>
        <v/>
      </c>
      <c r="OL281" s="809" t="str">
        <f>IF(Table1[[#This Row],[Etikett - B3 - Trennbar vom Hauptkörper? (X=Ja)]]="","",Table1[[#This Row],[Etikett - B3 - Trennbar vom Hauptkörper? (X=Ja)]])</f>
        <v/>
      </c>
      <c r="OM281" s="812" t="str">
        <f>IF(Table1[[#This Row],[Etikett - B3 - Virgin Material]]="","",VLOOKUP(Table1[[#This Row],[Etikett - B3 - Virgin Material]],'DD FD'!AJ:AK,2,FALSE))</f>
        <v/>
      </c>
      <c r="ON281" s="813" t="str">
        <f>IF(Table1[[#This Row],[Etikett - B3 - Virgin Material Anteil (in %)]]="","",Table1[[#This Row],[Etikett - B3 - Virgin Material Anteil (in %)]])</f>
        <v/>
      </c>
      <c r="OO281" s="812" t="str">
        <f>IF(Table1[[#This Row],[Etikett - B3 - Recyceltes Material]]="","",VLOOKUP(Table1[[#This Row],[Etikett - B3 - Recyceltes Material]],'DD FD'!AL:AM,2,FALSE))</f>
        <v/>
      </c>
      <c r="OP281" s="813" t="str">
        <f>IF(Table1[[#This Row],[Etikett - B3 - Recyceltes Material Anteil (in %)]]="","",Table1[[#This Row],[Etikett - B3 - Recyceltes Material Anteil (in %)]])</f>
        <v/>
      </c>
      <c r="OQ281" s="812" t="str">
        <f>IF(Table1[[#This Row],[Etikett - B3 - Beschichtung]]="","",VLOOKUP(Table1[[#This Row],[Etikett - B3 - Beschichtung]],'DD FD'!AE:AF,2,FALSE))</f>
        <v/>
      </c>
      <c r="OR281" s="861" t="str">
        <f>IF(Table1[[#This Row],[Etikett - B3 - Beschichtung Anteil (in %)]]="","",Table1[[#This Row],[Etikett - B3 - Beschichtung Anteil (in %)]])</f>
        <v/>
      </c>
      <c r="OS281" s="866">
        <f>ROUNDUP(SUM(
IF(AND(LB281='DD FD'!$J$7,LD281='DD FD'!$AI$3),LC281,0),
IF(AND(LL281='DD FD'!$J$7,LN281='DD FD'!$AI$3),LM281,0),
IF(AND(LV281='DD FD'!$J$7,LX281='DD FD'!$AI$3),LW281,0),
IF(AND(MF281='DD FD'!$J$7,MH281='DD FD'!$AI$3),MG281,0),
IF(AND(MQ281='DD FD'!$J$7,MS281='DD FD'!$AI$3),MR281,0),
IF(AND(NB281='DD FD'!$J$7,ND281='DD FD'!$AI$3),NC281,0),
IF(AND(NM281='DD FD'!$J$7,NO281='DD FD'!$AI$3),NN281,0),
IF(AND(NX281='DD FD'!$J$7,NZ281='DD FD'!$AI$3),NY281,0),
IF(AND(OI281='DD FD'!$J$7,OK281='DD FD'!$AI$3),OJ281,0),
),2)</f>
        <v>0</v>
      </c>
      <c r="OT281" s="865">
        <f>ROUNDUP(SUM(
IF(AND(LB281='DD FD'!$J$6,LD281='DD FD'!$AI$3),LC281,0),
IF(AND(LL281='DD FD'!$J$6,LN281='DD FD'!$AI$3),LM281,0),
IF(AND(LV281='DD FD'!$J$6,LX281='DD FD'!$AI$3),LW281,0),
IF(AND(MF281='DD FD'!$J$6,MH281='DD FD'!$AI$3),MG281,0),
IF(AND(MQ281='DD FD'!$J$6,MS281='DD FD'!$AI$3),MR281,0),
IF(AND(NB281='DD FD'!$J$6,ND281='DD FD'!$AI$3),NC281,0),
IF(AND(NM281='DD FD'!$J$6,NO281='DD FD'!$AI$3),NN281,0),
IF(AND(NX281='DD FD'!$J$6,NZ281='DD FD'!$AI$3),NY281,0),
IF(AND(OI281='DD FD'!$J$6,OK281='DD FD'!$AI$3),OJ281,0),
),2)</f>
        <v>0</v>
      </c>
      <c r="OU281" s="865">
        <f>ROUNDUP(SUM(
IF(AND(LB281='DD FD'!$J$10,LD281='DD FD'!$AI$3),LC281,0),
IF(AND(LL281='DD FD'!$J$10,LN281='DD FD'!$AI$3),LM281,0),
IF(AND(LV281='DD FD'!$J$10,LX281='DD FD'!$AI$3),LW281,0),
IF(AND(MF281='DD FD'!$J$10,MH281='DD FD'!$AI$3),MG281,0),
IF(AND(MQ281='DD FD'!$J$10,MS281='DD FD'!$AI$3),MR281,0),
IF(AND(NB281='DD FD'!$J$10,ND281='DD FD'!$AI$3),NC281,0),
IF(AND(NM281='DD FD'!$J$10,NO281='DD FD'!$AI$3),NN281,0),
IF(AND(NX281='DD FD'!$J$10,NZ281='DD FD'!$AI$3),NY281,0),
IF(AND(OI281='DD FD'!$J$10,OK281='DD FD'!$AI$3),OJ281,0),
),2)</f>
        <v>0</v>
      </c>
      <c r="OV281" s="865">
        <f>ROUNDUP(SUM(
IF(AND(LB281='DD FD'!$J$8,LD281='DD FD'!$AI$3),LC281,0),
IF(AND(LL281='DD FD'!$J$8,LN281='DD FD'!$AI$3),LM281,0),
IF(AND(LV281='DD FD'!$J$8,LX281='DD FD'!$AI$3),LW281,0),
IF(AND(MF281='DD FD'!$J$8,MH281='DD FD'!$AI$3),MG281,0),
IF(AND(MQ281='DD FD'!$J$8,MS281='DD FD'!$AI$3),MR281,0),
IF(AND(NB281='DD FD'!$J$8,ND281='DD FD'!$AI$3),NC281,0),
IF(AND(NM281='DD FD'!$J$8,NO281='DD FD'!$AI$3),NN281,0),
IF(AND(NX281='DD FD'!$J$8,NZ281='DD FD'!$AI$3),NY281,0),
IF(AND(OI281='DD FD'!$J$8,OK281='DD FD'!$AI$3),OJ281,0),
),2)</f>
        <v>0</v>
      </c>
      <c r="OW281" s="865">
        <f>ROUNDUP(SUM(
IF(AND(LB281='DD FD'!$J$5,LD281='DD FD'!$AI$3),LC281,0),
IF(AND(LL281='DD FD'!$J$5,LN281='DD FD'!$AI$3),LM281,0),
IF(AND(LV281='DD FD'!$J$5,LX281='DD FD'!$AI$3),LW281,0),
IF(AND(MF281='DD FD'!$J$5,MH281='DD FD'!$AI$3),MG281,0),
IF(AND(MQ281='DD FD'!$J$5,MS281='DD FD'!$AI$3),MR281,0),
IF(AND(NB281='DD FD'!$J$5,ND281='DD FD'!$AI$3),NC281,0),
IF(AND(NM281='DD FD'!$J$5,NO281='DD FD'!$AI$3),NN281,0),
IF(AND(NX281='DD FD'!$J$5,NZ281='DD FD'!$AI$3),NY281,0),
IF(AND(OI281='DD FD'!$J$5,OK281='DD FD'!$AI$3),OJ281,0),
),2)</f>
        <v>0</v>
      </c>
      <c r="OX281" s="865">
        <f>ROUNDUP(SUM(
IF(AND(LB281='DD FD'!$J$9,LD281='DD FD'!$AI$3),LC281,0),
IF(AND(LL281='DD FD'!$J$9,LN281='DD FD'!$AI$3),LM281,0),
IF(AND(LV281='DD FD'!$J$9,LX281='DD FD'!$AI$3),LW281,0),
IF(AND(MF281='DD FD'!$J$9,MH281='DD FD'!$AI$3),MG281,0),
IF(AND(MQ281='DD FD'!$J$9,MS281='DD FD'!$AI$3),MR281,0),
IF(AND(NB281='DD FD'!$J$9,ND281='DD FD'!$AI$3),NC281,0),
IF(AND(NM281='DD FD'!$J$9,NO281='DD FD'!$AI$3),NN281,0),
IF(AND(NX281='DD FD'!$J$9,NZ281='DD FD'!$AI$3),NY281,0),
IF(AND(OI281='DD FD'!$J$9,OK281='DD FD'!$AI$3),OJ281,0),
),2)</f>
        <v>0</v>
      </c>
      <c r="OY281" s="865">
        <f>ROUNDUP(SUM(
IF(AND(LB281='DD FD'!$J$4,LD281='DD FD'!$AI$3),LC281,0),
IF(AND(LL281='DD FD'!$J$4,LN281='DD FD'!$AI$3),LM281,0),
IF(AND(LV281='DD FD'!$J$4,LX281='DD FD'!$AI$3),LW281,0),
IF(AND(MF281='DD FD'!$J$4,MH281='DD FD'!$AI$3),MG281,0),
IF(AND(MQ281='DD FD'!$J$4,MS281='DD FD'!$AI$3),MR281,0),
IF(AND(NB281='DD FD'!$J$4,ND281='DD FD'!$AI$3),NC281,0),
IF(AND(NM281='DD FD'!$J$4,NO281='DD FD'!$AI$3),NN281,0),
IF(AND(NX281='DD FD'!$J$4,NZ281='DD FD'!$AI$3),NY281,0),
IF(AND(OI281='DD FD'!$J$4,OK281='DD FD'!$AI$3),OJ281,0),
),2)</f>
        <v>0</v>
      </c>
      <c r="OZ281" s="867">
        <f>ROUNDUP(SUM(
IF(AND(LB281='DD FD'!$J$11,LD281='DD FD'!$AI$3),LC281,0),
IF(AND(LL281='DD FD'!$J$11,LN281='DD FD'!$AI$3),LM281,0),
IF(AND(LV281='DD FD'!$J$11,LX281='DD FD'!$AI$3),LW281,0),
IF(AND(MF281='DD FD'!$J$11,MH281='DD FD'!$AI$3),MG281,0),
IF(AND(MQ281='DD FD'!$J$11,MS281='DD FD'!$AI$3),MR281,0),
IF(AND(NB281='DD FD'!$J$11,ND281='DD FD'!$AI$3),NC281,0),
IF(AND(NM281='DD FD'!$J$11,NO281='DD FD'!$AI$3),NN281,0),
IF(AND(NX281='DD FD'!$J$11,NZ281='DD FD'!$AI$3),NY281,0),
IF(AND(OI281='DD FD'!$J$11,OK281='DD FD'!$AI$3),OJ281,0),
),2)</f>
        <v>0</v>
      </c>
    </row>
    <row r="282" spans="1:416">
      <c r="A282" s="663"/>
      <c r="B282" s="182"/>
      <c r="C282" s="282"/>
      <c r="D282" s="282"/>
      <c r="E282" s="183"/>
      <c r="F282" s="355"/>
      <c r="G282" s="359"/>
      <c r="H282" s="664"/>
      <c r="I282" s="173"/>
      <c r="J282" s="161" t="str">
        <f t="shared" si="108"/>
        <v/>
      </c>
      <c r="K282" s="633" t="str">
        <f t="shared" si="125"/>
        <v/>
      </c>
      <c r="L282" s="636"/>
      <c r="M282" s="124" t="str">
        <f t="shared" si="126"/>
        <v/>
      </c>
      <c r="N282" s="125" t="str">
        <f t="shared" si="109"/>
        <v/>
      </c>
      <c r="O282" s="175"/>
      <c r="P282" s="175"/>
      <c r="Q282" s="126" t="str">
        <f t="shared" si="127"/>
        <v/>
      </c>
      <c r="R282" s="184"/>
      <c r="S282" s="184"/>
      <c r="T282" s="182"/>
      <c r="U282" s="182"/>
      <c r="V282" s="182"/>
      <c r="W282" s="358"/>
      <c r="X282" s="182"/>
      <c r="Y282" s="183"/>
      <c r="Z282" s="123"/>
      <c r="AA282" s="176"/>
      <c r="AB282" s="176"/>
      <c r="AC282" s="176"/>
      <c r="AD282" s="176"/>
      <c r="AE282" s="176"/>
      <c r="AF282" s="176"/>
      <c r="AG282" s="127" t="str">
        <f t="shared" si="128"/>
        <v/>
      </c>
      <c r="AH282" s="127" t="str">
        <f t="shared" si="129"/>
        <v/>
      </c>
      <c r="AI282" s="370"/>
      <c r="AJ282" s="635"/>
      <c r="AK282" s="619" t="str">
        <f t="shared" si="130"/>
        <v/>
      </c>
      <c r="AL282" s="124" t="str">
        <f t="shared" si="110"/>
        <v/>
      </c>
      <c r="AM282" s="124" t="str">
        <f t="shared" si="111"/>
        <v/>
      </c>
      <c r="AN282" s="124" t="str">
        <f t="shared" si="112"/>
        <v/>
      </c>
      <c r="AO282" s="124" t="str">
        <f t="shared" si="113"/>
        <v/>
      </c>
      <c r="AP282" s="184"/>
      <c r="AQ282" s="182"/>
      <c r="AR282" s="182"/>
      <c r="AS282" s="182"/>
      <c r="AT282" s="182"/>
      <c r="AU282" s="127" t="str">
        <f t="shared" si="114"/>
        <v/>
      </c>
      <c r="AV282" s="354"/>
      <c r="AW282" s="127" t="str">
        <f t="shared" si="115"/>
        <v/>
      </c>
      <c r="AX282" s="144" t="str">
        <f t="shared" si="116"/>
        <v/>
      </c>
      <c r="AY282" s="182"/>
      <c r="AZ282" s="23"/>
      <c r="BA282" s="23"/>
      <c r="BB282" s="183"/>
      <c r="BC282" s="622"/>
      <c r="BD282" s="649" t="str">
        <f t="shared" si="131"/>
        <v/>
      </c>
      <c r="BE282" s="354"/>
      <c r="BF282" s="192" t="str">
        <f t="shared" si="132"/>
        <v/>
      </c>
      <c r="BG282" s="159"/>
      <c r="BH282" s="159"/>
      <c r="BI282" s="182"/>
      <c r="BJ282" s="194"/>
      <c r="BK282" s="194"/>
      <c r="BL282" s="194"/>
      <c r="BM282" s="127" t="str">
        <f t="shared" si="117"/>
        <v/>
      </c>
      <c r="BN282" s="194"/>
      <c r="BO282" s="178" t="str">
        <f t="shared" si="118"/>
        <v/>
      </c>
      <c r="BP282" s="191"/>
      <c r="BQ282" s="182"/>
      <c r="BR282" s="23"/>
      <c r="BS282" s="23"/>
      <c r="BT282" s="23"/>
      <c r="BU282" s="651"/>
      <c r="BV282" s="647"/>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633" t="str">
        <f t="shared" si="133"/>
        <v/>
      </c>
      <c r="DY282" s="736"/>
      <c r="DZ282" s="334"/>
      <c r="EA282" s="736"/>
      <c r="EB282" s="197"/>
      <c r="EC282" s="194"/>
      <c r="ED282" s="197"/>
      <c r="EE282" s="197"/>
      <c r="EF282" s="194"/>
      <c r="EG282" s="194"/>
      <c r="EH282" s="194"/>
      <c r="EI282" s="123" t="str">
        <f t="shared" si="119"/>
        <v/>
      </c>
      <c r="EJ282" s="194"/>
      <c r="EK282" s="620" t="str">
        <f t="shared" si="120"/>
        <v/>
      </c>
      <c r="EL282" s="756"/>
      <c r="EM282" s="620" t="str">
        <f t="shared" si="134"/>
        <v/>
      </c>
      <c r="EN282" s="733"/>
      <c r="EO282" s="163"/>
      <c r="EP282" s="163"/>
      <c r="EQ282" s="163"/>
      <c r="ER282" s="163"/>
      <c r="ES282" s="163"/>
      <c r="ET282" s="163"/>
      <c r="EU282" s="163"/>
      <c r="EV282" s="163"/>
      <c r="EW282" s="163"/>
      <c r="EX282" s="163"/>
      <c r="EY282" s="163"/>
      <c r="EZ282" s="163"/>
      <c r="FA282" s="163"/>
      <c r="FB282" s="163"/>
      <c r="FC282" s="742"/>
      <c r="FD282" s="648" t="str">
        <f t="shared" si="121"/>
        <v/>
      </c>
      <c r="FE282" s="183"/>
      <c r="FF282" s="201"/>
      <c r="FG282" s="201"/>
      <c r="FH282" s="201"/>
      <c r="FI282" s="201"/>
      <c r="FJ282" s="201"/>
      <c r="FK282" s="201"/>
      <c r="FL282" s="182"/>
      <c r="FM282" s="182"/>
      <c r="FN282" s="334"/>
      <c r="FO282" s="123" t="str">
        <f t="shared" si="122"/>
        <v/>
      </c>
      <c r="FP282" s="889" t="str">
        <f>IF(Table1[[#This Row],[Baumwollanteil (in %)]]&lt;&gt;"","05","")</f>
        <v/>
      </c>
      <c r="FQ282" s="999"/>
      <c r="FR282" s="179" t="str">
        <f t="shared" si="123"/>
        <v/>
      </c>
      <c r="FS282" s="175"/>
      <c r="FT282" s="175"/>
      <c r="FU282" s="175"/>
      <c r="FV282" s="745" t="str">
        <f t="shared" si="124"/>
        <v/>
      </c>
      <c r="FZ282" s="24"/>
      <c r="GA282" s="24"/>
      <c r="GC282" s="1010" t="str">
        <f>IF(Table1[[#This Row],[Global Trade Item Number (GTIN)]]="","",Table1[[#This Row],[Global Trade Item Number (GTIN)]])</f>
        <v/>
      </c>
      <c r="GD282" s="790" t="str">
        <f>IF(Table1[[#This Row],[WAWI-Nr./ Kreditoren-Nummer
(ASDV)]]&lt;&gt;"",Table1[[#This Row],[WAWI-Nr./ Kreditoren-Nummer
(ASDV)]],"")</f>
        <v/>
      </c>
      <c r="GE282" s="190"/>
      <c r="GF282" s="790" t="str">
        <f>IF(Table1[[#This Row],[Gültig ab (Datum)]]&lt;&gt;"","31.12.9999","")</f>
        <v/>
      </c>
      <c r="GG282" s="190"/>
      <c r="GH282" s="190"/>
      <c r="GI282" s="616"/>
      <c r="GJ282" s="765"/>
      <c r="GK282" s="763"/>
      <c r="GL282" s="617"/>
      <c r="GM282" s="617"/>
      <c r="GN282" s="617"/>
      <c r="GO282" s="617"/>
      <c r="GP282" s="617"/>
      <c r="GQ282" s="775"/>
      <c r="GR282" s="771"/>
      <c r="GS282" s="159"/>
      <c r="GT282" s="610"/>
      <c r="GU282" s="610"/>
      <c r="GV282" s="610"/>
      <c r="GW282" s="610"/>
      <c r="GX282" s="610"/>
      <c r="GY282" s="610"/>
      <c r="GZ282" s="610"/>
      <c r="HA282" s="610"/>
      <c r="HB282" s="771"/>
      <c r="HC282" s="610"/>
      <c r="HD282" s="610"/>
      <c r="HE282" s="610"/>
      <c r="HF282" s="610"/>
      <c r="HG282" s="610"/>
      <c r="HH282" s="610"/>
      <c r="HI282" s="610"/>
      <c r="HJ282" s="610"/>
      <c r="HK282" s="610"/>
      <c r="HL282" s="771"/>
      <c r="HM282" s="610"/>
      <c r="HN282" s="610"/>
      <c r="HO282" s="610"/>
      <c r="HP282" s="610"/>
      <c r="HQ282" s="610"/>
      <c r="HR282" s="610"/>
      <c r="HS282" s="610"/>
      <c r="HT282" s="610"/>
      <c r="HU282" s="610"/>
      <c r="HV282" s="771"/>
      <c r="HW282" s="610"/>
      <c r="HX282" s="610"/>
      <c r="HY282" s="610"/>
      <c r="HZ282" s="610"/>
      <c r="IA282" s="610"/>
      <c r="IB282" s="610"/>
      <c r="IC282" s="610"/>
      <c r="ID282" s="610"/>
      <c r="IE282" s="610"/>
      <c r="IF282" s="610"/>
      <c r="IG282" s="771"/>
      <c r="IH282" s="610"/>
      <c r="II282" s="610"/>
      <c r="IJ282" s="610"/>
      <c r="IK282" s="610"/>
      <c r="IL282" s="610"/>
      <c r="IM282" s="610"/>
      <c r="IN282" s="610"/>
      <c r="IO282" s="610"/>
      <c r="IP282" s="610"/>
      <c r="IQ282" s="610"/>
      <c r="IR282" s="771"/>
      <c r="IS282" s="610"/>
      <c r="IT282" s="610"/>
      <c r="IU282" s="610"/>
      <c r="IV282" s="610"/>
      <c r="IW282" s="610"/>
      <c r="IX282" s="610"/>
      <c r="IY282" s="610"/>
      <c r="IZ282" s="610"/>
      <c r="JA282" s="610"/>
      <c r="JB282" s="610"/>
      <c r="JC282" s="771"/>
      <c r="JD282" s="610"/>
      <c r="JE282" s="610"/>
      <c r="JF282" s="610"/>
      <c r="JG282" s="610"/>
      <c r="JH282" s="610"/>
      <c r="JI282" s="610"/>
      <c r="JJ282" s="610"/>
      <c r="JK282" s="610"/>
      <c r="JL282" s="610"/>
      <c r="JM282" s="827"/>
      <c r="JN282" s="771"/>
      <c r="JO282" s="610"/>
      <c r="JP282" s="610"/>
      <c r="JQ282" s="610"/>
      <c r="JR282" s="610"/>
      <c r="JS282" s="610"/>
      <c r="JT282" s="610"/>
      <c r="JU282" s="610"/>
      <c r="JV282" s="610"/>
      <c r="JW282" s="610"/>
      <c r="JX282" s="610"/>
      <c r="JY282" s="771"/>
      <c r="JZ282" s="610"/>
      <c r="KA282" s="610"/>
      <c r="KB282" s="610"/>
      <c r="KC282" s="610"/>
      <c r="KD282" s="610"/>
      <c r="KE282" s="610"/>
      <c r="KF282" s="610"/>
      <c r="KG282" s="610"/>
      <c r="KH282" s="610"/>
      <c r="KI282" s="610"/>
      <c r="KL282" s="803" t="str">
        <f>IF(Table1[[#This Row],[GTIN]]&lt;&gt;"",Table1[[#This Row],[GTIN]],"")</f>
        <v/>
      </c>
      <c r="KM282" s="804" t="str">
        <f>Table1[[#This Row],[Kreditor]]</f>
        <v/>
      </c>
      <c r="KN282" s="805" t="str">
        <f>IF(Table1[[#This Row],[Gültig ab (Datum)]]&lt;&gt;"",Table1[[#This Row],[Gültig ab (Datum)]],"")</f>
        <v/>
      </c>
      <c r="KO282" s="805" t="str">
        <f>Table1[[#This Row],[Gültig bis]]</f>
        <v/>
      </c>
      <c r="KP282" s="818" t="str">
        <f>IF(Table1[[#This Row],[Artikel verpackt? 
(X=Ja)]]="","",Table1[[#This Row],[Artikel verpackt? 
(X=Ja)]])</f>
        <v/>
      </c>
      <c r="KQ282" s="806" t="str">
        <f>IF(Table1[[#This Row],[Verpackung recyclingfähig?
(X=Ja)]]="","",Table1[[#This Row],[Verpackung recyclingfähig?
(X=Ja)]])</f>
        <v/>
      </c>
      <c r="KR282" s="807"/>
      <c r="KS282" s="808"/>
      <c r="KT282" s="809"/>
      <c r="KU282" s="809"/>
      <c r="KV282" s="809"/>
      <c r="KW282" s="809"/>
      <c r="KX282" s="809"/>
      <c r="KY282" s="809"/>
      <c r="KZ282" s="810"/>
      <c r="LA282" s="811" t="str">
        <f>IF(Table1[[#This Row],[Hauptkörper - B1 - Art]]="","",VLOOKUP(Table1[[#This Row],[Hauptkörper - B1 - Art]],'DD FD'!B:C,2,FALSE))</f>
        <v/>
      </c>
      <c r="LB282" s="812" t="str">
        <f>IF(Table1[[#This Row],[Hauptkörper - B1 - Fraktion]]="","",VLOOKUP(Table1[[#This Row],[Hauptkörper - B1 - Fraktion]],'DD FD'!H:J,3,FALSE))</f>
        <v/>
      </c>
      <c r="LC282" s="809" t="str">
        <f>IF(Table1[[#This Row],[Hauptkörper - B1 - Gewicht
(in G)]]="","",Table1[[#This Row],[Hauptkörper - B1 - Gewicht
(in G)]])</f>
        <v/>
      </c>
      <c r="LD282" s="809" t="str">
        <f>IF(Table1[[#This Row],[Hauptkörper - B1 - Lizenzierungs-pflichtig? (X=Ja)]]="","",Table1[[#This Row],[Hauptkörper - B1 - Lizenzierungs-pflichtig? (X=Ja)]])</f>
        <v/>
      </c>
      <c r="LE282" s="812" t="str">
        <f>IF(Table1[[#This Row],[Hauptkörper - B1 - Virgin Material]]="","",VLOOKUP(Table1[[#This Row],[Hauptkörper - B1 - Virgin Material]],'DD FD'!AJ:AK,2,FALSE))</f>
        <v/>
      </c>
      <c r="LF282" s="813" t="str">
        <f>IF(Table1[[#This Row],[Hauptkörper - B1 - Virgin Material Anteil (in %)]]="","",Table1[[#This Row],[Hauptkörper - B1 - Virgin Material Anteil (in %)]])</f>
        <v/>
      </c>
      <c r="LG282" s="812" t="str">
        <f>IF(Table1[[#This Row],[Hauptkörper - B1 - Recyceltes Material]]="","",VLOOKUP(Table1[[#This Row],[Hauptkörper - B1 - Recyceltes Material]],'DD FD'!AL:AM,2,FALSE))</f>
        <v/>
      </c>
      <c r="LH282" s="813" t="str">
        <f>IF(Table1[[#This Row],[Hauptkörper - B1 - Recyceltes Material Anteil (in %)]]="","",Table1[[#This Row],[Hauptkörper - B1 - Recyceltes Material Anteil (in %)]])</f>
        <v/>
      </c>
      <c r="LI282" s="814" t="str">
        <f>IF(Table1[[#This Row],[Hauptkörper - B1 - Beschichtung]]="","",VLOOKUP(Table1[[#This Row],[Hauptkörper - B1 - Beschichtung]],'DD FD'!AE:AF,2,FALSE))</f>
        <v/>
      </c>
      <c r="LJ282" s="815" t="str">
        <f>IF(Table1[[#This Row],[Hauptkörper - B1 - Beschichtung Anteil (in %)]]="","",Table1[[#This Row],[Hauptkörper - B1 - Beschichtung Anteil (in %)]])</f>
        <v/>
      </c>
      <c r="LK282" s="811" t="str">
        <f>IF(Table1[[#This Row],[Hauptkörper - B2 - Art]]="","",VLOOKUP(Table1[[#This Row],[Hauptkörper - B2 - Art]],'DD FD'!B:C,2,FALSE))</f>
        <v/>
      </c>
      <c r="LL282" s="812" t="str">
        <f>IF(Table1[[#This Row],[Hauptkörper - B2 - Fraktion]]="","",VLOOKUP(Table1[[#This Row],[Hauptkörper - B2 - Fraktion]],'DD FD'!H:J,3,FALSE))</f>
        <v/>
      </c>
      <c r="LM282" s="809" t="str">
        <f>IF(Table1[[#This Row],[Hauptkörper - B2 - Gewicht
(in G)]]="","",Table1[[#This Row],[Hauptkörper - B2 - Gewicht
(in G)]])</f>
        <v/>
      </c>
      <c r="LN282" s="809" t="str">
        <f>IF(Table1[[#This Row],[Hauptkörper - B2 - Lizenzierungs-pflichtig? (X=Ja)]]="","",Table1[[#This Row],[Hauptkörper - B2 - Lizenzierungs-pflichtig? (X=Ja)]])</f>
        <v/>
      </c>
      <c r="LO282" s="812" t="str">
        <f>IF(Table1[[#This Row],[Hauptkörper - B2 - Virgin Material]]="","",VLOOKUP(Table1[[#This Row],[Hauptkörper - B2 - Virgin Material]],'DD FD'!AJ:AK,2,FALSE))</f>
        <v/>
      </c>
      <c r="LP282" s="813" t="str">
        <f>IF(Table1[[#This Row],[Hauptkörper - B2 - Virgin Material Anteil (in %)]]="","",Table1[[#This Row],[Hauptkörper - B2 - Virgin Material Anteil (in %)]])</f>
        <v/>
      </c>
      <c r="LQ282" s="812" t="str">
        <f>IF(Table1[[#This Row],[Hauptkörper - B2 - Recyceltes Material]]="","",VLOOKUP(Table1[[#This Row],[Hauptkörper - B2 - Recyceltes Material]],'DD FD'!AL:AM,2,FALSE))</f>
        <v/>
      </c>
      <c r="LR282" s="813" t="str">
        <f>IF(Table1[[#This Row],[Hauptkörper - B2 - Recyceltes Material Anteil (in %)]]="","",Table1[[#This Row],[Hauptkörper - B2 - Recyceltes Material Anteil (in %)]])</f>
        <v/>
      </c>
      <c r="LS282" s="812" t="str">
        <f>IF(Table1[[#This Row],[Hauptkörper - B2 - Beschichtung]]="","",VLOOKUP(Table1[[#This Row],[Hauptkörper - B2 - Beschichtung]],'DD FD'!AE:AF,2,FALSE))</f>
        <v/>
      </c>
      <c r="LT282" s="815" t="str">
        <f>IF(Table1[[#This Row],[Hauptkörper - B2 - Beschichtung Anteil (in %)]]="","",Table1[[#This Row],[Hauptkörper - B2 - Beschichtung Anteil (in %)]])</f>
        <v/>
      </c>
      <c r="LU282" s="811" t="str">
        <f>IF(Table1[[#This Row],[Hauptkörper - B3 - Art]]="","",VLOOKUP(Table1[[#This Row],[Hauptkörper - B3 - Art]],'DD FD'!B:C,2,FALSE))</f>
        <v/>
      </c>
      <c r="LV282" s="812" t="str">
        <f>IF(Table1[[#This Row],[Hauptkörper - B3 - Fraktion]]="","",VLOOKUP(Table1[[#This Row],[Hauptkörper - B3 - Fraktion]],'DD FD'!H:J,3,FALSE))</f>
        <v/>
      </c>
      <c r="LW282" s="809" t="str">
        <f>IF(Table1[[#This Row],[Hauptkörper - B3 - Gewicht
(in G)]]="","",Table1[[#This Row],[Hauptkörper - B3 - Gewicht
(in G)]])</f>
        <v/>
      </c>
      <c r="LX282" s="809" t="str">
        <f>IF(Table1[[#This Row],[Hauptkörper - B3 - Lizenzierungs-pflichtig? (X=Ja)]]="","",Table1[[#This Row],[Hauptkörper - B3 - Lizenzierungs-pflichtig? (X=Ja)]])</f>
        <v/>
      </c>
      <c r="LY282" s="812" t="str">
        <f>IF(Table1[[#This Row],[Hauptkörper - B3 - Virgin Material]]="","",VLOOKUP(Table1[[#This Row],[Hauptkörper - B3 - Virgin Material]],'DD FD'!AJ:AK,2,FALSE))</f>
        <v/>
      </c>
      <c r="LZ282" s="813" t="str">
        <f>IF(Table1[[#This Row],[Hauptkörper - B3 - Virgin Material Anteil (in %)]]="","",Table1[[#This Row],[Hauptkörper - B3 - Virgin Material Anteil (in %)]])</f>
        <v/>
      </c>
      <c r="MA282" s="812" t="str">
        <f>IF(Table1[[#This Row],[Hauptkörper - B3 - Recyceltes Material]]="","",VLOOKUP(Table1[[#This Row],[Hauptkörper - B3 - Recyceltes Material]],'DD FD'!AL:AM,2,FALSE))</f>
        <v/>
      </c>
      <c r="MB282" s="813" t="str">
        <f>IF(Table1[[#This Row],[Hauptkörper - B3 - Recyceltes Material Anteil (in %)]]="","",Table1[[#This Row],[Hauptkörper - B3 - Recyceltes Material Anteil (in %)]])</f>
        <v/>
      </c>
      <c r="MC282" s="812" t="str">
        <f>IF(Table1[[#This Row],[Hauptkörper - B3 - Beschichtung]]="","",VLOOKUP(Table1[[#This Row],[Hauptkörper - B3 - Beschichtung]],'DD FD'!AE:AF,2,FALSE))</f>
        <v/>
      </c>
      <c r="MD282" s="815" t="str">
        <f>IF(Table1[[#This Row],[Hauptkörper - B3 - Beschichtung Anteil (in %)]]="","",Table1[[#This Row],[Hauptkörper - B3 - Beschichtung Anteil (in %)]])</f>
        <v/>
      </c>
      <c r="ME282" s="811" t="str">
        <f>IF(Table1[[#This Row],[Verschluss - B1 - Art]]="","",VLOOKUP(Table1[[#This Row],[Verschluss - B1 - Art]],'DD FD'!D:E,2,FALSE))</f>
        <v/>
      </c>
      <c r="MF282" s="812" t="str">
        <f>IF(Table1[[#This Row],[Verschluss - B1 - Fraktion]]="","",VLOOKUP(Table1[[#This Row],[Verschluss - B1 - Fraktion]],'DD FD'!H:J,3,FALSE))</f>
        <v/>
      </c>
      <c r="MG282" s="809" t="str">
        <f>IF(Table1[[#This Row],[Verschluss - B1 - Gewicht (in G)]]="","",Table1[[#This Row],[Verschluss - B1 - Gewicht (in G)]])</f>
        <v/>
      </c>
      <c r="MH282" s="809" t="str">
        <f>IF(Table1[[#This Row],[Verschluss - B1 - Lizenzierungs-pflichtig? (X=Ja)]]="","",Table1[[#This Row],[Verschluss - B1 - Lizenzierungs-pflichtig? (X=Ja)]])</f>
        <v/>
      </c>
      <c r="MI282" s="809" t="str">
        <f>IF(Table1[[#This Row],[Verschluss - B1 - Trennbar vom Hauptkörper? (X=Ja)]]="","",Table1[[#This Row],[Verschluss - B1 - Trennbar vom Hauptkörper? (X=Ja)]])</f>
        <v/>
      </c>
      <c r="MJ282" s="812" t="str">
        <f>IF(Table1[[#This Row],[Verschluss - B1 - Virgin Material]]="","",VLOOKUP(Table1[[#This Row],[Verschluss - B1 - Virgin Material]],'DD FD'!AJ:AK,2,FALSE))</f>
        <v/>
      </c>
      <c r="MK282" s="813" t="str">
        <f>IF(Table1[[#This Row],[Verschluss - B1 - Virgin Material Anteil (in %)]]="","",Table1[[#This Row],[Verschluss - B1 - Virgin Material Anteil (in %)]])</f>
        <v/>
      </c>
      <c r="ML282" s="812" t="str">
        <f>IF(Table1[[#This Row],[Verschluss - B1 - Recyceltes Material]]="","",VLOOKUP(Table1[[#This Row],[Verschluss - B1 - Recyceltes Material]],'DD FD'!AL:AM,2,FALSE))</f>
        <v/>
      </c>
      <c r="MM282" s="813" t="str">
        <f>IF(Table1[[#This Row],[Verschluss - B1 - Recyceltes Material Anteil (in %)]]="","",Table1[[#This Row],[Verschluss - B1 - Recyceltes Material Anteil (in %)]])</f>
        <v/>
      </c>
      <c r="MN282" s="812" t="str">
        <f>IF(Table1[[#This Row],[Verschluss - B1 - Beschichtung]]="","",VLOOKUP(Table1[[#This Row],[Verschluss - B1 - Beschichtung]],'DD FD'!AE:AF,2,FALSE))</f>
        <v/>
      </c>
      <c r="MO282" s="815" t="str">
        <f>IF(Table1[[#This Row],[Verschluss - B1 - Beschichtung Anteil (in %)]]="","",Table1[[#This Row],[Verschluss - B1 - Beschichtung Anteil (in %)]])</f>
        <v/>
      </c>
      <c r="MP282" s="811" t="str">
        <f>IF(Table1[[#This Row],[Verschluss - B2 - Art]]="","",VLOOKUP(Table1[[#This Row],[Verschluss - B2 - Art]],'DD FD'!D:E,2,FALSE))</f>
        <v/>
      </c>
      <c r="MQ282" s="812" t="str">
        <f>IF(Table1[[#This Row],[Verschluss - B2 - Fraktion]]="","",VLOOKUP(Table1[[#This Row],[Verschluss - B2 - Fraktion]],'DD FD'!H:J,3,FALSE))</f>
        <v/>
      </c>
      <c r="MR282" s="809" t="str">
        <f>IF(Table1[[#This Row],[Verschluss - B2 - Gewicht (in G)]]="","",Table1[[#This Row],[Verschluss - B2 - Gewicht (in G)]])</f>
        <v/>
      </c>
      <c r="MS282" s="809" t="str">
        <f>IF(Table1[[#This Row],[Verschluss - B2 - Lizenzierungs-pflichtig? (X=Ja)]]="","",Table1[[#This Row],[Verschluss - B2 - Lizenzierungs-pflichtig? (X=Ja)]])</f>
        <v/>
      </c>
      <c r="MT282" s="809" t="str">
        <f>IF(Table1[[#This Row],[Verschluss - B2 - Trennbar vom Hauptkörper? (X=Ja)]]="","",Table1[[#This Row],[Verschluss - B2 - Trennbar vom Hauptkörper? (X=Ja)]])</f>
        <v/>
      </c>
      <c r="MU282" s="812" t="str">
        <f>IF(Table1[[#This Row],[Verschluss - B2 - Virgin Material]]="","",VLOOKUP(Table1[[#This Row],[Verschluss - B2 - Virgin Material]],'DD FD'!AJ:AK,2,FALSE))</f>
        <v/>
      </c>
      <c r="MV282" s="813" t="str">
        <f>IF(Table1[[#This Row],[Verschluss - B2 - Virgin Material Anteil (in %)]]="","",Table1[[#This Row],[Verschluss - B2 - Virgin Material Anteil (in %)]])</f>
        <v/>
      </c>
      <c r="MW282" s="812" t="str">
        <f>IF(Table1[[#This Row],[Verschluss - B2 - Recyceltes Material]]="","",VLOOKUP(Table1[[#This Row],[Verschluss - B2 - Recyceltes Material]],'DD FD'!AL:AM,2,FALSE))</f>
        <v/>
      </c>
      <c r="MX282" s="813" t="str">
        <f>IF(Table1[[#This Row],[Verschluss - B2 - Recyceltes Material Anteil (in %)]]="","",Table1[[#This Row],[Verschluss - B2 - Recyceltes Material Anteil (in %)]])</f>
        <v/>
      </c>
      <c r="MY282" s="812" t="str">
        <f>IF(Table1[[#This Row],[Verschluss - B2 - Beschichtung]]="","",VLOOKUP(Table1[[#This Row],[Verschluss - B2 - Beschichtung]],'DD FD'!AE:AF,2,FALSE))</f>
        <v/>
      </c>
      <c r="MZ282" s="815" t="str">
        <f>IF(Table1[[#This Row],[Verschluss - B2 - Beschichtung Anteil (in %)]]="","",Table1[[#This Row],[Verschluss - B2 - Beschichtung Anteil (in %)]])</f>
        <v/>
      </c>
      <c r="NA282" s="811" t="str">
        <f>IF(Table1[[#This Row],[Verschluss - B3 - Art]]="","",VLOOKUP(Table1[[#This Row],[Verschluss - B3 - Art]],'DD FD'!D:E,2,FALSE))</f>
        <v/>
      </c>
      <c r="NB282" s="812" t="str">
        <f>IF(Table1[[#This Row],[Verschluss - B3 - Fraktion]]="","",VLOOKUP(Table1[[#This Row],[Verschluss - B3 - Fraktion]],'DD FD'!H:J,3,FALSE))</f>
        <v/>
      </c>
      <c r="NC282" s="809" t="str">
        <f>IF(Table1[[#This Row],[Verschluss - B3 - Gewicht (in G)]]="","",Table1[[#This Row],[Verschluss - B3 - Gewicht (in G)]])</f>
        <v/>
      </c>
      <c r="ND282" s="809" t="str">
        <f>IF(Table1[[#This Row],[Verschluss - B3 - Lizenzierungs-pflichtig? (X=Ja)]]="","",Table1[[#This Row],[Verschluss - B3 - Lizenzierungs-pflichtig? (X=Ja)]])</f>
        <v/>
      </c>
      <c r="NE282" s="809" t="str">
        <f>IF(Table1[[#This Row],[Verschluss - B3 - Trennbar vom Hauptkörper? (X=Ja)]]="","",Table1[[#This Row],[Verschluss - B3 - Trennbar vom Hauptkörper? (X=Ja)]])</f>
        <v/>
      </c>
      <c r="NF282" s="812" t="str">
        <f>IF(Table1[[#This Row],[Verschluss - B3 - Virgin Material]]="","",VLOOKUP(Table1[[#This Row],[Verschluss - B3 - Virgin Material]],'DD FD'!AJ:AK,2,FALSE))</f>
        <v/>
      </c>
      <c r="NG282" s="813" t="str">
        <f>IF(Table1[[#This Row],[Verschluss - B3 - Virgin Material Anteil (in %)]]="","",Table1[[#This Row],[Verschluss - B3 - Virgin Material Anteil (in %)]])</f>
        <v/>
      </c>
      <c r="NH282" s="812" t="str">
        <f>IF(Table1[[#This Row],[Verschluss - B3 - Recyceltes Material]]="","",VLOOKUP(Table1[[#This Row],[Verschluss - B3 - Recyceltes Material]],'DD FD'!AL:AM,2,FALSE))</f>
        <v/>
      </c>
      <c r="NI282" s="813" t="str">
        <f>IF(Table1[[#This Row],[Verschluss - B3 - Recyceltes Material Anteil (in %)]]="","",Table1[[#This Row],[Verschluss - B3 - Recyceltes Material Anteil (in %)]])</f>
        <v/>
      </c>
      <c r="NJ282" s="812" t="str">
        <f>IF(Table1[[#This Row],[Verschluss - B3 - Beschichtung]]="","",VLOOKUP(Table1[[#This Row],[Verschluss - B3 - Beschichtung]],'DD FD'!AE:AF,2,FALSE))</f>
        <v/>
      </c>
      <c r="NK282" s="815" t="str">
        <f>IF(Table1[[#This Row],[Verschluss - B3 - Beschichtung Anteil (in %)]]="","",Table1[[#This Row],[Verschluss - B3 - Beschichtung Anteil (in %)]])</f>
        <v/>
      </c>
      <c r="NL282" s="811" t="str">
        <f>IF(Table1[[#This Row],[Etikett - B1 - Art]]="","",VLOOKUP(Table1[[#This Row],[Etikett - B1 - Art]],'DD FD'!F:G,2,FALSE))</f>
        <v/>
      </c>
      <c r="NM282" s="812" t="str">
        <f>IF(Table1[[#This Row],[Etikett - B1 - Fraktion]]="","",VLOOKUP(Table1[[#This Row],[Etikett - B1 - Fraktion]],'DD FD'!H:J,3,FALSE))</f>
        <v/>
      </c>
      <c r="NN282" s="809" t="str">
        <f>IF(Table1[[#This Row],[Etikett - B1 - Gewicht (in G)]]="","",Table1[[#This Row],[Etikett - B1 - Gewicht (in G)]])</f>
        <v/>
      </c>
      <c r="NO282" s="809" t="str">
        <f>IF(Table1[[#This Row],[Etikett - B1 - Lizenzierungs-pflichtig? (X=Ja)]]="","",Table1[[#This Row],[Etikett - B1 - Lizenzierungs-pflichtig? (X=Ja)]])</f>
        <v/>
      </c>
      <c r="NP282" s="809" t="str">
        <f>IF(Table1[[#This Row],[Etikett - B1 - Trennbar vom Hauptkörper? (X=Ja)]]="","",Table1[[#This Row],[Etikett - B1 - Trennbar vom Hauptkörper? (X=Ja)]])</f>
        <v/>
      </c>
      <c r="NQ282" s="812" t="str">
        <f>IF(Table1[[#This Row],[Etikett - B1 - Virgin Material]]="","",VLOOKUP(Table1[[#This Row],[Etikett - B1 - Virgin Material]],'DD FD'!AJ:AK,2,FALSE))</f>
        <v/>
      </c>
      <c r="NR282" s="813" t="str">
        <f>IF(Table1[[#This Row],[Etikett - B1 - Virgin Material Anteil (in %)]]="","",Table1[[#This Row],[Etikett - B1 - Virgin Material Anteil (in %)]])</f>
        <v/>
      </c>
      <c r="NS282" s="812" t="str">
        <f>IF(Table1[[#This Row],[Etikett - B1 - Recyceltes Material]]="","",VLOOKUP(Table1[[#This Row],[Etikett - B1 - Recyceltes Material]],'DD FD'!AL:AM,2,FALSE))</f>
        <v/>
      </c>
      <c r="NT282" s="813" t="str">
        <f>IF(Table1[[#This Row],[Etikett - B1 - Recyceltes Material Anteil (in %)]]="","",Table1[[#This Row],[Etikett - B1 - Recyceltes Material Anteil (in %)]])</f>
        <v/>
      </c>
      <c r="NU282" s="812" t="str">
        <f>IF(Table1[[#This Row],[Etikett - B1 - Beschichtung]]="","",VLOOKUP(Table1[[#This Row],[Etikett - B1 - Beschichtung]],'DD FD'!AE:AF,2,FALSE))</f>
        <v/>
      </c>
      <c r="NV282" s="815" t="str">
        <f>IF(Table1[[#This Row],[Etikett - B1 - Beschichtung Anteil (in %)]]="","",Table1[[#This Row],[Etikett - B1 - Beschichtung Anteil (in %)]])</f>
        <v/>
      </c>
      <c r="NW282" s="811" t="str">
        <f>IF(Table1[[#This Row],[Etikett - B2 - Art]]="","",VLOOKUP(Table1[[#This Row],[Etikett - B2 - Art]],'DD FD'!F:G,2,FALSE))</f>
        <v/>
      </c>
      <c r="NX282" s="812" t="str">
        <f>IF(Table1[[#This Row],[Etikett - B2 - Fraktion]]="","",VLOOKUP(Table1[[#This Row],[Etikett - B2 - Fraktion]],'DD FD'!H:J,3,FALSE))</f>
        <v/>
      </c>
      <c r="NY282" s="809" t="str">
        <f>IF(Table1[[#This Row],[Etikett - B2 - Gewicht (in G)]]="","",Table1[[#This Row],[Etikett - B2 - Gewicht (in G)]])</f>
        <v/>
      </c>
      <c r="NZ282" s="809" t="str">
        <f>IF(Table1[[#This Row],[Etikett - B2 - Lizenzierungs-pflichtig? (X=Ja)]]="","",Table1[[#This Row],[Etikett - B2 - Lizenzierungs-pflichtig? (X=Ja)]])</f>
        <v/>
      </c>
      <c r="OA282" s="809" t="str">
        <f>IF(Table1[[#This Row],[Etikett - B2 - Trennbar vom Hauptkörper? (X=Ja)]]="","",Table1[[#This Row],[Etikett - B2 - Trennbar vom Hauptkörper? (X=Ja)]])</f>
        <v/>
      </c>
      <c r="OB282" s="812" t="str">
        <f>IF(Table1[[#This Row],[Etikett - B2 - Virgin Material]]="","",VLOOKUP(Table1[[#This Row],[Etikett - B2 - Virgin Material]],'DD FD'!AJ:AK,2,FALSE))</f>
        <v/>
      </c>
      <c r="OC282" s="813" t="str">
        <f>IF(Table1[[#This Row],[Etikett - B2 - Virgin Material Anteil (in %)]]="","",Table1[[#This Row],[Etikett - B2 - Virgin Material Anteil (in %)]])</f>
        <v/>
      </c>
      <c r="OD282" s="812" t="str">
        <f>IF(Table1[[#This Row],[Etikett - B2 - Recyceltes Material]]="","",VLOOKUP(Table1[[#This Row],[Etikett - B2 - Recyceltes Material]],'DD FD'!AL:AM,2,FALSE))</f>
        <v/>
      </c>
      <c r="OE282" s="813" t="str">
        <f>IF(Table1[[#This Row],[Etikett - B2 - Recyceltes Material Anteil (in %)]]="","",Table1[[#This Row],[Etikett - B2 - Recyceltes Material Anteil (in %)]])</f>
        <v/>
      </c>
      <c r="OF282" s="812" t="str">
        <f>IF(Table1[[#This Row],[Etikett - B2 - Beschichtung]]="","",VLOOKUP(Table1[[#This Row],[Etikett - B2 - Beschichtung]],'DD FD'!AE:AF,2,FALSE))</f>
        <v/>
      </c>
      <c r="OG282" s="815" t="str">
        <f>IF(Table1[[#This Row],[Etikett - B2 - Beschichtung Anteil (in %)]]="","",Table1[[#This Row],[Etikett - B2 - Beschichtung Anteil (in %)]])</f>
        <v/>
      </c>
      <c r="OH282" s="811" t="str">
        <f>IF(Table1[[#This Row],[Etikett - B3 - Art]]="","",VLOOKUP(Table1[[#This Row],[Etikett - B3 - Art]],'DD FD'!F:G,2,FALSE))</f>
        <v/>
      </c>
      <c r="OI282" s="812" t="str">
        <f>IF(Table1[[#This Row],[Etikett - B3 - Fraktion]]="","",VLOOKUP(Table1[[#This Row],[Etikett - B3 - Fraktion]],'DD FD'!H:J,3,FALSE))</f>
        <v/>
      </c>
      <c r="OJ282" s="809" t="str">
        <f>IF(Table1[[#This Row],[Etikett - B3 - Gewicht (in G)]]="","",Table1[[#This Row],[Etikett - B3 - Gewicht (in G)]])</f>
        <v/>
      </c>
      <c r="OK282" s="809" t="str">
        <f>IF(Table1[[#This Row],[Etikett - B3 - Lizenzierungs-pflichtig? (X=Ja)]]="","",Table1[[#This Row],[Etikett - B3 - Lizenzierungs-pflichtig? (X=Ja)]])</f>
        <v/>
      </c>
      <c r="OL282" s="809" t="str">
        <f>IF(Table1[[#This Row],[Etikett - B3 - Trennbar vom Hauptkörper? (X=Ja)]]="","",Table1[[#This Row],[Etikett - B3 - Trennbar vom Hauptkörper? (X=Ja)]])</f>
        <v/>
      </c>
      <c r="OM282" s="812" t="str">
        <f>IF(Table1[[#This Row],[Etikett - B3 - Virgin Material]]="","",VLOOKUP(Table1[[#This Row],[Etikett - B3 - Virgin Material]],'DD FD'!AJ:AK,2,FALSE))</f>
        <v/>
      </c>
      <c r="ON282" s="813" t="str">
        <f>IF(Table1[[#This Row],[Etikett - B3 - Virgin Material Anteil (in %)]]="","",Table1[[#This Row],[Etikett - B3 - Virgin Material Anteil (in %)]])</f>
        <v/>
      </c>
      <c r="OO282" s="812" t="str">
        <f>IF(Table1[[#This Row],[Etikett - B3 - Recyceltes Material]]="","",VLOOKUP(Table1[[#This Row],[Etikett - B3 - Recyceltes Material]],'DD FD'!AL:AM,2,FALSE))</f>
        <v/>
      </c>
      <c r="OP282" s="813" t="str">
        <f>IF(Table1[[#This Row],[Etikett - B3 - Recyceltes Material Anteil (in %)]]="","",Table1[[#This Row],[Etikett - B3 - Recyceltes Material Anteil (in %)]])</f>
        <v/>
      </c>
      <c r="OQ282" s="812" t="str">
        <f>IF(Table1[[#This Row],[Etikett - B3 - Beschichtung]]="","",VLOOKUP(Table1[[#This Row],[Etikett - B3 - Beschichtung]],'DD FD'!AE:AF,2,FALSE))</f>
        <v/>
      </c>
      <c r="OR282" s="861" t="str">
        <f>IF(Table1[[#This Row],[Etikett - B3 - Beschichtung Anteil (in %)]]="","",Table1[[#This Row],[Etikett - B3 - Beschichtung Anteil (in %)]])</f>
        <v/>
      </c>
      <c r="OS282" s="866">
        <f>ROUNDUP(SUM(
IF(AND(LB282='DD FD'!$J$7,LD282='DD FD'!$AI$3),LC282,0),
IF(AND(LL282='DD FD'!$J$7,LN282='DD FD'!$AI$3),LM282,0),
IF(AND(LV282='DD FD'!$J$7,LX282='DD FD'!$AI$3),LW282,0),
IF(AND(MF282='DD FD'!$J$7,MH282='DD FD'!$AI$3),MG282,0),
IF(AND(MQ282='DD FD'!$J$7,MS282='DD FD'!$AI$3),MR282,0),
IF(AND(NB282='DD FD'!$J$7,ND282='DD FD'!$AI$3),NC282,0),
IF(AND(NM282='DD FD'!$J$7,NO282='DD FD'!$AI$3),NN282,0),
IF(AND(NX282='DD FD'!$J$7,NZ282='DD FD'!$AI$3),NY282,0),
IF(AND(OI282='DD FD'!$J$7,OK282='DD FD'!$AI$3),OJ282,0),
),2)</f>
        <v>0</v>
      </c>
      <c r="OT282" s="865">
        <f>ROUNDUP(SUM(
IF(AND(LB282='DD FD'!$J$6,LD282='DD FD'!$AI$3),LC282,0),
IF(AND(LL282='DD FD'!$J$6,LN282='DD FD'!$AI$3),LM282,0),
IF(AND(LV282='DD FD'!$J$6,LX282='DD FD'!$AI$3),LW282,0),
IF(AND(MF282='DD FD'!$J$6,MH282='DD FD'!$AI$3),MG282,0),
IF(AND(MQ282='DD FD'!$J$6,MS282='DD FD'!$AI$3),MR282,0),
IF(AND(NB282='DD FD'!$J$6,ND282='DD FD'!$AI$3),NC282,0),
IF(AND(NM282='DD FD'!$J$6,NO282='DD FD'!$AI$3),NN282,0),
IF(AND(NX282='DD FD'!$J$6,NZ282='DD FD'!$AI$3),NY282,0),
IF(AND(OI282='DD FD'!$J$6,OK282='DD FD'!$AI$3),OJ282,0),
),2)</f>
        <v>0</v>
      </c>
      <c r="OU282" s="865">
        <f>ROUNDUP(SUM(
IF(AND(LB282='DD FD'!$J$10,LD282='DD FD'!$AI$3),LC282,0),
IF(AND(LL282='DD FD'!$J$10,LN282='DD FD'!$AI$3),LM282,0),
IF(AND(LV282='DD FD'!$J$10,LX282='DD FD'!$AI$3),LW282,0),
IF(AND(MF282='DD FD'!$J$10,MH282='DD FD'!$AI$3),MG282,0),
IF(AND(MQ282='DD FD'!$J$10,MS282='DD FD'!$AI$3),MR282,0),
IF(AND(NB282='DD FD'!$J$10,ND282='DD FD'!$AI$3),NC282,0),
IF(AND(NM282='DD FD'!$J$10,NO282='DD FD'!$AI$3),NN282,0),
IF(AND(NX282='DD FD'!$J$10,NZ282='DD FD'!$AI$3),NY282,0),
IF(AND(OI282='DD FD'!$J$10,OK282='DD FD'!$AI$3),OJ282,0),
),2)</f>
        <v>0</v>
      </c>
      <c r="OV282" s="865">
        <f>ROUNDUP(SUM(
IF(AND(LB282='DD FD'!$J$8,LD282='DD FD'!$AI$3),LC282,0),
IF(AND(LL282='DD FD'!$J$8,LN282='DD FD'!$AI$3),LM282,0),
IF(AND(LV282='DD FD'!$J$8,LX282='DD FD'!$AI$3),LW282,0),
IF(AND(MF282='DD FD'!$J$8,MH282='DD FD'!$AI$3),MG282,0),
IF(AND(MQ282='DD FD'!$J$8,MS282='DD FD'!$AI$3),MR282,0),
IF(AND(NB282='DD FD'!$J$8,ND282='DD FD'!$AI$3),NC282,0),
IF(AND(NM282='DD FD'!$J$8,NO282='DD FD'!$AI$3),NN282,0),
IF(AND(NX282='DD FD'!$J$8,NZ282='DD FD'!$AI$3),NY282,0),
IF(AND(OI282='DD FD'!$J$8,OK282='DD FD'!$AI$3),OJ282,0),
),2)</f>
        <v>0</v>
      </c>
      <c r="OW282" s="865">
        <f>ROUNDUP(SUM(
IF(AND(LB282='DD FD'!$J$5,LD282='DD FD'!$AI$3),LC282,0),
IF(AND(LL282='DD FD'!$J$5,LN282='DD FD'!$AI$3),LM282,0),
IF(AND(LV282='DD FD'!$J$5,LX282='DD FD'!$AI$3),LW282,0),
IF(AND(MF282='DD FD'!$J$5,MH282='DD FD'!$AI$3),MG282,0),
IF(AND(MQ282='DD FD'!$J$5,MS282='DD FD'!$AI$3),MR282,0),
IF(AND(NB282='DD FD'!$J$5,ND282='DD FD'!$AI$3),NC282,0),
IF(AND(NM282='DD FD'!$J$5,NO282='DD FD'!$AI$3),NN282,0),
IF(AND(NX282='DD FD'!$J$5,NZ282='DD FD'!$AI$3),NY282,0),
IF(AND(OI282='DD FD'!$J$5,OK282='DD FD'!$AI$3),OJ282,0),
),2)</f>
        <v>0</v>
      </c>
      <c r="OX282" s="865">
        <f>ROUNDUP(SUM(
IF(AND(LB282='DD FD'!$J$9,LD282='DD FD'!$AI$3),LC282,0),
IF(AND(LL282='DD FD'!$J$9,LN282='DD FD'!$AI$3),LM282,0),
IF(AND(LV282='DD FD'!$J$9,LX282='DD FD'!$AI$3),LW282,0),
IF(AND(MF282='DD FD'!$J$9,MH282='DD FD'!$AI$3),MG282,0),
IF(AND(MQ282='DD FD'!$J$9,MS282='DD FD'!$AI$3),MR282,0),
IF(AND(NB282='DD FD'!$J$9,ND282='DD FD'!$AI$3),NC282,0),
IF(AND(NM282='DD FD'!$J$9,NO282='DD FD'!$AI$3),NN282,0),
IF(AND(NX282='DD FD'!$J$9,NZ282='DD FD'!$AI$3),NY282,0),
IF(AND(OI282='DD FD'!$J$9,OK282='DD FD'!$AI$3),OJ282,0),
),2)</f>
        <v>0</v>
      </c>
      <c r="OY282" s="865">
        <f>ROUNDUP(SUM(
IF(AND(LB282='DD FD'!$J$4,LD282='DD FD'!$AI$3),LC282,0),
IF(AND(LL282='DD FD'!$J$4,LN282='DD FD'!$AI$3),LM282,0),
IF(AND(LV282='DD FD'!$J$4,LX282='DD FD'!$AI$3),LW282,0),
IF(AND(MF282='DD FD'!$J$4,MH282='DD FD'!$AI$3),MG282,0),
IF(AND(MQ282='DD FD'!$J$4,MS282='DD FD'!$AI$3),MR282,0),
IF(AND(NB282='DD FD'!$J$4,ND282='DD FD'!$AI$3),NC282,0),
IF(AND(NM282='DD FD'!$J$4,NO282='DD FD'!$AI$3),NN282,0),
IF(AND(NX282='DD FD'!$J$4,NZ282='DD FD'!$AI$3),NY282,0),
IF(AND(OI282='DD FD'!$J$4,OK282='DD FD'!$AI$3),OJ282,0),
),2)</f>
        <v>0</v>
      </c>
      <c r="OZ282" s="867">
        <f>ROUNDUP(SUM(
IF(AND(LB282='DD FD'!$J$11,LD282='DD FD'!$AI$3),LC282,0),
IF(AND(LL282='DD FD'!$J$11,LN282='DD FD'!$AI$3),LM282,0),
IF(AND(LV282='DD FD'!$J$11,LX282='DD FD'!$AI$3),LW282,0),
IF(AND(MF282='DD FD'!$J$11,MH282='DD FD'!$AI$3),MG282,0),
IF(AND(MQ282='DD FD'!$J$11,MS282='DD FD'!$AI$3),MR282,0),
IF(AND(NB282='DD FD'!$J$11,ND282='DD FD'!$AI$3),NC282,0),
IF(AND(NM282='DD FD'!$J$11,NO282='DD FD'!$AI$3),NN282,0),
IF(AND(NX282='DD FD'!$J$11,NZ282='DD FD'!$AI$3),NY282,0),
IF(AND(OI282='DD FD'!$J$11,OK282='DD FD'!$AI$3),OJ282,0),
),2)</f>
        <v>0</v>
      </c>
    </row>
    <row r="283" spans="1:416">
      <c r="A283" s="663"/>
      <c r="B283" s="182"/>
      <c r="C283" s="282"/>
      <c r="D283" s="282"/>
      <c r="E283" s="183"/>
      <c r="F283" s="355"/>
      <c r="G283" s="359"/>
      <c r="H283" s="664"/>
      <c r="I283" s="173"/>
      <c r="J283" s="161" t="str">
        <f t="shared" si="108"/>
        <v/>
      </c>
      <c r="K283" s="633" t="str">
        <f t="shared" si="125"/>
        <v/>
      </c>
      <c r="L283" s="636"/>
      <c r="M283" s="124" t="str">
        <f t="shared" si="126"/>
        <v/>
      </c>
      <c r="N283" s="125" t="str">
        <f t="shared" si="109"/>
        <v/>
      </c>
      <c r="O283" s="175"/>
      <c r="P283" s="175"/>
      <c r="Q283" s="126" t="str">
        <f t="shared" si="127"/>
        <v/>
      </c>
      <c r="R283" s="184"/>
      <c r="S283" s="184"/>
      <c r="T283" s="182"/>
      <c r="U283" s="182"/>
      <c r="V283" s="182"/>
      <c r="W283" s="358"/>
      <c r="X283" s="182"/>
      <c r="Y283" s="183"/>
      <c r="Z283" s="123"/>
      <c r="AA283" s="176"/>
      <c r="AB283" s="176"/>
      <c r="AC283" s="176"/>
      <c r="AD283" s="176"/>
      <c r="AE283" s="176"/>
      <c r="AF283" s="176"/>
      <c r="AG283" s="127" t="str">
        <f t="shared" si="128"/>
        <v/>
      </c>
      <c r="AH283" s="127" t="str">
        <f t="shared" si="129"/>
        <v/>
      </c>
      <c r="AI283" s="370"/>
      <c r="AJ283" s="635"/>
      <c r="AK283" s="619" t="str">
        <f t="shared" si="130"/>
        <v/>
      </c>
      <c r="AL283" s="124" t="str">
        <f t="shared" si="110"/>
        <v/>
      </c>
      <c r="AM283" s="124" t="str">
        <f t="shared" si="111"/>
        <v/>
      </c>
      <c r="AN283" s="124" t="str">
        <f t="shared" si="112"/>
        <v/>
      </c>
      <c r="AO283" s="124" t="str">
        <f t="shared" si="113"/>
        <v/>
      </c>
      <c r="AP283" s="184"/>
      <c r="AQ283" s="182"/>
      <c r="AR283" s="182"/>
      <c r="AS283" s="182"/>
      <c r="AT283" s="182"/>
      <c r="AU283" s="127" t="str">
        <f t="shared" si="114"/>
        <v/>
      </c>
      <c r="AV283" s="354"/>
      <c r="AW283" s="127" t="str">
        <f t="shared" si="115"/>
        <v/>
      </c>
      <c r="AX283" s="144" t="str">
        <f t="shared" si="116"/>
        <v/>
      </c>
      <c r="AY283" s="182"/>
      <c r="AZ283" s="23"/>
      <c r="BA283" s="23"/>
      <c r="BB283" s="183"/>
      <c r="BC283" s="622"/>
      <c r="BD283" s="649" t="str">
        <f t="shared" si="131"/>
        <v/>
      </c>
      <c r="BE283" s="354"/>
      <c r="BF283" s="192" t="str">
        <f t="shared" si="132"/>
        <v/>
      </c>
      <c r="BG283" s="159"/>
      <c r="BH283" s="159"/>
      <c r="BI283" s="182"/>
      <c r="BJ283" s="194"/>
      <c r="BK283" s="194"/>
      <c r="BL283" s="194"/>
      <c r="BM283" s="127" t="str">
        <f t="shared" si="117"/>
        <v/>
      </c>
      <c r="BN283" s="194"/>
      <c r="BO283" s="178" t="str">
        <f t="shared" si="118"/>
        <v/>
      </c>
      <c r="BP283" s="191"/>
      <c r="BQ283" s="182"/>
      <c r="BR283" s="23"/>
      <c r="BS283" s="23"/>
      <c r="BT283" s="23"/>
      <c r="BU283" s="651"/>
      <c r="BV283" s="647"/>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633" t="str">
        <f t="shared" si="133"/>
        <v/>
      </c>
      <c r="DY283" s="736"/>
      <c r="DZ283" s="334"/>
      <c r="EA283" s="736"/>
      <c r="EB283" s="197"/>
      <c r="EC283" s="194"/>
      <c r="ED283" s="197"/>
      <c r="EE283" s="197"/>
      <c r="EF283" s="194"/>
      <c r="EG283" s="194"/>
      <c r="EH283" s="194"/>
      <c r="EI283" s="123" t="str">
        <f t="shared" si="119"/>
        <v/>
      </c>
      <c r="EJ283" s="194"/>
      <c r="EK283" s="620" t="str">
        <f t="shared" si="120"/>
        <v/>
      </c>
      <c r="EL283" s="756"/>
      <c r="EM283" s="620" t="str">
        <f t="shared" si="134"/>
        <v/>
      </c>
      <c r="EN283" s="733"/>
      <c r="EO283" s="163"/>
      <c r="EP283" s="163"/>
      <c r="EQ283" s="163"/>
      <c r="ER283" s="163"/>
      <c r="ES283" s="163"/>
      <c r="ET283" s="163"/>
      <c r="EU283" s="163"/>
      <c r="EV283" s="163"/>
      <c r="EW283" s="163"/>
      <c r="EX283" s="163"/>
      <c r="EY283" s="163"/>
      <c r="EZ283" s="163"/>
      <c r="FA283" s="163"/>
      <c r="FB283" s="163"/>
      <c r="FC283" s="742"/>
      <c r="FD283" s="648" t="str">
        <f t="shared" si="121"/>
        <v/>
      </c>
      <c r="FE283" s="183"/>
      <c r="FF283" s="201"/>
      <c r="FG283" s="201"/>
      <c r="FH283" s="201"/>
      <c r="FI283" s="201"/>
      <c r="FJ283" s="201"/>
      <c r="FK283" s="201"/>
      <c r="FL283" s="182"/>
      <c r="FM283" s="182"/>
      <c r="FN283" s="334"/>
      <c r="FO283" s="123" t="str">
        <f t="shared" si="122"/>
        <v/>
      </c>
      <c r="FP283" s="889" t="str">
        <f>IF(Table1[[#This Row],[Baumwollanteil (in %)]]&lt;&gt;"","05","")</f>
        <v/>
      </c>
      <c r="FQ283" s="999"/>
      <c r="FR283" s="179" t="str">
        <f t="shared" si="123"/>
        <v/>
      </c>
      <c r="FS283" s="175"/>
      <c r="FT283" s="175"/>
      <c r="FU283" s="175"/>
      <c r="FV283" s="745" t="str">
        <f t="shared" si="124"/>
        <v/>
      </c>
      <c r="FZ283" s="24"/>
      <c r="GA283" s="24"/>
      <c r="GC283" s="1010" t="str">
        <f>IF(Table1[[#This Row],[Global Trade Item Number (GTIN)]]="","",Table1[[#This Row],[Global Trade Item Number (GTIN)]])</f>
        <v/>
      </c>
      <c r="GD283" s="790" t="str">
        <f>IF(Table1[[#This Row],[WAWI-Nr./ Kreditoren-Nummer
(ASDV)]]&lt;&gt;"",Table1[[#This Row],[WAWI-Nr./ Kreditoren-Nummer
(ASDV)]],"")</f>
        <v/>
      </c>
      <c r="GE283" s="190"/>
      <c r="GF283" s="790" t="str">
        <f>IF(Table1[[#This Row],[Gültig ab (Datum)]]&lt;&gt;"","31.12.9999","")</f>
        <v/>
      </c>
      <c r="GG283" s="190"/>
      <c r="GH283" s="190"/>
      <c r="GI283" s="616"/>
      <c r="GJ283" s="765"/>
      <c r="GK283" s="763"/>
      <c r="GL283" s="617"/>
      <c r="GM283" s="617"/>
      <c r="GN283" s="617"/>
      <c r="GO283" s="617"/>
      <c r="GP283" s="617"/>
      <c r="GQ283" s="775"/>
      <c r="GR283" s="771"/>
      <c r="GS283" s="159"/>
      <c r="GT283" s="610"/>
      <c r="GU283" s="610"/>
      <c r="GV283" s="610"/>
      <c r="GW283" s="610"/>
      <c r="GX283" s="610"/>
      <c r="GY283" s="610"/>
      <c r="GZ283" s="610"/>
      <c r="HA283" s="610"/>
      <c r="HB283" s="771"/>
      <c r="HC283" s="610"/>
      <c r="HD283" s="610"/>
      <c r="HE283" s="610"/>
      <c r="HF283" s="610"/>
      <c r="HG283" s="610"/>
      <c r="HH283" s="610"/>
      <c r="HI283" s="610"/>
      <c r="HJ283" s="610"/>
      <c r="HK283" s="610"/>
      <c r="HL283" s="771"/>
      <c r="HM283" s="610"/>
      <c r="HN283" s="610"/>
      <c r="HO283" s="610"/>
      <c r="HP283" s="610"/>
      <c r="HQ283" s="610"/>
      <c r="HR283" s="610"/>
      <c r="HS283" s="610"/>
      <c r="HT283" s="610"/>
      <c r="HU283" s="610"/>
      <c r="HV283" s="771"/>
      <c r="HW283" s="610"/>
      <c r="HX283" s="610"/>
      <c r="HY283" s="610"/>
      <c r="HZ283" s="610"/>
      <c r="IA283" s="610"/>
      <c r="IB283" s="610"/>
      <c r="IC283" s="610"/>
      <c r="ID283" s="610"/>
      <c r="IE283" s="610"/>
      <c r="IF283" s="610"/>
      <c r="IG283" s="771"/>
      <c r="IH283" s="610"/>
      <c r="II283" s="610"/>
      <c r="IJ283" s="610"/>
      <c r="IK283" s="610"/>
      <c r="IL283" s="610"/>
      <c r="IM283" s="610"/>
      <c r="IN283" s="610"/>
      <c r="IO283" s="610"/>
      <c r="IP283" s="610"/>
      <c r="IQ283" s="610"/>
      <c r="IR283" s="771"/>
      <c r="IS283" s="610"/>
      <c r="IT283" s="610"/>
      <c r="IU283" s="610"/>
      <c r="IV283" s="610"/>
      <c r="IW283" s="610"/>
      <c r="IX283" s="610"/>
      <c r="IY283" s="610"/>
      <c r="IZ283" s="610"/>
      <c r="JA283" s="610"/>
      <c r="JB283" s="610"/>
      <c r="JC283" s="771"/>
      <c r="JD283" s="610"/>
      <c r="JE283" s="610"/>
      <c r="JF283" s="610"/>
      <c r="JG283" s="610"/>
      <c r="JH283" s="610"/>
      <c r="JI283" s="610"/>
      <c r="JJ283" s="610"/>
      <c r="JK283" s="610"/>
      <c r="JL283" s="610"/>
      <c r="JM283" s="827"/>
      <c r="JN283" s="771"/>
      <c r="JO283" s="610"/>
      <c r="JP283" s="610"/>
      <c r="JQ283" s="610"/>
      <c r="JR283" s="610"/>
      <c r="JS283" s="610"/>
      <c r="JT283" s="610"/>
      <c r="JU283" s="610"/>
      <c r="JV283" s="610"/>
      <c r="JW283" s="610"/>
      <c r="JX283" s="610"/>
      <c r="JY283" s="771"/>
      <c r="JZ283" s="610"/>
      <c r="KA283" s="610"/>
      <c r="KB283" s="610"/>
      <c r="KC283" s="610"/>
      <c r="KD283" s="610"/>
      <c r="KE283" s="610"/>
      <c r="KF283" s="610"/>
      <c r="KG283" s="610"/>
      <c r="KH283" s="610"/>
      <c r="KI283" s="610"/>
      <c r="KL283" s="803" t="str">
        <f>IF(Table1[[#This Row],[GTIN]]&lt;&gt;"",Table1[[#This Row],[GTIN]],"")</f>
        <v/>
      </c>
      <c r="KM283" s="804" t="str">
        <f>Table1[[#This Row],[Kreditor]]</f>
        <v/>
      </c>
      <c r="KN283" s="805" t="str">
        <f>IF(Table1[[#This Row],[Gültig ab (Datum)]]&lt;&gt;"",Table1[[#This Row],[Gültig ab (Datum)]],"")</f>
        <v/>
      </c>
      <c r="KO283" s="805" t="str">
        <f>Table1[[#This Row],[Gültig bis]]</f>
        <v/>
      </c>
      <c r="KP283" s="818" t="str">
        <f>IF(Table1[[#This Row],[Artikel verpackt? 
(X=Ja)]]="","",Table1[[#This Row],[Artikel verpackt? 
(X=Ja)]])</f>
        <v/>
      </c>
      <c r="KQ283" s="806" t="str">
        <f>IF(Table1[[#This Row],[Verpackung recyclingfähig?
(X=Ja)]]="","",Table1[[#This Row],[Verpackung recyclingfähig?
(X=Ja)]])</f>
        <v/>
      </c>
      <c r="KR283" s="807"/>
      <c r="KS283" s="808"/>
      <c r="KT283" s="809"/>
      <c r="KU283" s="809"/>
      <c r="KV283" s="809"/>
      <c r="KW283" s="809"/>
      <c r="KX283" s="809"/>
      <c r="KY283" s="809"/>
      <c r="KZ283" s="810"/>
      <c r="LA283" s="811" t="str">
        <f>IF(Table1[[#This Row],[Hauptkörper - B1 - Art]]="","",VLOOKUP(Table1[[#This Row],[Hauptkörper - B1 - Art]],'DD FD'!B:C,2,FALSE))</f>
        <v/>
      </c>
      <c r="LB283" s="812" t="str">
        <f>IF(Table1[[#This Row],[Hauptkörper - B1 - Fraktion]]="","",VLOOKUP(Table1[[#This Row],[Hauptkörper - B1 - Fraktion]],'DD FD'!H:J,3,FALSE))</f>
        <v/>
      </c>
      <c r="LC283" s="809" t="str">
        <f>IF(Table1[[#This Row],[Hauptkörper - B1 - Gewicht
(in G)]]="","",Table1[[#This Row],[Hauptkörper - B1 - Gewicht
(in G)]])</f>
        <v/>
      </c>
      <c r="LD283" s="809" t="str">
        <f>IF(Table1[[#This Row],[Hauptkörper - B1 - Lizenzierungs-pflichtig? (X=Ja)]]="","",Table1[[#This Row],[Hauptkörper - B1 - Lizenzierungs-pflichtig? (X=Ja)]])</f>
        <v/>
      </c>
      <c r="LE283" s="812" t="str">
        <f>IF(Table1[[#This Row],[Hauptkörper - B1 - Virgin Material]]="","",VLOOKUP(Table1[[#This Row],[Hauptkörper - B1 - Virgin Material]],'DD FD'!AJ:AK,2,FALSE))</f>
        <v/>
      </c>
      <c r="LF283" s="813" t="str">
        <f>IF(Table1[[#This Row],[Hauptkörper - B1 - Virgin Material Anteil (in %)]]="","",Table1[[#This Row],[Hauptkörper - B1 - Virgin Material Anteil (in %)]])</f>
        <v/>
      </c>
      <c r="LG283" s="812" t="str">
        <f>IF(Table1[[#This Row],[Hauptkörper - B1 - Recyceltes Material]]="","",VLOOKUP(Table1[[#This Row],[Hauptkörper - B1 - Recyceltes Material]],'DD FD'!AL:AM,2,FALSE))</f>
        <v/>
      </c>
      <c r="LH283" s="813" t="str">
        <f>IF(Table1[[#This Row],[Hauptkörper - B1 - Recyceltes Material Anteil (in %)]]="","",Table1[[#This Row],[Hauptkörper - B1 - Recyceltes Material Anteil (in %)]])</f>
        <v/>
      </c>
      <c r="LI283" s="814" t="str">
        <f>IF(Table1[[#This Row],[Hauptkörper - B1 - Beschichtung]]="","",VLOOKUP(Table1[[#This Row],[Hauptkörper - B1 - Beschichtung]],'DD FD'!AE:AF,2,FALSE))</f>
        <v/>
      </c>
      <c r="LJ283" s="815" t="str">
        <f>IF(Table1[[#This Row],[Hauptkörper - B1 - Beschichtung Anteil (in %)]]="","",Table1[[#This Row],[Hauptkörper - B1 - Beschichtung Anteil (in %)]])</f>
        <v/>
      </c>
      <c r="LK283" s="811" t="str">
        <f>IF(Table1[[#This Row],[Hauptkörper - B2 - Art]]="","",VLOOKUP(Table1[[#This Row],[Hauptkörper - B2 - Art]],'DD FD'!B:C,2,FALSE))</f>
        <v/>
      </c>
      <c r="LL283" s="812" t="str">
        <f>IF(Table1[[#This Row],[Hauptkörper - B2 - Fraktion]]="","",VLOOKUP(Table1[[#This Row],[Hauptkörper - B2 - Fraktion]],'DD FD'!H:J,3,FALSE))</f>
        <v/>
      </c>
      <c r="LM283" s="809" t="str">
        <f>IF(Table1[[#This Row],[Hauptkörper - B2 - Gewicht
(in G)]]="","",Table1[[#This Row],[Hauptkörper - B2 - Gewicht
(in G)]])</f>
        <v/>
      </c>
      <c r="LN283" s="809" t="str">
        <f>IF(Table1[[#This Row],[Hauptkörper - B2 - Lizenzierungs-pflichtig? (X=Ja)]]="","",Table1[[#This Row],[Hauptkörper - B2 - Lizenzierungs-pflichtig? (X=Ja)]])</f>
        <v/>
      </c>
      <c r="LO283" s="812" t="str">
        <f>IF(Table1[[#This Row],[Hauptkörper - B2 - Virgin Material]]="","",VLOOKUP(Table1[[#This Row],[Hauptkörper - B2 - Virgin Material]],'DD FD'!AJ:AK,2,FALSE))</f>
        <v/>
      </c>
      <c r="LP283" s="813" t="str">
        <f>IF(Table1[[#This Row],[Hauptkörper - B2 - Virgin Material Anteil (in %)]]="","",Table1[[#This Row],[Hauptkörper - B2 - Virgin Material Anteil (in %)]])</f>
        <v/>
      </c>
      <c r="LQ283" s="812" t="str">
        <f>IF(Table1[[#This Row],[Hauptkörper - B2 - Recyceltes Material]]="","",VLOOKUP(Table1[[#This Row],[Hauptkörper - B2 - Recyceltes Material]],'DD FD'!AL:AM,2,FALSE))</f>
        <v/>
      </c>
      <c r="LR283" s="813" t="str">
        <f>IF(Table1[[#This Row],[Hauptkörper - B2 - Recyceltes Material Anteil (in %)]]="","",Table1[[#This Row],[Hauptkörper - B2 - Recyceltes Material Anteil (in %)]])</f>
        <v/>
      </c>
      <c r="LS283" s="812" t="str">
        <f>IF(Table1[[#This Row],[Hauptkörper - B2 - Beschichtung]]="","",VLOOKUP(Table1[[#This Row],[Hauptkörper - B2 - Beschichtung]],'DD FD'!AE:AF,2,FALSE))</f>
        <v/>
      </c>
      <c r="LT283" s="815" t="str">
        <f>IF(Table1[[#This Row],[Hauptkörper - B2 - Beschichtung Anteil (in %)]]="","",Table1[[#This Row],[Hauptkörper - B2 - Beschichtung Anteil (in %)]])</f>
        <v/>
      </c>
      <c r="LU283" s="811" t="str">
        <f>IF(Table1[[#This Row],[Hauptkörper - B3 - Art]]="","",VLOOKUP(Table1[[#This Row],[Hauptkörper - B3 - Art]],'DD FD'!B:C,2,FALSE))</f>
        <v/>
      </c>
      <c r="LV283" s="812" t="str">
        <f>IF(Table1[[#This Row],[Hauptkörper - B3 - Fraktion]]="","",VLOOKUP(Table1[[#This Row],[Hauptkörper - B3 - Fraktion]],'DD FD'!H:J,3,FALSE))</f>
        <v/>
      </c>
      <c r="LW283" s="809" t="str">
        <f>IF(Table1[[#This Row],[Hauptkörper - B3 - Gewicht
(in G)]]="","",Table1[[#This Row],[Hauptkörper - B3 - Gewicht
(in G)]])</f>
        <v/>
      </c>
      <c r="LX283" s="809" t="str">
        <f>IF(Table1[[#This Row],[Hauptkörper - B3 - Lizenzierungs-pflichtig? (X=Ja)]]="","",Table1[[#This Row],[Hauptkörper - B3 - Lizenzierungs-pflichtig? (X=Ja)]])</f>
        <v/>
      </c>
      <c r="LY283" s="812" t="str">
        <f>IF(Table1[[#This Row],[Hauptkörper - B3 - Virgin Material]]="","",VLOOKUP(Table1[[#This Row],[Hauptkörper - B3 - Virgin Material]],'DD FD'!AJ:AK,2,FALSE))</f>
        <v/>
      </c>
      <c r="LZ283" s="813" t="str">
        <f>IF(Table1[[#This Row],[Hauptkörper - B3 - Virgin Material Anteil (in %)]]="","",Table1[[#This Row],[Hauptkörper - B3 - Virgin Material Anteil (in %)]])</f>
        <v/>
      </c>
      <c r="MA283" s="812" t="str">
        <f>IF(Table1[[#This Row],[Hauptkörper - B3 - Recyceltes Material]]="","",VLOOKUP(Table1[[#This Row],[Hauptkörper - B3 - Recyceltes Material]],'DD FD'!AL:AM,2,FALSE))</f>
        <v/>
      </c>
      <c r="MB283" s="813" t="str">
        <f>IF(Table1[[#This Row],[Hauptkörper - B3 - Recyceltes Material Anteil (in %)]]="","",Table1[[#This Row],[Hauptkörper - B3 - Recyceltes Material Anteil (in %)]])</f>
        <v/>
      </c>
      <c r="MC283" s="812" t="str">
        <f>IF(Table1[[#This Row],[Hauptkörper - B3 - Beschichtung]]="","",VLOOKUP(Table1[[#This Row],[Hauptkörper - B3 - Beschichtung]],'DD FD'!AE:AF,2,FALSE))</f>
        <v/>
      </c>
      <c r="MD283" s="815" t="str">
        <f>IF(Table1[[#This Row],[Hauptkörper - B3 - Beschichtung Anteil (in %)]]="","",Table1[[#This Row],[Hauptkörper - B3 - Beschichtung Anteil (in %)]])</f>
        <v/>
      </c>
      <c r="ME283" s="811" t="str">
        <f>IF(Table1[[#This Row],[Verschluss - B1 - Art]]="","",VLOOKUP(Table1[[#This Row],[Verschluss - B1 - Art]],'DD FD'!D:E,2,FALSE))</f>
        <v/>
      </c>
      <c r="MF283" s="812" t="str">
        <f>IF(Table1[[#This Row],[Verschluss - B1 - Fraktion]]="","",VLOOKUP(Table1[[#This Row],[Verschluss - B1 - Fraktion]],'DD FD'!H:J,3,FALSE))</f>
        <v/>
      </c>
      <c r="MG283" s="809" t="str">
        <f>IF(Table1[[#This Row],[Verschluss - B1 - Gewicht (in G)]]="","",Table1[[#This Row],[Verschluss - B1 - Gewicht (in G)]])</f>
        <v/>
      </c>
      <c r="MH283" s="809" t="str">
        <f>IF(Table1[[#This Row],[Verschluss - B1 - Lizenzierungs-pflichtig? (X=Ja)]]="","",Table1[[#This Row],[Verschluss - B1 - Lizenzierungs-pflichtig? (X=Ja)]])</f>
        <v/>
      </c>
      <c r="MI283" s="809" t="str">
        <f>IF(Table1[[#This Row],[Verschluss - B1 - Trennbar vom Hauptkörper? (X=Ja)]]="","",Table1[[#This Row],[Verschluss - B1 - Trennbar vom Hauptkörper? (X=Ja)]])</f>
        <v/>
      </c>
      <c r="MJ283" s="812" t="str">
        <f>IF(Table1[[#This Row],[Verschluss - B1 - Virgin Material]]="","",VLOOKUP(Table1[[#This Row],[Verschluss - B1 - Virgin Material]],'DD FD'!AJ:AK,2,FALSE))</f>
        <v/>
      </c>
      <c r="MK283" s="813" t="str">
        <f>IF(Table1[[#This Row],[Verschluss - B1 - Virgin Material Anteil (in %)]]="","",Table1[[#This Row],[Verschluss - B1 - Virgin Material Anteil (in %)]])</f>
        <v/>
      </c>
      <c r="ML283" s="812" t="str">
        <f>IF(Table1[[#This Row],[Verschluss - B1 - Recyceltes Material]]="","",VLOOKUP(Table1[[#This Row],[Verschluss - B1 - Recyceltes Material]],'DD FD'!AL:AM,2,FALSE))</f>
        <v/>
      </c>
      <c r="MM283" s="813" t="str">
        <f>IF(Table1[[#This Row],[Verschluss - B1 - Recyceltes Material Anteil (in %)]]="","",Table1[[#This Row],[Verschluss - B1 - Recyceltes Material Anteil (in %)]])</f>
        <v/>
      </c>
      <c r="MN283" s="812" t="str">
        <f>IF(Table1[[#This Row],[Verschluss - B1 - Beschichtung]]="","",VLOOKUP(Table1[[#This Row],[Verschluss - B1 - Beschichtung]],'DD FD'!AE:AF,2,FALSE))</f>
        <v/>
      </c>
      <c r="MO283" s="815" t="str">
        <f>IF(Table1[[#This Row],[Verschluss - B1 - Beschichtung Anteil (in %)]]="","",Table1[[#This Row],[Verschluss - B1 - Beschichtung Anteil (in %)]])</f>
        <v/>
      </c>
      <c r="MP283" s="811" t="str">
        <f>IF(Table1[[#This Row],[Verschluss - B2 - Art]]="","",VLOOKUP(Table1[[#This Row],[Verschluss - B2 - Art]],'DD FD'!D:E,2,FALSE))</f>
        <v/>
      </c>
      <c r="MQ283" s="812" t="str">
        <f>IF(Table1[[#This Row],[Verschluss - B2 - Fraktion]]="","",VLOOKUP(Table1[[#This Row],[Verschluss - B2 - Fraktion]],'DD FD'!H:J,3,FALSE))</f>
        <v/>
      </c>
      <c r="MR283" s="809" t="str">
        <f>IF(Table1[[#This Row],[Verschluss - B2 - Gewicht (in G)]]="","",Table1[[#This Row],[Verschluss - B2 - Gewicht (in G)]])</f>
        <v/>
      </c>
      <c r="MS283" s="809" t="str">
        <f>IF(Table1[[#This Row],[Verschluss - B2 - Lizenzierungs-pflichtig? (X=Ja)]]="","",Table1[[#This Row],[Verschluss - B2 - Lizenzierungs-pflichtig? (X=Ja)]])</f>
        <v/>
      </c>
      <c r="MT283" s="809" t="str">
        <f>IF(Table1[[#This Row],[Verschluss - B2 - Trennbar vom Hauptkörper? (X=Ja)]]="","",Table1[[#This Row],[Verschluss - B2 - Trennbar vom Hauptkörper? (X=Ja)]])</f>
        <v/>
      </c>
      <c r="MU283" s="812" t="str">
        <f>IF(Table1[[#This Row],[Verschluss - B2 - Virgin Material]]="","",VLOOKUP(Table1[[#This Row],[Verschluss - B2 - Virgin Material]],'DD FD'!AJ:AK,2,FALSE))</f>
        <v/>
      </c>
      <c r="MV283" s="813" t="str">
        <f>IF(Table1[[#This Row],[Verschluss - B2 - Virgin Material Anteil (in %)]]="","",Table1[[#This Row],[Verschluss - B2 - Virgin Material Anteil (in %)]])</f>
        <v/>
      </c>
      <c r="MW283" s="812" t="str">
        <f>IF(Table1[[#This Row],[Verschluss - B2 - Recyceltes Material]]="","",VLOOKUP(Table1[[#This Row],[Verschluss - B2 - Recyceltes Material]],'DD FD'!AL:AM,2,FALSE))</f>
        <v/>
      </c>
      <c r="MX283" s="813" t="str">
        <f>IF(Table1[[#This Row],[Verschluss - B2 - Recyceltes Material Anteil (in %)]]="","",Table1[[#This Row],[Verschluss - B2 - Recyceltes Material Anteil (in %)]])</f>
        <v/>
      </c>
      <c r="MY283" s="812" t="str">
        <f>IF(Table1[[#This Row],[Verschluss - B2 - Beschichtung]]="","",VLOOKUP(Table1[[#This Row],[Verschluss - B2 - Beschichtung]],'DD FD'!AE:AF,2,FALSE))</f>
        <v/>
      </c>
      <c r="MZ283" s="815" t="str">
        <f>IF(Table1[[#This Row],[Verschluss - B2 - Beschichtung Anteil (in %)]]="","",Table1[[#This Row],[Verschluss - B2 - Beschichtung Anteil (in %)]])</f>
        <v/>
      </c>
      <c r="NA283" s="811" t="str">
        <f>IF(Table1[[#This Row],[Verschluss - B3 - Art]]="","",VLOOKUP(Table1[[#This Row],[Verschluss - B3 - Art]],'DD FD'!D:E,2,FALSE))</f>
        <v/>
      </c>
      <c r="NB283" s="812" t="str">
        <f>IF(Table1[[#This Row],[Verschluss - B3 - Fraktion]]="","",VLOOKUP(Table1[[#This Row],[Verschluss - B3 - Fraktion]],'DD FD'!H:J,3,FALSE))</f>
        <v/>
      </c>
      <c r="NC283" s="809" t="str">
        <f>IF(Table1[[#This Row],[Verschluss - B3 - Gewicht (in G)]]="","",Table1[[#This Row],[Verschluss - B3 - Gewicht (in G)]])</f>
        <v/>
      </c>
      <c r="ND283" s="809" t="str">
        <f>IF(Table1[[#This Row],[Verschluss - B3 - Lizenzierungs-pflichtig? (X=Ja)]]="","",Table1[[#This Row],[Verschluss - B3 - Lizenzierungs-pflichtig? (X=Ja)]])</f>
        <v/>
      </c>
      <c r="NE283" s="809" t="str">
        <f>IF(Table1[[#This Row],[Verschluss - B3 - Trennbar vom Hauptkörper? (X=Ja)]]="","",Table1[[#This Row],[Verschluss - B3 - Trennbar vom Hauptkörper? (X=Ja)]])</f>
        <v/>
      </c>
      <c r="NF283" s="812" t="str">
        <f>IF(Table1[[#This Row],[Verschluss - B3 - Virgin Material]]="","",VLOOKUP(Table1[[#This Row],[Verschluss - B3 - Virgin Material]],'DD FD'!AJ:AK,2,FALSE))</f>
        <v/>
      </c>
      <c r="NG283" s="813" t="str">
        <f>IF(Table1[[#This Row],[Verschluss - B3 - Virgin Material Anteil (in %)]]="","",Table1[[#This Row],[Verschluss - B3 - Virgin Material Anteil (in %)]])</f>
        <v/>
      </c>
      <c r="NH283" s="812" t="str">
        <f>IF(Table1[[#This Row],[Verschluss - B3 - Recyceltes Material]]="","",VLOOKUP(Table1[[#This Row],[Verschluss - B3 - Recyceltes Material]],'DD FD'!AL:AM,2,FALSE))</f>
        <v/>
      </c>
      <c r="NI283" s="813" t="str">
        <f>IF(Table1[[#This Row],[Verschluss - B3 - Recyceltes Material Anteil (in %)]]="","",Table1[[#This Row],[Verschluss - B3 - Recyceltes Material Anteil (in %)]])</f>
        <v/>
      </c>
      <c r="NJ283" s="812" t="str">
        <f>IF(Table1[[#This Row],[Verschluss - B3 - Beschichtung]]="","",VLOOKUP(Table1[[#This Row],[Verschluss - B3 - Beschichtung]],'DD FD'!AE:AF,2,FALSE))</f>
        <v/>
      </c>
      <c r="NK283" s="815" t="str">
        <f>IF(Table1[[#This Row],[Verschluss - B3 - Beschichtung Anteil (in %)]]="","",Table1[[#This Row],[Verschluss - B3 - Beschichtung Anteil (in %)]])</f>
        <v/>
      </c>
      <c r="NL283" s="811" t="str">
        <f>IF(Table1[[#This Row],[Etikett - B1 - Art]]="","",VLOOKUP(Table1[[#This Row],[Etikett - B1 - Art]],'DD FD'!F:G,2,FALSE))</f>
        <v/>
      </c>
      <c r="NM283" s="812" t="str">
        <f>IF(Table1[[#This Row],[Etikett - B1 - Fraktion]]="","",VLOOKUP(Table1[[#This Row],[Etikett - B1 - Fraktion]],'DD FD'!H:J,3,FALSE))</f>
        <v/>
      </c>
      <c r="NN283" s="809" t="str">
        <f>IF(Table1[[#This Row],[Etikett - B1 - Gewicht (in G)]]="","",Table1[[#This Row],[Etikett - B1 - Gewicht (in G)]])</f>
        <v/>
      </c>
      <c r="NO283" s="809" t="str">
        <f>IF(Table1[[#This Row],[Etikett - B1 - Lizenzierungs-pflichtig? (X=Ja)]]="","",Table1[[#This Row],[Etikett - B1 - Lizenzierungs-pflichtig? (X=Ja)]])</f>
        <v/>
      </c>
      <c r="NP283" s="809" t="str">
        <f>IF(Table1[[#This Row],[Etikett - B1 - Trennbar vom Hauptkörper? (X=Ja)]]="","",Table1[[#This Row],[Etikett - B1 - Trennbar vom Hauptkörper? (X=Ja)]])</f>
        <v/>
      </c>
      <c r="NQ283" s="812" t="str">
        <f>IF(Table1[[#This Row],[Etikett - B1 - Virgin Material]]="","",VLOOKUP(Table1[[#This Row],[Etikett - B1 - Virgin Material]],'DD FD'!AJ:AK,2,FALSE))</f>
        <v/>
      </c>
      <c r="NR283" s="813" t="str">
        <f>IF(Table1[[#This Row],[Etikett - B1 - Virgin Material Anteil (in %)]]="","",Table1[[#This Row],[Etikett - B1 - Virgin Material Anteil (in %)]])</f>
        <v/>
      </c>
      <c r="NS283" s="812" t="str">
        <f>IF(Table1[[#This Row],[Etikett - B1 - Recyceltes Material]]="","",VLOOKUP(Table1[[#This Row],[Etikett - B1 - Recyceltes Material]],'DD FD'!AL:AM,2,FALSE))</f>
        <v/>
      </c>
      <c r="NT283" s="813" t="str">
        <f>IF(Table1[[#This Row],[Etikett - B1 - Recyceltes Material Anteil (in %)]]="","",Table1[[#This Row],[Etikett - B1 - Recyceltes Material Anteil (in %)]])</f>
        <v/>
      </c>
      <c r="NU283" s="812" t="str">
        <f>IF(Table1[[#This Row],[Etikett - B1 - Beschichtung]]="","",VLOOKUP(Table1[[#This Row],[Etikett - B1 - Beschichtung]],'DD FD'!AE:AF,2,FALSE))</f>
        <v/>
      </c>
      <c r="NV283" s="815" t="str">
        <f>IF(Table1[[#This Row],[Etikett - B1 - Beschichtung Anteil (in %)]]="","",Table1[[#This Row],[Etikett - B1 - Beschichtung Anteil (in %)]])</f>
        <v/>
      </c>
      <c r="NW283" s="811" t="str">
        <f>IF(Table1[[#This Row],[Etikett - B2 - Art]]="","",VLOOKUP(Table1[[#This Row],[Etikett - B2 - Art]],'DD FD'!F:G,2,FALSE))</f>
        <v/>
      </c>
      <c r="NX283" s="812" t="str">
        <f>IF(Table1[[#This Row],[Etikett - B2 - Fraktion]]="","",VLOOKUP(Table1[[#This Row],[Etikett - B2 - Fraktion]],'DD FD'!H:J,3,FALSE))</f>
        <v/>
      </c>
      <c r="NY283" s="809" t="str">
        <f>IF(Table1[[#This Row],[Etikett - B2 - Gewicht (in G)]]="","",Table1[[#This Row],[Etikett - B2 - Gewicht (in G)]])</f>
        <v/>
      </c>
      <c r="NZ283" s="809" t="str">
        <f>IF(Table1[[#This Row],[Etikett - B2 - Lizenzierungs-pflichtig? (X=Ja)]]="","",Table1[[#This Row],[Etikett - B2 - Lizenzierungs-pflichtig? (X=Ja)]])</f>
        <v/>
      </c>
      <c r="OA283" s="809" t="str">
        <f>IF(Table1[[#This Row],[Etikett - B2 - Trennbar vom Hauptkörper? (X=Ja)]]="","",Table1[[#This Row],[Etikett - B2 - Trennbar vom Hauptkörper? (X=Ja)]])</f>
        <v/>
      </c>
      <c r="OB283" s="812" t="str">
        <f>IF(Table1[[#This Row],[Etikett - B2 - Virgin Material]]="","",VLOOKUP(Table1[[#This Row],[Etikett - B2 - Virgin Material]],'DD FD'!AJ:AK,2,FALSE))</f>
        <v/>
      </c>
      <c r="OC283" s="813" t="str">
        <f>IF(Table1[[#This Row],[Etikett - B2 - Virgin Material Anteil (in %)]]="","",Table1[[#This Row],[Etikett - B2 - Virgin Material Anteil (in %)]])</f>
        <v/>
      </c>
      <c r="OD283" s="812" t="str">
        <f>IF(Table1[[#This Row],[Etikett - B2 - Recyceltes Material]]="","",VLOOKUP(Table1[[#This Row],[Etikett - B2 - Recyceltes Material]],'DD FD'!AL:AM,2,FALSE))</f>
        <v/>
      </c>
      <c r="OE283" s="813" t="str">
        <f>IF(Table1[[#This Row],[Etikett - B2 - Recyceltes Material Anteil (in %)]]="","",Table1[[#This Row],[Etikett - B2 - Recyceltes Material Anteil (in %)]])</f>
        <v/>
      </c>
      <c r="OF283" s="812" t="str">
        <f>IF(Table1[[#This Row],[Etikett - B2 - Beschichtung]]="","",VLOOKUP(Table1[[#This Row],[Etikett - B2 - Beschichtung]],'DD FD'!AE:AF,2,FALSE))</f>
        <v/>
      </c>
      <c r="OG283" s="815" t="str">
        <f>IF(Table1[[#This Row],[Etikett - B2 - Beschichtung Anteil (in %)]]="","",Table1[[#This Row],[Etikett - B2 - Beschichtung Anteil (in %)]])</f>
        <v/>
      </c>
      <c r="OH283" s="811" t="str">
        <f>IF(Table1[[#This Row],[Etikett - B3 - Art]]="","",VLOOKUP(Table1[[#This Row],[Etikett - B3 - Art]],'DD FD'!F:G,2,FALSE))</f>
        <v/>
      </c>
      <c r="OI283" s="812" t="str">
        <f>IF(Table1[[#This Row],[Etikett - B3 - Fraktion]]="","",VLOOKUP(Table1[[#This Row],[Etikett - B3 - Fraktion]],'DD FD'!H:J,3,FALSE))</f>
        <v/>
      </c>
      <c r="OJ283" s="809" t="str">
        <f>IF(Table1[[#This Row],[Etikett - B3 - Gewicht (in G)]]="","",Table1[[#This Row],[Etikett - B3 - Gewicht (in G)]])</f>
        <v/>
      </c>
      <c r="OK283" s="809" t="str">
        <f>IF(Table1[[#This Row],[Etikett - B3 - Lizenzierungs-pflichtig? (X=Ja)]]="","",Table1[[#This Row],[Etikett - B3 - Lizenzierungs-pflichtig? (X=Ja)]])</f>
        <v/>
      </c>
      <c r="OL283" s="809" t="str">
        <f>IF(Table1[[#This Row],[Etikett - B3 - Trennbar vom Hauptkörper? (X=Ja)]]="","",Table1[[#This Row],[Etikett - B3 - Trennbar vom Hauptkörper? (X=Ja)]])</f>
        <v/>
      </c>
      <c r="OM283" s="812" t="str">
        <f>IF(Table1[[#This Row],[Etikett - B3 - Virgin Material]]="","",VLOOKUP(Table1[[#This Row],[Etikett - B3 - Virgin Material]],'DD FD'!AJ:AK,2,FALSE))</f>
        <v/>
      </c>
      <c r="ON283" s="813" t="str">
        <f>IF(Table1[[#This Row],[Etikett - B3 - Virgin Material Anteil (in %)]]="","",Table1[[#This Row],[Etikett - B3 - Virgin Material Anteil (in %)]])</f>
        <v/>
      </c>
      <c r="OO283" s="812" t="str">
        <f>IF(Table1[[#This Row],[Etikett - B3 - Recyceltes Material]]="","",VLOOKUP(Table1[[#This Row],[Etikett - B3 - Recyceltes Material]],'DD FD'!AL:AM,2,FALSE))</f>
        <v/>
      </c>
      <c r="OP283" s="813" t="str">
        <f>IF(Table1[[#This Row],[Etikett - B3 - Recyceltes Material Anteil (in %)]]="","",Table1[[#This Row],[Etikett - B3 - Recyceltes Material Anteil (in %)]])</f>
        <v/>
      </c>
      <c r="OQ283" s="812" t="str">
        <f>IF(Table1[[#This Row],[Etikett - B3 - Beschichtung]]="","",VLOOKUP(Table1[[#This Row],[Etikett - B3 - Beschichtung]],'DD FD'!AE:AF,2,FALSE))</f>
        <v/>
      </c>
      <c r="OR283" s="861" t="str">
        <f>IF(Table1[[#This Row],[Etikett - B3 - Beschichtung Anteil (in %)]]="","",Table1[[#This Row],[Etikett - B3 - Beschichtung Anteil (in %)]])</f>
        <v/>
      </c>
      <c r="OS283" s="866">
        <f>ROUNDUP(SUM(
IF(AND(LB283='DD FD'!$J$7,LD283='DD FD'!$AI$3),LC283,0),
IF(AND(LL283='DD FD'!$J$7,LN283='DD FD'!$AI$3),LM283,0),
IF(AND(LV283='DD FD'!$J$7,LX283='DD FD'!$AI$3),LW283,0),
IF(AND(MF283='DD FD'!$J$7,MH283='DD FD'!$AI$3),MG283,0),
IF(AND(MQ283='DD FD'!$J$7,MS283='DD FD'!$AI$3),MR283,0),
IF(AND(NB283='DD FD'!$J$7,ND283='DD FD'!$AI$3),NC283,0),
IF(AND(NM283='DD FD'!$J$7,NO283='DD FD'!$AI$3),NN283,0),
IF(AND(NX283='DD FD'!$J$7,NZ283='DD FD'!$AI$3),NY283,0),
IF(AND(OI283='DD FD'!$J$7,OK283='DD FD'!$AI$3),OJ283,0),
),2)</f>
        <v>0</v>
      </c>
      <c r="OT283" s="865">
        <f>ROUNDUP(SUM(
IF(AND(LB283='DD FD'!$J$6,LD283='DD FD'!$AI$3),LC283,0),
IF(AND(LL283='DD FD'!$J$6,LN283='DD FD'!$AI$3),LM283,0),
IF(AND(LV283='DD FD'!$J$6,LX283='DD FD'!$AI$3),LW283,0),
IF(AND(MF283='DD FD'!$J$6,MH283='DD FD'!$AI$3),MG283,0),
IF(AND(MQ283='DD FD'!$J$6,MS283='DD FD'!$AI$3),MR283,0),
IF(AND(NB283='DD FD'!$J$6,ND283='DD FD'!$AI$3),NC283,0),
IF(AND(NM283='DD FD'!$J$6,NO283='DD FD'!$AI$3),NN283,0),
IF(AND(NX283='DD FD'!$J$6,NZ283='DD FD'!$AI$3),NY283,0),
IF(AND(OI283='DD FD'!$J$6,OK283='DD FD'!$AI$3),OJ283,0),
),2)</f>
        <v>0</v>
      </c>
      <c r="OU283" s="865">
        <f>ROUNDUP(SUM(
IF(AND(LB283='DD FD'!$J$10,LD283='DD FD'!$AI$3),LC283,0),
IF(AND(LL283='DD FD'!$J$10,LN283='DD FD'!$AI$3),LM283,0),
IF(AND(LV283='DD FD'!$J$10,LX283='DD FD'!$AI$3),LW283,0),
IF(AND(MF283='DD FD'!$J$10,MH283='DD FD'!$AI$3),MG283,0),
IF(AND(MQ283='DD FD'!$J$10,MS283='DD FD'!$AI$3),MR283,0),
IF(AND(NB283='DD FD'!$J$10,ND283='DD FD'!$AI$3),NC283,0),
IF(AND(NM283='DD FD'!$J$10,NO283='DD FD'!$AI$3),NN283,0),
IF(AND(NX283='DD FD'!$J$10,NZ283='DD FD'!$AI$3),NY283,0),
IF(AND(OI283='DD FD'!$J$10,OK283='DD FD'!$AI$3),OJ283,0),
),2)</f>
        <v>0</v>
      </c>
      <c r="OV283" s="865">
        <f>ROUNDUP(SUM(
IF(AND(LB283='DD FD'!$J$8,LD283='DD FD'!$AI$3),LC283,0),
IF(AND(LL283='DD FD'!$J$8,LN283='DD FD'!$AI$3),LM283,0),
IF(AND(LV283='DD FD'!$J$8,LX283='DD FD'!$AI$3),LW283,0),
IF(AND(MF283='DD FD'!$J$8,MH283='DD FD'!$AI$3),MG283,0),
IF(AND(MQ283='DD FD'!$J$8,MS283='DD FD'!$AI$3),MR283,0),
IF(AND(NB283='DD FD'!$J$8,ND283='DD FD'!$AI$3),NC283,0),
IF(AND(NM283='DD FD'!$J$8,NO283='DD FD'!$AI$3),NN283,0),
IF(AND(NX283='DD FD'!$J$8,NZ283='DD FD'!$AI$3),NY283,0),
IF(AND(OI283='DD FD'!$J$8,OK283='DD FD'!$AI$3),OJ283,0),
),2)</f>
        <v>0</v>
      </c>
      <c r="OW283" s="865">
        <f>ROUNDUP(SUM(
IF(AND(LB283='DD FD'!$J$5,LD283='DD FD'!$AI$3),LC283,0),
IF(AND(LL283='DD FD'!$J$5,LN283='DD FD'!$AI$3),LM283,0),
IF(AND(LV283='DD FD'!$J$5,LX283='DD FD'!$AI$3),LW283,0),
IF(AND(MF283='DD FD'!$J$5,MH283='DD FD'!$AI$3),MG283,0),
IF(AND(MQ283='DD FD'!$J$5,MS283='DD FD'!$AI$3),MR283,0),
IF(AND(NB283='DD FD'!$J$5,ND283='DD FD'!$AI$3),NC283,0),
IF(AND(NM283='DD FD'!$J$5,NO283='DD FD'!$AI$3),NN283,0),
IF(AND(NX283='DD FD'!$J$5,NZ283='DD FD'!$AI$3),NY283,0),
IF(AND(OI283='DD FD'!$J$5,OK283='DD FD'!$AI$3),OJ283,0),
),2)</f>
        <v>0</v>
      </c>
      <c r="OX283" s="865">
        <f>ROUNDUP(SUM(
IF(AND(LB283='DD FD'!$J$9,LD283='DD FD'!$AI$3),LC283,0),
IF(AND(LL283='DD FD'!$J$9,LN283='DD FD'!$AI$3),LM283,0),
IF(AND(LV283='DD FD'!$J$9,LX283='DD FD'!$AI$3),LW283,0),
IF(AND(MF283='DD FD'!$J$9,MH283='DD FD'!$AI$3),MG283,0),
IF(AND(MQ283='DD FD'!$J$9,MS283='DD FD'!$AI$3),MR283,0),
IF(AND(NB283='DD FD'!$J$9,ND283='DD FD'!$AI$3),NC283,0),
IF(AND(NM283='DD FD'!$J$9,NO283='DD FD'!$AI$3),NN283,0),
IF(AND(NX283='DD FD'!$J$9,NZ283='DD FD'!$AI$3),NY283,0),
IF(AND(OI283='DD FD'!$J$9,OK283='DD FD'!$AI$3),OJ283,0),
),2)</f>
        <v>0</v>
      </c>
      <c r="OY283" s="865">
        <f>ROUNDUP(SUM(
IF(AND(LB283='DD FD'!$J$4,LD283='DD FD'!$AI$3),LC283,0),
IF(AND(LL283='DD FD'!$J$4,LN283='DD FD'!$AI$3),LM283,0),
IF(AND(LV283='DD FD'!$J$4,LX283='DD FD'!$AI$3),LW283,0),
IF(AND(MF283='DD FD'!$J$4,MH283='DD FD'!$AI$3),MG283,0),
IF(AND(MQ283='DD FD'!$J$4,MS283='DD FD'!$AI$3),MR283,0),
IF(AND(NB283='DD FD'!$J$4,ND283='DD FD'!$AI$3),NC283,0),
IF(AND(NM283='DD FD'!$J$4,NO283='DD FD'!$AI$3),NN283,0),
IF(AND(NX283='DD FD'!$J$4,NZ283='DD FD'!$AI$3),NY283,0),
IF(AND(OI283='DD FD'!$J$4,OK283='DD FD'!$AI$3),OJ283,0),
),2)</f>
        <v>0</v>
      </c>
      <c r="OZ283" s="867">
        <f>ROUNDUP(SUM(
IF(AND(LB283='DD FD'!$J$11,LD283='DD FD'!$AI$3),LC283,0),
IF(AND(LL283='DD FD'!$J$11,LN283='DD FD'!$AI$3),LM283,0),
IF(AND(LV283='DD FD'!$J$11,LX283='DD FD'!$AI$3),LW283,0),
IF(AND(MF283='DD FD'!$J$11,MH283='DD FD'!$AI$3),MG283,0),
IF(AND(MQ283='DD FD'!$J$11,MS283='DD FD'!$AI$3),MR283,0),
IF(AND(NB283='DD FD'!$J$11,ND283='DD FD'!$AI$3),NC283,0),
IF(AND(NM283='DD FD'!$J$11,NO283='DD FD'!$AI$3),NN283,0),
IF(AND(NX283='DD FD'!$J$11,NZ283='DD FD'!$AI$3),NY283,0),
IF(AND(OI283='DD FD'!$J$11,OK283='DD FD'!$AI$3),OJ283,0),
),2)</f>
        <v>0</v>
      </c>
    </row>
    <row r="284" spans="1:416">
      <c r="A284" s="663"/>
      <c r="B284" s="182"/>
      <c r="C284" s="282"/>
      <c r="D284" s="282"/>
      <c r="E284" s="183"/>
      <c r="F284" s="355"/>
      <c r="G284" s="359"/>
      <c r="H284" s="664"/>
      <c r="I284" s="173"/>
      <c r="J284" s="161" t="str">
        <f t="shared" si="108"/>
        <v/>
      </c>
      <c r="K284" s="633" t="str">
        <f t="shared" si="125"/>
        <v/>
      </c>
      <c r="L284" s="636"/>
      <c r="M284" s="124" t="str">
        <f t="shared" si="126"/>
        <v/>
      </c>
      <c r="N284" s="125" t="str">
        <f t="shared" si="109"/>
        <v/>
      </c>
      <c r="O284" s="175"/>
      <c r="P284" s="175"/>
      <c r="Q284" s="126" t="str">
        <f t="shared" si="127"/>
        <v/>
      </c>
      <c r="R284" s="184"/>
      <c r="S284" s="184"/>
      <c r="T284" s="182"/>
      <c r="U284" s="182"/>
      <c r="V284" s="182"/>
      <c r="W284" s="358"/>
      <c r="X284" s="182"/>
      <c r="Y284" s="183"/>
      <c r="Z284" s="123"/>
      <c r="AA284" s="176"/>
      <c r="AB284" s="176"/>
      <c r="AC284" s="176"/>
      <c r="AD284" s="176"/>
      <c r="AE284" s="176"/>
      <c r="AF284" s="176"/>
      <c r="AG284" s="127" t="str">
        <f t="shared" si="128"/>
        <v/>
      </c>
      <c r="AH284" s="127" t="str">
        <f t="shared" si="129"/>
        <v/>
      </c>
      <c r="AI284" s="370"/>
      <c r="AJ284" s="635"/>
      <c r="AK284" s="619" t="str">
        <f t="shared" si="130"/>
        <v/>
      </c>
      <c r="AL284" s="124" t="str">
        <f t="shared" si="110"/>
        <v/>
      </c>
      <c r="AM284" s="124" t="str">
        <f t="shared" si="111"/>
        <v/>
      </c>
      <c r="AN284" s="124" t="str">
        <f t="shared" si="112"/>
        <v/>
      </c>
      <c r="AO284" s="124" t="str">
        <f t="shared" si="113"/>
        <v/>
      </c>
      <c r="AP284" s="184"/>
      <c r="AQ284" s="182"/>
      <c r="AR284" s="182"/>
      <c r="AS284" s="182"/>
      <c r="AT284" s="182"/>
      <c r="AU284" s="127" t="str">
        <f t="shared" si="114"/>
        <v/>
      </c>
      <c r="AV284" s="354"/>
      <c r="AW284" s="127" t="str">
        <f t="shared" si="115"/>
        <v/>
      </c>
      <c r="AX284" s="144" t="str">
        <f t="shared" si="116"/>
        <v/>
      </c>
      <c r="AY284" s="182"/>
      <c r="AZ284" s="23"/>
      <c r="BA284" s="23"/>
      <c r="BB284" s="183"/>
      <c r="BC284" s="622"/>
      <c r="BD284" s="649" t="str">
        <f t="shared" si="131"/>
        <v/>
      </c>
      <c r="BE284" s="354"/>
      <c r="BF284" s="192" t="str">
        <f t="shared" si="132"/>
        <v/>
      </c>
      <c r="BG284" s="159"/>
      <c r="BH284" s="159"/>
      <c r="BI284" s="182"/>
      <c r="BJ284" s="194"/>
      <c r="BK284" s="194"/>
      <c r="BL284" s="194"/>
      <c r="BM284" s="127" t="str">
        <f t="shared" si="117"/>
        <v/>
      </c>
      <c r="BN284" s="194"/>
      <c r="BO284" s="178" t="str">
        <f t="shared" si="118"/>
        <v/>
      </c>
      <c r="BP284" s="191"/>
      <c r="BQ284" s="182"/>
      <c r="BR284" s="23"/>
      <c r="BS284" s="23"/>
      <c r="BT284" s="23"/>
      <c r="BU284" s="651"/>
      <c r="BV284" s="647"/>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633" t="str">
        <f t="shared" si="133"/>
        <v/>
      </c>
      <c r="DY284" s="736"/>
      <c r="DZ284" s="334"/>
      <c r="EA284" s="736"/>
      <c r="EB284" s="197"/>
      <c r="EC284" s="194"/>
      <c r="ED284" s="197"/>
      <c r="EE284" s="197"/>
      <c r="EF284" s="194"/>
      <c r="EG284" s="194"/>
      <c r="EH284" s="194"/>
      <c r="EI284" s="123" t="str">
        <f t="shared" si="119"/>
        <v/>
      </c>
      <c r="EJ284" s="194"/>
      <c r="EK284" s="620" t="str">
        <f t="shared" si="120"/>
        <v/>
      </c>
      <c r="EL284" s="756"/>
      <c r="EM284" s="620" t="str">
        <f t="shared" si="134"/>
        <v/>
      </c>
      <c r="EN284" s="733"/>
      <c r="EO284" s="163"/>
      <c r="EP284" s="163"/>
      <c r="EQ284" s="163"/>
      <c r="ER284" s="163"/>
      <c r="ES284" s="163"/>
      <c r="ET284" s="163"/>
      <c r="EU284" s="163"/>
      <c r="EV284" s="163"/>
      <c r="EW284" s="163"/>
      <c r="EX284" s="163"/>
      <c r="EY284" s="163"/>
      <c r="EZ284" s="163"/>
      <c r="FA284" s="163"/>
      <c r="FB284" s="163"/>
      <c r="FC284" s="742"/>
      <c r="FD284" s="648" t="str">
        <f t="shared" si="121"/>
        <v/>
      </c>
      <c r="FE284" s="183"/>
      <c r="FF284" s="201"/>
      <c r="FG284" s="201"/>
      <c r="FH284" s="201"/>
      <c r="FI284" s="201"/>
      <c r="FJ284" s="201"/>
      <c r="FK284" s="201"/>
      <c r="FL284" s="182"/>
      <c r="FM284" s="182"/>
      <c r="FN284" s="334"/>
      <c r="FO284" s="123" t="str">
        <f t="shared" si="122"/>
        <v/>
      </c>
      <c r="FP284" s="889" t="str">
        <f>IF(Table1[[#This Row],[Baumwollanteil (in %)]]&lt;&gt;"","05","")</f>
        <v/>
      </c>
      <c r="FQ284" s="999"/>
      <c r="FR284" s="179" t="str">
        <f t="shared" si="123"/>
        <v/>
      </c>
      <c r="FS284" s="175"/>
      <c r="FT284" s="175"/>
      <c r="FU284" s="175"/>
      <c r="FV284" s="745" t="str">
        <f t="shared" si="124"/>
        <v/>
      </c>
      <c r="FZ284" s="24"/>
      <c r="GA284" s="24"/>
      <c r="GC284" s="1010" t="str">
        <f>IF(Table1[[#This Row],[Global Trade Item Number (GTIN)]]="","",Table1[[#This Row],[Global Trade Item Number (GTIN)]])</f>
        <v/>
      </c>
      <c r="GD284" s="790" t="str">
        <f>IF(Table1[[#This Row],[WAWI-Nr./ Kreditoren-Nummer
(ASDV)]]&lt;&gt;"",Table1[[#This Row],[WAWI-Nr./ Kreditoren-Nummer
(ASDV)]],"")</f>
        <v/>
      </c>
      <c r="GE284" s="190"/>
      <c r="GF284" s="790" t="str">
        <f>IF(Table1[[#This Row],[Gültig ab (Datum)]]&lt;&gt;"","31.12.9999","")</f>
        <v/>
      </c>
      <c r="GG284" s="190"/>
      <c r="GH284" s="190"/>
      <c r="GI284" s="616"/>
      <c r="GJ284" s="765"/>
      <c r="GK284" s="763"/>
      <c r="GL284" s="617"/>
      <c r="GM284" s="617"/>
      <c r="GN284" s="617"/>
      <c r="GO284" s="617"/>
      <c r="GP284" s="617"/>
      <c r="GQ284" s="775"/>
      <c r="GR284" s="771"/>
      <c r="GS284" s="159"/>
      <c r="GT284" s="610"/>
      <c r="GU284" s="610"/>
      <c r="GV284" s="610"/>
      <c r="GW284" s="610"/>
      <c r="GX284" s="610"/>
      <c r="GY284" s="610"/>
      <c r="GZ284" s="610"/>
      <c r="HA284" s="610"/>
      <c r="HB284" s="771"/>
      <c r="HC284" s="610"/>
      <c r="HD284" s="610"/>
      <c r="HE284" s="610"/>
      <c r="HF284" s="610"/>
      <c r="HG284" s="610"/>
      <c r="HH284" s="610"/>
      <c r="HI284" s="610"/>
      <c r="HJ284" s="610"/>
      <c r="HK284" s="610"/>
      <c r="HL284" s="771"/>
      <c r="HM284" s="610"/>
      <c r="HN284" s="610"/>
      <c r="HO284" s="610"/>
      <c r="HP284" s="610"/>
      <c r="HQ284" s="610"/>
      <c r="HR284" s="610"/>
      <c r="HS284" s="610"/>
      <c r="HT284" s="610"/>
      <c r="HU284" s="610"/>
      <c r="HV284" s="771"/>
      <c r="HW284" s="610"/>
      <c r="HX284" s="610"/>
      <c r="HY284" s="610"/>
      <c r="HZ284" s="610"/>
      <c r="IA284" s="610"/>
      <c r="IB284" s="610"/>
      <c r="IC284" s="610"/>
      <c r="ID284" s="610"/>
      <c r="IE284" s="610"/>
      <c r="IF284" s="610"/>
      <c r="IG284" s="771"/>
      <c r="IH284" s="610"/>
      <c r="II284" s="610"/>
      <c r="IJ284" s="610"/>
      <c r="IK284" s="610"/>
      <c r="IL284" s="610"/>
      <c r="IM284" s="610"/>
      <c r="IN284" s="610"/>
      <c r="IO284" s="610"/>
      <c r="IP284" s="610"/>
      <c r="IQ284" s="610"/>
      <c r="IR284" s="771"/>
      <c r="IS284" s="610"/>
      <c r="IT284" s="610"/>
      <c r="IU284" s="610"/>
      <c r="IV284" s="610"/>
      <c r="IW284" s="610"/>
      <c r="IX284" s="610"/>
      <c r="IY284" s="610"/>
      <c r="IZ284" s="610"/>
      <c r="JA284" s="610"/>
      <c r="JB284" s="610"/>
      <c r="JC284" s="771"/>
      <c r="JD284" s="610"/>
      <c r="JE284" s="610"/>
      <c r="JF284" s="610"/>
      <c r="JG284" s="610"/>
      <c r="JH284" s="610"/>
      <c r="JI284" s="610"/>
      <c r="JJ284" s="610"/>
      <c r="JK284" s="610"/>
      <c r="JL284" s="610"/>
      <c r="JM284" s="827"/>
      <c r="JN284" s="771"/>
      <c r="JO284" s="610"/>
      <c r="JP284" s="610"/>
      <c r="JQ284" s="610"/>
      <c r="JR284" s="610"/>
      <c r="JS284" s="610"/>
      <c r="JT284" s="610"/>
      <c r="JU284" s="610"/>
      <c r="JV284" s="610"/>
      <c r="JW284" s="610"/>
      <c r="JX284" s="610"/>
      <c r="JY284" s="771"/>
      <c r="JZ284" s="610"/>
      <c r="KA284" s="610"/>
      <c r="KB284" s="610"/>
      <c r="KC284" s="610"/>
      <c r="KD284" s="610"/>
      <c r="KE284" s="610"/>
      <c r="KF284" s="610"/>
      <c r="KG284" s="610"/>
      <c r="KH284" s="610"/>
      <c r="KI284" s="610"/>
      <c r="KL284" s="803" t="str">
        <f>IF(Table1[[#This Row],[GTIN]]&lt;&gt;"",Table1[[#This Row],[GTIN]],"")</f>
        <v/>
      </c>
      <c r="KM284" s="804" t="str">
        <f>Table1[[#This Row],[Kreditor]]</f>
        <v/>
      </c>
      <c r="KN284" s="805" t="str">
        <f>IF(Table1[[#This Row],[Gültig ab (Datum)]]&lt;&gt;"",Table1[[#This Row],[Gültig ab (Datum)]],"")</f>
        <v/>
      </c>
      <c r="KO284" s="805" t="str">
        <f>Table1[[#This Row],[Gültig bis]]</f>
        <v/>
      </c>
      <c r="KP284" s="818" t="str">
        <f>IF(Table1[[#This Row],[Artikel verpackt? 
(X=Ja)]]="","",Table1[[#This Row],[Artikel verpackt? 
(X=Ja)]])</f>
        <v/>
      </c>
      <c r="KQ284" s="806" t="str">
        <f>IF(Table1[[#This Row],[Verpackung recyclingfähig?
(X=Ja)]]="","",Table1[[#This Row],[Verpackung recyclingfähig?
(X=Ja)]])</f>
        <v/>
      </c>
      <c r="KR284" s="807"/>
      <c r="KS284" s="808"/>
      <c r="KT284" s="809"/>
      <c r="KU284" s="809"/>
      <c r="KV284" s="809"/>
      <c r="KW284" s="809"/>
      <c r="KX284" s="809"/>
      <c r="KY284" s="809"/>
      <c r="KZ284" s="810"/>
      <c r="LA284" s="811" t="str">
        <f>IF(Table1[[#This Row],[Hauptkörper - B1 - Art]]="","",VLOOKUP(Table1[[#This Row],[Hauptkörper - B1 - Art]],'DD FD'!B:C,2,FALSE))</f>
        <v/>
      </c>
      <c r="LB284" s="812" t="str">
        <f>IF(Table1[[#This Row],[Hauptkörper - B1 - Fraktion]]="","",VLOOKUP(Table1[[#This Row],[Hauptkörper - B1 - Fraktion]],'DD FD'!H:J,3,FALSE))</f>
        <v/>
      </c>
      <c r="LC284" s="809" t="str">
        <f>IF(Table1[[#This Row],[Hauptkörper - B1 - Gewicht
(in G)]]="","",Table1[[#This Row],[Hauptkörper - B1 - Gewicht
(in G)]])</f>
        <v/>
      </c>
      <c r="LD284" s="809" t="str">
        <f>IF(Table1[[#This Row],[Hauptkörper - B1 - Lizenzierungs-pflichtig? (X=Ja)]]="","",Table1[[#This Row],[Hauptkörper - B1 - Lizenzierungs-pflichtig? (X=Ja)]])</f>
        <v/>
      </c>
      <c r="LE284" s="812" t="str">
        <f>IF(Table1[[#This Row],[Hauptkörper - B1 - Virgin Material]]="","",VLOOKUP(Table1[[#This Row],[Hauptkörper - B1 - Virgin Material]],'DD FD'!AJ:AK,2,FALSE))</f>
        <v/>
      </c>
      <c r="LF284" s="813" t="str">
        <f>IF(Table1[[#This Row],[Hauptkörper - B1 - Virgin Material Anteil (in %)]]="","",Table1[[#This Row],[Hauptkörper - B1 - Virgin Material Anteil (in %)]])</f>
        <v/>
      </c>
      <c r="LG284" s="812" t="str">
        <f>IF(Table1[[#This Row],[Hauptkörper - B1 - Recyceltes Material]]="","",VLOOKUP(Table1[[#This Row],[Hauptkörper - B1 - Recyceltes Material]],'DD FD'!AL:AM,2,FALSE))</f>
        <v/>
      </c>
      <c r="LH284" s="813" t="str">
        <f>IF(Table1[[#This Row],[Hauptkörper - B1 - Recyceltes Material Anteil (in %)]]="","",Table1[[#This Row],[Hauptkörper - B1 - Recyceltes Material Anteil (in %)]])</f>
        <v/>
      </c>
      <c r="LI284" s="814" t="str">
        <f>IF(Table1[[#This Row],[Hauptkörper - B1 - Beschichtung]]="","",VLOOKUP(Table1[[#This Row],[Hauptkörper - B1 - Beschichtung]],'DD FD'!AE:AF,2,FALSE))</f>
        <v/>
      </c>
      <c r="LJ284" s="815" t="str">
        <f>IF(Table1[[#This Row],[Hauptkörper - B1 - Beschichtung Anteil (in %)]]="","",Table1[[#This Row],[Hauptkörper - B1 - Beschichtung Anteil (in %)]])</f>
        <v/>
      </c>
      <c r="LK284" s="811" t="str">
        <f>IF(Table1[[#This Row],[Hauptkörper - B2 - Art]]="","",VLOOKUP(Table1[[#This Row],[Hauptkörper - B2 - Art]],'DD FD'!B:C,2,FALSE))</f>
        <v/>
      </c>
      <c r="LL284" s="812" t="str">
        <f>IF(Table1[[#This Row],[Hauptkörper - B2 - Fraktion]]="","",VLOOKUP(Table1[[#This Row],[Hauptkörper - B2 - Fraktion]],'DD FD'!H:J,3,FALSE))</f>
        <v/>
      </c>
      <c r="LM284" s="809" t="str">
        <f>IF(Table1[[#This Row],[Hauptkörper - B2 - Gewicht
(in G)]]="","",Table1[[#This Row],[Hauptkörper - B2 - Gewicht
(in G)]])</f>
        <v/>
      </c>
      <c r="LN284" s="809" t="str">
        <f>IF(Table1[[#This Row],[Hauptkörper - B2 - Lizenzierungs-pflichtig? (X=Ja)]]="","",Table1[[#This Row],[Hauptkörper - B2 - Lizenzierungs-pflichtig? (X=Ja)]])</f>
        <v/>
      </c>
      <c r="LO284" s="812" t="str">
        <f>IF(Table1[[#This Row],[Hauptkörper - B2 - Virgin Material]]="","",VLOOKUP(Table1[[#This Row],[Hauptkörper - B2 - Virgin Material]],'DD FD'!AJ:AK,2,FALSE))</f>
        <v/>
      </c>
      <c r="LP284" s="813" t="str">
        <f>IF(Table1[[#This Row],[Hauptkörper - B2 - Virgin Material Anteil (in %)]]="","",Table1[[#This Row],[Hauptkörper - B2 - Virgin Material Anteil (in %)]])</f>
        <v/>
      </c>
      <c r="LQ284" s="812" t="str">
        <f>IF(Table1[[#This Row],[Hauptkörper - B2 - Recyceltes Material]]="","",VLOOKUP(Table1[[#This Row],[Hauptkörper - B2 - Recyceltes Material]],'DD FD'!AL:AM,2,FALSE))</f>
        <v/>
      </c>
      <c r="LR284" s="813" t="str">
        <f>IF(Table1[[#This Row],[Hauptkörper - B2 - Recyceltes Material Anteil (in %)]]="","",Table1[[#This Row],[Hauptkörper - B2 - Recyceltes Material Anteil (in %)]])</f>
        <v/>
      </c>
      <c r="LS284" s="812" t="str">
        <f>IF(Table1[[#This Row],[Hauptkörper - B2 - Beschichtung]]="","",VLOOKUP(Table1[[#This Row],[Hauptkörper - B2 - Beschichtung]],'DD FD'!AE:AF,2,FALSE))</f>
        <v/>
      </c>
      <c r="LT284" s="815" t="str">
        <f>IF(Table1[[#This Row],[Hauptkörper - B2 - Beschichtung Anteil (in %)]]="","",Table1[[#This Row],[Hauptkörper - B2 - Beschichtung Anteil (in %)]])</f>
        <v/>
      </c>
      <c r="LU284" s="811" t="str">
        <f>IF(Table1[[#This Row],[Hauptkörper - B3 - Art]]="","",VLOOKUP(Table1[[#This Row],[Hauptkörper - B3 - Art]],'DD FD'!B:C,2,FALSE))</f>
        <v/>
      </c>
      <c r="LV284" s="812" t="str">
        <f>IF(Table1[[#This Row],[Hauptkörper - B3 - Fraktion]]="","",VLOOKUP(Table1[[#This Row],[Hauptkörper - B3 - Fraktion]],'DD FD'!H:J,3,FALSE))</f>
        <v/>
      </c>
      <c r="LW284" s="809" t="str">
        <f>IF(Table1[[#This Row],[Hauptkörper - B3 - Gewicht
(in G)]]="","",Table1[[#This Row],[Hauptkörper - B3 - Gewicht
(in G)]])</f>
        <v/>
      </c>
      <c r="LX284" s="809" t="str">
        <f>IF(Table1[[#This Row],[Hauptkörper - B3 - Lizenzierungs-pflichtig? (X=Ja)]]="","",Table1[[#This Row],[Hauptkörper - B3 - Lizenzierungs-pflichtig? (X=Ja)]])</f>
        <v/>
      </c>
      <c r="LY284" s="812" t="str">
        <f>IF(Table1[[#This Row],[Hauptkörper - B3 - Virgin Material]]="","",VLOOKUP(Table1[[#This Row],[Hauptkörper - B3 - Virgin Material]],'DD FD'!AJ:AK,2,FALSE))</f>
        <v/>
      </c>
      <c r="LZ284" s="813" t="str">
        <f>IF(Table1[[#This Row],[Hauptkörper - B3 - Virgin Material Anteil (in %)]]="","",Table1[[#This Row],[Hauptkörper - B3 - Virgin Material Anteil (in %)]])</f>
        <v/>
      </c>
      <c r="MA284" s="812" t="str">
        <f>IF(Table1[[#This Row],[Hauptkörper - B3 - Recyceltes Material]]="","",VLOOKUP(Table1[[#This Row],[Hauptkörper - B3 - Recyceltes Material]],'DD FD'!AL:AM,2,FALSE))</f>
        <v/>
      </c>
      <c r="MB284" s="813" t="str">
        <f>IF(Table1[[#This Row],[Hauptkörper - B3 - Recyceltes Material Anteil (in %)]]="","",Table1[[#This Row],[Hauptkörper - B3 - Recyceltes Material Anteil (in %)]])</f>
        <v/>
      </c>
      <c r="MC284" s="812" t="str">
        <f>IF(Table1[[#This Row],[Hauptkörper - B3 - Beschichtung]]="","",VLOOKUP(Table1[[#This Row],[Hauptkörper - B3 - Beschichtung]],'DD FD'!AE:AF,2,FALSE))</f>
        <v/>
      </c>
      <c r="MD284" s="815" t="str">
        <f>IF(Table1[[#This Row],[Hauptkörper - B3 - Beschichtung Anteil (in %)]]="","",Table1[[#This Row],[Hauptkörper - B3 - Beschichtung Anteil (in %)]])</f>
        <v/>
      </c>
      <c r="ME284" s="811" t="str">
        <f>IF(Table1[[#This Row],[Verschluss - B1 - Art]]="","",VLOOKUP(Table1[[#This Row],[Verschluss - B1 - Art]],'DD FD'!D:E,2,FALSE))</f>
        <v/>
      </c>
      <c r="MF284" s="812" t="str">
        <f>IF(Table1[[#This Row],[Verschluss - B1 - Fraktion]]="","",VLOOKUP(Table1[[#This Row],[Verschluss - B1 - Fraktion]],'DD FD'!H:J,3,FALSE))</f>
        <v/>
      </c>
      <c r="MG284" s="809" t="str">
        <f>IF(Table1[[#This Row],[Verschluss - B1 - Gewicht (in G)]]="","",Table1[[#This Row],[Verschluss - B1 - Gewicht (in G)]])</f>
        <v/>
      </c>
      <c r="MH284" s="809" t="str">
        <f>IF(Table1[[#This Row],[Verschluss - B1 - Lizenzierungs-pflichtig? (X=Ja)]]="","",Table1[[#This Row],[Verschluss - B1 - Lizenzierungs-pflichtig? (X=Ja)]])</f>
        <v/>
      </c>
      <c r="MI284" s="809" t="str">
        <f>IF(Table1[[#This Row],[Verschluss - B1 - Trennbar vom Hauptkörper? (X=Ja)]]="","",Table1[[#This Row],[Verschluss - B1 - Trennbar vom Hauptkörper? (X=Ja)]])</f>
        <v/>
      </c>
      <c r="MJ284" s="812" t="str">
        <f>IF(Table1[[#This Row],[Verschluss - B1 - Virgin Material]]="","",VLOOKUP(Table1[[#This Row],[Verschluss - B1 - Virgin Material]],'DD FD'!AJ:AK,2,FALSE))</f>
        <v/>
      </c>
      <c r="MK284" s="813" t="str">
        <f>IF(Table1[[#This Row],[Verschluss - B1 - Virgin Material Anteil (in %)]]="","",Table1[[#This Row],[Verschluss - B1 - Virgin Material Anteil (in %)]])</f>
        <v/>
      </c>
      <c r="ML284" s="812" t="str">
        <f>IF(Table1[[#This Row],[Verschluss - B1 - Recyceltes Material]]="","",VLOOKUP(Table1[[#This Row],[Verschluss - B1 - Recyceltes Material]],'DD FD'!AL:AM,2,FALSE))</f>
        <v/>
      </c>
      <c r="MM284" s="813" t="str">
        <f>IF(Table1[[#This Row],[Verschluss - B1 - Recyceltes Material Anteil (in %)]]="","",Table1[[#This Row],[Verschluss - B1 - Recyceltes Material Anteil (in %)]])</f>
        <v/>
      </c>
      <c r="MN284" s="812" t="str">
        <f>IF(Table1[[#This Row],[Verschluss - B1 - Beschichtung]]="","",VLOOKUP(Table1[[#This Row],[Verschluss - B1 - Beschichtung]],'DD FD'!AE:AF,2,FALSE))</f>
        <v/>
      </c>
      <c r="MO284" s="815" t="str">
        <f>IF(Table1[[#This Row],[Verschluss - B1 - Beschichtung Anteil (in %)]]="","",Table1[[#This Row],[Verschluss - B1 - Beschichtung Anteil (in %)]])</f>
        <v/>
      </c>
      <c r="MP284" s="811" t="str">
        <f>IF(Table1[[#This Row],[Verschluss - B2 - Art]]="","",VLOOKUP(Table1[[#This Row],[Verschluss - B2 - Art]],'DD FD'!D:E,2,FALSE))</f>
        <v/>
      </c>
      <c r="MQ284" s="812" t="str">
        <f>IF(Table1[[#This Row],[Verschluss - B2 - Fraktion]]="","",VLOOKUP(Table1[[#This Row],[Verschluss - B2 - Fraktion]],'DD FD'!H:J,3,FALSE))</f>
        <v/>
      </c>
      <c r="MR284" s="809" t="str">
        <f>IF(Table1[[#This Row],[Verschluss - B2 - Gewicht (in G)]]="","",Table1[[#This Row],[Verschluss - B2 - Gewicht (in G)]])</f>
        <v/>
      </c>
      <c r="MS284" s="809" t="str">
        <f>IF(Table1[[#This Row],[Verschluss - B2 - Lizenzierungs-pflichtig? (X=Ja)]]="","",Table1[[#This Row],[Verschluss - B2 - Lizenzierungs-pflichtig? (X=Ja)]])</f>
        <v/>
      </c>
      <c r="MT284" s="809" t="str">
        <f>IF(Table1[[#This Row],[Verschluss - B2 - Trennbar vom Hauptkörper? (X=Ja)]]="","",Table1[[#This Row],[Verschluss - B2 - Trennbar vom Hauptkörper? (X=Ja)]])</f>
        <v/>
      </c>
      <c r="MU284" s="812" t="str">
        <f>IF(Table1[[#This Row],[Verschluss - B2 - Virgin Material]]="","",VLOOKUP(Table1[[#This Row],[Verschluss - B2 - Virgin Material]],'DD FD'!AJ:AK,2,FALSE))</f>
        <v/>
      </c>
      <c r="MV284" s="813" t="str">
        <f>IF(Table1[[#This Row],[Verschluss - B2 - Virgin Material Anteil (in %)]]="","",Table1[[#This Row],[Verschluss - B2 - Virgin Material Anteil (in %)]])</f>
        <v/>
      </c>
      <c r="MW284" s="812" t="str">
        <f>IF(Table1[[#This Row],[Verschluss - B2 - Recyceltes Material]]="","",VLOOKUP(Table1[[#This Row],[Verschluss - B2 - Recyceltes Material]],'DD FD'!AL:AM,2,FALSE))</f>
        <v/>
      </c>
      <c r="MX284" s="813" t="str">
        <f>IF(Table1[[#This Row],[Verschluss - B2 - Recyceltes Material Anteil (in %)]]="","",Table1[[#This Row],[Verschluss - B2 - Recyceltes Material Anteil (in %)]])</f>
        <v/>
      </c>
      <c r="MY284" s="812" t="str">
        <f>IF(Table1[[#This Row],[Verschluss - B2 - Beschichtung]]="","",VLOOKUP(Table1[[#This Row],[Verschluss - B2 - Beschichtung]],'DD FD'!AE:AF,2,FALSE))</f>
        <v/>
      </c>
      <c r="MZ284" s="815" t="str">
        <f>IF(Table1[[#This Row],[Verschluss - B2 - Beschichtung Anteil (in %)]]="","",Table1[[#This Row],[Verschluss - B2 - Beschichtung Anteil (in %)]])</f>
        <v/>
      </c>
      <c r="NA284" s="811" t="str">
        <f>IF(Table1[[#This Row],[Verschluss - B3 - Art]]="","",VLOOKUP(Table1[[#This Row],[Verschluss - B3 - Art]],'DD FD'!D:E,2,FALSE))</f>
        <v/>
      </c>
      <c r="NB284" s="812" t="str">
        <f>IF(Table1[[#This Row],[Verschluss - B3 - Fraktion]]="","",VLOOKUP(Table1[[#This Row],[Verschluss - B3 - Fraktion]],'DD FD'!H:J,3,FALSE))</f>
        <v/>
      </c>
      <c r="NC284" s="809" t="str">
        <f>IF(Table1[[#This Row],[Verschluss - B3 - Gewicht (in G)]]="","",Table1[[#This Row],[Verschluss - B3 - Gewicht (in G)]])</f>
        <v/>
      </c>
      <c r="ND284" s="809" t="str">
        <f>IF(Table1[[#This Row],[Verschluss - B3 - Lizenzierungs-pflichtig? (X=Ja)]]="","",Table1[[#This Row],[Verschluss - B3 - Lizenzierungs-pflichtig? (X=Ja)]])</f>
        <v/>
      </c>
      <c r="NE284" s="809" t="str">
        <f>IF(Table1[[#This Row],[Verschluss - B3 - Trennbar vom Hauptkörper? (X=Ja)]]="","",Table1[[#This Row],[Verschluss - B3 - Trennbar vom Hauptkörper? (X=Ja)]])</f>
        <v/>
      </c>
      <c r="NF284" s="812" t="str">
        <f>IF(Table1[[#This Row],[Verschluss - B3 - Virgin Material]]="","",VLOOKUP(Table1[[#This Row],[Verschluss - B3 - Virgin Material]],'DD FD'!AJ:AK,2,FALSE))</f>
        <v/>
      </c>
      <c r="NG284" s="813" t="str">
        <f>IF(Table1[[#This Row],[Verschluss - B3 - Virgin Material Anteil (in %)]]="","",Table1[[#This Row],[Verschluss - B3 - Virgin Material Anteil (in %)]])</f>
        <v/>
      </c>
      <c r="NH284" s="812" t="str">
        <f>IF(Table1[[#This Row],[Verschluss - B3 - Recyceltes Material]]="","",VLOOKUP(Table1[[#This Row],[Verschluss - B3 - Recyceltes Material]],'DD FD'!AL:AM,2,FALSE))</f>
        <v/>
      </c>
      <c r="NI284" s="813" t="str">
        <f>IF(Table1[[#This Row],[Verschluss - B3 - Recyceltes Material Anteil (in %)]]="","",Table1[[#This Row],[Verschluss - B3 - Recyceltes Material Anteil (in %)]])</f>
        <v/>
      </c>
      <c r="NJ284" s="812" t="str">
        <f>IF(Table1[[#This Row],[Verschluss - B3 - Beschichtung]]="","",VLOOKUP(Table1[[#This Row],[Verschluss - B3 - Beschichtung]],'DD FD'!AE:AF,2,FALSE))</f>
        <v/>
      </c>
      <c r="NK284" s="815" t="str">
        <f>IF(Table1[[#This Row],[Verschluss - B3 - Beschichtung Anteil (in %)]]="","",Table1[[#This Row],[Verschluss - B3 - Beschichtung Anteil (in %)]])</f>
        <v/>
      </c>
      <c r="NL284" s="811" t="str">
        <f>IF(Table1[[#This Row],[Etikett - B1 - Art]]="","",VLOOKUP(Table1[[#This Row],[Etikett - B1 - Art]],'DD FD'!F:G,2,FALSE))</f>
        <v/>
      </c>
      <c r="NM284" s="812" t="str">
        <f>IF(Table1[[#This Row],[Etikett - B1 - Fraktion]]="","",VLOOKUP(Table1[[#This Row],[Etikett - B1 - Fraktion]],'DD FD'!H:J,3,FALSE))</f>
        <v/>
      </c>
      <c r="NN284" s="809" t="str">
        <f>IF(Table1[[#This Row],[Etikett - B1 - Gewicht (in G)]]="","",Table1[[#This Row],[Etikett - B1 - Gewicht (in G)]])</f>
        <v/>
      </c>
      <c r="NO284" s="809" t="str">
        <f>IF(Table1[[#This Row],[Etikett - B1 - Lizenzierungs-pflichtig? (X=Ja)]]="","",Table1[[#This Row],[Etikett - B1 - Lizenzierungs-pflichtig? (X=Ja)]])</f>
        <v/>
      </c>
      <c r="NP284" s="809" t="str">
        <f>IF(Table1[[#This Row],[Etikett - B1 - Trennbar vom Hauptkörper? (X=Ja)]]="","",Table1[[#This Row],[Etikett - B1 - Trennbar vom Hauptkörper? (X=Ja)]])</f>
        <v/>
      </c>
      <c r="NQ284" s="812" t="str">
        <f>IF(Table1[[#This Row],[Etikett - B1 - Virgin Material]]="","",VLOOKUP(Table1[[#This Row],[Etikett - B1 - Virgin Material]],'DD FD'!AJ:AK,2,FALSE))</f>
        <v/>
      </c>
      <c r="NR284" s="813" t="str">
        <f>IF(Table1[[#This Row],[Etikett - B1 - Virgin Material Anteil (in %)]]="","",Table1[[#This Row],[Etikett - B1 - Virgin Material Anteil (in %)]])</f>
        <v/>
      </c>
      <c r="NS284" s="812" t="str">
        <f>IF(Table1[[#This Row],[Etikett - B1 - Recyceltes Material]]="","",VLOOKUP(Table1[[#This Row],[Etikett - B1 - Recyceltes Material]],'DD FD'!AL:AM,2,FALSE))</f>
        <v/>
      </c>
      <c r="NT284" s="813" t="str">
        <f>IF(Table1[[#This Row],[Etikett - B1 - Recyceltes Material Anteil (in %)]]="","",Table1[[#This Row],[Etikett - B1 - Recyceltes Material Anteil (in %)]])</f>
        <v/>
      </c>
      <c r="NU284" s="812" t="str">
        <f>IF(Table1[[#This Row],[Etikett - B1 - Beschichtung]]="","",VLOOKUP(Table1[[#This Row],[Etikett - B1 - Beschichtung]],'DD FD'!AE:AF,2,FALSE))</f>
        <v/>
      </c>
      <c r="NV284" s="815" t="str">
        <f>IF(Table1[[#This Row],[Etikett - B1 - Beschichtung Anteil (in %)]]="","",Table1[[#This Row],[Etikett - B1 - Beschichtung Anteil (in %)]])</f>
        <v/>
      </c>
      <c r="NW284" s="811" t="str">
        <f>IF(Table1[[#This Row],[Etikett - B2 - Art]]="","",VLOOKUP(Table1[[#This Row],[Etikett - B2 - Art]],'DD FD'!F:G,2,FALSE))</f>
        <v/>
      </c>
      <c r="NX284" s="812" t="str">
        <f>IF(Table1[[#This Row],[Etikett - B2 - Fraktion]]="","",VLOOKUP(Table1[[#This Row],[Etikett - B2 - Fraktion]],'DD FD'!H:J,3,FALSE))</f>
        <v/>
      </c>
      <c r="NY284" s="809" t="str">
        <f>IF(Table1[[#This Row],[Etikett - B2 - Gewicht (in G)]]="","",Table1[[#This Row],[Etikett - B2 - Gewicht (in G)]])</f>
        <v/>
      </c>
      <c r="NZ284" s="809" t="str">
        <f>IF(Table1[[#This Row],[Etikett - B2 - Lizenzierungs-pflichtig? (X=Ja)]]="","",Table1[[#This Row],[Etikett - B2 - Lizenzierungs-pflichtig? (X=Ja)]])</f>
        <v/>
      </c>
      <c r="OA284" s="809" t="str">
        <f>IF(Table1[[#This Row],[Etikett - B2 - Trennbar vom Hauptkörper? (X=Ja)]]="","",Table1[[#This Row],[Etikett - B2 - Trennbar vom Hauptkörper? (X=Ja)]])</f>
        <v/>
      </c>
      <c r="OB284" s="812" t="str">
        <f>IF(Table1[[#This Row],[Etikett - B2 - Virgin Material]]="","",VLOOKUP(Table1[[#This Row],[Etikett - B2 - Virgin Material]],'DD FD'!AJ:AK,2,FALSE))</f>
        <v/>
      </c>
      <c r="OC284" s="813" t="str">
        <f>IF(Table1[[#This Row],[Etikett - B2 - Virgin Material Anteil (in %)]]="","",Table1[[#This Row],[Etikett - B2 - Virgin Material Anteil (in %)]])</f>
        <v/>
      </c>
      <c r="OD284" s="812" t="str">
        <f>IF(Table1[[#This Row],[Etikett - B2 - Recyceltes Material]]="","",VLOOKUP(Table1[[#This Row],[Etikett - B2 - Recyceltes Material]],'DD FD'!AL:AM,2,FALSE))</f>
        <v/>
      </c>
      <c r="OE284" s="813" t="str">
        <f>IF(Table1[[#This Row],[Etikett - B2 - Recyceltes Material Anteil (in %)]]="","",Table1[[#This Row],[Etikett - B2 - Recyceltes Material Anteil (in %)]])</f>
        <v/>
      </c>
      <c r="OF284" s="812" t="str">
        <f>IF(Table1[[#This Row],[Etikett - B2 - Beschichtung]]="","",VLOOKUP(Table1[[#This Row],[Etikett - B2 - Beschichtung]],'DD FD'!AE:AF,2,FALSE))</f>
        <v/>
      </c>
      <c r="OG284" s="815" t="str">
        <f>IF(Table1[[#This Row],[Etikett - B2 - Beschichtung Anteil (in %)]]="","",Table1[[#This Row],[Etikett - B2 - Beschichtung Anteil (in %)]])</f>
        <v/>
      </c>
      <c r="OH284" s="811" t="str">
        <f>IF(Table1[[#This Row],[Etikett - B3 - Art]]="","",VLOOKUP(Table1[[#This Row],[Etikett - B3 - Art]],'DD FD'!F:G,2,FALSE))</f>
        <v/>
      </c>
      <c r="OI284" s="812" t="str">
        <f>IF(Table1[[#This Row],[Etikett - B3 - Fraktion]]="","",VLOOKUP(Table1[[#This Row],[Etikett - B3 - Fraktion]],'DD FD'!H:J,3,FALSE))</f>
        <v/>
      </c>
      <c r="OJ284" s="809" t="str">
        <f>IF(Table1[[#This Row],[Etikett - B3 - Gewicht (in G)]]="","",Table1[[#This Row],[Etikett - B3 - Gewicht (in G)]])</f>
        <v/>
      </c>
      <c r="OK284" s="809" t="str">
        <f>IF(Table1[[#This Row],[Etikett - B3 - Lizenzierungs-pflichtig? (X=Ja)]]="","",Table1[[#This Row],[Etikett - B3 - Lizenzierungs-pflichtig? (X=Ja)]])</f>
        <v/>
      </c>
      <c r="OL284" s="809" t="str">
        <f>IF(Table1[[#This Row],[Etikett - B3 - Trennbar vom Hauptkörper? (X=Ja)]]="","",Table1[[#This Row],[Etikett - B3 - Trennbar vom Hauptkörper? (X=Ja)]])</f>
        <v/>
      </c>
      <c r="OM284" s="812" t="str">
        <f>IF(Table1[[#This Row],[Etikett - B3 - Virgin Material]]="","",VLOOKUP(Table1[[#This Row],[Etikett - B3 - Virgin Material]],'DD FD'!AJ:AK,2,FALSE))</f>
        <v/>
      </c>
      <c r="ON284" s="813" t="str">
        <f>IF(Table1[[#This Row],[Etikett - B3 - Virgin Material Anteil (in %)]]="","",Table1[[#This Row],[Etikett - B3 - Virgin Material Anteil (in %)]])</f>
        <v/>
      </c>
      <c r="OO284" s="812" t="str">
        <f>IF(Table1[[#This Row],[Etikett - B3 - Recyceltes Material]]="","",VLOOKUP(Table1[[#This Row],[Etikett - B3 - Recyceltes Material]],'DD FD'!AL:AM,2,FALSE))</f>
        <v/>
      </c>
      <c r="OP284" s="813" t="str">
        <f>IF(Table1[[#This Row],[Etikett - B3 - Recyceltes Material Anteil (in %)]]="","",Table1[[#This Row],[Etikett - B3 - Recyceltes Material Anteil (in %)]])</f>
        <v/>
      </c>
      <c r="OQ284" s="812" t="str">
        <f>IF(Table1[[#This Row],[Etikett - B3 - Beschichtung]]="","",VLOOKUP(Table1[[#This Row],[Etikett - B3 - Beschichtung]],'DD FD'!AE:AF,2,FALSE))</f>
        <v/>
      </c>
      <c r="OR284" s="861" t="str">
        <f>IF(Table1[[#This Row],[Etikett - B3 - Beschichtung Anteil (in %)]]="","",Table1[[#This Row],[Etikett - B3 - Beschichtung Anteil (in %)]])</f>
        <v/>
      </c>
      <c r="OS284" s="866">
        <f>ROUNDUP(SUM(
IF(AND(LB284='DD FD'!$J$7,LD284='DD FD'!$AI$3),LC284,0),
IF(AND(LL284='DD FD'!$J$7,LN284='DD FD'!$AI$3),LM284,0),
IF(AND(LV284='DD FD'!$J$7,LX284='DD FD'!$AI$3),LW284,0),
IF(AND(MF284='DD FD'!$J$7,MH284='DD FD'!$AI$3),MG284,0),
IF(AND(MQ284='DD FD'!$J$7,MS284='DD FD'!$AI$3),MR284,0),
IF(AND(NB284='DD FD'!$J$7,ND284='DD FD'!$AI$3),NC284,0),
IF(AND(NM284='DD FD'!$J$7,NO284='DD FD'!$AI$3),NN284,0),
IF(AND(NX284='DD FD'!$J$7,NZ284='DD FD'!$AI$3),NY284,0),
IF(AND(OI284='DD FD'!$J$7,OK284='DD FD'!$AI$3),OJ284,0),
),2)</f>
        <v>0</v>
      </c>
      <c r="OT284" s="865">
        <f>ROUNDUP(SUM(
IF(AND(LB284='DD FD'!$J$6,LD284='DD FD'!$AI$3),LC284,0),
IF(AND(LL284='DD FD'!$J$6,LN284='DD FD'!$AI$3),LM284,0),
IF(AND(LV284='DD FD'!$J$6,LX284='DD FD'!$AI$3),LW284,0),
IF(AND(MF284='DD FD'!$J$6,MH284='DD FD'!$AI$3),MG284,0),
IF(AND(MQ284='DD FD'!$J$6,MS284='DD FD'!$AI$3),MR284,0),
IF(AND(NB284='DD FD'!$J$6,ND284='DD FD'!$AI$3),NC284,0),
IF(AND(NM284='DD FD'!$J$6,NO284='DD FD'!$AI$3),NN284,0),
IF(AND(NX284='DD FD'!$J$6,NZ284='DD FD'!$AI$3),NY284,0),
IF(AND(OI284='DD FD'!$J$6,OK284='DD FD'!$AI$3),OJ284,0),
),2)</f>
        <v>0</v>
      </c>
      <c r="OU284" s="865">
        <f>ROUNDUP(SUM(
IF(AND(LB284='DD FD'!$J$10,LD284='DD FD'!$AI$3),LC284,0),
IF(AND(LL284='DD FD'!$J$10,LN284='DD FD'!$AI$3),LM284,0),
IF(AND(LV284='DD FD'!$J$10,LX284='DD FD'!$AI$3),LW284,0),
IF(AND(MF284='DD FD'!$J$10,MH284='DD FD'!$AI$3),MG284,0),
IF(AND(MQ284='DD FD'!$J$10,MS284='DD FD'!$AI$3),MR284,0),
IF(AND(NB284='DD FD'!$J$10,ND284='DD FD'!$AI$3),NC284,0),
IF(AND(NM284='DD FD'!$J$10,NO284='DD FD'!$AI$3),NN284,0),
IF(AND(NX284='DD FD'!$J$10,NZ284='DD FD'!$AI$3),NY284,0),
IF(AND(OI284='DD FD'!$J$10,OK284='DD FD'!$AI$3),OJ284,0),
),2)</f>
        <v>0</v>
      </c>
      <c r="OV284" s="865">
        <f>ROUNDUP(SUM(
IF(AND(LB284='DD FD'!$J$8,LD284='DD FD'!$AI$3),LC284,0),
IF(AND(LL284='DD FD'!$J$8,LN284='DD FD'!$AI$3),LM284,0),
IF(AND(LV284='DD FD'!$J$8,LX284='DD FD'!$AI$3),LW284,0),
IF(AND(MF284='DD FD'!$J$8,MH284='DD FD'!$AI$3),MG284,0),
IF(AND(MQ284='DD FD'!$J$8,MS284='DD FD'!$AI$3),MR284,0),
IF(AND(NB284='DD FD'!$J$8,ND284='DD FD'!$AI$3),NC284,0),
IF(AND(NM284='DD FD'!$J$8,NO284='DD FD'!$AI$3),NN284,0),
IF(AND(NX284='DD FD'!$J$8,NZ284='DD FD'!$AI$3),NY284,0),
IF(AND(OI284='DD FD'!$J$8,OK284='DD FD'!$AI$3),OJ284,0),
),2)</f>
        <v>0</v>
      </c>
      <c r="OW284" s="865">
        <f>ROUNDUP(SUM(
IF(AND(LB284='DD FD'!$J$5,LD284='DD FD'!$AI$3),LC284,0),
IF(AND(LL284='DD FD'!$J$5,LN284='DD FD'!$AI$3),LM284,0),
IF(AND(LV284='DD FD'!$J$5,LX284='DD FD'!$AI$3),LW284,0),
IF(AND(MF284='DD FD'!$J$5,MH284='DD FD'!$AI$3),MG284,0),
IF(AND(MQ284='DD FD'!$J$5,MS284='DD FD'!$AI$3),MR284,0),
IF(AND(NB284='DD FD'!$J$5,ND284='DD FD'!$AI$3),NC284,0),
IF(AND(NM284='DD FD'!$J$5,NO284='DD FD'!$AI$3),NN284,0),
IF(AND(NX284='DD FD'!$J$5,NZ284='DD FD'!$AI$3),NY284,0),
IF(AND(OI284='DD FD'!$J$5,OK284='DD FD'!$AI$3),OJ284,0),
),2)</f>
        <v>0</v>
      </c>
      <c r="OX284" s="865">
        <f>ROUNDUP(SUM(
IF(AND(LB284='DD FD'!$J$9,LD284='DD FD'!$AI$3),LC284,0),
IF(AND(LL284='DD FD'!$J$9,LN284='DD FD'!$AI$3),LM284,0),
IF(AND(LV284='DD FD'!$J$9,LX284='DD FD'!$AI$3),LW284,0),
IF(AND(MF284='DD FD'!$J$9,MH284='DD FD'!$AI$3),MG284,0),
IF(AND(MQ284='DD FD'!$J$9,MS284='DD FD'!$AI$3),MR284,0),
IF(AND(NB284='DD FD'!$J$9,ND284='DD FD'!$AI$3),NC284,0),
IF(AND(NM284='DD FD'!$J$9,NO284='DD FD'!$AI$3),NN284,0),
IF(AND(NX284='DD FD'!$J$9,NZ284='DD FD'!$AI$3),NY284,0),
IF(AND(OI284='DD FD'!$J$9,OK284='DD FD'!$AI$3),OJ284,0),
),2)</f>
        <v>0</v>
      </c>
      <c r="OY284" s="865">
        <f>ROUNDUP(SUM(
IF(AND(LB284='DD FD'!$J$4,LD284='DD FD'!$AI$3),LC284,0),
IF(AND(LL284='DD FD'!$J$4,LN284='DD FD'!$AI$3),LM284,0),
IF(AND(LV284='DD FD'!$J$4,LX284='DD FD'!$AI$3),LW284,0),
IF(AND(MF284='DD FD'!$J$4,MH284='DD FD'!$AI$3),MG284,0),
IF(AND(MQ284='DD FD'!$J$4,MS284='DD FD'!$AI$3),MR284,0),
IF(AND(NB284='DD FD'!$J$4,ND284='DD FD'!$AI$3),NC284,0),
IF(AND(NM284='DD FD'!$J$4,NO284='DD FD'!$AI$3),NN284,0),
IF(AND(NX284='DD FD'!$J$4,NZ284='DD FD'!$AI$3),NY284,0),
IF(AND(OI284='DD FD'!$J$4,OK284='DD FD'!$AI$3),OJ284,0),
),2)</f>
        <v>0</v>
      </c>
      <c r="OZ284" s="867">
        <f>ROUNDUP(SUM(
IF(AND(LB284='DD FD'!$J$11,LD284='DD FD'!$AI$3),LC284,0),
IF(AND(LL284='DD FD'!$J$11,LN284='DD FD'!$AI$3),LM284,0),
IF(AND(LV284='DD FD'!$J$11,LX284='DD FD'!$AI$3),LW284,0),
IF(AND(MF284='DD FD'!$J$11,MH284='DD FD'!$AI$3),MG284,0),
IF(AND(MQ284='DD FD'!$J$11,MS284='DD FD'!$AI$3),MR284,0),
IF(AND(NB284='DD FD'!$J$11,ND284='DD FD'!$AI$3),NC284,0),
IF(AND(NM284='DD FD'!$J$11,NO284='DD FD'!$AI$3),NN284,0),
IF(AND(NX284='DD FD'!$J$11,NZ284='DD FD'!$AI$3),NY284,0),
IF(AND(OI284='DD FD'!$J$11,OK284='DD FD'!$AI$3),OJ284,0),
),2)</f>
        <v>0</v>
      </c>
    </row>
    <row r="285" spans="1:416">
      <c r="A285" s="663"/>
      <c r="B285" s="182"/>
      <c r="C285" s="282"/>
      <c r="D285" s="282"/>
      <c r="E285" s="183"/>
      <c r="F285" s="355"/>
      <c r="G285" s="359"/>
      <c r="H285" s="664"/>
      <c r="I285" s="173"/>
      <c r="J285" s="161" t="str">
        <f t="shared" si="108"/>
        <v/>
      </c>
      <c r="K285" s="633" t="str">
        <f t="shared" si="125"/>
        <v/>
      </c>
      <c r="L285" s="636"/>
      <c r="M285" s="124" t="str">
        <f t="shared" si="126"/>
        <v/>
      </c>
      <c r="N285" s="125" t="str">
        <f t="shared" si="109"/>
        <v/>
      </c>
      <c r="O285" s="175"/>
      <c r="P285" s="175"/>
      <c r="Q285" s="126" t="str">
        <f t="shared" si="127"/>
        <v/>
      </c>
      <c r="R285" s="184"/>
      <c r="S285" s="184"/>
      <c r="T285" s="182"/>
      <c r="U285" s="182"/>
      <c r="V285" s="182"/>
      <c r="W285" s="358"/>
      <c r="X285" s="182"/>
      <c r="Y285" s="183"/>
      <c r="Z285" s="123"/>
      <c r="AA285" s="176"/>
      <c r="AB285" s="176"/>
      <c r="AC285" s="176"/>
      <c r="AD285" s="176"/>
      <c r="AE285" s="176"/>
      <c r="AF285" s="176"/>
      <c r="AG285" s="127" t="str">
        <f t="shared" si="128"/>
        <v/>
      </c>
      <c r="AH285" s="127" t="str">
        <f t="shared" si="129"/>
        <v/>
      </c>
      <c r="AI285" s="370"/>
      <c r="AJ285" s="635"/>
      <c r="AK285" s="619" t="str">
        <f t="shared" si="130"/>
        <v/>
      </c>
      <c r="AL285" s="124" t="str">
        <f t="shared" si="110"/>
        <v/>
      </c>
      <c r="AM285" s="124" t="str">
        <f t="shared" si="111"/>
        <v/>
      </c>
      <c r="AN285" s="124" t="str">
        <f t="shared" si="112"/>
        <v/>
      </c>
      <c r="AO285" s="124" t="str">
        <f t="shared" si="113"/>
        <v/>
      </c>
      <c r="AP285" s="184"/>
      <c r="AQ285" s="182"/>
      <c r="AR285" s="182"/>
      <c r="AS285" s="182"/>
      <c r="AT285" s="182"/>
      <c r="AU285" s="127" t="str">
        <f t="shared" si="114"/>
        <v/>
      </c>
      <c r="AV285" s="354"/>
      <c r="AW285" s="127" t="str">
        <f t="shared" si="115"/>
        <v/>
      </c>
      <c r="AX285" s="144" t="str">
        <f t="shared" si="116"/>
        <v/>
      </c>
      <c r="AY285" s="182"/>
      <c r="AZ285" s="23"/>
      <c r="BA285" s="23"/>
      <c r="BB285" s="183"/>
      <c r="BC285" s="622"/>
      <c r="BD285" s="649" t="str">
        <f t="shared" si="131"/>
        <v/>
      </c>
      <c r="BE285" s="354"/>
      <c r="BF285" s="192" t="str">
        <f t="shared" si="132"/>
        <v/>
      </c>
      <c r="BG285" s="159"/>
      <c r="BH285" s="159"/>
      <c r="BI285" s="182"/>
      <c r="BJ285" s="194"/>
      <c r="BK285" s="194"/>
      <c r="BL285" s="194"/>
      <c r="BM285" s="127" t="str">
        <f t="shared" si="117"/>
        <v/>
      </c>
      <c r="BN285" s="194"/>
      <c r="BO285" s="178" t="str">
        <f t="shared" si="118"/>
        <v/>
      </c>
      <c r="BP285" s="191"/>
      <c r="BQ285" s="182"/>
      <c r="BR285" s="23"/>
      <c r="BS285" s="23"/>
      <c r="BT285" s="23"/>
      <c r="BU285" s="651"/>
      <c r="BV285" s="647"/>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633" t="str">
        <f t="shared" si="133"/>
        <v/>
      </c>
      <c r="DY285" s="736"/>
      <c r="DZ285" s="334"/>
      <c r="EA285" s="736"/>
      <c r="EB285" s="197"/>
      <c r="EC285" s="194"/>
      <c r="ED285" s="197"/>
      <c r="EE285" s="197"/>
      <c r="EF285" s="194"/>
      <c r="EG285" s="194"/>
      <c r="EH285" s="194"/>
      <c r="EI285" s="123" t="str">
        <f t="shared" si="119"/>
        <v/>
      </c>
      <c r="EJ285" s="194"/>
      <c r="EK285" s="620" t="str">
        <f t="shared" si="120"/>
        <v/>
      </c>
      <c r="EL285" s="756"/>
      <c r="EM285" s="620" t="str">
        <f t="shared" si="134"/>
        <v/>
      </c>
      <c r="EN285" s="733"/>
      <c r="EO285" s="163"/>
      <c r="EP285" s="163"/>
      <c r="EQ285" s="163"/>
      <c r="ER285" s="163"/>
      <c r="ES285" s="163"/>
      <c r="ET285" s="163"/>
      <c r="EU285" s="163"/>
      <c r="EV285" s="163"/>
      <c r="EW285" s="163"/>
      <c r="EX285" s="163"/>
      <c r="EY285" s="163"/>
      <c r="EZ285" s="163"/>
      <c r="FA285" s="163"/>
      <c r="FB285" s="163"/>
      <c r="FC285" s="742"/>
      <c r="FD285" s="648" t="str">
        <f t="shared" si="121"/>
        <v/>
      </c>
      <c r="FE285" s="183"/>
      <c r="FF285" s="201"/>
      <c r="FG285" s="201"/>
      <c r="FH285" s="201"/>
      <c r="FI285" s="201"/>
      <c r="FJ285" s="201"/>
      <c r="FK285" s="201"/>
      <c r="FL285" s="182"/>
      <c r="FM285" s="182"/>
      <c r="FN285" s="334"/>
      <c r="FO285" s="123" t="str">
        <f t="shared" si="122"/>
        <v/>
      </c>
      <c r="FP285" s="889" t="str">
        <f>IF(Table1[[#This Row],[Baumwollanteil (in %)]]&lt;&gt;"","05","")</f>
        <v/>
      </c>
      <c r="FQ285" s="999"/>
      <c r="FR285" s="179" t="str">
        <f t="shared" si="123"/>
        <v/>
      </c>
      <c r="FS285" s="175"/>
      <c r="FT285" s="175"/>
      <c r="FU285" s="175"/>
      <c r="FV285" s="745" t="str">
        <f t="shared" si="124"/>
        <v/>
      </c>
      <c r="FZ285" s="24"/>
      <c r="GA285" s="24"/>
      <c r="GC285" s="1010" t="str">
        <f>IF(Table1[[#This Row],[Global Trade Item Number (GTIN)]]="","",Table1[[#This Row],[Global Trade Item Number (GTIN)]])</f>
        <v/>
      </c>
      <c r="GD285" s="790" t="str">
        <f>IF(Table1[[#This Row],[WAWI-Nr./ Kreditoren-Nummer
(ASDV)]]&lt;&gt;"",Table1[[#This Row],[WAWI-Nr./ Kreditoren-Nummer
(ASDV)]],"")</f>
        <v/>
      </c>
      <c r="GE285" s="190"/>
      <c r="GF285" s="790" t="str">
        <f>IF(Table1[[#This Row],[Gültig ab (Datum)]]&lt;&gt;"","31.12.9999","")</f>
        <v/>
      </c>
      <c r="GG285" s="190"/>
      <c r="GH285" s="190"/>
      <c r="GI285" s="616"/>
      <c r="GJ285" s="765"/>
      <c r="GK285" s="763"/>
      <c r="GL285" s="617"/>
      <c r="GM285" s="617"/>
      <c r="GN285" s="617"/>
      <c r="GO285" s="617"/>
      <c r="GP285" s="617"/>
      <c r="GQ285" s="775"/>
      <c r="GR285" s="771"/>
      <c r="GS285" s="159"/>
      <c r="GT285" s="610"/>
      <c r="GU285" s="610"/>
      <c r="GV285" s="610"/>
      <c r="GW285" s="610"/>
      <c r="GX285" s="610"/>
      <c r="GY285" s="610"/>
      <c r="GZ285" s="610"/>
      <c r="HA285" s="610"/>
      <c r="HB285" s="771"/>
      <c r="HC285" s="610"/>
      <c r="HD285" s="610"/>
      <c r="HE285" s="610"/>
      <c r="HF285" s="610"/>
      <c r="HG285" s="610"/>
      <c r="HH285" s="610"/>
      <c r="HI285" s="610"/>
      <c r="HJ285" s="610"/>
      <c r="HK285" s="610"/>
      <c r="HL285" s="771"/>
      <c r="HM285" s="610"/>
      <c r="HN285" s="610"/>
      <c r="HO285" s="610"/>
      <c r="HP285" s="610"/>
      <c r="HQ285" s="610"/>
      <c r="HR285" s="610"/>
      <c r="HS285" s="610"/>
      <c r="HT285" s="610"/>
      <c r="HU285" s="610"/>
      <c r="HV285" s="771"/>
      <c r="HW285" s="610"/>
      <c r="HX285" s="610"/>
      <c r="HY285" s="610"/>
      <c r="HZ285" s="610"/>
      <c r="IA285" s="610"/>
      <c r="IB285" s="610"/>
      <c r="IC285" s="610"/>
      <c r="ID285" s="610"/>
      <c r="IE285" s="610"/>
      <c r="IF285" s="610"/>
      <c r="IG285" s="771"/>
      <c r="IH285" s="610"/>
      <c r="II285" s="610"/>
      <c r="IJ285" s="610"/>
      <c r="IK285" s="610"/>
      <c r="IL285" s="610"/>
      <c r="IM285" s="610"/>
      <c r="IN285" s="610"/>
      <c r="IO285" s="610"/>
      <c r="IP285" s="610"/>
      <c r="IQ285" s="610"/>
      <c r="IR285" s="771"/>
      <c r="IS285" s="610"/>
      <c r="IT285" s="610"/>
      <c r="IU285" s="610"/>
      <c r="IV285" s="610"/>
      <c r="IW285" s="610"/>
      <c r="IX285" s="610"/>
      <c r="IY285" s="610"/>
      <c r="IZ285" s="610"/>
      <c r="JA285" s="610"/>
      <c r="JB285" s="610"/>
      <c r="JC285" s="771"/>
      <c r="JD285" s="610"/>
      <c r="JE285" s="610"/>
      <c r="JF285" s="610"/>
      <c r="JG285" s="610"/>
      <c r="JH285" s="610"/>
      <c r="JI285" s="610"/>
      <c r="JJ285" s="610"/>
      <c r="JK285" s="610"/>
      <c r="JL285" s="610"/>
      <c r="JM285" s="827"/>
      <c r="JN285" s="771"/>
      <c r="JO285" s="610"/>
      <c r="JP285" s="610"/>
      <c r="JQ285" s="610"/>
      <c r="JR285" s="610"/>
      <c r="JS285" s="610"/>
      <c r="JT285" s="610"/>
      <c r="JU285" s="610"/>
      <c r="JV285" s="610"/>
      <c r="JW285" s="610"/>
      <c r="JX285" s="610"/>
      <c r="JY285" s="771"/>
      <c r="JZ285" s="610"/>
      <c r="KA285" s="610"/>
      <c r="KB285" s="610"/>
      <c r="KC285" s="610"/>
      <c r="KD285" s="610"/>
      <c r="KE285" s="610"/>
      <c r="KF285" s="610"/>
      <c r="KG285" s="610"/>
      <c r="KH285" s="610"/>
      <c r="KI285" s="610"/>
      <c r="KL285" s="803" t="str">
        <f>IF(Table1[[#This Row],[GTIN]]&lt;&gt;"",Table1[[#This Row],[GTIN]],"")</f>
        <v/>
      </c>
      <c r="KM285" s="804" t="str">
        <f>Table1[[#This Row],[Kreditor]]</f>
        <v/>
      </c>
      <c r="KN285" s="805" t="str">
        <f>IF(Table1[[#This Row],[Gültig ab (Datum)]]&lt;&gt;"",Table1[[#This Row],[Gültig ab (Datum)]],"")</f>
        <v/>
      </c>
      <c r="KO285" s="805" t="str">
        <f>Table1[[#This Row],[Gültig bis]]</f>
        <v/>
      </c>
      <c r="KP285" s="818" t="str">
        <f>IF(Table1[[#This Row],[Artikel verpackt? 
(X=Ja)]]="","",Table1[[#This Row],[Artikel verpackt? 
(X=Ja)]])</f>
        <v/>
      </c>
      <c r="KQ285" s="806" t="str">
        <f>IF(Table1[[#This Row],[Verpackung recyclingfähig?
(X=Ja)]]="","",Table1[[#This Row],[Verpackung recyclingfähig?
(X=Ja)]])</f>
        <v/>
      </c>
      <c r="KR285" s="807"/>
      <c r="KS285" s="808"/>
      <c r="KT285" s="809"/>
      <c r="KU285" s="809"/>
      <c r="KV285" s="809"/>
      <c r="KW285" s="809"/>
      <c r="KX285" s="809"/>
      <c r="KY285" s="809"/>
      <c r="KZ285" s="810"/>
      <c r="LA285" s="811" t="str">
        <f>IF(Table1[[#This Row],[Hauptkörper - B1 - Art]]="","",VLOOKUP(Table1[[#This Row],[Hauptkörper - B1 - Art]],'DD FD'!B:C,2,FALSE))</f>
        <v/>
      </c>
      <c r="LB285" s="812" t="str">
        <f>IF(Table1[[#This Row],[Hauptkörper - B1 - Fraktion]]="","",VLOOKUP(Table1[[#This Row],[Hauptkörper - B1 - Fraktion]],'DD FD'!H:J,3,FALSE))</f>
        <v/>
      </c>
      <c r="LC285" s="809" t="str">
        <f>IF(Table1[[#This Row],[Hauptkörper - B1 - Gewicht
(in G)]]="","",Table1[[#This Row],[Hauptkörper - B1 - Gewicht
(in G)]])</f>
        <v/>
      </c>
      <c r="LD285" s="809" t="str">
        <f>IF(Table1[[#This Row],[Hauptkörper - B1 - Lizenzierungs-pflichtig? (X=Ja)]]="","",Table1[[#This Row],[Hauptkörper - B1 - Lizenzierungs-pflichtig? (X=Ja)]])</f>
        <v/>
      </c>
      <c r="LE285" s="812" t="str">
        <f>IF(Table1[[#This Row],[Hauptkörper - B1 - Virgin Material]]="","",VLOOKUP(Table1[[#This Row],[Hauptkörper - B1 - Virgin Material]],'DD FD'!AJ:AK,2,FALSE))</f>
        <v/>
      </c>
      <c r="LF285" s="813" t="str">
        <f>IF(Table1[[#This Row],[Hauptkörper - B1 - Virgin Material Anteil (in %)]]="","",Table1[[#This Row],[Hauptkörper - B1 - Virgin Material Anteil (in %)]])</f>
        <v/>
      </c>
      <c r="LG285" s="812" t="str">
        <f>IF(Table1[[#This Row],[Hauptkörper - B1 - Recyceltes Material]]="","",VLOOKUP(Table1[[#This Row],[Hauptkörper - B1 - Recyceltes Material]],'DD FD'!AL:AM,2,FALSE))</f>
        <v/>
      </c>
      <c r="LH285" s="813" t="str">
        <f>IF(Table1[[#This Row],[Hauptkörper - B1 - Recyceltes Material Anteil (in %)]]="","",Table1[[#This Row],[Hauptkörper - B1 - Recyceltes Material Anteil (in %)]])</f>
        <v/>
      </c>
      <c r="LI285" s="814" t="str">
        <f>IF(Table1[[#This Row],[Hauptkörper - B1 - Beschichtung]]="","",VLOOKUP(Table1[[#This Row],[Hauptkörper - B1 - Beschichtung]],'DD FD'!AE:AF,2,FALSE))</f>
        <v/>
      </c>
      <c r="LJ285" s="815" t="str">
        <f>IF(Table1[[#This Row],[Hauptkörper - B1 - Beschichtung Anteil (in %)]]="","",Table1[[#This Row],[Hauptkörper - B1 - Beschichtung Anteil (in %)]])</f>
        <v/>
      </c>
      <c r="LK285" s="811" t="str">
        <f>IF(Table1[[#This Row],[Hauptkörper - B2 - Art]]="","",VLOOKUP(Table1[[#This Row],[Hauptkörper - B2 - Art]],'DD FD'!B:C,2,FALSE))</f>
        <v/>
      </c>
      <c r="LL285" s="812" t="str">
        <f>IF(Table1[[#This Row],[Hauptkörper - B2 - Fraktion]]="","",VLOOKUP(Table1[[#This Row],[Hauptkörper - B2 - Fraktion]],'DD FD'!H:J,3,FALSE))</f>
        <v/>
      </c>
      <c r="LM285" s="809" t="str">
        <f>IF(Table1[[#This Row],[Hauptkörper - B2 - Gewicht
(in G)]]="","",Table1[[#This Row],[Hauptkörper - B2 - Gewicht
(in G)]])</f>
        <v/>
      </c>
      <c r="LN285" s="809" t="str">
        <f>IF(Table1[[#This Row],[Hauptkörper - B2 - Lizenzierungs-pflichtig? (X=Ja)]]="","",Table1[[#This Row],[Hauptkörper - B2 - Lizenzierungs-pflichtig? (X=Ja)]])</f>
        <v/>
      </c>
      <c r="LO285" s="812" t="str">
        <f>IF(Table1[[#This Row],[Hauptkörper - B2 - Virgin Material]]="","",VLOOKUP(Table1[[#This Row],[Hauptkörper - B2 - Virgin Material]],'DD FD'!AJ:AK,2,FALSE))</f>
        <v/>
      </c>
      <c r="LP285" s="813" t="str">
        <f>IF(Table1[[#This Row],[Hauptkörper - B2 - Virgin Material Anteil (in %)]]="","",Table1[[#This Row],[Hauptkörper - B2 - Virgin Material Anteil (in %)]])</f>
        <v/>
      </c>
      <c r="LQ285" s="812" t="str">
        <f>IF(Table1[[#This Row],[Hauptkörper - B2 - Recyceltes Material]]="","",VLOOKUP(Table1[[#This Row],[Hauptkörper - B2 - Recyceltes Material]],'DD FD'!AL:AM,2,FALSE))</f>
        <v/>
      </c>
      <c r="LR285" s="813" t="str">
        <f>IF(Table1[[#This Row],[Hauptkörper - B2 - Recyceltes Material Anteil (in %)]]="","",Table1[[#This Row],[Hauptkörper - B2 - Recyceltes Material Anteil (in %)]])</f>
        <v/>
      </c>
      <c r="LS285" s="812" t="str">
        <f>IF(Table1[[#This Row],[Hauptkörper - B2 - Beschichtung]]="","",VLOOKUP(Table1[[#This Row],[Hauptkörper - B2 - Beschichtung]],'DD FD'!AE:AF,2,FALSE))</f>
        <v/>
      </c>
      <c r="LT285" s="815" t="str">
        <f>IF(Table1[[#This Row],[Hauptkörper - B2 - Beschichtung Anteil (in %)]]="","",Table1[[#This Row],[Hauptkörper - B2 - Beschichtung Anteil (in %)]])</f>
        <v/>
      </c>
      <c r="LU285" s="811" t="str">
        <f>IF(Table1[[#This Row],[Hauptkörper - B3 - Art]]="","",VLOOKUP(Table1[[#This Row],[Hauptkörper - B3 - Art]],'DD FD'!B:C,2,FALSE))</f>
        <v/>
      </c>
      <c r="LV285" s="812" t="str">
        <f>IF(Table1[[#This Row],[Hauptkörper - B3 - Fraktion]]="","",VLOOKUP(Table1[[#This Row],[Hauptkörper - B3 - Fraktion]],'DD FD'!H:J,3,FALSE))</f>
        <v/>
      </c>
      <c r="LW285" s="809" t="str">
        <f>IF(Table1[[#This Row],[Hauptkörper - B3 - Gewicht
(in G)]]="","",Table1[[#This Row],[Hauptkörper - B3 - Gewicht
(in G)]])</f>
        <v/>
      </c>
      <c r="LX285" s="809" t="str">
        <f>IF(Table1[[#This Row],[Hauptkörper - B3 - Lizenzierungs-pflichtig? (X=Ja)]]="","",Table1[[#This Row],[Hauptkörper - B3 - Lizenzierungs-pflichtig? (X=Ja)]])</f>
        <v/>
      </c>
      <c r="LY285" s="812" t="str">
        <f>IF(Table1[[#This Row],[Hauptkörper - B3 - Virgin Material]]="","",VLOOKUP(Table1[[#This Row],[Hauptkörper - B3 - Virgin Material]],'DD FD'!AJ:AK,2,FALSE))</f>
        <v/>
      </c>
      <c r="LZ285" s="813" t="str">
        <f>IF(Table1[[#This Row],[Hauptkörper - B3 - Virgin Material Anteil (in %)]]="","",Table1[[#This Row],[Hauptkörper - B3 - Virgin Material Anteil (in %)]])</f>
        <v/>
      </c>
      <c r="MA285" s="812" t="str">
        <f>IF(Table1[[#This Row],[Hauptkörper - B3 - Recyceltes Material]]="","",VLOOKUP(Table1[[#This Row],[Hauptkörper - B3 - Recyceltes Material]],'DD FD'!AL:AM,2,FALSE))</f>
        <v/>
      </c>
      <c r="MB285" s="813" t="str">
        <f>IF(Table1[[#This Row],[Hauptkörper - B3 - Recyceltes Material Anteil (in %)]]="","",Table1[[#This Row],[Hauptkörper - B3 - Recyceltes Material Anteil (in %)]])</f>
        <v/>
      </c>
      <c r="MC285" s="812" t="str">
        <f>IF(Table1[[#This Row],[Hauptkörper - B3 - Beschichtung]]="","",VLOOKUP(Table1[[#This Row],[Hauptkörper - B3 - Beschichtung]],'DD FD'!AE:AF,2,FALSE))</f>
        <v/>
      </c>
      <c r="MD285" s="815" t="str">
        <f>IF(Table1[[#This Row],[Hauptkörper - B3 - Beschichtung Anteil (in %)]]="","",Table1[[#This Row],[Hauptkörper - B3 - Beschichtung Anteil (in %)]])</f>
        <v/>
      </c>
      <c r="ME285" s="811" t="str">
        <f>IF(Table1[[#This Row],[Verschluss - B1 - Art]]="","",VLOOKUP(Table1[[#This Row],[Verschluss - B1 - Art]],'DD FD'!D:E,2,FALSE))</f>
        <v/>
      </c>
      <c r="MF285" s="812" t="str">
        <f>IF(Table1[[#This Row],[Verschluss - B1 - Fraktion]]="","",VLOOKUP(Table1[[#This Row],[Verschluss - B1 - Fraktion]],'DD FD'!H:J,3,FALSE))</f>
        <v/>
      </c>
      <c r="MG285" s="809" t="str">
        <f>IF(Table1[[#This Row],[Verschluss - B1 - Gewicht (in G)]]="","",Table1[[#This Row],[Verschluss - B1 - Gewicht (in G)]])</f>
        <v/>
      </c>
      <c r="MH285" s="809" t="str">
        <f>IF(Table1[[#This Row],[Verschluss - B1 - Lizenzierungs-pflichtig? (X=Ja)]]="","",Table1[[#This Row],[Verschluss - B1 - Lizenzierungs-pflichtig? (X=Ja)]])</f>
        <v/>
      </c>
      <c r="MI285" s="809" t="str">
        <f>IF(Table1[[#This Row],[Verschluss - B1 - Trennbar vom Hauptkörper? (X=Ja)]]="","",Table1[[#This Row],[Verschluss - B1 - Trennbar vom Hauptkörper? (X=Ja)]])</f>
        <v/>
      </c>
      <c r="MJ285" s="812" t="str">
        <f>IF(Table1[[#This Row],[Verschluss - B1 - Virgin Material]]="","",VLOOKUP(Table1[[#This Row],[Verschluss - B1 - Virgin Material]],'DD FD'!AJ:AK,2,FALSE))</f>
        <v/>
      </c>
      <c r="MK285" s="813" t="str">
        <f>IF(Table1[[#This Row],[Verschluss - B1 - Virgin Material Anteil (in %)]]="","",Table1[[#This Row],[Verschluss - B1 - Virgin Material Anteil (in %)]])</f>
        <v/>
      </c>
      <c r="ML285" s="812" t="str">
        <f>IF(Table1[[#This Row],[Verschluss - B1 - Recyceltes Material]]="","",VLOOKUP(Table1[[#This Row],[Verschluss - B1 - Recyceltes Material]],'DD FD'!AL:AM,2,FALSE))</f>
        <v/>
      </c>
      <c r="MM285" s="813" t="str">
        <f>IF(Table1[[#This Row],[Verschluss - B1 - Recyceltes Material Anteil (in %)]]="","",Table1[[#This Row],[Verschluss - B1 - Recyceltes Material Anteil (in %)]])</f>
        <v/>
      </c>
      <c r="MN285" s="812" t="str">
        <f>IF(Table1[[#This Row],[Verschluss - B1 - Beschichtung]]="","",VLOOKUP(Table1[[#This Row],[Verschluss - B1 - Beschichtung]],'DD FD'!AE:AF,2,FALSE))</f>
        <v/>
      </c>
      <c r="MO285" s="815" t="str">
        <f>IF(Table1[[#This Row],[Verschluss - B1 - Beschichtung Anteil (in %)]]="","",Table1[[#This Row],[Verschluss - B1 - Beschichtung Anteil (in %)]])</f>
        <v/>
      </c>
      <c r="MP285" s="811" t="str">
        <f>IF(Table1[[#This Row],[Verschluss - B2 - Art]]="","",VLOOKUP(Table1[[#This Row],[Verschluss - B2 - Art]],'DD FD'!D:E,2,FALSE))</f>
        <v/>
      </c>
      <c r="MQ285" s="812" t="str">
        <f>IF(Table1[[#This Row],[Verschluss - B2 - Fraktion]]="","",VLOOKUP(Table1[[#This Row],[Verschluss - B2 - Fraktion]],'DD FD'!H:J,3,FALSE))</f>
        <v/>
      </c>
      <c r="MR285" s="809" t="str">
        <f>IF(Table1[[#This Row],[Verschluss - B2 - Gewicht (in G)]]="","",Table1[[#This Row],[Verschluss - B2 - Gewicht (in G)]])</f>
        <v/>
      </c>
      <c r="MS285" s="809" t="str">
        <f>IF(Table1[[#This Row],[Verschluss - B2 - Lizenzierungs-pflichtig? (X=Ja)]]="","",Table1[[#This Row],[Verschluss - B2 - Lizenzierungs-pflichtig? (X=Ja)]])</f>
        <v/>
      </c>
      <c r="MT285" s="809" t="str">
        <f>IF(Table1[[#This Row],[Verschluss - B2 - Trennbar vom Hauptkörper? (X=Ja)]]="","",Table1[[#This Row],[Verschluss - B2 - Trennbar vom Hauptkörper? (X=Ja)]])</f>
        <v/>
      </c>
      <c r="MU285" s="812" t="str">
        <f>IF(Table1[[#This Row],[Verschluss - B2 - Virgin Material]]="","",VLOOKUP(Table1[[#This Row],[Verschluss - B2 - Virgin Material]],'DD FD'!AJ:AK,2,FALSE))</f>
        <v/>
      </c>
      <c r="MV285" s="813" t="str">
        <f>IF(Table1[[#This Row],[Verschluss - B2 - Virgin Material Anteil (in %)]]="","",Table1[[#This Row],[Verschluss - B2 - Virgin Material Anteil (in %)]])</f>
        <v/>
      </c>
      <c r="MW285" s="812" t="str">
        <f>IF(Table1[[#This Row],[Verschluss - B2 - Recyceltes Material]]="","",VLOOKUP(Table1[[#This Row],[Verschluss - B2 - Recyceltes Material]],'DD FD'!AL:AM,2,FALSE))</f>
        <v/>
      </c>
      <c r="MX285" s="813" t="str">
        <f>IF(Table1[[#This Row],[Verschluss - B2 - Recyceltes Material Anteil (in %)]]="","",Table1[[#This Row],[Verschluss - B2 - Recyceltes Material Anteil (in %)]])</f>
        <v/>
      </c>
      <c r="MY285" s="812" t="str">
        <f>IF(Table1[[#This Row],[Verschluss - B2 - Beschichtung]]="","",VLOOKUP(Table1[[#This Row],[Verschluss - B2 - Beschichtung]],'DD FD'!AE:AF,2,FALSE))</f>
        <v/>
      </c>
      <c r="MZ285" s="815" t="str">
        <f>IF(Table1[[#This Row],[Verschluss - B2 - Beschichtung Anteil (in %)]]="","",Table1[[#This Row],[Verschluss - B2 - Beschichtung Anteil (in %)]])</f>
        <v/>
      </c>
      <c r="NA285" s="811" t="str">
        <f>IF(Table1[[#This Row],[Verschluss - B3 - Art]]="","",VLOOKUP(Table1[[#This Row],[Verschluss - B3 - Art]],'DD FD'!D:E,2,FALSE))</f>
        <v/>
      </c>
      <c r="NB285" s="812" t="str">
        <f>IF(Table1[[#This Row],[Verschluss - B3 - Fraktion]]="","",VLOOKUP(Table1[[#This Row],[Verschluss - B3 - Fraktion]],'DD FD'!H:J,3,FALSE))</f>
        <v/>
      </c>
      <c r="NC285" s="809" t="str">
        <f>IF(Table1[[#This Row],[Verschluss - B3 - Gewicht (in G)]]="","",Table1[[#This Row],[Verschluss - B3 - Gewicht (in G)]])</f>
        <v/>
      </c>
      <c r="ND285" s="809" t="str">
        <f>IF(Table1[[#This Row],[Verschluss - B3 - Lizenzierungs-pflichtig? (X=Ja)]]="","",Table1[[#This Row],[Verschluss - B3 - Lizenzierungs-pflichtig? (X=Ja)]])</f>
        <v/>
      </c>
      <c r="NE285" s="809" t="str">
        <f>IF(Table1[[#This Row],[Verschluss - B3 - Trennbar vom Hauptkörper? (X=Ja)]]="","",Table1[[#This Row],[Verschluss - B3 - Trennbar vom Hauptkörper? (X=Ja)]])</f>
        <v/>
      </c>
      <c r="NF285" s="812" t="str">
        <f>IF(Table1[[#This Row],[Verschluss - B3 - Virgin Material]]="","",VLOOKUP(Table1[[#This Row],[Verschluss - B3 - Virgin Material]],'DD FD'!AJ:AK,2,FALSE))</f>
        <v/>
      </c>
      <c r="NG285" s="813" t="str">
        <f>IF(Table1[[#This Row],[Verschluss - B3 - Virgin Material Anteil (in %)]]="","",Table1[[#This Row],[Verschluss - B3 - Virgin Material Anteil (in %)]])</f>
        <v/>
      </c>
      <c r="NH285" s="812" t="str">
        <f>IF(Table1[[#This Row],[Verschluss - B3 - Recyceltes Material]]="","",VLOOKUP(Table1[[#This Row],[Verschluss - B3 - Recyceltes Material]],'DD FD'!AL:AM,2,FALSE))</f>
        <v/>
      </c>
      <c r="NI285" s="813" t="str">
        <f>IF(Table1[[#This Row],[Verschluss - B3 - Recyceltes Material Anteil (in %)]]="","",Table1[[#This Row],[Verschluss - B3 - Recyceltes Material Anteil (in %)]])</f>
        <v/>
      </c>
      <c r="NJ285" s="812" t="str">
        <f>IF(Table1[[#This Row],[Verschluss - B3 - Beschichtung]]="","",VLOOKUP(Table1[[#This Row],[Verschluss - B3 - Beschichtung]],'DD FD'!AE:AF,2,FALSE))</f>
        <v/>
      </c>
      <c r="NK285" s="815" t="str">
        <f>IF(Table1[[#This Row],[Verschluss - B3 - Beschichtung Anteil (in %)]]="","",Table1[[#This Row],[Verschluss - B3 - Beschichtung Anteil (in %)]])</f>
        <v/>
      </c>
      <c r="NL285" s="811" t="str">
        <f>IF(Table1[[#This Row],[Etikett - B1 - Art]]="","",VLOOKUP(Table1[[#This Row],[Etikett - B1 - Art]],'DD FD'!F:G,2,FALSE))</f>
        <v/>
      </c>
      <c r="NM285" s="812" t="str">
        <f>IF(Table1[[#This Row],[Etikett - B1 - Fraktion]]="","",VLOOKUP(Table1[[#This Row],[Etikett - B1 - Fraktion]],'DD FD'!H:J,3,FALSE))</f>
        <v/>
      </c>
      <c r="NN285" s="809" t="str">
        <f>IF(Table1[[#This Row],[Etikett - B1 - Gewicht (in G)]]="","",Table1[[#This Row],[Etikett - B1 - Gewicht (in G)]])</f>
        <v/>
      </c>
      <c r="NO285" s="809" t="str">
        <f>IF(Table1[[#This Row],[Etikett - B1 - Lizenzierungs-pflichtig? (X=Ja)]]="","",Table1[[#This Row],[Etikett - B1 - Lizenzierungs-pflichtig? (X=Ja)]])</f>
        <v/>
      </c>
      <c r="NP285" s="809" t="str">
        <f>IF(Table1[[#This Row],[Etikett - B1 - Trennbar vom Hauptkörper? (X=Ja)]]="","",Table1[[#This Row],[Etikett - B1 - Trennbar vom Hauptkörper? (X=Ja)]])</f>
        <v/>
      </c>
      <c r="NQ285" s="812" t="str">
        <f>IF(Table1[[#This Row],[Etikett - B1 - Virgin Material]]="","",VLOOKUP(Table1[[#This Row],[Etikett - B1 - Virgin Material]],'DD FD'!AJ:AK,2,FALSE))</f>
        <v/>
      </c>
      <c r="NR285" s="813" t="str">
        <f>IF(Table1[[#This Row],[Etikett - B1 - Virgin Material Anteil (in %)]]="","",Table1[[#This Row],[Etikett - B1 - Virgin Material Anteil (in %)]])</f>
        <v/>
      </c>
      <c r="NS285" s="812" t="str">
        <f>IF(Table1[[#This Row],[Etikett - B1 - Recyceltes Material]]="","",VLOOKUP(Table1[[#This Row],[Etikett - B1 - Recyceltes Material]],'DD FD'!AL:AM,2,FALSE))</f>
        <v/>
      </c>
      <c r="NT285" s="813" t="str">
        <f>IF(Table1[[#This Row],[Etikett - B1 - Recyceltes Material Anteil (in %)]]="","",Table1[[#This Row],[Etikett - B1 - Recyceltes Material Anteil (in %)]])</f>
        <v/>
      </c>
      <c r="NU285" s="812" t="str">
        <f>IF(Table1[[#This Row],[Etikett - B1 - Beschichtung]]="","",VLOOKUP(Table1[[#This Row],[Etikett - B1 - Beschichtung]],'DD FD'!AE:AF,2,FALSE))</f>
        <v/>
      </c>
      <c r="NV285" s="815" t="str">
        <f>IF(Table1[[#This Row],[Etikett - B1 - Beschichtung Anteil (in %)]]="","",Table1[[#This Row],[Etikett - B1 - Beschichtung Anteil (in %)]])</f>
        <v/>
      </c>
      <c r="NW285" s="811" t="str">
        <f>IF(Table1[[#This Row],[Etikett - B2 - Art]]="","",VLOOKUP(Table1[[#This Row],[Etikett - B2 - Art]],'DD FD'!F:G,2,FALSE))</f>
        <v/>
      </c>
      <c r="NX285" s="812" t="str">
        <f>IF(Table1[[#This Row],[Etikett - B2 - Fraktion]]="","",VLOOKUP(Table1[[#This Row],[Etikett - B2 - Fraktion]],'DD FD'!H:J,3,FALSE))</f>
        <v/>
      </c>
      <c r="NY285" s="809" t="str">
        <f>IF(Table1[[#This Row],[Etikett - B2 - Gewicht (in G)]]="","",Table1[[#This Row],[Etikett - B2 - Gewicht (in G)]])</f>
        <v/>
      </c>
      <c r="NZ285" s="809" t="str">
        <f>IF(Table1[[#This Row],[Etikett - B2 - Lizenzierungs-pflichtig? (X=Ja)]]="","",Table1[[#This Row],[Etikett - B2 - Lizenzierungs-pflichtig? (X=Ja)]])</f>
        <v/>
      </c>
      <c r="OA285" s="809" t="str">
        <f>IF(Table1[[#This Row],[Etikett - B2 - Trennbar vom Hauptkörper? (X=Ja)]]="","",Table1[[#This Row],[Etikett - B2 - Trennbar vom Hauptkörper? (X=Ja)]])</f>
        <v/>
      </c>
      <c r="OB285" s="812" t="str">
        <f>IF(Table1[[#This Row],[Etikett - B2 - Virgin Material]]="","",VLOOKUP(Table1[[#This Row],[Etikett - B2 - Virgin Material]],'DD FD'!AJ:AK,2,FALSE))</f>
        <v/>
      </c>
      <c r="OC285" s="813" t="str">
        <f>IF(Table1[[#This Row],[Etikett - B2 - Virgin Material Anteil (in %)]]="","",Table1[[#This Row],[Etikett - B2 - Virgin Material Anteil (in %)]])</f>
        <v/>
      </c>
      <c r="OD285" s="812" t="str">
        <f>IF(Table1[[#This Row],[Etikett - B2 - Recyceltes Material]]="","",VLOOKUP(Table1[[#This Row],[Etikett - B2 - Recyceltes Material]],'DD FD'!AL:AM,2,FALSE))</f>
        <v/>
      </c>
      <c r="OE285" s="813" t="str">
        <f>IF(Table1[[#This Row],[Etikett - B2 - Recyceltes Material Anteil (in %)]]="","",Table1[[#This Row],[Etikett - B2 - Recyceltes Material Anteil (in %)]])</f>
        <v/>
      </c>
      <c r="OF285" s="812" t="str">
        <f>IF(Table1[[#This Row],[Etikett - B2 - Beschichtung]]="","",VLOOKUP(Table1[[#This Row],[Etikett - B2 - Beschichtung]],'DD FD'!AE:AF,2,FALSE))</f>
        <v/>
      </c>
      <c r="OG285" s="815" t="str">
        <f>IF(Table1[[#This Row],[Etikett - B2 - Beschichtung Anteil (in %)]]="","",Table1[[#This Row],[Etikett - B2 - Beschichtung Anteil (in %)]])</f>
        <v/>
      </c>
      <c r="OH285" s="811" t="str">
        <f>IF(Table1[[#This Row],[Etikett - B3 - Art]]="","",VLOOKUP(Table1[[#This Row],[Etikett - B3 - Art]],'DD FD'!F:G,2,FALSE))</f>
        <v/>
      </c>
      <c r="OI285" s="812" t="str">
        <f>IF(Table1[[#This Row],[Etikett - B3 - Fraktion]]="","",VLOOKUP(Table1[[#This Row],[Etikett - B3 - Fraktion]],'DD FD'!H:J,3,FALSE))</f>
        <v/>
      </c>
      <c r="OJ285" s="809" t="str">
        <f>IF(Table1[[#This Row],[Etikett - B3 - Gewicht (in G)]]="","",Table1[[#This Row],[Etikett - B3 - Gewicht (in G)]])</f>
        <v/>
      </c>
      <c r="OK285" s="809" t="str">
        <f>IF(Table1[[#This Row],[Etikett - B3 - Lizenzierungs-pflichtig? (X=Ja)]]="","",Table1[[#This Row],[Etikett - B3 - Lizenzierungs-pflichtig? (X=Ja)]])</f>
        <v/>
      </c>
      <c r="OL285" s="809" t="str">
        <f>IF(Table1[[#This Row],[Etikett - B3 - Trennbar vom Hauptkörper? (X=Ja)]]="","",Table1[[#This Row],[Etikett - B3 - Trennbar vom Hauptkörper? (X=Ja)]])</f>
        <v/>
      </c>
      <c r="OM285" s="812" t="str">
        <f>IF(Table1[[#This Row],[Etikett - B3 - Virgin Material]]="","",VLOOKUP(Table1[[#This Row],[Etikett - B3 - Virgin Material]],'DD FD'!AJ:AK,2,FALSE))</f>
        <v/>
      </c>
      <c r="ON285" s="813" t="str">
        <f>IF(Table1[[#This Row],[Etikett - B3 - Virgin Material Anteil (in %)]]="","",Table1[[#This Row],[Etikett - B3 - Virgin Material Anteil (in %)]])</f>
        <v/>
      </c>
      <c r="OO285" s="812" t="str">
        <f>IF(Table1[[#This Row],[Etikett - B3 - Recyceltes Material]]="","",VLOOKUP(Table1[[#This Row],[Etikett - B3 - Recyceltes Material]],'DD FD'!AL:AM,2,FALSE))</f>
        <v/>
      </c>
      <c r="OP285" s="813" t="str">
        <f>IF(Table1[[#This Row],[Etikett - B3 - Recyceltes Material Anteil (in %)]]="","",Table1[[#This Row],[Etikett - B3 - Recyceltes Material Anteil (in %)]])</f>
        <v/>
      </c>
      <c r="OQ285" s="812" t="str">
        <f>IF(Table1[[#This Row],[Etikett - B3 - Beschichtung]]="","",VLOOKUP(Table1[[#This Row],[Etikett - B3 - Beschichtung]],'DD FD'!AE:AF,2,FALSE))</f>
        <v/>
      </c>
      <c r="OR285" s="861" t="str">
        <f>IF(Table1[[#This Row],[Etikett - B3 - Beschichtung Anteil (in %)]]="","",Table1[[#This Row],[Etikett - B3 - Beschichtung Anteil (in %)]])</f>
        <v/>
      </c>
      <c r="OS285" s="866">
        <f>ROUNDUP(SUM(
IF(AND(LB285='DD FD'!$J$7,LD285='DD FD'!$AI$3),LC285,0),
IF(AND(LL285='DD FD'!$J$7,LN285='DD FD'!$AI$3),LM285,0),
IF(AND(LV285='DD FD'!$J$7,LX285='DD FD'!$AI$3),LW285,0),
IF(AND(MF285='DD FD'!$J$7,MH285='DD FD'!$AI$3),MG285,0),
IF(AND(MQ285='DD FD'!$J$7,MS285='DD FD'!$AI$3),MR285,0),
IF(AND(NB285='DD FD'!$J$7,ND285='DD FD'!$AI$3),NC285,0),
IF(AND(NM285='DD FD'!$J$7,NO285='DD FD'!$AI$3),NN285,0),
IF(AND(NX285='DD FD'!$J$7,NZ285='DD FD'!$AI$3),NY285,0),
IF(AND(OI285='DD FD'!$J$7,OK285='DD FD'!$AI$3),OJ285,0),
),2)</f>
        <v>0</v>
      </c>
      <c r="OT285" s="865">
        <f>ROUNDUP(SUM(
IF(AND(LB285='DD FD'!$J$6,LD285='DD FD'!$AI$3),LC285,0),
IF(AND(LL285='DD FD'!$J$6,LN285='DD FD'!$AI$3),LM285,0),
IF(AND(LV285='DD FD'!$J$6,LX285='DD FD'!$AI$3),LW285,0),
IF(AND(MF285='DD FD'!$J$6,MH285='DD FD'!$AI$3),MG285,0),
IF(AND(MQ285='DD FD'!$J$6,MS285='DD FD'!$AI$3),MR285,0),
IF(AND(NB285='DD FD'!$J$6,ND285='DD FD'!$AI$3),NC285,0),
IF(AND(NM285='DD FD'!$J$6,NO285='DD FD'!$AI$3),NN285,0),
IF(AND(NX285='DD FD'!$J$6,NZ285='DD FD'!$AI$3),NY285,0),
IF(AND(OI285='DD FD'!$J$6,OK285='DD FD'!$AI$3),OJ285,0),
),2)</f>
        <v>0</v>
      </c>
      <c r="OU285" s="865">
        <f>ROUNDUP(SUM(
IF(AND(LB285='DD FD'!$J$10,LD285='DD FD'!$AI$3),LC285,0),
IF(AND(LL285='DD FD'!$J$10,LN285='DD FD'!$AI$3),LM285,0),
IF(AND(LV285='DD FD'!$J$10,LX285='DD FD'!$AI$3),LW285,0),
IF(AND(MF285='DD FD'!$J$10,MH285='DD FD'!$AI$3),MG285,0),
IF(AND(MQ285='DD FD'!$J$10,MS285='DD FD'!$AI$3),MR285,0),
IF(AND(NB285='DD FD'!$J$10,ND285='DD FD'!$AI$3),NC285,0),
IF(AND(NM285='DD FD'!$J$10,NO285='DD FD'!$AI$3),NN285,0),
IF(AND(NX285='DD FD'!$J$10,NZ285='DD FD'!$AI$3),NY285,0),
IF(AND(OI285='DD FD'!$J$10,OK285='DD FD'!$AI$3),OJ285,0),
),2)</f>
        <v>0</v>
      </c>
      <c r="OV285" s="865">
        <f>ROUNDUP(SUM(
IF(AND(LB285='DD FD'!$J$8,LD285='DD FD'!$AI$3),LC285,0),
IF(AND(LL285='DD FD'!$J$8,LN285='DD FD'!$AI$3),LM285,0),
IF(AND(LV285='DD FD'!$J$8,LX285='DD FD'!$AI$3),LW285,0),
IF(AND(MF285='DD FD'!$J$8,MH285='DD FD'!$AI$3),MG285,0),
IF(AND(MQ285='DD FD'!$J$8,MS285='DD FD'!$AI$3),MR285,0),
IF(AND(NB285='DD FD'!$J$8,ND285='DD FD'!$AI$3),NC285,0),
IF(AND(NM285='DD FD'!$J$8,NO285='DD FD'!$AI$3),NN285,0),
IF(AND(NX285='DD FD'!$J$8,NZ285='DD FD'!$AI$3),NY285,0),
IF(AND(OI285='DD FD'!$J$8,OK285='DD FD'!$AI$3),OJ285,0),
),2)</f>
        <v>0</v>
      </c>
      <c r="OW285" s="865">
        <f>ROUNDUP(SUM(
IF(AND(LB285='DD FD'!$J$5,LD285='DD FD'!$AI$3),LC285,0),
IF(AND(LL285='DD FD'!$J$5,LN285='DD FD'!$AI$3),LM285,0),
IF(AND(LV285='DD FD'!$J$5,LX285='DD FD'!$AI$3),LW285,0),
IF(AND(MF285='DD FD'!$J$5,MH285='DD FD'!$AI$3),MG285,0),
IF(AND(MQ285='DD FD'!$J$5,MS285='DD FD'!$AI$3),MR285,0),
IF(AND(NB285='DD FD'!$J$5,ND285='DD FD'!$AI$3),NC285,0),
IF(AND(NM285='DD FD'!$J$5,NO285='DD FD'!$AI$3),NN285,0),
IF(AND(NX285='DD FD'!$J$5,NZ285='DD FD'!$AI$3),NY285,0),
IF(AND(OI285='DD FD'!$J$5,OK285='DD FD'!$AI$3),OJ285,0),
),2)</f>
        <v>0</v>
      </c>
      <c r="OX285" s="865">
        <f>ROUNDUP(SUM(
IF(AND(LB285='DD FD'!$J$9,LD285='DD FD'!$AI$3),LC285,0),
IF(AND(LL285='DD FD'!$J$9,LN285='DD FD'!$AI$3),LM285,0),
IF(AND(LV285='DD FD'!$J$9,LX285='DD FD'!$AI$3),LW285,0),
IF(AND(MF285='DD FD'!$J$9,MH285='DD FD'!$AI$3),MG285,0),
IF(AND(MQ285='DD FD'!$J$9,MS285='DD FD'!$AI$3),MR285,0),
IF(AND(NB285='DD FD'!$J$9,ND285='DD FD'!$AI$3),NC285,0),
IF(AND(NM285='DD FD'!$J$9,NO285='DD FD'!$AI$3),NN285,0),
IF(AND(NX285='DD FD'!$J$9,NZ285='DD FD'!$AI$3),NY285,0),
IF(AND(OI285='DD FD'!$J$9,OK285='DD FD'!$AI$3),OJ285,0),
),2)</f>
        <v>0</v>
      </c>
      <c r="OY285" s="865">
        <f>ROUNDUP(SUM(
IF(AND(LB285='DD FD'!$J$4,LD285='DD FD'!$AI$3),LC285,0),
IF(AND(LL285='DD FD'!$J$4,LN285='DD FD'!$AI$3),LM285,0),
IF(AND(LV285='DD FD'!$J$4,LX285='DD FD'!$AI$3),LW285,0),
IF(AND(MF285='DD FD'!$J$4,MH285='DD FD'!$AI$3),MG285,0),
IF(AND(MQ285='DD FD'!$J$4,MS285='DD FD'!$AI$3),MR285,0),
IF(AND(NB285='DD FD'!$J$4,ND285='DD FD'!$AI$3),NC285,0),
IF(AND(NM285='DD FD'!$J$4,NO285='DD FD'!$AI$3),NN285,0),
IF(AND(NX285='DD FD'!$J$4,NZ285='DD FD'!$AI$3),NY285,0),
IF(AND(OI285='DD FD'!$J$4,OK285='DD FD'!$AI$3),OJ285,0),
),2)</f>
        <v>0</v>
      </c>
      <c r="OZ285" s="867">
        <f>ROUNDUP(SUM(
IF(AND(LB285='DD FD'!$J$11,LD285='DD FD'!$AI$3),LC285,0),
IF(AND(LL285='DD FD'!$J$11,LN285='DD FD'!$AI$3),LM285,0),
IF(AND(LV285='DD FD'!$J$11,LX285='DD FD'!$AI$3),LW285,0),
IF(AND(MF285='DD FD'!$J$11,MH285='DD FD'!$AI$3),MG285,0),
IF(AND(MQ285='DD FD'!$J$11,MS285='DD FD'!$AI$3),MR285,0),
IF(AND(NB285='DD FD'!$J$11,ND285='DD FD'!$AI$3),NC285,0),
IF(AND(NM285='DD FD'!$J$11,NO285='DD FD'!$AI$3),NN285,0),
IF(AND(NX285='DD FD'!$J$11,NZ285='DD FD'!$AI$3),NY285,0),
IF(AND(OI285='DD FD'!$J$11,OK285='DD FD'!$AI$3),OJ285,0),
),2)</f>
        <v>0</v>
      </c>
    </row>
    <row r="286" spans="1:416">
      <c r="A286" s="663"/>
      <c r="B286" s="182"/>
      <c r="C286" s="282"/>
      <c r="D286" s="282"/>
      <c r="E286" s="183"/>
      <c r="F286" s="355"/>
      <c r="G286" s="359"/>
      <c r="H286" s="664"/>
      <c r="I286" s="173"/>
      <c r="J286" s="161" t="str">
        <f t="shared" si="108"/>
        <v/>
      </c>
      <c r="K286" s="633" t="str">
        <f t="shared" si="125"/>
        <v/>
      </c>
      <c r="L286" s="636"/>
      <c r="M286" s="124" t="str">
        <f t="shared" si="126"/>
        <v/>
      </c>
      <c r="N286" s="125" t="str">
        <f t="shared" si="109"/>
        <v/>
      </c>
      <c r="O286" s="175"/>
      <c r="P286" s="175"/>
      <c r="Q286" s="126" t="str">
        <f t="shared" si="127"/>
        <v/>
      </c>
      <c r="R286" s="184"/>
      <c r="S286" s="184"/>
      <c r="T286" s="182"/>
      <c r="U286" s="182"/>
      <c r="V286" s="182"/>
      <c r="W286" s="358"/>
      <c r="X286" s="182"/>
      <c r="Y286" s="183"/>
      <c r="Z286" s="123"/>
      <c r="AA286" s="176"/>
      <c r="AB286" s="176"/>
      <c r="AC286" s="176"/>
      <c r="AD286" s="176"/>
      <c r="AE286" s="176"/>
      <c r="AF286" s="176"/>
      <c r="AG286" s="127" t="str">
        <f t="shared" si="128"/>
        <v/>
      </c>
      <c r="AH286" s="127" t="str">
        <f t="shared" si="129"/>
        <v/>
      </c>
      <c r="AI286" s="370"/>
      <c r="AJ286" s="635"/>
      <c r="AK286" s="619" t="str">
        <f t="shared" si="130"/>
        <v/>
      </c>
      <c r="AL286" s="124" t="str">
        <f t="shared" si="110"/>
        <v/>
      </c>
      <c r="AM286" s="124" t="str">
        <f t="shared" si="111"/>
        <v/>
      </c>
      <c r="AN286" s="124" t="str">
        <f t="shared" si="112"/>
        <v/>
      </c>
      <c r="AO286" s="124" t="str">
        <f t="shared" si="113"/>
        <v/>
      </c>
      <c r="AP286" s="184"/>
      <c r="AQ286" s="182"/>
      <c r="AR286" s="182"/>
      <c r="AS286" s="182"/>
      <c r="AT286" s="182"/>
      <c r="AU286" s="127" t="str">
        <f t="shared" si="114"/>
        <v/>
      </c>
      <c r="AV286" s="354"/>
      <c r="AW286" s="127" t="str">
        <f t="shared" si="115"/>
        <v/>
      </c>
      <c r="AX286" s="144" t="str">
        <f t="shared" si="116"/>
        <v/>
      </c>
      <c r="AY286" s="182"/>
      <c r="AZ286" s="23"/>
      <c r="BA286" s="23"/>
      <c r="BB286" s="183"/>
      <c r="BC286" s="622"/>
      <c r="BD286" s="649" t="str">
        <f t="shared" si="131"/>
        <v/>
      </c>
      <c r="BE286" s="354"/>
      <c r="BF286" s="192" t="str">
        <f t="shared" si="132"/>
        <v/>
      </c>
      <c r="BG286" s="159"/>
      <c r="BH286" s="159"/>
      <c r="BI286" s="182"/>
      <c r="BJ286" s="194"/>
      <c r="BK286" s="194"/>
      <c r="BL286" s="194"/>
      <c r="BM286" s="127" t="str">
        <f t="shared" si="117"/>
        <v/>
      </c>
      <c r="BN286" s="194"/>
      <c r="BO286" s="178" t="str">
        <f t="shared" si="118"/>
        <v/>
      </c>
      <c r="BP286" s="191"/>
      <c r="BQ286" s="182"/>
      <c r="BR286" s="23"/>
      <c r="BS286" s="23"/>
      <c r="BT286" s="23"/>
      <c r="BU286" s="651"/>
      <c r="BV286" s="647"/>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633" t="str">
        <f t="shared" si="133"/>
        <v/>
      </c>
      <c r="DY286" s="736"/>
      <c r="DZ286" s="334"/>
      <c r="EA286" s="736"/>
      <c r="EB286" s="197"/>
      <c r="EC286" s="194"/>
      <c r="ED286" s="197"/>
      <c r="EE286" s="197"/>
      <c r="EF286" s="194"/>
      <c r="EG286" s="194"/>
      <c r="EH286" s="194"/>
      <c r="EI286" s="123" t="str">
        <f t="shared" si="119"/>
        <v/>
      </c>
      <c r="EJ286" s="194"/>
      <c r="EK286" s="620" t="str">
        <f t="shared" si="120"/>
        <v/>
      </c>
      <c r="EL286" s="756"/>
      <c r="EM286" s="620" t="str">
        <f t="shared" si="134"/>
        <v/>
      </c>
      <c r="EN286" s="733"/>
      <c r="EO286" s="163"/>
      <c r="EP286" s="163"/>
      <c r="EQ286" s="163"/>
      <c r="ER286" s="163"/>
      <c r="ES286" s="163"/>
      <c r="ET286" s="163"/>
      <c r="EU286" s="163"/>
      <c r="EV286" s="163"/>
      <c r="EW286" s="163"/>
      <c r="EX286" s="163"/>
      <c r="EY286" s="163"/>
      <c r="EZ286" s="163"/>
      <c r="FA286" s="163"/>
      <c r="FB286" s="163"/>
      <c r="FC286" s="742"/>
      <c r="FD286" s="648" t="str">
        <f t="shared" si="121"/>
        <v/>
      </c>
      <c r="FE286" s="183"/>
      <c r="FF286" s="201"/>
      <c r="FG286" s="201"/>
      <c r="FH286" s="201"/>
      <c r="FI286" s="201"/>
      <c r="FJ286" s="201"/>
      <c r="FK286" s="201"/>
      <c r="FL286" s="182"/>
      <c r="FM286" s="182"/>
      <c r="FN286" s="334"/>
      <c r="FO286" s="123" t="str">
        <f t="shared" si="122"/>
        <v/>
      </c>
      <c r="FP286" s="889" t="str">
        <f>IF(Table1[[#This Row],[Baumwollanteil (in %)]]&lt;&gt;"","05","")</f>
        <v/>
      </c>
      <c r="FQ286" s="999"/>
      <c r="FR286" s="179" t="str">
        <f t="shared" si="123"/>
        <v/>
      </c>
      <c r="FS286" s="175"/>
      <c r="FT286" s="175"/>
      <c r="FU286" s="175"/>
      <c r="FV286" s="745" t="str">
        <f t="shared" si="124"/>
        <v/>
      </c>
      <c r="FZ286" s="24"/>
      <c r="GA286" s="24"/>
      <c r="GC286" s="1010" t="str">
        <f>IF(Table1[[#This Row],[Global Trade Item Number (GTIN)]]="","",Table1[[#This Row],[Global Trade Item Number (GTIN)]])</f>
        <v/>
      </c>
      <c r="GD286" s="790" t="str">
        <f>IF(Table1[[#This Row],[WAWI-Nr./ Kreditoren-Nummer
(ASDV)]]&lt;&gt;"",Table1[[#This Row],[WAWI-Nr./ Kreditoren-Nummer
(ASDV)]],"")</f>
        <v/>
      </c>
      <c r="GE286" s="190"/>
      <c r="GF286" s="790" t="str">
        <f>IF(Table1[[#This Row],[Gültig ab (Datum)]]&lt;&gt;"","31.12.9999","")</f>
        <v/>
      </c>
      <c r="GG286" s="190"/>
      <c r="GH286" s="190"/>
      <c r="GI286" s="616"/>
      <c r="GJ286" s="765"/>
      <c r="GK286" s="763"/>
      <c r="GL286" s="617"/>
      <c r="GM286" s="617"/>
      <c r="GN286" s="617"/>
      <c r="GO286" s="617"/>
      <c r="GP286" s="617"/>
      <c r="GQ286" s="775"/>
      <c r="GR286" s="771"/>
      <c r="GS286" s="159"/>
      <c r="GT286" s="610"/>
      <c r="GU286" s="610"/>
      <c r="GV286" s="610"/>
      <c r="GW286" s="610"/>
      <c r="GX286" s="610"/>
      <c r="GY286" s="610"/>
      <c r="GZ286" s="610"/>
      <c r="HA286" s="610"/>
      <c r="HB286" s="771"/>
      <c r="HC286" s="610"/>
      <c r="HD286" s="610"/>
      <c r="HE286" s="610"/>
      <c r="HF286" s="610"/>
      <c r="HG286" s="610"/>
      <c r="HH286" s="610"/>
      <c r="HI286" s="610"/>
      <c r="HJ286" s="610"/>
      <c r="HK286" s="610"/>
      <c r="HL286" s="771"/>
      <c r="HM286" s="610"/>
      <c r="HN286" s="610"/>
      <c r="HO286" s="610"/>
      <c r="HP286" s="610"/>
      <c r="HQ286" s="610"/>
      <c r="HR286" s="610"/>
      <c r="HS286" s="610"/>
      <c r="HT286" s="610"/>
      <c r="HU286" s="610"/>
      <c r="HV286" s="771"/>
      <c r="HW286" s="610"/>
      <c r="HX286" s="610"/>
      <c r="HY286" s="610"/>
      <c r="HZ286" s="610"/>
      <c r="IA286" s="610"/>
      <c r="IB286" s="610"/>
      <c r="IC286" s="610"/>
      <c r="ID286" s="610"/>
      <c r="IE286" s="610"/>
      <c r="IF286" s="610"/>
      <c r="IG286" s="771"/>
      <c r="IH286" s="610"/>
      <c r="II286" s="610"/>
      <c r="IJ286" s="610"/>
      <c r="IK286" s="610"/>
      <c r="IL286" s="610"/>
      <c r="IM286" s="610"/>
      <c r="IN286" s="610"/>
      <c r="IO286" s="610"/>
      <c r="IP286" s="610"/>
      <c r="IQ286" s="610"/>
      <c r="IR286" s="771"/>
      <c r="IS286" s="610"/>
      <c r="IT286" s="610"/>
      <c r="IU286" s="610"/>
      <c r="IV286" s="610"/>
      <c r="IW286" s="610"/>
      <c r="IX286" s="610"/>
      <c r="IY286" s="610"/>
      <c r="IZ286" s="610"/>
      <c r="JA286" s="610"/>
      <c r="JB286" s="610"/>
      <c r="JC286" s="771"/>
      <c r="JD286" s="610"/>
      <c r="JE286" s="610"/>
      <c r="JF286" s="610"/>
      <c r="JG286" s="610"/>
      <c r="JH286" s="610"/>
      <c r="JI286" s="610"/>
      <c r="JJ286" s="610"/>
      <c r="JK286" s="610"/>
      <c r="JL286" s="610"/>
      <c r="JM286" s="827"/>
      <c r="JN286" s="771"/>
      <c r="JO286" s="610"/>
      <c r="JP286" s="610"/>
      <c r="JQ286" s="610"/>
      <c r="JR286" s="610"/>
      <c r="JS286" s="610"/>
      <c r="JT286" s="610"/>
      <c r="JU286" s="610"/>
      <c r="JV286" s="610"/>
      <c r="JW286" s="610"/>
      <c r="JX286" s="610"/>
      <c r="JY286" s="771"/>
      <c r="JZ286" s="610"/>
      <c r="KA286" s="610"/>
      <c r="KB286" s="610"/>
      <c r="KC286" s="610"/>
      <c r="KD286" s="610"/>
      <c r="KE286" s="610"/>
      <c r="KF286" s="610"/>
      <c r="KG286" s="610"/>
      <c r="KH286" s="610"/>
      <c r="KI286" s="610"/>
      <c r="KL286" s="803" t="str">
        <f>IF(Table1[[#This Row],[GTIN]]&lt;&gt;"",Table1[[#This Row],[GTIN]],"")</f>
        <v/>
      </c>
      <c r="KM286" s="804" t="str">
        <f>Table1[[#This Row],[Kreditor]]</f>
        <v/>
      </c>
      <c r="KN286" s="805" t="str">
        <f>IF(Table1[[#This Row],[Gültig ab (Datum)]]&lt;&gt;"",Table1[[#This Row],[Gültig ab (Datum)]],"")</f>
        <v/>
      </c>
      <c r="KO286" s="805" t="str">
        <f>Table1[[#This Row],[Gültig bis]]</f>
        <v/>
      </c>
      <c r="KP286" s="818" t="str">
        <f>IF(Table1[[#This Row],[Artikel verpackt? 
(X=Ja)]]="","",Table1[[#This Row],[Artikel verpackt? 
(X=Ja)]])</f>
        <v/>
      </c>
      <c r="KQ286" s="806" t="str">
        <f>IF(Table1[[#This Row],[Verpackung recyclingfähig?
(X=Ja)]]="","",Table1[[#This Row],[Verpackung recyclingfähig?
(X=Ja)]])</f>
        <v/>
      </c>
      <c r="KR286" s="807"/>
      <c r="KS286" s="808"/>
      <c r="KT286" s="809"/>
      <c r="KU286" s="809"/>
      <c r="KV286" s="809"/>
      <c r="KW286" s="809"/>
      <c r="KX286" s="809"/>
      <c r="KY286" s="809"/>
      <c r="KZ286" s="810"/>
      <c r="LA286" s="811" t="str">
        <f>IF(Table1[[#This Row],[Hauptkörper - B1 - Art]]="","",VLOOKUP(Table1[[#This Row],[Hauptkörper - B1 - Art]],'DD FD'!B:C,2,FALSE))</f>
        <v/>
      </c>
      <c r="LB286" s="812" t="str">
        <f>IF(Table1[[#This Row],[Hauptkörper - B1 - Fraktion]]="","",VLOOKUP(Table1[[#This Row],[Hauptkörper - B1 - Fraktion]],'DD FD'!H:J,3,FALSE))</f>
        <v/>
      </c>
      <c r="LC286" s="809" t="str">
        <f>IF(Table1[[#This Row],[Hauptkörper - B1 - Gewicht
(in G)]]="","",Table1[[#This Row],[Hauptkörper - B1 - Gewicht
(in G)]])</f>
        <v/>
      </c>
      <c r="LD286" s="809" t="str">
        <f>IF(Table1[[#This Row],[Hauptkörper - B1 - Lizenzierungs-pflichtig? (X=Ja)]]="","",Table1[[#This Row],[Hauptkörper - B1 - Lizenzierungs-pflichtig? (X=Ja)]])</f>
        <v/>
      </c>
      <c r="LE286" s="812" t="str">
        <f>IF(Table1[[#This Row],[Hauptkörper - B1 - Virgin Material]]="","",VLOOKUP(Table1[[#This Row],[Hauptkörper - B1 - Virgin Material]],'DD FD'!AJ:AK,2,FALSE))</f>
        <v/>
      </c>
      <c r="LF286" s="813" t="str">
        <f>IF(Table1[[#This Row],[Hauptkörper - B1 - Virgin Material Anteil (in %)]]="","",Table1[[#This Row],[Hauptkörper - B1 - Virgin Material Anteil (in %)]])</f>
        <v/>
      </c>
      <c r="LG286" s="812" t="str">
        <f>IF(Table1[[#This Row],[Hauptkörper - B1 - Recyceltes Material]]="","",VLOOKUP(Table1[[#This Row],[Hauptkörper - B1 - Recyceltes Material]],'DD FD'!AL:AM,2,FALSE))</f>
        <v/>
      </c>
      <c r="LH286" s="813" t="str">
        <f>IF(Table1[[#This Row],[Hauptkörper - B1 - Recyceltes Material Anteil (in %)]]="","",Table1[[#This Row],[Hauptkörper - B1 - Recyceltes Material Anteil (in %)]])</f>
        <v/>
      </c>
      <c r="LI286" s="814" t="str">
        <f>IF(Table1[[#This Row],[Hauptkörper - B1 - Beschichtung]]="","",VLOOKUP(Table1[[#This Row],[Hauptkörper - B1 - Beschichtung]],'DD FD'!AE:AF,2,FALSE))</f>
        <v/>
      </c>
      <c r="LJ286" s="815" t="str">
        <f>IF(Table1[[#This Row],[Hauptkörper - B1 - Beschichtung Anteil (in %)]]="","",Table1[[#This Row],[Hauptkörper - B1 - Beschichtung Anteil (in %)]])</f>
        <v/>
      </c>
      <c r="LK286" s="811" t="str">
        <f>IF(Table1[[#This Row],[Hauptkörper - B2 - Art]]="","",VLOOKUP(Table1[[#This Row],[Hauptkörper - B2 - Art]],'DD FD'!B:C,2,FALSE))</f>
        <v/>
      </c>
      <c r="LL286" s="812" t="str">
        <f>IF(Table1[[#This Row],[Hauptkörper - B2 - Fraktion]]="","",VLOOKUP(Table1[[#This Row],[Hauptkörper - B2 - Fraktion]],'DD FD'!H:J,3,FALSE))</f>
        <v/>
      </c>
      <c r="LM286" s="809" t="str">
        <f>IF(Table1[[#This Row],[Hauptkörper - B2 - Gewicht
(in G)]]="","",Table1[[#This Row],[Hauptkörper - B2 - Gewicht
(in G)]])</f>
        <v/>
      </c>
      <c r="LN286" s="809" t="str">
        <f>IF(Table1[[#This Row],[Hauptkörper - B2 - Lizenzierungs-pflichtig? (X=Ja)]]="","",Table1[[#This Row],[Hauptkörper - B2 - Lizenzierungs-pflichtig? (X=Ja)]])</f>
        <v/>
      </c>
      <c r="LO286" s="812" t="str">
        <f>IF(Table1[[#This Row],[Hauptkörper - B2 - Virgin Material]]="","",VLOOKUP(Table1[[#This Row],[Hauptkörper - B2 - Virgin Material]],'DD FD'!AJ:AK,2,FALSE))</f>
        <v/>
      </c>
      <c r="LP286" s="813" t="str">
        <f>IF(Table1[[#This Row],[Hauptkörper - B2 - Virgin Material Anteil (in %)]]="","",Table1[[#This Row],[Hauptkörper - B2 - Virgin Material Anteil (in %)]])</f>
        <v/>
      </c>
      <c r="LQ286" s="812" t="str">
        <f>IF(Table1[[#This Row],[Hauptkörper - B2 - Recyceltes Material]]="","",VLOOKUP(Table1[[#This Row],[Hauptkörper - B2 - Recyceltes Material]],'DD FD'!AL:AM,2,FALSE))</f>
        <v/>
      </c>
      <c r="LR286" s="813" t="str">
        <f>IF(Table1[[#This Row],[Hauptkörper - B2 - Recyceltes Material Anteil (in %)]]="","",Table1[[#This Row],[Hauptkörper - B2 - Recyceltes Material Anteil (in %)]])</f>
        <v/>
      </c>
      <c r="LS286" s="812" t="str">
        <f>IF(Table1[[#This Row],[Hauptkörper - B2 - Beschichtung]]="","",VLOOKUP(Table1[[#This Row],[Hauptkörper - B2 - Beschichtung]],'DD FD'!AE:AF,2,FALSE))</f>
        <v/>
      </c>
      <c r="LT286" s="815" t="str">
        <f>IF(Table1[[#This Row],[Hauptkörper - B2 - Beschichtung Anteil (in %)]]="","",Table1[[#This Row],[Hauptkörper - B2 - Beschichtung Anteil (in %)]])</f>
        <v/>
      </c>
      <c r="LU286" s="811" t="str">
        <f>IF(Table1[[#This Row],[Hauptkörper - B3 - Art]]="","",VLOOKUP(Table1[[#This Row],[Hauptkörper - B3 - Art]],'DD FD'!B:C,2,FALSE))</f>
        <v/>
      </c>
      <c r="LV286" s="812" t="str">
        <f>IF(Table1[[#This Row],[Hauptkörper - B3 - Fraktion]]="","",VLOOKUP(Table1[[#This Row],[Hauptkörper - B3 - Fraktion]],'DD FD'!H:J,3,FALSE))</f>
        <v/>
      </c>
      <c r="LW286" s="809" t="str">
        <f>IF(Table1[[#This Row],[Hauptkörper - B3 - Gewicht
(in G)]]="","",Table1[[#This Row],[Hauptkörper - B3 - Gewicht
(in G)]])</f>
        <v/>
      </c>
      <c r="LX286" s="809" t="str">
        <f>IF(Table1[[#This Row],[Hauptkörper - B3 - Lizenzierungs-pflichtig? (X=Ja)]]="","",Table1[[#This Row],[Hauptkörper - B3 - Lizenzierungs-pflichtig? (X=Ja)]])</f>
        <v/>
      </c>
      <c r="LY286" s="812" t="str">
        <f>IF(Table1[[#This Row],[Hauptkörper - B3 - Virgin Material]]="","",VLOOKUP(Table1[[#This Row],[Hauptkörper - B3 - Virgin Material]],'DD FD'!AJ:AK,2,FALSE))</f>
        <v/>
      </c>
      <c r="LZ286" s="813" t="str">
        <f>IF(Table1[[#This Row],[Hauptkörper - B3 - Virgin Material Anteil (in %)]]="","",Table1[[#This Row],[Hauptkörper - B3 - Virgin Material Anteil (in %)]])</f>
        <v/>
      </c>
      <c r="MA286" s="812" t="str">
        <f>IF(Table1[[#This Row],[Hauptkörper - B3 - Recyceltes Material]]="","",VLOOKUP(Table1[[#This Row],[Hauptkörper - B3 - Recyceltes Material]],'DD FD'!AL:AM,2,FALSE))</f>
        <v/>
      </c>
      <c r="MB286" s="813" t="str">
        <f>IF(Table1[[#This Row],[Hauptkörper - B3 - Recyceltes Material Anteil (in %)]]="","",Table1[[#This Row],[Hauptkörper - B3 - Recyceltes Material Anteil (in %)]])</f>
        <v/>
      </c>
      <c r="MC286" s="812" t="str">
        <f>IF(Table1[[#This Row],[Hauptkörper - B3 - Beschichtung]]="","",VLOOKUP(Table1[[#This Row],[Hauptkörper - B3 - Beschichtung]],'DD FD'!AE:AF,2,FALSE))</f>
        <v/>
      </c>
      <c r="MD286" s="815" t="str">
        <f>IF(Table1[[#This Row],[Hauptkörper - B3 - Beschichtung Anteil (in %)]]="","",Table1[[#This Row],[Hauptkörper - B3 - Beschichtung Anteil (in %)]])</f>
        <v/>
      </c>
      <c r="ME286" s="811" t="str">
        <f>IF(Table1[[#This Row],[Verschluss - B1 - Art]]="","",VLOOKUP(Table1[[#This Row],[Verschluss - B1 - Art]],'DD FD'!D:E,2,FALSE))</f>
        <v/>
      </c>
      <c r="MF286" s="812" t="str">
        <f>IF(Table1[[#This Row],[Verschluss - B1 - Fraktion]]="","",VLOOKUP(Table1[[#This Row],[Verschluss - B1 - Fraktion]],'DD FD'!H:J,3,FALSE))</f>
        <v/>
      </c>
      <c r="MG286" s="809" t="str">
        <f>IF(Table1[[#This Row],[Verschluss - B1 - Gewicht (in G)]]="","",Table1[[#This Row],[Verschluss - B1 - Gewicht (in G)]])</f>
        <v/>
      </c>
      <c r="MH286" s="809" t="str">
        <f>IF(Table1[[#This Row],[Verschluss - B1 - Lizenzierungs-pflichtig? (X=Ja)]]="","",Table1[[#This Row],[Verschluss - B1 - Lizenzierungs-pflichtig? (X=Ja)]])</f>
        <v/>
      </c>
      <c r="MI286" s="809" t="str">
        <f>IF(Table1[[#This Row],[Verschluss - B1 - Trennbar vom Hauptkörper? (X=Ja)]]="","",Table1[[#This Row],[Verschluss - B1 - Trennbar vom Hauptkörper? (X=Ja)]])</f>
        <v/>
      </c>
      <c r="MJ286" s="812" t="str">
        <f>IF(Table1[[#This Row],[Verschluss - B1 - Virgin Material]]="","",VLOOKUP(Table1[[#This Row],[Verschluss - B1 - Virgin Material]],'DD FD'!AJ:AK,2,FALSE))</f>
        <v/>
      </c>
      <c r="MK286" s="813" t="str">
        <f>IF(Table1[[#This Row],[Verschluss - B1 - Virgin Material Anteil (in %)]]="","",Table1[[#This Row],[Verschluss - B1 - Virgin Material Anteil (in %)]])</f>
        <v/>
      </c>
      <c r="ML286" s="812" t="str">
        <f>IF(Table1[[#This Row],[Verschluss - B1 - Recyceltes Material]]="","",VLOOKUP(Table1[[#This Row],[Verschluss - B1 - Recyceltes Material]],'DD FD'!AL:AM,2,FALSE))</f>
        <v/>
      </c>
      <c r="MM286" s="813" t="str">
        <f>IF(Table1[[#This Row],[Verschluss - B1 - Recyceltes Material Anteil (in %)]]="","",Table1[[#This Row],[Verschluss - B1 - Recyceltes Material Anteil (in %)]])</f>
        <v/>
      </c>
      <c r="MN286" s="812" t="str">
        <f>IF(Table1[[#This Row],[Verschluss - B1 - Beschichtung]]="","",VLOOKUP(Table1[[#This Row],[Verschluss - B1 - Beschichtung]],'DD FD'!AE:AF,2,FALSE))</f>
        <v/>
      </c>
      <c r="MO286" s="815" t="str">
        <f>IF(Table1[[#This Row],[Verschluss - B1 - Beschichtung Anteil (in %)]]="","",Table1[[#This Row],[Verschluss - B1 - Beschichtung Anteil (in %)]])</f>
        <v/>
      </c>
      <c r="MP286" s="811" t="str">
        <f>IF(Table1[[#This Row],[Verschluss - B2 - Art]]="","",VLOOKUP(Table1[[#This Row],[Verschluss - B2 - Art]],'DD FD'!D:E,2,FALSE))</f>
        <v/>
      </c>
      <c r="MQ286" s="812" t="str">
        <f>IF(Table1[[#This Row],[Verschluss - B2 - Fraktion]]="","",VLOOKUP(Table1[[#This Row],[Verschluss - B2 - Fraktion]],'DD FD'!H:J,3,FALSE))</f>
        <v/>
      </c>
      <c r="MR286" s="809" t="str">
        <f>IF(Table1[[#This Row],[Verschluss - B2 - Gewicht (in G)]]="","",Table1[[#This Row],[Verschluss - B2 - Gewicht (in G)]])</f>
        <v/>
      </c>
      <c r="MS286" s="809" t="str">
        <f>IF(Table1[[#This Row],[Verschluss - B2 - Lizenzierungs-pflichtig? (X=Ja)]]="","",Table1[[#This Row],[Verschluss - B2 - Lizenzierungs-pflichtig? (X=Ja)]])</f>
        <v/>
      </c>
      <c r="MT286" s="809" t="str">
        <f>IF(Table1[[#This Row],[Verschluss - B2 - Trennbar vom Hauptkörper? (X=Ja)]]="","",Table1[[#This Row],[Verschluss - B2 - Trennbar vom Hauptkörper? (X=Ja)]])</f>
        <v/>
      </c>
      <c r="MU286" s="812" t="str">
        <f>IF(Table1[[#This Row],[Verschluss - B2 - Virgin Material]]="","",VLOOKUP(Table1[[#This Row],[Verschluss - B2 - Virgin Material]],'DD FD'!AJ:AK,2,FALSE))</f>
        <v/>
      </c>
      <c r="MV286" s="813" t="str">
        <f>IF(Table1[[#This Row],[Verschluss - B2 - Virgin Material Anteil (in %)]]="","",Table1[[#This Row],[Verschluss - B2 - Virgin Material Anteil (in %)]])</f>
        <v/>
      </c>
      <c r="MW286" s="812" t="str">
        <f>IF(Table1[[#This Row],[Verschluss - B2 - Recyceltes Material]]="","",VLOOKUP(Table1[[#This Row],[Verschluss - B2 - Recyceltes Material]],'DD FD'!AL:AM,2,FALSE))</f>
        <v/>
      </c>
      <c r="MX286" s="813" t="str">
        <f>IF(Table1[[#This Row],[Verschluss - B2 - Recyceltes Material Anteil (in %)]]="","",Table1[[#This Row],[Verschluss - B2 - Recyceltes Material Anteil (in %)]])</f>
        <v/>
      </c>
      <c r="MY286" s="812" t="str">
        <f>IF(Table1[[#This Row],[Verschluss - B2 - Beschichtung]]="","",VLOOKUP(Table1[[#This Row],[Verschluss - B2 - Beschichtung]],'DD FD'!AE:AF,2,FALSE))</f>
        <v/>
      </c>
      <c r="MZ286" s="815" t="str">
        <f>IF(Table1[[#This Row],[Verschluss - B2 - Beschichtung Anteil (in %)]]="","",Table1[[#This Row],[Verschluss - B2 - Beschichtung Anteil (in %)]])</f>
        <v/>
      </c>
      <c r="NA286" s="811" t="str">
        <f>IF(Table1[[#This Row],[Verschluss - B3 - Art]]="","",VLOOKUP(Table1[[#This Row],[Verschluss - B3 - Art]],'DD FD'!D:E,2,FALSE))</f>
        <v/>
      </c>
      <c r="NB286" s="812" t="str">
        <f>IF(Table1[[#This Row],[Verschluss - B3 - Fraktion]]="","",VLOOKUP(Table1[[#This Row],[Verschluss - B3 - Fraktion]],'DD FD'!H:J,3,FALSE))</f>
        <v/>
      </c>
      <c r="NC286" s="809" t="str">
        <f>IF(Table1[[#This Row],[Verschluss - B3 - Gewicht (in G)]]="","",Table1[[#This Row],[Verschluss - B3 - Gewicht (in G)]])</f>
        <v/>
      </c>
      <c r="ND286" s="809" t="str">
        <f>IF(Table1[[#This Row],[Verschluss - B3 - Lizenzierungs-pflichtig? (X=Ja)]]="","",Table1[[#This Row],[Verschluss - B3 - Lizenzierungs-pflichtig? (X=Ja)]])</f>
        <v/>
      </c>
      <c r="NE286" s="809" t="str">
        <f>IF(Table1[[#This Row],[Verschluss - B3 - Trennbar vom Hauptkörper? (X=Ja)]]="","",Table1[[#This Row],[Verschluss - B3 - Trennbar vom Hauptkörper? (X=Ja)]])</f>
        <v/>
      </c>
      <c r="NF286" s="812" t="str">
        <f>IF(Table1[[#This Row],[Verschluss - B3 - Virgin Material]]="","",VLOOKUP(Table1[[#This Row],[Verschluss - B3 - Virgin Material]],'DD FD'!AJ:AK,2,FALSE))</f>
        <v/>
      </c>
      <c r="NG286" s="813" t="str">
        <f>IF(Table1[[#This Row],[Verschluss - B3 - Virgin Material Anteil (in %)]]="","",Table1[[#This Row],[Verschluss - B3 - Virgin Material Anteil (in %)]])</f>
        <v/>
      </c>
      <c r="NH286" s="812" t="str">
        <f>IF(Table1[[#This Row],[Verschluss - B3 - Recyceltes Material]]="","",VLOOKUP(Table1[[#This Row],[Verschluss - B3 - Recyceltes Material]],'DD FD'!AL:AM,2,FALSE))</f>
        <v/>
      </c>
      <c r="NI286" s="813" t="str">
        <f>IF(Table1[[#This Row],[Verschluss - B3 - Recyceltes Material Anteil (in %)]]="","",Table1[[#This Row],[Verschluss - B3 - Recyceltes Material Anteil (in %)]])</f>
        <v/>
      </c>
      <c r="NJ286" s="812" t="str">
        <f>IF(Table1[[#This Row],[Verschluss - B3 - Beschichtung]]="","",VLOOKUP(Table1[[#This Row],[Verschluss - B3 - Beschichtung]],'DD FD'!AE:AF,2,FALSE))</f>
        <v/>
      </c>
      <c r="NK286" s="815" t="str">
        <f>IF(Table1[[#This Row],[Verschluss - B3 - Beschichtung Anteil (in %)]]="","",Table1[[#This Row],[Verschluss - B3 - Beschichtung Anteil (in %)]])</f>
        <v/>
      </c>
      <c r="NL286" s="811" t="str">
        <f>IF(Table1[[#This Row],[Etikett - B1 - Art]]="","",VLOOKUP(Table1[[#This Row],[Etikett - B1 - Art]],'DD FD'!F:G,2,FALSE))</f>
        <v/>
      </c>
      <c r="NM286" s="812" t="str">
        <f>IF(Table1[[#This Row],[Etikett - B1 - Fraktion]]="","",VLOOKUP(Table1[[#This Row],[Etikett - B1 - Fraktion]],'DD FD'!H:J,3,FALSE))</f>
        <v/>
      </c>
      <c r="NN286" s="809" t="str">
        <f>IF(Table1[[#This Row],[Etikett - B1 - Gewicht (in G)]]="","",Table1[[#This Row],[Etikett - B1 - Gewicht (in G)]])</f>
        <v/>
      </c>
      <c r="NO286" s="809" t="str">
        <f>IF(Table1[[#This Row],[Etikett - B1 - Lizenzierungs-pflichtig? (X=Ja)]]="","",Table1[[#This Row],[Etikett - B1 - Lizenzierungs-pflichtig? (X=Ja)]])</f>
        <v/>
      </c>
      <c r="NP286" s="809" t="str">
        <f>IF(Table1[[#This Row],[Etikett - B1 - Trennbar vom Hauptkörper? (X=Ja)]]="","",Table1[[#This Row],[Etikett - B1 - Trennbar vom Hauptkörper? (X=Ja)]])</f>
        <v/>
      </c>
      <c r="NQ286" s="812" t="str">
        <f>IF(Table1[[#This Row],[Etikett - B1 - Virgin Material]]="","",VLOOKUP(Table1[[#This Row],[Etikett - B1 - Virgin Material]],'DD FD'!AJ:AK,2,FALSE))</f>
        <v/>
      </c>
      <c r="NR286" s="813" t="str">
        <f>IF(Table1[[#This Row],[Etikett - B1 - Virgin Material Anteil (in %)]]="","",Table1[[#This Row],[Etikett - B1 - Virgin Material Anteil (in %)]])</f>
        <v/>
      </c>
      <c r="NS286" s="812" t="str">
        <f>IF(Table1[[#This Row],[Etikett - B1 - Recyceltes Material]]="","",VLOOKUP(Table1[[#This Row],[Etikett - B1 - Recyceltes Material]],'DD FD'!AL:AM,2,FALSE))</f>
        <v/>
      </c>
      <c r="NT286" s="813" t="str">
        <f>IF(Table1[[#This Row],[Etikett - B1 - Recyceltes Material Anteil (in %)]]="","",Table1[[#This Row],[Etikett - B1 - Recyceltes Material Anteil (in %)]])</f>
        <v/>
      </c>
      <c r="NU286" s="812" t="str">
        <f>IF(Table1[[#This Row],[Etikett - B1 - Beschichtung]]="","",VLOOKUP(Table1[[#This Row],[Etikett - B1 - Beschichtung]],'DD FD'!AE:AF,2,FALSE))</f>
        <v/>
      </c>
      <c r="NV286" s="815" t="str">
        <f>IF(Table1[[#This Row],[Etikett - B1 - Beschichtung Anteil (in %)]]="","",Table1[[#This Row],[Etikett - B1 - Beschichtung Anteil (in %)]])</f>
        <v/>
      </c>
      <c r="NW286" s="811" t="str">
        <f>IF(Table1[[#This Row],[Etikett - B2 - Art]]="","",VLOOKUP(Table1[[#This Row],[Etikett - B2 - Art]],'DD FD'!F:G,2,FALSE))</f>
        <v/>
      </c>
      <c r="NX286" s="812" t="str">
        <f>IF(Table1[[#This Row],[Etikett - B2 - Fraktion]]="","",VLOOKUP(Table1[[#This Row],[Etikett - B2 - Fraktion]],'DD FD'!H:J,3,FALSE))</f>
        <v/>
      </c>
      <c r="NY286" s="809" t="str">
        <f>IF(Table1[[#This Row],[Etikett - B2 - Gewicht (in G)]]="","",Table1[[#This Row],[Etikett - B2 - Gewicht (in G)]])</f>
        <v/>
      </c>
      <c r="NZ286" s="809" t="str">
        <f>IF(Table1[[#This Row],[Etikett - B2 - Lizenzierungs-pflichtig? (X=Ja)]]="","",Table1[[#This Row],[Etikett - B2 - Lizenzierungs-pflichtig? (X=Ja)]])</f>
        <v/>
      </c>
      <c r="OA286" s="809" t="str">
        <f>IF(Table1[[#This Row],[Etikett - B2 - Trennbar vom Hauptkörper? (X=Ja)]]="","",Table1[[#This Row],[Etikett - B2 - Trennbar vom Hauptkörper? (X=Ja)]])</f>
        <v/>
      </c>
      <c r="OB286" s="812" t="str">
        <f>IF(Table1[[#This Row],[Etikett - B2 - Virgin Material]]="","",VLOOKUP(Table1[[#This Row],[Etikett - B2 - Virgin Material]],'DD FD'!AJ:AK,2,FALSE))</f>
        <v/>
      </c>
      <c r="OC286" s="813" t="str">
        <f>IF(Table1[[#This Row],[Etikett - B2 - Virgin Material Anteil (in %)]]="","",Table1[[#This Row],[Etikett - B2 - Virgin Material Anteil (in %)]])</f>
        <v/>
      </c>
      <c r="OD286" s="812" t="str">
        <f>IF(Table1[[#This Row],[Etikett - B2 - Recyceltes Material]]="","",VLOOKUP(Table1[[#This Row],[Etikett - B2 - Recyceltes Material]],'DD FD'!AL:AM,2,FALSE))</f>
        <v/>
      </c>
      <c r="OE286" s="813" t="str">
        <f>IF(Table1[[#This Row],[Etikett - B2 - Recyceltes Material Anteil (in %)]]="","",Table1[[#This Row],[Etikett - B2 - Recyceltes Material Anteil (in %)]])</f>
        <v/>
      </c>
      <c r="OF286" s="812" t="str">
        <f>IF(Table1[[#This Row],[Etikett - B2 - Beschichtung]]="","",VLOOKUP(Table1[[#This Row],[Etikett - B2 - Beschichtung]],'DD FD'!AE:AF,2,FALSE))</f>
        <v/>
      </c>
      <c r="OG286" s="815" t="str">
        <f>IF(Table1[[#This Row],[Etikett - B2 - Beschichtung Anteil (in %)]]="","",Table1[[#This Row],[Etikett - B2 - Beschichtung Anteil (in %)]])</f>
        <v/>
      </c>
      <c r="OH286" s="811" t="str">
        <f>IF(Table1[[#This Row],[Etikett - B3 - Art]]="","",VLOOKUP(Table1[[#This Row],[Etikett - B3 - Art]],'DD FD'!F:G,2,FALSE))</f>
        <v/>
      </c>
      <c r="OI286" s="812" t="str">
        <f>IF(Table1[[#This Row],[Etikett - B3 - Fraktion]]="","",VLOOKUP(Table1[[#This Row],[Etikett - B3 - Fraktion]],'DD FD'!H:J,3,FALSE))</f>
        <v/>
      </c>
      <c r="OJ286" s="809" t="str">
        <f>IF(Table1[[#This Row],[Etikett - B3 - Gewicht (in G)]]="","",Table1[[#This Row],[Etikett - B3 - Gewicht (in G)]])</f>
        <v/>
      </c>
      <c r="OK286" s="809" t="str">
        <f>IF(Table1[[#This Row],[Etikett - B3 - Lizenzierungs-pflichtig? (X=Ja)]]="","",Table1[[#This Row],[Etikett - B3 - Lizenzierungs-pflichtig? (X=Ja)]])</f>
        <v/>
      </c>
      <c r="OL286" s="809" t="str">
        <f>IF(Table1[[#This Row],[Etikett - B3 - Trennbar vom Hauptkörper? (X=Ja)]]="","",Table1[[#This Row],[Etikett - B3 - Trennbar vom Hauptkörper? (X=Ja)]])</f>
        <v/>
      </c>
      <c r="OM286" s="812" t="str">
        <f>IF(Table1[[#This Row],[Etikett - B3 - Virgin Material]]="","",VLOOKUP(Table1[[#This Row],[Etikett - B3 - Virgin Material]],'DD FD'!AJ:AK,2,FALSE))</f>
        <v/>
      </c>
      <c r="ON286" s="813" t="str">
        <f>IF(Table1[[#This Row],[Etikett - B3 - Virgin Material Anteil (in %)]]="","",Table1[[#This Row],[Etikett - B3 - Virgin Material Anteil (in %)]])</f>
        <v/>
      </c>
      <c r="OO286" s="812" t="str">
        <f>IF(Table1[[#This Row],[Etikett - B3 - Recyceltes Material]]="","",VLOOKUP(Table1[[#This Row],[Etikett - B3 - Recyceltes Material]],'DD FD'!AL:AM,2,FALSE))</f>
        <v/>
      </c>
      <c r="OP286" s="813" t="str">
        <f>IF(Table1[[#This Row],[Etikett - B3 - Recyceltes Material Anteil (in %)]]="","",Table1[[#This Row],[Etikett - B3 - Recyceltes Material Anteil (in %)]])</f>
        <v/>
      </c>
      <c r="OQ286" s="812" t="str">
        <f>IF(Table1[[#This Row],[Etikett - B3 - Beschichtung]]="","",VLOOKUP(Table1[[#This Row],[Etikett - B3 - Beschichtung]],'DD FD'!AE:AF,2,FALSE))</f>
        <v/>
      </c>
      <c r="OR286" s="861" t="str">
        <f>IF(Table1[[#This Row],[Etikett - B3 - Beschichtung Anteil (in %)]]="","",Table1[[#This Row],[Etikett - B3 - Beschichtung Anteil (in %)]])</f>
        <v/>
      </c>
      <c r="OS286" s="866">
        <f>ROUNDUP(SUM(
IF(AND(LB286='DD FD'!$J$7,LD286='DD FD'!$AI$3),LC286,0),
IF(AND(LL286='DD FD'!$J$7,LN286='DD FD'!$AI$3),LM286,0),
IF(AND(LV286='DD FD'!$J$7,LX286='DD FD'!$AI$3),LW286,0),
IF(AND(MF286='DD FD'!$J$7,MH286='DD FD'!$AI$3),MG286,0),
IF(AND(MQ286='DD FD'!$J$7,MS286='DD FD'!$AI$3),MR286,0),
IF(AND(NB286='DD FD'!$J$7,ND286='DD FD'!$AI$3),NC286,0),
IF(AND(NM286='DD FD'!$J$7,NO286='DD FD'!$AI$3),NN286,0),
IF(AND(NX286='DD FD'!$J$7,NZ286='DD FD'!$AI$3),NY286,0),
IF(AND(OI286='DD FD'!$J$7,OK286='DD FD'!$AI$3),OJ286,0),
),2)</f>
        <v>0</v>
      </c>
      <c r="OT286" s="865">
        <f>ROUNDUP(SUM(
IF(AND(LB286='DD FD'!$J$6,LD286='DD FD'!$AI$3),LC286,0),
IF(AND(LL286='DD FD'!$J$6,LN286='DD FD'!$AI$3),LM286,0),
IF(AND(LV286='DD FD'!$J$6,LX286='DD FD'!$AI$3),LW286,0),
IF(AND(MF286='DD FD'!$J$6,MH286='DD FD'!$AI$3),MG286,0),
IF(AND(MQ286='DD FD'!$J$6,MS286='DD FD'!$AI$3),MR286,0),
IF(AND(NB286='DD FD'!$J$6,ND286='DD FD'!$AI$3),NC286,0),
IF(AND(NM286='DD FD'!$J$6,NO286='DD FD'!$AI$3),NN286,0),
IF(AND(NX286='DD FD'!$J$6,NZ286='DD FD'!$AI$3),NY286,0),
IF(AND(OI286='DD FD'!$J$6,OK286='DD FD'!$AI$3),OJ286,0),
),2)</f>
        <v>0</v>
      </c>
      <c r="OU286" s="865">
        <f>ROUNDUP(SUM(
IF(AND(LB286='DD FD'!$J$10,LD286='DD FD'!$AI$3),LC286,0),
IF(AND(LL286='DD FD'!$J$10,LN286='DD FD'!$AI$3),LM286,0),
IF(AND(LV286='DD FD'!$J$10,LX286='DD FD'!$AI$3),LW286,0),
IF(AND(MF286='DD FD'!$J$10,MH286='DD FD'!$AI$3),MG286,0),
IF(AND(MQ286='DD FD'!$J$10,MS286='DD FD'!$AI$3),MR286,0),
IF(AND(NB286='DD FD'!$J$10,ND286='DD FD'!$AI$3),NC286,0),
IF(AND(NM286='DD FD'!$J$10,NO286='DD FD'!$AI$3),NN286,0),
IF(AND(NX286='DD FD'!$J$10,NZ286='DD FD'!$AI$3),NY286,0),
IF(AND(OI286='DD FD'!$J$10,OK286='DD FD'!$AI$3),OJ286,0),
),2)</f>
        <v>0</v>
      </c>
      <c r="OV286" s="865">
        <f>ROUNDUP(SUM(
IF(AND(LB286='DD FD'!$J$8,LD286='DD FD'!$AI$3),LC286,0),
IF(AND(LL286='DD FD'!$J$8,LN286='DD FD'!$AI$3),LM286,0),
IF(AND(LV286='DD FD'!$J$8,LX286='DD FD'!$AI$3),LW286,0),
IF(AND(MF286='DD FD'!$J$8,MH286='DD FD'!$AI$3),MG286,0),
IF(AND(MQ286='DD FD'!$J$8,MS286='DD FD'!$AI$3),MR286,0),
IF(AND(NB286='DD FD'!$J$8,ND286='DD FD'!$AI$3),NC286,0),
IF(AND(NM286='DD FD'!$J$8,NO286='DD FD'!$AI$3),NN286,0),
IF(AND(NX286='DD FD'!$J$8,NZ286='DD FD'!$AI$3),NY286,0),
IF(AND(OI286='DD FD'!$J$8,OK286='DD FD'!$AI$3),OJ286,0),
),2)</f>
        <v>0</v>
      </c>
      <c r="OW286" s="865">
        <f>ROUNDUP(SUM(
IF(AND(LB286='DD FD'!$J$5,LD286='DD FD'!$AI$3),LC286,0),
IF(AND(LL286='DD FD'!$J$5,LN286='DD FD'!$AI$3),LM286,0),
IF(AND(LV286='DD FD'!$J$5,LX286='DD FD'!$AI$3),LW286,0),
IF(AND(MF286='DD FD'!$J$5,MH286='DD FD'!$AI$3),MG286,0),
IF(AND(MQ286='DD FD'!$J$5,MS286='DD FD'!$AI$3),MR286,0),
IF(AND(NB286='DD FD'!$J$5,ND286='DD FD'!$AI$3),NC286,0),
IF(AND(NM286='DD FD'!$J$5,NO286='DD FD'!$AI$3),NN286,0),
IF(AND(NX286='DD FD'!$J$5,NZ286='DD FD'!$AI$3),NY286,0),
IF(AND(OI286='DD FD'!$J$5,OK286='DD FD'!$AI$3),OJ286,0),
),2)</f>
        <v>0</v>
      </c>
      <c r="OX286" s="865">
        <f>ROUNDUP(SUM(
IF(AND(LB286='DD FD'!$J$9,LD286='DD FD'!$AI$3),LC286,0),
IF(AND(LL286='DD FD'!$J$9,LN286='DD FD'!$AI$3),LM286,0),
IF(AND(LV286='DD FD'!$J$9,LX286='DD FD'!$AI$3),LW286,0),
IF(AND(MF286='DD FD'!$J$9,MH286='DD FD'!$AI$3),MG286,0),
IF(AND(MQ286='DD FD'!$J$9,MS286='DD FD'!$AI$3),MR286,0),
IF(AND(NB286='DD FD'!$J$9,ND286='DD FD'!$AI$3),NC286,0),
IF(AND(NM286='DD FD'!$J$9,NO286='DD FD'!$AI$3),NN286,0),
IF(AND(NX286='DD FD'!$J$9,NZ286='DD FD'!$AI$3),NY286,0),
IF(AND(OI286='DD FD'!$J$9,OK286='DD FD'!$AI$3),OJ286,0),
),2)</f>
        <v>0</v>
      </c>
      <c r="OY286" s="865">
        <f>ROUNDUP(SUM(
IF(AND(LB286='DD FD'!$J$4,LD286='DD FD'!$AI$3),LC286,0),
IF(AND(LL286='DD FD'!$J$4,LN286='DD FD'!$AI$3),LM286,0),
IF(AND(LV286='DD FD'!$J$4,LX286='DD FD'!$AI$3),LW286,0),
IF(AND(MF286='DD FD'!$J$4,MH286='DD FD'!$AI$3),MG286,0),
IF(AND(MQ286='DD FD'!$J$4,MS286='DD FD'!$AI$3),MR286,0),
IF(AND(NB286='DD FD'!$J$4,ND286='DD FD'!$AI$3),NC286,0),
IF(AND(NM286='DD FD'!$J$4,NO286='DD FD'!$AI$3),NN286,0),
IF(AND(NX286='DD FD'!$J$4,NZ286='DD FD'!$AI$3),NY286,0),
IF(AND(OI286='DD FD'!$J$4,OK286='DD FD'!$AI$3),OJ286,0),
),2)</f>
        <v>0</v>
      </c>
      <c r="OZ286" s="867">
        <f>ROUNDUP(SUM(
IF(AND(LB286='DD FD'!$J$11,LD286='DD FD'!$AI$3),LC286,0),
IF(AND(LL286='DD FD'!$J$11,LN286='DD FD'!$AI$3),LM286,0),
IF(AND(LV286='DD FD'!$J$11,LX286='DD FD'!$AI$3),LW286,0),
IF(AND(MF286='DD FD'!$J$11,MH286='DD FD'!$AI$3),MG286,0),
IF(AND(MQ286='DD FD'!$J$11,MS286='DD FD'!$AI$3),MR286,0),
IF(AND(NB286='DD FD'!$J$11,ND286='DD FD'!$AI$3),NC286,0),
IF(AND(NM286='DD FD'!$J$11,NO286='DD FD'!$AI$3),NN286,0),
IF(AND(NX286='DD FD'!$J$11,NZ286='DD FD'!$AI$3),NY286,0),
IF(AND(OI286='DD FD'!$J$11,OK286='DD FD'!$AI$3),OJ286,0),
),2)</f>
        <v>0</v>
      </c>
    </row>
    <row r="287" spans="1:416">
      <c r="A287" s="663"/>
      <c r="B287" s="182"/>
      <c r="C287" s="282"/>
      <c r="D287" s="282"/>
      <c r="E287" s="183"/>
      <c r="F287" s="355"/>
      <c r="G287" s="359"/>
      <c r="H287" s="664"/>
      <c r="I287" s="173"/>
      <c r="J287" s="161" t="str">
        <f t="shared" si="108"/>
        <v/>
      </c>
      <c r="K287" s="633" t="str">
        <f t="shared" si="125"/>
        <v/>
      </c>
      <c r="L287" s="636"/>
      <c r="M287" s="124" t="str">
        <f t="shared" si="126"/>
        <v/>
      </c>
      <c r="N287" s="125" t="str">
        <f t="shared" si="109"/>
        <v/>
      </c>
      <c r="O287" s="175"/>
      <c r="P287" s="175"/>
      <c r="Q287" s="126" t="str">
        <f t="shared" si="127"/>
        <v/>
      </c>
      <c r="R287" s="184"/>
      <c r="S287" s="184"/>
      <c r="T287" s="182"/>
      <c r="U287" s="182"/>
      <c r="V287" s="182"/>
      <c r="W287" s="358"/>
      <c r="X287" s="182"/>
      <c r="Y287" s="183"/>
      <c r="Z287" s="123"/>
      <c r="AA287" s="176"/>
      <c r="AB287" s="176"/>
      <c r="AC287" s="176"/>
      <c r="AD287" s="176"/>
      <c r="AE287" s="176"/>
      <c r="AF287" s="176"/>
      <c r="AG287" s="127" t="str">
        <f t="shared" si="128"/>
        <v/>
      </c>
      <c r="AH287" s="127" t="str">
        <f t="shared" si="129"/>
        <v/>
      </c>
      <c r="AI287" s="370"/>
      <c r="AJ287" s="635"/>
      <c r="AK287" s="619" t="str">
        <f t="shared" si="130"/>
        <v/>
      </c>
      <c r="AL287" s="124" t="str">
        <f t="shared" si="110"/>
        <v/>
      </c>
      <c r="AM287" s="124" t="str">
        <f t="shared" si="111"/>
        <v/>
      </c>
      <c r="AN287" s="124" t="str">
        <f t="shared" si="112"/>
        <v/>
      </c>
      <c r="AO287" s="124" t="str">
        <f t="shared" si="113"/>
        <v/>
      </c>
      <c r="AP287" s="184"/>
      <c r="AQ287" s="182"/>
      <c r="AR287" s="182"/>
      <c r="AS287" s="182"/>
      <c r="AT287" s="182"/>
      <c r="AU287" s="127" t="str">
        <f t="shared" si="114"/>
        <v/>
      </c>
      <c r="AV287" s="354"/>
      <c r="AW287" s="127" t="str">
        <f t="shared" si="115"/>
        <v/>
      </c>
      <c r="AX287" s="144" t="str">
        <f t="shared" si="116"/>
        <v/>
      </c>
      <c r="AY287" s="182"/>
      <c r="AZ287" s="23"/>
      <c r="BA287" s="23"/>
      <c r="BB287" s="183"/>
      <c r="BC287" s="622"/>
      <c r="BD287" s="649" t="str">
        <f t="shared" si="131"/>
        <v/>
      </c>
      <c r="BE287" s="354"/>
      <c r="BF287" s="192" t="str">
        <f t="shared" si="132"/>
        <v/>
      </c>
      <c r="BG287" s="159"/>
      <c r="BH287" s="159"/>
      <c r="BI287" s="182"/>
      <c r="BJ287" s="194"/>
      <c r="BK287" s="194"/>
      <c r="BL287" s="194"/>
      <c r="BM287" s="127" t="str">
        <f t="shared" si="117"/>
        <v/>
      </c>
      <c r="BN287" s="194"/>
      <c r="BO287" s="178" t="str">
        <f t="shared" si="118"/>
        <v/>
      </c>
      <c r="BP287" s="191"/>
      <c r="BQ287" s="182"/>
      <c r="BR287" s="23"/>
      <c r="BS287" s="23"/>
      <c r="BT287" s="23"/>
      <c r="BU287" s="651"/>
      <c r="BV287" s="647"/>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633" t="str">
        <f t="shared" si="133"/>
        <v/>
      </c>
      <c r="DY287" s="736"/>
      <c r="DZ287" s="334"/>
      <c r="EA287" s="736"/>
      <c r="EB287" s="197"/>
      <c r="EC287" s="194"/>
      <c r="ED287" s="197"/>
      <c r="EE287" s="197"/>
      <c r="EF287" s="194"/>
      <c r="EG287" s="194"/>
      <c r="EH287" s="194"/>
      <c r="EI287" s="123" t="str">
        <f t="shared" si="119"/>
        <v/>
      </c>
      <c r="EJ287" s="194"/>
      <c r="EK287" s="620" t="str">
        <f t="shared" si="120"/>
        <v/>
      </c>
      <c r="EL287" s="756"/>
      <c r="EM287" s="620" t="str">
        <f t="shared" si="134"/>
        <v/>
      </c>
      <c r="EN287" s="733"/>
      <c r="EO287" s="163"/>
      <c r="EP287" s="163"/>
      <c r="EQ287" s="163"/>
      <c r="ER287" s="163"/>
      <c r="ES287" s="163"/>
      <c r="ET287" s="163"/>
      <c r="EU287" s="163"/>
      <c r="EV287" s="163"/>
      <c r="EW287" s="163"/>
      <c r="EX287" s="163"/>
      <c r="EY287" s="163"/>
      <c r="EZ287" s="163"/>
      <c r="FA287" s="163"/>
      <c r="FB287" s="163"/>
      <c r="FC287" s="742"/>
      <c r="FD287" s="648" t="str">
        <f t="shared" si="121"/>
        <v/>
      </c>
      <c r="FE287" s="183"/>
      <c r="FF287" s="201"/>
      <c r="FG287" s="201"/>
      <c r="FH287" s="201"/>
      <c r="FI287" s="201"/>
      <c r="FJ287" s="201"/>
      <c r="FK287" s="201"/>
      <c r="FL287" s="182"/>
      <c r="FM287" s="182"/>
      <c r="FN287" s="334"/>
      <c r="FO287" s="123" t="str">
        <f t="shared" si="122"/>
        <v/>
      </c>
      <c r="FP287" s="889" t="str">
        <f>IF(Table1[[#This Row],[Baumwollanteil (in %)]]&lt;&gt;"","05","")</f>
        <v/>
      </c>
      <c r="FQ287" s="999"/>
      <c r="FR287" s="179" t="str">
        <f t="shared" si="123"/>
        <v/>
      </c>
      <c r="FS287" s="175"/>
      <c r="FT287" s="175"/>
      <c r="FU287" s="175"/>
      <c r="FV287" s="745" t="str">
        <f t="shared" si="124"/>
        <v/>
      </c>
      <c r="FZ287" s="24"/>
      <c r="GA287" s="24"/>
      <c r="GC287" s="1010" t="str">
        <f>IF(Table1[[#This Row],[Global Trade Item Number (GTIN)]]="","",Table1[[#This Row],[Global Trade Item Number (GTIN)]])</f>
        <v/>
      </c>
      <c r="GD287" s="790" t="str">
        <f>IF(Table1[[#This Row],[WAWI-Nr./ Kreditoren-Nummer
(ASDV)]]&lt;&gt;"",Table1[[#This Row],[WAWI-Nr./ Kreditoren-Nummer
(ASDV)]],"")</f>
        <v/>
      </c>
      <c r="GE287" s="190"/>
      <c r="GF287" s="790" t="str">
        <f>IF(Table1[[#This Row],[Gültig ab (Datum)]]&lt;&gt;"","31.12.9999","")</f>
        <v/>
      </c>
      <c r="GG287" s="190"/>
      <c r="GH287" s="190"/>
      <c r="GI287" s="616"/>
      <c r="GJ287" s="765"/>
      <c r="GK287" s="763"/>
      <c r="GL287" s="617"/>
      <c r="GM287" s="617"/>
      <c r="GN287" s="617"/>
      <c r="GO287" s="617"/>
      <c r="GP287" s="617"/>
      <c r="GQ287" s="775"/>
      <c r="GR287" s="771"/>
      <c r="GS287" s="159"/>
      <c r="GT287" s="610"/>
      <c r="GU287" s="610"/>
      <c r="GV287" s="610"/>
      <c r="GW287" s="610"/>
      <c r="GX287" s="610"/>
      <c r="GY287" s="610"/>
      <c r="GZ287" s="610"/>
      <c r="HA287" s="610"/>
      <c r="HB287" s="771"/>
      <c r="HC287" s="610"/>
      <c r="HD287" s="610"/>
      <c r="HE287" s="610"/>
      <c r="HF287" s="610"/>
      <c r="HG287" s="610"/>
      <c r="HH287" s="610"/>
      <c r="HI287" s="610"/>
      <c r="HJ287" s="610"/>
      <c r="HK287" s="610"/>
      <c r="HL287" s="771"/>
      <c r="HM287" s="610"/>
      <c r="HN287" s="610"/>
      <c r="HO287" s="610"/>
      <c r="HP287" s="610"/>
      <c r="HQ287" s="610"/>
      <c r="HR287" s="610"/>
      <c r="HS287" s="610"/>
      <c r="HT287" s="610"/>
      <c r="HU287" s="610"/>
      <c r="HV287" s="771"/>
      <c r="HW287" s="610"/>
      <c r="HX287" s="610"/>
      <c r="HY287" s="610"/>
      <c r="HZ287" s="610"/>
      <c r="IA287" s="610"/>
      <c r="IB287" s="610"/>
      <c r="IC287" s="610"/>
      <c r="ID287" s="610"/>
      <c r="IE287" s="610"/>
      <c r="IF287" s="610"/>
      <c r="IG287" s="771"/>
      <c r="IH287" s="610"/>
      <c r="II287" s="610"/>
      <c r="IJ287" s="610"/>
      <c r="IK287" s="610"/>
      <c r="IL287" s="610"/>
      <c r="IM287" s="610"/>
      <c r="IN287" s="610"/>
      <c r="IO287" s="610"/>
      <c r="IP287" s="610"/>
      <c r="IQ287" s="610"/>
      <c r="IR287" s="771"/>
      <c r="IS287" s="610"/>
      <c r="IT287" s="610"/>
      <c r="IU287" s="610"/>
      <c r="IV287" s="610"/>
      <c r="IW287" s="610"/>
      <c r="IX287" s="610"/>
      <c r="IY287" s="610"/>
      <c r="IZ287" s="610"/>
      <c r="JA287" s="610"/>
      <c r="JB287" s="610"/>
      <c r="JC287" s="771"/>
      <c r="JD287" s="610"/>
      <c r="JE287" s="610"/>
      <c r="JF287" s="610"/>
      <c r="JG287" s="610"/>
      <c r="JH287" s="610"/>
      <c r="JI287" s="610"/>
      <c r="JJ287" s="610"/>
      <c r="JK287" s="610"/>
      <c r="JL287" s="610"/>
      <c r="JM287" s="827"/>
      <c r="JN287" s="771"/>
      <c r="JO287" s="610"/>
      <c r="JP287" s="610"/>
      <c r="JQ287" s="610"/>
      <c r="JR287" s="610"/>
      <c r="JS287" s="610"/>
      <c r="JT287" s="610"/>
      <c r="JU287" s="610"/>
      <c r="JV287" s="610"/>
      <c r="JW287" s="610"/>
      <c r="JX287" s="610"/>
      <c r="JY287" s="771"/>
      <c r="JZ287" s="610"/>
      <c r="KA287" s="610"/>
      <c r="KB287" s="610"/>
      <c r="KC287" s="610"/>
      <c r="KD287" s="610"/>
      <c r="KE287" s="610"/>
      <c r="KF287" s="610"/>
      <c r="KG287" s="610"/>
      <c r="KH287" s="610"/>
      <c r="KI287" s="610"/>
      <c r="KL287" s="803" t="str">
        <f>IF(Table1[[#This Row],[GTIN]]&lt;&gt;"",Table1[[#This Row],[GTIN]],"")</f>
        <v/>
      </c>
      <c r="KM287" s="804" t="str">
        <f>Table1[[#This Row],[Kreditor]]</f>
        <v/>
      </c>
      <c r="KN287" s="805" t="str">
        <f>IF(Table1[[#This Row],[Gültig ab (Datum)]]&lt;&gt;"",Table1[[#This Row],[Gültig ab (Datum)]],"")</f>
        <v/>
      </c>
      <c r="KO287" s="805" t="str">
        <f>Table1[[#This Row],[Gültig bis]]</f>
        <v/>
      </c>
      <c r="KP287" s="818" t="str">
        <f>IF(Table1[[#This Row],[Artikel verpackt? 
(X=Ja)]]="","",Table1[[#This Row],[Artikel verpackt? 
(X=Ja)]])</f>
        <v/>
      </c>
      <c r="KQ287" s="806" t="str">
        <f>IF(Table1[[#This Row],[Verpackung recyclingfähig?
(X=Ja)]]="","",Table1[[#This Row],[Verpackung recyclingfähig?
(X=Ja)]])</f>
        <v/>
      </c>
      <c r="KR287" s="807"/>
      <c r="KS287" s="808"/>
      <c r="KT287" s="809"/>
      <c r="KU287" s="809"/>
      <c r="KV287" s="809"/>
      <c r="KW287" s="809"/>
      <c r="KX287" s="809"/>
      <c r="KY287" s="809"/>
      <c r="KZ287" s="810"/>
      <c r="LA287" s="811" t="str">
        <f>IF(Table1[[#This Row],[Hauptkörper - B1 - Art]]="","",VLOOKUP(Table1[[#This Row],[Hauptkörper - B1 - Art]],'DD FD'!B:C,2,FALSE))</f>
        <v/>
      </c>
      <c r="LB287" s="812" t="str">
        <f>IF(Table1[[#This Row],[Hauptkörper - B1 - Fraktion]]="","",VLOOKUP(Table1[[#This Row],[Hauptkörper - B1 - Fraktion]],'DD FD'!H:J,3,FALSE))</f>
        <v/>
      </c>
      <c r="LC287" s="809" t="str">
        <f>IF(Table1[[#This Row],[Hauptkörper - B1 - Gewicht
(in G)]]="","",Table1[[#This Row],[Hauptkörper - B1 - Gewicht
(in G)]])</f>
        <v/>
      </c>
      <c r="LD287" s="809" t="str">
        <f>IF(Table1[[#This Row],[Hauptkörper - B1 - Lizenzierungs-pflichtig? (X=Ja)]]="","",Table1[[#This Row],[Hauptkörper - B1 - Lizenzierungs-pflichtig? (X=Ja)]])</f>
        <v/>
      </c>
      <c r="LE287" s="812" t="str">
        <f>IF(Table1[[#This Row],[Hauptkörper - B1 - Virgin Material]]="","",VLOOKUP(Table1[[#This Row],[Hauptkörper - B1 - Virgin Material]],'DD FD'!AJ:AK,2,FALSE))</f>
        <v/>
      </c>
      <c r="LF287" s="813" t="str">
        <f>IF(Table1[[#This Row],[Hauptkörper - B1 - Virgin Material Anteil (in %)]]="","",Table1[[#This Row],[Hauptkörper - B1 - Virgin Material Anteil (in %)]])</f>
        <v/>
      </c>
      <c r="LG287" s="812" t="str">
        <f>IF(Table1[[#This Row],[Hauptkörper - B1 - Recyceltes Material]]="","",VLOOKUP(Table1[[#This Row],[Hauptkörper - B1 - Recyceltes Material]],'DD FD'!AL:AM,2,FALSE))</f>
        <v/>
      </c>
      <c r="LH287" s="813" t="str">
        <f>IF(Table1[[#This Row],[Hauptkörper - B1 - Recyceltes Material Anteil (in %)]]="","",Table1[[#This Row],[Hauptkörper - B1 - Recyceltes Material Anteil (in %)]])</f>
        <v/>
      </c>
      <c r="LI287" s="814" t="str">
        <f>IF(Table1[[#This Row],[Hauptkörper - B1 - Beschichtung]]="","",VLOOKUP(Table1[[#This Row],[Hauptkörper - B1 - Beschichtung]],'DD FD'!AE:AF,2,FALSE))</f>
        <v/>
      </c>
      <c r="LJ287" s="815" t="str">
        <f>IF(Table1[[#This Row],[Hauptkörper - B1 - Beschichtung Anteil (in %)]]="","",Table1[[#This Row],[Hauptkörper - B1 - Beschichtung Anteil (in %)]])</f>
        <v/>
      </c>
      <c r="LK287" s="811" t="str">
        <f>IF(Table1[[#This Row],[Hauptkörper - B2 - Art]]="","",VLOOKUP(Table1[[#This Row],[Hauptkörper - B2 - Art]],'DD FD'!B:C,2,FALSE))</f>
        <v/>
      </c>
      <c r="LL287" s="812" t="str">
        <f>IF(Table1[[#This Row],[Hauptkörper - B2 - Fraktion]]="","",VLOOKUP(Table1[[#This Row],[Hauptkörper - B2 - Fraktion]],'DD FD'!H:J,3,FALSE))</f>
        <v/>
      </c>
      <c r="LM287" s="809" t="str">
        <f>IF(Table1[[#This Row],[Hauptkörper - B2 - Gewicht
(in G)]]="","",Table1[[#This Row],[Hauptkörper - B2 - Gewicht
(in G)]])</f>
        <v/>
      </c>
      <c r="LN287" s="809" t="str">
        <f>IF(Table1[[#This Row],[Hauptkörper - B2 - Lizenzierungs-pflichtig? (X=Ja)]]="","",Table1[[#This Row],[Hauptkörper - B2 - Lizenzierungs-pflichtig? (X=Ja)]])</f>
        <v/>
      </c>
      <c r="LO287" s="812" t="str">
        <f>IF(Table1[[#This Row],[Hauptkörper - B2 - Virgin Material]]="","",VLOOKUP(Table1[[#This Row],[Hauptkörper - B2 - Virgin Material]],'DD FD'!AJ:AK,2,FALSE))</f>
        <v/>
      </c>
      <c r="LP287" s="813" t="str">
        <f>IF(Table1[[#This Row],[Hauptkörper - B2 - Virgin Material Anteil (in %)]]="","",Table1[[#This Row],[Hauptkörper - B2 - Virgin Material Anteil (in %)]])</f>
        <v/>
      </c>
      <c r="LQ287" s="812" t="str">
        <f>IF(Table1[[#This Row],[Hauptkörper - B2 - Recyceltes Material]]="","",VLOOKUP(Table1[[#This Row],[Hauptkörper - B2 - Recyceltes Material]],'DD FD'!AL:AM,2,FALSE))</f>
        <v/>
      </c>
      <c r="LR287" s="813" t="str">
        <f>IF(Table1[[#This Row],[Hauptkörper - B2 - Recyceltes Material Anteil (in %)]]="","",Table1[[#This Row],[Hauptkörper - B2 - Recyceltes Material Anteil (in %)]])</f>
        <v/>
      </c>
      <c r="LS287" s="812" t="str">
        <f>IF(Table1[[#This Row],[Hauptkörper - B2 - Beschichtung]]="","",VLOOKUP(Table1[[#This Row],[Hauptkörper - B2 - Beschichtung]],'DD FD'!AE:AF,2,FALSE))</f>
        <v/>
      </c>
      <c r="LT287" s="815" t="str">
        <f>IF(Table1[[#This Row],[Hauptkörper - B2 - Beschichtung Anteil (in %)]]="","",Table1[[#This Row],[Hauptkörper - B2 - Beschichtung Anteil (in %)]])</f>
        <v/>
      </c>
      <c r="LU287" s="811" t="str">
        <f>IF(Table1[[#This Row],[Hauptkörper - B3 - Art]]="","",VLOOKUP(Table1[[#This Row],[Hauptkörper - B3 - Art]],'DD FD'!B:C,2,FALSE))</f>
        <v/>
      </c>
      <c r="LV287" s="812" t="str">
        <f>IF(Table1[[#This Row],[Hauptkörper - B3 - Fraktion]]="","",VLOOKUP(Table1[[#This Row],[Hauptkörper - B3 - Fraktion]],'DD FD'!H:J,3,FALSE))</f>
        <v/>
      </c>
      <c r="LW287" s="809" t="str">
        <f>IF(Table1[[#This Row],[Hauptkörper - B3 - Gewicht
(in G)]]="","",Table1[[#This Row],[Hauptkörper - B3 - Gewicht
(in G)]])</f>
        <v/>
      </c>
      <c r="LX287" s="809" t="str">
        <f>IF(Table1[[#This Row],[Hauptkörper - B3 - Lizenzierungs-pflichtig? (X=Ja)]]="","",Table1[[#This Row],[Hauptkörper - B3 - Lizenzierungs-pflichtig? (X=Ja)]])</f>
        <v/>
      </c>
      <c r="LY287" s="812" t="str">
        <f>IF(Table1[[#This Row],[Hauptkörper - B3 - Virgin Material]]="","",VLOOKUP(Table1[[#This Row],[Hauptkörper - B3 - Virgin Material]],'DD FD'!AJ:AK,2,FALSE))</f>
        <v/>
      </c>
      <c r="LZ287" s="813" t="str">
        <f>IF(Table1[[#This Row],[Hauptkörper - B3 - Virgin Material Anteil (in %)]]="","",Table1[[#This Row],[Hauptkörper - B3 - Virgin Material Anteil (in %)]])</f>
        <v/>
      </c>
      <c r="MA287" s="812" t="str">
        <f>IF(Table1[[#This Row],[Hauptkörper - B3 - Recyceltes Material]]="","",VLOOKUP(Table1[[#This Row],[Hauptkörper - B3 - Recyceltes Material]],'DD FD'!AL:AM,2,FALSE))</f>
        <v/>
      </c>
      <c r="MB287" s="813" t="str">
        <f>IF(Table1[[#This Row],[Hauptkörper - B3 - Recyceltes Material Anteil (in %)]]="","",Table1[[#This Row],[Hauptkörper - B3 - Recyceltes Material Anteil (in %)]])</f>
        <v/>
      </c>
      <c r="MC287" s="812" t="str">
        <f>IF(Table1[[#This Row],[Hauptkörper - B3 - Beschichtung]]="","",VLOOKUP(Table1[[#This Row],[Hauptkörper - B3 - Beschichtung]],'DD FD'!AE:AF,2,FALSE))</f>
        <v/>
      </c>
      <c r="MD287" s="815" t="str">
        <f>IF(Table1[[#This Row],[Hauptkörper - B3 - Beschichtung Anteil (in %)]]="","",Table1[[#This Row],[Hauptkörper - B3 - Beschichtung Anteil (in %)]])</f>
        <v/>
      </c>
      <c r="ME287" s="811" t="str">
        <f>IF(Table1[[#This Row],[Verschluss - B1 - Art]]="","",VLOOKUP(Table1[[#This Row],[Verschluss - B1 - Art]],'DD FD'!D:E,2,FALSE))</f>
        <v/>
      </c>
      <c r="MF287" s="812" t="str">
        <f>IF(Table1[[#This Row],[Verschluss - B1 - Fraktion]]="","",VLOOKUP(Table1[[#This Row],[Verschluss - B1 - Fraktion]],'DD FD'!H:J,3,FALSE))</f>
        <v/>
      </c>
      <c r="MG287" s="809" t="str">
        <f>IF(Table1[[#This Row],[Verschluss - B1 - Gewicht (in G)]]="","",Table1[[#This Row],[Verschluss - B1 - Gewicht (in G)]])</f>
        <v/>
      </c>
      <c r="MH287" s="809" t="str">
        <f>IF(Table1[[#This Row],[Verschluss - B1 - Lizenzierungs-pflichtig? (X=Ja)]]="","",Table1[[#This Row],[Verschluss - B1 - Lizenzierungs-pflichtig? (X=Ja)]])</f>
        <v/>
      </c>
      <c r="MI287" s="809" t="str">
        <f>IF(Table1[[#This Row],[Verschluss - B1 - Trennbar vom Hauptkörper? (X=Ja)]]="","",Table1[[#This Row],[Verschluss - B1 - Trennbar vom Hauptkörper? (X=Ja)]])</f>
        <v/>
      </c>
      <c r="MJ287" s="812" t="str">
        <f>IF(Table1[[#This Row],[Verschluss - B1 - Virgin Material]]="","",VLOOKUP(Table1[[#This Row],[Verschluss - B1 - Virgin Material]],'DD FD'!AJ:AK,2,FALSE))</f>
        <v/>
      </c>
      <c r="MK287" s="813" t="str">
        <f>IF(Table1[[#This Row],[Verschluss - B1 - Virgin Material Anteil (in %)]]="","",Table1[[#This Row],[Verschluss - B1 - Virgin Material Anteil (in %)]])</f>
        <v/>
      </c>
      <c r="ML287" s="812" t="str">
        <f>IF(Table1[[#This Row],[Verschluss - B1 - Recyceltes Material]]="","",VLOOKUP(Table1[[#This Row],[Verschluss - B1 - Recyceltes Material]],'DD FD'!AL:AM,2,FALSE))</f>
        <v/>
      </c>
      <c r="MM287" s="813" t="str">
        <f>IF(Table1[[#This Row],[Verschluss - B1 - Recyceltes Material Anteil (in %)]]="","",Table1[[#This Row],[Verschluss - B1 - Recyceltes Material Anteil (in %)]])</f>
        <v/>
      </c>
      <c r="MN287" s="812" t="str">
        <f>IF(Table1[[#This Row],[Verschluss - B1 - Beschichtung]]="","",VLOOKUP(Table1[[#This Row],[Verschluss - B1 - Beschichtung]],'DD FD'!AE:AF,2,FALSE))</f>
        <v/>
      </c>
      <c r="MO287" s="815" t="str">
        <f>IF(Table1[[#This Row],[Verschluss - B1 - Beschichtung Anteil (in %)]]="","",Table1[[#This Row],[Verschluss - B1 - Beschichtung Anteil (in %)]])</f>
        <v/>
      </c>
      <c r="MP287" s="811" t="str">
        <f>IF(Table1[[#This Row],[Verschluss - B2 - Art]]="","",VLOOKUP(Table1[[#This Row],[Verschluss - B2 - Art]],'DD FD'!D:E,2,FALSE))</f>
        <v/>
      </c>
      <c r="MQ287" s="812" t="str">
        <f>IF(Table1[[#This Row],[Verschluss - B2 - Fraktion]]="","",VLOOKUP(Table1[[#This Row],[Verschluss - B2 - Fraktion]],'DD FD'!H:J,3,FALSE))</f>
        <v/>
      </c>
      <c r="MR287" s="809" t="str">
        <f>IF(Table1[[#This Row],[Verschluss - B2 - Gewicht (in G)]]="","",Table1[[#This Row],[Verschluss - B2 - Gewicht (in G)]])</f>
        <v/>
      </c>
      <c r="MS287" s="809" t="str">
        <f>IF(Table1[[#This Row],[Verschluss - B2 - Lizenzierungs-pflichtig? (X=Ja)]]="","",Table1[[#This Row],[Verschluss - B2 - Lizenzierungs-pflichtig? (X=Ja)]])</f>
        <v/>
      </c>
      <c r="MT287" s="809" t="str">
        <f>IF(Table1[[#This Row],[Verschluss - B2 - Trennbar vom Hauptkörper? (X=Ja)]]="","",Table1[[#This Row],[Verschluss - B2 - Trennbar vom Hauptkörper? (X=Ja)]])</f>
        <v/>
      </c>
      <c r="MU287" s="812" t="str">
        <f>IF(Table1[[#This Row],[Verschluss - B2 - Virgin Material]]="","",VLOOKUP(Table1[[#This Row],[Verschluss - B2 - Virgin Material]],'DD FD'!AJ:AK,2,FALSE))</f>
        <v/>
      </c>
      <c r="MV287" s="813" t="str">
        <f>IF(Table1[[#This Row],[Verschluss - B2 - Virgin Material Anteil (in %)]]="","",Table1[[#This Row],[Verschluss - B2 - Virgin Material Anteil (in %)]])</f>
        <v/>
      </c>
      <c r="MW287" s="812" t="str">
        <f>IF(Table1[[#This Row],[Verschluss - B2 - Recyceltes Material]]="","",VLOOKUP(Table1[[#This Row],[Verschluss - B2 - Recyceltes Material]],'DD FD'!AL:AM,2,FALSE))</f>
        <v/>
      </c>
      <c r="MX287" s="813" t="str">
        <f>IF(Table1[[#This Row],[Verschluss - B2 - Recyceltes Material Anteil (in %)]]="","",Table1[[#This Row],[Verschluss - B2 - Recyceltes Material Anteil (in %)]])</f>
        <v/>
      </c>
      <c r="MY287" s="812" t="str">
        <f>IF(Table1[[#This Row],[Verschluss - B2 - Beschichtung]]="","",VLOOKUP(Table1[[#This Row],[Verschluss - B2 - Beschichtung]],'DD FD'!AE:AF,2,FALSE))</f>
        <v/>
      </c>
      <c r="MZ287" s="815" t="str">
        <f>IF(Table1[[#This Row],[Verschluss - B2 - Beschichtung Anteil (in %)]]="","",Table1[[#This Row],[Verschluss - B2 - Beschichtung Anteil (in %)]])</f>
        <v/>
      </c>
      <c r="NA287" s="811" t="str">
        <f>IF(Table1[[#This Row],[Verschluss - B3 - Art]]="","",VLOOKUP(Table1[[#This Row],[Verschluss - B3 - Art]],'DD FD'!D:E,2,FALSE))</f>
        <v/>
      </c>
      <c r="NB287" s="812" t="str">
        <f>IF(Table1[[#This Row],[Verschluss - B3 - Fraktion]]="","",VLOOKUP(Table1[[#This Row],[Verschluss - B3 - Fraktion]],'DD FD'!H:J,3,FALSE))</f>
        <v/>
      </c>
      <c r="NC287" s="809" t="str">
        <f>IF(Table1[[#This Row],[Verschluss - B3 - Gewicht (in G)]]="","",Table1[[#This Row],[Verschluss - B3 - Gewicht (in G)]])</f>
        <v/>
      </c>
      <c r="ND287" s="809" t="str">
        <f>IF(Table1[[#This Row],[Verschluss - B3 - Lizenzierungs-pflichtig? (X=Ja)]]="","",Table1[[#This Row],[Verschluss - B3 - Lizenzierungs-pflichtig? (X=Ja)]])</f>
        <v/>
      </c>
      <c r="NE287" s="809" t="str">
        <f>IF(Table1[[#This Row],[Verschluss - B3 - Trennbar vom Hauptkörper? (X=Ja)]]="","",Table1[[#This Row],[Verschluss - B3 - Trennbar vom Hauptkörper? (X=Ja)]])</f>
        <v/>
      </c>
      <c r="NF287" s="812" t="str">
        <f>IF(Table1[[#This Row],[Verschluss - B3 - Virgin Material]]="","",VLOOKUP(Table1[[#This Row],[Verschluss - B3 - Virgin Material]],'DD FD'!AJ:AK,2,FALSE))</f>
        <v/>
      </c>
      <c r="NG287" s="813" t="str">
        <f>IF(Table1[[#This Row],[Verschluss - B3 - Virgin Material Anteil (in %)]]="","",Table1[[#This Row],[Verschluss - B3 - Virgin Material Anteil (in %)]])</f>
        <v/>
      </c>
      <c r="NH287" s="812" t="str">
        <f>IF(Table1[[#This Row],[Verschluss - B3 - Recyceltes Material]]="","",VLOOKUP(Table1[[#This Row],[Verschluss - B3 - Recyceltes Material]],'DD FD'!AL:AM,2,FALSE))</f>
        <v/>
      </c>
      <c r="NI287" s="813" t="str">
        <f>IF(Table1[[#This Row],[Verschluss - B3 - Recyceltes Material Anteil (in %)]]="","",Table1[[#This Row],[Verschluss - B3 - Recyceltes Material Anteil (in %)]])</f>
        <v/>
      </c>
      <c r="NJ287" s="812" t="str">
        <f>IF(Table1[[#This Row],[Verschluss - B3 - Beschichtung]]="","",VLOOKUP(Table1[[#This Row],[Verschluss - B3 - Beschichtung]],'DD FD'!AE:AF,2,FALSE))</f>
        <v/>
      </c>
      <c r="NK287" s="815" t="str">
        <f>IF(Table1[[#This Row],[Verschluss - B3 - Beschichtung Anteil (in %)]]="","",Table1[[#This Row],[Verschluss - B3 - Beschichtung Anteil (in %)]])</f>
        <v/>
      </c>
      <c r="NL287" s="811" t="str">
        <f>IF(Table1[[#This Row],[Etikett - B1 - Art]]="","",VLOOKUP(Table1[[#This Row],[Etikett - B1 - Art]],'DD FD'!F:G,2,FALSE))</f>
        <v/>
      </c>
      <c r="NM287" s="812" t="str">
        <f>IF(Table1[[#This Row],[Etikett - B1 - Fraktion]]="","",VLOOKUP(Table1[[#This Row],[Etikett - B1 - Fraktion]],'DD FD'!H:J,3,FALSE))</f>
        <v/>
      </c>
      <c r="NN287" s="809" t="str">
        <f>IF(Table1[[#This Row],[Etikett - B1 - Gewicht (in G)]]="","",Table1[[#This Row],[Etikett - B1 - Gewicht (in G)]])</f>
        <v/>
      </c>
      <c r="NO287" s="809" t="str">
        <f>IF(Table1[[#This Row],[Etikett - B1 - Lizenzierungs-pflichtig? (X=Ja)]]="","",Table1[[#This Row],[Etikett - B1 - Lizenzierungs-pflichtig? (X=Ja)]])</f>
        <v/>
      </c>
      <c r="NP287" s="809" t="str">
        <f>IF(Table1[[#This Row],[Etikett - B1 - Trennbar vom Hauptkörper? (X=Ja)]]="","",Table1[[#This Row],[Etikett - B1 - Trennbar vom Hauptkörper? (X=Ja)]])</f>
        <v/>
      </c>
      <c r="NQ287" s="812" t="str">
        <f>IF(Table1[[#This Row],[Etikett - B1 - Virgin Material]]="","",VLOOKUP(Table1[[#This Row],[Etikett - B1 - Virgin Material]],'DD FD'!AJ:AK,2,FALSE))</f>
        <v/>
      </c>
      <c r="NR287" s="813" t="str">
        <f>IF(Table1[[#This Row],[Etikett - B1 - Virgin Material Anteil (in %)]]="","",Table1[[#This Row],[Etikett - B1 - Virgin Material Anteil (in %)]])</f>
        <v/>
      </c>
      <c r="NS287" s="812" t="str">
        <f>IF(Table1[[#This Row],[Etikett - B1 - Recyceltes Material]]="","",VLOOKUP(Table1[[#This Row],[Etikett - B1 - Recyceltes Material]],'DD FD'!AL:AM,2,FALSE))</f>
        <v/>
      </c>
      <c r="NT287" s="813" t="str">
        <f>IF(Table1[[#This Row],[Etikett - B1 - Recyceltes Material Anteil (in %)]]="","",Table1[[#This Row],[Etikett - B1 - Recyceltes Material Anteil (in %)]])</f>
        <v/>
      </c>
      <c r="NU287" s="812" t="str">
        <f>IF(Table1[[#This Row],[Etikett - B1 - Beschichtung]]="","",VLOOKUP(Table1[[#This Row],[Etikett - B1 - Beschichtung]],'DD FD'!AE:AF,2,FALSE))</f>
        <v/>
      </c>
      <c r="NV287" s="815" t="str">
        <f>IF(Table1[[#This Row],[Etikett - B1 - Beschichtung Anteil (in %)]]="","",Table1[[#This Row],[Etikett - B1 - Beschichtung Anteil (in %)]])</f>
        <v/>
      </c>
      <c r="NW287" s="811" t="str">
        <f>IF(Table1[[#This Row],[Etikett - B2 - Art]]="","",VLOOKUP(Table1[[#This Row],[Etikett - B2 - Art]],'DD FD'!F:G,2,FALSE))</f>
        <v/>
      </c>
      <c r="NX287" s="812" t="str">
        <f>IF(Table1[[#This Row],[Etikett - B2 - Fraktion]]="","",VLOOKUP(Table1[[#This Row],[Etikett - B2 - Fraktion]],'DD FD'!H:J,3,FALSE))</f>
        <v/>
      </c>
      <c r="NY287" s="809" t="str">
        <f>IF(Table1[[#This Row],[Etikett - B2 - Gewicht (in G)]]="","",Table1[[#This Row],[Etikett - B2 - Gewicht (in G)]])</f>
        <v/>
      </c>
      <c r="NZ287" s="809" t="str">
        <f>IF(Table1[[#This Row],[Etikett - B2 - Lizenzierungs-pflichtig? (X=Ja)]]="","",Table1[[#This Row],[Etikett - B2 - Lizenzierungs-pflichtig? (X=Ja)]])</f>
        <v/>
      </c>
      <c r="OA287" s="809" t="str">
        <f>IF(Table1[[#This Row],[Etikett - B2 - Trennbar vom Hauptkörper? (X=Ja)]]="","",Table1[[#This Row],[Etikett - B2 - Trennbar vom Hauptkörper? (X=Ja)]])</f>
        <v/>
      </c>
      <c r="OB287" s="812" t="str">
        <f>IF(Table1[[#This Row],[Etikett - B2 - Virgin Material]]="","",VLOOKUP(Table1[[#This Row],[Etikett - B2 - Virgin Material]],'DD FD'!AJ:AK,2,FALSE))</f>
        <v/>
      </c>
      <c r="OC287" s="813" t="str">
        <f>IF(Table1[[#This Row],[Etikett - B2 - Virgin Material Anteil (in %)]]="","",Table1[[#This Row],[Etikett - B2 - Virgin Material Anteil (in %)]])</f>
        <v/>
      </c>
      <c r="OD287" s="812" t="str">
        <f>IF(Table1[[#This Row],[Etikett - B2 - Recyceltes Material]]="","",VLOOKUP(Table1[[#This Row],[Etikett - B2 - Recyceltes Material]],'DD FD'!AL:AM,2,FALSE))</f>
        <v/>
      </c>
      <c r="OE287" s="813" t="str">
        <f>IF(Table1[[#This Row],[Etikett - B2 - Recyceltes Material Anteil (in %)]]="","",Table1[[#This Row],[Etikett - B2 - Recyceltes Material Anteil (in %)]])</f>
        <v/>
      </c>
      <c r="OF287" s="812" t="str">
        <f>IF(Table1[[#This Row],[Etikett - B2 - Beschichtung]]="","",VLOOKUP(Table1[[#This Row],[Etikett - B2 - Beschichtung]],'DD FD'!AE:AF,2,FALSE))</f>
        <v/>
      </c>
      <c r="OG287" s="815" t="str">
        <f>IF(Table1[[#This Row],[Etikett - B2 - Beschichtung Anteil (in %)]]="","",Table1[[#This Row],[Etikett - B2 - Beschichtung Anteil (in %)]])</f>
        <v/>
      </c>
      <c r="OH287" s="811" t="str">
        <f>IF(Table1[[#This Row],[Etikett - B3 - Art]]="","",VLOOKUP(Table1[[#This Row],[Etikett - B3 - Art]],'DD FD'!F:G,2,FALSE))</f>
        <v/>
      </c>
      <c r="OI287" s="812" t="str">
        <f>IF(Table1[[#This Row],[Etikett - B3 - Fraktion]]="","",VLOOKUP(Table1[[#This Row],[Etikett - B3 - Fraktion]],'DD FD'!H:J,3,FALSE))</f>
        <v/>
      </c>
      <c r="OJ287" s="809" t="str">
        <f>IF(Table1[[#This Row],[Etikett - B3 - Gewicht (in G)]]="","",Table1[[#This Row],[Etikett - B3 - Gewicht (in G)]])</f>
        <v/>
      </c>
      <c r="OK287" s="809" t="str">
        <f>IF(Table1[[#This Row],[Etikett - B3 - Lizenzierungs-pflichtig? (X=Ja)]]="","",Table1[[#This Row],[Etikett - B3 - Lizenzierungs-pflichtig? (X=Ja)]])</f>
        <v/>
      </c>
      <c r="OL287" s="809" t="str">
        <f>IF(Table1[[#This Row],[Etikett - B3 - Trennbar vom Hauptkörper? (X=Ja)]]="","",Table1[[#This Row],[Etikett - B3 - Trennbar vom Hauptkörper? (X=Ja)]])</f>
        <v/>
      </c>
      <c r="OM287" s="812" t="str">
        <f>IF(Table1[[#This Row],[Etikett - B3 - Virgin Material]]="","",VLOOKUP(Table1[[#This Row],[Etikett - B3 - Virgin Material]],'DD FD'!AJ:AK,2,FALSE))</f>
        <v/>
      </c>
      <c r="ON287" s="813" t="str">
        <f>IF(Table1[[#This Row],[Etikett - B3 - Virgin Material Anteil (in %)]]="","",Table1[[#This Row],[Etikett - B3 - Virgin Material Anteil (in %)]])</f>
        <v/>
      </c>
      <c r="OO287" s="812" t="str">
        <f>IF(Table1[[#This Row],[Etikett - B3 - Recyceltes Material]]="","",VLOOKUP(Table1[[#This Row],[Etikett - B3 - Recyceltes Material]],'DD FD'!AL:AM,2,FALSE))</f>
        <v/>
      </c>
      <c r="OP287" s="813" t="str">
        <f>IF(Table1[[#This Row],[Etikett - B3 - Recyceltes Material Anteil (in %)]]="","",Table1[[#This Row],[Etikett - B3 - Recyceltes Material Anteil (in %)]])</f>
        <v/>
      </c>
      <c r="OQ287" s="812" t="str">
        <f>IF(Table1[[#This Row],[Etikett - B3 - Beschichtung]]="","",VLOOKUP(Table1[[#This Row],[Etikett - B3 - Beschichtung]],'DD FD'!AE:AF,2,FALSE))</f>
        <v/>
      </c>
      <c r="OR287" s="861" t="str">
        <f>IF(Table1[[#This Row],[Etikett - B3 - Beschichtung Anteil (in %)]]="","",Table1[[#This Row],[Etikett - B3 - Beschichtung Anteil (in %)]])</f>
        <v/>
      </c>
      <c r="OS287" s="866">
        <f>ROUNDUP(SUM(
IF(AND(LB287='DD FD'!$J$7,LD287='DD FD'!$AI$3),LC287,0),
IF(AND(LL287='DD FD'!$J$7,LN287='DD FD'!$AI$3),LM287,0),
IF(AND(LV287='DD FD'!$J$7,LX287='DD FD'!$AI$3),LW287,0),
IF(AND(MF287='DD FD'!$J$7,MH287='DD FD'!$AI$3),MG287,0),
IF(AND(MQ287='DD FD'!$J$7,MS287='DD FD'!$AI$3),MR287,0),
IF(AND(NB287='DD FD'!$J$7,ND287='DD FD'!$AI$3),NC287,0),
IF(AND(NM287='DD FD'!$J$7,NO287='DD FD'!$AI$3),NN287,0),
IF(AND(NX287='DD FD'!$J$7,NZ287='DD FD'!$AI$3),NY287,0),
IF(AND(OI287='DD FD'!$J$7,OK287='DD FD'!$AI$3),OJ287,0),
),2)</f>
        <v>0</v>
      </c>
      <c r="OT287" s="865">
        <f>ROUNDUP(SUM(
IF(AND(LB287='DD FD'!$J$6,LD287='DD FD'!$AI$3),LC287,0),
IF(AND(LL287='DD FD'!$J$6,LN287='DD FD'!$AI$3),LM287,0),
IF(AND(LV287='DD FD'!$J$6,LX287='DD FD'!$AI$3),LW287,0),
IF(AND(MF287='DD FD'!$J$6,MH287='DD FD'!$AI$3),MG287,0),
IF(AND(MQ287='DD FD'!$J$6,MS287='DD FD'!$AI$3),MR287,0),
IF(AND(NB287='DD FD'!$J$6,ND287='DD FD'!$AI$3),NC287,0),
IF(AND(NM287='DD FD'!$J$6,NO287='DD FD'!$AI$3),NN287,0),
IF(AND(NX287='DD FD'!$J$6,NZ287='DD FD'!$AI$3),NY287,0),
IF(AND(OI287='DD FD'!$J$6,OK287='DD FD'!$AI$3),OJ287,0),
),2)</f>
        <v>0</v>
      </c>
      <c r="OU287" s="865">
        <f>ROUNDUP(SUM(
IF(AND(LB287='DD FD'!$J$10,LD287='DD FD'!$AI$3),LC287,0),
IF(AND(LL287='DD FD'!$J$10,LN287='DD FD'!$AI$3),LM287,0),
IF(AND(LV287='DD FD'!$J$10,LX287='DD FD'!$AI$3),LW287,0),
IF(AND(MF287='DD FD'!$J$10,MH287='DD FD'!$AI$3),MG287,0),
IF(AND(MQ287='DD FD'!$J$10,MS287='DD FD'!$AI$3),MR287,0),
IF(AND(NB287='DD FD'!$J$10,ND287='DD FD'!$AI$3),NC287,0),
IF(AND(NM287='DD FD'!$J$10,NO287='DD FD'!$AI$3),NN287,0),
IF(AND(NX287='DD FD'!$J$10,NZ287='DD FD'!$AI$3),NY287,0),
IF(AND(OI287='DD FD'!$J$10,OK287='DD FD'!$AI$3),OJ287,0),
),2)</f>
        <v>0</v>
      </c>
      <c r="OV287" s="865">
        <f>ROUNDUP(SUM(
IF(AND(LB287='DD FD'!$J$8,LD287='DD FD'!$AI$3),LC287,0),
IF(AND(LL287='DD FD'!$J$8,LN287='DD FD'!$AI$3),LM287,0),
IF(AND(LV287='DD FD'!$J$8,LX287='DD FD'!$AI$3),LW287,0),
IF(AND(MF287='DD FD'!$J$8,MH287='DD FD'!$AI$3),MG287,0),
IF(AND(MQ287='DD FD'!$J$8,MS287='DD FD'!$AI$3),MR287,0),
IF(AND(NB287='DD FD'!$J$8,ND287='DD FD'!$AI$3),NC287,0),
IF(AND(NM287='DD FD'!$J$8,NO287='DD FD'!$AI$3),NN287,0),
IF(AND(NX287='DD FD'!$J$8,NZ287='DD FD'!$AI$3),NY287,0),
IF(AND(OI287='DD FD'!$J$8,OK287='DD FD'!$AI$3),OJ287,0),
),2)</f>
        <v>0</v>
      </c>
      <c r="OW287" s="865">
        <f>ROUNDUP(SUM(
IF(AND(LB287='DD FD'!$J$5,LD287='DD FD'!$AI$3),LC287,0),
IF(AND(LL287='DD FD'!$J$5,LN287='DD FD'!$AI$3),LM287,0),
IF(AND(LV287='DD FD'!$J$5,LX287='DD FD'!$AI$3),LW287,0),
IF(AND(MF287='DD FD'!$J$5,MH287='DD FD'!$AI$3),MG287,0),
IF(AND(MQ287='DD FD'!$J$5,MS287='DD FD'!$AI$3),MR287,0),
IF(AND(NB287='DD FD'!$J$5,ND287='DD FD'!$AI$3),NC287,0),
IF(AND(NM287='DD FD'!$J$5,NO287='DD FD'!$AI$3),NN287,0),
IF(AND(NX287='DD FD'!$J$5,NZ287='DD FD'!$AI$3),NY287,0),
IF(AND(OI287='DD FD'!$J$5,OK287='DD FD'!$AI$3),OJ287,0),
),2)</f>
        <v>0</v>
      </c>
      <c r="OX287" s="865">
        <f>ROUNDUP(SUM(
IF(AND(LB287='DD FD'!$J$9,LD287='DD FD'!$AI$3),LC287,0),
IF(AND(LL287='DD FD'!$J$9,LN287='DD FD'!$AI$3),LM287,0),
IF(AND(LV287='DD FD'!$J$9,LX287='DD FD'!$AI$3),LW287,0),
IF(AND(MF287='DD FD'!$J$9,MH287='DD FD'!$AI$3),MG287,0),
IF(AND(MQ287='DD FD'!$J$9,MS287='DD FD'!$AI$3),MR287,0),
IF(AND(NB287='DD FD'!$J$9,ND287='DD FD'!$AI$3),NC287,0),
IF(AND(NM287='DD FD'!$J$9,NO287='DD FD'!$AI$3),NN287,0),
IF(AND(NX287='DD FD'!$J$9,NZ287='DD FD'!$AI$3),NY287,0),
IF(AND(OI287='DD FD'!$J$9,OK287='DD FD'!$AI$3),OJ287,0),
),2)</f>
        <v>0</v>
      </c>
      <c r="OY287" s="865">
        <f>ROUNDUP(SUM(
IF(AND(LB287='DD FD'!$J$4,LD287='DD FD'!$AI$3),LC287,0),
IF(AND(LL287='DD FD'!$J$4,LN287='DD FD'!$AI$3),LM287,0),
IF(AND(LV287='DD FD'!$J$4,LX287='DD FD'!$AI$3),LW287,0),
IF(AND(MF287='DD FD'!$J$4,MH287='DD FD'!$AI$3),MG287,0),
IF(AND(MQ287='DD FD'!$J$4,MS287='DD FD'!$AI$3),MR287,0),
IF(AND(NB287='DD FD'!$J$4,ND287='DD FD'!$AI$3),NC287,0),
IF(AND(NM287='DD FD'!$J$4,NO287='DD FD'!$AI$3),NN287,0),
IF(AND(NX287='DD FD'!$J$4,NZ287='DD FD'!$AI$3),NY287,0),
IF(AND(OI287='DD FD'!$J$4,OK287='DD FD'!$AI$3),OJ287,0),
),2)</f>
        <v>0</v>
      </c>
      <c r="OZ287" s="867">
        <f>ROUNDUP(SUM(
IF(AND(LB287='DD FD'!$J$11,LD287='DD FD'!$AI$3),LC287,0),
IF(AND(LL287='DD FD'!$J$11,LN287='DD FD'!$AI$3),LM287,0),
IF(AND(LV287='DD FD'!$J$11,LX287='DD FD'!$AI$3),LW287,0),
IF(AND(MF287='DD FD'!$J$11,MH287='DD FD'!$AI$3),MG287,0),
IF(AND(MQ287='DD FD'!$J$11,MS287='DD FD'!$AI$3),MR287,0),
IF(AND(NB287='DD FD'!$J$11,ND287='DD FD'!$AI$3),NC287,0),
IF(AND(NM287='DD FD'!$J$11,NO287='DD FD'!$AI$3),NN287,0),
IF(AND(NX287='DD FD'!$J$11,NZ287='DD FD'!$AI$3),NY287,0),
IF(AND(OI287='DD FD'!$J$11,OK287='DD FD'!$AI$3),OJ287,0),
),2)</f>
        <v>0</v>
      </c>
    </row>
    <row r="288" spans="1:416">
      <c r="A288" s="663"/>
      <c r="B288" s="182"/>
      <c r="C288" s="282"/>
      <c r="D288" s="282"/>
      <c r="E288" s="183"/>
      <c r="F288" s="355"/>
      <c r="G288" s="359"/>
      <c r="H288" s="664"/>
      <c r="I288" s="173"/>
      <c r="J288" s="161" t="str">
        <f t="shared" si="108"/>
        <v/>
      </c>
      <c r="K288" s="633" t="str">
        <f t="shared" si="125"/>
        <v/>
      </c>
      <c r="L288" s="636"/>
      <c r="M288" s="124" t="str">
        <f t="shared" si="126"/>
        <v/>
      </c>
      <c r="N288" s="125" t="str">
        <f t="shared" si="109"/>
        <v/>
      </c>
      <c r="O288" s="175"/>
      <c r="P288" s="175"/>
      <c r="Q288" s="126" t="str">
        <f t="shared" si="127"/>
        <v/>
      </c>
      <c r="R288" s="184"/>
      <c r="S288" s="184"/>
      <c r="T288" s="182"/>
      <c r="U288" s="182"/>
      <c r="V288" s="182"/>
      <c r="W288" s="358"/>
      <c r="X288" s="182"/>
      <c r="Y288" s="183"/>
      <c r="Z288" s="123"/>
      <c r="AA288" s="176"/>
      <c r="AB288" s="176"/>
      <c r="AC288" s="176"/>
      <c r="AD288" s="176"/>
      <c r="AE288" s="176"/>
      <c r="AF288" s="176"/>
      <c r="AG288" s="127" t="str">
        <f t="shared" si="128"/>
        <v/>
      </c>
      <c r="AH288" s="127" t="str">
        <f t="shared" si="129"/>
        <v/>
      </c>
      <c r="AI288" s="370"/>
      <c r="AJ288" s="635"/>
      <c r="AK288" s="619" t="str">
        <f t="shared" si="130"/>
        <v/>
      </c>
      <c r="AL288" s="124" t="str">
        <f t="shared" si="110"/>
        <v/>
      </c>
      <c r="AM288" s="124" t="str">
        <f t="shared" si="111"/>
        <v/>
      </c>
      <c r="AN288" s="124" t="str">
        <f t="shared" si="112"/>
        <v/>
      </c>
      <c r="AO288" s="124" t="str">
        <f t="shared" si="113"/>
        <v/>
      </c>
      <c r="AP288" s="184"/>
      <c r="AQ288" s="182"/>
      <c r="AR288" s="182"/>
      <c r="AS288" s="182"/>
      <c r="AT288" s="182"/>
      <c r="AU288" s="127" t="str">
        <f t="shared" si="114"/>
        <v/>
      </c>
      <c r="AV288" s="354"/>
      <c r="AW288" s="127" t="str">
        <f t="shared" si="115"/>
        <v/>
      </c>
      <c r="AX288" s="144" t="str">
        <f t="shared" si="116"/>
        <v/>
      </c>
      <c r="AY288" s="182"/>
      <c r="AZ288" s="23"/>
      <c r="BA288" s="23"/>
      <c r="BB288" s="183"/>
      <c r="BC288" s="622"/>
      <c r="BD288" s="649" t="str">
        <f t="shared" si="131"/>
        <v/>
      </c>
      <c r="BE288" s="354"/>
      <c r="BF288" s="192" t="str">
        <f t="shared" si="132"/>
        <v/>
      </c>
      <c r="BG288" s="159"/>
      <c r="BH288" s="159"/>
      <c r="BI288" s="182"/>
      <c r="BJ288" s="194"/>
      <c r="BK288" s="194"/>
      <c r="BL288" s="194"/>
      <c r="BM288" s="127" t="str">
        <f t="shared" si="117"/>
        <v/>
      </c>
      <c r="BN288" s="194"/>
      <c r="BO288" s="178" t="str">
        <f t="shared" si="118"/>
        <v/>
      </c>
      <c r="BP288" s="191"/>
      <c r="BQ288" s="182"/>
      <c r="BR288" s="23"/>
      <c r="BS288" s="23"/>
      <c r="BT288" s="23"/>
      <c r="BU288" s="651"/>
      <c r="BV288" s="647"/>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633" t="str">
        <f t="shared" si="133"/>
        <v/>
      </c>
      <c r="DY288" s="736"/>
      <c r="DZ288" s="334"/>
      <c r="EA288" s="736"/>
      <c r="EB288" s="197"/>
      <c r="EC288" s="194"/>
      <c r="ED288" s="197"/>
      <c r="EE288" s="197"/>
      <c r="EF288" s="194"/>
      <c r="EG288" s="194"/>
      <c r="EH288" s="194"/>
      <c r="EI288" s="123" t="str">
        <f t="shared" si="119"/>
        <v/>
      </c>
      <c r="EJ288" s="194"/>
      <c r="EK288" s="620" t="str">
        <f t="shared" si="120"/>
        <v/>
      </c>
      <c r="EL288" s="756"/>
      <c r="EM288" s="620" t="str">
        <f t="shared" si="134"/>
        <v/>
      </c>
      <c r="EN288" s="733"/>
      <c r="EO288" s="163"/>
      <c r="EP288" s="163"/>
      <c r="EQ288" s="163"/>
      <c r="ER288" s="163"/>
      <c r="ES288" s="163"/>
      <c r="ET288" s="163"/>
      <c r="EU288" s="163"/>
      <c r="EV288" s="163"/>
      <c r="EW288" s="163"/>
      <c r="EX288" s="163"/>
      <c r="EY288" s="163"/>
      <c r="EZ288" s="163"/>
      <c r="FA288" s="163"/>
      <c r="FB288" s="163"/>
      <c r="FC288" s="742"/>
      <c r="FD288" s="648" t="str">
        <f t="shared" si="121"/>
        <v/>
      </c>
      <c r="FE288" s="183"/>
      <c r="FF288" s="201"/>
      <c r="FG288" s="201"/>
      <c r="FH288" s="201"/>
      <c r="FI288" s="201"/>
      <c r="FJ288" s="201"/>
      <c r="FK288" s="201"/>
      <c r="FL288" s="182"/>
      <c r="FM288" s="182"/>
      <c r="FN288" s="334"/>
      <c r="FO288" s="123" t="str">
        <f t="shared" si="122"/>
        <v/>
      </c>
      <c r="FP288" s="889" t="str">
        <f>IF(Table1[[#This Row],[Baumwollanteil (in %)]]&lt;&gt;"","05","")</f>
        <v/>
      </c>
      <c r="FQ288" s="999"/>
      <c r="FR288" s="179" t="str">
        <f t="shared" si="123"/>
        <v/>
      </c>
      <c r="FS288" s="175"/>
      <c r="FT288" s="175"/>
      <c r="FU288" s="175"/>
      <c r="FV288" s="745" t="str">
        <f t="shared" si="124"/>
        <v/>
      </c>
      <c r="FZ288" s="24"/>
      <c r="GA288" s="24"/>
      <c r="GC288" s="1010" t="str">
        <f>IF(Table1[[#This Row],[Global Trade Item Number (GTIN)]]="","",Table1[[#This Row],[Global Trade Item Number (GTIN)]])</f>
        <v/>
      </c>
      <c r="GD288" s="790" t="str">
        <f>IF(Table1[[#This Row],[WAWI-Nr./ Kreditoren-Nummer
(ASDV)]]&lt;&gt;"",Table1[[#This Row],[WAWI-Nr./ Kreditoren-Nummer
(ASDV)]],"")</f>
        <v/>
      </c>
      <c r="GE288" s="190"/>
      <c r="GF288" s="790" t="str">
        <f>IF(Table1[[#This Row],[Gültig ab (Datum)]]&lt;&gt;"","31.12.9999","")</f>
        <v/>
      </c>
      <c r="GG288" s="190"/>
      <c r="GH288" s="190"/>
      <c r="GI288" s="616"/>
      <c r="GJ288" s="765"/>
      <c r="GK288" s="763"/>
      <c r="GL288" s="617"/>
      <c r="GM288" s="617"/>
      <c r="GN288" s="617"/>
      <c r="GO288" s="617"/>
      <c r="GP288" s="617"/>
      <c r="GQ288" s="775"/>
      <c r="GR288" s="771"/>
      <c r="GS288" s="159"/>
      <c r="GT288" s="610"/>
      <c r="GU288" s="610"/>
      <c r="GV288" s="610"/>
      <c r="GW288" s="610"/>
      <c r="GX288" s="610"/>
      <c r="GY288" s="610"/>
      <c r="GZ288" s="610"/>
      <c r="HA288" s="610"/>
      <c r="HB288" s="771"/>
      <c r="HC288" s="610"/>
      <c r="HD288" s="610"/>
      <c r="HE288" s="610"/>
      <c r="HF288" s="610"/>
      <c r="HG288" s="610"/>
      <c r="HH288" s="610"/>
      <c r="HI288" s="610"/>
      <c r="HJ288" s="610"/>
      <c r="HK288" s="610"/>
      <c r="HL288" s="771"/>
      <c r="HM288" s="610"/>
      <c r="HN288" s="610"/>
      <c r="HO288" s="610"/>
      <c r="HP288" s="610"/>
      <c r="HQ288" s="610"/>
      <c r="HR288" s="610"/>
      <c r="HS288" s="610"/>
      <c r="HT288" s="610"/>
      <c r="HU288" s="610"/>
      <c r="HV288" s="771"/>
      <c r="HW288" s="610"/>
      <c r="HX288" s="610"/>
      <c r="HY288" s="610"/>
      <c r="HZ288" s="610"/>
      <c r="IA288" s="610"/>
      <c r="IB288" s="610"/>
      <c r="IC288" s="610"/>
      <c r="ID288" s="610"/>
      <c r="IE288" s="610"/>
      <c r="IF288" s="610"/>
      <c r="IG288" s="771"/>
      <c r="IH288" s="610"/>
      <c r="II288" s="610"/>
      <c r="IJ288" s="610"/>
      <c r="IK288" s="610"/>
      <c r="IL288" s="610"/>
      <c r="IM288" s="610"/>
      <c r="IN288" s="610"/>
      <c r="IO288" s="610"/>
      <c r="IP288" s="610"/>
      <c r="IQ288" s="610"/>
      <c r="IR288" s="771"/>
      <c r="IS288" s="610"/>
      <c r="IT288" s="610"/>
      <c r="IU288" s="610"/>
      <c r="IV288" s="610"/>
      <c r="IW288" s="610"/>
      <c r="IX288" s="610"/>
      <c r="IY288" s="610"/>
      <c r="IZ288" s="610"/>
      <c r="JA288" s="610"/>
      <c r="JB288" s="610"/>
      <c r="JC288" s="771"/>
      <c r="JD288" s="610"/>
      <c r="JE288" s="610"/>
      <c r="JF288" s="610"/>
      <c r="JG288" s="610"/>
      <c r="JH288" s="610"/>
      <c r="JI288" s="610"/>
      <c r="JJ288" s="610"/>
      <c r="JK288" s="610"/>
      <c r="JL288" s="610"/>
      <c r="JM288" s="827"/>
      <c r="JN288" s="771"/>
      <c r="JO288" s="610"/>
      <c r="JP288" s="610"/>
      <c r="JQ288" s="610"/>
      <c r="JR288" s="610"/>
      <c r="JS288" s="610"/>
      <c r="JT288" s="610"/>
      <c r="JU288" s="610"/>
      <c r="JV288" s="610"/>
      <c r="JW288" s="610"/>
      <c r="JX288" s="610"/>
      <c r="JY288" s="771"/>
      <c r="JZ288" s="610"/>
      <c r="KA288" s="610"/>
      <c r="KB288" s="610"/>
      <c r="KC288" s="610"/>
      <c r="KD288" s="610"/>
      <c r="KE288" s="610"/>
      <c r="KF288" s="610"/>
      <c r="KG288" s="610"/>
      <c r="KH288" s="610"/>
      <c r="KI288" s="610"/>
      <c r="KL288" s="803" t="str">
        <f>IF(Table1[[#This Row],[GTIN]]&lt;&gt;"",Table1[[#This Row],[GTIN]],"")</f>
        <v/>
      </c>
      <c r="KM288" s="804" t="str">
        <f>Table1[[#This Row],[Kreditor]]</f>
        <v/>
      </c>
      <c r="KN288" s="805" t="str">
        <f>IF(Table1[[#This Row],[Gültig ab (Datum)]]&lt;&gt;"",Table1[[#This Row],[Gültig ab (Datum)]],"")</f>
        <v/>
      </c>
      <c r="KO288" s="805" t="str">
        <f>Table1[[#This Row],[Gültig bis]]</f>
        <v/>
      </c>
      <c r="KP288" s="818" t="str">
        <f>IF(Table1[[#This Row],[Artikel verpackt? 
(X=Ja)]]="","",Table1[[#This Row],[Artikel verpackt? 
(X=Ja)]])</f>
        <v/>
      </c>
      <c r="KQ288" s="806" t="str">
        <f>IF(Table1[[#This Row],[Verpackung recyclingfähig?
(X=Ja)]]="","",Table1[[#This Row],[Verpackung recyclingfähig?
(X=Ja)]])</f>
        <v/>
      </c>
      <c r="KR288" s="807"/>
      <c r="KS288" s="808"/>
      <c r="KT288" s="809"/>
      <c r="KU288" s="809"/>
      <c r="KV288" s="809"/>
      <c r="KW288" s="809"/>
      <c r="KX288" s="809"/>
      <c r="KY288" s="809"/>
      <c r="KZ288" s="810"/>
      <c r="LA288" s="811" t="str">
        <f>IF(Table1[[#This Row],[Hauptkörper - B1 - Art]]="","",VLOOKUP(Table1[[#This Row],[Hauptkörper - B1 - Art]],'DD FD'!B:C,2,FALSE))</f>
        <v/>
      </c>
      <c r="LB288" s="812" t="str">
        <f>IF(Table1[[#This Row],[Hauptkörper - B1 - Fraktion]]="","",VLOOKUP(Table1[[#This Row],[Hauptkörper - B1 - Fraktion]],'DD FD'!H:J,3,FALSE))</f>
        <v/>
      </c>
      <c r="LC288" s="809" t="str">
        <f>IF(Table1[[#This Row],[Hauptkörper - B1 - Gewicht
(in G)]]="","",Table1[[#This Row],[Hauptkörper - B1 - Gewicht
(in G)]])</f>
        <v/>
      </c>
      <c r="LD288" s="809" t="str">
        <f>IF(Table1[[#This Row],[Hauptkörper - B1 - Lizenzierungs-pflichtig? (X=Ja)]]="","",Table1[[#This Row],[Hauptkörper - B1 - Lizenzierungs-pflichtig? (X=Ja)]])</f>
        <v/>
      </c>
      <c r="LE288" s="812" t="str">
        <f>IF(Table1[[#This Row],[Hauptkörper - B1 - Virgin Material]]="","",VLOOKUP(Table1[[#This Row],[Hauptkörper - B1 - Virgin Material]],'DD FD'!AJ:AK,2,FALSE))</f>
        <v/>
      </c>
      <c r="LF288" s="813" t="str">
        <f>IF(Table1[[#This Row],[Hauptkörper - B1 - Virgin Material Anteil (in %)]]="","",Table1[[#This Row],[Hauptkörper - B1 - Virgin Material Anteil (in %)]])</f>
        <v/>
      </c>
      <c r="LG288" s="812" t="str">
        <f>IF(Table1[[#This Row],[Hauptkörper - B1 - Recyceltes Material]]="","",VLOOKUP(Table1[[#This Row],[Hauptkörper - B1 - Recyceltes Material]],'DD FD'!AL:AM,2,FALSE))</f>
        <v/>
      </c>
      <c r="LH288" s="813" t="str">
        <f>IF(Table1[[#This Row],[Hauptkörper - B1 - Recyceltes Material Anteil (in %)]]="","",Table1[[#This Row],[Hauptkörper - B1 - Recyceltes Material Anteil (in %)]])</f>
        <v/>
      </c>
      <c r="LI288" s="814" t="str">
        <f>IF(Table1[[#This Row],[Hauptkörper - B1 - Beschichtung]]="","",VLOOKUP(Table1[[#This Row],[Hauptkörper - B1 - Beschichtung]],'DD FD'!AE:AF,2,FALSE))</f>
        <v/>
      </c>
      <c r="LJ288" s="815" t="str">
        <f>IF(Table1[[#This Row],[Hauptkörper - B1 - Beschichtung Anteil (in %)]]="","",Table1[[#This Row],[Hauptkörper - B1 - Beschichtung Anteil (in %)]])</f>
        <v/>
      </c>
      <c r="LK288" s="811" t="str">
        <f>IF(Table1[[#This Row],[Hauptkörper - B2 - Art]]="","",VLOOKUP(Table1[[#This Row],[Hauptkörper - B2 - Art]],'DD FD'!B:C,2,FALSE))</f>
        <v/>
      </c>
      <c r="LL288" s="812" t="str">
        <f>IF(Table1[[#This Row],[Hauptkörper - B2 - Fraktion]]="","",VLOOKUP(Table1[[#This Row],[Hauptkörper - B2 - Fraktion]],'DD FD'!H:J,3,FALSE))</f>
        <v/>
      </c>
      <c r="LM288" s="809" t="str">
        <f>IF(Table1[[#This Row],[Hauptkörper - B2 - Gewicht
(in G)]]="","",Table1[[#This Row],[Hauptkörper - B2 - Gewicht
(in G)]])</f>
        <v/>
      </c>
      <c r="LN288" s="809" t="str">
        <f>IF(Table1[[#This Row],[Hauptkörper - B2 - Lizenzierungs-pflichtig? (X=Ja)]]="","",Table1[[#This Row],[Hauptkörper - B2 - Lizenzierungs-pflichtig? (X=Ja)]])</f>
        <v/>
      </c>
      <c r="LO288" s="812" t="str">
        <f>IF(Table1[[#This Row],[Hauptkörper - B2 - Virgin Material]]="","",VLOOKUP(Table1[[#This Row],[Hauptkörper - B2 - Virgin Material]],'DD FD'!AJ:AK,2,FALSE))</f>
        <v/>
      </c>
      <c r="LP288" s="813" t="str">
        <f>IF(Table1[[#This Row],[Hauptkörper - B2 - Virgin Material Anteil (in %)]]="","",Table1[[#This Row],[Hauptkörper - B2 - Virgin Material Anteil (in %)]])</f>
        <v/>
      </c>
      <c r="LQ288" s="812" t="str">
        <f>IF(Table1[[#This Row],[Hauptkörper - B2 - Recyceltes Material]]="","",VLOOKUP(Table1[[#This Row],[Hauptkörper - B2 - Recyceltes Material]],'DD FD'!AL:AM,2,FALSE))</f>
        <v/>
      </c>
      <c r="LR288" s="813" t="str">
        <f>IF(Table1[[#This Row],[Hauptkörper - B2 - Recyceltes Material Anteil (in %)]]="","",Table1[[#This Row],[Hauptkörper - B2 - Recyceltes Material Anteil (in %)]])</f>
        <v/>
      </c>
      <c r="LS288" s="812" t="str">
        <f>IF(Table1[[#This Row],[Hauptkörper - B2 - Beschichtung]]="","",VLOOKUP(Table1[[#This Row],[Hauptkörper - B2 - Beschichtung]],'DD FD'!AE:AF,2,FALSE))</f>
        <v/>
      </c>
      <c r="LT288" s="815" t="str">
        <f>IF(Table1[[#This Row],[Hauptkörper - B2 - Beschichtung Anteil (in %)]]="","",Table1[[#This Row],[Hauptkörper - B2 - Beschichtung Anteil (in %)]])</f>
        <v/>
      </c>
      <c r="LU288" s="811" t="str">
        <f>IF(Table1[[#This Row],[Hauptkörper - B3 - Art]]="","",VLOOKUP(Table1[[#This Row],[Hauptkörper - B3 - Art]],'DD FD'!B:C,2,FALSE))</f>
        <v/>
      </c>
      <c r="LV288" s="812" t="str">
        <f>IF(Table1[[#This Row],[Hauptkörper - B3 - Fraktion]]="","",VLOOKUP(Table1[[#This Row],[Hauptkörper - B3 - Fraktion]],'DD FD'!H:J,3,FALSE))</f>
        <v/>
      </c>
      <c r="LW288" s="809" t="str">
        <f>IF(Table1[[#This Row],[Hauptkörper - B3 - Gewicht
(in G)]]="","",Table1[[#This Row],[Hauptkörper - B3 - Gewicht
(in G)]])</f>
        <v/>
      </c>
      <c r="LX288" s="809" t="str">
        <f>IF(Table1[[#This Row],[Hauptkörper - B3 - Lizenzierungs-pflichtig? (X=Ja)]]="","",Table1[[#This Row],[Hauptkörper - B3 - Lizenzierungs-pflichtig? (X=Ja)]])</f>
        <v/>
      </c>
      <c r="LY288" s="812" t="str">
        <f>IF(Table1[[#This Row],[Hauptkörper - B3 - Virgin Material]]="","",VLOOKUP(Table1[[#This Row],[Hauptkörper - B3 - Virgin Material]],'DD FD'!AJ:AK,2,FALSE))</f>
        <v/>
      </c>
      <c r="LZ288" s="813" t="str">
        <f>IF(Table1[[#This Row],[Hauptkörper - B3 - Virgin Material Anteil (in %)]]="","",Table1[[#This Row],[Hauptkörper - B3 - Virgin Material Anteil (in %)]])</f>
        <v/>
      </c>
      <c r="MA288" s="812" t="str">
        <f>IF(Table1[[#This Row],[Hauptkörper - B3 - Recyceltes Material]]="","",VLOOKUP(Table1[[#This Row],[Hauptkörper - B3 - Recyceltes Material]],'DD FD'!AL:AM,2,FALSE))</f>
        <v/>
      </c>
      <c r="MB288" s="813" t="str">
        <f>IF(Table1[[#This Row],[Hauptkörper - B3 - Recyceltes Material Anteil (in %)]]="","",Table1[[#This Row],[Hauptkörper - B3 - Recyceltes Material Anteil (in %)]])</f>
        <v/>
      </c>
      <c r="MC288" s="812" t="str">
        <f>IF(Table1[[#This Row],[Hauptkörper - B3 - Beschichtung]]="","",VLOOKUP(Table1[[#This Row],[Hauptkörper - B3 - Beschichtung]],'DD FD'!AE:AF,2,FALSE))</f>
        <v/>
      </c>
      <c r="MD288" s="815" t="str">
        <f>IF(Table1[[#This Row],[Hauptkörper - B3 - Beschichtung Anteil (in %)]]="","",Table1[[#This Row],[Hauptkörper - B3 - Beschichtung Anteil (in %)]])</f>
        <v/>
      </c>
      <c r="ME288" s="811" t="str">
        <f>IF(Table1[[#This Row],[Verschluss - B1 - Art]]="","",VLOOKUP(Table1[[#This Row],[Verschluss - B1 - Art]],'DD FD'!D:E,2,FALSE))</f>
        <v/>
      </c>
      <c r="MF288" s="812" t="str">
        <f>IF(Table1[[#This Row],[Verschluss - B1 - Fraktion]]="","",VLOOKUP(Table1[[#This Row],[Verschluss - B1 - Fraktion]],'DD FD'!H:J,3,FALSE))</f>
        <v/>
      </c>
      <c r="MG288" s="809" t="str">
        <f>IF(Table1[[#This Row],[Verschluss - B1 - Gewicht (in G)]]="","",Table1[[#This Row],[Verschluss - B1 - Gewicht (in G)]])</f>
        <v/>
      </c>
      <c r="MH288" s="809" t="str">
        <f>IF(Table1[[#This Row],[Verschluss - B1 - Lizenzierungs-pflichtig? (X=Ja)]]="","",Table1[[#This Row],[Verschluss - B1 - Lizenzierungs-pflichtig? (X=Ja)]])</f>
        <v/>
      </c>
      <c r="MI288" s="809" t="str">
        <f>IF(Table1[[#This Row],[Verschluss - B1 - Trennbar vom Hauptkörper? (X=Ja)]]="","",Table1[[#This Row],[Verschluss - B1 - Trennbar vom Hauptkörper? (X=Ja)]])</f>
        <v/>
      </c>
      <c r="MJ288" s="812" t="str">
        <f>IF(Table1[[#This Row],[Verschluss - B1 - Virgin Material]]="","",VLOOKUP(Table1[[#This Row],[Verschluss - B1 - Virgin Material]],'DD FD'!AJ:AK,2,FALSE))</f>
        <v/>
      </c>
      <c r="MK288" s="813" t="str">
        <f>IF(Table1[[#This Row],[Verschluss - B1 - Virgin Material Anteil (in %)]]="","",Table1[[#This Row],[Verschluss - B1 - Virgin Material Anteil (in %)]])</f>
        <v/>
      </c>
      <c r="ML288" s="812" t="str">
        <f>IF(Table1[[#This Row],[Verschluss - B1 - Recyceltes Material]]="","",VLOOKUP(Table1[[#This Row],[Verschluss - B1 - Recyceltes Material]],'DD FD'!AL:AM,2,FALSE))</f>
        <v/>
      </c>
      <c r="MM288" s="813" t="str">
        <f>IF(Table1[[#This Row],[Verschluss - B1 - Recyceltes Material Anteil (in %)]]="","",Table1[[#This Row],[Verschluss - B1 - Recyceltes Material Anteil (in %)]])</f>
        <v/>
      </c>
      <c r="MN288" s="812" t="str">
        <f>IF(Table1[[#This Row],[Verschluss - B1 - Beschichtung]]="","",VLOOKUP(Table1[[#This Row],[Verschluss - B1 - Beschichtung]],'DD FD'!AE:AF,2,FALSE))</f>
        <v/>
      </c>
      <c r="MO288" s="815" t="str">
        <f>IF(Table1[[#This Row],[Verschluss - B1 - Beschichtung Anteil (in %)]]="","",Table1[[#This Row],[Verschluss - B1 - Beschichtung Anteil (in %)]])</f>
        <v/>
      </c>
      <c r="MP288" s="811" t="str">
        <f>IF(Table1[[#This Row],[Verschluss - B2 - Art]]="","",VLOOKUP(Table1[[#This Row],[Verschluss - B2 - Art]],'DD FD'!D:E,2,FALSE))</f>
        <v/>
      </c>
      <c r="MQ288" s="812" t="str">
        <f>IF(Table1[[#This Row],[Verschluss - B2 - Fraktion]]="","",VLOOKUP(Table1[[#This Row],[Verschluss - B2 - Fraktion]],'DD FD'!H:J,3,FALSE))</f>
        <v/>
      </c>
      <c r="MR288" s="809" t="str">
        <f>IF(Table1[[#This Row],[Verschluss - B2 - Gewicht (in G)]]="","",Table1[[#This Row],[Verschluss - B2 - Gewicht (in G)]])</f>
        <v/>
      </c>
      <c r="MS288" s="809" t="str">
        <f>IF(Table1[[#This Row],[Verschluss - B2 - Lizenzierungs-pflichtig? (X=Ja)]]="","",Table1[[#This Row],[Verschluss - B2 - Lizenzierungs-pflichtig? (X=Ja)]])</f>
        <v/>
      </c>
      <c r="MT288" s="809" t="str">
        <f>IF(Table1[[#This Row],[Verschluss - B2 - Trennbar vom Hauptkörper? (X=Ja)]]="","",Table1[[#This Row],[Verschluss - B2 - Trennbar vom Hauptkörper? (X=Ja)]])</f>
        <v/>
      </c>
      <c r="MU288" s="812" t="str">
        <f>IF(Table1[[#This Row],[Verschluss - B2 - Virgin Material]]="","",VLOOKUP(Table1[[#This Row],[Verschluss - B2 - Virgin Material]],'DD FD'!AJ:AK,2,FALSE))</f>
        <v/>
      </c>
      <c r="MV288" s="813" t="str">
        <f>IF(Table1[[#This Row],[Verschluss - B2 - Virgin Material Anteil (in %)]]="","",Table1[[#This Row],[Verschluss - B2 - Virgin Material Anteil (in %)]])</f>
        <v/>
      </c>
      <c r="MW288" s="812" t="str">
        <f>IF(Table1[[#This Row],[Verschluss - B2 - Recyceltes Material]]="","",VLOOKUP(Table1[[#This Row],[Verschluss - B2 - Recyceltes Material]],'DD FD'!AL:AM,2,FALSE))</f>
        <v/>
      </c>
      <c r="MX288" s="813" t="str">
        <f>IF(Table1[[#This Row],[Verschluss - B2 - Recyceltes Material Anteil (in %)]]="","",Table1[[#This Row],[Verschluss - B2 - Recyceltes Material Anteil (in %)]])</f>
        <v/>
      </c>
      <c r="MY288" s="812" t="str">
        <f>IF(Table1[[#This Row],[Verschluss - B2 - Beschichtung]]="","",VLOOKUP(Table1[[#This Row],[Verschluss - B2 - Beschichtung]],'DD FD'!AE:AF,2,FALSE))</f>
        <v/>
      </c>
      <c r="MZ288" s="815" t="str">
        <f>IF(Table1[[#This Row],[Verschluss - B2 - Beschichtung Anteil (in %)]]="","",Table1[[#This Row],[Verschluss - B2 - Beschichtung Anteil (in %)]])</f>
        <v/>
      </c>
      <c r="NA288" s="811" t="str">
        <f>IF(Table1[[#This Row],[Verschluss - B3 - Art]]="","",VLOOKUP(Table1[[#This Row],[Verschluss - B3 - Art]],'DD FD'!D:E,2,FALSE))</f>
        <v/>
      </c>
      <c r="NB288" s="812" t="str">
        <f>IF(Table1[[#This Row],[Verschluss - B3 - Fraktion]]="","",VLOOKUP(Table1[[#This Row],[Verschluss - B3 - Fraktion]],'DD FD'!H:J,3,FALSE))</f>
        <v/>
      </c>
      <c r="NC288" s="809" t="str">
        <f>IF(Table1[[#This Row],[Verschluss - B3 - Gewicht (in G)]]="","",Table1[[#This Row],[Verschluss - B3 - Gewicht (in G)]])</f>
        <v/>
      </c>
      <c r="ND288" s="809" t="str">
        <f>IF(Table1[[#This Row],[Verschluss - B3 - Lizenzierungs-pflichtig? (X=Ja)]]="","",Table1[[#This Row],[Verschluss - B3 - Lizenzierungs-pflichtig? (X=Ja)]])</f>
        <v/>
      </c>
      <c r="NE288" s="809" t="str">
        <f>IF(Table1[[#This Row],[Verschluss - B3 - Trennbar vom Hauptkörper? (X=Ja)]]="","",Table1[[#This Row],[Verschluss - B3 - Trennbar vom Hauptkörper? (X=Ja)]])</f>
        <v/>
      </c>
      <c r="NF288" s="812" t="str">
        <f>IF(Table1[[#This Row],[Verschluss - B3 - Virgin Material]]="","",VLOOKUP(Table1[[#This Row],[Verschluss - B3 - Virgin Material]],'DD FD'!AJ:AK,2,FALSE))</f>
        <v/>
      </c>
      <c r="NG288" s="813" t="str">
        <f>IF(Table1[[#This Row],[Verschluss - B3 - Virgin Material Anteil (in %)]]="","",Table1[[#This Row],[Verschluss - B3 - Virgin Material Anteil (in %)]])</f>
        <v/>
      </c>
      <c r="NH288" s="812" t="str">
        <f>IF(Table1[[#This Row],[Verschluss - B3 - Recyceltes Material]]="","",VLOOKUP(Table1[[#This Row],[Verschluss - B3 - Recyceltes Material]],'DD FD'!AL:AM,2,FALSE))</f>
        <v/>
      </c>
      <c r="NI288" s="813" t="str">
        <f>IF(Table1[[#This Row],[Verschluss - B3 - Recyceltes Material Anteil (in %)]]="","",Table1[[#This Row],[Verschluss - B3 - Recyceltes Material Anteil (in %)]])</f>
        <v/>
      </c>
      <c r="NJ288" s="812" t="str">
        <f>IF(Table1[[#This Row],[Verschluss - B3 - Beschichtung]]="","",VLOOKUP(Table1[[#This Row],[Verschluss - B3 - Beschichtung]],'DD FD'!AE:AF,2,FALSE))</f>
        <v/>
      </c>
      <c r="NK288" s="815" t="str">
        <f>IF(Table1[[#This Row],[Verschluss - B3 - Beschichtung Anteil (in %)]]="","",Table1[[#This Row],[Verschluss - B3 - Beschichtung Anteil (in %)]])</f>
        <v/>
      </c>
      <c r="NL288" s="811" t="str">
        <f>IF(Table1[[#This Row],[Etikett - B1 - Art]]="","",VLOOKUP(Table1[[#This Row],[Etikett - B1 - Art]],'DD FD'!F:G,2,FALSE))</f>
        <v/>
      </c>
      <c r="NM288" s="812" t="str">
        <f>IF(Table1[[#This Row],[Etikett - B1 - Fraktion]]="","",VLOOKUP(Table1[[#This Row],[Etikett - B1 - Fraktion]],'DD FD'!H:J,3,FALSE))</f>
        <v/>
      </c>
      <c r="NN288" s="809" t="str">
        <f>IF(Table1[[#This Row],[Etikett - B1 - Gewicht (in G)]]="","",Table1[[#This Row],[Etikett - B1 - Gewicht (in G)]])</f>
        <v/>
      </c>
      <c r="NO288" s="809" t="str">
        <f>IF(Table1[[#This Row],[Etikett - B1 - Lizenzierungs-pflichtig? (X=Ja)]]="","",Table1[[#This Row],[Etikett - B1 - Lizenzierungs-pflichtig? (X=Ja)]])</f>
        <v/>
      </c>
      <c r="NP288" s="809" t="str">
        <f>IF(Table1[[#This Row],[Etikett - B1 - Trennbar vom Hauptkörper? (X=Ja)]]="","",Table1[[#This Row],[Etikett - B1 - Trennbar vom Hauptkörper? (X=Ja)]])</f>
        <v/>
      </c>
      <c r="NQ288" s="812" t="str">
        <f>IF(Table1[[#This Row],[Etikett - B1 - Virgin Material]]="","",VLOOKUP(Table1[[#This Row],[Etikett - B1 - Virgin Material]],'DD FD'!AJ:AK,2,FALSE))</f>
        <v/>
      </c>
      <c r="NR288" s="813" t="str">
        <f>IF(Table1[[#This Row],[Etikett - B1 - Virgin Material Anteil (in %)]]="","",Table1[[#This Row],[Etikett - B1 - Virgin Material Anteil (in %)]])</f>
        <v/>
      </c>
      <c r="NS288" s="812" t="str">
        <f>IF(Table1[[#This Row],[Etikett - B1 - Recyceltes Material]]="","",VLOOKUP(Table1[[#This Row],[Etikett - B1 - Recyceltes Material]],'DD FD'!AL:AM,2,FALSE))</f>
        <v/>
      </c>
      <c r="NT288" s="813" t="str">
        <f>IF(Table1[[#This Row],[Etikett - B1 - Recyceltes Material Anteil (in %)]]="","",Table1[[#This Row],[Etikett - B1 - Recyceltes Material Anteil (in %)]])</f>
        <v/>
      </c>
      <c r="NU288" s="812" t="str">
        <f>IF(Table1[[#This Row],[Etikett - B1 - Beschichtung]]="","",VLOOKUP(Table1[[#This Row],[Etikett - B1 - Beschichtung]],'DD FD'!AE:AF,2,FALSE))</f>
        <v/>
      </c>
      <c r="NV288" s="815" t="str">
        <f>IF(Table1[[#This Row],[Etikett - B1 - Beschichtung Anteil (in %)]]="","",Table1[[#This Row],[Etikett - B1 - Beschichtung Anteil (in %)]])</f>
        <v/>
      </c>
      <c r="NW288" s="811" t="str">
        <f>IF(Table1[[#This Row],[Etikett - B2 - Art]]="","",VLOOKUP(Table1[[#This Row],[Etikett - B2 - Art]],'DD FD'!F:G,2,FALSE))</f>
        <v/>
      </c>
      <c r="NX288" s="812" t="str">
        <f>IF(Table1[[#This Row],[Etikett - B2 - Fraktion]]="","",VLOOKUP(Table1[[#This Row],[Etikett - B2 - Fraktion]],'DD FD'!H:J,3,FALSE))</f>
        <v/>
      </c>
      <c r="NY288" s="809" t="str">
        <f>IF(Table1[[#This Row],[Etikett - B2 - Gewicht (in G)]]="","",Table1[[#This Row],[Etikett - B2 - Gewicht (in G)]])</f>
        <v/>
      </c>
      <c r="NZ288" s="809" t="str">
        <f>IF(Table1[[#This Row],[Etikett - B2 - Lizenzierungs-pflichtig? (X=Ja)]]="","",Table1[[#This Row],[Etikett - B2 - Lizenzierungs-pflichtig? (X=Ja)]])</f>
        <v/>
      </c>
      <c r="OA288" s="809" t="str">
        <f>IF(Table1[[#This Row],[Etikett - B2 - Trennbar vom Hauptkörper? (X=Ja)]]="","",Table1[[#This Row],[Etikett - B2 - Trennbar vom Hauptkörper? (X=Ja)]])</f>
        <v/>
      </c>
      <c r="OB288" s="812" t="str">
        <f>IF(Table1[[#This Row],[Etikett - B2 - Virgin Material]]="","",VLOOKUP(Table1[[#This Row],[Etikett - B2 - Virgin Material]],'DD FD'!AJ:AK,2,FALSE))</f>
        <v/>
      </c>
      <c r="OC288" s="813" t="str">
        <f>IF(Table1[[#This Row],[Etikett - B2 - Virgin Material Anteil (in %)]]="","",Table1[[#This Row],[Etikett - B2 - Virgin Material Anteil (in %)]])</f>
        <v/>
      </c>
      <c r="OD288" s="812" t="str">
        <f>IF(Table1[[#This Row],[Etikett - B2 - Recyceltes Material]]="","",VLOOKUP(Table1[[#This Row],[Etikett - B2 - Recyceltes Material]],'DD FD'!AL:AM,2,FALSE))</f>
        <v/>
      </c>
      <c r="OE288" s="813" t="str">
        <f>IF(Table1[[#This Row],[Etikett - B2 - Recyceltes Material Anteil (in %)]]="","",Table1[[#This Row],[Etikett - B2 - Recyceltes Material Anteil (in %)]])</f>
        <v/>
      </c>
      <c r="OF288" s="812" t="str">
        <f>IF(Table1[[#This Row],[Etikett - B2 - Beschichtung]]="","",VLOOKUP(Table1[[#This Row],[Etikett - B2 - Beschichtung]],'DD FD'!AE:AF,2,FALSE))</f>
        <v/>
      </c>
      <c r="OG288" s="815" t="str">
        <f>IF(Table1[[#This Row],[Etikett - B2 - Beschichtung Anteil (in %)]]="","",Table1[[#This Row],[Etikett - B2 - Beschichtung Anteil (in %)]])</f>
        <v/>
      </c>
      <c r="OH288" s="811" t="str">
        <f>IF(Table1[[#This Row],[Etikett - B3 - Art]]="","",VLOOKUP(Table1[[#This Row],[Etikett - B3 - Art]],'DD FD'!F:G,2,FALSE))</f>
        <v/>
      </c>
      <c r="OI288" s="812" t="str">
        <f>IF(Table1[[#This Row],[Etikett - B3 - Fraktion]]="","",VLOOKUP(Table1[[#This Row],[Etikett - B3 - Fraktion]],'DD FD'!H:J,3,FALSE))</f>
        <v/>
      </c>
      <c r="OJ288" s="809" t="str">
        <f>IF(Table1[[#This Row],[Etikett - B3 - Gewicht (in G)]]="","",Table1[[#This Row],[Etikett - B3 - Gewicht (in G)]])</f>
        <v/>
      </c>
      <c r="OK288" s="809" t="str">
        <f>IF(Table1[[#This Row],[Etikett - B3 - Lizenzierungs-pflichtig? (X=Ja)]]="","",Table1[[#This Row],[Etikett - B3 - Lizenzierungs-pflichtig? (X=Ja)]])</f>
        <v/>
      </c>
      <c r="OL288" s="809" t="str">
        <f>IF(Table1[[#This Row],[Etikett - B3 - Trennbar vom Hauptkörper? (X=Ja)]]="","",Table1[[#This Row],[Etikett - B3 - Trennbar vom Hauptkörper? (X=Ja)]])</f>
        <v/>
      </c>
      <c r="OM288" s="812" t="str">
        <f>IF(Table1[[#This Row],[Etikett - B3 - Virgin Material]]="","",VLOOKUP(Table1[[#This Row],[Etikett - B3 - Virgin Material]],'DD FD'!AJ:AK,2,FALSE))</f>
        <v/>
      </c>
      <c r="ON288" s="813" t="str">
        <f>IF(Table1[[#This Row],[Etikett - B3 - Virgin Material Anteil (in %)]]="","",Table1[[#This Row],[Etikett - B3 - Virgin Material Anteil (in %)]])</f>
        <v/>
      </c>
      <c r="OO288" s="812" t="str">
        <f>IF(Table1[[#This Row],[Etikett - B3 - Recyceltes Material]]="","",VLOOKUP(Table1[[#This Row],[Etikett - B3 - Recyceltes Material]],'DD FD'!AL:AM,2,FALSE))</f>
        <v/>
      </c>
      <c r="OP288" s="813" t="str">
        <f>IF(Table1[[#This Row],[Etikett - B3 - Recyceltes Material Anteil (in %)]]="","",Table1[[#This Row],[Etikett - B3 - Recyceltes Material Anteil (in %)]])</f>
        <v/>
      </c>
      <c r="OQ288" s="812" t="str">
        <f>IF(Table1[[#This Row],[Etikett - B3 - Beschichtung]]="","",VLOOKUP(Table1[[#This Row],[Etikett - B3 - Beschichtung]],'DD FD'!AE:AF,2,FALSE))</f>
        <v/>
      </c>
      <c r="OR288" s="861" t="str">
        <f>IF(Table1[[#This Row],[Etikett - B3 - Beschichtung Anteil (in %)]]="","",Table1[[#This Row],[Etikett - B3 - Beschichtung Anteil (in %)]])</f>
        <v/>
      </c>
      <c r="OS288" s="866">
        <f>ROUNDUP(SUM(
IF(AND(LB288='DD FD'!$J$7,LD288='DD FD'!$AI$3),LC288,0),
IF(AND(LL288='DD FD'!$J$7,LN288='DD FD'!$AI$3),LM288,0),
IF(AND(LV288='DD FD'!$J$7,LX288='DD FD'!$AI$3),LW288,0),
IF(AND(MF288='DD FD'!$J$7,MH288='DD FD'!$AI$3),MG288,0),
IF(AND(MQ288='DD FD'!$J$7,MS288='DD FD'!$AI$3),MR288,0),
IF(AND(NB288='DD FD'!$J$7,ND288='DD FD'!$AI$3),NC288,0),
IF(AND(NM288='DD FD'!$J$7,NO288='DD FD'!$AI$3),NN288,0),
IF(AND(NX288='DD FD'!$J$7,NZ288='DD FD'!$AI$3),NY288,0),
IF(AND(OI288='DD FD'!$J$7,OK288='DD FD'!$AI$3),OJ288,0),
),2)</f>
        <v>0</v>
      </c>
      <c r="OT288" s="865">
        <f>ROUNDUP(SUM(
IF(AND(LB288='DD FD'!$J$6,LD288='DD FD'!$AI$3),LC288,0),
IF(AND(LL288='DD FD'!$J$6,LN288='DD FD'!$AI$3),LM288,0),
IF(AND(LV288='DD FD'!$J$6,LX288='DD FD'!$AI$3),LW288,0),
IF(AND(MF288='DD FD'!$J$6,MH288='DD FD'!$AI$3),MG288,0),
IF(AND(MQ288='DD FD'!$J$6,MS288='DD FD'!$AI$3),MR288,0),
IF(AND(NB288='DD FD'!$J$6,ND288='DD FD'!$AI$3),NC288,0),
IF(AND(NM288='DD FD'!$J$6,NO288='DD FD'!$AI$3),NN288,0),
IF(AND(NX288='DD FD'!$J$6,NZ288='DD FD'!$AI$3),NY288,0),
IF(AND(OI288='DD FD'!$J$6,OK288='DD FD'!$AI$3),OJ288,0),
),2)</f>
        <v>0</v>
      </c>
      <c r="OU288" s="865">
        <f>ROUNDUP(SUM(
IF(AND(LB288='DD FD'!$J$10,LD288='DD FD'!$AI$3),LC288,0),
IF(AND(LL288='DD FD'!$J$10,LN288='DD FD'!$AI$3),LM288,0),
IF(AND(LV288='DD FD'!$J$10,LX288='DD FD'!$AI$3),LW288,0),
IF(AND(MF288='DD FD'!$J$10,MH288='DD FD'!$AI$3),MG288,0),
IF(AND(MQ288='DD FD'!$J$10,MS288='DD FD'!$AI$3),MR288,0),
IF(AND(NB288='DD FD'!$J$10,ND288='DD FD'!$AI$3),NC288,0),
IF(AND(NM288='DD FD'!$J$10,NO288='DD FD'!$AI$3),NN288,0),
IF(AND(NX288='DD FD'!$J$10,NZ288='DD FD'!$AI$3),NY288,0),
IF(AND(OI288='DD FD'!$J$10,OK288='DD FD'!$AI$3),OJ288,0),
),2)</f>
        <v>0</v>
      </c>
      <c r="OV288" s="865">
        <f>ROUNDUP(SUM(
IF(AND(LB288='DD FD'!$J$8,LD288='DD FD'!$AI$3),LC288,0),
IF(AND(LL288='DD FD'!$J$8,LN288='DD FD'!$AI$3),LM288,0),
IF(AND(LV288='DD FD'!$J$8,LX288='DD FD'!$AI$3),LW288,0),
IF(AND(MF288='DD FD'!$J$8,MH288='DD FD'!$AI$3),MG288,0),
IF(AND(MQ288='DD FD'!$J$8,MS288='DD FD'!$AI$3),MR288,0),
IF(AND(NB288='DD FD'!$J$8,ND288='DD FD'!$AI$3),NC288,0),
IF(AND(NM288='DD FD'!$J$8,NO288='DD FD'!$AI$3),NN288,0),
IF(AND(NX288='DD FD'!$J$8,NZ288='DD FD'!$AI$3),NY288,0),
IF(AND(OI288='DD FD'!$J$8,OK288='DD FD'!$AI$3),OJ288,0),
),2)</f>
        <v>0</v>
      </c>
      <c r="OW288" s="865">
        <f>ROUNDUP(SUM(
IF(AND(LB288='DD FD'!$J$5,LD288='DD FD'!$AI$3),LC288,0),
IF(AND(LL288='DD FD'!$J$5,LN288='DD FD'!$AI$3),LM288,0),
IF(AND(LV288='DD FD'!$J$5,LX288='DD FD'!$AI$3),LW288,0),
IF(AND(MF288='DD FD'!$J$5,MH288='DD FD'!$AI$3),MG288,0),
IF(AND(MQ288='DD FD'!$J$5,MS288='DD FD'!$AI$3),MR288,0),
IF(AND(NB288='DD FD'!$J$5,ND288='DD FD'!$AI$3),NC288,0),
IF(AND(NM288='DD FD'!$J$5,NO288='DD FD'!$AI$3),NN288,0),
IF(AND(NX288='DD FD'!$J$5,NZ288='DD FD'!$AI$3),NY288,0),
IF(AND(OI288='DD FD'!$J$5,OK288='DD FD'!$AI$3),OJ288,0),
),2)</f>
        <v>0</v>
      </c>
      <c r="OX288" s="865">
        <f>ROUNDUP(SUM(
IF(AND(LB288='DD FD'!$J$9,LD288='DD FD'!$AI$3),LC288,0),
IF(AND(LL288='DD FD'!$J$9,LN288='DD FD'!$AI$3),LM288,0),
IF(AND(LV288='DD FD'!$J$9,LX288='DD FD'!$AI$3),LW288,0),
IF(AND(MF288='DD FD'!$J$9,MH288='DD FD'!$AI$3),MG288,0),
IF(AND(MQ288='DD FD'!$J$9,MS288='DD FD'!$AI$3),MR288,0),
IF(AND(NB288='DD FD'!$J$9,ND288='DD FD'!$AI$3),NC288,0),
IF(AND(NM288='DD FD'!$J$9,NO288='DD FD'!$AI$3),NN288,0),
IF(AND(NX288='DD FD'!$J$9,NZ288='DD FD'!$AI$3),NY288,0),
IF(AND(OI288='DD FD'!$J$9,OK288='DD FD'!$AI$3),OJ288,0),
),2)</f>
        <v>0</v>
      </c>
      <c r="OY288" s="865">
        <f>ROUNDUP(SUM(
IF(AND(LB288='DD FD'!$J$4,LD288='DD FD'!$AI$3),LC288,0),
IF(AND(LL288='DD FD'!$J$4,LN288='DD FD'!$AI$3),LM288,0),
IF(AND(LV288='DD FD'!$J$4,LX288='DD FD'!$AI$3),LW288,0),
IF(AND(MF288='DD FD'!$J$4,MH288='DD FD'!$AI$3),MG288,0),
IF(AND(MQ288='DD FD'!$J$4,MS288='DD FD'!$AI$3),MR288,0),
IF(AND(NB288='DD FD'!$J$4,ND288='DD FD'!$AI$3),NC288,0),
IF(AND(NM288='DD FD'!$J$4,NO288='DD FD'!$AI$3),NN288,0),
IF(AND(NX288='DD FD'!$J$4,NZ288='DD FD'!$AI$3),NY288,0),
IF(AND(OI288='DD FD'!$J$4,OK288='DD FD'!$AI$3),OJ288,0),
),2)</f>
        <v>0</v>
      </c>
      <c r="OZ288" s="867">
        <f>ROUNDUP(SUM(
IF(AND(LB288='DD FD'!$J$11,LD288='DD FD'!$AI$3),LC288,0),
IF(AND(LL288='DD FD'!$J$11,LN288='DD FD'!$AI$3),LM288,0),
IF(AND(LV288='DD FD'!$J$11,LX288='DD FD'!$AI$3),LW288,0),
IF(AND(MF288='DD FD'!$J$11,MH288='DD FD'!$AI$3),MG288,0),
IF(AND(MQ288='DD FD'!$J$11,MS288='DD FD'!$AI$3),MR288,0),
IF(AND(NB288='DD FD'!$J$11,ND288='DD FD'!$AI$3),NC288,0),
IF(AND(NM288='DD FD'!$J$11,NO288='DD FD'!$AI$3),NN288,0),
IF(AND(NX288='DD FD'!$J$11,NZ288='DD FD'!$AI$3),NY288,0),
IF(AND(OI288='DD FD'!$J$11,OK288='DD FD'!$AI$3),OJ288,0),
),2)</f>
        <v>0</v>
      </c>
    </row>
    <row r="289" spans="1:416">
      <c r="A289" s="663"/>
      <c r="B289" s="182"/>
      <c r="C289" s="282"/>
      <c r="D289" s="282"/>
      <c r="E289" s="183"/>
      <c r="F289" s="355"/>
      <c r="G289" s="359"/>
      <c r="H289" s="664"/>
      <c r="I289" s="173"/>
      <c r="J289" s="161" t="str">
        <f t="shared" si="108"/>
        <v/>
      </c>
      <c r="K289" s="633" t="str">
        <f t="shared" si="125"/>
        <v/>
      </c>
      <c r="L289" s="636"/>
      <c r="M289" s="124" t="str">
        <f t="shared" si="126"/>
        <v/>
      </c>
      <c r="N289" s="125" t="str">
        <f t="shared" si="109"/>
        <v/>
      </c>
      <c r="O289" s="175"/>
      <c r="P289" s="175"/>
      <c r="Q289" s="126" t="str">
        <f t="shared" si="127"/>
        <v/>
      </c>
      <c r="R289" s="184"/>
      <c r="S289" s="184"/>
      <c r="T289" s="182"/>
      <c r="U289" s="182"/>
      <c r="V289" s="182"/>
      <c r="W289" s="358"/>
      <c r="X289" s="182"/>
      <c r="Y289" s="183"/>
      <c r="Z289" s="123"/>
      <c r="AA289" s="176"/>
      <c r="AB289" s="176"/>
      <c r="AC289" s="176"/>
      <c r="AD289" s="176"/>
      <c r="AE289" s="176"/>
      <c r="AF289" s="176"/>
      <c r="AG289" s="127" t="str">
        <f t="shared" si="128"/>
        <v/>
      </c>
      <c r="AH289" s="127" t="str">
        <f t="shared" si="129"/>
        <v/>
      </c>
      <c r="AI289" s="370"/>
      <c r="AJ289" s="635"/>
      <c r="AK289" s="619" t="str">
        <f t="shared" si="130"/>
        <v/>
      </c>
      <c r="AL289" s="124" t="str">
        <f t="shared" si="110"/>
        <v/>
      </c>
      <c r="AM289" s="124" t="str">
        <f t="shared" si="111"/>
        <v/>
      </c>
      <c r="AN289" s="124" t="str">
        <f t="shared" si="112"/>
        <v/>
      </c>
      <c r="AO289" s="124" t="str">
        <f t="shared" si="113"/>
        <v/>
      </c>
      <c r="AP289" s="184"/>
      <c r="AQ289" s="182"/>
      <c r="AR289" s="182"/>
      <c r="AS289" s="182"/>
      <c r="AT289" s="182"/>
      <c r="AU289" s="127" t="str">
        <f t="shared" si="114"/>
        <v/>
      </c>
      <c r="AV289" s="354"/>
      <c r="AW289" s="127" t="str">
        <f t="shared" si="115"/>
        <v/>
      </c>
      <c r="AX289" s="144" t="str">
        <f t="shared" si="116"/>
        <v/>
      </c>
      <c r="AY289" s="182"/>
      <c r="AZ289" s="23"/>
      <c r="BA289" s="23"/>
      <c r="BB289" s="183"/>
      <c r="BC289" s="622"/>
      <c r="BD289" s="649" t="str">
        <f t="shared" si="131"/>
        <v/>
      </c>
      <c r="BE289" s="354"/>
      <c r="BF289" s="192" t="str">
        <f t="shared" si="132"/>
        <v/>
      </c>
      <c r="BG289" s="159"/>
      <c r="BH289" s="159"/>
      <c r="BI289" s="182"/>
      <c r="BJ289" s="194"/>
      <c r="BK289" s="194"/>
      <c r="BL289" s="194"/>
      <c r="BM289" s="127" t="str">
        <f t="shared" si="117"/>
        <v/>
      </c>
      <c r="BN289" s="194"/>
      <c r="BO289" s="178" t="str">
        <f t="shared" si="118"/>
        <v/>
      </c>
      <c r="BP289" s="191"/>
      <c r="BQ289" s="182"/>
      <c r="BR289" s="23"/>
      <c r="BS289" s="23"/>
      <c r="BT289" s="23"/>
      <c r="BU289" s="651"/>
      <c r="BV289" s="647"/>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633" t="str">
        <f t="shared" si="133"/>
        <v/>
      </c>
      <c r="DY289" s="736"/>
      <c r="DZ289" s="334"/>
      <c r="EA289" s="736"/>
      <c r="EB289" s="197"/>
      <c r="EC289" s="194"/>
      <c r="ED289" s="197"/>
      <c r="EE289" s="197"/>
      <c r="EF289" s="194"/>
      <c r="EG289" s="194"/>
      <c r="EH289" s="194"/>
      <c r="EI289" s="123" t="str">
        <f t="shared" si="119"/>
        <v/>
      </c>
      <c r="EJ289" s="194"/>
      <c r="EK289" s="620" t="str">
        <f t="shared" si="120"/>
        <v/>
      </c>
      <c r="EL289" s="756"/>
      <c r="EM289" s="620" t="str">
        <f t="shared" si="134"/>
        <v/>
      </c>
      <c r="EN289" s="733"/>
      <c r="EO289" s="163"/>
      <c r="EP289" s="163"/>
      <c r="EQ289" s="163"/>
      <c r="ER289" s="163"/>
      <c r="ES289" s="163"/>
      <c r="ET289" s="163"/>
      <c r="EU289" s="163"/>
      <c r="EV289" s="163"/>
      <c r="EW289" s="163"/>
      <c r="EX289" s="163"/>
      <c r="EY289" s="163"/>
      <c r="EZ289" s="163"/>
      <c r="FA289" s="163"/>
      <c r="FB289" s="163"/>
      <c r="FC289" s="742"/>
      <c r="FD289" s="648" t="str">
        <f t="shared" si="121"/>
        <v/>
      </c>
      <c r="FE289" s="183"/>
      <c r="FF289" s="201"/>
      <c r="FG289" s="201"/>
      <c r="FH289" s="201"/>
      <c r="FI289" s="201"/>
      <c r="FJ289" s="201"/>
      <c r="FK289" s="201"/>
      <c r="FL289" s="182"/>
      <c r="FM289" s="182"/>
      <c r="FN289" s="334"/>
      <c r="FO289" s="123" t="str">
        <f t="shared" si="122"/>
        <v/>
      </c>
      <c r="FP289" s="889" t="str">
        <f>IF(Table1[[#This Row],[Baumwollanteil (in %)]]&lt;&gt;"","05","")</f>
        <v/>
      </c>
      <c r="FQ289" s="999"/>
      <c r="FR289" s="179" t="str">
        <f t="shared" si="123"/>
        <v/>
      </c>
      <c r="FS289" s="175"/>
      <c r="FT289" s="175"/>
      <c r="FU289" s="175"/>
      <c r="FV289" s="745" t="str">
        <f t="shared" si="124"/>
        <v/>
      </c>
      <c r="FZ289" s="24"/>
      <c r="GA289" s="24"/>
      <c r="GC289" s="1010" t="str">
        <f>IF(Table1[[#This Row],[Global Trade Item Number (GTIN)]]="","",Table1[[#This Row],[Global Trade Item Number (GTIN)]])</f>
        <v/>
      </c>
      <c r="GD289" s="790" t="str">
        <f>IF(Table1[[#This Row],[WAWI-Nr./ Kreditoren-Nummer
(ASDV)]]&lt;&gt;"",Table1[[#This Row],[WAWI-Nr./ Kreditoren-Nummer
(ASDV)]],"")</f>
        <v/>
      </c>
      <c r="GE289" s="190"/>
      <c r="GF289" s="790" t="str">
        <f>IF(Table1[[#This Row],[Gültig ab (Datum)]]&lt;&gt;"","31.12.9999","")</f>
        <v/>
      </c>
      <c r="GG289" s="190"/>
      <c r="GH289" s="190"/>
      <c r="GI289" s="616"/>
      <c r="GJ289" s="765"/>
      <c r="GK289" s="763"/>
      <c r="GL289" s="617"/>
      <c r="GM289" s="617"/>
      <c r="GN289" s="617"/>
      <c r="GO289" s="617"/>
      <c r="GP289" s="617"/>
      <c r="GQ289" s="775"/>
      <c r="GR289" s="771"/>
      <c r="GS289" s="159"/>
      <c r="GT289" s="610"/>
      <c r="GU289" s="610"/>
      <c r="GV289" s="610"/>
      <c r="GW289" s="610"/>
      <c r="GX289" s="610"/>
      <c r="GY289" s="610"/>
      <c r="GZ289" s="610"/>
      <c r="HA289" s="610"/>
      <c r="HB289" s="771"/>
      <c r="HC289" s="610"/>
      <c r="HD289" s="610"/>
      <c r="HE289" s="610"/>
      <c r="HF289" s="610"/>
      <c r="HG289" s="610"/>
      <c r="HH289" s="610"/>
      <c r="HI289" s="610"/>
      <c r="HJ289" s="610"/>
      <c r="HK289" s="610"/>
      <c r="HL289" s="771"/>
      <c r="HM289" s="610"/>
      <c r="HN289" s="610"/>
      <c r="HO289" s="610"/>
      <c r="HP289" s="610"/>
      <c r="HQ289" s="610"/>
      <c r="HR289" s="610"/>
      <c r="HS289" s="610"/>
      <c r="HT289" s="610"/>
      <c r="HU289" s="610"/>
      <c r="HV289" s="771"/>
      <c r="HW289" s="610"/>
      <c r="HX289" s="610"/>
      <c r="HY289" s="610"/>
      <c r="HZ289" s="610"/>
      <c r="IA289" s="610"/>
      <c r="IB289" s="610"/>
      <c r="IC289" s="610"/>
      <c r="ID289" s="610"/>
      <c r="IE289" s="610"/>
      <c r="IF289" s="610"/>
      <c r="IG289" s="771"/>
      <c r="IH289" s="610"/>
      <c r="II289" s="610"/>
      <c r="IJ289" s="610"/>
      <c r="IK289" s="610"/>
      <c r="IL289" s="610"/>
      <c r="IM289" s="610"/>
      <c r="IN289" s="610"/>
      <c r="IO289" s="610"/>
      <c r="IP289" s="610"/>
      <c r="IQ289" s="610"/>
      <c r="IR289" s="771"/>
      <c r="IS289" s="610"/>
      <c r="IT289" s="610"/>
      <c r="IU289" s="610"/>
      <c r="IV289" s="610"/>
      <c r="IW289" s="610"/>
      <c r="IX289" s="610"/>
      <c r="IY289" s="610"/>
      <c r="IZ289" s="610"/>
      <c r="JA289" s="610"/>
      <c r="JB289" s="610"/>
      <c r="JC289" s="771"/>
      <c r="JD289" s="610"/>
      <c r="JE289" s="610"/>
      <c r="JF289" s="610"/>
      <c r="JG289" s="610"/>
      <c r="JH289" s="610"/>
      <c r="JI289" s="610"/>
      <c r="JJ289" s="610"/>
      <c r="JK289" s="610"/>
      <c r="JL289" s="610"/>
      <c r="JM289" s="827"/>
      <c r="JN289" s="771"/>
      <c r="JO289" s="610"/>
      <c r="JP289" s="610"/>
      <c r="JQ289" s="610"/>
      <c r="JR289" s="610"/>
      <c r="JS289" s="610"/>
      <c r="JT289" s="610"/>
      <c r="JU289" s="610"/>
      <c r="JV289" s="610"/>
      <c r="JW289" s="610"/>
      <c r="JX289" s="610"/>
      <c r="JY289" s="771"/>
      <c r="JZ289" s="610"/>
      <c r="KA289" s="610"/>
      <c r="KB289" s="610"/>
      <c r="KC289" s="610"/>
      <c r="KD289" s="610"/>
      <c r="KE289" s="610"/>
      <c r="KF289" s="610"/>
      <c r="KG289" s="610"/>
      <c r="KH289" s="610"/>
      <c r="KI289" s="610"/>
      <c r="KL289" s="803" t="str">
        <f>IF(Table1[[#This Row],[GTIN]]&lt;&gt;"",Table1[[#This Row],[GTIN]],"")</f>
        <v/>
      </c>
      <c r="KM289" s="804" t="str">
        <f>Table1[[#This Row],[Kreditor]]</f>
        <v/>
      </c>
      <c r="KN289" s="805" t="str">
        <f>IF(Table1[[#This Row],[Gültig ab (Datum)]]&lt;&gt;"",Table1[[#This Row],[Gültig ab (Datum)]],"")</f>
        <v/>
      </c>
      <c r="KO289" s="805" t="str">
        <f>Table1[[#This Row],[Gültig bis]]</f>
        <v/>
      </c>
      <c r="KP289" s="818" t="str">
        <f>IF(Table1[[#This Row],[Artikel verpackt? 
(X=Ja)]]="","",Table1[[#This Row],[Artikel verpackt? 
(X=Ja)]])</f>
        <v/>
      </c>
      <c r="KQ289" s="806" t="str">
        <f>IF(Table1[[#This Row],[Verpackung recyclingfähig?
(X=Ja)]]="","",Table1[[#This Row],[Verpackung recyclingfähig?
(X=Ja)]])</f>
        <v/>
      </c>
      <c r="KR289" s="807"/>
      <c r="KS289" s="808"/>
      <c r="KT289" s="809"/>
      <c r="KU289" s="809"/>
      <c r="KV289" s="809"/>
      <c r="KW289" s="809"/>
      <c r="KX289" s="809"/>
      <c r="KY289" s="809"/>
      <c r="KZ289" s="810"/>
      <c r="LA289" s="811" t="str">
        <f>IF(Table1[[#This Row],[Hauptkörper - B1 - Art]]="","",VLOOKUP(Table1[[#This Row],[Hauptkörper - B1 - Art]],'DD FD'!B:C,2,FALSE))</f>
        <v/>
      </c>
      <c r="LB289" s="812" t="str">
        <f>IF(Table1[[#This Row],[Hauptkörper - B1 - Fraktion]]="","",VLOOKUP(Table1[[#This Row],[Hauptkörper - B1 - Fraktion]],'DD FD'!H:J,3,FALSE))</f>
        <v/>
      </c>
      <c r="LC289" s="809" t="str">
        <f>IF(Table1[[#This Row],[Hauptkörper - B1 - Gewicht
(in G)]]="","",Table1[[#This Row],[Hauptkörper - B1 - Gewicht
(in G)]])</f>
        <v/>
      </c>
      <c r="LD289" s="809" t="str">
        <f>IF(Table1[[#This Row],[Hauptkörper - B1 - Lizenzierungs-pflichtig? (X=Ja)]]="","",Table1[[#This Row],[Hauptkörper - B1 - Lizenzierungs-pflichtig? (X=Ja)]])</f>
        <v/>
      </c>
      <c r="LE289" s="812" t="str">
        <f>IF(Table1[[#This Row],[Hauptkörper - B1 - Virgin Material]]="","",VLOOKUP(Table1[[#This Row],[Hauptkörper - B1 - Virgin Material]],'DD FD'!AJ:AK,2,FALSE))</f>
        <v/>
      </c>
      <c r="LF289" s="813" t="str">
        <f>IF(Table1[[#This Row],[Hauptkörper - B1 - Virgin Material Anteil (in %)]]="","",Table1[[#This Row],[Hauptkörper - B1 - Virgin Material Anteil (in %)]])</f>
        <v/>
      </c>
      <c r="LG289" s="812" t="str">
        <f>IF(Table1[[#This Row],[Hauptkörper - B1 - Recyceltes Material]]="","",VLOOKUP(Table1[[#This Row],[Hauptkörper - B1 - Recyceltes Material]],'DD FD'!AL:AM,2,FALSE))</f>
        <v/>
      </c>
      <c r="LH289" s="813" t="str">
        <f>IF(Table1[[#This Row],[Hauptkörper - B1 - Recyceltes Material Anteil (in %)]]="","",Table1[[#This Row],[Hauptkörper - B1 - Recyceltes Material Anteil (in %)]])</f>
        <v/>
      </c>
      <c r="LI289" s="814" t="str">
        <f>IF(Table1[[#This Row],[Hauptkörper - B1 - Beschichtung]]="","",VLOOKUP(Table1[[#This Row],[Hauptkörper - B1 - Beschichtung]],'DD FD'!AE:AF,2,FALSE))</f>
        <v/>
      </c>
      <c r="LJ289" s="815" t="str">
        <f>IF(Table1[[#This Row],[Hauptkörper - B1 - Beschichtung Anteil (in %)]]="","",Table1[[#This Row],[Hauptkörper - B1 - Beschichtung Anteil (in %)]])</f>
        <v/>
      </c>
      <c r="LK289" s="811" t="str">
        <f>IF(Table1[[#This Row],[Hauptkörper - B2 - Art]]="","",VLOOKUP(Table1[[#This Row],[Hauptkörper - B2 - Art]],'DD FD'!B:C,2,FALSE))</f>
        <v/>
      </c>
      <c r="LL289" s="812" t="str">
        <f>IF(Table1[[#This Row],[Hauptkörper - B2 - Fraktion]]="","",VLOOKUP(Table1[[#This Row],[Hauptkörper - B2 - Fraktion]],'DD FD'!H:J,3,FALSE))</f>
        <v/>
      </c>
      <c r="LM289" s="809" t="str">
        <f>IF(Table1[[#This Row],[Hauptkörper - B2 - Gewicht
(in G)]]="","",Table1[[#This Row],[Hauptkörper - B2 - Gewicht
(in G)]])</f>
        <v/>
      </c>
      <c r="LN289" s="809" t="str">
        <f>IF(Table1[[#This Row],[Hauptkörper - B2 - Lizenzierungs-pflichtig? (X=Ja)]]="","",Table1[[#This Row],[Hauptkörper - B2 - Lizenzierungs-pflichtig? (X=Ja)]])</f>
        <v/>
      </c>
      <c r="LO289" s="812" t="str">
        <f>IF(Table1[[#This Row],[Hauptkörper - B2 - Virgin Material]]="","",VLOOKUP(Table1[[#This Row],[Hauptkörper - B2 - Virgin Material]],'DD FD'!AJ:AK,2,FALSE))</f>
        <v/>
      </c>
      <c r="LP289" s="813" t="str">
        <f>IF(Table1[[#This Row],[Hauptkörper - B2 - Virgin Material Anteil (in %)]]="","",Table1[[#This Row],[Hauptkörper - B2 - Virgin Material Anteil (in %)]])</f>
        <v/>
      </c>
      <c r="LQ289" s="812" t="str">
        <f>IF(Table1[[#This Row],[Hauptkörper - B2 - Recyceltes Material]]="","",VLOOKUP(Table1[[#This Row],[Hauptkörper - B2 - Recyceltes Material]],'DD FD'!AL:AM,2,FALSE))</f>
        <v/>
      </c>
      <c r="LR289" s="813" t="str">
        <f>IF(Table1[[#This Row],[Hauptkörper - B2 - Recyceltes Material Anteil (in %)]]="","",Table1[[#This Row],[Hauptkörper - B2 - Recyceltes Material Anteil (in %)]])</f>
        <v/>
      </c>
      <c r="LS289" s="812" t="str">
        <f>IF(Table1[[#This Row],[Hauptkörper - B2 - Beschichtung]]="","",VLOOKUP(Table1[[#This Row],[Hauptkörper - B2 - Beschichtung]],'DD FD'!AE:AF,2,FALSE))</f>
        <v/>
      </c>
      <c r="LT289" s="815" t="str">
        <f>IF(Table1[[#This Row],[Hauptkörper - B2 - Beschichtung Anteil (in %)]]="","",Table1[[#This Row],[Hauptkörper - B2 - Beschichtung Anteil (in %)]])</f>
        <v/>
      </c>
      <c r="LU289" s="811" t="str">
        <f>IF(Table1[[#This Row],[Hauptkörper - B3 - Art]]="","",VLOOKUP(Table1[[#This Row],[Hauptkörper - B3 - Art]],'DD FD'!B:C,2,FALSE))</f>
        <v/>
      </c>
      <c r="LV289" s="812" t="str">
        <f>IF(Table1[[#This Row],[Hauptkörper - B3 - Fraktion]]="","",VLOOKUP(Table1[[#This Row],[Hauptkörper - B3 - Fraktion]],'DD FD'!H:J,3,FALSE))</f>
        <v/>
      </c>
      <c r="LW289" s="809" t="str">
        <f>IF(Table1[[#This Row],[Hauptkörper - B3 - Gewicht
(in G)]]="","",Table1[[#This Row],[Hauptkörper - B3 - Gewicht
(in G)]])</f>
        <v/>
      </c>
      <c r="LX289" s="809" t="str">
        <f>IF(Table1[[#This Row],[Hauptkörper - B3 - Lizenzierungs-pflichtig? (X=Ja)]]="","",Table1[[#This Row],[Hauptkörper - B3 - Lizenzierungs-pflichtig? (X=Ja)]])</f>
        <v/>
      </c>
      <c r="LY289" s="812" t="str">
        <f>IF(Table1[[#This Row],[Hauptkörper - B3 - Virgin Material]]="","",VLOOKUP(Table1[[#This Row],[Hauptkörper - B3 - Virgin Material]],'DD FD'!AJ:AK,2,FALSE))</f>
        <v/>
      </c>
      <c r="LZ289" s="813" t="str">
        <f>IF(Table1[[#This Row],[Hauptkörper - B3 - Virgin Material Anteil (in %)]]="","",Table1[[#This Row],[Hauptkörper - B3 - Virgin Material Anteil (in %)]])</f>
        <v/>
      </c>
      <c r="MA289" s="812" t="str">
        <f>IF(Table1[[#This Row],[Hauptkörper - B3 - Recyceltes Material]]="","",VLOOKUP(Table1[[#This Row],[Hauptkörper - B3 - Recyceltes Material]],'DD FD'!AL:AM,2,FALSE))</f>
        <v/>
      </c>
      <c r="MB289" s="813" t="str">
        <f>IF(Table1[[#This Row],[Hauptkörper - B3 - Recyceltes Material Anteil (in %)]]="","",Table1[[#This Row],[Hauptkörper - B3 - Recyceltes Material Anteil (in %)]])</f>
        <v/>
      </c>
      <c r="MC289" s="812" t="str">
        <f>IF(Table1[[#This Row],[Hauptkörper - B3 - Beschichtung]]="","",VLOOKUP(Table1[[#This Row],[Hauptkörper - B3 - Beschichtung]],'DD FD'!AE:AF,2,FALSE))</f>
        <v/>
      </c>
      <c r="MD289" s="815" t="str">
        <f>IF(Table1[[#This Row],[Hauptkörper - B3 - Beschichtung Anteil (in %)]]="","",Table1[[#This Row],[Hauptkörper - B3 - Beschichtung Anteil (in %)]])</f>
        <v/>
      </c>
      <c r="ME289" s="811" t="str">
        <f>IF(Table1[[#This Row],[Verschluss - B1 - Art]]="","",VLOOKUP(Table1[[#This Row],[Verschluss - B1 - Art]],'DD FD'!D:E,2,FALSE))</f>
        <v/>
      </c>
      <c r="MF289" s="812" t="str">
        <f>IF(Table1[[#This Row],[Verschluss - B1 - Fraktion]]="","",VLOOKUP(Table1[[#This Row],[Verschluss - B1 - Fraktion]],'DD FD'!H:J,3,FALSE))</f>
        <v/>
      </c>
      <c r="MG289" s="809" t="str">
        <f>IF(Table1[[#This Row],[Verschluss - B1 - Gewicht (in G)]]="","",Table1[[#This Row],[Verschluss - B1 - Gewicht (in G)]])</f>
        <v/>
      </c>
      <c r="MH289" s="809" t="str">
        <f>IF(Table1[[#This Row],[Verschluss - B1 - Lizenzierungs-pflichtig? (X=Ja)]]="","",Table1[[#This Row],[Verschluss - B1 - Lizenzierungs-pflichtig? (X=Ja)]])</f>
        <v/>
      </c>
      <c r="MI289" s="809" t="str">
        <f>IF(Table1[[#This Row],[Verschluss - B1 - Trennbar vom Hauptkörper? (X=Ja)]]="","",Table1[[#This Row],[Verschluss - B1 - Trennbar vom Hauptkörper? (X=Ja)]])</f>
        <v/>
      </c>
      <c r="MJ289" s="812" t="str">
        <f>IF(Table1[[#This Row],[Verschluss - B1 - Virgin Material]]="","",VLOOKUP(Table1[[#This Row],[Verschluss - B1 - Virgin Material]],'DD FD'!AJ:AK,2,FALSE))</f>
        <v/>
      </c>
      <c r="MK289" s="813" t="str">
        <f>IF(Table1[[#This Row],[Verschluss - B1 - Virgin Material Anteil (in %)]]="","",Table1[[#This Row],[Verschluss - B1 - Virgin Material Anteil (in %)]])</f>
        <v/>
      </c>
      <c r="ML289" s="812" t="str">
        <f>IF(Table1[[#This Row],[Verschluss - B1 - Recyceltes Material]]="","",VLOOKUP(Table1[[#This Row],[Verschluss - B1 - Recyceltes Material]],'DD FD'!AL:AM,2,FALSE))</f>
        <v/>
      </c>
      <c r="MM289" s="813" t="str">
        <f>IF(Table1[[#This Row],[Verschluss - B1 - Recyceltes Material Anteil (in %)]]="","",Table1[[#This Row],[Verschluss - B1 - Recyceltes Material Anteil (in %)]])</f>
        <v/>
      </c>
      <c r="MN289" s="812" t="str">
        <f>IF(Table1[[#This Row],[Verschluss - B1 - Beschichtung]]="","",VLOOKUP(Table1[[#This Row],[Verschluss - B1 - Beschichtung]],'DD FD'!AE:AF,2,FALSE))</f>
        <v/>
      </c>
      <c r="MO289" s="815" t="str">
        <f>IF(Table1[[#This Row],[Verschluss - B1 - Beschichtung Anteil (in %)]]="","",Table1[[#This Row],[Verschluss - B1 - Beschichtung Anteil (in %)]])</f>
        <v/>
      </c>
      <c r="MP289" s="811" t="str">
        <f>IF(Table1[[#This Row],[Verschluss - B2 - Art]]="","",VLOOKUP(Table1[[#This Row],[Verschluss - B2 - Art]],'DD FD'!D:E,2,FALSE))</f>
        <v/>
      </c>
      <c r="MQ289" s="812" t="str">
        <f>IF(Table1[[#This Row],[Verschluss - B2 - Fraktion]]="","",VLOOKUP(Table1[[#This Row],[Verschluss - B2 - Fraktion]],'DD FD'!H:J,3,FALSE))</f>
        <v/>
      </c>
      <c r="MR289" s="809" t="str">
        <f>IF(Table1[[#This Row],[Verschluss - B2 - Gewicht (in G)]]="","",Table1[[#This Row],[Verschluss - B2 - Gewicht (in G)]])</f>
        <v/>
      </c>
      <c r="MS289" s="809" t="str">
        <f>IF(Table1[[#This Row],[Verschluss - B2 - Lizenzierungs-pflichtig? (X=Ja)]]="","",Table1[[#This Row],[Verschluss - B2 - Lizenzierungs-pflichtig? (X=Ja)]])</f>
        <v/>
      </c>
      <c r="MT289" s="809" t="str">
        <f>IF(Table1[[#This Row],[Verschluss - B2 - Trennbar vom Hauptkörper? (X=Ja)]]="","",Table1[[#This Row],[Verschluss - B2 - Trennbar vom Hauptkörper? (X=Ja)]])</f>
        <v/>
      </c>
      <c r="MU289" s="812" t="str">
        <f>IF(Table1[[#This Row],[Verschluss - B2 - Virgin Material]]="","",VLOOKUP(Table1[[#This Row],[Verschluss - B2 - Virgin Material]],'DD FD'!AJ:AK,2,FALSE))</f>
        <v/>
      </c>
      <c r="MV289" s="813" t="str">
        <f>IF(Table1[[#This Row],[Verschluss - B2 - Virgin Material Anteil (in %)]]="","",Table1[[#This Row],[Verschluss - B2 - Virgin Material Anteil (in %)]])</f>
        <v/>
      </c>
      <c r="MW289" s="812" t="str">
        <f>IF(Table1[[#This Row],[Verschluss - B2 - Recyceltes Material]]="","",VLOOKUP(Table1[[#This Row],[Verschluss - B2 - Recyceltes Material]],'DD FD'!AL:AM,2,FALSE))</f>
        <v/>
      </c>
      <c r="MX289" s="813" t="str">
        <f>IF(Table1[[#This Row],[Verschluss - B2 - Recyceltes Material Anteil (in %)]]="","",Table1[[#This Row],[Verschluss - B2 - Recyceltes Material Anteil (in %)]])</f>
        <v/>
      </c>
      <c r="MY289" s="812" t="str">
        <f>IF(Table1[[#This Row],[Verschluss - B2 - Beschichtung]]="","",VLOOKUP(Table1[[#This Row],[Verschluss - B2 - Beschichtung]],'DD FD'!AE:AF,2,FALSE))</f>
        <v/>
      </c>
      <c r="MZ289" s="815" t="str">
        <f>IF(Table1[[#This Row],[Verschluss - B2 - Beschichtung Anteil (in %)]]="","",Table1[[#This Row],[Verschluss - B2 - Beschichtung Anteil (in %)]])</f>
        <v/>
      </c>
      <c r="NA289" s="811" t="str">
        <f>IF(Table1[[#This Row],[Verschluss - B3 - Art]]="","",VLOOKUP(Table1[[#This Row],[Verschluss - B3 - Art]],'DD FD'!D:E,2,FALSE))</f>
        <v/>
      </c>
      <c r="NB289" s="812" t="str">
        <f>IF(Table1[[#This Row],[Verschluss - B3 - Fraktion]]="","",VLOOKUP(Table1[[#This Row],[Verschluss - B3 - Fraktion]],'DD FD'!H:J,3,FALSE))</f>
        <v/>
      </c>
      <c r="NC289" s="809" t="str">
        <f>IF(Table1[[#This Row],[Verschluss - B3 - Gewicht (in G)]]="","",Table1[[#This Row],[Verschluss - B3 - Gewicht (in G)]])</f>
        <v/>
      </c>
      <c r="ND289" s="809" t="str">
        <f>IF(Table1[[#This Row],[Verschluss - B3 - Lizenzierungs-pflichtig? (X=Ja)]]="","",Table1[[#This Row],[Verschluss - B3 - Lizenzierungs-pflichtig? (X=Ja)]])</f>
        <v/>
      </c>
      <c r="NE289" s="809" t="str">
        <f>IF(Table1[[#This Row],[Verschluss - B3 - Trennbar vom Hauptkörper? (X=Ja)]]="","",Table1[[#This Row],[Verschluss - B3 - Trennbar vom Hauptkörper? (X=Ja)]])</f>
        <v/>
      </c>
      <c r="NF289" s="812" t="str">
        <f>IF(Table1[[#This Row],[Verschluss - B3 - Virgin Material]]="","",VLOOKUP(Table1[[#This Row],[Verschluss - B3 - Virgin Material]],'DD FD'!AJ:AK,2,FALSE))</f>
        <v/>
      </c>
      <c r="NG289" s="813" t="str">
        <f>IF(Table1[[#This Row],[Verschluss - B3 - Virgin Material Anteil (in %)]]="","",Table1[[#This Row],[Verschluss - B3 - Virgin Material Anteil (in %)]])</f>
        <v/>
      </c>
      <c r="NH289" s="812" t="str">
        <f>IF(Table1[[#This Row],[Verschluss - B3 - Recyceltes Material]]="","",VLOOKUP(Table1[[#This Row],[Verschluss - B3 - Recyceltes Material]],'DD FD'!AL:AM,2,FALSE))</f>
        <v/>
      </c>
      <c r="NI289" s="813" t="str">
        <f>IF(Table1[[#This Row],[Verschluss - B3 - Recyceltes Material Anteil (in %)]]="","",Table1[[#This Row],[Verschluss - B3 - Recyceltes Material Anteil (in %)]])</f>
        <v/>
      </c>
      <c r="NJ289" s="812" t="str">
        <f>IF(Table1[[#This Row],[Verschluss - B3 - Beschichtung]]="","",VLOOKUP(Table1[[#This Row],[Verschluss - B3 - Beschichtung]],'DD FD'!AE:AF,2,FALSE))</f>
        <v/>
      </c>
      <c r="NK289" s="815" t="str">
        <f>IF(Table1[[#This Row],[Verschluss - B3 - Beschichtung Anteil (in %)]]="","",Table1[[#This Row],[Verschluss - B3 - Beschichtung Anteil (in %)]])</f>
        <v/>
      </c>
      <c r="NL289" s="811" t="str">
        <f>IF(Table1[[#This Row],[Etikett - B1 - Art]]="","",VLOOKUP(Table1[[#This Row],[Etikett - B1 - Art]],'DD FD'!F:G,2,FALSE))</f>
        <v/>
      </c>
      <c r="NM289" s="812" t="str">
        <f>IF(Table1[[#This Row],[Etikett - B1 - Fraktion]]="","",VLOOKUP(Table1[[#This Row],[Etikett - B1 - Fraktion]],'DD FD'!H:J,3,FALSE))</f>
        <v/>
      </c>
      <c r="NN289" s="809" t="str">
        <f>IF(Table1[[#This Row],[Etikett - B1 - Gewicht (in G)]]="","",Table1[[#This Row],[Etikett - B1 - Gewicht (in G)]])</f>
        <v/>
      </c>
      <c r="NO289" s="809" t="str">
        <f>IF(Table1[[#This Row],[Etikett - B1 - Lizenzierungs-pflichtig? (X=Ja)]]="","",Table1[[#This Row],[Etikett - B1 - Lizenzierungs-pflichtig? (X=Ja)]])</f>
        <v/>
      </c>
      <c r="NP289" s="809" t="str">
        <f>IF(Table1[[#This Row],[Etikett - B1 - Trennbar vom Hauptkörper? (X=Ja)]]="","",Table1[[#This Row],[Etikett - B1 - Trennbar vom Hauptkörper? (X=Ja)]])</f>
        <v/>
      </c>
      <c r="NQ289" s="812" t="str">
        <f>IF(Table1[[#This Row],[Etikett - B1 - Virgin Material]]="","",VLOOKUP(Table1[[#This Row],[Etikett - B1 - Virgin Material]],'DD FD'!AJ:AK,2,FALSE))</f>
        <v/>
      </c>
      <c r="NR289" s="813" t="str">
        <f>IF(Table1[[#This Row],[Etikett - B1 - Virgin Material Anteil (in %)]]="","",Table1[[#This Row],[Etikett - B1 - Virgin Material Anteil (in %)]])</f>
        <v/>
      </c>
      <c r="NS289" s="812" t="str">
        <f>IF(Table1[[#This Row],[Etikett - B1 - Recyceltes Material]]="","",VLOOKUP(Table1[[#This Row],[Etikett - B1 - Recyceltes Material]],'DD FD'!AL:AM,2,FALSE))</f>
        <v/>
      </c>
      <c r="NT289" s="813" t="str">
        <f>IF(Table1[[#This Row],[Etikett - B1 - Recyceltes Material Anteil (in %)]]="","",Table1[[#This Row],[Etikett - B1 - Recyceltes Material Anteil (in %)]])</f>
        <v/>
      </c>
      <c r="NU289" s="812" t="str">
        <f>IF(Table1[[#This Row],[Etikett - B1 - Beschichtung]]="","",VLOOKUP(Table1[[#This Row],[Etikett - B1 - Beschichtung]],'DD FD'!AE:AF,2,FALSE))</f>
        <v/>
      </c>
      <c r="NV289" s="815" t="str">
        <f>IF(Table1[[#This Row],[Etikett - B1 - Beschichtung Anteil (in %)]]="","",Table1[[#This Row],[Etikett - B1 - Beschichtung Anteil (in %)]])</f>
        <v/>
      </c>
      <c r="NW289" s="811" t="str">
        <f>IF(Table1[[#This Row],[Etikett - B2 - Art]]="","",VLOOKUP(Table1[[#This Row],[Etikett - B2 - Art]],'DD FD'!F:G,2,FALSE))</f>
        <v/>
      </c>
      <c r="NX289" s="812" t="str">
        <f>IF(Table1[[#This Row],[Etikett - B2 - Fraktion]]="","",VLOOKUP(Table1[[#This Row],[Etikett - B2 - Fraktion]],'DD FD'!H:J,3,FALSE))</f>
        <v/>
      </c>
      <c r="NY289" s="809" t="str">
        <f>IF(Table1[[#This Row],[Etikett - B2 - Gewicht (in G)]]="","",Table1[[#This Row],[Etikett - B2 - Gewicht (in G)]])</f>
        <v/>
      </c>
      <c r="NZ289" s="809" t="str">
        <f>IF(Table1[[#This Row],[Etikett - B2 - Lizenzierungs-pflichtig? (X=Ja)]]="","",Table1[[#This Row],[Etikett - B2 - Lizenzierungs-pflichtig? (X=Ja)]])</f>
        <v/>
      </c>
      <c r="OA289" s="809" t="str">
        <f>IF(Table1[[#This Row],[Etikett - B2 - Trennbar vom Hauptkörper? (X=Ja)]]="","",Table1[[#This Row],[Etikett - B2 - Trennbar vom Hauptkörper? (X=Ja)]])</f>
        <v/>
      </c>
      <c r="OB289" s="812" t="str">
        <f>IF(Table1[[#This Row],[Etikett - B2 - Virgin Material]]="","",VLOOKUP(Table1[[#This Row],[Etikett - B2 - Virgin Material]],'DD FD'!AJ:AK,2,FALSE))</f>
        <v/>
      </c>
      <c r="OC289" s="813" t="str">
        <f>IF(Table1[[#This Row],[Etikett - B2 - Virgin Material Anteil (in %)]]="","",Table1[[#This Row],[Etikett - B2 - Virgin Material Anteil (in %)]])</f>
        <v/>
      </c>
      <c r="OD289" s="812" t="str">
        <f>IF(Table1[[#This Row],[Etikett - B2 - Recyceltes Material]]="","",VLOOKUP(Table1[[#This Row],[Etikett - B2 - Recyceltes Material]],'DD FD'!AL:AM,2,FALSE))</f>
        <v/>
      </c>
      <c r="OE289" s="813" t="str">
        <f>IF(Table1[[#This Row],[Etikett - B2 - Recyceltes Material Anteil (in %)]]="","",Table1[[#This Row],[Etikett - B2 - Recyceltes Material Anteil (in %)]])</f>
        <v/>
      </c>
      <c r="OF289" s="812" t="str">
        <f>IF(Table1[[#This Row],[Etikett - B2 - Beschichtung]]="","",VLOOKUP(Table1[[#This Row],[Etikett - B2 - Beschichtung]],'DD FD'!AE:AF,2,FALSE))</f>
        <v/>
      </c>
      <c r="OG289" s="815" t="str">
        <f>IF(Table1[[#This Row],[Etikett - B2 - Beschichtung Anteil (in %)]]="","",Table1[[#This Row],[Etikett - B2 - Beschichtung Anteil (in %)]])</f>
        <v/>
      </c>
      <c r="OH289" s="811" t="str">
        <f>IF(Table1[[#This Row],[Etikett - B3 - Art]]="","",VLOOKUP(Table1[[#This Row],[Etikett - B3 - Art]],'DD FD'!F:G,2,FALSE))</f>
        <v/>
      </c>
      <c r="OI289" s="812" t="str">
        <f>IF(Table1[[#This Row],[Etikett - B3 - Fraktion]]="","",VLOOKUP(Table1[[#This Row],[Etikett - B3 - Fraktion]],'DD FD'!H:J,3,FALSE))</f>
        <v/>
      </c>
      <c r="OJ289" s="809" t="str">
        <f>IF(Table1[[#This Row],[Etikett - B3 - Gewicht (in G)]]="","",Table1[[#This Row],[Etikett - B3 - Gewicht (in G)]])</f>
        <v/>
      </c>
      <c r="OK289" s="809" t="str">
        <f>IF(Table1[[#This Row],[Etikett - B3 - Lizenzierungs-pflichtig? (X=Ja)]]="","",Table1[[#This Row],[Etikett - B3 - Lizenzierungs-pflichtig? (X=Ja)]])</f>
        <v/>
      </c>
      <c r="OL289" s="809" t="str">
        <f>IF(Table1[[#This Row],[Etikett - B3 - Trennbar vom Hauptkörper? (X=Ja)]]="","",Table1[[#This Row],[Etikett - B3 - Trennbar vom Hauptkörper? (X=Ja)]])</f>
        <v/>
      </c>
      <c r="OM289" s="812" t="str">
        <f>IF(Table1[[#This Row],[Etikett - B3 - Virgin Material]]="","",VLOOKUP(Table1[[#This Row],[Etikett - B3 - Virgin Material]],'DD FD'!AJ:AK,2,FALSE))</f>
        <v/>
      </c>
      <c r="ON289" s="813" t="str">
        <f>IF(Table1[[#This Row],[Etikett - B3 - Virgin Material Anteil (in %)]]="","",Table1[[#This Row],[Etikett - B3 - Virgin Material Anteil (in %)]])</f>
        <v/>
      </c>
      <c r="OO289" s="812" t="str">
        <f>IF(Table1[[#This Row],[Etikett - B3 - Recyceltes Material]]="","",VLOOKUP(Table1[[#This Row],[Etikett - B3 - Recyceltes Material]],'DD FD'!AL:AM,2,FALSE))</f>
        <v/>
      </c>
      <c r="OP289" s="813" t="str">
        <f>IF(Table1[[#This Row],[Etikett - B3 - Recyceltes Material Anteil (in %)]]="","",Table1[[#This Row],[Etikett - B3 - Recyceltes Material Anteil (in %)]])</f>
        <v/>
      </c>
      <c r="OQ289" s="812" t="str">
        <f>IF(Table1[[#This Row],[Etikett - B3 - Beschichtung]]="","",VLOOKUP(Table1[[#This Row],[Etikett - B3 - Beschichtung]],'DD FD'!AE:AF,2,FALSE))</f>
        <v/>
      </c>
      <c r="OR289" s="861" t="str">
        <f>IF(Table1[[#This Row],[Etikett - B3 - Beschichtung Anteil (in %)]]="","",Table1[[#This Row],[Etikett - B3 - Beschichtung Anteil (in %)]])</f>
        <v/>
      </c>
      <c r="OS289" s="866">
        <f>ROUNDUP(SUM(
IF(AND(LB289='DD FD'!$J$7,LD289='DD FD'!$AI$3),LC289,0),
IF(AND(LL289='DD FD'!$J$7,LN289='DD FD'!$AI$3),LM289,0),
IF(AND(LV289='DD FD'!$J$7,LX289='DD FD'!$AI$3),LW289,0),
IF(AND(MF289='DD FD'!$J$7,MH289='DD FD'!$AI$3),MG289,0),
IF(AND(MQ289='DD FD'!$J$7,MS289='DD FD'!$AI$3),MR289,0),
IF(AND(NB289='DD FD'!$J$7,ND289='DD FD'!$AI$3),NC289,0),
IF(AND(NM289='DD FD'!$J$7,NO289='DD FD'!$AI$3),NN289,0),
IF(AND(NX289='DD FD'!$J$7,NZ289='DD FD'!$AI$3),NY289,0),
IF(AND(OI289='DD FD'!$J$7,OK289='DD FD'!$AI$3),OJ289,0),
),2)</f>
        <v>0</v>
      </c>
      <c r="OT289" s="865">
        <f>ROUNDUP(SUM(
IF(AND(LB289='DD FD'!$J$6,LD289='DD FD'!$AI$3),LC289,0),
IF(AND(LL289='DD FD'!$J$6,LN289='DD FD'!$AI$3),LM289,0),
IF(AND(LV289='DD FD'!$J$6,LX289='DD FD'!$AI$3),LW289,0),
IF(AND(MF289='DD FD'!$J$6,MH289='DD FD'!$AI$3),MG289,0),
IF(AND(MQ289='DD FD'!$J$6,MS289='DD FD'!$AI$3),MR289,0),
IF(AND(NB289='DD FD'!$J$6,ND289='DD FD'!$AI$3),NC289,0),
IF(AND(NM289='DD FD'!$J$6,NO289='DD FD'!$AI$3),NN289,0),
IF(AND(NX289='DD FD'!$J$6,NZ289='DD FD'!$AI$3),NY289,0),
IF(AND(OI289='DD FD'!$J$6,OK289='DD FD'!$AI$3),OJ289,0),
),2)</f>
        <v>0</v>
      </c>
      <c r="OU289" s="865">
        <f>ROUNDUP(SUM(
IF(AND(LB289='DD FD'!$J$10,LD289='DD FD'!$AI$3),LC289,0),
IF(AND(LL289='DD FD'!$J$10,LN289='DD FD'!$AI$3),LM289,0),
IF(AND(LV289='DD FD'!$J$10,LX289='DD FD'!$AI$3),LW289,0),
IF(AND(MF289='DD FD'!$J$10,MH289='DD FD'!$AI$3),MG289,0),
IF(AND(MQ289='DD FD'!$J$10,MS289='DD FD'!$AI$3),MR289,0),
IF(AND(NB289='DD FD'!$J$10,ND289='DD FD'!$AI$3),NC289,0),
IF(AND(NM289='DD FD'!$J$10,NO289='DD FD'!$AI$3),NN289,0),
IF(AND(NX289='DD FD'!$J$10,NZ289='DD FD'!$AI$3),NY289,0),
IF(AND(OI289='DD FD'!$J$10,OK289='DD FD'!$AI$3),OJ289,0),
),2)</f>
        <v>0</v>
      </c>
      <c r="OV289" s="865">
        <f>ROUNDUP(SUM(
IF(AND(LB289='DD FD'!$J$8,LD289='DD FD'!$AI$3),LC289,0),
IF(AND(LL289='DD FD'!$J$8,LN289='DD FD'!$AI$3),LM289,0),
IF(AND(LV289='DD FD'!$J$8,LX289='DD FD'!$AI$3),LW289,0),
IF(AND(MF289='DD FD'!$J$8,MH289='DD FD'!$AI$3),MG289,0),
IF(AND(MQ289='DD FD'!$J$8,MS289='DD FD'!$AI$3),MR289,0),
IF(AND(NB289='DD FD'!$J$8,ND289='DD FD'!$AI$3),NC289,0),
IF(AND(NM289='DD FD'!$J$8,NO289='DD FD'!$AI$3),NN289,0),
IF(AND(NX289='DD FD'!$J$8,NZ289='DD FD'!$AI$3),NY289,0),
IF(AND(OI289='DD FD'!$J$8,OK289='DD FD'!$AI$3),OJ289,0),
),2)</f>
        <v>0</v>
      </c>
      <c r="OW289" s="865">
        <f>ROUNDUP(SUM(
IF(AND(LB289='DD FD'!$J$5,LD289='DD FD'!$AI$3),LC289,0),
IF(AND(LL289='DD FD'!$J$5,LN289='DD FD'!$AI$3),LM289,0),
IF(AND(LV289='DD FD'!$J$5,LX289='DD FD'!$AI$3),LW289,0),
IF(AND(MF289='DD FD'!$J$5,MH289='DD FD'!$AI$3),MG289,0),
IF(AND(MQ289='DD FD'!$J$5,MS289='DD FD'!$AI$3),MR289,0),
IF(AND(NB289='DD FD'!$J$5,ND289='DD FD'!$AI$3),NC289,0),
IF(AND(NM289='DD FD'!$J$5,NO289='DD FD'!$AI$3),NN289,0),
IF(AND(NX289='DD FD'!$J$5,NZ289='DD FD'!$AI$3),NY289,0),
IF(AND(OI289='DD FD'!$J$5,OK289='DD FD'!$AI$3),OJ289,0),
),2)</f>
        <v>0</v>
      </c>
      <c r="OX289" s="865">
        <f>ROUNDUP(SUM(
IF(AND(LB289='DD FD'!$J$9,LD289='DD FD'!$AI$3),LC289,0),
IF(AND(LL289='DD FD'!$J$9,LN289='DD FD'!$AI$3),LM289,0),
IF(AND(LV289='DD FD'!$J$9,LX289='DD FD'!$AI$3),LW289,0),
IF(AND(MF289='DD FD'!$J$9,MH289='DD FD'!$AI$3),MG289,0),
IF(AND(MQ289='DD FD'!$J$9,MS289='DD FD'!$AI$3),MR289,0),
IF(AND(NB289='DD FD'!$J$9,ND289='DD FD'!$AI$3),NC289,0),
IF(AND(NM289='DD FD'!$J$9,NO289='DD FD'!$AI$3),NN289,0),
IF(AND(NX289='DD FD'!$J$9,NZ289='DD FD'!$AI$3),NY289,0),
IF(AND(OI289='DD FD'!$J$9,OK289='DD FD'!$AI$3),OJ289,0),
),2)</f>
        <v>0</v>
      </c>
      <c r="OY289" s="865">
        <f>ROUNDUP(SUM(
IF(AND(LB289='DD FD'!$J$4,LD289='DD FD'!$AI$3),LC289,0),
IF(AND(LL289='DD FD'!$J$4,LN289='DD FD'!$AI$3),LM289,0),
IF(AND(LV289='DD FD'!$J$4,LX289='DD FD'!$AI$3),LW289,0),
IF(AND(MF289='DD FD'!$J$4,MH289='DD FD'!$AI$3),MG289,0),
IF(AND(MQ289='DD FD'!$J$4,MS289='DD FD'!$AI$3),MR289,0),
IF(AND(NB289='DD FD'!$J$4,ND289='DD FD'!$AI$3),NC289,0),
IF(AND(NM289='DD FD'!$J$4,NO289='DD FD'!$AI$3),NN289,0),
IF(AND(NX289='DD FD'!$J$4,NZ289='DD FD'!$AI$3),NY289,0),
IF(AND(OI289='DD FD'!$J$4,OK289='DD FD'!$AI$3),OJ289,0),
),2)</f>
        <v>0</v>
      </c>
      <c r="OZ289" s="867">
        <f>ROUNDUP(SUM(
IF(AND(LB289='DD FD'!$J$11,LD289='DD FD'!$AI$3),LC289,0),
IF(AND(LL289='DD FD'!$J$11,LN289='DD FD'!$AI$3),LM289,0),
IF(AND(LV289='DD FD'!$J$11,LX289='DD FD'!$AI$3),LW289,0),
IF(AND(MF289='DD FD'!$J$11,MH289='DD FD'!$AI$3),MG289,0),
IF(AND(MQ289='DD FD'!$J$11,MS289='DD FD'!$AI$3),MR289,0),
IF(AND(NB289='DD FD'!$J$11,ND289='DD FD'!$AI$3),NC289,0),
IF(AND(NM289='DD FD'!$J$11,NO289='DD FD'!$AI$3),NN289,0),
IF(AND(NX289='DD FD'!$J$11,NZ289='DD FD'!$AI$3),NY289,0),
IF(AND(OI289='DD FD'!$J$11,OK289='DD FD'!$AI$3),OJ289,0),
),2)</f>
        <v>0</v>
      </c>
    </row>
    <row r="290" spans="1:416">
      <c r="A290" s="663"/>
      <c r="B290" s="182"/>
      <c r="C290" s="282"/>
      <c r="D290" s="282"/>
      <c r="E290" s="183"/>
      <c r="F290" s="355"/>
      <c r="G290" s="359"/>
      <c r="H290" s="664"/>
      <c r="I290" s="173"/>
      <c r="J290" s="161" t="str">
        <f t="shared" si="108"/>
        <v/>
      </c>
      <c r="K290" s="633" t="str">
        <f t="shared" si="125"/>
        <v/>
      </c>
      <c r="L290" s="636"/>
      <c r="M290" s="124" t="str">
        <f t="shared" si="126"/>
        <v/>
      </c>
      <c r="N290" s="125" t="str">
        <f t="shared" si="109"/>
        <v/>
      </c>
      <c r="O290" s="175"/>
      <c r="P290" s="175"/>
      <c r="Q290" s="126" t="str">
        <f t="shared" si="127"/>
        <v/>
      </c>
      <c r="R290" s="184"/>
      <c r="S290" s="184"/>
      <c r="T290" s="182"/>
      <c r="U290" s="182"/>
      <c r="V290" s="182"/>
      <c r="W290" s="358"/>
      <c r="X290" s="182"/>
      <c r="Y290" s="183"/>
      <c r="Z290" s="123"/>
      <c r="AA290" s="176"/>
      <c r="AB290" s="176"/>
      <c r="AC290" s="176"/>
      <c r="AD290" s="176"/>
      <c r="AE290" s="176"/>
      <c r="AF290" s="176"/>
      <c r="AG290" s="127" t="str">
        <f t="shared" si="128"/>
        <v/>
      </c>
      <c r="AH290" s="127" t="str">
        <f t="shared" si="129"/>
        <v/>
      </c>
      <c r="AI290" s="370"/>
      <c r="AJ290" s="635"/>
      <c r="AK290" s="619" t="str">
        <f t="shared" si="130"/>
        <v/>
      </c>
      <c r="AL290" s="124" t="str">
        <f t="shared" si="110"/>
        <v/>
      </c>
      <c r="AM290" s="124" t="str">
        <f t="shared" si="111"/>
        <v/>
      </c>
      <c r="AN290" s="124" t="str">
        <f t="shared" si="112"/>
        <v/>
      </c>
      <c r="AO290" s="124" t="str">
        <f t="shared" si="113"/>
        <v/>
      </c>
      <c r="AP290" s="184"/>
      <c r="AQ290" s="182"/>
      <c r="AR290" s="182"/>
      <c r="AS290" s="182"/>
      <c r="AT290" s="182"/>
      <c r="AU290" s="127" t="str">
        <f t="shared" si="114"/>
        <v/>
      </c>
      <c r="AV290" s="354"/>
      <c r="AW290" s="127" t="str">
        <f t="shared" si="115"/>
        <v/>
      </c>
      <c r="AX290" s="144" t="str">
        <f t="shared" si="116"/>
        <v/>
      </c>
      <c r="AY290" s="182"/>
      <c r="AZ290" s="23"/>
      <c r="BA290" s="23"/>
      <c r="BB290" s="183"/>
      <c r="BC290" s="622"/>
      <c r="BD290" s="649" t="str">
        <f t="shared" si="131"/>
        <v/>
      </c>
      <c r="BE290" s="354"/>
      <c r="BF290" s="192" t="str">
        <f t="shared" si="132"/>
        <v/>
      </c>
      <c r="BG290" s="159"/>
      <c r="BH290" s="159"/>
      <c r="BI290" s="182"/>
      <c r="BJ290" s="194"/>
      <c r="BK290" s="194"/>
      <c r="BL290" s="194"/>
      <c r="BM290" s="127" t="str">
        <f t="shared" si="117"/>
        <v/>
      </c>
      <c r="BN290" s="194"/>
      <c r="BO290" s="178" t="str">
        <f t="shared" si="118"/>
        <v/>
      </c>
      <c r="BP290" s="191"/>
      <c r="BQ290" s="182"/>
      <c r="BR290" s="23"/>
      <c r="BS290" s="23"/>
      <c r="BT290" s="23"/>
      <c r="BU290" s="651"/>
      <c r="BV290" s="647"/>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633" t="str">
        <f t="shared" si="133"/>
        <v/>
      </c>
      <c r="DY290" s="736"/>
      <c r="DZ290" s="334"/>
      <c r="EA290" s="736"/>
      <c r="EB290" s="197"/>
      <c r="EC290" s="194"/>
      <c r="ED290" s="197"/>
      <c r="EE290" s="197"/>
      <c r="EF290" s="194"/>
      <c r="EG290" s="194"/>
      <c r="EH290" s="194"/>
      <c r="EI290" s="123" t="str">
        <f t="shared" si="119"/>
        <v/>
      </c>
      <c r="EJ290" s="194"/>
      <c r="EK290" s="620" t="str">
        <f t="shared" si="120"/>
        <v/>
      </c>
      <c r="EL290" s="756"/>
      <c r="EM290" s="620" t="str">
        <f t="shared" si="134"/>
        <v/>
      </c>
      <c r="EN290" s="733"/>
      <c r="EO290" s="163"/>
      <c r="EP290" s="163"/>
      <c r="EQ290" s="163"/>
      <c r="ER290" s="163"/>
      <c r="ES290" s="163"/>
      <c r="ET290" s="163"/>
      <c r="EU290" s="163"/>
      <c r="EV290" s="163"/>
      <c r="EW290" s="163"/>
      <c r="EX290" s="163"/>
      <c r="EY290" s="163"/>
      <c r="EZ290" s="163"/>
      <c r="FA290" s="163"/>
      <c r="FB290" s="163"/>
      <c r="FC290" s="742"/>
      <c r="FD290" s="648" t="str">
        <f t="shared" si="121"/>
        <v/>
      </c>
      <c r="FE290" s="183"/>
      <c r="FF290" s="201"/>
      <c r="FG290" s="201"/>
      <c r="FH290" s="201"/>
      <c r="FI290" s="201"/>
      <c r="FJ290" s="201"/>
      <c r="FK290" s="201"/>
      <c r="FL290" s="182"/>
      <c r="FM290" s="182"/>
      <c r="FN290" s="334"/>
      <c r="FO290" s="123" t="str">
        <f t="shared" si="122"/>
        <v/>
      </c>
      <c r="FP290" s="889" t="str">
        <f>IF(Table1[[#This Row],[Baumwollanteil (in %)]]&lt;&gt;"","05","")</f>
        <v/>
      </c>
      <c r="FQ290" s="999"/>
      <c r="FR290" s="179" t="str">
        <f t="shared" si="123"/>
        <v/>
      </c>
      <c r="FS290" s="175"/>
      <c r="FT290" s="175"/>
      <c r="FU290" s="175"/>
      <c r="FV290" s="745" t="str">
        <f t="shared" si="124"/>
        <v/>
      </c>
      <c r="FZ290" s="24"/>
      <c r="GA290" s="24"/>
      <c r="GC290" s="1010" t="str">
        <f>IF(Table1[[#This Row],[Global Trade Item Number (GTIN)]]="","",Table1[[#This Row],[Global Trade Item Number (GTIN)]])</f>
        <v/>
      </c>
      <c r="GD290" s="790" t="str">
        <f>IF(Table1[[#This Row],[WAWI-Nr./ Kreditoren-Nummer
(ASDV)]]&lt;&gt;"",Table1[[#This Row],[WAWI-Nr./ Kreditoren-Nummer
(ASDV)]],"")</f>
        <v/>
      </c>
      <c r="GE290" s="190"/>
      <c r="GF290" s="790" t="str">
        <f>IF(Table1[[#This Row],[Gültig ab (Datum)]]&lt;&gt;"","31.12.9999","")</f>
        <v/>
      </c>
      <c r="GG290" s="190"/>
      <c r="GH290" s="190"/>
      <c r="GI290" s="616"/>
      <c r="GJ290" s="765"/>
      <c r="GK290" s="763"/>
      <c r="GL290" s="617"/>
      <c r="GM290" s="617"/>
      <c r="GN290" s="617"/>
      <c r="GO290" s="617"/>
      <c r="GP290" s="617"/>
      <c r="GQ290" s="775"/>
      <c r="GR290" s="771"/>
      <c r="GS290" s="159"/>
      <c r="GT290" s="610"/>
      <c r="GU290" s="610"/>
      <c r="GV290" s="610"/>
      <c r="GW290" s="610"/>
      <c r="GX290" s="610"/>
      <c r="GY290" s="610"/>
      <c r="GZ290" s="610"/>
      <c r="HA290" s="610"/>
      <c r="HB290" s="771"/>
      <c r="HC290" s="610"/>
      <c r="HD290" s="610"/>
      <c r="HE290" s="610"/>
      <c r="HF290" s="610"/>
      <c r="HG290" s="610"/>
      <c r="HH290" s="610"/>
      <c r="HI290" s="610"/>
      <c r="HJ290" s="610"/>
      <c r="HK290" s="610"/>
      <c r="HL290" s="771"/>
      <c r="HM290" s="610"/>
      <c r="HN290" s="610"/>
      <c r="HO290" s="610"/>
      <c r="HP290" s="610"/>
      <c r="HQ290" s="610"/>
      <c r="HR290" s="610"/>
      <c r="HS290" s="610"/>
      <c r="HT290" s="610"/>
      <c r="HU290" s="610"/>
      <c r="HV290" s="771"/>
      <c r="HW290" s="610"/>
      <c r="HX290" s="610"/>
      <c r="HY290" s="610"/>
      <c r="HZ290" s="610"/>
      <c r="IA290" s="610"/>
      <c r="IB290" s="610"/>
      <c r="IC290" s="610"/>
      <c r="ID290" s="610"/>
      <c r="IE290" s="610"/>
      <c r="IF290" s="610"/>
      <c r="IG290" s="771"/>
      <c r="IH290" s="610"/>
      <c r="II290" s="610"/>
      <c r="IJ290" s="610"/>
      <c r="IK290" s="610"/>
      <c r="IL290" s="610"/>
      <c r="IM290" s="610"/>
      <c r="IN290" s="610"/>
      <c r="IO290" s="610"/>
      <c r="IP290" s="610"/>
      <c r="IQ290" s="610"/>
      <c r="IR290" s="771"/>
      <c r="IS290" s="610"/>
      <c r="IT290" s="610"/>
      <c r="IU290" s="610"/>
      <c r="IV290" s="610"/>
      <c r="IW290" s="610"/>
      <c r="IX290" s="610"/>
      <c r="IY290" s="610"/>
      <c r="IZ290" s="610"/>
      <c r="JA290" s="610"/>
      <c r="JB290" s="610"/>
      <c r="JC290" s="771"/>
      <c r="JD290" s="610"/>
      <c r="JE290" s="610"/>
      <c r="JF290" s="610"/>
      <c r="JG290" s="610"/>
      <c r="JH290" s="610"/>
      <c r="JI290" s="610"/>
      <c r="JJ290" s="610"/>
      <c r="JK290" s="610"/>
      <c r="JL290" s="610"/>
      <c r="JM290" s="827"/>
      <c r="JN290" s="771"/>
      <c r="JO290" s="610"/>
      <c r="JP290" s="610"/>
      <c r="JQ290" s="610"/>
      <c r="JR290" s="610"/>
      <c r="JS290" s="610"/>
      <c r="JT290" s="610"/>
      <c r="JU290" s="610"/>
      <c r="JV290" s="610"/>
      <c r="JW290" s="610"/>
      <c r="JX290" s="610"/>
      <c r="JY290" s="771"/>
      <c r="JZ290" s="610"/>
      <c r="KA290" s="610"/>
      <c r="KB290" s="610"/>
      <c r="KC290" s="610"/>
      <c r="KD290" s="610"/>
      <c r="KE290" s="610"/>
      <c r="KF290" s="610"/>
      <c r="KG290" s="610"/>
      <c r="KH290" s="610"/>
      <c r="KI290" s="610"/>
      <c r="KL290" s="803" t="str">
        <f>IF(Table1[[#This Row],[GTIN]]&lt;&gt;"",Table1[[#This Row],[GTIN]],"")</f>
        <v/>
      </c>
      <c r="KM290" s="804" t="str">
        <f>Table1[[#This Row],[Kreditor]]</f>
        <v/>
      </c>
      <c r="KN290" s="805" t="str">
        <f>IF(Table1[[#This Row],[Gültig ab (Datum)]]&lt;&gt;"",Table1[[#This Row],[Gültig ab (Datum)]],"")</f>
        <v/>
      </c>
      <c r="KO290" s="805" t="str">
        <f>Table1[[#This Row],[Gültig bis]]</f>
        <v/>
      </c>
      <c r="KP290" s="818" t="str">
        <f>IF(Table1[[#This Row],[Artikel verpackt? 
(X=Ja)]]="","",Table1[[#This Row],[Artikel verpackt? 
(X=Ja)]])</f>
        <v/>
      </c>
      <c r="KQ290" s="806" t="str">
        <f>IF(Table1[[#This Row],[Verpackung recyclingfähig?
(X=Ja)]]="","",Table1[[#This Row],[Verpackung recyclingfähig?
(X=Ja)]])</f>
        <v/>
      </c>
      <c r="KR290" s="807"/>
      <c r="KS290" s="808"/>
      <c r="KT290" s="809"/>
      <c r="KU290" s="809"/>
      <c r="KV290" s="809"/>
      <c r="KW290" s="809"/>
      <c r="KX290" s="809"/>
      <c r="KY290" s="809"/>
      <c r="KZ290" s="810"/>
      <c r="LA290" s="811" t="str">
        <f>IF(Table1[[#This Row],[Hauptkörper - B1 - Art]]="","",VLOOKUP(Table1[[#This Row],[Hauptkörper - B1 - Art]],'DD FD'!B:C,2,FALSE))</f>
        <v/>
      </c>
      <c r="LB290" s="812" t="str">
        <f>IF(Table1[[#This Row],[Hauptkörper - B1 - Fraktion]]="","",VLOOKUP(Table1[[#This Row],[Hauptkörper - B1 - Fraktion]],'DD FD'!H:J,3,FALSE))</f>
        <v/>
      </c>
      <c r="LC290" s="809" t="str">
        <f>IF(Table1[[#This Row],[Hauptkörper - B1 - Gewicht
(in G)]]="","",Table1[[#This Row],[Hauptkörper - B1 - Gewicht
(in G)]])</f>
        <v/>
      </c>
      <c r="LD290" s="809" t="str">
        <f>IF(Table1[[#This Row],[Hauptkörper - B1 - Lizenzierungs-pflichtig? (X=Ja)]]="","",Table1[[#This Row],[Hauptkörper - B1 - Lizenzierungs-pflichtig? (X=Ja)]])</f>
        <v/>
      </c>
      <c r="LE290" s="812" t="str">
        <f>IF(Table1[[#This Row],[Hauptkörper - B1 - Virgin Material]]="","",VLOOKUP(Table1[[#This Row],[Hauptkörper - B1 - Virgin Material]],'DD FD'!AJ:AK,2,FALSE))</f>
        <v/>
      </c>
      <c r="LF290" s="813" t="str">
        <f>IF(Table1[[#This Row],[Hauptkörper - B1 - Virgin Material Anteil (in %)]]="","",Table1[[#This Row],[Hauptkörper - B1 - Virgin Material Anteil (in %)]])</f>
        <v/>
      </c>
      <c r="LG290" s="812" t="str">
        <f>IF(Table1[[#This Row],[Hauptkörper - B1 - Recyceltes Material]]="","",VLOOKUP(Table1[[#This Row],[Hauptkörper - B1 - Recyceltes Material]],'DD FD'!AL:AM,2,FALSE))</f>
        <v/>
      </c>
      <c r="LH290" s="813" t="str">
        <f>IF(Table1[[#This Row],[Hauptkörper - B1 - Recyceltes Material Anteil (in %)]]="","",Table1[[#This Row],[Hauptkörper - B1 - Recyceltes Material Anteil (in %)]])</f>
        <v/>
      </c>
      <c r="LI290" s="814" t="str">
        <f>IF(Table1[[#This Row],[Hauptkörper - B1 - Beschichtung]]="","",VLOOKUP(Table1[[#This Row],[Hauptkörper - B1 - Beschichtung]],'DD FD'!AE:AF,2,FALSE))</f>
        <v/>
      </c>
      <c r="LJ290" s="815" t="str">
        <f>IF(Table1[[#This Row],[Hauptkörper - B1 - Beschichtung Anteil (in %)]]="","",Table1[[#This Row],[Hauptkörper - B1 - Beschichtung Anteil (in %)]])</f>
        <v/>
      </c>
      <c r="LK290" s="811" t="str">
        <f>IF(Table1[[#This Row],[Hauptkörper - B2 - Art]]="","",VLOOKUP(Table1[[#This Row],[Hauptkörper - B2 - Art]],'DD FD'!B:C,2,FALSE))</f>
        <v/>
      </c>
      <c r="LL290" s="812" t="str">
        <f>IF(Table1[[#This Row],[Hauptkörper - B2 - Fraktion]]="","",VLOOKUP(Table1[[#This Row],[Hauptkörper - B2 - Fraktion]],'DD FD'!H:J,3,FALSE))</f>
        <v/>
      </c>
      <c r="LM290" s="809" t="str">
        <f>IF(Table1[[#This Row],[Hauptkörper - B2 - Gewicht
(in G)]]="","",Table1[[#This Row],[Hauptkörper - B2 - Gewicht
(in G)]])</f>
        <v/>
      </c>
      <c r="LN290" s="809" t="str">
        <f>IF(Table1[[#This Row],[Hauptkörper - B2 - Lizenzierungs-pflichtig? (X=Ja)]]="","",Table1[[#This Row],[Hauptkörper - B2 - Lizenzierungs-pflichtig? (X=Ja)]])</f>
        <v/>
      </c>
      <c r="LO290" s="812" t="str">
        <f>IF(Table1[[#This Row],[Hauptkörper - B2 - Virgin Material]]="","",VLOOKUP(Table1[[#This Row],[Hauptkörper - B2 - Virgin Material]],'DD FD'!AJ:AK,2,FALSE))</f>
        <v/>
      </c>
      <c r="LP290" s="813" t="str">
        <f>IF(Table1[[#This Row],[Hauptkörper - B2 - Virgin Material Anteil (in %)]]="","",Table1[[#This Row],[Hauptkörper - B2 - Virgin Material Anteil (in %)]])</f>
        <v/>
      </c>
      <c r="LQ290" s="812" t="str">
        <f>IF(Table1[[#This Row],[Hauptkörper - B2 - Recyceltes Material]]="","",VLOOKUP(Table1[[#This Row],[Hauptkörper - B2 - Recyceltes Material]],'DD FD'!AL:AM,2,FALSE))</f>
        <v/>
      </c>
      <c r="LR290" s="813" t="str">
        <f>IF(Table1[[#This Row],[Hauptkörper - B2 - Recyceltes Material Anteil (in %)]]="","",Table1[[#This Row],[Hauptkörper - B2 - Recyceltes Material Anteil (in %)]])</f>
        <v/>
      </c>
      <c r="LS290" s="812" t="str">
        <f>IF(Table1[[#This Row],[Hauptkörper - B2 - Beschichtung]]="","",VLOOKUP(Table1[[#This Row],[Hauptkörper - B2 - Beschichtung]],'DD FD'!AE:AF,2,FALSE))</f>
        <v/>
      </c>
      <c r="LT290" s="815" t="str">
        <f>IF(Table1[[#This Row],[Hauptkörper - B2 - Beschichtung Anteil (in %)]]="","",Table1[[#This Row],[Hauptkörper - B2 - Beschichtung Anteil (in %)]])</f>
        <v/>
      </c>
      <c r="LU290" s="811" t="str">
        <f>IF(Table1[[#This Row],[Hauptkörper - B3 - Art]]="","",VLOOKUP(Table1[[#This Row],[Hauptkörper - B3 - Art]],'DD FD'!B:C,2,FALSE))</f>
        <v/>
      </c>
      <c r="LV290" s="812" t="str">
        <f>IF(Table1[[#This Row],[Hauptkörper - B3 - Fraktion]]="","",VLOOKUP(Table1[[#This Row],[Hauptkörper - B3 - Fraktion]],'DD FD'!H:J,3,FALSE))</f>
        <v/>
      </c>
      <c r="LW290" s="809" t="str">
        <f>IF(Table1[[#This Row],[Hauptkörper - B3 - Gewicht
(in G)]]="","",Table1[[#This Row],[Hauptkörper - B3 - Gewicht
(in G)]])</f>
        <v/>
      </c>
      <c r="LX290" s="809" t="str">
        <f>IF(Table1[[#This Row],[Hauptkörper - B3 - Lizenzierungs-pflichtig? (X=Ja)]]="","",Table1[[#This Row],[Hauptkörper - B3 - Lizenzierungs-pflichtig? (X=Ja)]])</f>
        <v/>
      </c>
      <c r="LY290" s="812" t="str">
        <f>IF(Table1[[#This Row],[Hauptkörper - B3 - Virgin Material]]="","",VLOOKUP(Table1[[#This Row],[Hauptkörper - B3 - Virgin Material]],'DD FD'!AJ:AK,2,FALSE))</f>
        <v/>
      </c>
      <c r="LZ290" s="813" t="str">
        <f>IF(Table1[[#This Row],[Hauptkörper - B3 - Virgin Material Anteil (in %)]]="","",Table1[[#This Row],[Hauptkörper - B3 - Virgin Material Anteil (in %)]])</f>
        <v/>
      </c>
      <c r="MA290" s="812" t="str">
        <f>IF(Table1[[#This Row],[Hauptkörper - B3 - Recyceltes Material]]="","",VLOOKUP(Table1[[#This Row],[Hauptkörper - B3 - Recyceltes Material]],'DD FD'!AL:AM,2,FALSE))</f>
        <v/>
      </c>
      <c r="MB290" s="813" t="str">
        <f>IF(Table1[[#This Row],[Hauptkörper - B3 - Recyceltes Material Anteil (in %)]]="","",Table1[[#This Row],[Hauptkörper - B3 - Recyceltes Material Anteil (in %)]])</f>
        <v/>
      </c>
      <c r="MC290" s="812" t="str">
        <f>IF(Table1[[#This Row],[Hauptkörper - B3 - Beschichtung]]="","",VLOOKUP(Table1[[#This Row],[Hauptkörper - B3 - Beschichtung]],'DD FD'!AE:AF,2,FALSE))</f>
        <v/>
      </c>
      <c r="MD290" s="815" t="str">
        <f>IF(Table1[[#This Row],[Hauptkörper - B3 - Beschichtung Anteil (in %)]]="","",Table1[[#This Row],[Hauptkörper - B3 - Beschichtung Anteil (in %)]])</f>
        <v/>
      </c>
      <c r="ME290" s="811" t="str">
        <f>IF(Table1[[#This Row],[Verschluss - B1 - Art]]="","",VLOOKUP(Table1[[#This Row],[Verschluss - B1 - Art]],'DD FD'!D:E,2,FALSE))</f>
        <v/>
      </c>
      <c r="MF290" s="812" t="str">
        <f>IF(Table1[[#This Row],[Verschluss - B1 - Fraktion]]="","",VLOOKUP(Table1[[#This Row],[Verschluss - B1 - Fraktion]],'DD FD'!H:J,3,FALSE))</f>
        <v/>
      </c>
      <c r="MG290" s="809" t="str">
        <f>IF(Table1[[#This Row],[Verschluss - B1 - Gewicht (in G)]]="","",Table1[[#This Row],[Verschluss - B1 - Gewicht (in G)]])</f>
        <v/>
      </c>
      <c r="MH290" s="809" t="str">
        <f>IF(Table1[[#This Row],[Verschluss - B1 - Lizenzierungs-pflichtig? (X=Ja)]]="","",Table1[[#This Row],[Verschluss - B1 - Lizenzierungs-pflichtig? (X=Ja)]])</f>
        <v/>
      </c>
      <c r="MI290" s="809" t="str">
        <f>IF(Table1[[#This Row],[Verschluss - B1 - Trennbar vom Hauptkörper? (X=Ja)]]="","",Table1[[#This Row],[Verschluss - B1 - Trennbar vom Hauptkörper? (X=Ja)]])</f>
        <v/>
      </c>
      <c r="MJ290" s="812" t="str">
        <f>IF(Table1[[#This Row],[Verschluss - B1 - Virgin Material]]="","",VLOOKUP(Table1[[#This Row],[Verschluss - B1 - Virgin Material]],'DD FD'!AJ:AK,2,FALSE))</f>
        <v/>
      </c>
      <c r="MK290" s="813" t="str">
        <f>IF(Table1[[#This Row],[Verschluss - B1 - Virgin Material Anteil (in %)]]="","",Table1[[#This Row],[Verschluss - B1 - Virgin Material Anteil (in %)]])</f>
        <v/>
      </c>
      <c r="ML290" s="812" t="str">
        <f>IF(Table1[[#This Row],[Verschluss - B1 - Recyceltes Material]]="","",VLOOKUP(Table1[[#This Row],[Verschluss - B1 - Recyceltes Material]],'DD FD'!AL:AM,2,FALSE))</f>
        <v/>
      </c>
      <c r="MM290" s="813" t="str">
        <f>IF(Table1[[#This Row],[Verschluss - B1 - Recyceltes Material Anteil (in %)]]="","",Table1[[#This Row],[Verschluss - B1 - Recyceltes Material Anteil (in %)]])</f>
        <v/>
      </c>
      <c r="MN290" s="812" t="str">
        <f>IF(Table1[[#This Row],[Verschluss - B1 - Beschichtung]]="","",VLOOKUP(Table1[[#This Row],[Verschluss - B1 - Beschichtung]],'DD FD'!AE:AF,2,FALSE))</f>
        <v/>
      </c>
      <c r="MO290" s="815" t="str">
        <f>IF(Table1[[#This Row],[Verschluss - B1 - Beschichtung Anteil (in %)]]="","",Table1[[#This Row],[Verschluss - B1 - Beschichtung Anteil (in %)]])</f>
        <v/>
      </c>
      <c r="MP290" s="811" t="str">
        <f>IF(Table1[[#This Row],[Verschluss - B2 - Art]]="","",VLOOKUP(Table1[[#This Row],[Verschluss - B2 - Art]],'DD FD'!D:E,2,FALSE))</f>
        <v/>
      </c>
      <c r="MQ290" s="812" t="str">
        <f>IF(Table1[[#This Row],[Verschluss - B2 - Fraktion]]="","",VLOOKUP(Table1[[#This Row],[Verschluss - B2 - Fraktion]],'DD FD'!H:J,3,FALSE))</f>
        <v/>
      </c>
      <c r="MR290" s="809" t="str">
        <f>IF(Table1[[#This Row],[Verschluss - B2 - Gewicht (in G)]]="","",Table1[[#This Row],[Verschluss - B2 - Gewicht (in G)]])</f>
        <v/>
      </c>
      <c r="MS290" s="809" t="str">
        <f>IF(Table1[[#This Row],[Verschluss - B2 - Lizenzierungs-pflichtig? (X=Ja)]]="","",Table1[[#This Row],[Verschluss - B2 - Lizenzierungs-pflichtig? (X=Ja)]])</f>
        <v/>
      </c>
      <c r="MT290" s="809" t="str">
        <f>IF(Table1[[#This Row],[Verschluss - B2 - Trennbar vom Hauptkörper? (X=Ja)]]="","",Table1[[#This Row],[Verschluss - B2 - Trennbar vom Hauptkörper? (X=Ja)]])</f>
        <v/>
      </c>
      <c r="MU290" s="812" t="str">
        <f>IF(Table1[[#This Row],[Verschluss - B2 - Virgin Material]]="","",VLOOKUP(Table1[[#This Row],[Verschluss - B2 - Virgin Material]],'DD FD'!AJ:AK,2,FALSE))</f>
        <v/>
      </c>
      <c r="MV290" s="813" t="str">
        <f>IF(Table1[[#This Row],[Verschluss - B2 - Virgin Material Anteil (in %)]]="","",Table1[[#This Row],[Verschluss - B2 - Virgin Material Anteil (in %)]])</f>
        <v/>
      </c>
      <c r="MW290" s="812" t="str">
        <f>IF(Table1[[#This Row],[Verschluss - B2 - Recyceltes Material]]="","",VLOOKUP(Table1[[#This Row],[Verschluss - B2 - Recyceltes Material]],'DD FD'!AL:AM,2,FALSE))</f>
        <v/>
      </c>
      <c r="MX290" s="813" t="str">
        <f>IF(Table1[[#This Row],[Verschluss - B2 - Recyceltes Material Anteil (in %)]]="","",Table1[[#This Row],[Verschluss - B2 - Recyceltes Material Anteil (in %)]])</f>
        <v/>
      </c>
      <c r="MY290" s="812" t="str">
        <f>IF(Table1[[#This Row],[Verschluss - B2 - Beschichtung]]="","",VLOOKUP(Table1[[#This Row],[Verschluss - B2 - Beschichtung]],'DD FD'!AE:AF,2,FALSE))</f>
        <v/>
      </c>
      <c r="MZ290" s="815" t="str">
        <f>IF(Table1[[#This Row],[Verschluss - B2 - Beschichtung Anteil (in %)]]="","",Table1[[#This Row],[Verschluss - B2 - Beschichtung Anteil (in %)]])</f>
        <v/>
      </c>
      <c r="NA290" s="811" t="str">
        <f>IF(Table1[[#This Row],[Verschluss - B3 - Art]]="","",VLOOKUP(Table1[[#This Row],[Verschluss - B3 - Art]],'DD FD'!D:E,2,FALSE))</f>
        <v/>
      </c>
      <c r="NB290" s="812" t="str">
        <f>IF(Table1[[#This Row],[Verschluss - B3 - Fraktion]]="","",VLOOKUP(Table1[[#This Row],[Verschluss - B3 - Fraktion]],'DD FD'!H:J,3,FALSE))</f>
        <v/>
      </c>
      <c r="NC290" s="809" t="str">
        <f>IF(Table1[[#This Row],[Verschluss - B3 - Gewicht (in G)]]="","",Table1[[#This Row],[Verschluss - B3 - Gewicht (in G)]])</f>
        <v/>
      </c>
      <c r="ND290" s="809" t="str">
        <f>IF(Table1[[#This Row],[Verschluss - B3 - Lizenzierungs-pflichtig? (X=Ja)]]="","",Table1[[#This Row],[Verschluss - B3 - Lizenzierungs-pflichtig? (X=Ja)]])</f>
        <v/>
      </c>
      <c r="NE290" s="809" t="str">
        <f>IF(Table1[[#This Row],[Verschluss - B3 - Trennbar vom Hauptkörper? (X=Ja)]]="","",Table1[[#This Row],[Verschluss - B3 - Trennbar vom Hauptkörper? (X=Ja)]])</f>
        <v/>
      </c>
      <c r="NF290" s="812" t="str">
        <f>IF(Table1[[#This Row],[Verschluss - B3 - Virgin Material]]="","",VLOOKUP(Table1[[#This Row],[Verschluss - B3 - Virgin Material]],'DD FD'!AJ:AK,2,FALSE))</f>
        <v/>
      </c>
      <c r="NG290" s="813" t="str">
        <f>IF(Table1[[#This Row],[Verschluss - B3 - Virgin Material Anteil (in %)]]="","",Table1[[#This Row],[Verschluss - B3 - Virgin Material Anteil (in %)]])</f>
        <v/>
      </c>
      <c r="NH290" s="812" t="str">
        <f>IF(Table1[[#This Row],[Verschluss - B3 - Recyceltes Material]]="","",VLOOKUP(Table1[[#This Row],[Verschluss - B3 - Recyceltes Material]],'DD FD'!AL:AM,2,FALSE))</f>
        <v/>
      </c>
      <c r="NI290" s="813" t="str">
        <f>IF(Table1[[#This Row],[Verschluss - B3 - Recyceltes Material Anteil (in %)]]="","",Table1[[#This Row],[Verschluss - B3 - Recyceltes Material Anteil (in %)]])</f>
        <v/>
      </c>
      <c r="NJ290" s="812" t="str">
        <f>IF(Table1[[#This Row],[Verschluss - B3 - Beschichtung]]="","",VLOOKUP(Table1[[#This Row],[Verschluss - B3 - Beschichtung]],'DD FD'!AE:AF,2,FALSE))</f>
        <v/>
      </c>
      <c r="NK290" s="815" t="str">
        <f>IF(Table1[[#This Row],[Verschluss - B3 - Beschichtung Anteil (in %)]]="","",Table1[[#This Row],[Verschluss - B3 - Beschichtung Anteil (in %)]])</f>
        <v/>
      </c>
      <c r="NL290" s="811" t="str">
        <f>IF(Table1[[#This Row],[Etikett - B1 - Art]]="","",VLOOKUP(Table1[[#This Row],[Etikett - B1 - Art]],'DD FD'!F:G,2,FALSE))</f>
        <v/>
      </c>
      <c r="NM290" s="812" t="str">
        <f>IF(Table1[[#This Row],[Etikett - B1 - Fraktion]]="","",VLOOKUP(Table1[[#This Row],[Etikett - B1 - Fraktion]],'DD FD'!H:J,3,FALSE))</f>
        <v/>
      </c>
      <c r="NN290" s="809" t="str">
        <f>IF(Table1[[#This Row],[Etikett - B1 - Gewicht (in G)]]="","",Table1[[#This Row],[Etikett - B1 - Gewicht (in G)]])</f>
        <v/>
      </c>
      <c r="NO290" s="809" t="str">
        <f>IF(Table1[[#This Row],[Etikett - B1 - Lizenzierungs-pflichtig? (X=Ja)]]="","",Table1[[#This Row],[Etikett - B1 - Lizenzierungs-pflichtig? (X=Ja)]])</f>
        <v/>
      </c>
      <c r="NP290" s="809" t="str">
        <f>IF(Table1[[#This Row],[Etikett - B1 - Trennbar vom Hauptkörper? (X=Ja)]]="","",Table1[[#This Row],[Etikett - B1 - Trennbar vom Hauptkörper? (X=Ja)]])</f>
        <v/>
      </c>
      <c r="NQ290" s="812" t="str">
        <f>IF(Table1[[#This Row],[Etikett - B1 - Virgin Material]]="","",VLOOKUP(Table1[[#This Row],[Etikett - B1 - Virgin Material]],'DD FD'!AJ:AK,2,FALSE))</f>
        <v/>
      </c>
      <c r="NR290" s="813" t="str">
        <f>IF(Table1[[#This Row],[Etikett - B1 - Virgin Material Anteil (in %)]]="","",Table1[[#This Row],[Etikett - B1 - Virgin Material Anteil (in %)]])</f>
        <v/>
      </c>
      <c r="NS290" s="812" t="str">
        <f>IF(Table1[[#This Row],[Etikett - B1 - Recyceltes Material]]="","",VLOOKUP(Table1[[#This Row],[Etikett - B1 - Recyceltes Material]],'DD FD'!AL:AM,2,FALSE))</f>
        <v/>
      </c>
      <c r="NT290" s="813" t="str">
        <f>IF(Table1[[#This Row],[Etikett - B1 - Recyceltes Material Anteil (in %)]]="","",Table1[[#This Row],[Etikett - B1 - Recyceltes Material Anteil (in %)]])</f>
        <v/>
      </c>
      <c r="NU290" s="812" t="str">
        <f>IF(Table1[[#This Row],[Etikett - B1 - Beschichtung]]="","",VLOOKUP(Table1[[#This Row],[Etikett - B1 - Beschichtung]],'DD FD'!AE:AF,2,FALSE))</f>
        <v/>
      </c>
      <c r="NV290" s="815" t="str">
        <f>IF(Table1[[#This Row],[Etikett - B1 - Beschichtung Anteil (in %)]]="","",Table1[[#This Row],[Etikett - B1 - Beschichtung Anteil (in %)]])</f>
        <v/>
      </c>
      <c r="NW290" s="811" t="str">
        <f>IF(Table1[[#This Row],[Etikett - B2 - Art]]="","",VLOOKUP(Table1[[#This Row],[Etikett - B2 - Art]],'DD FD'!F:G,2,FALSE))</f>
        <v/>
      </c>
      <c r="NX290" s="812" t="str">
        <f>IF(Table1[[#This Row],[Etikett - B2 - Fraktion]]="","",VLOOKUP(Table1[[#This Row],[Etikett - B2 - Fraktion]],'DD FD'!H:J,3,FALSE))</f>
        <v/>
      </c>
      <c r="NY290" s="809" t="str">
        <f>IF(Table1[[#This Row],[Etikett - B2 - Gewicht (in G)]]="","",Table1[[#This Row],[Etikett - B2 - Gewicht (in G)]])</f>
        <v/>
      </c>
      <c r="NZ290" s="809" t="str">
        <f>IF(Table1[[#This Row],[Etikett - B2 - Lizenzierungs-pflichtig? (X=Ja)]]="","",Table1[[#This Row],[Etikett - B2 - Lizenzierungs-pflichtig? (X=Ja)]])</f>
        <v/>
      </c>
      <c r="OA290" s="809" t="str">
        <f>IF(Table1[[#This Row],[Etikett - B2 - Trennbar vom Hauptkörper? (X=Ja)]]="","",Table1[[#This Row],[Etikett - B2 - Trennbar vom Hauptkörper? (X=Ja)]])</f>
        <v/>
      </c>
      <c r="OB290" s="812" t="str">
        <f>IF(Table1[[#This Row],[Etikett - B2 - Virgin Material]]="","",VLOOKUP(Table1[[#This Row],[Etikett - B2 - Virgin Material]],'DD FD'!AJ:AK,2,FALSE))</f>
        <v/>
      </c>
      <c r="OC290" s="813" t="str">
        <f>IF(Table1[[#This Row],[Etikett - B2 - Virgin Material Anteil (in %)]]="","",Table1[[#This Row],[Etikett - B2 - Virgin Material Anteil (in %)]])</f>
        <v/>
      </c>
      <c r="OD290" s="812" t="str">
        <f>IF(Table1[[#This Row],[Etikett - B2 - Recyceltes Material]]="","",VLOOKUP(Table1[[#This Row],[Etikett - B2 - Recyceltes Material]],'DD FD'!AL:AM,2,FALSE))</f>
        <v/>
      </c>
      <c r="OE290" s="813" t="str">
        <f>IF(Table1[[#This Row],[Etikett - B2 - Recyceltes Material Anteil (in %)]]="","",Table1[[#This Row],[Etikett - B2 - Recyceltes Material Anteil (in %)]])</f>
        <v/>
      </c>
      <c r="OF290" s="812" t="str">
        <f>IF(Table1[[#This Row],[Etikett - B2 - Beschichtung]]="","",VLOOKUP(Table1[[#This Row],[Etikett - B2 - Beschichtung]],'DD FD'!AE:AF,2,FALSE))</f>
        <v/>
      </c>
      <c r="OG290" s="815" t="str">
        <f>IF(Table1[[#This Row],[Etikett - B2 - Beschichtung Anteil (in %)]]="","",Table1[[#This Row],[Etikett - B2 - Beschichtung Anteil (in %)]])</f>
        <v/>
      </c>
      <c r="OH290" s="811" t="str">
        <f>IF(Table1[[#This Row],[Etikett - B3 - Art]]="","",VLOOKUP(Table1[[#This Row],[Etikett - B3 - Art]],'DD FD'!F:G,2,FALSE))</f>
        <v/>
      </c>
      <c r="OI290" s="812" t="str">
        <f>IF(Table1[[#This Row],[Etikett - B3 - Fraktion]]="","",VLOOKUP(Table1[[#This Row],[Etikett - B3 - Fraktion]],'DD FD'!H:J,3,FALSE))</f>
        <v/>
      </c>
      <c r="OJ290" s="809" t="str">
        <f>IF(Table1[[#This Row],[Etikett - B3 - Gewicht (in G)]]="","",Table1[[#This Row],[Etikett - B3 - Gewicht (in G)]])</f>
        <v/>
      </c>
      <c r="OK290" s="809" t="str">
        <f>IF(Table1[[#This Row],[Etikett - B3 - Lizenzierungs-pflichtig? (X=Ja)]]="","",Table1[[#This Row],[Etikett - B3 - Lizenzierungs-pflichtig? (X=Ja)]])</f>
        <v/>
      </c>
      <c r="OL290" s="809" t="str">
        <f>IF(Table1[[#This Row],[Etikett - B3 - Trennbar vom Hauptkörper? (X=Ja)]]="","",Table1[[#This Row],[Etikett - B3 - Trennbar vom Hauptkörper? (X=Ja)]])</f>
        <v/>
      </c>
      <c r="OM290" s="812" t="str">
        <f>IF(Table1[[#This Row],[Etikett - B3 - Virgin Material]]="","",VLOOKUP(Table1[[#This Row],[Etikett - B3 - Virgin Material]],'DD FD'!AJ:AK,2,FALSE))</f>
        <v/>
      </c>
      <c r="ON290" s="813" t="str">
        <f>IF(Table1[[#This Row],[Etikett - B3 - Virgin Material Anteil (in %)]]="","",Table1[[#This Row],[Etikett - B3 - Virgin Material Anteil (in %)]])</f>
        <v/>
      </c>
      <c r="OO290" s="812" t="str">
        <f>IF(Table1[[#This Row],[Etikett - B3 - Recyceltes Material]]="","",VLOOKUP(Table1[[#This Row],[Etikett - B3 - Recyceltes Material]],'DD FD'!AL:AM,2,FALSE))</f>
        <v/>
      </c>
      <c r="OP290" s="813" t="str">
        <f>IF(Table1[[#This Row],[Etikett - B3 - Recyceltes Material Anteil (in %)]]="","",Table1[[#This Row],[Etikett - B3 - Recyceltes Material Anteil (in %)]])</f>
        <v/>
      </c>
      <c r="OQ290" s="812" t="str">
        <f>IF(Table1[[#This Row],[Etikett - B3 - Beschichtung]]="","",VLOOKUP(Table1[[#This Row],[Etikett - B3 - Beschichtung]],'DD FD'!AE:AF,2,FALSE))</f>
        <v/>
      </c>
      <c r="OR290" s="861" t="str">
        <f>IF(Table1[[#This Row],[Etikett - B3 - Beschichtung Anteil (in %)]]="","",Table1[[#This Row],[Etikett - B3 - Beschichtung Anteil (in %)]])</f>
        <v/>
      </c>
      <c r="OS290" s="866">
        <f>ROUNDUP(SUM(
IF(AND(LB290='DD FD'!$J$7,LD290='DD FD'!$AI$3),LC290,0),
IF(AND(LL290='DD FD'!$J$7,LN290='DD FD'!$AI$3),LM290,0),
IF(AND(LV290='DD FD'!$J$7,LX290='DD FD'!$AI$3),LW290,0),
IF(AND(MF290='DD FD'!$J$7,MH290='DD FD'!$AI$3),MG290,0),
IF(AND(MQ290='DD FD'!$J$7,MS290='DD FD'!$AI$3),MR290,0),
IF(AND(NB290='DD FD'!$J$7,ND290='DD FD'!$AI$3),NC290,0),
IF(AND(NM290='DD FD'!$J$7,NO290='DD FD'!$AI$3),NN290,0),
IF(AND(NX290='DD FD'!$J$7,NZ290='DD FD'!$AI$3),NY290,0),
IF(AND(OI290='DD FD'!$J$7,OK290='DD FD'!$AI$3),OJ290,0),
),2)</f>
        <v>0</v>
      </c>
      <c r="OT290" s="865">
        <f>ROUNDUP(SUM(
IF(AND(LB290='DD FD'!$J$6,LD290='DD FD'!$AI$3),LC290,0),
IF(AND(LL290='DD FD'!$J$6,LN290='DD FD'!$AI$3),LM290,0),
IF(AND(LV290='DD FD'!$J$6,LX290='DD FD'!$AI$3),LW290,0),
IF(AND(MF290='DD FD'!$J$6,MH290='DD FD'!$AI$3),MG290,0),
IF(AND(MQ290='DD FD'!$J$6,MS290='DD FD'!$AI$3),MR290,0),
IF(AND(NB290='DD FD'!$J$6,ND290='DD FD'!$AI$3),NC290,0),
IF(AND(NM290='DD FD'!$J$6,NO290='DD FD'!$AI$3),NN290,0),
IF(AND(NX290='DD FD'!$J$6,NZ290='DD FD'!$AI$3),NY290,0),
IF(AND(OI290='DD FD'!$J$6,OK290='DD FD'!$AI$3),OJ290,0),
),2)</f>
        <v>0</v>
      </c>
      <c r="OU290" s="865">
        <f>ROUNDUP(SUM(
IF(AND(LB290='DD FD'!$J$10,LD290='DD FD'!$AI$3),LC290,0),
IF(AND(LL290='DD FD'!$J$10,LN290='DD FD'!$AI$3),LM290,0),
IF(AND(LV290='DD FD'!$J$10,LX290='DD FD'!$AI$3),LW290,0),
IF(AND(MF290='DD FD'!$J$10,MH290='DD FD'!$AI$3),MG290,0),
IF(AND(MQ290='DD FD'!$J$10,MS290='DD FD'!$AI$3),MR290,0),
IF(AND(NB290='DD FD'!$J$10,ND290='DD FD'!$AI$3),NC290,0),
IF(AND(NM290='DD FD'!$J$10,NO290='DD FD'!$AI$3),NN290,0),
IF(AND(NX290='DD FD'!$J$10,NZ290='DD FD'!$AI$3),NY290,0),
IF(AND(OI290='DD FD'!$J$10,OK290='DD FD'!$AI$3),OJ290,0),
),2)</f>
        <v>0</v>
      </c>
      <c r="OV290" s="865">
        <f>ROUNDUP(SUM(
IF(AND(LB290='DD FD'!$J$8,LD290='DD FD'!$AI$3),LC290,0),
IF(AND(LL290='DD FD'!$J$8,LN290='DD FD'!$AI$3),LM290,0),
IF(AND(LV290='DD FD'!$J$8,LX290='DD FD'!$AI$3),LW290,0),
IF(AND(MF290='DD FD'!$J$8,MH290='DD FD'!$AI$3),MG290,0),
IF(AND(MQ290='DD FD'!$J$8,MS290='DD FD'!$AI$3),MR290,0),
IF(AND(NB290='DD FD'!$J$8,ND290='DD FD'!$AI$3),NC290,0),
IF(AND(NM290='DD FD'!$J$8,NO290='DD FD'!$AI$3),NN290,0),
IF(AND(NX290='DD FD'!$J$8,NZ290='DD FD'!$AI$3),NY290,0),
IF(AND(OI290='DD FD'!$J$8,OK290='DD FD'!$AI$3),OJ290,0),
),2)</f>
        <v>0</v>
      </c>
      <c r="OW290" s="865">
        <f>ROUNDUP(SUM(
IF(AND(LB290='DD FD'!$J$5,LD290='DD FD'!$AI$3),LC290,0),
IF(AND(LL290='DD FD'!$J$5,LN290='DD FD'!$AI$3),LM290,0),
IF(AND(LV290='DD FD'!$J$5,LX290='DD FD'!$AI$3),LW290,0),
IF(AND(MF290='DD FD'!$J$5,MH290='DD FD'!$AI$3),MG290,0),
IF(AND(MQ290='DD FD'!$J$5,MS290='DD FD'!$AI$3),MR290,0),
IF(AND(NB290='DD FD'!$J$5,ND290='DD FD'!$AI$3),NC290,0),
IF(AND(NM290='DD FD'!$J$5,NO290='DD FD'!$AI$3),NN290,0),
IF(AND(NX290='DD FD'!$J$5,NZ290='DD FD'!$AI$3),NY290,0),
IF(AND(OI290='DD FD'!$J$5,OK290='DD FD'!$AI$3),OJ290,0),
),2)</f>
        <v>0</v>
      </c>
      <c r="OX290" s="865">
        <f>ROUNDUP(SUM(
IF(AND(LB290='DD FD'!$J$9,LD290='DD FD'!$AI$3),LC290,0),
IF(AND(LL290='DD FD'!$J$9,LN290='DD FD'!$AI$3),LM290,0),
IF(AND(LV290='DD FD'!$J$9,LX290='DD FD'!$AI$3),LW290,0),
IF(AND(MF290='DD FD'!$J$9,MH290='DD FD'!$AI$3),MG290,0),
IF(AND(MQ290='DD FD'!$J$9,MS290='DD FD'!$AI$3),MR290,0),
IF(AND(NB290='DD FD'!$J$9,ND290='DD FD'!$AI$3),NC290,0),
IF(AND(NM290='DD FD'!$J$9,NO290='DD FD'!$AI$3),NN290,0),
IF(AND(NX290='DD FD'!$J$9,NZ290='DD FD'!$AI$3),NY290,0),
IF(AND(OI290='DD FD'!$J$9,OK290='DD FD'!$AI$3),OJ290,0),
),2)</f>
        <v>0</v>
      </c>
      <c r="OY290" s="865">
        <f>ROUNDUP(SUM(
IF(AND(LB290='DD FD'!$J$4,LD290='DD FD'!$AI$3),LC290,0),
IF(AND(LL290='DD FD'!$J$4,LN290='DD FD'!$AI$3),LM290,0),
IF(AND(LV290='DD FD'!$J$4,LX290='DD FD'!$AI$3),LW290,0),
IF(AND(MF290='DD FD'!$J$4,MH290='DD FD'!$AI$3),MG290,0),
IF(AND(MQ290='DD FD'!$J$4,MS290='DD FD'!$AI$3),MR290,0),
IF(AND(NB290='DD FD'!$J$4,ND290='DD FD'!$AI$3),NC290,0),
IF(AND(NM290='DD FD'!$J$4,NO290='DD FD'!$AI$3),NN290,0),
IF(AND(NX290='DD FD'!$J$4,NZ290='DD FD'!$AI$3),NY290,0),
IF(AND(OI290='DD FD'!$J$4,OK290='DD FD'!$AI$3),OJ290,0),
),2)</f>
        <v>0</v>
      </c>
      <c r="OZ290" s="867">
        <f>ROUNDUP(SUM(
IF(AND(LB290='DD FD'!$J$11,LD290='DD FD'!$AI$3),LC290,0),
IF(AND(LL290='DD FD'!$J$11,LN290='DD FD'!$AI$3),LM290,0),
IF(AND(LV290='DD FD'!$J$11,LX290='DD FD'!$AI$3),LW290,0),
IF(AND(MF290='DD FD'!$J$11,MH290='DD FD'!$AI$3),MG290,0),
IF(AND(MQ290='DD FD'!$J$11,MS290='DD FD'!$AI$3),MR290,0),
IF(AND(NB290='DD FD'!$J$11,ND290='DD FD'!$AI$3),NC290,0),
IF(AND(NM290='DD FD'!$J$11,NO290='DD FD'!$AI$3),NN290,0),
IF(AND(NX290='DD FD'!$J$11,NZ290='DD FD'!$AI$3),NY290,0),
IF(AND(OI290='DD FD'!$J$11,OK290='DD FD'!$AI$3),OJ290,0),
),2)</f>
        <v>0</v>
      </c>
    </row>
    <row r="291" spans="1:416">
      <c r="A291" s="663"/>
      <c r="B291" s="182"/>
      <c r="C291" s="282"/>
      <c r="D291" s="282"/>
      <c r="E291" s="183"/>
      <c r="F291" s="355"/>
      <c r="G291" s="359"/>
      <c r="H291" s="664"/>
      <c r="I291" s="173"/>
      <c r="J291" s="161" t="str">
        <f t="shared" si="108"/>
        <v/>
      </c>
      <c r="K291" s="633" t="str">
        <f t="shared" si="125"/>
        <v/>
      </c>
      <c r="L291" s="636"/>
      <c r="M291" s="124" t="str">
        <f t="shared" si="126"/>
        <v/>
      </c>
      <c r="N291" s="125" t="str">
        <f t="shared" si="109"/>
        <v/>
      </c>
      <c r="O291" s="175"/>
      <c r="P291" s="175"/>
      <c r="Q291" s="126" t="str">
        <f t="shared" si="127"/>
        <v/>
      </c>
      <c r="R291" s="184"/>
      <c r="S291" s="184"/>
      <c r="T291" s="182"/>
      <c r="U291" s="182"/>
      <c r="V291" s="182"/>
      <c r="W291" s="358"/>
      <c r="X291" s="182"/>
      <c r="Y291" s="183"/>
      <c r="Z291" s="123"/>
      <c r="AA291" s="176"/>
      <c r="AB291" s="176"/>
      <c r="AC291" s="176"/>
      <c r="AD291" s="176"/>
      <c r="AE291" s="176"/>
      <c r="AF291" s="176"/>
      <c r="AG291" s="127" t="str">
        <f t="shared" si="128"/>
        <v/>
      </c>
      <c r="AH291" s="127" t="str">
        <f t="shared" si="129"/>
        <v/>
      </c>
      <c r="AI291" s="370"/>
      <c r="AJ291" s="635"/>
      <c r="AK291" s="619" t="str">
        <f t="shared" si="130"/>
        <v/>
      </c>
      <c r="AL291" s="124" t="str">
        <f t="shared" si="110"/>
        <v/>
      </c>
      <c r="AM291" s="124" t="str">
        <f t="shared" si="111"/>
        <v/>
      </c>
      <c r="AN291" s="124" t="str">
        <f t="shared" si="112"/>
        <v/>
      </c>
      <c r="AO291" s="124" t="str">
        <f t="shared" si="113"/>
        <v/>
      </c>
      <c r="AP291" s="184"/>
      <c r="AQ291" s="182"/>
      <c r="AR291" s="182"/>
      <c r="AS291" s="182"/>
      <c r="AT291" s="182"/>
      <c r="AU291" s="127" t="str">
        <f t="shared" si="114"/>
        <v/>
      </c>
      <c r="AV291" s="354"/>
      <c r="AW291" s="127" t="str">
        <f t="shared" si="115"/>
        <v/>
      </c>
      <c r="AX291" s="144" t="str">
        <f t="shared" si="116"/>
        <v/>
      </c>
      <c r="AY291" s="182"/>
      <c r="AZ291" s="23"/>
      <c r="BA291" s="23"/>
      <c r="BB291" s="183"/>
      <c r="BC291" s="622"/>
      <c r="BD291" s="649" t="str">
        <f t="shared" si="131"/>
        <v/>
      </c>
      <c r="BE291" s="354"/>
      <c r="BF291" s="192" t="str">
        <f t="shared" si="132"/>
        <v/>
      </c>
      <c r="BG291" s="159"/>
      <c r="BH291" s="159"/>
      <c r="BI291" s="182"/>
      <c r="BJ291" s="194"/>
      <c r="BK291" s="194"/>
      <c r="BL291" s="194"/>
      <c r="BM291" s="127" t="str">
        <f t="shared" si="117"/>
        <v/>
      </c>
      <c r="BN291" s="194"/>
      <c r="BO291" s="178" t="str">
        <f t="shared" si="118"/>
        <v/>
      </c>
      <c r="BP291" s="191"/>
      <c r="BQ291" s="182"/>
      <c r="BR291" s="23"/>
      <c r="BS291" s="23"/>
      <c r="BT291" s="23"/>
      <c r="BU291" s="651"/>
      <c r="BV291" s="647"/>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633" t="str">
        <f t="shared" si="133"/>
        <v/>
      </c>
      <c r="DY291" s="736"/>
      <c r="DZ291" s="334"/>
      <c r="EA291" s="736"/>
      <c r="EB291" s="197"/>
      <c r="EC291" s="194"/>
      <c r="ED291" s="197"/>
      <c r="EE291" s="197"/>
      <c r="EF291" s="194"/>
      <c r="EG291" s="194"/>
      <c r="EH291" s="194"/>
      <c r="EI291" s="123" t="str">
        <f t="shared" si="119"/>
        <v/>
      </c>
      <c r="EJ291" s="194"/>
      <c r="EK291" s="620" t="str">
        <f t="shared" si="120"/>
        <v/>
      </c>
      <c r="EL291" s="756"/>
      <c r="EM291" s="620" t="str">
        <f t="shared" si="134"/>
        <v/>
      </c>
      <c r="EN291" s="733"/>
      <c r="EO291" s="163"/>
      <c r="EP291" s="163"/>
      <c r="EQ291" s="163"/>
      <c r="ER291" s="163"/>
      <c r="ES291" s="163"/>
      <c r="ET291" s="163"/>
      <c r="EU291" s="163"/>
      <c r="EV291" s="163"/>
      <c r="EW291" s="163"/>
      <c r="EX291" s="163"/>
      <c r="EY291" s="163"/>
      <c r="EZ291" s="163"/>
      <c r="FA291" s="163"/>
      <c r="FB291" s="163"/>
      <c r="FC291" s="742"/>
      <c r="FD291" s="648" t="str">
        <f t="shared" si="121"/>
        <v/>
      </c>
      <c r="FE291" s="183"/>
      <c r="FF291" s="201"/>
      <c r="FG291" s="201"/>
      <c r="FH291" s="201"/>
      <c r="FI291" s="201"/>
      <c r="FJ291" s="201"/>
      <c r="FK291" s="201"/>
      <c r="FL291" s="182"/>
      <c r="FM291" s="182"/>
      <c r="FN291" s="334"/>
      <c r="FO291" s="123" t="str">
        <f t="shared" si="122"/>
        <v/>
      </c>
      <c r="FP291" s="889" t="str">
        <f>IF(Table1[[#This Row],[Baumwollanteil (in %)]]&lt;&gt;"","05","")</f>
        <v/>
      </c>
      <c r="FQ291" s="999"/>
      <c r="FR291" s="179" t="str">
        <f t="shared" si="123"/>
        <v/>
      </c>
      <c r="FS291" s="175"/>
      <c r="FT291" s="175"/>
      <c r="FU291" s="175"/>
      <c r="FV291" s="745" t="str">
        <f t="shared" si="124"/>
        <v/>
      </c>
      <c r="FZ291" s="24"/>
      <c r="GA291" s="24"/>
      <c r="GC291" s="1010" t="str">
        <f>IF(Table1[[#This Row],[Global Trade Item Number (GTIN)]]="","",Table1[[#This Row],[Global Trade Item Number (GTIN)]])</f>
        <v/>
      </c>
      <c r="GD291" s="790" t="str">
        <f>IF(Table1[[#This Row],[WAWI-Nr./ Kreditoren-Nummer
(ASDV)]]&lt;&gt;"",Table1[[#This Row],[WAWI-Nr./ Kreditoren-Nummer
(ASDV)]],"")</f>
        <v/>
      </c>
      <c r="GE291" s="190"/>
      <c r="GF291" s="790" t="str">
        <f>IF(Table1[[#This Row],[Gültig ab (Datum)]]&lt;&gt;"","31.12.9999","")</f>
        <v/>
      </c>
      <c r="GG291" s="190"/>
      <c r="GH291" s="190"/>
      <c r="GI291" s="616"/>
      <c r="GJ291" s="765"/>
      <c r="GK291" s="763"/>
      <c r="GL291" s="617"/>
      <c r="GM291" s="617"/>
      <c r="GN291" s="617"/>
      <c r="GO291" s="617"/>
      <c r="GP291" s="617"/>
      <c r="GQ291" s="775"/>
      <c r="GR291" s="771"/>
      <c r="GS291" s="159"/>
      <c r="GT291" s="610"/>
      <c r="GU291" s="610"/>
      <c r="GV291" s="610"/>
      <c r="GW291" s="610"/>
      <c r="GX291" s="610"/>
      <c r="GY291" s="610"/>
      <c r="GZ291" s="610"/>
      <c r="HA291" s="610"/>
      <c r="HB291" s="771"/>
      <c r="HC291" s="610"/>
      <c r="HD291" s="610"/>
      <c r="HE291" s="610"/>
      <c r="HF291" s="610"/>
      <c r="HG291" s="610"/>
      <c r="HH291" s="610"/>
      <c r="HI291" s="610"/>
      <c r="HJ291" s="610"/>
      <c r="HK291" s="610"/>
      <c r="HL291" s="771"/>
      <c r="HM291" s="610"/>
      <c r="HN291" s="610"/>
      <c r="HO291" s="610"/>
      <c r="HP291" s="610"/>
      <c r="HQ291" s="610"/>
      <c r="HR291" s="610"/>
      <c r="HS291" s="610"/>
      <c r="HT291" s="610"/>
      <c r="HU291" s="610"/>
      <c r="HV291" s="771"/>
      <c r="HW291" s="610"/>
      <c r="HX291" s="610"/>
      <c r="HY291" s="610"/>
      <c r="HZ291" s="610"/>
      <c r="IA291" s="610"/>
      <c r="IB291" s="610"/>
      <c r="IC291" s="610"/>
      <c r="ID291" s="610"/>
      <c r="IE291" s="610"/>
      <c r="IF291" s="610"/>
      <c r="IG291" s="771"/>
      <c r="IH291" s="610"/>
      <c r="II291" s="610"/>
      <c r="IJ291" s="610"/>
      <c r="IK291" s="610"/>
      <c r="IL291" s="610"/>
      <c r="IM291" s="610"/>
      <c r="IN291" s="610"/>
      <c r="IO291" s="610"/>
      <c r="IP291" s="610"/>
      <c r="IQ291" s="610"/>
      <c r="IR291" s="771"/>
      <c r="IS291" s="610"/>
      <c r="IT291" s="610"/>
      <c r="IU291" s="610"/>
      <c r="IV291" s="610"/>
      <c r="IW291" s="610"/>
      <c r="IX291" s="610"/>
      <c r="IY291" s="610"/>
      <c r="IZ291" s="610"/>
      <c r="JA291" s="610"/>
      <c r="JB291" s="610"/>
      <c r="JC291" s="771"/>
      <c r="JD291" s="610"/>
      <c r="JE291" s="610"/>
      <c r="JF291" s="610"/>
      <c r="JG291" s="610"/>
      <c r="JH291" s="610"/>
      <c r="JI291" s="610"/>
      <c r="JJ291" s="610"/>
      <c r="JK291" s="610"/>
      <c r="JL291" s="610"/>
      <c r="JM291" s="827"/>
      <c r="JN291" s="771"/>
      <c r="JO291" s="610"/>
      <c r="JP291" s="610"/>
      <c r="JQ291" s="610"/>
      <c r="JR291" s="610"/>
      <c r="JS291" s="610"/>
      <c r="JT291" s="610"/>
      <c r="JU291" s="610"/>
      <c r="JV291" s="610"/>
      <c r="JW291" s="610"/>
      <c r="JX291" s="610"/>
      <c r="JY291" s="771"/>
      <c r="JZ291" s="610"/>
      <c r="KA291" s="610"/>
      <c r="KB291" s="610"/>
      <c r="KC291" s="610"/>
      <c r="KD291" s="610"/>
      <c r="KE291" s="610"/>
      <c r="KF291" s="610"/>
      <c r="KG291" s="610"/>
      <c r="KH291" s="610"/>
      <c r="KI291" s="610"/>
      <c r="KL291" s="803" t="str">
        <f>IF(Table1[[#This Row],[GTIN]]&lt;&gt;"",Table1[[#This Row],[GTIN]],"")</f>
        <v/>
      </c>
      <c r="KM291" s="804" t="str">
        <f>Table1[[#This Row],[Kreditor]]</f>
        <v/>
      </c>
      <c r="KN291" s="805" t="str">
        <f>IF(Table1[[#This Row],[Gültig ab (Datum)]]&lt;&gt;"",Table1[[#This Row],[Gültig ab (Datum)]],"")</f>
        <v/>
      </c>
      <c r="KO291" s="805" t="str">
        <f>Table1[[#This Row],[Gültig bis]]</f>
        <v/>
      </c>
      <c r="KP291" s="818" t="str">
        <f>IF(Table1[[#This Row],[Artikel verpackt? 
(X=Ja)]]="","",Table1[[#This Row],[Artikel verpackt? 
(X=Ja)]])</f>
        <v/>
      </c>
      <c r="KQ291" s="806" t="str">
        <f>IF(Table1[[#This Row],[Verpackung recyclingfähig?
(X=Ja)]]="","",Table1[[#This Row],[Verpackung recyclingfähig?
(X=Ja)]])</f>
        <v/>
      </c>
      <c r="KR291" s="807"/>
      <c r="KS291" s="808"/>
      <c r="KT291" s="809"/>
      <c r="KU291" s="809"/>
      <c r="KV291" s="809"/>
      <c r="KW291" s="809"/>
      <c r="KX291" s="809"/>
      <c r="KY291" s="809"/>
      <c r="KZ291" s="810"/>
      <c r="LA291" s="811" t="str">
        <f>IF(Table1[[#This Row],[Hauptkörper - B1 - Art]]="","",VLOOKUP(Table1[[#This Row],[Hauptkörper - B1 - Art]],'DD FD'!B:C,2,FALSE))</f>
        <v/>
      </c>
      <c r="LB291" s="812" t="str">
        <f>IF(Table1[[#This Row],[Hauptkörper - B1 - Fraktion]]="","",VLOOKUP(Table1[[#This Row],[Hauptkörper - B1 - Fraktion]],'DD FD'!H:J,3,FALSE))</f>
        <v/>
      </c>
      <c r="LC291" s="809" t="str">
        <f>IF(Table1[[#This Row],[Hauptkörper - B1 - Gewicht
(in G)]]="","",Table1[[#This Row],[Hauptkörper - B1 - Gewicht
(in G)]])</f>
        <v/>
      </c>
      <c r="LD291" s="809" t="str">
        <f>IF(Table1[[#This Row],[Hauptkörper - B1 - Lizenzierungs-pflichtig? (X=Ja)]]="","",Table1[[#This Row],[Hauptkörper - B1 - Lizenzierungs-pflichtig? (X=Ja)]])</f>
        <v/>
      </c>
      <c r="LE291" s="812" t="str">
        <f>IF(Table1[[#This Row],[Hauptkörper - B1 - Virgin Material]]="","",VLOOKUP(Table1[[#This Row],[Hauptkörper - B1 - Virgin Material]],'DD FD'!AJ:AK,2,FALSE))</f>
        <v/>
      </c>
      <c r="LF291" s="813" t="str">
        <f>IF(Table1[[#This Row],[Hauptkörper - B1 - Virgin Material Anteil (in %)]]="","",Table1[[#This Row],[Hauptkörper - B1 - Virgin Material Anteil (in %)]])</f>
        <v/>
      </c>
      <c r="LG291" s="812" t="str">
        <f>IF(Table1[[#This Row],[Hauptkörper - B1 - Recyceltes Material]]="","",VLOOKUP(Table1[[#This Row],[Hauptkörper - B1 - Recyceltes Material]],'DD FD'!AL:AM,2,FALSE))</f>
        <v/>
      </c>
      <c r="LH291" s="813" t="str">
        <f>IF(Table1[[#This Row],[Hauptkörper - B1 - Recyceltes Material Anteil (in %)]]="","",Table1[[#This Row],[Hauptkörper - B1 - Recyceltes Material Anteil (in %)]])</f>
        <v/>
      </c>
      <c r="LI291" s="814" t="str">
        <f>IF(Table1[[#This Row],[Hauptkörper - B1 - Beschichtung]]="","",VLOOKUP(Table1[[#This Row],[Hauptkörper - B1 - Beschichtung]],'DD FD'!AE:AF,2,FALSE))</f>
        <v/>
      </c>
      <c r="LJ291" s="815" t="str">
        <f>IF(Table1[[#This Row],[Hauptkörper - B1 - Beschichtung Anteil (in %)]]="","",Table1[[#This Row],[Hauptkörper - B1 - Beschichtung Anteil (in %)]])</f>
        <v/>
      </c>
      <c r="LK291" s="811" t="str">
        <f>IF(Table1[[#This Row],[Hauptkörper - B2 - Art]]="","",VLOOKUP(Table1[[#This Row],[Hauptkörper - B2 - Art]],'DD FD'!B:C,2,FALSE))</f>
        <v/>
      </c>
      <c r="LL291" s="812" t="str">
        <f>IF(Table1[[#This Row],[Hauptkörper - B2 - Fraktion]]="","",VLOOKUP(Table1[[#This Row],[Hauptkörper - B2 - Fraktion]],'DD FD'!H:J,3,FALSE))</f>
        <v/>
      </c>
      <c r="LM291" s="809" t="str">
        <f>IF(Table1[[#This Row],[Hauptkörper - B2 - Gewicht
(in G)]]="","",Table1[[#This Row],[Hauptkörper - B2 - Gewicht
(in G)]])</f>
        <v/>
      </c>
      <c r="LN291" s="809" t="str">
        <f>IF(Table1[[#This Row],[Hauptkörper - B2 - Lizenzierungs-pflichtig? (X=Ja)]]="","",Table1[[#This Row],[Hauptkörper - B2 - Lizenzierungs-pflichtig? (X=Ja)]])</f>
        <v/>
      </c>
      <c r="LO291" s="812" t="str">
        <f>IF(Table1[[#This Row],[Hauptkörper - B2 - Virgin Material]]="","",VLOOKUP(Table1[[#This Row],[Hauptkörper - B2 - Virgin Material]],'DD FD'!AJ:AK,2,FALSE))</f>
        <v/>
      </c>
      <c r="LP291" s="813" t="str">
        <f>IF(Table1[[#This Row],[Hauptkörper - B2 - Virgin Material Anteil (in %)]]="","",Table1[[#This Row],[Hauptkörper - B2 - Virgin Material Anteil (in %)]])</f>
        <v/>
      </c>
      <c r="LQ291" s="812" t="str">
        <f>IF(Table1[[#This Row],[Hauptkörper - B2 - Recyceltes Material]]="","",VLOOKUP(Table1[[#This Row],[Hauptkörper - B2 - Recyceltes Material]],'DD FD'!AL:AM,2,FALSE))</f>
        <v/>
      </c>
      <c r="LR291" s="813" t="str">
        <f>IF(Table1[[#This Row],[Hauptkörper - B2 - Recyceltes Material Anteil (in %)]]="","",Table1[[#This Row],[Hauptkörper - B2 - Recyceltes Material Anteil (in %)]])</f>
        <v/>
      </c>
      <c r="LS291" s="812" t="str">
        <f>IF(Table1[[#This Row],[Hauptkörper - B2 - Beschichtung]]="","",VLOOKUP(Table1[[#This Row],[Hauptkörper - B2 - Beschichtung]],'DD FD'!AE:AF,2,FALSE))</f>
        <v/>
      </c>
      <c r="LT291" s="815" t="str">
        <f>IF(Table1[[#This Row],[Hauptkörper - B2 - Beschichtung Anteil (in %)]]="","",Table1[[#This Row],[Hauptkörper - B2 - Beschichtung Anteil (in %)]])</f>
        <v/>
      </c>
      <c r="LU291" s="811" t="str">
        <f>IF(Table1[[#This Row],[Hauptkörper - B3 - Art]]="","",VLOOKUP(Table1[[#This Row],[Hauptkörper - B3 - Art]],'DD FD'!B:C,2,FALSE))</f>
        <v/>
      </c>
      <c r="LV291" s="812" t="str">
        <f>IF(Table1[[#This Row],[Hauptkörper - B3 - Fraktion]]="","",VLOOKUP(Table1[[#This Row],[Hauptkörper - B3 - Fraktion]],'DD FD'!H:J,3,FALSE))</f>
        <v/>
      </c>
      <c r="LW291" s="809" t="str">
        <f>IF(Table1[[#This Row],[Hauptkörper - B3 - Gewicht
(in G)]]="","",Table1[[#This Row],[Hauptkörper - B3 - Gewicht
(in G)]])</f>
        <v/>
      </c>
      <c r="LX291" s="809" t="str">
        <f>IF(Table1[[#This Row],[Hauptkörper - B3 - Lizenzierungs-pflichtig? (X=Ja)]]="","",Table1[[#This Row],[Hauptkörper - B3 - Lizenzierungs-pflichtig? (X=Ja)]])</f>
        <v/>
      </c>
      <c r="LY291" s="812" t="str">
        <f>IF(Table1[[#This Row],[Hauptkörper - B3 - Virgin Material]]="","",VLOOKUP(Table1[[#This Row],[Hauptkörper - B3 - Virgin Material]],'DD FD'!AJ:AK,2,FALSE))</f>
        <v/>
      </c>
      <c r="LZ291" s="813" t="str">
        <f>IF(Table1[[#This Row],[Hauptkörper - B3 - Virgin Material Anteil (in %)]]="","",Table1[[#This Row],[Hauptkörper - B3 - Virgin Material Anteil (in %)]])</f>
        <v/>
      </c>
      <c r="MA291" s="812" t="str">
        <f>IF(Table1[[#This Row],[Hauptkörper - B3 - Recyceltes Material]]="","",VLOOKUP(Table1[[#This Row],[Hauptkörper - B3 - Recyceltes Material]],'DD FD'!AL:AM,2,FALSE))</f>
        <v/>
      </c>
      <c r="MB291" s="813" t="str">
        <f>IF(Table1[[#This Row],[Hauptkörper - B3 - Recyceltes Material Anteil (in %)]]="","",Table1[[#This Row],[Hauptkörper - B3 - Recyceltes Material Anteil (in %)]])</f>
        <v/>
      </c>
      <c r="MC291" s="812" t="str">
        <f>IF(Table1[[#This Row],[Hauptkörper - B3 - Beschichtung]]="","",VLOOKUP(Table1[[#This Row],[Hauptkörper - B3 - Beschichtung]],'DD FD'!AE:AF,2,FALSE))</f>
        <v/>
      </c>
      <c r="MD291" s="815" t="str">
        <f>IF(Table1[[#This Row],[Hauptkörper - B3 - Beschichtung Anteil (in %)]]="","",Table1[[#This Row],[Hauptkörper - B3 - Beschichtung Anteil (in %)]])</f>
        <v/>
      </c>
      <c r="ME291" s="811" t="str">
        <f>IF(Table1[[#This Row],[Verschluss - B1 - Art]]="","",VLOOKUP(Table1[[#This Row],[Verschluss - B1 - Art]],'DD FD'!D:E,2,FALSE))</f>
        <v/>
      </c>
      <c r="MF291" s="812" t="str">
        <f>IF(Table1[[#This Row],[Verschluss - B1 - Fraktion]]="","",VLOOKUP(Table1[[#This Row],[Verschluss - B1 - Fraktion]],'DD FD'!H:J,3,FALSE))</f>
        <v/>
      </c>
      <c r="MG291" s="809" t="str">
        <f>IF(Table1[[#This Row],[Verschluss - B1 - Gewicht (in G)]]="","",Table1[[#This Row],[Verschluss - B1 - Gewicht (in G)]])</f>
        <v/>
      </c>
      <c r="MH291" s="809" t="str">
        <f>IF(Table1[[#This Row],[Verschluss - B1 - Lizenzierungs-pflichtig? (X=Ja)]]="","",Table1[[#This Row],[Verschluss - B1 - Lizenzierungs-pflichtig? (X=Ja)]])</f>
        <v/>
      </c>
      <c r="MI291" s="809" t="str">
        <f>IF(Table1[[#This Row],[Verschluss - B1 - Trennbar vom Hauptkörper? (X=Ja)]]="","",Table1[[#This Row],[Verschluss - B1 - Trennbar vom Hauptkörper? (X=Ja)]])</f>
        <v/>
      </c>
      <c r="MJ291" s="812" t="str">
        <f>IF(Table1[[#This Row],[Verschluss - B1 - Virgin Material]]="","",VLOOKUP(Table1[[#This Row],[Verschluss - B1 - Virgin Material]],'DD FD'!AJ:AK,2,FALSE))</f>
        <v/>
      </c>
      <c r="MK291" s="813" t="str">
        <f>IF(Table1[[#This Row],[Verschluss - B1 - Virgin Material Anteil (in %)]]="","",Table1[[#This Row],[Verschluss - B1 - Virgin Material Anteil (in %)]])</f>
        <v/>
      </c>
      <c r="ML291" s="812" t="str">
        <f>IF(Table1[[#This Row],[Verschluss - B1 - Recyceltes Material]]="","",VLOOKUP(Table1[[#This Row],[Verschluss - B1 - Recyceltes Material]],'DD FD'!AL:AM,2,FALSE))</f>
        <v/>
      </c>
      <c r="MM291" s="813" t="str">
        <f>IF(Table1[[#This Row],[Verschluss - B1 - Recyceltes Material Anteil (in %)]]="","",Table1[[#This Row],[Verschluss - B1 - Recyceltes Material Anteil (in %)]])</f>
        <v/>
      </c>
      <c r="MN291" s="812" t="str">
        <f>IF(Table1[[#This Row],[Verschluss - B1 - Beschichtung]]="","",VLOOKUP(Table1[[#This Row],[Verschluss - B1 - Beschichtung]],'DD FD'!AE:AF,2,FALSE))</f>
        <v/>
      </c>
      <c r="MO291" s="815" t="str">
        <f>IF(Table1[[#This Row],[Verschluss - B1 - Beschichtung Anteil (in %)]]="","",Table1[[#This Row],[Verschluss - B1 - Beschichtung Anteil (in %)]])</f>
        <v/>
      </c>
      <c r="MP291" s="811" t="str">
        <f>IF(Table1[[#This Row],[Verschluss - B2 - Art]]="","",VLOOKUP(Table1[[#This Row],[Verschluss - B2 - Art]],'DD FD'!D:E,2,FALSE))</f>
        <v/>
      </c>
      <c r="MQ291" s="812" t="str">
        <f>IF(Table1[[#This Row],[Verschluss - B2 - Fraktion]]="","",VLOOKUP(Table1[[#This Row],[Verschluss - B2 - Fraktion]],'DD FD'!H:J,3,FALSE))</f>
        <v/>
      </c>
      <c r="MR291" s="809" t="str">
        <f>IF(Table1[[#This Row],[Verschluss - B2 - Gewicht (in G)]]="","",Table1[[#This Row],[Verschluss - B2 - Gewicht (in G)]])</f>
        <v/>
      </c>
      <c r="MS291" s="809" t="str">
        <f>IF(Table1[[#This Row],[Verschluss - B2 - Lizenzierungs-pflichtig? (X=Ja)]]="","",Table1[[#This Row],[Verschluss - B2 - Lizenzierungs-pflichtig? (X=Ja)]])</f>
        <v/>
      </c>
      <c r="MT291" s="809" t="str">
        <f>IF(Table1[[#This Row],[Verschluss - B2 - Trennbar vom Hauptkörper? (X=Ja)]]="","",Table1[[#This Row],[Verschluss - B2 - Trennbar vom Hauptkörper? (X=Ja)]])</f>
        <v/>
      </c>
      <c r="MU291" s="812" t="str">
        <f>IF(Table1[[#This Row],[Verschluss - B2 - Virgin Material]]="","",VLOOKUP(Table1[[#This Row],[Verschluss - B2 - Virgin Material]],'DD FD'!AJ:AK,2,FALSE))</f>
        <v/>
      </c>
      <c r="MV291" s="813" t="str">
        <f>IF(Table1[[#This Row],[Verschluss - B2 - Virgin Material Anteil (in %)]]="","",Table1[[#This Row],[Verschluss - B2 - Virgin Material Anteil (in %)]])</f>
        <v/>
      </c>
      <c r="MW291" s="812" t="str">
        <f>IF(Table1[[#This Row],[Verschluss - B2 - Recyceltes Material]]="","",VLOOKUP(Table1[[#This Row],[Verschluss - B2 - Recyceltes Material]],'DD FD'!AL:AM,2,FALSE))</f>
        <v/>
      </c>
      <c r="MX291" s="813" t="str">
        <f>IF(Table1[[#This Row],[Verschluss - B2 - Recyceltes Material Anteil (in %)]]="","",Table1[[#This Row],[Verschluss - B2 - Recyceltes Material Anteil (in %)]])</f>
        <v/>
      </c>
      <c r="MY291" s="812" t="str">
        <f>IF(Table1[[#This Row],[Verschluss - B2 - Beschichtung]]="","",VLOOKUP(Table1[[#This Row],[Verschluss - B2 - Beschichtung]],'DD FD'!AE:AF,2,FALSE))</f>
        <v/>
      </c>
      <c r="MZ291" s="815" t="str">
        <f>IF(Table1[[#This Row],[Verschluss - B2 - Beschichtung Anteil (in %)]]="","",Table1[[#This Row],[Verschluss - B2 - Beschichtung Anteil (in %)]])</f>
        <v/>
      </c>
      <c r="NA291" s="811" t="str">
        <f>IF(Table1[[#This Row],[Verschluss - B3 - Art]]="","",VLOOKUP(Table1[[#This Row],[Verschluss - B3 - Art]],'DD FD'!D:E,2,FALSE))</f>
        <v/>
      </c>
      <c r="NB291" s="812" t="str">
        <f>IF(Table1[[#This Row],[Verschluss - B3 - Fraktion]]="","",VLOOKUP(Table1[[#This Row],[Verschluss - B3 - Fraktion]],'DD FD'!H:J,3,FALSE))</f>
        <v/>
      </c>
      <c r="NC291" s="809" t="str">
        <f>IF(Table1[[#This Row],[Verschluss - B3 - Gewicht (in G)]]="","",Table1[[#This Row],[Verschluss - B3 - Gewicht (in G)]])</f>
        <v/>
      </c>
      <c r="ND291" s="809" t="str">
        <f>IF(Table1[[#This Row],[Verschluss - B3 - Lizenzierungs-pflichtig? (X=Ja)]]="","",Table1[[#This Row],[Verschluss - B3 - Lizenzierungs-pflichtig? (X=Ja)]])</f>
        <v/>
      </c>
      <c r="NE291" s="809" t="str">
        <f>IF(Table1[[#This Row],[Verschluss - B3 - Trennbar vom Hauptkörper? (X=Ja)]]="","",Table1[[#This Row],[Verschluss - B3 - Trennbar vom Hauptkörper? (X=Ja)]])</f>
        <v/>
      </c>
      <c r="NF291" s="812" t="str">
        <f>IF(Table1[[#This Row],[Verschluss - B3 - Virgin Material]]="","",VLOOKUP(Table1[[#This Row],[Verschluss - B3 - Virgin Material]],'DD FD'!AJ:AK,2,FALSE))</f>
        <v/>
      </c>
      <c r="NG291" s="813" t="str">
        <f>IF(Table1[[#This Row],[Verschluss - B3 - Virgin Material Anteil (in %)]]="","",Table1[[#This Row],[Verschluss - B3 - Virgin Material Anteil (in %)]])</f>
        <v/>
      </c>
      <c r="NH291" s="812" t="str">
        <f>IF(Table1[[#This Row],[Verschluss - B3 - Recyceltes Material]]="","",VLOOKUP(Table1[[#This Row],[Verschluss - B3 - Recyceltes Material]],'DD FD'!AL:AM,2,FALSE))</f>
        <v/>
      </c>
      <c r="NI291" s="813" t="str">
        <f>IF(Table1[[#This Row],[Verschluss - B3 - Recyceltes Material Anteil (in %)]]="","",Table1[[#This Row],[Verschluss - B3 - Recyceltes Material Anteil (in %)]])</f>
        <v/>
      </c>
      <c r="NJ291" s="812" t="str">
        <f>IF(Table1[[#This Row],[Verschluss - B3 - Beschichtung]]="","",VLOOKUP(Table1[[#This Row],[Verschluss - B3 - Beschichtung]],'DD FD'!AE:AF,2,FALSE))</f>
        <v/>
      </c>
      <c r="NK291" s="815" t="str">
        <f>IF(Table1[[#This Row],[Verschluss - B3 - Beschichtung Anteil (in %)]]="","",Table1[[#This Row],[Verschluss - B3 - Beschichtung Anteil (in %)]])</f>
        <v/>
      </c>
      <c r="NL291" s="811" t="str">
        <f>IF(Table1[[#This Row],[Etikett - B1 - Art]]="","",VLOOKUP(Table1[[#This Row],[Etikett - B1 - Art]],'DD FD'!F:G,2,FALSE))</f>
        <v/>
      </c>
      <c r="NM291" s="812" t="str">
        <f>IF(Table1[[#This Row],[Etikett - B1 - Fraktion]]="","",VLOOKUP(Table1[[#This Row],[Etikett - B1 - Fraktion]],'DD FD'!H:J,3,FALSE))</f>
        <v/>
      </c>
      <c r="NN291" s="809" t="str">
        <f>IF(Table1[[#This Row],[Etikett - B1 - Gewicht (in G)]]="","",Table1[[#This Row],[Etikett - B1 - Gewicht (in G)]])</f>
        <v/>
      </c>
      <c r="NO291" s="809" t="str">
        <f>IF(Table1[[#This Row],[Etikett - B1 - Lizenzierungs-pflichtig? (X=Ja)]]="","",Table1[[#This Row],[Etikett - B1 - Lizenzierungs-pflichtig? (X=Ja)]])</f>
        <v/>
      </c>
      <c r="NP291" s="809" t="str">
        <f>IF(Table1[[#This Row],[Etikett - B1 - Trennbar vom Hauptkörper? (X=Ja)]]="","",Table1[[#This Row],[Etikett - B1 - Trennbar vom Hauptkörper? (X=Ja)]])</f>
        <v/>
      </c>
      <c r="NQ291" s="812" t="str">
        <f>IF(Table1[[#This Row],[Etikett - B1 - Virgin Material]]="","",VLOOKUP(Table1[[#This Row],[Etikett - B1 - Virgin Material]],'DD FD'!AJ:AK,2,FALSE))</f>
        <v/>
      </c>
      <c r="NR291" s="813" t="str">
        <f>IF(Table1[[#This Row],[Etikett - B1 - Virgin Material Anteil (in %)]]="","",Table1[[#This Row],[Etikett - B1 - Virgin Material Anteil (in %)]])</f>
        <v/>
      </c>
      <c r="NS291" s="812" t="str">
        <f>IF(Table1[[#This Row],[Etikett - B1 - Recyceltes Material]]="","",VLOOKUP(Table1[[#This Row],[Etikett - B1 - Recyceltes Material]],'DD FD'!AL:AM,2,FALSE))</f>
        <v/>
      </c>
      <c r="NT291" s="813" t="str">
        <f>IF(Table1[[#This Row],[Etikett - B1 - Recyceltes Material Anteil (in %)]]="","",Table1[[#This Row],[Etikett - B1 - Recyceltes Material Anteil (in %)]])</f>
        <v/>
      </c>
      <c r="NU291" s="812" t="str">
        <f>IF(Table1[[#This Row],[Etikett - B1 - Beschichtung]]="","",VLOOKUP(Table1[[#This Row],[Etikett - B1 - Beschichtung]],'DD FD'!AE:AF,2,FALSE))</f>
        <v/>
      </c>
      <c r="NV291" s="815" t="str">
        <f>IF(Table1[[#This Row],[Etikett - B1 - Beschichtung Anteil (in %)]]="","",Table1[[#This Row],[Etikett - B1 - Beschichtung Anteil (in %)]])</f>
        <v/>
      </c>
      <c r="NW291" s="811" t="str">
        <f>IF(Table1[[#This Row],[Etikett - B2 - Art]]="","",VLOOKUP(Table1[[#This Row],[Etikett - B2 - Art]],'DD FD'!F:G,2,FALSE))</f>
        <v/>
      </c>
      <c r="NX291" s="812" t="str">
        <f>IF(Table1[[#This Row],[Etikett - B2 - Fraktion]]="","",VLOOKUP(Table1[[#This Row],[Etikett - B2 - Fraktion]],'DD FD'!H:J,3,FALSE))</f>
        <v/>
      </c>
      <c r="NY291" s="809" t="str">
        <f>IF(Table1[[#This Row],[Etikett - B2 - Gewicht (in G)]]="","",Table1[[#This Row],[Etikett - B2 - Gewicht (in G)]])</f>
        <v/>
      </c>
      <c r="NZ291" s="809" t="str">
        <f>IF(Table1[[#This Row],[Etikett - B2 - Lizenzierungs-pflichtig? (X=Ja)]]="","",Table1[[#This Row],[Etikett - B2 - Lizenzierungs-pflichtig? (X=Ja)]])</f>
        <v/>
      </c>
      <c r="OA291" s="809" t="str">
        <f>IF(Table1[[#This Row],[Etikett - B2 - Trennbar vom Hauptkörper? (X=Ja)]]="","",Table1[[#This Row],[Etikett - B2 - Trennbar vom Hauptkörper? (X=Ja)]])</f>
        <v/>
      </c>
      <c r="OB291" s="812" t="str">
        <f>IF(Table1[[#This Row],[Etikett - B2 - Virgin Material]]="","",VLOOKUP(Table1[[#This Row],[Etikett - B2 - Virgin Material]],'DD FD'!AJ:AK,2,FALSE))</f>
        <v/>
      </c>
      <c r="OC291" s="813" t="str">
        <f>IF(Table1[[#This Row],[Etikett - B2 - Virgin Material Anteil (in %)]]="","",Table1[[#This Row],[Etikett - B2 - Virgin Material Anteil (in %)]])</f>
        <v/>
      </c>
      <c r="OD291" s="812" t="str">
        <f>IF(Table1[[#This Row],[Etikett - B2 - Recyceltes Material]]="","",VLOOKUP(Table1[[#This Row],[Etikett - B2 - Recyceltes Material]],'DD FD'!AL:AM,2,FALSE))</f>
        <v/>
      </c>
      <c r="OE291" s="813" t="str">
        <f>IF(Table1[[#This Row],[Etikett - B2 - Recyceltes Material Anteil (in %)]]="","",Table1[[#This Row],[Etikett - B2 - Recyceltes Material Anteil (in %)]])</f>
        <v/>
      </c>
      <c r="OF291" s="812" t="str">
        <f>IF(Table1[[#This Row],[Etikett - B2 - Beschichtung]]="","",VLOOKUP(Table1[[#This Row],[Etikett - B2 - Beschichtung]],'DD FD'!AE:AF,2,FALSE))</f>
        <v/>
      </c>
      <c r="OG291" s="815" t="str">
        <f>IF(Table1[[#This Row],[Etikett - B2 - Beschichtung Anteil (in %)]]="","",Table1[[#This Row],[Etikett - B2 - Beschichtung Anteil (in %)]])</f>
        <v/>
      </c>
      <c r="OH291" s="811" t="str">
        <f>IF(Table1[[#This Row],[Etikett - B3 - Art]]="","",VLOOKUP(Table1[[#This Row],[Etikett - B3 - Art]],'DD FD'!F:G,2,FALSE))</f>
        <v/>
      </c>
      <c r="OI291" s="812" t="str">
        <f>IF(Table1[[#This Row],[Etikett - B3 - Fraktion]]="","",VLOOKUP(Table1[[#This Row],[Etikett - B3 - Fraktion]],'DD FD'!H:J,3,FALSE))</f>
        <v/>
      </c>
      <c r="OJ291" s="809" t="str">
        <f>IF(Table1[[#This Row],[Etikett - B3 - Gewicht (in G)]]="","",Table1[[#This Row],[Etikett - B3 - Gewicht (in G)]])</f>
        <v/>
      </c>
      <c r="OK291" s="809" t="str">
        <f>IF(Table1[[#This Row],[Etikett - B3 - Lizenzierungs-pflichtig? (X=Ja)]]="","",Table1[[#This Row],[Etikett - B3 - Lizenzierungs-pflichtig? (X=Ja)]])</f>
        <v/>
      </c>
      <c r="OL291" s="809" t="str">
        <f>IF(Table1[[#This Row],[Etikett - B3 - Trennbar vom Hauptkörper? (X=Ja)]]="","",Table1[[#This Row],[Etikett - B3 - Trennbar vom Hauptkörper? (X=Ja)]])</f>
        <v/>
      </c>
      <c r="OM291" s="812" t="str">
        <f>IF(Table1[[#This Row],[Etikett - B3 - Virgin Material]]="","",VLOOKUP(Table1[[#This Row],[Etikett - B3 - Virgin Material]],'DD FD'!AJ:AK,2,FALSE))</f>
        <v/>
      </c>
      <c r="ON291" s="813" t="str">
        <f>IF(Table1[[#This Row],[Etikett - B3 - Virgin Material Anteil (in %)]]="","",Table1[[#This Row],[Etikett - B3 - Virgin Material Anteil (in %)]])</f>
        <v/>
      </c>
      <c r="OO291" s="812" t="str">
        <f>IF(Table1[[#This Row],[Etikett - B3 - Recyceltes Material]]="","",VLOOKUP(Table1[[#This Row],[Etikett - B3 - Recyceltes Material]],'DD FD'!AL:AM,2,FALSE))</f>
        <v/>
      </c>
      <c r="OP291" s="813" t="str">
        <f>IF(Table1[[#This Row],[Etikett - B3 - Recyceltes Material Anteil (in %)]]="","",Table1[[#This Row],[Etikett - B3 - Recyceltes Material Anteil (in %)]])</f>
        <v/>
      </c>
      <c r="OQ291" s="812" t="str">
        <f>IF(Table1[[#This Row],[Etikett - B3 - Beschichtung]]="","",VLOOKUP(Table1[[#This Row],[Etikett - B3 - Beschichtung]],'DD FD'!AE:AF,2,FALSE))</f>
        <v/>
      </c>
      <c r="OR291" s="861" t="str">
        <f>IF(Table1[[#This Row],[Etikett - B3 - Beschichtung Anteil (in %)]]="","",Table1[[#This Row],[Etikett - B3 - Beschichtung Anteil (in %)]])</f>
        <v/>
      </c>
      <c r="OS291" s="866">
        <f>ROUNDUP(SUM(
IF(AND(LB291='DD FD'!$J$7,LD291='DD FD'!$AI$3),LC291,0),
IF(AND(LL291='DD FD'!$J$7,LN291='DD FD'!$AI$3),LM291,0),
IF(AND(LV291='DD FD'!$J$7,LX291='DD FD'!$AI$3),LW291,0),
IF(AND(MF291='DD FD'!$J$7,MH291='DD FD'!$AI$3),MG291,0),
IF(AND(MQ291='DD FD'!$J$7,MS291='DD FD'!$AI$3),MR291,0),
IF(AND(NB291='DD FD'!$J$7,ND291='DD FD'!$AI$3),NC291,0),
IF(AND(NM291='DD FD'!$J$7,NO291='DD FD'!$AI$3),NN291,0),
IF(AND(NX291='DD FD'!$J$7,NZ291='DD FD'!$AI$3),NY291,0),
IF(AND(OI291='DD FD'!$J$7,OK291='DD FD'!$AI$3),OJ291,0),
),2)</f>
        <v>0</v>
      </c>
      <c r="OT291" s="865">
        <f>ROUNDUP(SUM(
IF(AND(LB291='DD FD'!$J$6,LD291='DD FD'!$AI$3),LC291,0),
IF(AND(LL291='DD FD'!$J$6,LN291='DD FD'!$AI$3),LM291,0),
IF(AND(LV291='DD FD'!$J$6,LX291='DD FD'!$AI$3),LW291,0),
IF(AND(MF291='DD FD'!$J$6,MH291='DD FD'!$AI$3),MG291,0),
IF(AND(MQ291='DD FD'!$J$6,MS291='DD FD'!$AI$3),MR291,0),
IF(AND(NB291='DD FD'!$J$6,ND291='DD FD'!$AI$3),NC291,0),
IF(AND(NM291='DD FD'!$J$6,NO291='DD FD'!$AI$3),NN291,0),
IF(AND(NX291='DD FD'!$J$6,NZ291='DD FD'!$AI$3),NY291,0),
IF(AND(OI291='DD FD'!$J$6,OK291='DD FD'!$AI$3),OJ291,0),
),2)</f>
        <v>0</v>
      </c>
      <c r="OU291" s="865">
        <f>ROUNDUP(SUM(
IF(AND(LB291='DD FD'!$J$10,LD291='DD FD'!$AI$3),LC291,0),
IF(AND(LL291='DD FD'!$J$10,LN291='DD FD'!$AI$3),LM291,0),
IF(AND(LV291='DD FD'!$J$10,LX291='DD FD'!$AI$3),LW291,0),
IF(AND(MF291='DD FD'!$J$10,MH291='DD FD'!$AI$3),MG291,0),
IF(AND(MQ291='DD FD'!$J$10,MS291='DD FD'!$AI$3),MR291,0),
IF(AND(NB291='DD FD'!$J$10,ND291='DD FD'!$AI$3),NC291,0),
IF(AND(NM291='DD FD'!$J$10,NO291='DD FD'!$AI$3),NN291,0),
IF(AND(NX291='DD FD'!$J$10,NZ291='DD FD'!$AI$3),NY291,0),
IF(AND(OI291='DD FD'!$J$10,OK291='DD FD'!$AI$3),OJ291,0),
),2)</f>
        <v>0</v>
      </c>
      <c r="OV291" s="865">
        <f>ROUNDUP(SUM(
IF(AND(LB291='DD FD'!$J$8,LD291='DD FD'!$AI$3),LC291,0),
IF(AND(LL291='DD FD'!$J$8,LN291='DD FD'!$AI$3),LM291,0),
IF(AND(LV291='DD FD'!$J$8,LX291='DD FD'!$AI$3),LW291,0),
IF(AND(MF291='DD FD'!$J$8,MH291='DD FD'!$AI$3),MG291,0),
IF(AND(MQ291='DD FD'!$J$8,MS291='DD FD'!$AI$3),MR291,0),
IF(AND(NB291='DD FD'!$J$8,ND291='DD FD'!$AI$3),NC291,0),
IF(AND(NM291='DD FD'!$J$8,NO291='DD FD'!$AI$3),NN291,0),
IF(AND(NX291='DD FD'!$J$8,NZ291='DD FD'!$AI$3),NY291,0),
IF(AND(OI291='DD FD'!$J$8,OK291='DD FD'!$AI$3),OJ291,0),
),2)</f>
        <v>0</v>
      </c>
      <c r="OW291" s="865">
        <f>ROUNDUP(SUM(
IF(AND(LB291='DD FD'!$J$5,LD291='DD FD'!$AI$3),LC291,0),
IF(AND(LL291='DD FD'!$J$5,LN291='DD FD'!$AI$3),LM291,0),
IF(AND(LV291='DD FD'!$J$5,LX291='DD FD'!$AI$3),LW291,0),
IF(AND(MF291='DD FD'!$J$5,MH291='DD FD'!$AI$3),MG291,0),
IF(AND(MQ291='DD FD'!$J$5,MS291='DD FD'!$AI$3),MR291,0),
IF(AND(NB291='DD FD'!$J$5,ND291='DD FD'!$AI$3),NC291,0),
IF(AND(NM291='DD FD'!$J$5,NO291='DD FD'!$AI$3),NN291,0),
IF(AND(NX291='DD FD'!$J$5,NZ291='DD FD'!$AI$3),NY291,0),
IF(AND(OI291='DD FD'!$J$5,OK291='DD FD'!$AI$3),OJ291,0),
),2)</f>
        <v>0</v>
      </c>
      <c r="OX291" s="865">
        <f>ROUNDUP(SUM(
IF(AND(LB291='DD FD'!$J$9,LD291='DD FD'!$AI$3),LC291,0),
IF(AND(LL291='DD FD'!$J$9,LN291='DD FD'!$AI$3),LM291,0),
IF(AND(LV291='DD FD'!$J$9,LX291='DD FD'!$AI$3),LW291,0),
IF(AND(MF291='DD FD'!$J$9,MH291='DD FD'!$AI$3),MG291,0),
IF(AND(MQ291='DD FD'!$J$9,MS291='DD FD'!$AI$3),MR291,0),
IF(AND(NB291='DD FD'!$J$9,ND291='DD FD'!$AI$3),NC291,0),
IF(AND(NM291='DD FD'!$J$9,NO291='DD FD'!$AI$3),NN291,0),
IF(AND(NX291='DD FD'!$J$9,NZ291='DD FD'!$AI$3),NY291,0),
IF(AND(OI291='DD FD'!$J$9,OK291='DD FD'!$AI$3),OJ291,0),
),2)</f>
        <v>0</v>
      </c>
      <c r="OY291" s="865">
        <f>ROUNDUP(SUM(
IF(AND(LB291='DD FD'!$J$4,LD291='DD FD'!$AI$3),LC291,0),
IF(AND(LL291='DD FD'!$J$4,LN291='DD FD'!$AI$3),LM291,0),
IF(AND(LV291='DD FD'!$J$4,LX291='DD FD'!$AI$3),LW291,0),
IF(AND(MF291='DD FD'!$J$4,MH291='DD FD'!$AI$3),MG291,0),
IF(AND(MQ291='DD FD'!$J$4,MS291='DD FD'!$AI$3),MR291,0),
IF(AND(NB291='DD FD'!$J$4,ND291='DD FD'!$AI$3),NC291,0),
IF(AND(NM291='DD FD'!$J$4,NO291='DD FD'!$AI$3),NN291,0),
IF(AND(NX291='DD FD'!$J$4,NZ291='DD FD'!$AI$3),NY291,0),
IF(AND(OI291='DD FD'!$J$4,OK291='DD FD'!$AI$3),OJ291,0),
),2)</f>
        <v>0</v>
      </c>
      <c r="OZ291" s="867">
        <f>ROUNDUP(SUM(
IF(AND(LB291='DD FD'!$J$11,LD291='DD FD'!$AI$3),LC291,0),
IF(AND(LL291='DD FD'!$J$11,LN291='DD FD'!$AI$3),LM291,0),
IF(AND(LV291='DD FD'!$J$11,LX291='DD FD'!$AI$3),LW291,0),
IF(AND(MF291='DD FD'!$J$11,MH291='DD FD'!$AI$3),MG291,0),
IF(AND(MQ291='DD FD'!$J$11,MS291='DD FD'!$AI$3),MR291,0),
IF(AND(NB291='DD FD'!$J$11,ND291='DD FD'!$AI$3),NC291,0),
IF(AND(NM291='DD FD'!$J$11,NO291='DD FD'!$AI$3),NN291,0),
IF(AND(NX291='DD FD'!$J$11,NZ291='DD FD'!$AI$3),NY291,0),
IF(AND(OI291='DD FD'!$J$11,OK291='DD FD'!$AI$3),OJ291,0),
),2)</f>
        <v>0</v>
      </c>
    </row>
    <row r="292" spans="1:416">
      <c r="A292" s="663"/>
      <c r="B292" s="182"/>
      <c r="C292" s="282"/>
      <c r="D292" s="282"/>
      <c r="E292" s="183"/>
      <c r="F292" s="355"/>
      <c r="G292" s="359"/>
      <c r="H292" s="664"/>
      <c r="I292" s="173"/>
      <c r="J292" s="161" t="str">
        <f t="shared" si="108"/>
        <v/>
      </c>
      <c r="K292" s="633" t="str">
        <f t="shared" si="125"/>
        <v/>
      </c>
      <c r="L292" s="636"/>
      <c r="M292" s="124" t="str">
        <f t="shared" si="126"/>
        <v/>
      </c>
      <c r="N292" s="125" t="str">
        <f t="shared" si="109"/>
        <v/>
      </c>
      <c r="O292" s="175"/>
      <c r="P292" s="175"/>
      <c r="Q292" s="126" t="str">
        <f t="shared" si="127"/>
        <v/>
      </c>
      <c r="R292" s="184"/>
      <c r="S292" s="184"/>
      <c r="T292" s="182"/>
      <c r="U292" s="182"/>
      <c r="V292" s="182"/>
      <c r="W292" s="358"/>
      <c r="X292" s="182"/>
      <c r="Y292" s="183"/>
      <c r="Z292" s="123"/>
      <c r="AA292" s="176"/>
      <c r="AB292" s="176"/>
      <c r="AC292" s="176"/>
      <c r="AD292" s="176"/>
      <c r="AE292" s="176"/>
      <c r="AF292" s="176"/>
      <c r="AG292" s="127" t="str">
        <f t="shared" si="128"/>
        <v/>
      </c>
      <c r="AH292" s="127" t="str">
        <f t="shared" si="129"/>
        <v/>
      </c>
      <c r="AI292" s="370"/>
      <c r="AJ292" s="635"/>
      <c r="AK292" s="619" t="str">
        <f t="shared" si="130"/>
        <v/>
      </c>
      <c r="AL292" s="124" t="str">
        <f t="shared" si="110"/>
        <v/>
      </c>
      <c r="AM292" s="124" t="str">
        <f t="shared" si="111"/>
        <v/>
      </c>
      <c r="AN292" s="124" t="str">
        <f t="shared" si="112"/>
        <v/>
      </c>
      <c r="AO292" s="124" t="str">
        <f t="shared" si="113"/>
        <v/>
      </c>
      <c r="AP292" s="184"/>
      <c r="AQ292" s="182"/>
      <c r="AR292" s="182"/>
      <c r="AS292" s="182"/>
      <c r="AT292" s="182"/>
      <c r="AU292" s="127" t="str">
        <f t="shared" si="114"/>
        <v/>
      </c>
      <c r="AV292" s="354"/>
      <c r="AW292" s="127" t="str">
        <f t="shared" si="115"/>
        <v/>
      </c>
      <c r="AX292" s="144" t="str">
        <f t="shared" si="116"/>
        <v/>
      </c>
      <c r="AY292" s="182"/>
      <c r="AZ292" s="23"/>
      <c r="BA292" s="23"/>
      <c r="BB292" s="183"/>
      <c r="BC292" s="622"/>
      <c r="BD292" s="649" t="str">
        <f t="shared" si="131"/>
        <v/>
      </c>
      <c r="BE292" s="354"/>
      <c r="BF292" s="192" t="str">
        <f t="shared" si="132"/>
        <v/>
      </c>
      <c r="BG292" s="159"/>
      <c r="BH292" s="159"/>
      <c r="BI292" s="182"/>
      <c r="BJ292" s="194"/>
      <c r="BK292" s="194"/>
      <c r="BL292" s="194"/>
      <c r="BM292" s="127" t="str">
        <f t="shared" si="117"/>
        <v/>
      </c>
      <c r="BN292" s="194"/>
      <c r="BO292" s="178" t="str">
        <f t="shared" si="118"/>
        <v/>
      </c>
      <c r="BP292" s="191"/>
      <c r="BQ292" s="182"/>
      <c r="BR292" s="23"/>
      <c r="BS292" s="23"/>
      <c r="BT292" s="23"/>
      <c r="BU292" s="651"/>
      <c r="BV292" s="647"/>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633" t="str">
        <f t="shared" si="133"/>
        <v/>
      </c>
      <c r="DY292" s="736"/>
      <c r="DZ292" s="334"/>
      <c r="EA292" s="736"/>
      <c r="EB292" s="197"/>
      <c r="EC292" s="194"/>
      <c r="ED292" s="197"/>
      <c r="EE292" s="197"/>
      <c r="EF292" s="194"/>
      <c r="EG292" s="194"/>
      <c r="EH292" s="194"/>
      <c r="EI292" s="123" t="str">
        <f t="shared" si="119"/>
        <v/>
      </c>
      <c r="EJ292" s="194"/>
      <c r="EK292" s="620" t="str">
        <f t="shared" si="120"/>
        <v/>
      </c>
      <c r="EL292" s="756"/>
      <c r="EM292" s="620" t="str">
        <f t="shared" si="134"/>
        <v/>
      </c>
      <c r="EN292" s="733"/>
      <c r="EO292" s="163"/>
      <c r="EP292" s="163"/>
      <c r="EQ292" s="163"/>
      <c r="ER292" s="163"/>
      <c r="ES292" s="163"/>
      <c r="ET292" s="163"/>
      <c r="EU292" s="163"/>
      <c r="EV292" s="163"/>
      <c r="EW292" s="163"/>
      <c r="EX292" s="163"/>
      <c r="EY292" s="163"/>
      <c r="EZ292" s="163"/>
      <c r="FA292" s="163"/>
      <c r="FB292" s="163"/>
      <c r="FC292" s="742"/>
      <c r="FD292" s="648" t="str">
        <f t="shared" si="121"/>
        <v/>
      </c>
      <c r="FE292" s="183"/>
      <c r="FF292" s="201"/>
      <c r="FG292" s="201"/>
      <c r="FH292" s="201"/>
      <c r="FI292" s="201"/>
      <c r="FJ292" s="201"/>
      <c r="FK292" s="201"/>
      <c r="FL292" s="182"/>
      <c r="FM292" s="182"/>
      <c r="FN292" s="334"/>
      <c r="FO292" s="123" t="str">
        <f t="shared" si="122"/>
        <v/>
      </c>
      <c r="FP292" s="889" t="str">
        <f>IF(Table1[[#This Row],[Baumwollanteil (in %)]]&lt;&gt;"","05","")</f>
        <v/>
      </c>
      <c r="FQ292" s="999"/>
      <c r="FR292" s="179" t="str">
        <f t="shared" si="123"/>
        <v/>
      </c>
      <c r="FS292" s="175"/>
      <c r="FT292" s="175"/>
      <c r="FU292" s="175"/>
      <c r="FV292" s="745" t="str">
        <f t="shared" si="124"/>
        <v/>
      </c>
      <c r="FZ292" s="24"/>
      <c r="GA292" s="24"/>
      <c r="GC292" s="1010" t="str">
        <f>IF(Table1[[#This Row],[Global Trade Item Number (GTIN)]]="","",Table1[[#This Row],[Global Trade Item Number (GTIN)]])</f>
        <v/>
      </c>
      <c r="GD292" s="790" t="str">
        <f>IF(Table1[[#This Row],[WAWI-Nr./ Kreditoren-Nummer
(ASDV)]]&lt;&gt;"",Table1[[#This Row],[WAWI-Nr./ Kreditoren-Nummer
(ASDV)]],"")</f>
        <v/>
      </c>
      <c r="GE292" s="190"/>
      <c r="GF292" s="790" t="str">
        <f>IF(Table1[[#This Row],[Gültig ab (Datum)]]&lt;&gt;"","31.12.9999","")</f>
        <v/>
      </c>
      <c r="GG292" s="190"/>
      <c r="GH292" s="190"/>
      <c r="GI292" s="616"/>
      <c r="GJ292" s="765"/>
      <c r="GK292" s="763"/>
      <c r="GL292" s="617"/>
      <c r="GM292" s="617"/>
      <c r="GN292" s="617"/>
      <c r="GO292" s="617"/>
      <c r="GP292" s="617"/>
      <c r="GQ292" s="775"/>
      <c r="GR292" s="771"/>
      <c r="GS292" s="159"/>
      <c r="GT292" s="610"/>
      <c r="GU292" s="610"/>
      <c r="GV292" s="610"/>
      <c r="GW292" s="610"/>
      <c r="GX292" s="610"/>
      <c r="GY292" s="610"/>
      <c r="GZ292" s="610"/>
      <c r="HA292" s="610"/>
      <c r="HB292" s="771"/>
      <c r="HC292" s="610"/>
      <c r="HD292" s="610"/>
      <c r="HE292" s="610"/>
      <c r="HF292" s="610"/>
      <c r="HG292" s="610"/>
      <c r="HH292" s="610"/>
      <c r="HI292" s="610"/>
      <c r="HJ292" s="610"/>
      <c r="HK292" s="610"/>
      <c r="HL292" s="771"/>
      <c r="HM292" s="610"/>
      <c r="HN292" s="610"/>
      <c r="HO292" s="610"/>
      <c r="HP292" s="610"/>
      <c r="HQ292" s="610"/>
      <c r="HR292" s="610"/>
      <c r="HS292" s="610"/>
      <c r="HT292" s="610"/>
      <c r="HU292" s="610"/>
      <c r="HV292" s="771"/>
      <c r="HW292" s="610"/>
      <c r="HX292" s="610"/>
      <c r="HY292" s="610"/>
      <c r="HZ292" s="610"/>
      <c r="IA292" s="610"/>
      <c r="IB292" s="610"/>
      <c r="IC292" s="610"/>
      <c r="ID292" s="610"/>
      <c r="IE292" s="610"/>
      <c r="IF292" s="610"/>
      <c r="IG292" s="771"/>
      <c r="IH292" s="610"/>
      <c r="II292" s="610"/>
      <c r="IJ292" s="610"/>
      <c r="IK292" s="610"/>
      <c r="IL292" s="610"/>
      <c r="IM292" s="610"/>
      <c r="IN292" s="610"/>
      <c r="IO292" s="610"/>
      <c r="IP292" s="610"/>
      <c r="IQ292" s="610"/>
      <c r="IR292" s="771"/>
      <c r="IS292" s="610"/>
      <c r="IT292" s="610"/>
      <c r="IU292" s="610"/>
      <c r="IV292" s="610"/>
      <c r="IW292" s="610"/>
      <c r="IX292" s="610"/>
      <c r="IY292" s="610"/>
      <c r="IZ292" s="610"/>
      <c r="JA292" s="610"/>
      <c r="JB292" s="610"/>
      <c r="JC292" s="771"/>
      <c r="JD292" s="610"/>
      <c r="JE292" s="610"/>
      <c r="JF292" s="610"/>
      <c r="JG292" s="610"/>
      <c r="JH292" s="610"/>
      <c r="JI292" s="610"/>
      <c r="JJ292" s="610"/>
      <c r="JK292" s="610"/>
      <c r="JL292" s="610"/>
      <c r="JM292" s="827"/>
      <c r="JN292" s="771"/>
      <c r="JO292" s="610"/>
      <c r="JP292" s="610"/>
      <c r="JQ292" s="610"/>
      <c r="JR292" s="610"/>
      <c r="JS292" s="610"/>
      <c r="JT292" s="610"/>
      <c r="JU292" s="610"/>
      <c r="JV292" s="610"/>
      <c r="JW292" s="610"/>
      <c r="JX292" s="610"/>
      <c r="JY292" s="771"/>
      <c r="JZ292" s="610"/>
      <c r="KA292" s="610"/>
      <c r="KB292" s="610"/>
      <c r="KC292" s="610"/>
      <c r="KD292" s="610"/>
      <c r="KE292" s="610"/>
      <c r="KF292" s="610"/>
      <c r="KG292" s="610"/>
      <c r="KH292" s="610"/>
      <c r="KI292" s="610"/>
      <c r="KL292" s="803" t="str">
        <f>IF(Table1[[#This Row],[GTIN]]&lt;&gt;"",Table1[[#This Row],[GTIN]],"")</f>
        <v/>
      </c>
      <c r="KM292" s="804" t="str">
        <f>Table1[[#This Row],[Kreditor]]</f>
        <v/>
      </c>
      <c r="KN292" s="805" t="str">
        <f>IF(Table1[[#This Row],[Gültig ab (Datum)]]&lt;&gt;"",Table1[[#This Row],[Gültig ab (Datum)]],"")</f>
        <v/>
      </c>
      <c r="KO292" s="805" t="str">
        <f>Table1[[#This Row],[Gültig bis]]</f>
        <v/>
      </c>
      <c r="KP292" s="818" t="str">
        <f>IF(Table1[[#This Row],[Artikel verpackt? 
(X=Ja)]]="","",Table1[[#This Row],[Artikel verpackt? 
(X=Ja)]])</f>
        <v/>
      </c>
      <c r="KQ292" s="806" t="str">
        <f>IF(Table1[[#This Row],[Verpackung recyclingfähig?
(X=Ja)]]="","",Table1[[#This Row],[Verpackung recyclingfähig?
(X=Ja)]])</f>
        <v/>
      </c>
      <c r="KR292" s="807"/>
      <c r="KS292" s="808"/>
      <c r="KT292" s="809"/>
      <c r="KU292" s="809"/>
      <c r="KV292" s="809"/>
      <c r="KW292" s="809"/>
      <c r="KX292" s="809"/>
      <c r="KY292" s="809"/>
      <c r="KZ292" s="810"/>
      <c r="LA292" s="811" t="str">
        <f>IF(Table1[[#This Row],[Hauptkörper - B1 - Art]]="","",VLOOKUP(Table1[[#This Row],[Hauptkörper - B1 - Art]],'DD FD'!B:C,2,FALSE))</f>
        <v/>
      </c>
      <c r="LB292" s="812" t="str">
        <f>IF(Table1[[#This Row],[Hauptkörper - B1 - Fraktion]]="","",VLOOKUP(Table1[[#This Row],[Hauptkörper - B1 - Fraktion]],'DD FD'!H:J,3,FALSE))</f>
        <v/>
      </c>
      <c r="LC292" s="809" t="str">
        <f>IF(Table1[[#This Row],[Hauptkörper - B1 - Gewicht
(in G)]]="","",Table1[[#This Row],[Hauptkörper - B1 - Gewicht
(in G)]])</f>
        <v/>
      </c>
      <c r="LD292" s="809" t="str">
        <f>IF(Table1[[#This Row],[Hauptkörper - B1 - Lizenzierungs-pflichtig? (X=Ja)]]="","",Table1[[#This Row],[Hauptkörper - B1 - Lizenzierungs-pflichtig? (X=Ja)]])</f>
        <v/>
      </c>
      <c r="LE292" s="812" t="str">
        <f>IF(Table1[[#This Row],[Hauptkörper - B1 - Virgin Material]]="","",VLOOKUP(Table1[[#This Row],[Hauptkörper - B1 - Virgin Material]],'DD FD'!AJ:AK,2,FALSE))</f>
        <v/>
      </c>
      <c r="LF292" s="813" t="str">
        <f>IF(Table1[[#This Row],[Hauptkörper - B1 - Virgin Material Anteil (in %)]]="","",Table1[[#This Row],[Hauptkörper - B1 - Virgin Material Anteil (in %)]])</f>
        <v/>
      </c>
      <c r="LG292" s="812" t="str">
        <f>IF(Table1[[#This Row],[Hauptkörper - B1 - Recyceltes Material]]="","",VLOOKUP(Table1[[#This Row],[Hauptkörper - B1 - Recyceltes Material]],'DD FD'!AL:AM,2,FALSE))</f>
        <v/>
      </c>
      <c r="LH292" s="813" t="str">
        <f>IF(Table1[[#This Row],[Hauptkörper - B1 - Recyceltes Material Anteil (in %)]]="","",Table1[[#This Row],[Hauptkörper - B1 - Recyceltes Material Anteil (in %)]])</f>
        <v/>
      </c>
      <c r="LI292" s="814" t="str">
        <f>IF(Table1[[#This Row],[Hauptkörper - B1 - Beschichtung]]="","",VLOOKUP(Table1[[#This Row],[Hauptkörper - B1 - Beschichtung]],'DD FD'!AE:AF,2,FALSE))</f>
        <v/>
      </c>
      <c r="LJ292" s="815" t="str">
        <f>IF(Table1[[#This Row],[Hauptkörper - B1 - Beschichtung Anteil (in %)]]="","",Table1[[#This Row],[Hauptkörper - B1 - Beschichtung Anteil (in %)]])</f>
        <v/>
      </c>
      <c r="LK292" s="811" t="str">
        <f>IF(Table1[[#This Row],[Hauptkörper - B2 - Art]]="","",VLOOKUP(Table1[[#This Row],[Hauptkörper - B2 - Art]],'DD FD'!B:C,2,FALSE))</f>
        <v/>
      </c>
      <c r="LL292" s="812" t="str">
        <f>IF(Table1[[#This Row],[Hauptkörper - B2 - Fraktion]]="","",VLOOKUP(Table1[[#This Row],[Hauptkörper - B2 - Fraktion]],'DD FD'!H:J,3,FALSE))</f>
        <v/>
      </c>
      <c r="LM292" s="809" t="str">
        <f>IF(Table1[[#This Row],[Hauptkörper - B2 - Gewicht
(in G)]]="","",Table1[[#This Row],[Hauptkörper - B2 - Gewicht
(in G)]])</f>
        <v/>
      </c>
      <c r="LN292" s="809" t="str">
        <f>IF(Table1[[#This Row],[Hauptkörper - B2 - Lizenzierungs-pflichtig? (X=Ja)]]="","",Table1[[#This Row],[Hauptkörper - B2 - Lizenzierungs-pflichtig? (X=Ja)]])</f>
        <v/>
      </c>
      <c r="LO292" s="812" t="str">
        <f>IF(Table1[[#This Row],[Hauptkörper - B2 - Virgin Material]]="","",VLOOKUP(Table1[[#This Row],[Hauptkörper - B2 - Virgin Material]],'DD FD'!AJ:AK,2,FALSE))</f>
        <v/>
      </c>
      <c r="LP292" s="813" t="str">
        <f>IF(Table1[[#This Row],[Hauptkörper - B2 - Virgin Material Anteil (in %)]]="","",Table1[[#This Row],[Hauptkörper - B2 - Virgin Material Anteil (in %)]])</f>
        <v/>
      </c>
      <c r="LQ292" s="812" t="str">
        <f>IF(Table1[[#This Row],[Hauptkörper - B2 - Recyceltes Material]]="","",VLOOKUP(Table1[[#This Row],[Hauptkörper - B2 - Recyceltes Material]],'DD FD'!AL:AM,2,FALSE))</f>
        <v/>
      </c>
      <c r="LR292" s="813" t="str">
        <f>IF(Table1[[#This Row],[Hauptkörper - B2 - Recyceltes Material Anteil (in %)]]="","",Table1[[#This Row],[Hauptkörper - B2 - Recyceltes Material Anteil (in %)]])</f>
        <v/>
      </c>
      <c r="LS292" s="812" t="str">
        <f>IF(Table1[[#This Row],[Hauptkörper - B2 - Beschichtung]]="","",VLOOKUP(Table1[[#This Row],[Hauptkörper - B2 - Beschichtung]],'DD FD'!AE:AF,2,FALSE))</f>
        <v/>
      </c>
      <c r="LT292" s="815" t="str">
        <f>IF(Table1[[#This Row],[Hauptkörper - B2 - Beschichtung Anteil (in %)]]="","",Table1[[#This Row],[Hauptkörper - B2 - Beschichtung Anteil (in %)]])</f>
        <v/>
      </c>
      <c r="LU292" s="811" t="str">
        <f>IF(Table1[[#This Row],[Hauptkörper - B3 - Art]]="","",VLOOKUP(Table1[[#This Row],[Hauptkörper - B3 - Art]],'DD FD'!B:C,2,FALSE))</f>
        <v/>
      </c>
      <c r="LV292" s="812" t="str">
        <f>IF(Table1[[#This Row],[Hauptkörper - B3 - Fraktion]]="","",VLOOKUP(Table1[[#This Row],[Hauptkörper - B3 - Fraktion]],'DD FD'!H:J,3,FALSE))</f>
        <v/>
      </c>
      <c r="LW292" s="809" t="str">
        <f>IF(Table1[[#This Row],[Hauptkörper - B3 - Gewicht
(in G)]]="","",Table1[[#This Row],[Hauptkörper - B3 - Gewicht
(in G)]])</f>
        <v/>
      </c>
      <c r="LX292" s="809" t="str">
        <f>IF(Table1[[#This Row],[Hauptkörper - B3 - Lizenzierungs-pflichtig? (X=Ja)]]="","",Table1[[#This Row],[Hauptkörper - B3 - Lizenzierungs-pflichtig? (X=Ja)]])</f>
        <v/>
      </c>
      <c r="LY292" s="812" t="str">
        <f>IF(Table1[[#This Row],[Hauptkörper - B3 - Virgin Material]]="","",VLOOKUP(Table1[[#This Row],[Hauptkörper - B3 - Virgin Material]],'DD FD'!AJ:AK,2,FALSE))</f>
        <v/>
      </c>
      <c r="LZ292" s="813" t="str">
        <f>IF(Table1[[#This Row],[Hauptkörper - B3 - Virgin Material Anteil (in %)]]="","",Table1[[#This Row],[Hauptkörper - B3 - Virgin Material Anteil (in %)]])</f>
        <v/>
      </c>
      <c r="MA292" s="812" t="str">
        <f>IF(Table1[[#This Row],[Hauptkörper - B3 - Recyceltes Material]]="","",VLOOKUP(Table1[[#This Row],[Hauptkörper - B3 - Recyceltes Material]],'DD FD'!AL:AM,2,FALSE))</f>
        <v/>
      </c>
      <c r="MB292" s="813" t="str">
        <f>IF(Table1[[#This Row],[Hauptkörper - B3 - Recyceltes Material Anteil (in %)]]="","",Table1[[#This Row],[Hauptkörper - B3 - Recyceltes Material Anteil (in %)]])</f>
        <v/>
      </c>
      <c r="MC292" s="812" t="str">
        <f>IF(Table1[[#This Row],[Hauptkörper - B3 - Beschichtung]]="","",VLOOKUP(Table1[[#This Row],[Hauptkörper - B3 - Beschichtung]],'DD FD'!AE:AF,2,FALSE))</f>
        <v/>
      </c>
      <c r="MD292" s="815" t="str">
        <f>IF(Table1[[#This Row],[Hauptkörper - B3 - Beschichtung Anteil (in %)]]="","",Table1[[#This Row],[Hauptkörper - B3 - Beschichtung Anteil (in %)]])</f>
        <v/>
      </c>
      <c r="ME292" s="811" t="str">
        <f>IF(Table1[[#This Row],[Verschluss - B1 - Art]]="","",VLOOKUP(Table1[[#This Row],[Verschluss - B1 - Art]],'DD FD'!D:E,2,FALSE))</f>
        <v/>
      </c>
      <c r="MF292" s="812" t="str">
        <f>IF(Table1[[#This Row],[Verschluss - B1 - Fraktion]]="","",VLOOKUP(Table1[[#This Row],[Verschluss - B1 - Fraktion]],'DD FD'!H:J,3,FALSE))</f>
        <v/>
      </c>
      <c r="MG292" s="809" t="str">
        <f>IF(Table1[[#This Row],[Verschluss - B1 - Gewicht (in G)]]="","",Table1[[#This Row],[Verschluss - B1 - Gewicht (in G)]])</f>
        <v/>
      </c>
      <c r="MH292" s="809" t="str">
        <f>IF(Table1[[#This Row],[Verschluss - B1 - Lizenzierungs-pflichtig? (X=Ja)]]="","",Table1[[#This Row],[Verschluss - B1 - Lizenzierungs-pflichtig? (X=Ja)]])</f>
        <v/>
      </c>
      <c r="MI292" s="809" t="str">
        <f>IF(Table1[[#This Row],[Verschluss - B1 - Trennbar vom Hauptkörper? (X=Ja)]]="","",Table1[[#This Row],[Verschluss - B1 - Trennbar vom Hauptkörper? (X=Ja)]])</f>
        <v/>
      </c>
      <c r="MJ292" s="812" t="str">
        <f>IF(Table1[[#This Row],[Verschluss - B1 - Virgin Material]]="","",VLOOKUP(Table1[[#This Row],[Verschluss - B1 - Virgin Material]],'DD FD'!AJ:AK,2,FALSE))</f>
        <v/>
      </c>
      <c r="MK292" s="813" t="str">
        <f>IF(Table1[[#This Row],[Verschluss - B1 - Virgin Material Anteil (in %)]]="","",Table1[[#This Row],[Verschluss - B1 - Virgin Material Anteil (in %)]])</f>
        <v/>
      </c>
      <c r="ML292" s="812" t="str">
        <f>IF(Table1[[#This Row],[Verschluss - B1 - Recyceltes Material]]="","",VLOOKUP(Table1[[#This Row],[Verschluss - B1 - Recyceltes Material]],'DD FD'!AL:AM,2,FALSE))</f>
        <v/>
      </c>
      <c r="MM292" s="813" t="str">
        <f>IF(Table1[[#This Row],[Verschluss - B1 - Recyceltes Material Anteil (in %)]]="","",Table1[[#This Row],[Verschluss - B1 - Recyceltes Material Anteil (in %)]])</f>
        <v/>
      </c>
      <c r="MN292" s="812" t="str">
        <f>IF(Table1[[#This Row],[Verschluss - B1 - Beschichtung]]="","",VLOOKUP(Table1[[#This Row],[Verschluss - B1 - Beschichtung]],'DD FD'!AE:AF,2,FALSE))</f>
        <v/>
      </c>
      <c r="MO292" s="815" t="str">
        <f>IF(Table1[[#This Row],[Verschluss - B1 - Beschichtung Anteil (in %)]]="","",Table1[[#This Row],[Verschluss - B1 - Beschichtung Anteil (in %)]])</f>
        <v/>
      </c>
      <c r="MP292" s="811" t="str">
        <f>IF(Table1[[#This Row],[Verschluss - B2 - Art]]="","",VLOOKUP(Table1[[#This Row],[Verschluss - B2 - Art]],'DD FD'!D:E,2,FALSE))</f>
        <v/>
      </c>
      <c r="MQ292" s="812" t="str">
        <f>IF(Table1[[#This Row],[Verschluss - B2 - Fraktion]]="","",VLOOKUP(Table1[[#This Row],[Verschluss - B2 - Fraktion]],'DD FD'!H:J,3,FALSE))</f>
        <v/>
      </c>
      <c r="MR292" s="809" t="str">
        <f>IF(Table1[[#This Row],[Verschluss - B2 - Gewicht (in G)]]="","",Table1[[#This Row],[Verschluss - B2 - Gewicht (in G)]])</f>
        <v/>
      </c>
      <c r="MS292" s="809" t="str">
        <f>IF(Table1[[#This Row],[Verschluss - B2 - Lizenzierungs-pflichtig? (X=Ja)]]="","",Table1[[#This Row],[Verschluss - B2 - Lizenzierungs-pflichtig? (X=Ja)]])</f>
        <v/>
      </c>
      <c r="MT292" s="809" t="str">
        <f>IF(Table1[[#This Row],[Verschluss - B2 - Trennbar vom Hauptkörper? (X=Ja)]]="","",Table1[[#This Row],[Verschluss - B2 - Trennbar vom Hauptkörper? (X=Ja)]])</f>
        <v/>
      </c>
      <c r="MU292" s="812" t="str">
        <f>IF(Table1[[#This Row],[Verschluss - B2 - Virgin Material]]="","",VLOOKUP(Table1[[#This Row],[Verschluss - B2 - Virgin Material]],'DD FD'!AJ:AK,2,FALSE))</f>
        <v/>
      </c>
      <c r="MV292" s="813" t="str">
        <f>IF(Table1[[#This Row],[Verschluss - B2 - Virgin Material Anteil (in %)]]="","",Table1[[#This Row],[Verschluss - B2 - Virgin Material Anteil (in %)]])</f>
        <v/>
      </c>
      <c r="MW292" s="812" t="str">
        <f>IF(Table1[[#This Row],[Verschluss - B2 - Recyceltes Material]]="","",VLOOKUP(Table1[[#This Row],[Verschluss - B2 - Recyceltes Material]],'DD FD'!AL:AM,2,FALSE))</f>
        <v/>
      </c>
      <c r="MX292" s="813" t="str">
        <f>IF(Table1[[#This Row],[Verschluss - B2 - Recyceltes Material Anteil (in %)]]="","",Table1[[#This Row],[Verschluss - B2 - Recyceltes Material Anteil (in %)]])</f>
        <v/>
      </c>
      <c r="MY292" s="812" t="str">
        <f>IF(Table1[[#This Row],[Verschluss - B2 - Beschichtung]]="","",VLOOKUP(Table1[[#This Row],[Verschluss - B2 - Beschichtung]],'DD FD'!AE:AF,2,FALSE))</f>
        <v/>
      </c>
      <c r="MZ292" s="815" t="str">
        <f>IF(Table1[[#This Row],[Verschluss - B2 - Beschichtung Anteil (in %)]]="","",Table1[[#This Row],[Verschluss - B2 - Beschichtung Anteil (in %)]])</f>
        <v/>
      </c>
      <c r="NA292" s="811" t="str">
        <f>IF(Table1[[#This Row],[Verschluss - B3 - Art]]="","",VLOOKUP(Table1[[#This Row],[Verschluss - B3 - Art]],'DD FD'!D:E,2,FALSE))</f>
        <v/>
      </c>
      <c r="NB292" s="812" t="str">
        <f>IF(Table1[[#This Row],[Verschluss - B3 - Fraktion]]="","",VLOOKUP(Table1[[#This Row],[Verschluss - B3 - Fraktion]],'DD FD'!H:J,3,FALSE))</f>
        <v/>
      </c>
      <c r="NC292" s="809" t="str">
        <f>IF(Table1[[#This Row],[Verschluss - B3 - Gewicht (in G)]]="","",Table1[[#This Row],[Verschluss - B3 - Gewicht (in G)]])</f>
        <v/>
      </c>
      <c r="ND292" s="809" t="str">
        <f>IF(Table1[[#This Row],[Verschluss - B3 - Lizenzierungs-pflichtig? (X=Ja)]]="","",Table1[[#This Row],[Verschluss - B3 - Lizenzierungs-pflichtig? (X=Ja)]])</f>
        <v/>
      </c>
      <c r="NE292" s="809" t="str">
        <f>IF(Table1[[#This Row],[Verschluss - B3 - Trennbar vom Hauptkörper? (X=Ja)]]="","",Table1[[#This Row],[Verschluss - B3 - Trennbar vom Hauptkörper? (X=Ja)]])</f>
        <v/>
      </c>
      <c r="NF292" s="812" t="str">
        <f>IF(Table1[[#This Row],[Verschluss - B3 - Virgin Material]]="","",VLOOKUP(Table1[[#This Row],[Verschluss - B3 - Virgin Material]],'DD FD'!AJ:AK,2,FALSE))</f>
        <v/>
      </c>
      <c r="NG292" s="813" t="str">
        <f>IF(Table1[[#This Row],[Verschluss - B3 - Virgin Material Anteil (in %)]]="","",Table1[[#This Row],[Verschluss - B3 - Virgin Material Anteil (in %)]])</f>
        <v/>
      </c>
      <c r="NH292" s="812" t="str">
        <f>IF(Table1[[#This Row],[Verschluss - B3 - Recyceltes Material]]="","",VLOOKUP(Table1[[#This Row],[Verschluss - B3 - Recyceltes Material]],'DD FD'!AL:AM,2,FALSE))</f>
        <v/>
      </c>
      <c r="NI292" s="813" t="str">
        <f>IF(Table1[[#This Row],[Verschluss - B3 - Recyceltes Material Anteil (in %)]]="","",Table1[[#This Row],[Verschluss - B3 - Recyceltes Material Anteil (in %)]])</f>
        <v/>
      </c>
      <c r="NJ292" s="812" t="str">
        <f>IF(Table1[[#This Row],[Verschluss - B3 - Beschichtung]]="","",VLOOKUP(Table1[[#This Row],[Verschluss - B3 - Beschichtung]],'DD FD'!AE:AF,2,FALSE))</f>
        <v/>
      </c>
      <c r="NK292" s="815" t="str">
        <f>IF(Table1[[#This Row],[Verschluss - B3 - Beschichtung Anteil (in %)]]="","",Table1[[#This Row],[Verschluss - B3 - Beschichtung Anteil (in %)]])</f>
        <v/>
      </c>
      <c r="NL292" s="811" t="str">
        <f>IF(Table1[[#This Row],[Etikett - B1 - Art]]="","",VLOOKUP(Table1[[#This Row],[Etikett - B1 - Art]],'DD FD'!F:G,2,FALSE))</f>
        <v/>
      </c>
      <c r="NM292" s="812" t="str">
        <f>IF(Table1[[#This Row],[Etikett - B1 - Fraktion]]="","",VLOOKUP(Table1[[#This Row],[Etikett - B1 - Fraktion]],'DD FD'!H:J,3,FALSE))</f>
        <v/>
      </c>
      <c r="NN292" s="809" t="str">
        <f>IF(Table1[[#This Row],[Etikett - B1 - Gewicht (in G)]]="","",Table1[[#This Row],[Etikett - B1 - Gewicht (in G)]])</f>
        <v/>
      </c>
      <c r="NO292" s="809" t="str">
        <f>IF(Table1[[#This Row],[Etikett - B1 - Lizenzierungs-pflichtig? (X=Ja)]]="","",Table1[[#This Row],[Etikett - B1 - Lizenzierungs-pflichtig? (X=Ja)]])</f>
        <v/>
      </c>
      <c r="NP292" s="809" t="str">
        <f>IF(Table1[[#This Row],[Etikett - B1 - Trennbar vom Hauptkörper? (X=Ja)]]="","",Table1[[#This Row],[Etikett - B1 - Trennbar vom Hauptkörper? (X=Ja)]])</f>
        <v/>
      </c>
      <c r="NQ292" s="812" t="str">
        <f>IF(Table1[[#This Row],[Etikett - B1 - Virgin Material]]="","",VLOOKUP(Table1[[#This Row],[Etikett - B1 - Virgin Material]],'DD FD'!AJ:AK,2,FALSE))</f>
        <v/>
      </c>
      <c r="NR292" s="813" t="str">
        <f>IF(Table1[[#This Row],[Etikett - B1 - Virgin Material Anteil (in %)]]="","",Table1[[#This Row],[Etikett - B1 - Virgin Material Anteil (in %)]])</f>
        <v/>
      </c>
      <c r="NS292" s="812" t="str">
        <f>IF(Table1[[#This Row],[Etikett - B1 - Recyceltes Material]]="","",VLOOKUP(Table1[[#This Row],[Etikett - B1 - Recyceltes Material]],'DD FD'!AL:AM,2,FALSE))</f>
        <v/>
      </c>
      <c r="NT292" s="813" t="str">
        <f>IF(Table1[[#This Row],[Etikett - B1 - Recyceltes Material Anteil (in %)]]="","",Table1[[#This Row],[Etikett - B1 - Recyceltes Material Anteil (in %)]])</f>
        <v/>
      </c>
      <c r="NU292" s="812" t="str">
        <f>IF(Table1[[#This Row],[Etikett - B1 - Beschichtung]]="","",VLOOKUP(Table1[[#This Row],[Etikett - B1 - Beschichtung]],'DD FD'!AE:AF,2,FALSE))</f>
        <v/>
      </c>
      <c r="NV292" s="815" t="str">
        <f>IF(Table1[[#This Row],[Etikett - B1 - Beschichtung Anteil (in %)]]="","",Table1[[#This Row],[Etikett - B1 - Beschichtung Anteil (in %)]])</f>
        <v/>
      </c>
      <c r="NW292" s="811" t="str">
        <f>IF(Table1[[#This Row],[Etikett - B2 - Art]]="","",VLOOKUP(Table1[[#This Row],[Etikett - B2 - Art]],'DD FD'!F:G,2,FALSE))</f>
        <v/>
      </c>
      <c r="NX292" s="812" t="str">
        <f>IF(Table1[[#This Row],[Etikett - B2 - Fraktion]]="","",VLOOKUP(Table1[[#This Row],[Etikett - B2 - Fraktion]],'DD FD'!H:J,3,FALSE))</f>
        <v/>
      </c>
      <c r="NY292" s="809" t="str">
        <f>IF(Table1[[#This Row],[Etikett - B2 - Gewicht (in G)]]="","",Table1[[#This Row],[Etikett - B2 - Gewicht (in G)]])</f>
        <v/>
      </c>
      <c r="NZ292" s="809" t="str">
        <f>IF(Table1[[#This Row],[Etikett - B2 - Lizenzierungs-pflichtig? (X=Ja)]]="","",Table1[[#This Row],[Etikett - B2 - Lizenzierungs-pflichtig? (X=Ja)]])</f>
        <v/>
      </c>
      <c r="OA292" s="809" t="str">
        <f>IF(Table1[[#This Row],[Etikett - B2 - Trennbar vom Hauptkörper? (X=Ja)]]="","",Table1[[#This Row],[Etikett - B2 - Trennbar vom Hauptkörper? (X=Ja)]])</f>
        <v/>
      </c>
      <c r="OB292" s="812" t="str">
        <f>IF(Table1[[#This Row],[Etikett - B2 - Virgin Material]]="","",VLOOKUP(Table1[[#This Row],[Etikett - B2 - Virgin Material]],'DD FD'!AJ:AK,2,FALSE))</f>
        <v/>
      </c>
      <c r="OC292" s="813" t="str">
        <f>IF(Table1[[#This Row],[Etikett - B2 - Virgin Material Anteil (in %)]]="","",Table1[[#This Row],[Etikett - B2 - Virgin Material Anteil (in %)]])</f>
        <v/>
      </c>
      <c r="OD292" s="812" t="str">
        <f>IF(Table1[[#This Row],[Etikett - B2 - Recyceltes Material]]="","",VLOOKUP(Table1[[#This Row],[Etikett - B2 - Recyceltes Material]],'DD FD'!AL:AM,2,FALSE))</f>
        <v/>
      </c>
      <c r="OE292" s="813" t="str">
        <f>IF(Table1[[#This Row],[Etikett - B2 - Recyceltes Material Anteil (in %)]]="","",Table1[[#This Row],[Etikett - B2 - Recyceltes Material Anteil (in %)]])</f>
        <v/>
      </c>
      <c r="OF292" s="812" t="str">
        <f>IF(Table1[[#This Row],[Etikett - B2 - Beschichtung]]="","",VLOOKUP(Table1[[#This Row],[Etikett - B2 - Beschichtung]],'DD FD'!AE:AF,2,FALSE))</f>
        <v/>
      </c>
      <c r="OG292" s="815" t="str">
        <f>IF(Table1[[#This Row],[Etikett - B2 - Beschichtung Anteil (in %)]]="","",Table1[[#This Row],[Etikett - B2 - Beschichtung Anteil (in %)]])</f>
        <v/>
      </c>
      <c r="OH292" s="811" t="str">
        <f>IF(Table1[[#This Row],[Etikett - B3 - Art]]="","",VLOOKUP(Table1[[#This Row],[Etikett - B3 - Art]],'DD FD'!F:G,2,FALSE))</f>
        <v/>
      </c>
      <c r="OI292" s="812" t="str">
        <f>IF(Table1[[#This Row],[Etikett - B3 - Fraktion]]="","",VLOOKUP(Table1[[#This Row],[Etikett - B3 - Fraktion]],'DD FD'!H:J,3,FALSE))</f>
        <v/>
      </c>
      <c r="OJ292" s="809" t="str">
        <f>IF(Table1[[#This Row],[Etikett - B3 - Gewicht (in G)]]="","",Table1[[#This Row],[Etikett - B3 - Gewicht (in G)]])</f>
        <v/>
      </c>
      <c r="OK292" s="809" t="str">
        <f>IF(Table1[[#This Row],[Etikett - B3 - Lizenzierungs-pflichtig? (X=Ja)]]="","",Table1[[#This Row],[Etikett - B3 - Lizenzierungs-pflichtig? (X=Ja)]])</f>
        <v/>
      </c>
      <c r="OL292" s="809" t="str">
        <f>IF(Table1[[#This Row],[Etikett - B3 - Trennbar vom Hauptkörper? (X=Ja)]]="","",Table1[[#This Row],[Etikett - B3 - Trennbar vom Hauptkörper? (X=Ja)]])</f>
        <v/>
      </c>
      <c r="OM292" s="812" t="str">
        <f>IF(Table1[[#This Row],[Etikett - B3 - Virgin Material]]="","",VLOOKUP(Table1[[#This Row],[Etikett - B3 - Virgin Material]],'DD FD'!AJ:AK,2,FALSE))</f>
        <v/>
      </c>
      <c r="ON292" s="813" t="str">
        <f>IF(Table1[[#This Row],[Etikett - B3 - Virgin Material Anteil (in %)]]="","",Table1[[#This Row],[Etikett - B3 - Virgin Material Anteil (in %)]])</f>
        <v/>
      </c>
      <c r="OO292" s="812" t="str">
        <f>IF(Table1[[#This Row],[Etikett - B3 - Recyceltes Material]]="","",VLOOKUP(Table1[[#This Row],[Etikett - B3 - Recyceltes Material]],'DD FD'!AL:AM,2,FALSE))</f>
        <v/>
      </c>
      <c r="OP292" s="813" t="str">
        <f>IF(Table1[[#This Row],[Etikett - B3 - Recyceltes Material Anteil (in %)]]="","",Table1[[#This Row],[Etikett - B3 - Recyceltes Material Anteil (in %)]])</f>
        <v/>
      </c>
      <c r="OQ292" s="812" t="str">
        <f>IF(Table1[[#This Row],[Etikett - B3 - Beschichtung]]="","",VLOOKUP(Table1[[#This Row],[Etikett - B3 - Beschichtung]],'DD FD'!AE:AF,2,FALSE))</f>
        <v/>
      </c>
      <c r="OR292" s="861" t="str">
        <f>IF(Table1[[#This Row],[Etikett - B3 - Beschichtung Anteil (in %)]]="","",Table1[[#This Row],[Etikett - B3 - Beschichtung Anteil (in %)]])</f>
        <v/>
      </c>
      <c r="OS292" s="866">
        <f>ROUNDUP(SUM(
IF(AND(LB292='DD FD'!$J$7,LD292='DD FD'!$AI$3),LC292,0),
IF(AND(LL292='DD FD'!$J$7,LN292='DD FD'!$AI$3),LM292,0),
IF(AND(LV292='DD FD'!$J$7,LX292='DD FD'!$AI$3),LW292,0),
IF(AND(MF292='DD FD'!$J$7,MH292='DD FD'!$AI$3),MG292,0),
IF(AND(MQ292='DD FD'!$J$7,MS292='DD FD'!$AI$3),MR292,0),
IF(AND(NB292='DD FD'!$J$7,ND292='DD FD'!$AI$3),NC292,0),
IF(AND(NM292='DD FD'!$J$7,NO292='DD FD'!$AI$3),NN292,0),
IF(AND(NX292='DD FD'!$J$7,NZ292='DD FD'!$AI$3),NY292,0),
IF(AND(OI292='DD FD'!$J$7,OK292='DD FD'!$AI$3),OJ292,0),
),2)</f>
        <v>0</v>
      </c>
      <c r="OT292" s="865">
        <f>ROUNDUP(SUM(
IF(AND(LB292='DD FD'!$J$6,LD292='DD FD'!$AI$3),LC292,0),
IF(AND(LL292='DD FD'!$J$6,LN292='DD FD'!$AI$3),LM292,0),
IF(AND(LV292='DD FD'!$J$6,LX292='DD FD'!$AI$3),LW292,0),
IF(AND(MF292='DD FD'!$J$6,MH292='DD FD'!$AI$3),MG292,0),
IF(AND(MQ292='DD FD'!$J$6,MS292='DD FD'!$AI$3),MR292,0),
IF(AND(NB292='DD FD'!$J$6,ND292='DD FD'!$AI$3),NC292,0),
IF(AND(NM292='DD FD'!$J$6,NO292='DD FD'!$AI$3),NN292,0),
IF(AND(NX292='DD FD'!$J$6,NZ292='DD FD'!$AI$3),NY292,0),
IF(AND(OI292='DD FD'!$J$6,OK292='DD FD'!$AI$3),OJ292,0),
),2)</f>
        <v>0</v>
      </c>
      <c r="OU292" s="865">
        <f>ROUNDUP(SUM(
IF(AND(LB292='DD FD'!$J$10,LD292='DD FD'!$AI$3),LC292,0),
IF(AND(LL292='DD FD'!$J$10,LN292='DD FD'!$AI$3),LM292,0),
IF(AND(LV292='DD FD'!$J$10,LX292='DD FD'!$AI$3),LW292,0),
IF(AND(MF292='DD FD'!$J$10,MH292='DD FD'!$AI$3),MG292,0),
IF(AND(MQ292='DD FD'!$J$10,MS292='DD FD'!$AI$3),MR292,0),
IF(AND(NB292='DD FD'!$J$10,ND292='DD FD'!$AI$3),NC292,0),
IF(AND(NM292='DD FD'!$J$10,NO292='DD FD'!$AI$3),NN292,0),
IF(AND(NX292='DD FD'!$J$10,NZ292='DD FD'!$AI$3),NY292,0),
IF(AND(OI292='DD FD'!$J$10,OK292='DD FD'!$AI$3),OJ292,0),
),2)</f>
        <v>0</v>
      </c>
      <c r="OV292" s="865">
        <f>ROUNDUP(SUM(
IF(AND(LB292='DD FD'!$J$8,LD292='DD FD'!$AI$3),LC292,0),
IF(AND(LL292='DD FD'!$J$8,LN292='DD FD'!$AI$3),LM292,0),
IF(AND(LV292='DD FD'!$J$8,LX292='DD FD'!$AI$3),LW292,0),
IF(AND(MF292='DD FD'!$J$8,MH292='DD FD'!$AI$3),MG292,0),
IF(AND(MQ292='DD FD'!$J$8,MS292='DD FD'!$AI$3),MR292,0),
IF(AND(NB292='DD FD'!$J$8,ND292='DD FD'!$AI$3),NC292,0),
IF(AND(NM292='DD FD'!$J$8,NO292='DD FD'!$AI$3),NN292,0),
IF(AND(NX292='DD FD'!$J$8,NZ292='DD FD'!$AI$3),NY292,0),
IF(AND(OI292='DD FD'!$J$8,OK292='DD FD'!$AI$3),OJ292,0),
),2)</f>
        <v>0</v>
      </c>
      <c r="OW292" s="865">
        <f>ROUNDUP(SUM(
IF(AND(LB292='DD FD'!$J$5,LD292='DD FD'!$AI$3),LC292,0),
IF(AND(LL292='DD FD'!$J$5,LN292='DD FD'!$AI$3),LM292,0),
IF(AND(LV292='DD FD'!$J$5,LX292='DD FD'!$AI$3),LW292,0),
IF(AND(MF292='DD FD'!$J$5,MH292='DD FD'!$AI$3),MG292,0),
IF(AND(MQ292='DD FD'!$J$5,MS292='DD FD'!$AI$3),MR292,0),
IF(AND(NB292='DD FD'!$J$5,ND292='DD FD'!$AI$3),NC292,0),
IF(AND(NM292='DD FD'!$J$5,NO292='DD FD'!$AI$3),NN292,0),
IF(AND(NX292='DD FD'!$J$5,NZ292='DD FD'!$AI$3),NY292,0),
IF(AND(OI292='DD FD'!$J$5,OK292='DD FD'!$AI$3),OJ292,0),
),2)</f>
        <v>0</v>
      </c>
      <c r="OX292" s="865">
        <f>ROUNDUP(SUM(
IF(AND(LB292='DD FD'!$J$9,LD292='DD FD'!$AI$3),LC292,0),
IF(AND(LL292='DD FD'!$J$9,LN292='DD FD'!$AI$3),LM292,0),
IF(AND(LV292='DD FD'!$J$9,LX292='DD FD'!$AI$3),LW292,0),
IF(AND(MF292='DD FD'!$J$9,MH292='DD FD'!$AI$3),MG292,0),
IF(AND(MQ292='DD FD'!$J$9,MS292='DD FD'!$AI$3),MR292,0),
IF(AND(NB292='DD FD'!$J$9,ND292='DD FD'!$AI$3),NC292,0),
IF(AND(NM292='DD FD'!$J$9,NO292='DD FD'!$AI$3),NN292,0),
IF(AND(NX292='DD FD'!$J$9,NZ292='DD FD'!$AI$3),NY292,0),
IF(AND(OI292='DD FD'!$J$9,OK292='DD FD'!$AI$3),OJ292,0),
),2)</f>
        <v>0</v>
      </c>
      <c r="OY292" s="865">
        <f>ROUNDUP(SUM(
IF(AND(LB292='DD FD'!$J$4,LD292='DD FD'!$AI$3),LC292,0),
IF(AND(LL292='DD FD'!$J$4,LN292='DD FD'!$AI$3),LM292,0),
IF(AND(LV292='DD FD'!$J$4,LX292='DD FD'!$AI$3),LW292,0),
IF(AND(MF292='DD FD'!$J$4,MH292='DD FD'!$AI$3),MG292,0),
IF(AND(MQ292='DD FD'!$J$4,MS292='DD FD'!$AI$3),MR292,0),
IF(AND(NB292='DD FD'!$J$4,ND292='DD FD'!$AI$3),NC292,0),
IF(AND(NM292='DD FD'!$J$4,NO292='DD FD'!$AI$3),NN292,0),
IF(AND(NX292='DD FD'!$J$4,NZ292='DD FD'!$AI$3),NY292,0),
IF(AND(OI292='DD FD'!$J$4,OK292='DD FD'!$AI$3),OJ292,0),
),2)</f>
        <v>0</v>
      </c>
      <c r="OZ292" s="867">
        <f>ROUNDUP(SUM(
IF(AND(LB292='DD FD'!$J$11,LD292='DD FD'!$AI$3),LC292,0),
IF(AND(LL292='DD FD'!$J$11,LN292='DD FD'!$AI$3),LM292,0),
IF(AND(LV292='DD FD'!$J$11,LX292='DD FD'!$AI$3),LW292,0),
IF(AND(MF292='DD FD'!$J$11,MH292='DD FD'!$AI$3),MG292,0),
IF(AND(MQ292='DD FD'!$J$11,MS292='DD FD'!$AI$3),MR292,0),
IF(AND(NB292='DD FD'!$J$11,ND292='DD FD'!$AI$3),NC292,0),
IF(AND(NM292='DD FD'!$J$11,NO292='DD FD'!$AI$3),NN292,0),
IF(AND(NX292='DD FD'!$J$11,NZ292='DD FD'!$AI$3),NY292,0),
IF(AND(OI292='DD FD'!$J$11,OK292='DD FD'!$AI$3),OJ292,0),
),2)</f>
        <v>0</v>
      </c>
    </row>
    <row r="293" spans="1:416">
      <c r="A293" s="663"/>
      <c r="B293" s="182"/>
      <c r="C293" s="282"/>
      <c r="D293" s="282"/>
      <c r="E293" s="183"/>
      <c r="F293" s="355"/>
      <c r="G293" s="359"/>
      <c r="H293" s="664"/>
      <c r="I293" s="173"/>
      <c r="J293" s="161" t="str">
        <f t="shared" si="108"/>
        <v/>
      </c>
      <c r="K293" s="633" t="str">
        <f t="shared" si="125"/>
        <v/>
      </c>
      <c r="L293" s="636"/>
      <c r="M293" s="124" t="str">
        <f t="shared" si="126"/>
        <v/>
      </c>
      <c r="N293" s="125" t="str">
        <f t="shared" si="109"/>
        <v/>
      </c>
      <c r="O293" s="175"/>
      <c r="P293" s="175"/>
      <c r="Q293" s="126" t="str">
        <f t="shared" si="127"/>
        <v/>
      </c>
      <c r="R293" s="184"/>
      <c r="S293" s="184"/>
      <c r="T293" s="182"/>
      <c r="U293" s="182"/>
      <c r="V293" s="182"/>
      <c r="W293" s="358"/>
      <c r="X293" s="182"/>
      <c r="Y293" s="183"/>
      <c r="Z293" s="123"/>
      <c r="AA293" s="176"/>
      <c r="AB293" s="176"/>
      <c r="AC293" s="176"/>
      <c r="AD293" s="176"/>
      <c r="AE293" s="176"/>
      <c r="AF293" s="176"/>
      <c r="AG293" s="127" t="str">
        <f t="shared" si="128"/>
        <v/>
      </c>
      <c r="AH293" s="127" t="str">
        <f t="shared" si="129"/>
        <v/>
      </c>
      <c r="AI293" s="370"/>
      <c r="AJ293" s="635"/>
      <c r="AK293" s="619" t="str">
        <f t="shared" si="130"/>
        <v/>
      </c>
      <c r="AL293" s="124" t="str">
        <f t="shared" si="110"/>
        <v/>
      </c>
      <c r="AM293" s="124" t="str">
        <f t="shared" si="111"/>
        <v/>
      </c>
      <c r="AN293" s="124" t="str">
        <f t="shared" si="112"/>
        <v/>
      </c>
      <c r="AO293" s="124" t="str">
        <f t="shared" si="113"/>
        <v/>
      </c>
      <c r="AP293" s="184"/>
      <c r="AQ293" s="182"/>
      <c r="AR293" s="182"/>
      <c r="AS293" s="182"/>
      <c r="AT293" s="182"/>
      <c r="AU293" s="127" t="str">
        <f t="shared" si="114"/>
        <v/>
      </c>
      <c r="AV293" s="354"/>
      <c r="AW293" s="127" t="str">
        <f t="shared" si="115"/>
        <v/>
      </c>
      <c r="AX293" s="144" t="str">
        <f t="shared" si="116"/>
        <v/>
      </c>
      <c r="AY293" s="182"/>
      <c r="AZ293" s="23"/>
      <c r="BA293" s="23"/>
      <c r="BB293" s="183"/>
      <c r="BC293" s="622"/>
      <c r="BD293" s="649" t="str">
        <f t="shared" si="131"/>
        <v/>
      </c>
      <c r="BE293" s="354"/>
      <c r="BF293" s="192" t="str">
        <f t="shared" si="132"/>
        <v/>
      </c>
      <c r="BG293" s="159"/>
      <c r="BH293" s="159"/>
      <c r="BI293" s="182"/>
      <c r="BJ293" s="194"/>
      <c r="BK293" s="194"/>
      <c r="BL293" s="194"/>
      <c r="BM293" s="127" t="str">
        <f t="shared" si="117"/>
        <v/>
      </c>
      <c r="BN293" s="194"/>
      <c r="BO293" s="178" t="str">
        <f t="shared" si="118"/>
        <v/>
      </c>
      <c r="BP293" s="191"/>
      <c r="BQ293" s="182"/>
      <c r="BR293" s="23"/>
      <c r="BS293" s="23"/>
      <c r="BT293" s="23"/>
      <c r="BU293" s="651"/>
      <c r="BV293" s="647"/>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633" t="str">
        <f t="shared" si="133"/>
        <v/>
      </c>
      <c r="DY293" s="736"/>
      <c r="DZ293" s="334"/>
      <c r="EA293" s="736"/>
      <c r="EB293" s="197"/>
      <c r="EC293" s="194"/>
      <c r="ED293" s="197"/>
      <c r="EE293" s="197"/>
      <c r="EF293" s="194"/>
      <c r="EG293" s="194"/>
      <c r="EH293" s="194"/>
      <c r="EI293" s="123" t="str">
        <f t="shared" si="119"/>
        <v/>
      </c>
      <c r="EJ293" s="194"/>
      <c r="EK293" s="620" t="str">
        <f t="shared" si="120"/>
        <v/>
      </c>
      <c r="EL293" s="756"/>
      <c r="EM293" s="620" t="str">
        <f t="shared" si="134"/>
        <v/>
      </c>
      <c r="EN293" s="733"/>
      <c r="EO293" s="163"/>
      <c r="EP293" s="163"/>
      <c r="EQ293" s="163"/>
      <c r="ER293" s="163"/>
      <c r="ES293" s="163"/>
      <c r="ET293" s="163"/>
      <c r="EU293" s="163"/>
      <c r="EV293" s="163"/>
      <c r="EW293" s="163"/>
      <c r="EX293" s="163"/>
      <c r="EY293" s="163"/>
      <c r="EZ293" s="163"/>
      <c r="FA293" s="163"/>
      <c r="FB293" s="163"/>
      <c r="FC293" s="742"/>
      <c r="FD293" s="648" t="str">
        <f t="shared" si="121"/>
        <v/>
      </c>
      <c r="FE293" s="183"/>
      <c r="FF293" s="201"/>
      <c r="FG293" s="201"/>
      <c r="FH293" s="201"/>
      <c r="FI293" s="201"/>
      <c r="FJ293" s="201"/>
      <c r="FK293" s="201"/>
      <c r="FL293" s="182"/>
      <c r="FM293" s="182"/>
      <c r="FN293" s="334"/>
      <c r="FO293" s="123" t="str">
        <f t="shared" si="122"/>
        <v/>
      </c>
      <c r="FP293" s="889" t="str">
        <f>IF(Table1[[#This Row],[Baumwollanteil (in %)]]&lt;&gt;"","05","")</f>
        <v/>
      </c>
      <c r="FQ293" s="999"/>
      <c r="FR293" s="179" t="str">
        <f t="shared" si="123"/>
        <v/>
      </c>
      <c r="FS293" s="175"/>
      <c r="FT293" s="175"/>
      <c r="FU293" s="175"/>
      <c r="FV293" s="745" t="str">
        <f t="shared" si="124"/>
        <v/>
      </c>
      <c r="FZ293" s="24"/>
      <c r="GA293" s="24"/>
      <c r="GC293" s="1010" t="str">
        <f>IF(Table1[[#This Row],[Global Trade Item Number (GTIN)]]="","",Table1[[#This Row],[Global Trade Item Number (GTIN)]])</f>
        <v/>
      </c>
      <c r="GD293" s="790" t="str">
        <f>IF(Table1[[#This Row],[WAWI-Nr./ Kreditoren-Nummer
(ASDV)]]&lt;&gt;"",Table1[[#This Row],[WAWI-Nr./ Kreditoren-Nummer
(ASDV)]],"")</f>
        <v/>
      </c>
      <c r="GE293" s="190"/>
      <c r="GF293" s="790" t="str">
        <f>IF(Table1[[#This Row],[Gültig ab (Datum)]]&lt;&gt;"","31.12.9999","")</f>
        <v/>
      </c>
      <c r="GG293" s="190"/>
      <c r="GH293" s="190"/>
      <c r="GI293" s="616"/>
      <c r="GJ293" s="765"/>
      <c r="GK293" s="763"/>
      <c r="GL293" s="617"/>
      <c r="GM293" s="617"/>
      <c r="GN293" s="617"/>
      <c r="GO293" s="617"/>
      <c r="GP293" s="617"/>
      <c r="GQ293" s="775"/>
      <c r="GR293" s="771"/>
      <c r="GS293" s="159"/>
      <c r="GT293" s="610"/>
      <c r="GU293" s="610"/>
      <c r="GV293" s="610"/>
      <c r="GW293" s="610"/>
      <c r="GX293" s="610"/>
      <c r="GY293" s="610"/>
      <c r="GZ293" s="610"/>
      <c r="HA293" s="610"/>
      <c r="HB293" s="771"/>
      <c r="HC293" s="610"/>
      <c r="HD293" s="610"/>
      <c r="HE293" s="610"/>
      <c r="HF293" s="610"/>
      <c r="HG293" s="610"/>
      <c r="HH293" s="610"/>
      <c r="HI293" s="610"/>
      <c r="HJ293" s="610"/>
      <c r="HK293" s="610"/>
      <c r="HL293" s="771"/>
      <c r="HM293" s="610"/>
      <c r="HN293" s="610"/>
      <c r="HO293" s="610"/>
      <c r="HP293" s="610"/>
      <c r="HQ293" s="610"/>
      <c r="HR293" s="610"/>
      <c r="HS293" s="610"/>
      <c r="HT293" s="610"/>
      <c r="HU293" s="610"/>
      <c r="HV293" s="771"/>
      <c r="HW293" s="610"/>
      <c r="HX293" s="610"/>
      <c r="HY293" s="610"/>
      <c r="HZ293" s="610"/>
      <c r="IA293" s="610"/>
      <c r="IB293" s="610"/>
      <c r="IC293" s="610"/>
      <c r="ID293" s="610"/>
      <c r="IE293" s="610"/>
      <c r="IF293" s="610"/>
      <c r="IG293" s="771"/>
      <c r="IH293" s="610"/>
      <c r="II293" s="610"/>
      <c r="IJ293" s="610"/>
      <c r="IK293" s="610"/>
      <c r="IL293" s="610"/>
      <c r="IM293" s="610"/>
      <c r="IN293" s="610"/>
      <c r="IO293" s="610"/>
      <c r="IP293" s="610"/>
      <c r="IQ293" s="610"/>
      <c r="IR293" s="771"/>
      <c r="IS293" s="610"/>
      <c r="IT293" s="610"/>
      <c r="IU293" s="610"/>
      <c r="IV293" s="610"/>
      <c r="IW293" s="610"/>
      <c r="IX293" s="610"/>
      <c r="IY293" s="610"/>
      <c r="IZ293" s="610"/>
      <c r="JA293" s="610"/>
      <c r="JB293" s="610"/>
      <c r="JC293" s="771"/>
      <c r="JD293" s="610"/>
      <c r="JE293" s="610"/>
      <c r="JF293" s="610"/>
      <c r="JG293" s="610"/>
      <c r="JH293" s="610"/>
      <c r="JI293" s="610"/>
      <c r="JJ293" s="610"/>
      <c r="JK293" s="610"/>
      <c r="JL293" s="610"/>
      <c r="JM293" s="827"/>
      <c r="JN293" s="771"/>
      <c r="JO293" s="610"/>
      <c r="JP293" s="610"/>
      <c r="JQ293" s="610"/>
      <c r="JR293" s="610"/>
      <c r="JS293" s="610"/>
      <c r="JT293" s="610"/>
      <c r="JU293" s="610"/>
      <c r="JV293" s="610"/>
      <c r="JW293" s="610"/>
      <c r="JX293" s="610"/>
      <c r="JY293" s="771"/>
      <c r="JZ293" s="610"/>
      <c r="KA293" s="610"/>
      <c r="KB293" s="610"/>
      <c r="KC293" s="610"/>
      <c r="KD293" s="610"/>
      <c r="KE293" s="610"/>
      <c r="KF293" s="610"/>
      <c r="KG293" s="610"/>
      <c r="KH293" s="610"/>
      <c r="KI293" s="610"/>
      <c r="KL293" s="803" t="str">
        <f>IF(Table1[[#This Row],[GTIN]]&lt;&gt;"",Table1[[#This Row],[GTIN]],"")</f>
        <v/>
      </c>
      <c r="KM293" s="804" t="str">
        <f>Table1[[#This Row],[Kreditor]]</f>
        <v/>
      </c>
      <c r="KN293" s="805" t="str">
        <f>IF(Table1[[#This Row],[Gültig ab (Datum)]]&lt;&gt;"",Table1[[#This Row],[Gültig ab (Datum)]],"")</f>
        <v/>
      </c>
      <c r="KO293" s="805" t="str">
        <f>Table1[[#This Row],[Gültig bis]]</f>
        <v/>
      </c>
      <c r="KP293" s="818" t="str">
        <f>IF(Table1[[#This Row],[Artikel verpackt? 
(X=Ja)]]="","",Table1[[#This Row],[Artikel verpackt? 
(X=Ja)]])</f>
        <v/>
      </c>
      <c r="KQ293" s="806" t="str">
        <f>IF(Table1[[#This Row],[Verpackung recyclingfähig?
(X=Ja)]]="","",Table1[[#This Row],[Verpackung recyclingfähig?
(X=Ja)]])</f>
        <v/>
      </c>
      <c r="KR293" s="807"/>
      <c r="KS293" s="808"/>
      <c r="KT293" s="809"/>
      <c r="KU293" s="809"/>
      <c r="KV293" s="809"/>
      <c r="KW293" s="809"/>
      <c r="KX293" s="809"/>
      <c r="KY293" s="809"/>
      <c r="KZ293" s="810"/>
      <c r="LA293" s="811" t="str">
        <f>IF(Table1[[#This Row],[Hauptkörper - B1 - Art]]="","",VLOOKUP(Table1[[#This Row],[Hauptkörper - B1 - Art]],'DD FD'!B:C,2,FALSE))</f>
        <v/>
      </c>
      <c r="LB293" s="812" t="str">
        <f>IF(Table1[[#This Row],[Hauptkörper - B1 - Fraktion]]="","",VLOOKUP(Table1[[#This Row],[Hauptkörper - B1 - Fraktion]],'DD FD'!H:J,3,FALSE))</f>
        <v/>
      </c>
      <c r="LC293" s="809" t="str">
        <f>IF(Table1[[#This Row],[Hauptkörper - B1 - Gewicht
(in G)]]="","",Table1[[#This Row],[Hauptkörper - B1 - Gewicht
(in G)]])</f>
        <v/>
      </c>
      <c r="LD293" s="809" t="str">
        <f>IF(Table1[[#This Row],[Hauptkörper - B1 - Lizenzierungs-pflichtig? (X=Ja)]]="","",Table1[[#This Row],[Hauptkörper - B1 - Lizenzierungs-pflichtig? (X=Ja)]])</f>
        <v/>
      </c>
      <c r="LE293" s="812" t="str">
        <f>IF(Table1[[#This Row],[Hauptkörper - B1 - Virgin Material]]="","",VLOOKUP(Table1[[#This Row],[Hauptkörper - B1 - Virgin Material]],'DD FD'!AJ:AK,2,FALSE))</f>
        <v/>
      </c>
      <c r="LF293" s="813" t="str">
        <f>IF(Table1[[#This Row],[Hauptkörper - B1 - Virgin Material Anteil (in %)]]="","",Table1[[#This Row],[Hauptkörper - B1 - Virgin Material Anteil (in %)]])</f>
        <v/>
      </c>
      <c r="LG293" s="812" t="str">
        <f>IF(Table1[[#This Row],[Hauptkörper - B1 - Recyceltes Material]]="","",VLOOKUP(Table1[[#This Row],[Hauptkörper - B1 - Recyceltes Material]],'DD FD'!AL:AM,2,FALSE))</f>
        <v/>
      </c>
      <c r="LH293" s="813" t="str">
        <f>IF(Table1[[#This Row],[Hauptkörper - B1 - Recyceltes Material Anteil (in %)]]="","",Table1[[#This Row],[Hauptkörper - B1 - Recyceltes Material Anteil (in %)]])</f>
        <v/>
      </c>
      <c r="LI293" s="814" t="str">
        <f>IF(Table1[[#This Row],[Hauptkörper - B1 - Beschichtung]]="","",VLOOKUP(Table1[[#This Row],[Hauptkörper - B1 - Beschichtung]],'DD FD'!AE:AF,2,FALSE))</f>
        <v/>
      </c>
      <c r="LJ293" s="815" t="str">
        <f>IF(Table1[[#This Row],[Hauptkörper - B1 - Beschichtung Anteil (in %)]]="","",Table1[[#This Row],[Hauptkörper - B1 - Beschichtung Anteil (in %)]])</f>
        <v/>
      </c>
      <c r="LK293" s="811" t="str">
        <f>IF(Table1[[#This Row],[Hauptkörper - B2 - Art]]="","",VLOOKUP(Table1[[#This Row],[Hauptkörper - B2 - Art]],'DD FD'!B:C,2,FALSE))</f>
        <v/>
      </c>
      <c r="LL293" s="812" t="str">
        <f>IF(Table1[[#This Row],[Hauptkörper - B2 - Fraktion]]="","",VLOOKUP(Table1[[#This Row],[Hauptkörper - B2 - Fraktion]],'DD FD'!H:J,3,FALSE))</f>
        <v/>
      </c>
      <c r="LM293" s="809" t="str">
        <f>IF(Table1[[#This Row],[Hauptkörper - B2 - Gewicht
(in G)]]="","",Table1[[#This Row],[Hauptkörper - B2 - Gewicht
(in G)]])</f>
        <v/>
      </c>
      <c r="LN293" s="809" t="str">
        <f>IF(Table1[[#This Row],[Hauptkörper - B2 - Lizenzierungs-pflichtig? (X=Ja)]]="","",Table1[[#This Row],[Hauptkörper - B2 - Lizenzierungs-pflichtig? (X=Ja)]])</f>
        <v/>
      </c>
      <c r="LO293" s="812" t="str">
        <f>IF(Table1[[#This Row],[Hauptkörper - B2 - Virgin Material]]="","",VLOOKUP(Table1[[#This Row],[Hauptkörper - B2 - Virgin Material]],'DD FD'!AJ:AK,2,FALSE))</f>
        <v/>
      </c>
      <c r="LP293" s="813" t="str">
        <f>IF(Table1[[#This Row],[Hauptkörper - B2 - Virgin Material Anteil (in %)]]="","",Table1[[#This Row],[Hauptkörper - B2 - Virgin Material Anteil (in %)]])</f>
        <v/>
      </c>
      <c r="LQ293" s="812" t="str">
        <f>IF(Table1[[#This Row],[Hauptkörper - B2 - Recyceltes Material]]="","",VLOOKUP(Table1[[#This Row],[Hauptkörper - B2 - Recyceltes Material]],'DD FD'!AL:AM,2,FALSE))</f>
        <v/>
      </c>
      <c r="LR293" s="813" t="str">
        <f>IF(Table1[[#This Row],[Hauptkörper - B2 - Recyceltes Material Anteil (in %)]]="","",Table1[[#This Row],[Hauptkörper - B2 - Recyceltes Material Anteil (in %)]])</f>
        <v/>
      </c>
      <c r="LS293" s="812" t="str">
        <f>IF(Table1[[#This Row],[Hauptkörper - B2 - Beschichtung]]="","",VLOOKUP(Table1[[#This Row],[Hauptkörper - B2 - Beschichtung]],'DD FD'!AE:AF,2,FALSE))</f>
        <v/>
      </c>
      <c r="LT293" s="815" t="str">
        <f>IF(Table1[[#This Row],[Hauptkörper - B2 - Beschichtung Anteil (in %)]]="","",Table1[[#This Row],[Hauptkörper - B2 - Beschichtung Anteil (in %)]])</f>
        <v/>
      </c>
      <c r="LU293" s="811" t="str">
        <f>IF(Table1[[#This Row],[Hauptkörper - B3 - Art]]="","",VLOOKUP(Table1[[#This Row],[Hauptkörper - B3 - Art]],'DD FD'!B:C,2,FALSE))</f>
        <v/>
      </c>
      <c r="LV293" s="812" t="str">
        <f>IF(Table1[[#This Row],[Hauptkörper - B3 - Fraktion]]="","",VLOOKUP(Table1[[#This Row],[Hauptkörper - B3 - Fraktion]],'DD FD'!H:J,3,FALSE))</f>
        <v/>
      </c>
      <c r="LW293" s="809" t="str">
        <f>IF(Table1[[#This Row],[Hauptkörper - B3 - Gewicht
(in G)]]="","",Table1[[#This Row],[Hauptkörper - B3 - Gewicht
(in G)]])</f>
        <v/>
      </c>
      <c r="LX293" s="809" t="str">
        <f>IF(Table1[[#This Row],[Hauptkörper - B3 - Lizenzierungs-pflichtig? (X=Ja)]]="","",Table1[[#This Row],[Hauptkörper - B3 - Lizenzierungs-pflichtig? (X=Ja)]])</f>
        <v/>
      </c>
      <c r="LY293" s="812" t="str">
        <f>IF(Table1[[#This Row],[Hauptkörper - B3 - Virgin Material]]="","",VLOOKUP(Table1[[#This Row],[Hauptkörper - B3 - Virgin Material]],'DD FD'!AJ:AK,2,FALSE))</f>
        <v/>
      </c>
      <c r="LZ293" s="813" t="str">
        <f>IF(Table1[[#This Row],[Hauptkörper - B3 - Virgin Material Anteil (in %)]]="","",Table1[[#This Row],[Hauptkörper - B3 - Virgin Material Anteil (in %)]])</f>
        <v/>
      </c>
      <c r="MA293" s="812" t="str">
        <f>IF(Table1[[#This Row],[Hauptkörper - B3 - Recyceltes Material]]="","",VLOOKUP(Table1[[#This Row],[Hauptkörper - B3 - Recyceltes Material]],'DD FD'!AL:AM,2,FALSE))</f>
        <v/>
      </c>
      <c r="MB293" s="813" t="str">
        <f>IF(Table1[[#This Row],[Hauptkörper - B3 - Recyceltes Material Anteil (in %)]]="","",Table1[[#This Row],[Hauptkörper - B3 - Recyceltes Material Anteil (in %)]])</f>
        <v/>
      </c>
      <c r="MC293" s="812" t="str">
        <f>IF(Table1[[#This Row],[Hauptkörper - B3 - Beschichtung]]="","",VLOOKUP(Table1[[#This Row],[Hauptkörper - B3 - Beschichtung]],'DD FD'!AE:AF,2,FALSE))</f>
        <v/>
      </c>
      <c r="MD293" s="815" t="str">
        <f>IF(Table1[[#This Row],[Hauptkörper - B3 - Beschichtung Anteil (in %)]]="","",Table1[[#This Row],[Hauptkörper - B3 - Beschichtung Anteil (in %)]])</f>
        <v/>
      </c>
      <c r="ME293" s="811" t="str">
        <f>IF(Table1[[#This Row],[Verschluss - B1 - Art]]="","",VLOOKUP(Table1[[#This Row],[Verschluss - B1 - Art]],'DD FD'!D:E,2,FALSE))</f>
        <v/>
      </c>
      <c r="MF293" s="812" t="str">
        <f>IF(Table1[[#This Row],[Verschluss - B1 - Fraktion]]="","",VLOOKUP(Table1[[#This Row],[Verschluss - B1 - Fraktion]],'DD FD'!H:J,3,FALSE))</f>
        <v/>
      </c>
      <c r="MG293" s="809" t="str">
        <f>IF(Table1[[#This Row],[Verschluss - B1 - Gewicht (in G)]]="","",Table1[[#This Row],[Verschluss - B1 - Gewicht (in G)]])</f>
        <v/>
      </c>
      <c r="MH293" s="809" t="str">
        <f>IF(Table1[[#This Row],[Verschluss - B1 - Lizenzierungs-pflichtig? (X=Ja)]]="","",Table1[[#This Row],[Verschluss - B1 - Lizenzierungs-pflichtig? (X=Ja)]])</f>
        <v/>
      </c>
      <c r="MI293" s="809" t="str">
        <f>IF(Table1[[#This Row],[Verschluss - B1 - Trennbar vom Hauptkörper? (X=Ja)]]="","",Table1[[#This Row],[Verschluss - B1 - Trennbar vom Hauptkörper? (X=Ja)]])</f>
        <v/>
      </c>
      <c r="MJ293" s="812" t="str">
        <f>IF(Table1[[#This Row],[Verschluss - B1 - Virgin Material]]="","",VLOOKUP(Table1[[#This Row],[Verschluss - B1 - Virgin Material]],'DD FD'!AJ:AK,2,FALSE))</f>
        <v/>
      </c>
      <c r="MK293" s="813" t="str">
        <f>IF(Table1[[#This Row],[Verschluss - B1 - Virgin Material Anteil (in %)]]="","",Table1[[#This Row],[Verschluss - B1 - Virgin Material Anteil (in %)]])</f>
        <v/>
      </c>
      <c r="ML293" s="812" t="str">
        <f>IF(Table1[[#This Row],[Verschluss - B1 - Recyceltes Material]]="","",VLOOKUP(Table1[[#This Row],[Verschluss - B1 - Recyceltes Material]],'DD FD'!AL:AM,2,FALSE))</f>
        <v/>
      </c>
      <c r="MM293" s="813" t="str">
        <f>IF(Table1[[#This Row],[Verschluss - B1 - Recyceltes Material Anteil (in %)]]="","",Table1[[#This Row],[Verschluss - B1 - Recyceltes Material Anteil (in %)]])</f>
        <v/>
      </c>
      <c r="MN293" s="812" t="str">
        <f>IF(Table1[[#This Row],[Verschluss - B1 - Beschichtung]]="","",VLOOKUP(Table1[[#This Row],[Verschluss - B1 - Beschichtung]],'DD FD'!AE:AF,2,FALSE))</f>
        <v/>
      </c>
      <c r="MO293" s="815" t="str">
        <f>IF(Table1[[#This Row],[Verschluss - B1 - Beschichtung Anteil (in %)]]="","",Table1[[#This Row],[Verschluss - B1 - Beschichtung Anteil (in %)]])</f>
        <v/>
      </c>
      <c r="MP293" s="811" t="str">
        <f>IF(Table1[[#This Row],[Verschluss - B2 - Art]]="","",VLOOKUP(Table1[[#This Row],[Verschluss - B2 - Art]],'DD FD'!D:E,2,FALSE))</f>
        <v/>
      </c>
      <c r="MQ293" s="812" t="str">
        <f>IF(Table1[[#This Row],[Verschluss - B2 - Fraktion]]="","",VLOOKUP(Table1[[#This Row],[Verschluss - B2 - Fraktion]],'DD FD'!H:J,3,FALSE))</f>
        <v/>
      </c>
      <c r="MR293" s="809" t="str">
        <f>IF(Table1[[#This Row],[Verschluss - B2 - Gewicht (in G)]]="","",Table1[[#This Row],[Verschluss - B2 - Gewicht (in G)]])</f>
        <v/>
      </c>
      <c r="MS293" s="809" t="str">
        <f>IF(Table1[[#This Row],[Verschluss - B2 - Lizenzierungs-pflichtig? (X=Ja)]]="","",Table1[[#This Row],[Verschluss - B2 - Lizenzierungs-pflichtig? (X=Ja)]])</f>
        <v/>
      </c>
      <c r="MT293" s="809" t="str">
        <f>IF(Table1[[#This Row],[Verschluss - B2 - Trennbar vom Hauptkörper? (X=Ja)]]="","",Table1[[#This Row],[Verschluss - B2 - Trennbar vom Hauptkörper? (X=Ja)]])</f>
        <v/>
      </c>
      <c r="MU293" s="812" t="str">
        <f>IF(Table1[[#This Row],[Verschluss - B2 - Virgin Material]]="","",VLOOKUP(Table1[[#This Row],[Verschluss - B2 - Virgin Material]],'DD FD'!AJ:AK,2,FALSE))</f>
        <v/>
      </c>
      <c r="MV293" s="813" t="str">
        <f>IF(Table1[[#This Row],[Verschluss - B2 - Virgin Material Anteil (in %)]]="","",Table1[[#This Row],[Verschluss - B2 - Virgin Material Anteil (in %)]])</f>
        <v/>
      </c>
      <c r="MW293" s="812" t="str">
        <f>IF(Table1[[#This Row],[Verschluss - B2 - Recyceltes Material]]="","",VLOOKUP(Table1[[#This Row],[Verschluss - B2 - Recyceltes Material]],'DD FD'!AL:AM,2,FALSE))</f>
        <v/>
      </c>
      <c r="MX293" s="813" t="str">
        <f>IF(Table1[[#This Row],[Verschluss - B2 - Recyceltes Material Anteil (in %)]]="","",Table1[[#This Row],[Verschluss - B2 - Recyceltes Material Anteil (in %)]])</f>
        <v/>
      </c>
      <c r="MY293" s="812" t="str">
        <f>IF(Table1[[#This Row],[Verschluss - B2 - Beschichtung]]="","",VLOOKUP(Table1[[#This Row],[Verschluss - B2 - Beschichtung]],'DD FD'!AE:AF,2,FALSE))</f>
        <v/>
      </c>
      <c r="MZ293" s="815" t="str">
        <f>IF(Table1[[#This Row],[Verschluss - B2 - Beschichtung Anteil (in %)]]="","",Table1[[#This Row],[Verschluss - B2 - Beschichtung Anteil (in %)]])</f>
        <v/>
      </c>
      <c r="NA293" s="811" t="str">
        <f>IF(Table1[[#This Row],[Verschluss - B3 - Art]]="","",VLOOKUP(Table1[[#This Row],[Verschluss - B3 - Art]],'DD FD'!D:E,2,FALSE))</f>
        <v/>
      </c>
      <c r="NB293" s="812" t="str">
        <f>IF(Table1[[#This Row],[Verschluss - B3 - Fraktion]]="","",VLOOKUP(Table1[[#This Row],[Verschluss - B3 - Fraktion]],'DD FD'!H:J,3,FALSE))</f>
        <v/>
      </c>
      <c r="NC293" s="809" t="str">
        <f>IF(Table1[[#This Row],[Verschluss - B3 - Gewicht (in G)]]="","",Table1[[#This Row],[Verschluss - B3 - Gewicht (in G)]])</f>
        <v/>
      </c>
      <c r="ND293" s="809" t="str">
        <f>IF(Table1[[#This Row],[Verschluss - B3 - Lizenzierungs-pflichtig? (X=Ja)]]="","",Table1[[#This Row],[Verschluss - B3 - Lizenzierungs-pflichtig? (X=Ja)]])</f>
        <v/>
      </c>
      <c r="NE293" s="809" t="str">
        <f>IF(Table1[[#This Row],[Verschluss - B3 - Trennbar vom Hauptkörper? (X=Ja)]]="","",Table1[[#This Row],[Verschluss - B3 - Trennbar vom Hauptkörper? (X=Ja)]])</f>
        <v/>
      </c>
      <c r="NF293" s="812" t="str">
        <f>IF(Table1[[#This Row],[Verschluss - B3 - Virgin Material]]="","",VLOOKUP(Table1[[#This Row],[Verschluss - B3 - Virgin Material]],'DD FD'!AJ:AK,2,FALSE))</f>
        <v/>
      </c>
      <c r="NG293" s="813" t="str">
        <f>IF(Table1[[#This Row],[Verschluss - B3 - Virgin Material Anteil (in %)]]="","",Table1[[#This Row],[Verschluss - B3 - Virgin Material Anteil (in %)]])</f>
        <v/>
      </c>
      <c r="NH293" s="812" t="str">
        <f>IF(Table1[[#This Row],[Verschluss - B3 - Recyceltes Material]]="","",VLOOKUP(Table1[[#This Row],[Verschluss - B3 - Recyceltes Material]],'DD FD'!AL:AM,2,FALSE))</f>
        <v/>
      </c>
      <c r="NI293" s="813" t="str">
        <f>IF(Table1[[#This Row],[Verschluss - B3 - Recyceltes Material Anteil (in %)]]="","",Table1[[#This Row],[Verschluss - B3 - Recyceltes Material Anteil (in %)]])</f>
        <v/>
      </c>
      <c r="NJ293" s="812" t="str">
        <f>IF(Table1[[#This Row],[Verschluss - B3 - Beschichtung]]="","",VLOOKUP(Table1[[#This Row],[Verschluss - B3 - Beschichtung]],'DD FD'!AE:AF,2,FALSE))</f>
        <v/>
      </c>
      <c r="NK293" s="815" t="str">
        <f>IF(Table1[[#This Row],[Verschluss - B3 - Beschichtung Anteil (in %)]]="","",Table1[[#This Row],[Verschluss - B3 - Beschichtung Anteil (in %)]])</f>
        <v/>
      </c>
      <c r="NL293" s="811" t="str">
        <f>IF(Table1[[#This Row],[Etikett - B1 - Art]]="","",VLOOKUP(Table1[[#This Row],[Etikett - B1 - Art]],'DD FD'!F:G,2,FALSE))</f>
        <v/>
      </c>
      <c r="NM293" s="812" t="str">
        <f>IF(Table1[[#This Row],[Etikett - B1 - Fraktion]]="","",VLOOKUP(Table1[[#This Row],[Etikett - B1 - Fraktion]],'DD FD'!H:J,3,FALSE))</f>
        <v/>
      </c>
      <c r="NN293" s="809" t="str">
        <f>IF(Table1[[#This Row],[Etikett - B1 - Gewicht (in G)]]="","",Table1[[#This Row],[Etikett - B1 - Gewicht (in G)]])</f>
        <v/>
      </c>
      <c r="NO293" s="809" t="str">
        <f>IF(Table1[[#This Row],[Etikett - B1 - Lizenzierungs-pflichtig? (X=Ja)]]="","",Table1[[#This Row],[Etikett - B1 - Lizenzierungs-pflichtig? (X=Ja)]])</f>
        <v/>
      </c>
      <c r="NP293" s="809" t="str">
        <f>IF(Table1[[#This Row],[Etikett - B1 - Trennbar vom Hauptkörper? (X=Ja)]]="","",Table1[[#This Row],[Etikett - B1 - Trennbar vom Hauptkörper? (X=Ja)]])</f>
        <v/>
      </c>
      <c r="NQ293" s="812" t="str">
        <f>IF(Table1[[#This Row],[Etikett - B1 - Virgin Material]]="","",VLOOKUP(Table1[[#This Row],[Etikett - B1 - Virgin Material]],'DD FD'!AJ:AK,2,FALSE))</f>
        <v/>
      </c>
      <c r="NR293" s="813" t="str">
        <f>IF(Table1[[#This Row],[Etikett - B1 - Virgin Material Anteil (in %)]]="","",Table1[[#This Row],[Etikett - B1 - Virgin Material Anteil (in %)]])</f>
        <v/>
      </c>
      <c r="NS293" s="812" t="str">
        <f>IF(Table1[[#This Row],[Etikett - B1 - Recyceltes Material]]="","",VLOOKUP(Table1[[#This Row],[Etikett - B1 - Recyceltes Material]],'DD FD'!AL:AM,2,FALSE))</f>
        <v/>
      </c>
      <c r="NT293" s="813" t="str">
        <f>IF(Table1[[#This Row],[Etikett - B1 - Recyceltes Material Anteil (in %)]]="","",Table1[[#This Row],[Etikett - B1 - Recyceltes Material Anteil (in %)]])</f>
        <v/>
      </c>
      <c r="NU293" s="812" t="str">
        <f>IF(Table1[[#This Row],[Etikett - B1 - Beschichtung]]="","",VLOOKUP(Table1[[#This Row],[Etikett - B1 - Beschichtung]],'DD FD'!AE:AF,2,FALSE))</f>
        <v/>
      </c>
      <c r="NV293" s="815" t="str">
        <f>IF(Table1[[#This Row],[Etikett - B1 - Beschichtung Anteil (in %)]]="","",Table1[[#This Row],[Etikett - B1 - Beschichtung Anteil (in %)]])</f>
        <v/>
      </c>
      <c r="NW293" s="811" t="str">
        <f>IF(Table1[[#This Row],[Etikett - B2 - Art]]="","",VLOOKUP(Table1[[#This Row],[Etikett - B2 - Art]],'DD FD'!F:G,2,FALSE))</f>
        <v/>
      </c>
      <c r="NX293" s="812" t="str">
        <f>IF(Table1[[#This Row],[Etikett - B2 - Fraktion]]="","",VLOOKUP(Table1[[#This Row],[Etikett - B2 - Fraktion]],'DD FD'!H:J,3,FALSE))</f>
        <v/>
      </c>
      <c r="NY293" s="809" t="str">
        <f>IF(Table1[[#This Row],[Etikett - B2 - Gewicht (in G)]]="","",Table1[[#This Row],[Etikett - B2 - Gewicht (in G)]])</f>
        <v/>
      </c>
      <c r="NZ293" s="809" t="str">
        <f>IF(Table1[[#This Row],[Etikett - B2 - Lizenzierungs-pflichtig? (X=Ja)]]="","",Table1[[#This Row],[Etikett - B2 - Lizenzierungs-pflichtig? (X=Ja)]])</f>
        <v/>
      </c>
      <c r="OA293" s="809" t="str">
        <f>IF(Table1[[#This Row],[Etikett - B2 - Trennbar vom Hauptkörper? (X=Ja)]]="","",Table1[[#This Row],[Etikett - B2 - Trennbar vom Hauptkörper? (X=Ja)]])</f>
        <v/>
      </c>
      <c r="OB293" s="812" t="str">
        <f>IF(Table1[[#This Row],[Etikett - B2 - Virgin Material]]="","",VLOOKUP(Table1[[#This Row],[Etikett - B2 - Virgin Material]],'DD FD'!AJ:AK,2,FALSE))</f>
        <v/>
      </c>
      <c r="OC293" s="813" t="str">
        <f>IF(Table1[[#This Row],[Etikett - B2 - Virgin Material Anteil (in %)]]="","",Table1[[#This Row],[Etikett - B2 - Virgin Material Anteil (in %)]])</f>
        <v/>
      </c>
      <c r="OD293" s="812" t="str">
        <f>IF(Table1[[#This Row],[Etikett - B2 - Recyceltes Material]]="","",VLOOKUP(Table1[[#This Row],[Etikett - B2 - Recyceltes Material]],'DD FD'!AL:AM,2,FALSE))</f>
        <v/>
      </c>
      <c r="OE293" s="813" t="str">
        <f>IF(Table1[[#This Row],[Etikett - B2 - Recyceltes Material Anteil (in %)]]="","",Table1[[#This Row],[Etikett - B2 - Recyceltes Material Anteil (in %)]])</f>
        <v/>
      </c>
      <c r="OF293" s="812" t="str">
        <f>IF(Table1[[#This Row],[Etikett - B2 - Beschichtung]]="","",VLOOKUP(Table1[[#This Row],[Etikett - B2 - Beschichtung]],'DD FD'!AE:AF,2,FALSE))</f>
        <v/>
      </c>
      <c r="OG293" s="815" t="str">
        <f>IF(Table1[[#This Row],[Etikett - B2 - Beschichtung Anteil (in %)]]="","",Table1[[#This Row],[Etikett - B2 - Beschichtung Anteil (in %)]])</f>
        <v/>
      </c>
      <c r="OH293" s="811" t="str">
        <f>IF(Table1[[#This Row],[Etikett - B3 - Art]]="","",VLOOKUP(Table1[[#This Row],[Etikett - B3 - Art]],'DD FD'!F:G,2,FALSE))</f>
        <v/>
      </c>
      <c r="OI293" s="812" t="str">
        <f>IF(Table1[[#This Row],[Etikett - B3 - Fraktion]]="","",VLOOKUP(Table1[[#This Row],[Etikett - B3 - Fraktion]],'DD FD'!H:J,3,FALSE))</f>
        <v/>
      </c>
      <c r="OJ293" s="809" t="str">
        <f>IF(Table1[[#This Row],[Etikett - B3 - Gewicht (in G)]]="","",Table1[[#This Row],[Etikett - B3 - Gewicht (in G)]])</f>
        <v/>
      </c>
      <c r="OK293" s="809" t="str">
        <f>IF(Table1[[#This Row],[Etikett - B3 - Lizenzierungs-pflichtig? (X=Ja)]]="","",Table1[[#This Row],[Etikett - B3 - Lizenzierungs-pflichtig? (X=Ja)]])</f>
        <v/>
      </c>
      <c r="OL293" s="809" t="str">
        <f>IF(Table1[[#This Row],[Etikett - B3 - Trennbar vom Hauptkörper? (X=Ja)]]="","",Table1[[#This Row],[Etikett - B3 - Trennbar vom Hauptkörper? (X=Ja)]])</f>
        <v/>
      </c>
      <c r="OM293" s="812" t="str">
        <f>IF(Table1[[#This Row],[Etikett - B3 - Virgin Material]]="","",VLOOKUP(Table1[[#This Row],[Etikett - B3 - Virgin Material]],'DD FD'!AJ:AK,2,FALSE))</f>
        <v/>
      </c>
      <c r="ON293" s="813" t="str">
        <f>IF(Table1[[#This Row],[Etikett - B3 - Virgin Material Anteil (in %)]]="","",Table1[[#This Row],[Etikett - B3 - Virgin Material Anteil (in %)]])</f>
        <v/>
      </c>
      <c r="OO293" s="812" t="str">
        <f>IF(Table1[[#This Row],[Etikett - B3 - Recyceltes Material]]="","",VLOOKUP(Table1[[#This Row],[Etikett - B3 - Recyceltes Material]],'DD FD'!AL:AM,2,FALSE))</f>
        <v/>
      </c>
      <c r="OP293" s="813" t="str">
        <f>IF(Table1[[#This Row],[Etikett - B3 - Recyceltes Material Anteil (in %)]]="","",Table1[[#This Row],[Etikett - B3 - Recyceltes Material Anteil (in %)]])</f>
        <v/>
      </c>
      <c r="OQ293" s="812" t="str">
        <f>IF(Table1[[#This Row],[Etikett - B3 - Beschichtung]]="","",VLOOKUP(Table1[[#This Row],[Etikett - B3 - Beschichtung]],'DD FD'!AE:AF,2,FALSE))</f>
        <v/>
      </c>
      <c r="OR293" s="861" t="str">
        <f>IF(Table1[[#This Row],[Etikett - B3 - Beschichtung Anteil (in %)]]="","",Table1[[#This Row],[Etikett - B3 - Beschichtung Anteil (in %)]])</f>
        <v/>
      </c>
      <c r="OS293" s="866">
        <f>ROUNDUP(SUM(
IF(AND(LB293='DD FD'!$J$7,LD293='DD FD'!$AI$3),LC293,0),
IF(AND(LL293='DD FD'!$J$7,LN293='DD FD'!$AI$3),LM293,0),
IF(AND(LV293='DD FD'!$J$7,LX293='DD FD'!$AI$3),LW293,0),
IF(AND(MF293='DD FD'!$J$7,MH293='DD FD'!$AI$3),MG293,0),
IF(AND(MQ293='DD FD'!$J$7,MS293='DD FD'!$AI$3),MR293,0),
IF(AND(NB293='DD FD'!$J$7,ND293='DD FD'!$AI$3),NC293,0),
IF(AND(NM293='DD FD'!$J$7,NO293='DD FD'!$AI$3),NN293,0),
IF(AND(NX293='DD FD'!$J$7,NZ293='DD FD'!$AI$3),NY293,0),
IF(AND(OI293='DD FD'!$J$7,OK293='DD FD'!$AI$3),OJ293,0),
),2)</f>
        <v>0</v>
      </c>
      <c r="OT293" s="865">
        <f>ROUNDUP(SUM(
IF(AND(LB293='DD FD'!$J$6,LD293='DD FD'!$AI$3),LC293,0),
IF(AND(LL293='DD FD'!$J$6,LN293='DD FD'!$AI$3),LM293,0),
IF(AND(LV293='DD FD'!$J$6,LX293='DD FD'!$AI$3),LW293,0),
IF(AND(MF293='DD FD'!$J$6,MH293='DD FD'!$AI$3),MG293,0),
IF(AND(MQ293='DD FD'!$J$6,MS293='DD FD'!$AI$3),MR293,0),
IF(AND(NB293='DD FD'!$J$6,ND293='DD FD'!$AI$3),NC293,0),
IF(AND(NM293='DD FD'!$J$6,NO293='DD FD'!$AI$3),NN293,0),
IF(AND(NX293='DD FD'!$J$6,NZ293='DD FD'!$AI$3),NY293,0),
IF(AND(OI293='DD FD'!$J$6,OK293='DD FD'!$AI$3),OJ293,0),
),2)</f>
        <v>0</v>
      </c>
      <c r="OU293" s="865">
        <f>ROUNDUP(SUM(
IF(AND(LB293='DD FD'!$J$10,LD293='DD FD'!$AI$3),LC293,0),
IF(AND(LL293='DD FD'!$J$10,LN293='DD FD'!$AI$3),LM293,0),
IF(AND(LV293='DD FD'!$J$10,LX293='DD FD'!$AI$3),LW293,0),
IF(AND(MF293='DD FD'!$J$10,MH293='DD FD'!$AI$3),MG293,0),
IF(AND(MQ293='DD FD'!$J$10,MS293='DD FD'!$AI$3),MR293,0),
IF(AND(NB293='DD FD'!$J$10,ND293='DD FD'!$AI$3),NC293,0),
IF(AND(NM293='DD FD'!$J$10,NO293='DD FD'!$AI$3),NN293,0),
IF(AND(NX293='DD FD'!$J$10,NZ293='DD FD'!$AI$3),NY293,0),
IF(AND(OI293='DD FD'!$J$10,OK293='DD FD'!$AI$3),OJ293,0),
),2)</f>
        <v>0</v>
      </c>
      <c r="OV293" s="865">
        <f>ROUNDUP(SUM(
IF(AND(LB293='DD FD'!$J$8,LD293='DD FD'!$AI$3),LC293,0),
IF(AND(LL293='DD FD'!$J$8,LN293='DD FD'!$AI$3),LM293,0),
IF(AND(LV293='DD FD'!$J$8,LX293='DD FD'!$AI$3),LW293,0),
IF(AND(MF293='DD FD'!$J$8,MH293='DD FD'!$AI$3),MG293,0),
IF(AND(MQ293='DD FD'!$J$8,MS293='DD FD'!$AI$3),MR293,0),
IF(AND(NB293='DD FD'!$J$8,ND293='DD FD'!$AI$3),NC293,0),
IF(AND(NM293='DD FD'!$J$8,NO293='DD FD'!$AI$3),NN293,0),
IF(AND(NX293='DD FD'!$J$8,NZ293='DD FD'!$AI$3),NY293,0),
IF(AND(OI293='DD FD'!$J$8,OK293='DD FD'!$AI$3),OJ293,0),
),2)</f>
        <v>0</v>
      </c>
      <c r="OW293" s="865">
        <f>ROUNDUP(SUM(
IF(AND(LB293='DD FD'!$J$5,LD293='DD FD'!$AI$3),LC293,0),
IF(AND(LL293='DD FD'!$J$5,LN293='DD FD'!$AI$3),LM293,0),
IF(AND(LV293='DD FD'!$J$5,LX293='DD FD'!$AI$3),LW293,0),
IF(AND(MF293='DD FD'!$J$5,MH293='DD FD'!$AI$3),MG293,0),
IF(AND(MQ293='DD FD'!$J$5,MS293='DD FD'!$AI$3),MR293,0),
IF(AND(NB293='DD FD'!$J$5,ND293='DD FD'!$AI$3),NC293,0),
IF(AND(NM293='DD FD'!$J$5,NO293='DD FD'!$AI$3),NN293,0),
IF(AND(NX293='DD FD'!$J$5,NZ293='DD FD'!$AI$3),NY293,0),
IF(AND(OI293='DD FD'!$J$5,OK293='DD FD'!$AI$3),OJ293,0),
),2)</f>
        <v>0</v>
      </c>
      <c r="OX293" s="865">
        <f>ROUNDUP(SUM(
IF(AND(LB293='DD FD'!$J$9,LD293='DD FD'!$AI$3),LC293,0),
IF(AND(LL293='DD FD'!$J$9,LN293='DD FD'!$AI$3),LM293,0),
IF(AND(LV293='DD FD'!$J$9,LX293='DD FD'!$AI$3),LW293,0),
IF(AND(MF293='DD FD'!$J$9,MH293='DD FD'!$AI$3),MG293,0),
IF(AND(MQ293='DD FD'!$J$9,MS293='DD FD'!$AI$3),MR293,0),
IF(AND(NB293='DD FD'!$J$9,ND293='DD FD'!$AI$3),NC293,0),
IF(AND(NM293='DD FD'!$J$9,NO293='DD FD'!$AI$3),NN293,0),
IF(AND(NX293='DD FD'!$J$9,NZ293='DD FD'!$AI$3),NY293,0),
IF(AND(OI293='DD FD'!$J$9,OK293='DD FD'!$AI$3),OJ293,0),
),2)</f>
        <v>0</v>
      </c>
      <c r="OY293" s="865">
        <f>ROUNDUP(SUM(
IF(AND(LB293='DD FD'!$J$4,LD293='DD FD'!$AI$3),LC293,0),
IF(AND(LL293='DD FD'!$J$4,LN293='DD FD'!$AI$3),LM293,0),
IF(AND(LV293='DD FD'!$J$4,LX293='DD FD'!$AI$3),LW293,0),
IF(AND(MF293='DD FD'!$J$4,MH293='DD FD'!$AI$3),MG293,0),
IF(AND(MQ293='DD FD'!$J$4,MS293='DD FD'!$AI$3),MR293,0),
IF(AND(NB293='DD FD'!$J$4,ND293='DD FD'!$AI$3),NC293,0),
IF(AND(NM293='DD FD'!$J$4,NO293='DD FD'!$AI$3),NN293,0),
IF(AND(NX293='DD FD'!$J$4,NZ293='DD FD'!$AI$3),NY293,0),
IF(AND(OI293='DD FD'!$J$4,OK293='DD FD'!$AI$3),OJ293,0),
),2)</f>
        <v>0</v>
      </c>
      <c r="OZ293" s="867">
        <f>ROUNDUP(SUM(
IF(AND(LB293='DD FD'!$J$11,LD293='DD FD'!$AI$3),LC293,0),
IF(AND(LL293='DD FD'!$J$11,LN293='DD FD'!$AI$3),LM293,0),
IF(AND(LV293='DD FD'!$J$11,LX293='DD FD'!$AI$3),LW293,0),
IF(AND(MF293='DD FD'!$J$11,MH293='DD FD'!$AI$3),MG293,0),
IF(AND(MQ293='DD FD'!$J$11,MS293='DD FD'!$AI$3),MR293,0),
IF(AND(NB293='DD FD'!$J$11,ND293='DD FD'!$AI$3),NC293,0),
IF(AND(NM293='DD FD'!$J$11,NO293='DD FD'!$AI$3),NN293,0),
IF(AND(NX293='DD FD'!$J$11,NZ293='DD FD'!$AI$3),NY293,0),
IF(AND(OI293='DD FD'!$J$11,OK293='DD FD'!$AI$3),OJ293,0),
),2)</f>
        <v>0</v>
      </c>
    </row>
    <row r="294" spans="1:416">
      <c r="A294" s="663"/>
      <c r="B294" s="182"/>
      <c r="C294" s="282"/>
      <c r="D294" s="282"/>
      <c r="E294" s="183"/>
      <c r="F294" s="355"/>
      <c r="G294" s="359"/>
      <c r="H294" s="664"/>
      <c r="I294" s="173"/>
      <c r="J294" s="161" t="str">
        <f t="shared" si="108"/>
        <v/>
      </c>
      <c r="K294" s="633" t="str">
        <f t="shared" si="125"/>
        <v/>
      </c>
      <c r="L294" s="636"/>
      <c r="M294" s="124" t="str">
        <f t="shared" si="126"/>
        <v/>
      </c>
      <c r="N294" s="125" t="str">
        <f t="shared" si="109"/>
        <v/>
      </c>
      <c r="O294" s="175"/>
      <c r="P294" s="175"/>
      <c r="Q294" s="126" t="str">
        <f t="shared" si="127"/>
        <v/>
      </c>
      <c r="R294" s="184"/>
      <c r="S294" s="184"/>
      <c r="T294" s="182"/>
      <c r="U294" s="182"/>
      <c r="V294" s="182"/>
      <c r="W294" s="358"/>
      <c r="X294" s="182"/>
      <c r="Y294" s="183"/>
      <c r="Z294" s="123"/>
      <c r="AA294" s="176"/>
      <c r="AB294" s="176"/>
      <c r="AC294" s="176"/>
      <c r="AD294" s="176"/>
      <c r="AE294" s="176"/>
      <c r="AF294" s="176"/>
      <c r="AG294" s="127" t="str">
        <f t="shared" si="128"/>
        <v/>
      </c>
      <c r="AH294" s="127" t="str">
        <f t="shared" si="129"/>
        <v/>
      </c>
      <c r="AI294" s="370"/>
      <c r="AJ294" s="635"/>
      <c r="AK294" s="619" t="str">
        <f t="shared" si="130"/>
        <v/>
      </c>
      <c r="AL294" s="124" t="str">
        <f t="shared" si="110"/>
        <v/>
      </c>
      <c r="AM294" s="124" t="str">
        <f t="shared" si="111"/>
        <v/>
      </c>
      <c r="AN294" s="124" t="str">
        <f t="shared" si="112"/>
        <v/>
      </c>
      <c r="AO294" s="124" t="str">
        <f t="shared" si="113"/>
        <v/>
      </c>
      <c r="AP294" s="184"/>
      <c r="AQ294" s="182"/>
      <c r="AR294" s="182"/>
      <c r="AS294" s="182"/>
      <c r="AT294" s="182"/>
      <c r="AU294" s="127" t="str">
        <f t="shared" si="114"/>
        <v/>
      </c>
      <c r="AV294" s="354"/>
      <c r="AW294" s="127" t="str">
        <f t="shared" si="115"/>
        <v/>
      </c>
      <c r="AX294" s="144" t="str">
        <f t="shared" si="116"/>
        <v/>
      </c>
      <c r="AY294" s="182"/>
      <c r="AZ294" s="23"/>
      <c r="BA294" s="23"/>
      <c r="BB294" s="183"/>
      <c r="BC294" s="622"/>
      <c r="BD294" s="649" t="str">
        <f t="shared" si="131"/>
        <v/>
      </c>
      <c r="BE294" s="354"/>
      <c r="BF294" s="192" t="str">
        <f t="shared" si="132"/>
        <v/>
      </c>
      <c r="BG294" s="159"/>
      <c r="BH294" s="159"/>
      <c r="BI294" s="182"/>
      <c r="BJ294" s="194"/>
      <c r="BK294" s="194"/>
      <c r="BL294" s="194"/>
      <c r="BM294" s="127" t="str">
        <f t="shared" si="117"/>
        <v/>
      </c>
      <c r="BN294" s="194"/>
      <c r="BO294" s="178" t="str">
        <f t="shared" si="118"/>
        <v/>
      </c>
      <c r="BP294" s="191"/>
      <c r="BQ294" s="182"/>
      <c r="BR294" s="23"/>
      <c r="BS294" s="23"/>
      <c r="BT294" s="23"/>
      <c r="BU294" s="651"/>
      <c r="BV294" s="647"/>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633" t="str">
        <f t="shared" si="133"/>
        <v/>
      </c>
      <c r="DY294" s="736"/>
      <c r="DZ294" s="334"/>
      <c r="EA294" s="736"/>
      <c r="EB294" s="197"/>
      <c r="EC294" s="194"/>
      <c r="ED294" s="197"/>
      <c r="EE294" s="197"/>
      <c r="EF294" s="194"/>
      <c r="EG294" s="194"/>
      <c r="EH294" s="194"/>
      <c r="EI294" s="123" t="str">
        <f t="shared" si="119"/>
        <v/>
      </c>
      <c r="EJ294" s="194"/>
      <c r="EK294" s="620" t="str">
        <f t="shared" si="120"/>
        <v/>
      </c>
      <c r="EL294" s="756"/>
      <c r="EM294" s="620" t="str">
        <f t="shared" si="134"/>
        <v/>
      </c>
      <c r="EN294" s="733"/>
      <c r="EO294" s="163"/>
      <c r="EP294" s="163"/>
      <c r="EQ294" s="163"/>
      <c r="ER294" s="163"/>
      <c r="ES294" s="163"/>
      <c r="ET294" s="163"/>
      <c r="EU294" s="163"/>
      <c r="EV294" s="163"/>
      <c r="EW294" s="163"/>
      <c r="EX294" s="163"/>
      <c r="EY294" s="163"/>
      <c r="EZ294" s="163"/>
      <c r="FA294" s="163"/>
      <c r="FB294" s="163"/>
      <c r="FC294" s="742"/>
      <c r="FD294" s="648" t="str">
        <f t="shared" si="121"/>
        <v/>
      </c>
      <c r="FE294" s="183"/>
      <c r="FF294" s="201"/>
      <c r="FG294" s="201"/>
      <c r="FH294" s="201"/>
      <c r="FI294" s="201"/>
      <c r="FJ294" s="201"/>
      <c r="FK294" s="201"/>
      <c r="FL294" s="182"/>
      <c r="FM294" s="182"/>
      <c r="FN294" s="334"/>
      <c r="FO294" s="123" t="str">
        <f t="shared" si="122"/>
        <v/>
      </c>
      <c r="FP294" s="889" t="str">
        <f>IF(Table1[[#This Row],[Baumwollanteil (in %)]]&lt;&gt;"","05","")</f>
        <v/>
      </c>
      <c r="FQ294" s="999"/>
      <c r="FR294" s="179" t="str">
        <f t="shared" si="123"/>
        <v/>
      </c>
      <c r="FS294" s="175"/>
      <c r="FT294" s="175"/>
      <c r="FU294" s="175"/>
      <c r="FV294" s="745" t="str">
        <f t="shared" si="124"/>
        <v/>
      </c>
      <c r="FZ294" s="24"/>
      <c r="GA294" s="24"/>
      <c r="GC294" s="1010" t="str">
        <f>IF(Table1[[#This Row],[Global Trade Item Number (GTIN)]]="","",Table1[[#This Row],[Global Trade Item Number (GTIN)]])</f>
        <v/>
      </c>
      <c r="GD294" s="790" t="str">
        <f>IF(Table1[[#This Row],[WAWI-Nr./ Kreditoren-Nummer
(ASDV)]]&lt;&gt;"",Table1[[#This Row],[WAWI-Nr./ Kreditoren-Nummer
(ASDV)]],"")</f>
        <v/>
      </c>
      <c r="GE294" s="190"/>
      <c r="GF294" s="790" t="str">
        <f>IF(Table1[[#This Row],[Gültig ab (Datum)]]&lt;&gt;"","31.12.9999","")</f>
        <v/>
      </c>
      <c r="GG294" s="190"/>
      <c r="GH294" s="190"/>
      <c r="GI294" s="616"/>
      <c r="GJ294" s="765"/>
      <c r="GK294" s="763"/>
      <c r="GL294" s="617"/>
      <c r="GM294" s="617"/>
      <c r="GN294" s="617"/>
      <c r="GO294" s="617"/>
      <c r="GP294" s="617"/>
      <c r="GQ294" s="775"/>
      <c r="GR294" s="771"/>
      <c r="GS294" s="159"/>
      <c r="GT294" s="610"/>
      <c r="GU294" s="610"/>
      <c r="GV294" s="610"/>
      <c r="GW294" s="610"/>
      <c r="GX294" s="610"/>
      <c r="GY294" s="610"/>
      <c r="GZ294" s="610"/>
      <c r="HA294" s="610"/>
      <c r="HB294" s="771"/>
      <c r="HC294" s="610"/>
      <c r="HD294" s="610"/>
      <c r="HE294" s="610"/>
      <c r="HF294" s="610"/>
      <c r="HG294" s="610"/>
      <c r="HH294" s="610"/>
      <c r="HI294" s="610"/>
      <c r="HJ294" s="610"/>
      <c r="HK294" s="610"/>
      <c r="HL294" s="771"/>
      <c r="HM294" s="610"/>
      <c r="HN294" s="610"/>
      <c r="HO294" s="610"/>
      <c r="HP294" s="610"/>
      <c r="HQ294" s="610"/>
      <c r="HR294" s="610"/>
      <c r="HS294" s="610"/>
      <c r="HT294" s="610"/>
      <c r="HU294" s="610"/>
      <c r="HV294" s="771"/>
      <c r="HW294" s="610"/>
      <c r="HX294" s="610"/>
      <c r="HY294" s="610"/>
      <c r="HZ294" s="610"/>
      <c r="IA294" s="610"/>
      <c r="IB294" s="610"/>
      <c r="IC294" s="610"/>
      <c r="ID294" s="610"/>
      <c r="IE294" s="610"/>
      <c r="IF294" s="610"/>
      <c r="IG294" s="771"/>
      <c r="IH294" s="610"/>
      <c r="II294" s="610"/>
      <c r="IJ294" s="610"/>
      <c r="IK294" s="610"/>
      <c r="IL294" s="610"/>
      <c r="IM294" s="610"/>
      <c r="IN294" s="610"/>
      <c r="IO294" s="610"/>
      <c r="IP294" s="610"/>
      <c r="IQ294" s="610"/>
      <c r="IR294" s="771"/>
      <c r="IS294" s="610"/>
      <c r="IT294" s="610"/>
      <c r="IU294" s="610"/>
      <c r="IV294" s="610"/>
      <c r="IW294" s="610"/>
      <c r="IX294" s="610"/>
      <c r="IY294" s="610"/>
      <c r="IZ294" s="610"/>
      <c r="JA294" s="610"/>
      <c r="JB294" s="610"/>
      <c r="JC294" s="771"/>
      <c r="JD294" s="610"/>
      <c r="JE294" s="610"/>
      <c r="JF294" s="610"/>
      <c r="JG294" s="610"/>
      <c r="JH294" s="610"/>
      <c r="JI294" s="610"/>
      <c r="JJ294" s="610"/>
      <c r="JK294" s="610"/>
      <c r="JL294" s="610"/>
      <c r="JM294" s="827"/>
      <c r="JN294" s="771"/>
      <c r="JO294" s="610"/>
      <c r="JP294" s="610"/>
      <c r="JQ294" s="610"/>
      <c r="JR294" s="610"/>
      <c r="JS294" s="610"/>
      <c r="JT294" s="610"/>
      <c r="JU294" s="610"/>
      <c r="JV294" s="610"/>
      <c r="JW294" s="610"/>
      <c r="JX294" s="610"/>
      <c r="JY294" s="771"/>
      <c r="JZ294" s="610"/>
      <c r="KA294" s="610"/>
      <c r="KB294" s="610"/>
      <c r="KC294" s="610"/>
      <c r="KD294" s="610"/>
      <c r="KE294" s="610"/>
      <c r="KF294" s="610"/>
      <c r="KG294" s="610"/>
      <c r="KH294" s="610"/>
      <c r="KI294" s="610"/>
      <c r="KL294" s="803" t="str">
        <f>IF(Table1[[#This Row],[GTIN]]&lt;&gt;"",Table1[[#This Row],[GTIN]],"")</f>
        <v/>
      </c>
      <c r="KM294" s="804" t="str">
        <f>Table1[[#This Row],[Kreditor]]</f>
        <v/>
      </c>
      <c r="KN294" s="805" t="str">
        <f>IF(Table1[[#This Row],[Gültig ab (Datum)]]&lt;&gt;"",Table1[[#This Row],[Gültig ab (Datum)]],"")</f>
        <v/>
      </c>
      <c r="KO294" s="805" t="str">
        <f>Table1[[#This Row],[Gültig bis]]</f>
        <v/>
      </c>
      <c r="KP294" s="818" t="str">
        <f>IF(Table1[[#This Row],[Artikel verpackt? 
(X=Ja)]]="","",Table1[[#This Row],[Artikel verpackt? 
(X=Ja)]])</f>
        <v/>
      </c>
      <c r="KQ294" s="806" t="str">
        <f>IF(Table1[[#This Row],[Verpackung recyclingfähig?
(X=Ja)]]="","",Table1[[#This Row],[Verpackung recyclingfähig?
(X=Ja)]])</f>
        <v/>
      </c>
      <c r="KR294" s="807"/>
      <c r="KS294" s="808"/>
      <c r="KT294" s="809"/>
      <c r="KU294" s="809"/>
      <c r="KV294" s="809"/>
      <c r="KW294" s="809"/>
      <c r="KX294" s="809"/>
      <c r="KY294" s="809"/>
      <c r="KZ294" s="810"/>
      <c r="LA294" s="811" t="str">
        <f>IF(Table1[[#This Row],[Hauptkörper - B1 - Art]]="","",VLOOKUP(Table1[[#This Row],[Hauptkörper - B1 - Art]],'DD FD'!B:C,2,FALSE))</f>
        <v/>
      </c>
      <c r="LB294" s="812" t="str">
        <f>IF(Table1[[#This Row],[Hauptkörper - B1 - Fraktion]]="","",VLOOKUP(Table1[[#This Row],[Hauptkörper - B1 - Fraktion]],'DD FD'!H:J,3,FALSE))</f>
        <v/>
      </c>
      <c r="LC294" s="809" t="str">
        <f>IF(Table1[[#This Row],[Hauptkörper - B1 - Gewicht
(in G)]]="","",Table1[[#This Row],[Hauptkörper - B1 - Gewicht
(in G)]])</f>
        <v/>
      </c>
      <c r="LD294" s="809" t="str">
        <f>IF(Table1[[#This Row],[Hauptkörper - B1 - Lizenzierungs-pflichtig? (X=Ja)]]="","",Table1[[#This Row],[Hauptkörper - B1 - Lizenzierungs-pflichtig? (X=Ja)]])</f>
        <v/>
      </c>
      <c r="LE294" s="812" t="str">
        <f>IF(Table1[[#This Row],[Hauptkörper - B1 - Virgin Material]]="","",VLOOKUP(Table1[[#This Row],[Hauptkörper - B1 - Virgin Material]],'DD FD'!AJ:AK,2,FALSE))</f>
        <v/>
      </c>
      <c r="LF294" s="813" t="str">
        <f>IF(Table1[[#This Row],[Hauptkörper - B1 - Virgin Material Anteil (in %)]]="","",Table1[[#This Row],[Hauptkörper - B1 - Virgin Material Anteil (in %)]])</f>
        <v/>
      </c>
      <c r="LG294" s="812" t="str">
        <f>IF(Table1[[#This Row],[Hauptkörper - B1 - Recyceltes Material]]="","",VLOOKUP(Table1[[#This Row],[Hauptkörper - B1 - Recyceltes Material]],'DD FD'!AL:AM,2,FALSE))</f>
        <v/>
      </c>
      <c r="LH294" s="813" t="str">
        <f>IF(Table1[[#This Row],[Hauptkörper - B1 - Recyceltes Material Anteil (in %)]]="","",Table1[[#This Row],[Hauptkörper - B1 - Recyceltes Material Anteil (in %)]])</f>
        <v/>
      </c>
      <c r="LI294" s="814" t="str">
        <f>IF(Table1[[#This Row],[Hauptkörper - B1 - Beschichtung]]="","",VLOOKUP(Table1[[#This Row],[Hauptkörper - B1 - Beschichtung]],'DD FD'!AE:AF,2,FALSE))</f>
        <v/>
      </c>
      <c r="LJ294" s="815" t="str">
        <f>IF(Table1[[#This Row],[Hauptkörper - B1 - Beschichtung Anteil (in %)]]="","",Table1[[#This Row],[Hauptkörper - B1 - Beschichtung Anteil (in %)]])</f>
        <v/>
      </c>
      <c r="LK294" s="811" t="str">
        <f>IF(Table1[[#This Row],[Hauptkörper - B2 - Art]]="","",VLOOKUP(Table1[[#This Row],[Hauptkörper - B2 - Art]],'DD FD'!B:C,2,FALSE))</f>
        <v/>
      </c>
      <c r="LL294" s="812" t="str">
        <f>IF(Table1[[#This Row],[Hauptkörper - B2 - Fraktion]]="","",VLOOKUP(Table1[[#This Row],[Hauptkörper - B2 - Fraktion]],'DD FD'!H:J,3,FALSE))</f>
        <v/>
      </c>
      <c r="LM294" s="809" t="str">
        <f>IF(Table1[[#This Row],[Hauptkörper - B2 - Gewicht
(in G)]]="","",Table1[[#This Row],[Hauptkörper - B2 - Gewicht
(in G)]])</f>
        <v/>
      </c>
      <c r="LN294" s="809" t="str">
        <f>IF(Table1[[#This Row],[Hauptkörper - B2 - Lizenzierungs-pflichtig? (X=Ja)]]="","",Table1[[#This Row],[Hauptkörper - B2 - Lizenzierungs-pflichtig? (X=Ja)]])</f>
        <v/>
      </c>
      <c r="LO294" s="812" t="str">
        <f>IF(Table1[[#This Row],[Hauptkörper - B2 - Virgin Material]]="","",VLOOKUP(Table1[[#This Row],[Hauptkörper - B2 - Virgin Material]],'DD FD'!AJ:AK,2,FALSE))</f>
        <v/>
      </c>
      <c r="LP294" s="813" t="str">
        <f>IF(Table1[[#This Row],[Hauptkörper - B2 - Virgin Material Anteil (in %)]]="","",Table1[[#This Row],[Hauptkörper - B2 - Virgin Material Anteil (in %)]])</f>
        <v/>
      </c>
      <c r="LQ294" s="812" t="str">
        <f>IF(Table1[[#This Row],[Hauptkörper - B2 - Recyceltes Material]]="","",VLOOKUP(Table1[[#This Row],[Hauptkörper - B2 - Recyceltes Material]],'DD FD'!AL:AM,2,FALSE))</f>
        <v/>
      </c>
      <c r="LR294" s="813" t="str">
        <f>IF(Table1[[#This Row],[Hauptkörper - B2 - Recyceltes Material Anteil (in %)]]="","",Table1[[#This Row],[Hauptkörper - B2 - Recyceltes Material Anteil (in %)]])</f>
        <v/>
      </c>
      <c r="LS294" s="812" t="str">
        <f>IF(Table1[[#This Row],[Hauptkörper - B2 - Beschichtung]]="","",VLOOKUP(Table1[[#This Row],[Hauptkörper - B2 - Beschichtung]],'DD FD'!AE:AF,2,FALSE))</f>
        <v/>
      </c>
      <c r="LT294" s="815" t="str">
        <f>IF(Table1[[#This Row],[Hauptkörper - B2 - Beschichtung Anteil (in %)]]="","",Table1[[#This Row],[Hauptkörper - B2 - Beschichtung Anteil (in %)]])</f>
        <v/>
      </c>
      <c r="LU294" s="811" t="str">
        <f>IF(Table1[[#This Row],[Hauptkörper - B3 - Art]]="","",VLOOKUP(Table1[[#This Row],[Hauptkörper - B3 - Art]],'DD FD'!B:C,2,FALSE))</f>
        <v/>
      </c>
      <c r="LV294" s="812" t="str">
        <f>IF(Table1[[#This Row],[Hauptkörper - B3 - Fraktion]]="","",VLOOKUP(Table1[[#This Row],[Hauptkörper - B3 - Fraktion]],'DD FD'!H:J,3,FALSE))</f>
        <v/>
      </c>
      <c r="LW294" s="809" t="str">
        <f>IF(Table1[[#This Row],[Hauptkörper - B3 - Gewicht
(in G)]]="","",Table1[[#This Row],[Hauptkörper - B3 - Gewicht
(in G)]])</f>
        <v/>
      </c>
      <c r="LX294" s="809" t="str">
        <f>IF(Table1[[#This Row],[Hauptkörper - B3 - Lizenzierungs-pflichtig? (X=Ja)]]="","",Table1[[#This Row],[Hauptkörper - B3 - Lizenzierungs-pflichtig? (X=Ja)]])</f>
        <v/>
      </c>
      <c r="LY294" s="812" t="str">
        <f>IF(Table1[[#This Row],[Hauptkörper - B3 - Virgin Material]]="","",VLOOKUP(Table1[[#This Row],[Hauptkörper - B3 - Virgin Material]],'DD FD'!AJ:AK,2,FALSE))</f>
        <v/>
      </c>
      <c r="LZ294" s="813" t="str">
        <f>IF(Table1[[#This Row],[Hauptkörper - B3 - Virgin Material Anteil (in %)]]="","",Table1[[#This Row],[Hauptkörper - B3 - Virgin Material Anteil (in %)]])</f>
        <v/>
      </c>
      <c r="MA294" s="812" t="str">
        <f>IF(Table1[[#This Row],[Hauptkörper - B3 - Recyceltes Material]]="","",VLOOKUP(Table1[[#This Row],[Hauptkörper - B3 - Recyceltes Material]],'DD FD'!AL:AM,2,FALSE))</f>
        <v/>
      </c>
      <c r="MB294" s="813" t="str">
        <f>IF(Table1[[#This Row],[Hauptkörper - B3 - Recyceltes Material Anteil (in %)]]="","",Table1[[#This Row],[Hauptkörper - B3 - Recyceltes Material Anteil (in %)]])</f>
        <v/>
      </c>
      <c r="MC294" s="812" t="str">
        <f>IF(Table1[[#This Row],[Hauptkörper - B3 - Beschichtung]]="","",VLOOKUP(Table1[[#This Row],[Hauptkörper - B3 - Beschichtung]],'DD FD'!AE:AF,2,FALSE))</f>
        <v/>
      </c>
      <c r="MD294" s="815" t="str">
        <f>IF(Table1[[#This Row],[Hauptkörper - B3 - Beschichtung Anteil (in %)]]="","",Table1[[#This Row],[Hauptkörper - B3 - Beschichtung Anteil (in %)]])</f>
        <v/>
      </c>
      <c r="ME294" s="811" t="str">
        <f>IF(Table1[[#This Row],[Verschluss - B1 - Art]]="","",VLOOKUP(Table1[[#This Row],[Verschluss - B1 - Art]],'DD FD'!D:E,2,FALSE))</f>
        <v/>
      </c>
      <c r="MF294" s="812" t="str">
        <f>IF(Table1[[#This Row],[Verschluss - B1 - Fraktion]]="","",VLOOKUP(Table1[[#This Row],[Verschluss - B1 - Fraktion]],'DD FD'!H:J,3,FALSE))</f>
        <v/>
      </c>
      <c r="MG294" s="809" t="str">
        <f>IF(Table1[[#This Row],[Verschluss - B1 - Gewicht (in G)]]="","",Table1[[#This Row],[Verschluss - B1 - Gewicht (in G)]])</f>
        <v/>
      </c>
      <c r="MH294" s="809" t="str">
        <f>IF(Table1[[#This Row],[Verschluss - B1 - Lizenzierungs-pflichtig? (X=Ja)]]="","",Table1[[#This Row],[Verschluss - B1 - Lizenzierungs-pflichtig? (X=Ja)]])</f>
        <v/>
      </c>
      <c r="MI294" s="809" t="str">
        <f>IF(Table1[[#This Row],[Verschluss - B1 - Trennbar vom Hauptkörper? (X=Ja)]]="","",Table1[[#This Row],[Verschluss - B1 - Trennbar vom Hauptkörper? (X=Ja)]])</f>
        <v/>
      </c>
      <c r="MJ294" s="812" t="str">
        <f>IF(Table1[[#This Row],[Verschluss - B1 - Virgin Material]]="","",VLOOKUP(Table1[[#This Row],[Verschluss - B1 - Virgin Material]],'DD FD'!AJ:AK,2,FALSE))</f>
        <v/>
      </c>
      <c r="MK294" s="813" t="str">
        <f>IF(Table1[[#This Row],[Verschluss - B1 - Virgin Material Anteil (in %)]]="","",Table1[[#This Row],[Verschluss - B1 - Virgin Material Anteil (in %)]])</f>
        <v/>
      </c>
      <c r="ML294" s="812" t="str">
        <f>IF(Table1[[#This Row],[Verschluss - B1 - Recyceltes Material]]="","",VLOOKUP(Table1[[#This Row],[Verschluss - B1 - Recyceltes Material]],'DD FD'!AL:AM,2,FALSE))</f>
        <v/>
      </c>
      <c r="MM294" s="813" t="str">
        <f>IF(Table1[[#This Row],[Verschluss - B1 - Recyceltes Material Anteil (in %)]]="","",Table1[[#This Row],[Verschluss - B1 - Recyceltes Material Anteil (in %)]])</f>
        <v/>
      </c>
      <c r="MN294" s="812" t="str">
        <f>IF(Table1[[#This Row],[Verschluss - B1 - Beschichtung]]="","",VLOOKUP(Table1[[#This Row],[Verschluss - B1 - Beschichtung]],'DD FD'!AE:AF,2,FALSE))</f>
        <v/>
      </c>
      <c r="MO294" s="815" t="str">
        <f>IF(Table1[[#This Row],[Verschluss - B1 - Beschichtung Anteil (in %)]]="","",Table1[[#This Row],[Verschluss - B1 - Beschichtung Anteil (in %)]])</f>
        <v/>
      </c>
      <c r="MP294" s="811" t="str">
        <f>IF(Table1[[#This Row],[Verschluss - B2 - Art]]="","",VLOOKUP(Table1[[#This Row],[Verschluss - B2 - Art]],'DD FD'!D:E,2,FALSE))</f>
        <v/>
      </c>
      <c r="MQ294" s="812" t="str">
        <f>IF(Table1[[#This Row],[Verschluss - B2 - Fraktion]]="","",VLOOKUP(Table1[[#This Row],[Verschluss - B2 - Fraktion]],'DD FD'!H:J,3,FALSE))</f>
        <v/>
      </c>
      <c r="MR294" s="809" t="str">
        <f>IF(Table1[[#This Row],[Verschluss - B2 - Gewicht (in G)]]="","",Table1[[#This Row],[Verschluss - B2 - Gewicht (in G)]])</f>
        <v/>
      </c>
      <c r="MS294" s="809" t="str">
        <f>IF(Table1[[#This Row],[Verschluss - B2 - Lizenzierungs-pflichtig? (X=Ja)]]="","",Table1[[#This Row],[Verschluss - B2 - Lizenzierungs-pflichtig? (X=Ja)]])</f>
        <v/>
      </c>
      <c r="MT294" s="809" t="str">
        <f>IF(Table1[[#This Row],[Verschluss - B2 - Trennbar vom Hauptkörper? (X=Ja)]]="","",Table1[[#This Row],[Verschluss - B2 - Trennbar vom Hauptkörper? (X=Ja)]])</f>
        <v/>
      </c>
      <c r="MU294" s="812" t="str">
        <f>IF(Table1[[#This Row],[Verschluss - B2 - Virgin Material]]="","",VLOOKUP(Table1[[#This Row],[Verschluss - B2 - Virgin Material]],'DD FD'!AJ:AK,2,FALSE))</f>
        <v/>
      </c>
      <c r="MV294" s="813" t="str">
        <f>IF(Table1[[#This Row],[Verschluss - B2 - Virgin Material Anteil (in %)]]="","",Table1[[#This Row],[Verschluss - B2 - Virgin Material Anteil (in %)]])</f>
        <v/>
      </c>
      <c r="MW294" s="812" t="str">
        <f>IF(Table1[[#This Row],[Verschluss - B2 - Recyceltes Material]]="","",VLOOKUP(Table1[[#This Row],[Verschluss - B2 - Recyceltes Material]],'DD FD'!AL:AM,2,FALSE))</f>
        <v/>
      </c>
      <c r="MX294" s="813" t="str">
        <f>IF(Table1[[#This Row],[Verschluss - B2 - Recyceltes Material Anteil (in %)]]="","",Table1[[#This Row],[Verschluss - B2 - Recyceltes Material Anteil (in %)]])</f>
        <v/>
      </c>
      <c r="MY294" s="812" t="str">
        <f>IF(Table1[[#This Row],[Verschluss - B2 - Beschichtung]]="","",VLOOKUP(Table1[[#This Row],[Verschluss - B2 - Beschichtung]],'DD FD'!AE:AF,2,FALSE))</f>
        <v/>
      </c>
      <c r="MZ294" s="815" t="str">
        <f>IF(Table1[[#This Row],[Verschluss - B2 - Beschichtung Anteil (in %)]]="","",Table1[[#This Row],[Verschluss - B2 - Beschichtung Anteil (in %)]])</f>
        <v/>
      </c>
      <c r="NA294" s="811" t="str">
        <f>IF(Table1[[#This Row],[Verschluss - B3 - Art]]="","",VLOOKUP(Table1[[#This Row],[Verschluss - B3 - Art]],'DD FD'!D:E,2,FALSE))</f>
        <v/>
      </c>
      <c r="NB294" s="812" t="str">
        <f>IF(Table1[[#This Row],[Verschluss - B3 - Fraktion]]="","",VLOOKUP(Table1[[#This Row],[Verschluss - B3 - Fraktion]],'DD FD'!H:J,3,FALSE))</f>
        <v/>
      </c>
      <c r="NC294" s="809" t="str">
        <f>IF(Table1[[#This Row],[Verschluss - B3 - Gewicht (in G)]]="","",Table1[[#This Row],[Verschluss - B3 - Gewicht (in G)]])</f>
        <v/>
      </c>
      <c r="ND294" s="809" t="str">
        <f>IF(Table1[[#This Row],[Verschluss - B3 - Lizenzierungs-pflichtig? (X=Ja)]]="","",Table1[[#This Row],[Verschluss - B3 - Lizenzierungs-pflichtig? (X=Ja)]])</f>
        <v/>
      </c>
      <c r="NE294" s="809" t="str">
        <f>IF(Table1[[#This Row],[Verschluss - B3 - Trennbar vom Hauptkörper? (X=Ja)]]="","",Table1[[#This Row],[Verschluss - B3 - Trennbar vom Hauptkörper? (X=Ja)]])</f>
        <v/>
      </c>
      <c r="NF294" s="812" t="str">
        <f>IF(Table1[[#This Row],[Verschluss - B3 - Virgin Material]]="","",VLOOKUP(Table1[[#This Row],[Verschluss - B3 - Virgin Material]],'DD FD'!AJ:AK,2,FALSE))</f>
        <v/>
      </c>
      <c r="NG294" s="813" t="str">
        <f>IF(Table1[[#This Row],[Verschluss - B3 - Virgin Material Anteil (in %)]]="","",Table1[[#This Row],[Verschluss - B3 - Virgin Material Anteil (in %)]])</f>
        <v/>
      </c>
      <c r="NH294" s="812" t="str">
        <f>IF(Table1[[#This Row],[Verschluss - B3 - Recyceltes Material]]="","",VLOOKUP(Table1[[#This Row],[Verschluss - B3 - Recyceltes Material]],'DD FD'!AL:AM,2,FALSE))</f>
        <v/>
      </c>
      <c r="NI294" s="813" t="str">
        <f>IF(Table1[[#This Row],[Verschluss - B3 - Recyceltes Material Anteil (in %)]]="","",Table1[[#This Row],[Verschluss - B3 - Recyceltes Material Anteil (in %)]])</f>
        <v/>
      </c>
      <c r="NJ294" s="812" t="str">
        <f>IF(Table1[[#This Row],[Verschluss - B3 - Beschichtung]]="","",VLOOKUP(Table1[[#This Row],[Verschluss - B3 - Beschichtung]],'DD FD'!AE:AF,2,FALSE))</f>
        <v/>
      </c>
      <c r="NK294" s="815" t="str">
        <f>IF(Table1[[#This Row],[Verschluss - B3 - Beschichtung Anteil (in %)]]="","",Table1[[#This Row],[Verschluss - B3 - Beschichtung Anteil (in %)]])</f>
        <v/>
      </c>
      <c r="NL294" s="811" t="str">
        <f>IF(Table1[[#This Row],[Etikett - B1 - Art]]="","",VLOOKUP(Table1[[#This Row],[Etikett - B1 - Art]],'DD FD'!F:G,2,FALSE))</f>
        <v/>
      </c>
      <c r="NM294" s="812" t="str">
        <f>IF(Table1[[#This Row],[Etikett - B1 - Fraktion]]="","",VLOOKUP(Table1[[#This Row],[Etikett - B1 - Fraktion]],'DD FD'!H:J,3,FALSE))</f>
        <v/>
      </c>
      <c r="NN294" s="809" t="str">
        <f>IF(Table1[[#This Row],[Etikett - B1 - Gewicht (in G)]]="","",Table1[[#This Row],[Etikett - B1 - Gewicht (in G)]])</f>
        <v/>
      </c>
      <c r="NO294" s="809" t="str">
        <f>IF(Table1[[#This Row],[Etikett - B1 - Lizenzierungs-pflichtig? (X=Ja)]]="","",Table1[[#This Row],[Etikett - B1 - Lizenzierungs-pflichtig? (X=Ja)]])</f>
        <v/>
      </c>
      <c r="NP294" s="809" t="str">
        <f>IF(Table1[[#This Row],[Etikett - B1 - Trennbar vom Hauptkörper? (X=Ja)]]="","",Table1[[#This Row],[Etikett - B1 - Trennbar vom Hauptkörper? (X=Ja)]])</f>
        <v/>
      </c>
      <c r="NQ294" s="812" t="str">
        <f>IF(Table1[[#This Row],[Etikett - B1 - Virgin Material]]="","",VLOOKUP(Table1[[#This Row],[Etikett - B1 - Virgin Material]],'DD FD'!AJ:AK,2,FALSE))</f>
        <v/>
      </c>
      <c r="NR294" s="813" t="str">
        <f>IF(Table1[[#This Row],[Etikett - B1 - Virgin Material Anteil (in %)]]="","",Table1[[#This Row],[Etikett - B1 - Virgin Material Anteil (in %)]])</f>
        <v/>
      </c>
      <c r="NS294" s="812" t="str">
        <f>IF(Table1[[#This Row],[Etikett - B1 - Recyceltes Material]]="","",VLOOKUP(Table1[[#This Row],[Etikett - B1 - Recyceltes Material]],'DD FD'!AL:AM,2,FALSE))</f>
        <v/>
      </c>
      <c r="NT294" s="813" t="str">
        <f>IF(Table1[[#This Row],[Etikett - B1 - Recyceltes Material Anteil (in %)]]="","",Table1[[#This Row],[Etikett - B1 - Recyceltes Material Anteil (in %)]])</f>
        <v/>
      </c>
      <c r="NU294" s="812" t="str">
        <f>IF(Table1[[#This Row],[Etikett - B1 - Beschichtung]]="","",VLOOKUP(Table1[[#This Row],[Etikett - B1 - Beschichtung]],'DD FD'!AE:AF,2,FALSE))</f>
        <v/>
      </c>
      <c r="NV294" s="815" t="str">
        <f>IF(Table1[[#This Row],[Etikett - B1 - Beschichtung Anteil (in %)]]="","",Table1[[#This Row],[Etikett - B1 - Beschichtung Anteil (in %)]])</f>
        <v/>
      </c>
      <c r="NW294" s="811" t="str">
        <f>IF(Table1[[#This Row],[Etikett - B2 - Art]]="","",VLOOKUP(Table1[[#This Row],[Etikett - B2 - Art]],'DD FD'!F:G,2,FALSE))</f>
        <v/>
      </c>
      <c r="NX294" s="812" t="str">
        <f>IF(Table1[[#This Row],[Etikett - B2 - Fraktion]]="","",VLOOKUP(Table1[[#This Row],[Etikett - B2 - Fraktion]],'DD FD'!H:J,3,FALSE))</f>
        <v/>
      </c>
      <c r="NY294" s="809" t="str">
        <f>IF(Table1[[#This Row],[Etikett - B2 - Gewicht (in G)]]="","",Table1[[#This Row],[Etikett - B2 - Gewicht (in G)]])</f>
        <v/>
      </c>
      <c r="NZ294" s="809" t="str">
        <f>IF(Table1[[#This Row],[Etikett - B2 - Lizenzierungs-pflichtig? (X=Ja)]]="","",Table1[[#This Row],[Etikett - B2 - Lizenzierungs-pflichtig? (X=Ja)]])</f>
        <v/>
      </c>
      <c r="OA294" s="809" t="str">
        <f>IF(Table1[[#This Row],[Etikett - B2 - Trennbar vom Hauptkörper? (X=Ja)]]="","",Table1[[#This Row],[Etikett - B2 - Trennbar vom Hauptkörper? (X=Ja)]])</f>
        <v/>
      </c>
      <c r="OB294" s="812" t="str">
        <f>IF(Table1[[#This Row],[Etikett - B2 - Virgin Material]]="","",VLOOKUP(Table1[[#This Row],[Etikett - B2 - Virgin Material]],'DD FD'!AJ:AK,2,FALSE))</f>
        <v/>
      </c>
      <c r="OC294" s="813" t="str">
        <f>IF(Table1[[#This Row],[Etikett - B2 - Virgin Material Anteil (in %)]]="","",Table1[[#This Row],[Etikett - B2 - Virgin Material Anteil (in %)]])</f>
        <v/>
      </c>
      <c r="OD294" s="812" t="str">
        <f>IF(Table1[[#This Row],[Etikett - B2 - Recyceltes Material]]="","",VLOOKUP(Table1[[#This Row],[Etikett - B2 - Recyceltes Material]],'DD FD'!AL:AM,2,FALSE))</f>
        <v/>
      </c>
      <c r="OE294" s="813" t="str">
        <f>IF(Table1[[#This Row],[Etikett - B2 - Recyceltes Material Anteil (in %)]]="","",Table1[[#This Row],[Etikett - B2 - Recyceltes Material Anteil (in %)]])</f>
        <v/>
      </c>
      <c r="OF294" s="812" t="str">
        <f>IF(Table1[[#This Row],[Etikett - B2 - Beschichtung]]="","",VLOOKUP(Table1[[#This Row],[Etikett - B2 - Beschichtung]],'DD FD'!AE:AF,2,FALSE))</f>
        <v/>
      </c>
      <c r="OG294" s="815" t="str">
        <f>IF(Table1[[#This Row],[Etikett - B2 - Beschichtung Anteil (in %)]]="","",Table1[[#This Row],[Etikett - B2 - Beschichtung Anteil (in %)]])</f>
        <v/>
      </c>
      <c r="OH294" s="811" t="str">
        <f>IF(Table1[[#This Row],[Etikett - B3 - Art]]="","",VLOOKUP(Table1[[#This Row],[Etikett - B3 - Art]],'DD FD'!F:G,2,FALSE))</f>
        <v/>
      </c>
      <c r="OI294" s="812" t="str">
        <f>IF(Table1[[#This Row],[Etikett - B3 - Fraktion]]="","",VLOOKUP(Table1[[#This Row],[Etikett - B3 - Fraktion]],'DD FD'!H:J,3,FALSE))</f>
        <v/>
      </c>
      <c r="OJ294" s="809" t="str">
        <f>IF(Table1[[#This Row],[Etikett - B3 - Gewicht (in G)]]="","",Table1[[#This Row],[Etikett - B3 - Gewicht (in G)]])</f>
        <v/>
      </c>
      <c r="OK294" s="809" t="str">
        <f>IF(Table1[[#This Row],[Etikett - B3 - Lizenzierungs-pflichtig? (X=Ja)]]="","",Table1[[#This Row],[Etikett - B3 - Lizenzierungs-pflichtig? (X=Ja)]])</f>
        <v/>
      </c>
      <c r="OL294" s="809" t="str">
        <f>IF(Table1[[#This Row],[Etikett - B3 - Trennbar vom Hauptkörper? (X=Ja)]]="","",Table1[[#This Row],[Etikett - B3 - Trennbar vom Hauptkörper? (X=Ja)]])</f>
        <v/>
      </c>
      <c r="OM294" s="812" t="str">
        <f>IF(Table1[[#This Row],[Etikett - B3 - Virgin Material]]="","",VLOOKUP(Table1[[#This Row],[Etikett - B3 - Virgin Material]],'DD FD'!AJ:AK,2,FALSE))</f>
        <v/>
      </c>
      <c r="ON294" s="813" t="str">
        <f>IF(Table1[[#This Row],[Etikett - B3 - Virgin Material Anteil (in %)]]="","",Table1[[#This Row],[Etikett - B3 - Virgin Material Anteil (in %)]])</f>
        <v/>
      </c>
      <c r="OO294" s="812" t="str">
        <f>IF(Table1[[#This Row],[Etikett - B3 - Recyceltes Material]]="","",VLOOKUP(Table1[[#This Row],[Etikett - B3 - Recyceltes Material]],'DD FD'!AL:AM,2,FALSE))</f>
        <v/>
      </c>
      <c r="OP294" s="813" t="str">
        <f>IF(Table1[[#This Row],[Etikett - B3 - Recyceltes Material Anteil (in %)]]="","",Table1[[#This Row],[Etikett - B3 - Recyceltes Material Anteil (in %)]])</f>
        <v/>
      </c>
      <c r="OQ294" s="812" t="str">
        <f>IF(Table1[[#This Row],[Etikett - B3 - Beschichtung]]="","",VLOOKUP(Table1[[#This Row],[Etikett - B3 - Beschichtung]],'DD FD'!AE:AF,2,FALSE))</f>
        <v/>
      </c>
      <c r="OR294" s="861" t="str">
        <f>IF(Table1[[#This Row],[Etikett - B3 - Beschichtung Anteil (in %)]]="","",Table1[[#This Row],[Etikett - B3 - Beschichtung Anteil (in %)]])</f>
        <v/>
      </c>
      <c r="OS294" s="866">
        <f>ROUNDUP(SUM(
IF(AND(LB294='DD FD'!$J$7,LD294='DD FD'!$AI$3),LC294,0),
IF(AND(LL294='DD FD'!$J$7,LN294='DD FD'!$AI$3),LM294,0),
IF(AND(LV294='DD FD'!$J$7,LX294='DD FD'!$AI$3),LW294,0),
IF(AND(MF294='DD FD'!$J$7,MH294='DD FD'!$AI$3),MG294,0),
IF(AND(MQ294='DD FD'!$J$7,MS294='DD FD'!$AI$3),MR294,0),
IF(AND(NB294='DD FD'!$J$7,ND294='DD FD'!$AI$3),NC294,0),
IF(AND(NM294='DD FD'!$J$7,NO294='DD FD'!$AI$3),NN294,0),
IF(AND(NX294='DD FD'!$J$7,NZ294='DD FD'!$AI$3),NY294,0),
IF(AND(OI294='DD FD'!$J$7,OK294='DD FD'!$AI$3),OJ294,0),
),2)</f>
        <v>0</v>
      </c>
      <c r="OT294" s="865">
        <f>ROUNDUP(SUM(
IF(AND(LB294='DD FD'!$J$6,LD294='DD FD'!$AI$3),LC294,0),
IF(AND(LL294='DD FD'!$J$6,LN294='DD FD'!$AI$3),LM294,0),
IF(AND(LV294='DD FD'!$J$6,LX294='DD FD'!$AI$3),LW294,0),
IF(AND(MF294='DD FD'!$J$6,MH294='DD FD'!$AI$3),MG294,0),
IF(AND(MQ294='DD FD'!$J$6,MS294='DD FD'!$AI$3),MR294,0),
IF(AND(NB294='DD FD'!$J$6,ND294='DD FD'!$AI$3),NC294,0),
IF(AND(NM294='DD FD'!$J$6,NO294='DD FD'!$AI$3),NN294,0),
IF(AND(NX294='DD FD'!$J$6,NZ294='DD FD'!$AI$3),NY294,0),
IF(AND(OI294='DD FD'!$J$6,OK294='DD FD'!$AI$3),OJ294,0),
),2)</f>
        <v>0</v>
      </c>
      <c r="OU294" s="865">
        <f>ROUNDUP(SUM(
IF(AND(LB294='DD FD'!$J$10,LD294='DD FD'!$AI$3),LC294,0),
IF(AND(LL294='DD FD'!$J$10,LN294='DD FD'!$AI$3),LM294,0),
IF(AND(LV294='DD FD'!$J$10,LX294='DD FD'!$AI$3),LW294,0),
IF(AND(MF294='DD FD'!$J$10,MH294='DD FD'!$AI$3),MG294,0),
IF(AND(MQ294='DD FD'!$J$10,MS294='DD FD'!$AI$3),MR294,0),
IF(AND(NB294='DD FD'!$J$10,ND294='DD FD'!$AI$3),NC294,0),
IF(AND(NM294='DD FD'!$J$10,NO294='DD FD'!$AI$3),NN294,0),
IF(AND(NX294='DD FD'!$J$10,NZ294='DD FD'!$AI$3),NY294,0),
IF(AND(OI294='DD FD'!$J$10,OK294='DD FD'!$AI$3),OJ294,0),
),2)</f>
        <v>0</v>
      </c>
      <c r="OV294" s="865">
        <f>ROUNDUP(SUM(
IF(AND(LB294='DD FD'!$J$8,LD294='DD FD'!$AI$3),LC294,0),
IF(AND(LL294='DD FD'!$J$8,LN294='DD FD'!$AI$3),LM294,0),
IF(AND(LV294='DD FD'!$J$8,LX294='DD FD'!$AI$3),LW294,0),
IF(AND(MF294='DD FD'!$J$8,MH294='DD FD'!$AI$3),MG294,0),
IF(AND(MQ294='DD FD'!$J$8,MS294='DD FD'!$AI$3),MR294,0),
IF(AND(NB294='DD FD'!$J$8,ND294='DD FD'!$AI$3),NC294,0),
IF(AND(NM294='DD FD'!$J$8,NO294='DD FD'!$AI$3),NN294,0),
IF(AND(NX294='DD FD'!$J$8,NZ294='DD FD'!$AI$3),NY294,0),
IF(AND(OI294='DD FD'!$J$8,OK294='DD FD'!$AI$3),OJ294,0),
),2)</f>
        <v>0</v>
      </c>
      <c r="OW294" s="865">
        <f>ROUNDUP(SUM(
IF(AND(LB294='DD FD'!$J$5,LD294='DD FD'!$AI$3),LC294,0),
IF(AND(LL294='DD FD'!$J$5,LN294='DD FD'!$AI$3),LM294,0),
IF(AND(LV294='DD FD'!$J$5,LX294='DD FD'!$AI$3),LW294,0),
IF(AND(MF294='DD FD'!$J$5,MH294='DD FD'!$AI$3),MG294,0),
IF(AND(MQ294='DD FD'!$J$5,MS294='DD FD'!$AI$3),MR294,0),
IF(AND(NB294='DD FD'!$J$5,ND294='DD FD'!$AI$3),NC294,0),
IF(AND(NM294='DD FD'!$J$5,NO294='DD FD'!$AI$3),NN294,0),
IF(AND(NX294='DD FD'!$J$5,NZ294='DD FD'!$AI$3),NY294,0),
IF(AND(OI294='DD FD'!$J$5,OK294='DD FD'!$AI$3),OJ294,0),
),2)</f>
        <v>0</v>
      </c>
      <c r="OX294" s="865">
        <f>ROUNDUP(SUM(
IF(AND(LB294='DD FD'!$J$9,LD294='DD FD'!$AI$3),LC294,0),
IF(AND(LL294='DD FD'!$J$9,LN294='DD FD'!$AI$3),LM294,0),
IF(AND(LV294='DD FD'!$J$9,LX294='DD FD'!$AI$3),LW294,0),
IF(AND(MF294='DD FD'!$J$9,MH294='DD FD'!$AI$3),MG294,0),
IF(AND(MQ294='DD FD'!$J$9,MS294='DD FD'!$AI$3),MR294,0),
IF(AND(NB294='DD FD'!$J$9,ND294='DD FD'!$AI$3),NC294,0),
IF(AND(NM294='DD FD'!$J$9,NO294='DD FD'!$AI$3),NN294,0),
IF(AND(NX294='DD FD'!$J$9,NZ294='DD FD'!$AI$3),NY294,0),
IF(AND(OI294='DD FD'!$J$9,OK294='DD FD'!$AI$3),OJ294,0),
),2)</f>
        <v>0</v>
      </c>
      <c r="OY294" s="865">
        <f>ROUNDUP(SUM(
IF(AND(LB294='DD FD'!$J$4,LD294='DD FD'!$AI$3),LC294,0),
IF(AND(LL294='DD FD'!$J$4,LN294='DD FD'!$AI$3),LM294,0),
IF(AND(LV294='DD FD'!$J$4,LX294='DD FD'!$AI$3),LW294,0),
IF(AND(MF294='DD FD'!$J$4,MH294='DD FD'!$AI$3),MG294,0),
IF(AND(MQ294='DD FD'!$J$4,MS294='DD FD'!$AI$3),MR294,0),
IF(AND(NB294='DD FD'!$J$4,ND294='DD FD'!$AI$3),NC294,0),
IF(AND(NM294='DD FD'!$J$4,NO294='DD FD'!$AI$3),NN294,0),
IF(AND(NX294='DD FD'!$J$4,NZ294='DD FD'!$AI$3),NY294,0),
IF(AND(OI294='DD FD'!$J$4,OK294='DD FD'!$AI$3),OJ294,0),
),2)</f>
        <v>0</v>
      </c>
      <c r="OZ294" s="867">
        <f>ROUNDUP(SUM(
IF(AND(LB294='DD FD'!$J$11,LD294='DD FD'!$AI$3),LC294,0),
IF(AND(LL294='DD FD'!$J$11,LN294='DD FD'!$AI$3),LM294,0),
IF(AND(LV294='DD FD'!$J$11,LX294='DD FD'!$AI$3),LW294,0),
IF(AND(MF294='DD FD'!$J$11,MH294='DD FD'!$AI$3),MG294,0),
IF(AND(MQ294='DD FD'!$J$11,MS294='DD FD'!$AI$3),MR294,0),
IF(AND(NB294='DD FD'!$J$11,ND294='DD FD'!$AI$3),NC294,0),
IF(AND(NM294='DD FD'!$J$11,NO294='DD FD'!$AI$3),NN294,0),
IF(AND(NX294='DD FD'!$J$11,NZ294='DD FD'!$AI$3),NY294,0),
IF(AND(OI294='DD FD'!$J$11,OK294='DD FD'!$AI$3),OJ294,0),
),2)</f>
        <v>0</v>
      </c>
    </row>
    <row r="295" spans="1:416">
      <c r="A295" s="663"/>
      <c r="B295" s="182"/>
      <c r="C295" s="282"/>
      <c r="D295" s="282"/>
      <c r="E295" s="183"/>
      <c r="F295" s="355"/>
      <c r="G295" s="359"/>
      <c r="H295" s="664"/>
      <c r="I295" s="173"/>
      <c r="J295" s="161" t="str">
        <f t="shared" si="108"/>
        <v/>
      </c>
      <c r="K295" s="633" t="str">
        <f t="shared" si="125"/>
        <v/>
      </c>
      <c r="L295" s="636"/>
      <c r="M295" s="124" t="str">
        <f t="shared" si="126"/>
        <v/>
      </c>
      <c r="N295" s="125" t="str">
        <f t="shared" si="109"/>
        <v/>
      </c>
      <c r="O295" s="175"/>
      <c r="P295" s="175"/>
      <c r="Q295" s="126" t="str">
        <f t="shared" si="127"/>
        <v/>
      </c>
      <c r="R295" s="184"/>
      <c r="S295" s="184"/>
      <c r="T295" s="182"/>
      <c r="U295" s="182"/>
      <c r="V295" s="182"/>
      <c r="W295" s="358"/>
      <c r="X295" s="182"/>
      <c r="Y295" s="183"/>
      <c r="Z295" s="123"/>
      <c r="AA295" s="176"/>
      <c r="AB295" s="176"/>
      <c r="AC295" s="176"/>
      <c r="AD295" s="176"/>
      <c r="AE295" s="176"/>
      <c r="AF295" s="176"/>
      <c r="AG295" s="127" t="str">
        <f t="shared" si="128"/>
        <v/>
      </c>
      <c r="AH295" s="127" t="str">
        <f t="shared" si="129"/>
        <v/>
      </c>
      <c r="AI295" s="370"/>
      <c r="AJ295" s="635"/>
      <c r="AK295" s="619" t="str">
        <f t="shared" si="130"/>
        <v/>
      </c>
      <c r="AL295" s="124" t="str">
        <f t="shared" si="110"/>
        <v/>
      </c>
      <c r="AM295" s="124" t="str">
        <f t="shared" si="111"/>
        <v/>
      </c>
      <c r="AN295" s="124" t="str">
        <f t="shared" si="112"/>
        <v/>
      </c>
      <c r="AO295" s="124" t="str">
        <f t="shared" si="113"/>
        <v/>
      </c>
      <c r="AP295" s="184"/>
      <c r="AQ295" s="182"/>
      <c r="AR295" s="182"/>
      <c r="AS295" s="182"/>
      <c r="AT295" s="182"/>
      <c r="AU295" s="127" t="str">
        <f t="shared" si="114"/>
        <v/>
      </c>
      <c r="AV295" s="354"/>
      <c r="AW295" s="127" t="str">
        <f t="shared" si="115"/>
        <v/>
      </c>
      <c r="AX295" s="144" t="str">
        <f t="shared" si="116"/>
        <v/>
      </c>
      <c r="AY295" s="182"/>
      <c r="AZ295" s="23"/>
      <c r="BA295" s="23"/>
      <c r="BB295" s="183"/>
      <c r="BC295" s="622"/>
      <c r="BD295" s="649" t="str">
        <f t="shared" si="131"/>
        <v/>
      </c>
      <c r="BE295" s="354"/>
      <c r="BF295" s="192" t="str">
        <f t="shared" si="132"/>
        <v/>
      </c>
      <c r="BG295" s="159"/>
      <c r="BH295" s="159"/>
      <c r="BI295" s="182"/>
      <c r="BJ295" s="194"/>
      <c r="BK295" s="194"/>
      <c r="BL295" s="194"/>
      <c r="BM295" s="127" t="str">
        <f t="shared" si="117"/>
        <v/>
      </c>
      <c r="BN295" s="194"/>
      <c r="BO295" s="178" t="str">
        <f t="shared" si="118"/>
        <v/>
      </c>
      <c r="BP295" s="191"/>
      <c r="BQ295" s="182"/>
      <c r="BR295" s="23"/>
      <c r="BS295" s="23"/>
      <c r="BT295" s="23"/>
      <c r="BU295" s="651"/>
      <c r="BV295" s="647"/>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633" t="str">
        <f t="shared" si="133"/>
        <v/>
      </c>
      <c r="DY295" s="736"/>
      <c r="DZ295" s="334"/>
      <c r="EA295" s="736"/>
      <c r="EB295" s="197"/>
      <c r="EC295" s="194"/>
      <c r="ED295" s="197"/>
      <c r="EE295" s="197"/>
      <c r="EF295" s="194"/>
      <c r="EG295" s="194"/>
      <c r="EH295" s="194"/>
      <c r="EI295" s="123" t="str">
        <f t="shared" si="119"/>
        <v/>
      </c>
      <c r="EJ295" s="194"/>
      <c r="EK295" s="620" t="str">
        <f t="shared" si="120"/>
        <v/>
      </c>
      <c r="EL295" s="756"/>
      <c r="EM295" s="620" t="str">
        <f t="shared" si="134"/>
        <v/>
      </c>
      <c r="EN295" s="733"/>
      <c r="EO295" s="163"/>
      <c r="EP295" s="163"/>
      <c r="EQ295" s="163"/>
      <c r="ER295" s="163"/>
      <c r="ES295" s="163"/>
      <c r="ET295" s="163"/>
      <c r="EU295" s="163"/>
      <c r="EV295" s="163"/>
      <c r="EW295" s="163"/>
      <c r="EX295" s="163"/>
      <c r="EY295" s="163"/>
      <c r="EZ295" s="163"/>
      <c r="FA295" s="163"/>
      <c r="FB295" s="163"/>
      <c r="FC295" s="742"/>
      <c r="FD295" s="648" t="str">
        <f t="shared" si="121"/>
        <v/>
      </c>
      <c r="FE295" s="183"/>
      <c r="FF295" s="201"/>
      <c r="FG295" s="201"/>
      <c r="FH295" s="201"/>
      <c r="FI295" s="201"/>
      <c r="FJ295" s="201"/>
      <c r="FK295" s="201"/>
      <c r="FL295" s="182"/>
      <c r="FM295" s="182"/>
      <c r="FN295" s="334"/>
      <c r="FO295" s="123" t="str">
        <f t="shared" si="122"/>
        <v/>
      </c>
      <c r="FP295" s="889" t="str">
        <f>IF(Table1[[#This Row],[Baumwollanteil (in %)]]&lt;&gt;"","05","")</f>
        <v/>
      </c>
      <c r="FQ295" s="999"/>
      <c r="FR295" s="179" t="str">
        <f t="shared" si="123"/>
        <v/>
      </c>
      <c r="FS295" s="175"/>
      <c r="FT295" s="175"/>
      <c r="FU295" s="175"/>
      <c r="FV295" s="745" t="str">
        <f t="shared" si="124"/>
        <v/>
      </c>
      <c r="FZ295" s="24"/>
      <c r="GA295" s="24"/>
      <c r="GC295" s="1010" t="str">
        <f>IF(Table1[[#This Row],[Global Trade Item Number (GTIN)]]="","",Table1[[#This Row],[Global Trade Item Number (GTIN)]])</f>
        <v/>
      </c>
      <c r="GD295" s="790" t="str">
        <f>IF(Table1[[#This Row],[WAWI-Nr./ Kreditoren-Nummer
(ASDV)]]&lt;&gt;"",Table1[[#This Row],[WAWI-Nr./ Kreditoren-Nummer
(ASDV)]],"")</f>
        <v/>
      </c>
      <c r="GE295" s="190"/>
      <c r="GF295" s="790" t="str">
        <f>IF(Table1[[#This Row],[Gültig ab (Datum)]]&lt;&gt;"","31.12.9999","")</f>
        <v/>
      </c>
      <c r="GG295" s="190"/>
      <c r="GH295" s="190"/>
      <c r="GI295" s="616"/>
      <c r="GJ295" s="765"/>
      <c r="GK295" s="763"/>
      <c r="GL295" s="617"/>
      <c r="GM295" s="617"/>
      <c r="GN295" s="617"/>
      <c r="GO295" s="617"/>
      <c r="GP295" s="617"/>
      <c r="GQ295" s="775"/>
      <c r="GR295" s="771"/>
      <c r="GS295" s="159"/>
      <c r="GT295" s="610"/>
      <c r="GU295" s="610"/>
      <c r="GV295" s="610"/>
      <c r="GW295" s="610"/>
      <c r="GX295" s="610"/>
      <c r="GY295" s="610"/>
      <c r="GZ295" s="610"/>
      <c r="HA295" s="610"/>
      <c r="HB295" s="771"/>
      <c r="HC295" s="610"/>
      <c r="HD295" s="610"/>
      <c r="HE295" s="610"/>
      <c r="HF295" s="610"/>
      <c r="HG295" s="610"/>
      <c r="HH295" s="610"/>
      <c r="HI295" s="610"/>
      <c r="HJ295" s="610"/>
      <c r="HK295" s="610"/>
      <c r="HL295" s="771"/>
      <c r="HM295" s="610"/>
      <c r="HN295" s="610"/>
      <c r="HO295" s="610"/>
      <c r="HP295" s="610"/>
      <c r="HQ295" s="610"/>
      <c r="HR295" s="610"/>
      <c r="HS295" s="610"/>
      <c r="HT295" s="610"/>
      <c r="HU295" s="610"/>
      <c r="HV295" s="771"/>
      <c r="HW295" s="610"/>
      <c r="HX295" s="610"/>
      <c r="HY295" s="610"/>
      <c r="HZ295" s="610"/>
      <c r="IA295" s="610"/>
      <c r="IB295" s="610"/>
      <c r="IC295" s="610"/>
      <c r="ID295" s="610"/>
      <c r="IE295" s="610"/>
      <c r="IF295" s="610"/>
      <c r="IG295" s="771"/>
      <c r="IH295" s="610"/>
      <c r="II295" s="610"/>
      <c r="IJ295" s="610"/>
      <c r="IK295" s="610"/>
      <c r="IL295" s="610"/>
      <c r="IM295" s="610"/>
      <c r="IN295" s="610"/>
      <c r="IO295" s="610"/>
      <c r="IP295" s="610"/>
      <c r="IQ295" s="610"/>
      <c r="IR295" s="771"/>
      <c r="IS295" s="610"/>
      <c r="IT295" s="610"/>
      <c r="IU295" s="610"/>
      <c r="IV295" s="610"/>
      <c r="IW295" s="610"/>
      <c r="IX295" s="610"/>
      <c r="IY295" s="610"/>
      <c r="IZ295" s="610"/>
      <c r="JA295" s="610"/>
      <c r="JB295" s="610"/>
      <c r="JC295" s="771"/>
      <c r="JD295" s="610"/>
      <c r="JE295" s="610"/>
      <c r="JF295" s="610"/>
      <c r="JG295" s="610"/>
      <c r="JH295" s="610"/>
      <c r="JI295" s="610"/>
      <c r="JJ295" s="610"/>
      <c r="JK295" s="610"/>
      <c r="JL295" s="610"/>
      <c r="JM295" s="827"/>
      <c r="JN295" s="771"/>
      <c r="JO295" s="610"/>
      <c r="JP295" s="610"/>
      <c r="JQ295" s="610"/>
      <c r="JR295" s="610"/>
      <c r="JS295" s="610"/>
      <c r="JT295" s="610"/>
      <c r="JU295" s="610"/>
      <c r="JV295" s="610"/>
      <c r="JW295" s="610"/>
      <c r="JX295" s="610"/>
      <c r="JY295" s="771"/>
      <c r="JZ295" s="610"/>
      <c r="KA295" s="610"/>
      <c r="KB295" s="610"/>
      <c r="KC295" s="610"/>
      <c r="KD295" s="610"/>
      <c r="KE295" s="610"/>
      <c r="KF295" s="610"/>
      <c r="KG295" s="610"/>
      <c r="KH295" s="610"/>
      <c r="KI295" s="610"/>
      <c r="KL295" s="803" t="str">
        <f>IF(Table1[[#This Row],[GTIN]]&lt;&gt;"",Table1[[#This Row],[GTIN]],"")</f>
        <v/>
      </c>
      <c r="KM295" s="804" t="str">
        <f>Table1[[#This Row],[Kreditor]]</f>
        <v/>
      </c>
      <c r="KN295" s="805" t="str">
        <f>IF(Table1[[#This Row],[Gültig ab (Datum)]]&lt;&gt;"",Table1[[#This Row],[Gültig ab (Datum)]],"")</f>
        <v/>
      </c>
      <c r="KO295" s="805" t="str">
        <f>Table1[[#This Row],[Gültig bis]]</f>
        <v/>
      </c>
      <c r="KP295" s="818" t="str">
        <f>IF(Table1[[#This Row],[Artikel verpackt? 
(X=Ja)]]="","",Table1[[#This Row],[Artikel verpackt? 
(X=Ja)]])</f>
        <v/>
      </c>
      <c r="KQ295" s="806" t="str">
        <f>IF(Table1[[#This Row],[Verpackung recyclingfähig?
(X=Ja)]]="","",Table1[[#This Row],[Verpackung recyclingfähig?
(X=Ja)]])</f>
        <v/>
      </c>
      <c r="KR295" s="807"/>
      <c r="KS295" s="808"/>
      <c r="KT295" s="809"/>
      <c r="KU295" s="809"/>
      <c r="KV295" s="809"/>
      <c r="KW295" s="809"/>
      <c r="KX295" s="809"/>
      <c r="KY295" s="809"/>
      <c r="KZ295" s="810"/>
      <c r="LA295" s="811" t="str">
        <f>IF(Table1[[#This Row],[Hauptkörper - B1 - Art]]="","",VLOOKUP(Table1[[#This Row],[Hauptkörper - B1 - Art]],'DD FD'!B:C,2,FALSE))</f>
        <v/>
      </c>
      <c r="LB295" s="812" t="str">
        <f>IF(Table1[[#This Row],[Hauptkörper - B1 - Fraktion]]="","",VLOOKUP(Table1[[#This Row],[Hauptkörper - B1 - Fraktion]],'DD FD'!H:J,3,FALSE))</f>
        <v/>
      </c>
      <c r="LC295" s="809" t="str">
        <f>IF(Table1[[#This Row],[Hauptkörper - B1 - Gewicht
(in G)]]="","",Table1[[#This Row],[Hauptkörper - B1 - Gewicht
(in G)]])</f>
        <v/>
      </c>
      <c r="LD295" s="809" t="str">
        <f>IF(Table1[[#This Row],[Hauptkörper - B1 - Lizenzierungs-pflichtig? (X=Ja)]]="","",Table1[[#This Row],[Hauptkörper - B1 - Lizenzierungs-pflichtig? (X=Ja)]])</f>
        <v/>
      </c>
      <c r="LE295" s="812" t="str">
        <f>IF(Table1[[#This Row],[Hauptkörper - B1 - Virgin Material]]="","",VLOOKUP(Table1[[#This Row],[Hauptkörper - B1 - Virgin Material]],'DD FD'!AJ:AK,2,FALSE))</f>
        <v/>
      </c>
      <c r="LF295" s="813" t="str">
        <f>IF(Table1[[#This Row],[Hauptkörper - B1 - Virgin Material Anteil (in %)]]="","",Table1[[#This Row],[Hauptkörper - B1 - Virgin Material Anteil (in %)]])</f>
        <v/>
      </c>
      <c r="LG295" s="812" t="str">
        <f>IF(Table1[[#This Row],[Hauptkörper - B1 - Recyceltes Material]]="","",VLOOKUP(Table1[[#This Row],[Hauptkörper - B1 - Recyceltes Material]],'DD FD'!AL:AM,2,FALSE))</f>
        <v/>
      </c>
      <c r="LH295" s="813" t="str">
        <f>IF(Table1[[#This Row],[Hauptkörper - B1 - Recyceltes Material Anteil (in %)]]="","",Table1[[#This Row],[Hauptkörper - B1 - Recyceltes Material Anteil (in %)]])</f>
        <v/>
      </c>
      <c r="LI295" s="814" t="str">
        <f>IF(Table1[[#This Row],[Hauptkörper - B1 - Beschichtung]]="","",VLOOKUP(Table1[[#This Row],[Hauptkörper - B1 - Beschichtung]],'DD FD'!AE:AF,2,FALSE))</f>
        <v/>
      </c>
      <c r="LJ295" s="815" t="str">
        <f>IF(Table1[[#This Row],[Hauptkörper - B1 - Beschichtung Anteil (in %)]]="","",Table1[[#This Row],[Hauptkörper - B1 - Beschichtung Anteil (in %)]])</f>
        <v/>
      </c>
      <c r="LK295" s="811" t="str">
        <f>IF(Table1[[#This Row],[Hauptkörper - B2 - Art]]="","",VLOOKUP(Table1[[#This Row],[Hauptkörper - B2 - Art]],'DD FD'!B:C,2,FALSE))</f>
        <v/>
      </c>
      <c r="LL295" s="812" t="str">
        <f>IF(Table1[[#This Row],[Hauptkörper - B2 - Fraktion]]="","",VLOOKUP(Table1[[#This Row],[Hauptkörper - B2 - Fraktion]],'DD FD'!H:J,3,FALSE))</f>
        <v/>
      </c>
      <c r="LM295" s="809" t="str">
        <f>IF(Table1[[#This Row],[Hauptkörper - B2 - Gewicht
(in G)]]="","",Table1[[#This Row],[Hauptkörper - B2 - Gewicht
(in G)]])</f>
        <v/>
      </c>
      <c r="LN295" s="809" t="str">
        <f>IF(Table1[[#This Row],[Hauptkörper - B2 - Lizenzierungs-pflichtig? (X=Ja)]]="","",Table1[[#This Row],[Hauptkörper - B2 - Lizenzierungs-pflichtig? (X=Ja)]])</f>
        <v/>
      </c>
      <c r="LO295" s="812" t="str">
        <f>IF(Table1[[#This Row],[Hauptkörper - B2 - Virgin Material]]="","",VLOOKUP(Table1[[#This Row],[Hauptkörper - B2 - Virgin Material]],'DD FD'!AJ:AK,2,FALSE))</f>
        <v/>
      </c>
      <c r="LP295" s="813" t="str">
        <f>IF(Table1[[#This Row],[Hauptkörper - B2 - Virgin Material Anteil (in %)]]="","",Table1[[#This Row],[Hauptkörper - B2 - Virgin Material Anteil (in %)]])</f>
        <v/>
      </c>
      <c r="LQ295" s="812" t="str">
        <f>IF(Table1[[#This Row],[Hauptkörper - B2 - Recyceltes Material]]="","",VLOOKUP(Table1[[#This Row],[Hauptkörper - B2 - Recyceltes Material]],'DD FD'!AL:AM,2,FALSE))</f>
        <v/>
      </c>
      <c r="LR295" s="813" t="str">
        <f>IF(Table1[[#This Row],[Hauptkörper - B2 - Recyceltes Material Anteil (in %)]]="","",Table1[[#This Row],[Hauptkörper - B2 - Recyceltes Material Anteil (in %)]])</f>
        <v/>
      </c>
      <c r="LS295" s="812" t="str">
        <f>IF(Table1[[#This Row],[Hauptkörper - B2 - Beschichtung]]="","",VLOOKUP(Table1[[#This Row],[Hauptkörper - B2 - Beschichtung]],'DD FD'!AE:AF,2,FALSE))</f>
        <v/>
      </c>
      <c r="LT295" s="815" t="str">
        <f>IF(Table1[[#This Row],[Hauptkörper - B2 - Beschichtung Anteil (in %)]]="","",Table1[[#This Row],[Hauptkörper - B2 - Beschichtung Anteil (in %)]])</f>
        <v/>
      </c>
      <c r="LU295" s="811" t="str">
        <f>IF(Table1[[#This Row],[Hauptkörper - B3 - Art]]="","",VLOOKUP(Table1[[#This Row],[Hauptkörper - B3 - Art]],'DD FD'!B:C,2,FALSE))</f>
        <v/>
      </c>
      <c r="LV295" s="812" t="str">
        <f>IF(Table1[[#This Row],[Hauptkörper - B3 - Fraktion]]="","",VLOOKUP(Table1[[#This Row],[Hauptkörper - B3 - Fraktion]],'DD FD'!H:J,3,FALSE))</f>
        <v/>
      </c>
      <c r="LW295" s="809" t="str">
        <f>IF(Table1[[#This Row],[Hauptkörper - B3 - Gewicht
(in G)]]="","",Table1[[#This Row],[Hauptkörper - B3 - Gewicht
(in G)]])</f>
        <v/>
      </c>
      <c r="LX295" s="809" t="str">
        <f>IF(Table1[[#This Row],[Hauptkörper - B3 - Lizenzierungs-pflichtig? (X=Ja)]]="","",Table1[[#This Row],[Hauptkörper - B3 - Lizenzierungs-pflichtig? (X=Ja)]])</f>
        <v/>
      </c>
      <c r="LY295" s="812" t="str">
        <f>IF(Table1[[#This Row],[Hauptkörper - B3 - Virgin Material]]="","",VLOOKUP(Table1[[#This Row],[Hauptkörper - B3 - Virgin Material]],'DD FD'!AJ:AK,2,FALSE))</f>
        <v/>
      </c>
      <c r="LZ295" s="813" t="str">
        <f>IF(Table1[[#This Row],[Hauptkörper - B3 - Virgin Material Anteil (in %)]]="","",Table1[[#This Row],[Hauptkörper - B3 - Virgin Material Anteil (in %)]])</f>
        <v/>
      </c>
      <c r="MA295" s="812" t="str">
        <f>IF(Table1[[#This Row],[Hauptkörper - B3 - Recyceltes Material]]="","",VLOOKUP(Table1[[#This Row],[Hauptkörper - B3 - Recyceltes Material]],'DD FD'!AL:AM,2,FALSE))</f>
        <v/>
      </c>
      <c r="MB295" s="813" t="str">
        <f>IF(Table1[[#This Row],[Hauptkörper - B3 - Recyceltes Material Anteil (in %)]]="","",Table1[[#This Row],[Hauptkörper - B3 - Recyceltes Material Anteil (in %)]])</f>
        <v/>
      </c>
      <c r="MC295" s="812" t="str">
        <f>IF(Table1[[#This Row],[Hauptkörper - B3 - Beschichtung]]="","",VLOOKUP(Table1[[#This Row],[Hauptkörper - B3 - Beschichtung]],'DD FD'!AE:AF,2,FALSE))</f>
        <v/>
      </c>
      <c r="MD295" s="815" t="str">
        <f>IF(Table1[[#This Row],[Hauptkörper - B3 - Beschichtung Anteil (in %)]]="","",Table1[[#This Row],[Hauptkörper - B3 - Beschichtung Anteil (in %)]])</f>
        <v/>
      </c>
      <c r="ME295" s="811" t="str">
        <f>IF(Table1[[#This Row],[Verschluss - B1 - Art]]="","",VLOOKUP(Table1[[#This Row],[Verschluss - B1 - Art]],'DD FD'!D:E,2,FALSE))</f>
        <v/>
      </c>
      <c r="MF295" s="812" t="str">
        <f>IF(Table1[[#This Row],[Verschluss - B1 - Fraktion]]="","",VLOOKUP(Table1[[#This Row],[Verschluss - B1 - Fraktion]],'DD FD'!H:J,3,FALSE))</f>
        <v/>
      </c>
      <c r="MG295" s="809" t="str">
        <f>IF(Table1[[#This Row],[Verschluss - B1 - Gewicht (in G)]]="","",Table1[[#This Row],[Verschluss - B1 - Gewicht (in G)]])</f>
        <v/>
      </c>
      <c r="MH295" s="809" t="str">
        <f>IF(Table1[[#This Row],[Verschluss - B1 - Lizenzierungs-pflichtig? (X=Ja)]]="","",Table1[[#This Row],[Verschluss - B1 - Lizenzierungs-pflichtig? (X=Ja)]])</f>
        <v/>
      </c>
      <c r="MI295" s="809" t="str">
        <f>IF(Table1[[#This Row],[Verschluss - B1 - Trennbar vom Hauptkörper? (X=Ja)]]="","",Table1[[#This Row],[Verschluss - B1 - Trennbar vom Hauptkörper? (X=Ja)]])</f>
        <v/>
      </c>
      <c r="MJ295" s="812" t="str">
        <f>IF(Table1[[#This Row],[Verschluss - B1 - Virgin Material]]="","",VLOOKUP(Table1[[#This Row],[Verschluss - B1 - Virgin Material]],'DD FD'!AJ:AK,2,FALSE))</f>
        <v/>
      </c>
      <c r="MK295" s="813" t="str">
        <f>IF(Table1[[#This Row],[Verschluss - B1 - Virgin Material Anteil (in %)]]="","",Table1[[#This Row],[Verschluss - B1 - Virgin Material Anteil (in %)]])</f>
        <v/>
      </c>
      <c r="ML295" s="812" t="str">
        <f>IF(Table1[[#This Row],[Verschluss - B1 - Recyceltes Material]]="","",VLOOKUP(Table1[[#This Row],[Verschluss - B1 - Recyceltes Material]],'DD FD'!AL:AM,2,FALSE))</f>
        <v/>
      </c>
      <c r="MM295" s="813" t="str">
        <f>IF(Table1[[#This Row],[Verschluss - B1 - Recyceltes Material Anteil (in %)]]="","",Table1[[#This Row],[Verschluss - B1 - Recyceltes Material Anteil (in %)]])</f>
        <v/>
      </c>
      <c r="MN295" s="812" t="str">
        <f>IF(Table1[[#This Row],[Verschluss - B1 - Beschichtung]]="","",VLOOKUP(Table1[[#This Row],[Verschluss - B1 - Beschichtung]],'DD FD'!AE:AF,2,FALSE))</f>
        <v/>
      </c>
      <c r="MO295" s="815" t="str">
        <f>IF(Table1[[#This Row],[Verschluss - B1 - Beschichtung Anteil (in %)]]="","",Table1[[#This Row],[Verschluss - B1 - Beschichtung Anteil (in %)]])</f>
        <v/>
      </c>
      <c r="MP295" s="811" t="str">
        <f>IF(Table1[[#This Row],[Verschluss - B2 - Art]]="","",VLOOKUP(Table1[[#This Row],[Verschluss - B2 - Art]],'DD FD'!D:E,2,FALSE))</f>
        <v/>
      </c>
      <c r="MQ295" s="812" t="str">
        <f>IF(Table1[[#This Row],[Verschluss - B2 - Fraktion]]="","",VLOOKUP(Table1[[#This Row],[Verschluss - B2 - Fraktion]],'DD FD'!H:J,3,FALSE))</f>
        <v/>
      </c>
      <c r="MR295" s="809" t="str">
        <f>IF(Table1[[#This Row],[Verschluss - B2 - Gewicht (in G)]]="","",Table1[[#This Row],[Verschluss - B2 - Gewicht (in G)]])</f>
        <v/>
      </c>
      <c r="MS295" s="809" t="str">
        <f>IF(Table1[[#This Row],[Verschluss - B2 - Lizenzierungs-pflichtig? (X=Ja)]]="","",Table1[[#This Row],[Verschluss - B2 - Lizenzierungs-pflichtig? (X=Ja)]])</f>
        <v/>
      </c>
      <c r="MT295" s="809" t="str">
        <f>IF(Table1[[#This Row],[Verschluss - B2 - Trennbar vom Hauptkörper? (X=Ja)]]="","",Table1[[#This Row],[Verschluss - B2 - Trennbar vom Hauptkörper? (X=Ja)]])</f>
        <v/>
      </c>
      <c r="MU295" s="812" t="str">
        <f>IF(Table1[[#This Row],[Verschluss - B2 - Virgin Material]]="","",VLOOKUP(Table1[[#This Row],[Verschluss - B2 - Virgin Material]],'DD FD'!AJ:AK,2,FALSE))</f>
        <v/>
      </c>
      <c r="MV295" s="813" t="str">
        <f>IF(Table1[[#This Row],[Verschluss - B2 - Virgin Material Anteil (in %)]]="","",Table1[[#This Row],[Verschluss - B2 - Virgin Material Anteil (in %)]])</f>
        <v/>
      </c>
      <c r="MW295" s="812" t="str">
        <f>IF(Table1[[#This Row],[Verschluss - B2 - Recyceltes Material]]="","",VLOOKUP(Table1[[#This Row],[Verschluss - B2 - Recyceltes Material]],'DD FD'!AL:AM,2,FALSE))</f>
        <v/>
      </c>
      <c r="MX295" s="813" t="str">
        <f>IF(Table1[[#This Row],[Verschluss - B2 - Recyceltes Material Anteil (in %)]]="","",Table1[[#This Row],[Verschluss - B2 - Recyceltes Material Anteil (in %)]])</f>
        <v/>
      </c>
      <c r="MY295" s="812" t="str">
        <f>IF(Table1[[#This Row],[Verschluss - B2 - Beschichtung]]="","",VLOOKUP(Table1[[#This Row],[Verschluss - B2 - Beschichtung]],'DD FD'!AE:AF,2,FALSE))</f>
        <v/>
      </c>
      <c r="MZ295" s="815" t="str">
        <f>IF(Table1[[#This Row],[Verschluss - B2 - Beschichtung Anteil (in %)]]="","",Table1[[#This Row],[Verschluss - B2 - Beschichtung Anteil (in %)]])</f>
        <v/>
      </c>
      <c r="NA295" s="811" t="str">
        <f>IF(Table1[[#This Row],[Verschluss - B3 - Art]]="","",VLOOKUP(Table1[[#This Row],[Verschluss - B3 - Art]],'DD FD'!D:E,2,FALSE))</f>
        <v/>
      </c>
      <c r="NB295" s="812" t="str">
        <f>IF(Table1[[#This Row],[Verschluss - B3 - Fraktion]]="","",VLOOKUP(Table1[[#This Row],[Verschluss - B3 - Fraktion]],'DD FD'!H:J,3,FALSE))</f>
        <v/>
      </c>
      <c r="NC295" s="809" t="str">
        <f>IF(Table1[[#This Row],[Verschluss - B3 - Gewicht (in G)]]="","",Table1[[#This Row],[Verschluss - B3 - Gewicht (in G)]])</f>
        <v/>
      </c>
      <c r="ND295" s="809" t="str">
        <f>IF(Table1[[#This Row],[Verschluss - B3 - Lizenzierungs-pflichtig? (X=Ja)]]="","",Table1[[#This Row],[Verschluss - B3 - Lizenzierungs-pflichtig? (X=Ja)]])</f>
        <v/>
      </c>
      <c r="NE295" s="809" t="str">
        <f>IF(Table1[[#This Row],[Verschluss - B3 - Trennbar vom Hauptkörper? (X=Ja)]]="","",Table1[[#This Row],[Verschluss - B3 - Trennbar vom Hauptkörper? (X=Ja)]])</f>
        <v/>
      </c>
      <c r="NF295" s="812" t="str">
        <f>IF(Table1[[#This Row],[Verschluss - B3 - Virgin Material]]="","",VLOOKUP(Table1[[#This Row],[Verschluss - B3 - Virgin Material]],'DD FD'!AJ:AK,2,FALSE))</f>
        <v/>
      </c>
      <c r="NG295" s="813" t="str">
        <f>IF(Table1[[#This Row],[Verschluss - B3 - Virgin Material Anteil (in %)]]="","",Table1[[#This Row],[Verschluss - B3 - Virgin Material Anteil (in %)]])</f>
        <v/>
      </c>
      <c r="NH295" s="812" t="str">
        <f>IF(Table1[[#This Row],[Verschluss - B3 - Recyceltes Material]]="","",VLOOKUP(Table1[[#This Row],[Verschluss - B3 - Recyceltes Material]],'DD FD'!AL:AM,2,FALSE))</f>
        <v/>
      </c>
      <c r="NI295" s="813" t="str">
        <f>IF(Table1[[#This Row],[Verschluss - B3 - Recyceltes Material Anteil (in %)]]="","",Table1[[#This Row],[Verschluss - B3 - Recyceltes Material Anteil (in %)]])</f>
        <v/>
      </c>
      <c r="NJ295" s="812" t="str">
        <f>IF(Table1[[#This Row],[Verschluss - B3 - Beschichtung]]="","",VLOOKUP(Table1[[#This Row],[Verschluss - B3 - Beschichtung]],'DD FD'!AE:AF,2,FALSE))</f>
        <v/>
      </c>
      <c r="NK295" s="815" t="str">
        <f>IF(Table1[[#This Row],[Verschluss - B3 - Beschichtung Anteil (in %)]]="","",Table1[[#This Row],[Verschluss - B3 - Beschichtung Anteil (in %)]])</f>
        <v/>
      </c>
      <c r="NL295" s="811" t="str">
        <f>IF(Table1[[#This Row],[Etikett - B1 - Art]]="","",VLOOKUP(Table1[[#This Row],[Etikett - B1 - Art]],'DD FD'!F:G,2,FALSE))</f>
        <v/>
      </c>
      <c r="NM295" s="812" t="str">
        <f>IF(Table1[[#This Row],[Etikett - B1 - Fraktion]]="","",VLOOKUP(Table1[[#This Row],[Etikett - B1 - Fraktion]],'DD FD'!H:J,3,FALSE))</f>
        <v/>
      </c>
      <c r="NN295" s="809" t="str">
        <f>IF(Table1[[#This Row],[Etikett - B1 - Gewicht (in G)]]="","",Table1[[#This Row],[Etikett - B1 - Gewicht (in G)]])</f>
        <v/>
      </c>
      <c r="NO295" s="809" t="str">
        <f>IF(Table1[[#This Row],[Etikett - B1 - Lizenzierungs-pflichtig? (X=Ja)]]="","",Table1[[#This Row],[Etikett - B1 - Lizenzierungs-pflichtig? (X=Ja)]])</f>
        <v/>
      </c>
      <c r="NP295" s="809" t="str">
        <f>IF(Table1[[#This Row],[Etikett - B1 - Trennbar vom Hauptkörper? (X=Ja)]]="","",Table1[[#This Row],[Etikett - B1 - Trennbar vom Hauptkörper? (X=Ja)]])</f>
        <v/>
      </c>
      <c r="NQ295" s="812" t="str">
        <f>IF(Table1[[#This Row],[Etikett - B1 - Virgin Material]]="","",VLOOKUP(Table1[[#This Row],[Etikett - B1 - Virgin Material]],'DD FD'!AJ:AK,2,FALSE))</f>
        <v/>
      </c>
      <c r="NR295" s="813" t="str">
        <f>IF(Table1[[#This Row],[Etikett - B1 - Virgin Material Anteil (in %)]]="","",Table1[[#This Row],[Etikett - B1 - Virgin Material Anteil (in %)]])</f>
        <v/>
      </c>
      <c r="NS295" s="812" t="str">
        <f>IF(Table1[[#This Row],[Etikett - B1 - Recyceltes Material]]="","",VLOOKUP(Table1[[#This Row],[Etikett - B1 - Recyceltes Material]],'DD FD'!AL:AM,2,FALSE))</f>
        <v/>
      </c>
      <c r="NT295" s="813" t="str">
        <f>IF(Table1[[#This Row],[Etikett - B1 - Recyceltes Material Anteil (in %)]]="","",Table1[[#This Row],[Etikett - B1 - Recyceltes Material Anteil (in %)]])</f>
        <v/>
      </c>
      <c r="NU295" s="812" t="str">
        <f>IF(Table1[[#This Row],[Etikett - B1 - Beschichtung]]="","",VLOOKUP(Table1[[#This Row],[Etikett - B1 - Beschichtung]],'DD FD'!AE:AF,2,FALSE))</f>
        <v/>
      </c>
      <c r="NV295" s="815" t="str">
        <f>IF(Table1[[#This Row],[Etikett - B1 - Beschichtung Anteil (in %)]]="","",Table1[[#This Row],[Etikett - B1 - Beschichtung Anteil (in %)]])</f>
        <v/>
      </c>
      <c r="NW295" s="811" t="str">
        <f>IF(Table1[[#This Row],[Etikett - B2 - Art]]="","",VLOOKUP(Table1[[#This Row],[Etikett - B2 - Art]],'DD FD'!F:G,2,FALSE))</f>
        <v/>
      </c>
      <c r="NX295" s="812" t="str">
        <f>IF(Table1[[#This Row],[Etikett - B2 - Fraktion]]="","",VLOOKUP(Table1[[#This Row],[Etikett - B2 - Fraktion]],'DD FD'!H:J,3,FALSE))</f>
        <v/>
      </c>
      <c r="NY295" s="809" t="str">
        <f>IF(Table1[[#This Row],[Etikett - B2 - Gewicht (in G)]]="","",Table1[[#This Row],[Etikett - B2 - Gewicht (in G)]])</f>
        <v/>
      </c>
      <c r="NZ295" s="809" t="str">
        <f>IF(Table1[[#This Row],[Etikett - B2 - Lizenzierungs-pflichtig? (X=Ja)]]="","",Table1[[#This Row],[Etikett - B2 - Lizenzierungs-pflichtig? (X=Ja)]])</f>
        <v/>
      </c>
      <c r="OA295" s="809" t="str">
        <f>IF(Table1[[#This Row],[Etikett - B2 - Trennbar vom Hauptkörper? (X=Ja)]]="","",Table1[[#This Row],[Etikett - B2 - Trennbar vom Hauptkörper? (X=Ja)]])</f>
        <v/>
      </c>
      <c r="OB295" s="812" t="str">
        <f>IF(Table1[[#This Row],[Etikett - B2 - Virgin Material]]="","",VLOOKUP(Table1[[#This Row],[Etikett - B2 - Virgin Material]],'DD FD'!AJ:AK,2,FALSE))</f>
        <v/>
      </c>
      <c r="OC295" s="813" t="str">
        <f>IF(Table1[[#This Row],[Etikett - B2 - Virgin Material Anteil (in %)]]="","",Table1[[#This Row],[Etikett - B2 - Virgin Material Anteil (in %)]])</f>
        <v/>
      </c>
      <c r="OD295" s="812" t="str">
        <f>IF(Table1[[#This Row],[Etikett - B2 - Recyceltes Material]]="","",VLOOKUP(Table1[[#This Row],[Etikett - B2 - Recyceltes Material]],'DD FD'!AL:AM,2,FALSE))</f>
        <v/>
      </c>
      <c r="OE295" s="813" t="str">
        <f>IF(Table1[[#This Row],[Etikett - B2 - Recyceltes Material Anteil (in %)]]="","",Table1[[#This Row],[Etikett - B2 - Recyceltes Material Anteil (in %)]])</f>
        <v/>
      </c>
      <c r="OF295" s="812" t="str">
        <f>IF(Table1[[#This Row],[Etikett - B2 - Beschichtung]]="","",VLOOKUP(Table1[[#This Row],[Etikett - B2 - Beschichtung]],'DD FD'!AE:AF,2,FALSE))</f>
        <v/>
      </c>
      <c r="OG295" s="815" t="str">
        <f>IF(Table1[[#This Row],[Etikett - B2 - Beschichtung Anteil (in %)]]="","",Table1[[#This Row],[Etikett - B2 - Beschichtung Anteil (in %)]])</f>
        <v/>
      </c>
      <c r="OH295" s="811" t="str">
        <f>IF(Table1[[#This Row],[Etikett - B3 - Art]]="","",VLOOKUP(Table1[[#This Row],[Etikett - B3 - Art]],'DD FD'!F:G,2,FALSE))</f>
        <v/>
      </c>
      <c r="OI295" s="812" t="str">
        <f>IF(Table1[[#This Row],[Etikett - B3 - Fraktion]]="","",VLOOKUP(Table1[[#This Row],[Etikett - B3 - Fraktion]],'DD FD'!H:J,3,FALSE))</f>
        <v/>
      </c>
      <c r="OJ295" s="809" t="str">
        <f>IF(Table1[[#This Row],[Etikett - B3 - Gewicht (in G)]]="","",Table1[[#This Row],[Etikett - B3 - Gewicht (in G)]])</f>
        <v/>
      </c>
      <c r="OK295" s="809" t="str">
        <f>IF(Table1[[#This Row],[Etikett - B3 - Lizenzierungs-pflichtig? (X=Ja)]]="","",Table1[[#This Row],[Etikett - B3 - Lizenzierungs-pflichtig? (X=Ja)]])</f>
        <v/>
      </c>
      <c r="OL295" s="809" t="str">
        <f>IF(Table1[[#This Row],[Etikett - B3 - Trennbar vom Hauptkörper? (X=Ja)]]="","",Table1[[#This Row],[Etikett - B3 - Trennbar vom Hauptkörper? (X=Ja)]])</f>
        <v/>
      </c>
      <c r="OM295" s="812" t="str">
        <f>IF(Table1[[#This Row],[Etikett - B3 - Virgin Material]]="","",VLOOKUP(Table1[[#This Row],[Etikett - B3 - Virgin Material]],'DD FD'!AJ:AK,2,FALSE))</f>
        <v/>
      </c>
      <c r="ON295" s="813" t="str">
        <f>IF(Table1[[#This Row],[Etikett - B3 - Virgin Material Anteil (in %)]]="","",Table1[[#This Row],[Etikett - B3 - Virgin Material Anteil (in %)]])</f>
        <v/>
      </c>
      <c r="OO295" s="812" t="str">
        <f>IF(Table1[[#This Row],[Etikett - B3 - Recyceltes Material]]="","",VLOOKUP(Table1[[#This Row],[Etikett - B3 - Recyceltes Material]],'DD FD'!AL:AM,2,FALSE))</f>
        <v/>
      </c>
      <c r="OP295" s="813" t="str">
        <f>IF(Table1[[#This Row],[Etikett - B3 - Recyceltes Material Anteil (in %)]]="","",Table1[[#This Row],[Etikett - B3 - Recyceltes Material Anteil (in %)]])</f>
        <v/>
      </c>
      <c r="OQ295" s="812" t="str">
        <f>IF(Table1[[#This Row],[Etikett - B3 - Beschichtung]]="","",VLOOKUP(Table1[[#This Row],[Etikett - B3 - Beschichtung]],'DD FD'!AE:AF,2,FALSE))</f>
        <v/>
      </c>
      <c r="OR295" s="861" t="str">
        <f>IF(Table1[[#This Row],[Etikett - B3 - Beschichtung Anteil (in %)]]="","",Table1[[#This Row],[Etikett - B3 - Beschichtung Anteil (in %)]])</f>
        <v/>
      </c>
      <c r="OS295" s="866">
        <f>ROUNDUP(SUM(
IF(AND(LB295='DD FD'!$J$7,LD295='DD FD'!$AI$3),LC295,0),
IF(AND(LL295='DD FD'!$J$7,LN295='DD FD'!$AI$3),LM295,0),
IF(AND(LV295='DD FD'!$J$7,LX295='DD FD'!$AI$3),LW295,0),
IF(AND(MF295='DD FD'!$J$7,MH295='DD FD'!$AI$3),MG295,0),
IF(AND(MQ295='DD FD'!$J$7,MS295='DD FD'!$AI$3),MR295,0),
IF(AND(NB295='DD FD'!$J$7,ND295='DD FD'!$AI$3),NC295,0),
IF(AND(NM295='DD FD'!$J$7,NO295='DD FD'!$AI$3),NN295,0),
IF(AND(NX295='DD FD'!$J$7,NZ295='DD FD'!$AI$3),NY295,0),
IF(AND(OI295='DD FD'!$J$7,OK295='DD FD'!$AI$3),OJ295,0),
),2)</f>
        <v>0</v>
      </c>
      <c r="OT295" s="865">
        <f>ROUNDUP(SUM(
IF(AND(LB295='DD FD'!$J$6,LD295='DD FD'!$AI$3),LC295,0),
IF(AND(LL295='DD FD'!$J$6,LN295='DD FD'!$AI$3),LM295,0),
IF(AND(LV295='DD FD'!$J$6,LX295='DD FD'!$AI$3),LW295,0),
IF(AND(MF295='DD FD'!$J$6,MH295='DD FD'!$AI$3),MG295,0),
IF(AND(MQ295='DD FD'!$J$6,MS295='DD FD'!$AI$3),MR295,0),
IF(AND(NB295='DD FD'!$J$6,ND295='DD FD'!$AI$3),NC295,0),
IF(AND(NM295='DD FD'!$J$6,NO295='DD FD'!$AI$3),NN295,0),
IF(AND(NX295='DD FD'!$J$6,NZ295='DD FD'!$AI$3),NY295,0),
IF(AND(OI295='DD FD'!$J$6,OK295='DD FD'!$AI$3),OJ295,0),
),2)</f>
        <v>0</v>
      </c>
      <c r="OU295" s="865">
        <f>ROUNDUP(SUM(
IF(AND(LB295='DD FD'!$J$10,LD295='DD FD'!$AI$3),LC295,0),
IF(AND(LL295='DD FD'!$J$10,LN295='DD FD'!$AI$3),LM295,0),
IF(AND(LV295='DD FD'!$J$10,LX295='DD FD'!$AI$3),LW295,0),
IF(AND(MF295='DD FD'!$J$10,MH295='DD FD'!$AI$3),MG295,0),
IF(AND(MQ295='DD FD'!$J$10,MS295='DD FD'!$AI$3),MR295,0),
IF(AND(NB295='DD FD'!$J$10,ND295='DD FD'!$AI$3),NC295,0),
IF(AND(NM295='DD FD'!$J$10,NO295='DD FD'!$AI$3),NN295,0),
IF(AND(NX295='DD FD'!$J$10,NZ295='DD FD'!$AI$3),NY295,0),
IF(AND(OI295='DD FD'!$J$10,OK295='DD FD'!$AI$3),OJ295,0),
),2)</f>
        <v>0</v>
      </c>
      <c r="OV295" s="865">
        <f>ROUNDUP(SUM(
IF(AND(LB295='DD FD'!$J$8,LD295='DD FD'!$AI$3),LC295,0),
IF(AND(LL295='DD FD'!$J$8,LN295='DD FD'!$AI$3),LM295,0),
IF(AND(LV295='DD FD'!$J$8,LX295='DD FD'!$AI$3),LW295,0),
IF(AND(MF295='DD FD'!$J$8,MH295='DD FD'!$AI$3),MG295,0),
IF(AND(MQ295='DD FD'!$J$8,MS295='DD FD'!$AI$3),MR295,0),
IF(AND(NB295='DD FD'!$J$8,ND295='DD FD'!$AI$3),NC295,0),
IF(AND(NM295='DD FD'!$J$8,NO295='DD FD'!$AI$3),NN295,0),
IF(AND(NX295='DD FD'!$J$8,NZ295='DD FD'!$AI$3),NY295,0),
IF(AND(OI295='DD FD'!$J$8,OK295='DD FD'!$AI$3),OJ295,0),
),2)</f>
        <v>0</v>
      </c>
      <c r="OW295" s="865">
        <f>ROUNDUP(SUM(
IF(AND(LB295='DD FD'!$J$5,LD295='DD FD'!$AI$3),LC295,0),
IF(AND(LL295='DD FD'!$J$5,LN295='DD FD'!$AI$3),LM295,0),
IF(AND(LV295='DD FD'!$J$5,LX295='DD FD'!$AI$3),LW295,0),
IF(AND(MF295='DD FD'!$J$5,MH295='DD FD'!$AI$3),MG295,0),
IF(AND(MQ295='DD FD'!$J$5,MS295='DD FD'!$AI$3),MR295,0),
IF(AND(NB295='DD FD'!$J$5,ND295='DD FD'!$AI$3),NC295,0),
IF(AND(NM295='DD FD'!$J$5,NO295='DD FD'!$AI$3),NN295,0),
IF(AND(NX295='DD FD'!$J$5,NZ295='DD FD'!$AI$3),NY295,0),
IF(AND(OI295='DD FD'!$J$5,OK295='DD FD'!$AI$3),OJ295,0),
),2)</f>
        <v>0</v>
      </c>
      <c r="OX295" s="865">
        <f>ROUNDUP(SUM(
IF(AND(LB295='DD FD'!$J$9,LD295='DD FD'!$AI$3),LC295,0),
IF(AND(LL295='DD FD'!$J$9,LN295='DD FD'!$AI$3),LM295,0),
IF(AND(LV295='DD FD'!$J$9,LX295='DD FD'!$AI$3),LW295,0),
IF(AND(MF295='DD FD'!$J$9,MH295='DD FD'!$AI$3),MG295,0),
IF(AND(MQ295='DD FD'!$J$9,MS295='DD FD'!$AI$3),MR295,0),
IF(AND(NB295='DD FD'!$J$9,ND295='DD FD'!$AI$3),NC295,0),
IF(AND(NM295='DD FD'!$J$9,NO295='DD FD'!$AI$3),NN295,0),
IF(AND(NX295='DD FD'!$J$9,NZ295='DD FD'!$AI$3),NY295,0),
IF(AND(OI295='DD FD'!$J$9,OK295='DD FD'!$AI$3),OJ295,0),
),2)</f>
        <v>0</v>
      </c>
      <c r="OY295" s="865">
        <f>ROUNDUP(SUM(
IF(AND(LB295='DD FD'!$J$4,LD295='DD FD'!$AI$3),LC295,0),
IF(AND(LL295='DD FD'!$J$4,LN295='DD FD'!$AI$3),LM295,0),
IF(AND(LV295='DD FD'!$J$4,LX295='DD FD'!$AI$3),LW295,0),
IF(AND(MF295='DD FD'!$J$4,MH295='DD FD'!$AI$3),MG295,0),
IF(AND(MQ295='DD FD'!$J$4,MS295='DD FD'!$AI$3),MR295,0),
IF(AND(NB295='DD FD'!$J$4,ND295='DD FD'!$AI$3),NC295,0),
IF(AND(NM295='DD FD'!$J$4,NO295='DD FD'!$AI$3),NN295,0),
IF(AND(NX295='DD FD'!$J$4,NZ295='DD FD'!$AI$3),NY295,0),
IF(AND(OI295='DD FD'!$J$4,OK295='DD FD'!$AI$3),OJ295,0),
),2)</f>
        <v>0</v>
      </c>
      <c r="OZ295" s="867">
        <f>ROUNDUP(SUM(
IF(AND(LB295='DD FD'!$J$11,LD295='DD FD'!$AI$3),LC295,0),
IF(AND(LL295='DD FD'!$J$11,LN295='DD FD'!$AI$3),LM295,0),
IF(AND(LV295='DD FD'!$J$11,LX295='DD FD'!$AI$3),LW295,0),
IF(AND(MF295='DD FD'!$J$11,MH295='DD FD'!$AI$3),MG295,0),
IF(AND(MQ295='DD FD'!$J$11,MS295='DD FD'!$AI$3),MR295,0),
IF(AND(NB295='DD FD'!$J$11,ND295='DD FD'!$AI$3),NC295,0),
IF(AND(NM295='DD FD'!$J$11,NO295='DD FD'!$AI$3),NN295,0),
IF(AND(NX295='DD FD'!$J$11,NZ295='DD FD'!$AI$3),NY295,0),
IF(AND(OI295='DD FD'!$J$11,OK295='DD FD'!$AI$3),OJ295,0),
),2)</f>
        <v>0</v>
      </c>
    </row>
    <row r="296" spans="1:416">
      <c r="A296" s="663"/>
      <c r="B296" s="182"/>
      <c r="C296" s="282"/>
      <c r="D296" s="282"/>
      <c r="E296" s="183"/>
      <c r="F296" s="355"/>
      <c r="G296" s="359"/>
      <c r="H296" s="664"/>
      <c r="I296" s="173"/>
      <c r="J296" s="161" t="str">
        <f t="shared" si="108"/>
        <v/>
      </c>
      <c r="K296" s="633" t="str">
        <f t="shared" si="125"/>
        <v/>
      </c>
      <c r="L296" s="636"/>
      <c r="M296" s="124" t="str">
        <f t="shared" si="126"/>
        <v/>
      </c>
      <c r="N296" s="125" t="str">
        <f t="shared" si="109"/>
        <v/>
      </c>
      <c r="O296" s="175"/>
      <c r="P296" s="175"/>
      <c r="Q296" s="126" t="str">
        <f t="shared" si="127"/>
        <v/>
      </c>
      <c r="R296" s="184"/>
      <c r="S296" s="184"/>
      <c r="T296" s="182"/>
      <c r="U296" s="182"/>
      <c r="V296" s="182"/>
      <c r="W296" s="358"/>
      <c r="X296" s="182"/>
      <c r="Y296" s="183"/>
      <c r="Z296" s="123"/>
      <c r="AA296" s="176"/>
      <c r="AB296" s="176"/>
      <c r="AC296" s="176"/>
      <c r="AD296" s="176"/>
      <c r="AE296" s="176"/>
      <c r="AF296" s="176"/>
      <c r="AG296" s="127" t="str">
        <f t="shared" si="128"/>
        <v/>
      </c>
      <c r="AH296" s="127" t="str">
        <f t="shared" si="129"/>
        <v/>
      </c>
      <c r="AI296" s="370"/>
      <c r="AJ296" s="635"/>
      <c r="AK296" s="619" t="str">
        <f t="shared" si="130"/>
        <v/>
      </c>
      <c r="AL296" s="124" t="str">
        <f t="shared" si="110"/>
        <v/>
      </c>
      <c r="AM296" s="124" t="str">
        <f t="shared" si="111"/>
        <v/>
      </c>
      <c r="AN296" s="124" t="str">
        <f t="shared" si="112"/>
        <v/>
      </c>
      <c r="AO296" s="124" t="str">
        <f t="shared" si="113"/>
        <v/>
      </c>
      <c r="AP296" s="184"/>
      <c r="AQ296" s="182"/>
      <c r="AR296" s="182"/>
      <c r="AS296" s="182"/>
      <c r="AT296" s="182"/>
      <c r="AU296" s="127" t="str">
        <f t="shared" si="114"/>
        <v/>
      </c>
      <c r="AV296" s="354"/>
      <c r="AW296" s="127" t="str">
        <f t="shared" si="115"/>
        <v/>
      </c>
      <c r="AX296" s="144" t="str">
        <f t="shared" si="116"/>
        <v/>
      </c>
      <c r="AY296" s="182"/>
      <c r="AZ296" s="23"/>
      <c r="BA296" s="23"/>
      <c r="BB296" s="183"/>
      <c r="BC296" s="622"/>
      <c r="BD296" s="649" t="str">
        <f t="shared" si="131"/>
        <v/>
      </c>
      <c r="BE296" s="354"/>
      <c r="BF296" s="192" t="str">
        <f t="shared" si="132"/>
        <v/>
      </c>
      <c r="BG296" s="159"/>
      <c r="BH296" s="159"/>
      <c r="BI296" s="182"/>
      <c r="BJ296" s="194"/>
      <c r="BK296" s="194"/>
      <c r="BL296" s="194"/>
      <c r="BM296" s="127" t="str">
        <f t="shared" si="117"/>
        <v/>
      </c>
      <c r="BN296" s="194"/>
      <c r="BO296" s="178" t="str">
        <f t="shared" si="118"/>
        <v/>
      </c>
      <c r="BP296" s="191"/>
      <c r="BQ296" s="182"/>
      <c r="BR296" s="23"/>
      <c r="BS296" s="23"/>
      <c r="BT296" s="23"/>
      <c r="BU296" s="651"/>
      <c r="BV296" s="647"/>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633" t="str">
        <f t="shared" si="133"/>
        <v/>
      </c>
      <c r="DY296" s="736"/>
      <c r="DZ296" s="334"/>
      <c r="EA296" s="736"/>
      <c r="EB296" s="197"/>
      <c r="EC296" s="194"/>
      <c r="ED296" s="197"/>
      <c r="EE296" s="197"/>
      <c r="EF296" s="194"/>
      <c r="EG296" s="194"/>
      <c r="EH296" s="194"/>
      <c r="EI296" s="123" t="str">
        <f t="shared" si="119"/>
        <v/>
      </c>
      <c r="EJ296" s="194"/>
      <c r="EK296" s="620" t="str">
        <f t="shared" si="120"/>
        <v/>
      </c>
      <c r="EL296" s="756"/>
      <c r="EM296" s="620" t="str">
        <f t="shared" si="134"/>
        <v/>
      </c>
      <c r="EN296" s="733"/>
      <c r="EO296" s="163"/>
      <c r="EP296" s="163"/>
      <c r="EQ296" s="163"/>
      <c r="ER296" s="163"/>
      <c r="ES296" s="163"/>
      <c r="ET296" s="163"/>
      <c r="EU296" s="163"/>
      <c r="EV296" s="163"/>
      <c r="EW296" s="163"/>
      <c r="EX296" s="163"/>
      <c r="EY296" s="163"/>
      <c r="EZ296" s="163"/>
      <c r="FA296" s="163"/>
      <c r="FB296" s="163"/>
      <c r="FC296" s="742"/>
      <c r="FD296" s="648" t="str">
        <f t="shared" si="121"/>
        <v/>
      </c>
      <c r="FE296" s="183"/>
      <c r="FF296" s="201"/>
      <c r="FG296" s="201"/>
      <c r="FH296" s="201"/>
      <c r="FI296" s="201"/>
      <c r="FJ296" s="201"/>
      <c r="FK296" s="201"/>
      <c r="FL296" s="182"/>
      <c r="FM296" s="182"/>
      <c r="FN296" s="334"/>
      <c r="FO296" s="123" t="str">
        <f t="shared" si="122"/>
        <v/>
      </c>
      <c r="FP296" s="889" t="str">
        <f>IF(Table1[[#This Row],[Baumwollanteil (in %)]]&lt;&gt;"","05","")</f>
        <v/>
      </c>
      <c r="FQ296" s="999"/>
      <c r="FR296" s="179" t="str">
        <f t="shared" si="123"/>
        <v/>
      </c>
      <c r="FS296" s="175"/>
      <c r="FT296" s="175"/>
      <c r="FU296" s="175"/>
      <c r="FV296" s="745" t="str">
        <f t="shared" si="124"/>
        <v/>
      </c>
      <c r="FZ296" s="24"/>
      <c r="GA296" s="24"/>
      <c r="GC296" s="1010" t="str">
        <f>IF(Table1[[#This Row],[Global Trade Item Number (GTIN)]]="","",Table1[[#This Row],[Global Trade Item Number (GTIN)]])</f>
        <v/>
      </c>
      <c r="GD296" s="790" t="str">
        <f>IF(Table1[[#This Row],[WAWI-Nr./ Kreditoren-Nummer
(ASDV)]]&lt;&gt;"",Table1[[#This Row],[WAWI-Nr./ Kreditoren-Nummer
(ASDV)]],"")</f>
        <v/>
      </c>
      <c r="GE296" s="190"/>
      <c r="GF296" s="790" t="str">
        <f>IF(Table1[[#This Row],[Gültig ab (Datum)]]&lt;&gt;"","31.12.9999","")</f>
        <v/>
      </c>
      <c r="GG296" s="190"/>
      <c r="GH296" s="190"/>
      <c r="GI296" s="616"/>
      <c r="GJ296" s="765"/>
      <c r="GK296" s="763"/>
      <c r="GL296" s="617"/>
      <c r="GM296" s="617"/>
      <c r="GN296" s="617"/>
      <c r="GO296" s="617"/>
      <c r="GP296" s="617"/>
      <c r="GQ296" s="775"/>
      <c r="GR296" s="771"/>
      <c r="GS296" s="159"/>
      <c r="GT296" s="610"/>
      <c r="GU296" s="610"/>
      <c r="GV296" s="610"/>
      <c r="GW296" s="610"/>
      <c r="GX296" s="610"/>
      <c r="GY296" s="610"/>
      <c r="GZ296" s="610"/>
      <c r="HA296" s="610"/>
      <c r="HB296" s="771"/>
      <c r="HC296" s="610"/>
      <c r="HD296" s="610"/>
      <c r="HE296" s="610"/>
      <c r="HF296" s="610"/>
      <c r="HG296" s="610"/>
      <c r="HH296" s="610"/>
      <c r="HI296" s="610"/>
      <c r="HJ296" s="610"/>
      <c r="HK296" s="610"/>
      <c r="HL296" s="771"/>
      <c r="HM296" s="610"/>
      <c r="HN296" s="610"/>
      <c r="HO296" s="610"/>
      <c r="HP296" s="610"/>
      <c r="HQ296" s="610"/>
      <c r="HR296" s="610"/>
      <c r="HS296" s="610"/>
      <c r="HT296" s="610"/>
      <c r="HU296" s="610"/>
      <c r="HV296" s="771"/>
      <c r="HW296" s="610"/>
      <c r="HX296" s="610"/>
      <c r="HY296" s="610"/>
      <c r="HZ296" s="610"/>
      <c r="IA296" s="610"/>
      <c r="IB296" s="610"/>
      <c r="IC296" s="610"/>
      <c r="ID296" s="610"/>
      <c r="IE296" s="610"/>
      <c r="IF296" s="610"/>
      <c r="IG296" s="771"/>
      <c r="IH296" s="610"/>
      <c r="II296" s="610"/>
      <c r="IJ296" s="610"/>
      <c r="IK296" s="610"/>
      <c r="IL296" s="610"/>
      <c r="IM296" s="610"/>
      <c r="IN296" s="610"/>
      <c r="IO296" s="610"/>
      <c r="IP296" s="610"/>
      <c r="IQ296" s="610"/>
      <c r="IR296" s="771"/>
      <c r="IS296" s="610"/>
      <c r="IT296" s="610"/>
      <c r="IU296" s="610"/>
      <c r="IV296" s="610"/>
      <c r="IW296" s="610"/>
      <c r="IX296" s="610"/>
      <c r="IY296" s="610"/>
      <c r="IZ296" s="610"/>
      <c r="JA296" s="610"/>
      <c r="JB296" s="610"/>
      <c r="JC296" s="771"/>
      <c r="JD296" s="610"/>
      <c r="JE296" s="610"/>
      <c r="JF296" s="610"/>
      <c r="JG296" s="610"/>
      <c r="JH296" s="610"/>
      <c r="JI296" s="610"/>
      <c r="JJ296" s="610"/>
      <c r="JK296" s="610"/>
      <c r="JL296" s="610"/>
      <c r="JM296" s="827"/>
      <c r="JN296" s="771"/>
      <c r="JO296" s="610"/>
      <c r="JP296" s="610"/>
      <c r="JQ296" s="610"/>
      <c r="JR296" s="610"/>
      <c r="JS296" s="610"/>
      <c r="JT296" s="610"/>
      <c r="JU296" s="610"/>
      <c r="JV296" s="610"/>
      <c r="JW296" s="610"/>
      <c r="JX296" s="610"/>
      <c r="JY296" s="771"/>
      <c r="JZ296" s="610"/>
      <c r="KA296" s="610"/>
      <c r="KB296" s="610"/>
      <c r="KC296" s="610"/>
      <c r="KD296" s="610"/>
      <c r="KE296" s="610"/>
      <c r="KF296" s="610"/>
      <c r="KG296" s="610"/>
      <c r="KH296" s="610"/>
      <c r="KI296" s="610"/>
      <c r="KL296" s="803" t="str">
        <f>IF(Table1[[#This Row],[GTIN]]&lt;&gt;"",Table1[[#This Row],[GTIN]],"")</f>
        <v/>
      </c>
      <c r="KM296" s="804" t="str">
        <f>Table1[[#This Row],[Kreditor]]</f>
        <v/>
      </c>
      <c r="KN296" s="805" t="str">
        <f>IF(Table1[[#This Row],[Gültig ab (Datum)]]&lt;&gt;"",Table1[[#This Row],[Gültig ab (Datum)]],"")</f>
        <v/>
      </c>
      <c r="KO296" s="805" t="str">
        <f>Table1[[#This Row],[Gültig bis]]</f>
        <v/>
      </c>
      <c r="KP296" s="818" t="str">
        <f>IF(Table1[[#This Row],[Artikel verpackt? 
(X=Ja)]]="","",Table1[[#This Row],[Artikel verpackt? 
(X=Ja)]])</f>
        <v/>
      </c>
      <c r="KQ296" s="806" t="str">
        <f>IF(Table1[[#This Row],[Verpackung recyclingfähig?
(X=Ja)]]="","",Table1[[#This Row],[Verpackung recyclingfähig?
(X=Ja)]])</f>
        <v/>
      </c>
      <c r="KR296" s="807"/>
      <c r="KS296" s="808"/>
      <c r="KT296" s="809"/>
      <c r="KU296" s="809"/>
      <c r="KV296" s="809"/>
      <c r="KW296" s="809"/>
      <c r="KX296" s="809"/>
      <c r="KY296" s="809"/>
      <c r="KZ296" s="810"/>
      <c r="LA296" s="811" t="str">
        <f>IF(Table1[[#This Row],[Hauptkörper - B1 - Art]]="","",VLOOKUP(Table1[[#This Row],[Hauptkörper - B1 - Art]],'DD FD'!B:C,2,FALSE))</f>
        <v/>
      </c>
      <c r="LB296" s="812" t="str">
        <f>IF(Table1[[#This Row],[Hauptkörper - B1 - Fraktion]]="","",VLOOKUP(Table1[[#This Row],[Hauptkörper - B1 - Fraktion]],'DD FD'!H:J,3,FALSE))</f>
        <v/>
      </c>
      <c r="LC296" s="809" t="str">
        <f>IF(Table1[[#This Row],[Hauptkörper - B1 - Gewicht
(in G)]]="","",Table1[[#This Row],[Hauptkörper - B1 - Gewicht
(in G)]])</f>
        <v/>
      </c>
      <c r="LD296" s="809" t="str">
        <f>IF(Table1[[#This Row],[Hauptkörper - B1 - Lizenzierungs-pflichtig? (X=Ja)]]="","",Table1[[#This Row],[Hauptkörper - B1 - Lizenzierungs-pflichtig? (X=Ja)]])</f>
        <v/>
      </c>
      <c r="LE296" s="812" t="str">
        <f>IF(Table1[[#This Row],[Hauptkörper - B1 - Virgin Material]]="","",VLOOKUP(Table1[[#This Row],[Hauptkörper - B1 - Virgin Material]],'DD FD'!AJ:AK,2,FALSE))</f>
        <v/>
      </c>
      <c r="LF296" s="813" t="str">
        <f>IF(Table1[[#This Row],[Hauptkörper - B1 - Virgin Material Anteil (in %)]]="","",Table1[[#This Row],[Hauptkörper - B1 - Virgin Material Anteil (in %)]])</f>
        <v/>
      </c>
      <c r="LG296" s="812" t="str">
        <f>IF(Table1[[#This Row],[Hauptkörper - B1 - Recyceltes Material]]="","",VLOOKUP(Table1[[#This Row],[Hauptkörper - B1 - Recyceltes Material]],'DD FD'!AL:AM,2,FALSE))</f>
        <v/>
      </c>
      <c r="LH296" s="813" t="str">
        <f>IF(Table1[[#This Row],[Hauptkörper - B1 - Recyceltes Material Anteil (in %)]]="","",Table1[[#This Row],[Hauptkörper - B1 - Recyceltes Material Anteil (in %)]])</f>
        <v/>
      </c>
      <c r="LI296" s="814" t="str">
        <f>IF(Table1[[#This Row],[Hauptkörper - B1 - Beschichtung]]="","",VLOOKUP(Table1[[#This Row],[Hauptkörper - B1 - Beschichtung]],'DD FD'!AE:AF,2,FALSE))</f>
        <v/>
      </c>
      <c r="LJ296" s="815" t="str">
        <f>IF(Table1[[#This Row],[Hauptkörper - B1 - Beschichtung Anteil (in %)]]="","",Table1[[#This Row],[Hauptkörper - B1 - Beschichtung Anteil (in %)]])</f>
        <v/>
      </c>
      <c r="LK296" s="811" t="str">
        <f>IF(Table1[[#This Row],[Hauptkörper - B2 - Art]]="","",VLOOKUP(Table1[[#This Row],[Hauptkörper - B2 - Art]],'DD FD'!B:C,2,FALSE))</f>
        <v/>
      </c>
      <c r="LL296" s="812" t="str">
        <f>IF(Table1[[#This Row],[Hauptkörper - B2 - Fraktion]]="","",VLOOKUP(Table1[[#This Row],[Hauptkörper - B2 - Fraktion]],'DD FD'!H:J,3,FALSE))</f>
        <v/>
      </c>
      <c r="LM296" s="809" t="str">
        <f>IF(Table1[[#This Row],[Hauptkörper - B2 - Gewicht
(in G)]]="","",Table1[[#This Row],[Hauptkörper - B2 - Gewicht
(in G)]])</f>
        <v/>
      </c>
      <c r="LN296" s="809" t="str">
        <f>IF(Table1[[#This Row],[Hauptkörper - B2 - Lizenzierungs-pflichtig? (X=Ja)]]="","",Table1[[#This Row],[Hauptkörper - B2 - Lizenzierungs-pflichtig? (X=Ja)]])</f>
        <v/>
      </c>
      <c r="LO296" s="812" t="str">
        <f>IF(Table1[[#This Row],[Hauptkörper - B2 - Virgin Material]]="","",VLOOKUP(Table1[[#This Row],[Hauptkörper - B2 - Virgin Material]],'DD FD'!AJ:AK,2,FALSE))</f>
        <v/>
      </c>
      <c r="LP296" s="813" t="str">
        <f>IF(Table1[[#This Row],[Hauptkörper - B2 - Virgin Material Anteil (in %)]]="","",Table1[[#This Row],[Hauptkörper - B2 - Virgin Material Anteil (in %)]])</f>
        <v/>
      </c>
      <c r="LQ296" s="812" t="str">
        <f>IF(Table1[[#This Row],[Hauptkörper - B2 - Recyceltes Material]]="","",VLOOKUP(Table1[[#This Row],[Hauptkörper - B2 - Recyceltes Material]],'DD FD'!AL:AM,2,FALSE))</f>
        <v/>
      </c>
      <c r="LR296" s="813" t="str">
        <f>IF(Table1[[#This Row],[Hauptkörper - B2 - Recyceltes Material Anteil (in %)]]="","",Table1[[#This Row],[Hauptkörper - B2 - Recyceltes Material Anteil (in %)]])</f>
        <v/>
      </c>
      <c r="LS296" s="812" t="str">
        <f>IF(Table1[[#This Row],[Hauptkörper - B2 - Beschichtung]]="","",VLOOKUP(Table1[[#This Row],[Hauptkörper - B2 - Beschichtung]],'DD FD'!AE:AF,2,FALSE))</f>
        <v/>
      </c>
      <c r="LT296" s="815" t="str">
        <f>IF(Table1[[#This Row],[Hauptkörper - B2 - Beschichtung Anteil (in %)]]="","",Table1[[#This Row],[Hauptkörper - B2 - Beschichtung Anteil (in %)]])</f>
        <v/>
      </c>
      <c r="LU296" s="811" t="str">
        <f>IF(Table1[[#This Row],[Hauptkörper - B3 - Art]]="","",VLOOKUP(Table1[[#This Row],[Hauptkörper - B3 - Art]],'DD FD'!B:C,2,FALSE))</f>
        <v/>
      </c>
      <c r="LV296" s="812" t="str">
        <f>IF(Table1[[#This Row],[Hauptkörper - B3 - Fraktion]]="","",VLOOKUP(Table1[[#This Row],[Hauptkörper - B3 - Fraktion]],'DD FD'!H:J,3,FALSE))</f>
        <v/>
      </c>
      <c r="LW296" s="809" t="str">
        <f>IF(Table1[[#This Row],[Hauptkörper - B3 - Gewicht
(in G)]]="","",Table1[[#This Row],[Hauptkörper - B3 - Gewicht
(in G)]])</f>
        <v/>
      </c>
      <c r="LX296" s="809" t="str">
        <f>IF(Table1[[#This Row],[Hauptkörper - B3 - Lizenzierungs-pflichtig? (X=Ja)]]="","",Table1[[#This Row],[Hauptkörper - B3 - Lizenzierungs-pflichtig? (X=Ja)]])</f>
        <v/>
      </c>
      <c r="LY296" s="812" t="str">
        <f>IF(Table1[[#This Row],[Hauptkörper - B3 - Virgin Material]]="","",VLOOKUP(Table1[[#This Row],[Hauptkörper - B3 - Virgin Material]],'DD FD'!AJ:AK,2,FALSE))</f>
        <v/>
      </c>
      <c r="LZ296" s="813" t="str">
        <f>IF(Table1[[#This Row],[Hauptkörper - B3 - Virgin Material Anteil (in %)]]="","",Table1[[#This Row],[Hauptkörper - B3 - Virgin Material Anteil (in %)]])</f>
        <v/>
      </c>
      <c r="MA296" s="812" t="str">
        <f>IF(Table1[[#This Row],[Hauptkörper - B3 - Recyceltes Material]]="","",VLOOKUP(Table1[[#This Row],[Hauptkörper - B3 - Recyceltes Material]],'DD FD'!AL:AM,2,FALSE))</f>
        <v/>
      </c>
      <c r="MB296" s="813" t="str">
        <f>IF(Table1[[#This Row],[Hauptkörper - B3 - Recyceltes Material Anteil (in %)]]="","",Table1[[#This Row],[Hauptkörper - B3 - Recyceltes Material Anteil (in %)]])</f>
        <v/>
      </c>
      <c r="MC296" s="812" t="str">
        <f>IF(Table1[[#This Row],[Hauptkörper - B3 - Beschichtung]]="","",VLOOKUP(Table1[[#This Row],[Hauptkörper - B3 - Beschichtung]],'DD FD'!AE:AF,2,FALSE))</f>
        <v/>
      </c>
      <c r="MD296" s="815" t="str">
        <f>IF(Table1[[#This Row],[Hauptkörper - B3 - Beschichtung Anteil (in %)]]="","",Table1[[#This Row],[Hauptkörper - B3 - Beschichtung Anteil (in %)]])</f>
        <v/>
      </c>
      <c r="ME296" s="811" t="str">
        <f>IF(Table1[[#This Row],[Verschluss - B1 - Art]]="","",VLOOKUP(Table1[[#This Row],[Verschluss - B1 - Art]],'DD FD'!D:E,2,FALSE))</f>
        <v/>
      </c>
      <c r="MF296" s="812" t="str">
        <f>IF(Table1[[#This Row],[Verschluss - B1 - Fraktion]]="","",VLOOKUP(Table1[[#This Row],[Verschluss - B1 - Fraktion]],'DD FD'!H:J,3,FALSE))</f>
        <v/>
      </c>
      <c r="MG296" s="809" t="str">
        <f>IF(Table1[[#This Row],[Verschluss - B1 - Gewicht (in G)]]="","",Table1[[#This Row],[Verschluss - B1 - Gewicht (in G)]])</f>
        <v/>
      </c>
      <c r="MH296" s="809" t="str">
        <f>IF(Table1[[#This Row],[Verschluss - B1 - Lizenzierungs-pflichtig? (X=Ja)]]="","",Table1[[#This Row],[Verschluss - B1 - Lizenzierungs-pflichtig? (X=Ja)]])</f>
        <v/>
      </c>
      <c r="MI296" s="809" t="str">
        <f>IF(Table1[[#This Row],[Verschluss - B1 - Trennbar vom Hauptkörper? (X=Ja)]]="","",Table1[[#This Row],[Verschluss - B1 - Trennbar vom Hauptkörper? (X=Ja)]])</f>
        <v/>
      </c>
      <c r="MJ296" s="812" t="str">
        <f>IF(Table1[[#This Row],[Verschluss - B1 - Virgin Material]]="","",VLOOKUP(Table1[[#This Row],[Verschluss - B1 - Virgin Material]],'DD FD'!AJ:AK,2,FALSE))</f>
        <v/>
      </c>
      <c r="MK296" s="813" t="str">
        <f>IF(Table1[[#This Row],[Verschluss - B1 - Virgin Material Anteil (in %)]]="","",Table1[[#This Row],[Verschluss - B1 - Virgin Material Anteil (in %)]])</f>
        <v/>
      </c>
      <c r="ML296" s="812" t="str">
        <f>IF(Table1[[#This Row],[Verschluss - B1 - Recyceltes Material]]="","",VLOOKUP(Table1[[#This Row],[Verschluss - B1 - Recyceltes Material]],'DD FD'!AL:AM,2,FALSE))</f>
        <v/>
      </c>
      <c r="MM296" s="813" t="str">
        <f>IF(Table1[[#This Row],[Verschluss - B1 - Recyceltes Material Anteil (in %)]]="","",Table1[[#This Row],[Verschluss - B1 - Recyceltes Material Anteil (in %)]])</f>
        <v/>
      </c>
      <c r="MN296" s="812" t="str">
        <f>IF(Table1[[#This Row],[Verschluss - B1 - Beschichtung]]="","",VLOOKUP(Table1[[#This Row],[Verschluss - B1 - Beschichtung]],'DD FD'!AE:AF,2,FALSE))</f>
        <v/>
      </c>
      <c r="MO296" s="815" t="str">
        <f>IF(Table1[[#This Row],[Verschluss - B1 - Beschichtung Anteil (in %)]]="","",Table1[[#This Row],[Verschluss - B1 - Beschichtung Anteil (in %)]])</f>
        <v/>
      </c>
      <c r="MP296" s="811" t="str">
        <f>IF(Table1[[#This Row],[Verschluss - B2 - Art]]="","",VLOOKUP(Table1[[#This Row],[Verschluss - B2 - Art]],'DD FD'!D:E,2,FALSE))</f>
        <v/>
      </c>
      <c r="MQ296" s="812" t="str">
        <f>IF(Table1[[#This Row],[Verschluss - B2 - Fraktion]]="","",VLOOKUP(Table1[[#This Row],[Verschluss - B2 - Fraktion]],'DD FD'!H:J,3,FALSE))</f>
        <v/>
      </c>
      <c r="MR296" s="809" t="str">
        <f>IF(Table1[[#This Row],[Verschluss - B2 - Gewicht (in G)]]="","",Table1[[#This Row],[Verschluss - B2 - Gewicht (in G)]])</f>
        <v/>
      </c>
      <c r="MS296" s="809" t="str">
        <f>IF(Table1[[#This Row],[Verschluss - B2 - Lizenzierungs-pflichtig? (X=Ja)]]="","",Table1[[#This Row],[Verschluss - B2 - Lizenzierungs-pflichtig? (X=Ja)]])</f>
        <v/>
      </c>
      <c r="MT296" s="809" t="str">
        <f>IF(Table1[[#This Row],[Verschluss - B2 - Trennbar vom Hauptkörper? (X=Ja)]]="","",Table1[[#This Row],[Verschluss - B2 - Trennbar vom Hauptkörper? (X=Ja)]])</f>
        <v/>
      </c>
      <c r="MU296" s="812" t="str">
        <f>IF(Table1[[#This Row],[Verschluss - B2 - Virgin Material]]="","",VLOOKUP(Table1[[#This Row],[Verschluss - B2 - Virgin Material]],'DD FD'!AJ:AK,2,FALSE))</f>
        <v/>
      </c>
      <c r="MV296" s="813" t="str">
        <f>IF(Table1[[#This Row],[Verschluss - B2 - Virgin Material Anteil (in %)]]="","",Table1[[#This Row],[Verschluss - B2 - Virgin Material Anteil (in %)]])</f>
        <v/>
      </c>
      <c r="MW296" s="812" t="str">
        <f>IF(Table1[[#This Row],[Verschluss - B2 - Recyceltes Material]]="","",VLOOKUP(Table1[[#This Row],[Verschluss - B2 - Recyceltes Material]],'DD FD'!AL:AM,2,FALSE))</f>
        <v/>
      </c>
      <c r="MX296" s="813" t="str">
        <f>IF(Table1[[#This Row],[Verschluss - B2 - Recyceltes Material Anteil (in %)]]="","",Table1[[#This Row],[Verschluss - B2 - Recyceltes Material Anteil (in %)]])</f>
        <v/>
      </c>
      <c r="MY296" s="812" t="str">
        <f>IF(Table1[[#This Row],[Verschluss - B2 - Beschichtung]]="","",VLOOKUP(Table1[[#This Row],[Verschluss - B2 - Beschichtung]],'DD FD'!AE:AF,2,FALSE))</f>
        <v/>
      </c>
      <c r="MZ296" s="815" t="str">
        <f>IF(Table1[[#This Row],[Verschluss - B2 - Beschichtung Anteil (in %)]]="","",Table1[[#This Row],[Verschluss - B2 - Beschichtung Anteil (in %)]])</f>
        <v/>
      </c>
      <c r="NA296" s="811" t="str">
        <f>IF(Table1[[#This Row],[Verschluss - B3 - Art]]="","",VLOOKUP(Table1[[#This Row],[Verschluss - B3 - Art]],'DD FD'!D:E,2,FALSE))</f>
        <v/>
      </c>
      <c r="NB296" s="812" t="str">
        <f>IF(Table1[[#This Row],[Verschluss - B3 - Fraktion]]="","",VLOOKUP(Table1[[#This Row],[Verschluss - B3 - Fraktion]],'DD FD'!H:J,3,FALSE))</f>
        <v/>
      </c>
      <c r="NC296" s="809" t="str">
        <f>IF(Table1[[#This Row],[Verschluss - B3 - Gewicht (in G)]]="","",Table1[[#This Row],[Verschluss - B3 - Gewicht (in G)]])</f>
        <v/>
      </c>
      <c r="ND296" s="809" t="str">
        <f>IF(Table1[[#This Row],[Verschluss - B3 - Lizenzierungs-pflichtig? (X=Ja)]]="","",Table1[[#This Row],[Verschluss - B3 - Lizenzierungs-pflichtig? (X=Ja)]])</f>
        <v/>
      </c>
      <c r="NE296" s="809" t="str">
        <f>IF(Table1[[#This Row],[Verschluss - B3 - Trennbar vom Hauptkörper? (X=Ja)]]="","",Table1[[#This Row],[Verschluss - B3 - Trennbar vom Hauptkörper? (X=Ja)]])</f>
        <v/>
      </c>
      <c r="NF296" s="812" t="str">
        <f>IF(Table1[[#This Row],[Verschluss - B3 - Virgin Material]]="","",VLOOKUP(Table1[[#This Row],[Verschluss - B3 - Virgin Material]],'DD FD'!AJ:AK,2,FALSE))</f>
        <v/>
      </c>
      <c r="NG296" s="813" t="str">
        <f>IF(Table1[[#This Row],[Verschluss - B3 - Virgin Material Anteil (in %)]]="","",Table1[[#This Row],[Verschluss - B3 - Virgin Material Anteil (in %)]])</f>
        <v/>
      </c>
      <c r="NH296" s="812" t="str">
        <f>IF(Table1[[#This Row],[Verschluss - B3 - Recyceltes Material]]="","",VLOOKUP(Table1[[#This Row],[Verschluss - B3 - Recyceltes Material]],'DD FD'!AL:AM,2,FALSE))</f>
        <v/>
      </c>
      <c r="NI296" s="813" t="str">
        <f>IF(Table1[[#This Row],[Verschluss - B3 - Recyceltes Material Anteil (in %)]]="","",Table1[[#This Row],[Verschluss - B3 - Recyceltes Material Anteil (in %)]])</f>
        <v/>
      </c>
      <c r="NJ296" s="812" t="str">
        <f>IF(Table1[[#This Row],[Verschluss - B3 - Beschichtung]]="","",VLOOKUP(Table1[[#This Row],[Verschluss - B3 - Beschichtung]],'DD FD'!AE:AF,2,FALSE))</f>
        <v/>
      </c>
      <c r="NK296" s="815" t="str">
        <f>IF(Table1[[#This Row],[Verschluss - B3 - Beschichtung Anteil (in %)]]="","",Table1[[#This Row],[Verschluss - B3 - Beschichtung Anteil (in %)]])</f>
        <v/>
      </c>
      <c r="NL296" s="811" t="str">
        <f>IF(Table1[[#This Row],[Etikett - B1 - Art]]="","",VLOOKUP(Table1[[#This Row],[Etikett - B1 - Art]],'DD FD'!F:G,2,FALSE))</f>
        <v/>
      </c>
      <c r="NM296" s="812" t="str">
        <f>IF(Table1[[#This Row],[Etikett - B1 - Fraktion]]="","",VLOOKUP(Table1[[#This Row],[Etikett - B1 - Fraktion]],'DD FD'!H:J,3,FALSE))</f>
        <v/>
      </c>
      <c r="NN296" s="809" t="str">
        <f>IF(Table1[[#This Row],[Etikett - B1 - Gewicht (in G)]]="","",Table1[[#This Row],[Etikett - B1 - Gewicht (in G)]])</f>
        <v/>
      </c>
      <c r="NO296" s="809" t="str">
        <f>IF(Table1[[#This Row],[Etikett - B1 - Lizenzierungs-pflichtig? (X=Ja)]]="","",Table1[[#This Row],[Etikett - B1 - Lizenzierungs-pflichtig? (X=Ja)]])</f>
        <v/>
      </c>
      <c r="NP296" s="809" t="str">
        <f>IF(Table1[[#This Row],[Etikett - B1 - Trennbar vom Hauptkörper? (X=Ja)]]="","",Table1[[#This Row],[Etikett - B1 - Trennbar vom Hauptkörper? (X=Ja)]])</f>
        <v/>
      </c>
      <c r="NQ296" s="812" t="str">
        <f>IF(Table1[[#This Row],[Etikett - B1 - Virgin Material]]="","",VLOOKUP(Table1[[#This Row],[Etikett - B1 - Virgin Material]],'DD FD'!AJ:AK,2,FALSE))</f>
        <v/>
      </c>
      <c r="NR296" s="813" t="str">
        <f>IF(Table1[[#This Row],[Etikett - B1 - Virgin Material Anteil (in %)]]="","",Table1[[#This Row],[Etikett - B1 - Virgin Material Anteil (in %)]])</f>
        <v/>
      </c>
      <c r="NS296" s="812" t="str">
        <f>IF(Table1[[#This Row],[Etikett - B1 - Recyceltes Material]]="","",VLOOKUP(Table1[[#This Row],[Etikett - B1 - Recyceltes Material]],'DD FD'!AL:AM,2,FALSE))</f>
        <v/>
      </c>
      <c r="NT296" s="813" t="str">
        <f>IF(Table1[[#This Row],[Etikett - B1 - Recyceltes Material Anteil (in %)]]="","",Table1[[#This Row],[Etikett - B1 - Recyceltes Material Anteil (in %)]])</f>
        <v/>
      </c>
      <c r="NU296" s="812" t="str">
        <f>IF(Table1[[#This Row],[Etikett - B1 - Beschichtung]]="","",VLOOKUP(Table1[[#This Row],[Etikett - B1 - Beschichtung]],'DD FD'!AE:AF,2,FALSE))</f>
        <v/>
      </c>
      <c r="NV296" s="815" t="str">
        <f>IF(Table1[[#This Row],[Etikett - B1 - Beschichtung Anteil (in %)]]="","",Table1[[#This Row],[Etikett - B1 - Beschichtung Anteil (in %)]])</f>
        <v/>
      </c>
      <c r="NW296" s="811" t="str">
        <f>IF(Table1[[#This Row],[Etikett - B2 - Art]]="","",VLOOKUP(Table1[[#This Row],[Etikett - B2 - Art]],'DD FD'!F:G,2,FALSE))</f>
        <v/>
      </c>
      <c r="NX296" s="812" t="str">
        <f>IF(Table1[[#This Row],[Etikett - B2 - Fraktion]]="","",VLOOKUP(Table1[[#This Row],[Etikett - B2 - Fraktion]],'DD FD'!H:J,3,FALSE))</f>
        <v/>
      </c>
      <c r="NY296" s="809" t="str">
        <f>IF(Table1[[#This Row],[Etikett - B2 - Gewicht (in G)]]="","",Table1[[#This Row],[Etikett - B2 - Gewicht (in G)]])</f>
        <v/>
      </c>
      <c r="NZ296" s="809" t="str">
        <f>IF(Table1[[#This Row],[Etikett - B2 - Lizenzierungs-pflichtig? (X=Ja)]]="","",Table1[[#This Row],[Etikett - B2 - Lizenzierungs-pflichtig? (X=Ja)]])</f>
        <v/>
      </c>
      <c r="OA296" s="809" t="str">
        <f>IF(Table1[[#This Row],[Etikett - B2 - Trennbar vom Hauptkörper? (X=Ja)]]="","",Table1[[#This Row],[Etikett - B2 - Trennbar vom Hauptkörper? (X=Ja)]])</f>
        <v/>
      </c>
      <c r="OB296" s="812" t="str">
        <f>IF(Table1[[#This Row],[Etikett - B2 - Virgin Material]]="","",VLOOKUP(Table1[[#This Row],[Etikett - B2 - Virgin Material]],'DD FD'!AJ:AK,2,FALSE))</f>
        <v/>
      </c>
      <c r="OC296" s="813" t="str">
        <f>IF(Table1[[#This Row],[Etikett - B2 - Virgin Material Anteil (in %)]]="","",Table1[[#This Row],[Etikett - B2 - Virgin Material Anteil (in %)]])</f>
        <v/>
      </c>
      <c r="OD296" s="812" t="str">
        <f>IF(Table1[[#This Row],[Etikett - B2 - Recyceltes Material]]="","",VLOOKUP(Table1[[#This Row],[Etikett - B2 - Recyceltes Material]],'DD FD'!AL:AM,2,FALSE))</f>
        <v/>
      </c>
      <c r="OE296" s="813" t="str">
        <f>IF(Table1[[#This Row],[Etikett - B2 - Recyceltes Material Anteil (in %)]]="","",Table1[[#This Row],[Etikett - B2 - Recyceltes Material Anteil (in %)]])</f>
        <v/>
      </c>
      <c r="OF296" s="812" t="str">
        <f>IF(Table1[[#This Row],[Etikett - B2 - Beschichtung]]="","",VLOOKUP(Table1[[#This Row],[Etikett - B2 - Beschichtung]],'DD FD'!AE:AF,2,FALSE))</f>
        <v/>
      </c>
      <c r="OG296" s="815" t="str">
        <f>IF(Table1[[#This Row],[Etikett - B2 - Beschichtung Anteil (in %)]]="","",Table1[[#This Row],[Etikett - B2 - Beschichtung Anteil (in %)]])</f>
        <v/>
      </c>
      <c r="OH296" s="811" t="str">
        <f>IF(Table1[[#This Row],[Etikett - B3 - Art]]="","",VLOOKUP(Table1[[#This Row],[Etikett - B3 - Art]],'DD FD'!F:G,2,FALSE))</f>
        <v/>
      </c>
      <c r="OI296" s="812" t="str">
        <f>IF(Table1[[#This Row],[Etikett - B3 - Fraktion]]="","",VLOOKUP(Table1[[#This Row],[Etikett - B3 - Fraktion]],'DD FD'!H:J,3,FALSE))</f>
        <v/>
      </c>
      <c r="OJ296" s="809" t="str">
        <f>IF(Table1[[#This Row],[Etikett - B3 - Gewicht (in G)]]="","",Table1[[#This Row],[Etikett - B3 - Gewicht (in G)]])</f>
        <v/>
      </c>
      <c r="OK296" s="809" t="str">
        <f>IF(Table1[[#This Row],[Etikett - B3 - Lizenzierungs-pflichtig? (X=Ja)]]="","",Table1[[#This Row],[Etikett - B3 - Lizenzierungs-pflichtig? (X=Ja)]])</f>
        <v/>
      </c>
      <c r="OL296" s="809" t="str">
        <f>IF(Table1[[#This Row],[Etikett - B3 - Trennbar vom Hauptkörper? (X=Ja)]]="","",Table1[[#This Row],[Etikett - B3 - Trennbar vom Hauptkörper? (X=Ja)]])</f>
        <v/>
      </c>
      <c r="OM296" s="812" t="str">
        <f>IF(Table1[[#This Row],[Etikett - B3 - Virgin Material]]="","",VLOOKUP(Table1[[#This Row],[Etikett - B3 - Virgin Material]],'DD FD'!AJ:AK,2,FALSE))</f>
        <v/>
      </c>
      <c r="ON296" s="813" t="str">
        <f>IF(Table1[[#This Row],[Etikett - B3 - Virgin Material Anteil (in %)]]="","",Table1[[#This Row],[Etikett - B3 - Virgin Material Anteil (in %)]])</f>
        <v/>
      </c>
      <c r="OO296" s="812" t="str">
        <f>IF(Table1[[#This Row],[Etikett - B3 - Recyceltes Material]]="","",VLOOKUP(Table1[[#This Row],[Etikett - B3 - Recyceltes Material]],'DD FD'!AL:AM,2,FALSE))</f>
        <v/>
      </c>
      <c r="OP296" s="813" t="str">
        <f>IF(Table1[[#This Row],[Etikett - B3 - Recyceltes Material Anteil (in %)]]="","",Table1[[#This Row],[Etikett - B3 - Recyceltes Material Anteil (in %)]])</f>
        <v/>
      </c>
      <c r="OQ296" s="812" t="str">
        <f>IF(Table1[[#This Row],[Etikett - B3 - Beschichtung]]="","",VLOOKUP(Table1[[#This Row],[Etikett - B3 - Beschichtung]],'DD FD'!AE:AF,2,FALSE))</f>
        <v/>
      </c>
      <c r="OR296" s="861" t="str">
        <f>IF(Table1[[#This Row],[Etikett - B3 - Beschichtung Anteil (in %)]]="","",Table1[[#This Row],[Etikett - B3 - Beschichtung Anteil (in %)]])</f>
        <v/>
      </c>
      <c r="OS296" s="866">
        <f>ROUNDUP(SUM(
IF(AND(LB296='DD FD'!$J$7,LD296='DD FD'!$AI$3),LC296,0),
IF(AND(LL296='DD FD'!$J$7,LN296='DD FD'!$AI$3),LM296,0),
IF(AND(LV296='DD FD'!$J$7,LX296='DD FD'!$AI$3),LW296,0),
IF(AND(MF296='DD FD'!$J$7,MH296='DD FD'!$AI$3),MG296,0),
IF(AND(MQ296='DD FD'!$J$7,MS296='DD FD'!$AI$3),MR296,0),
IF(AND(NB296='DD FD'!$J$7,ND296='DD FD'!$AI$3),NC296,0),
IF(AND(NM296='DD FD'!$J$7,NO296='DD FD'!$AI$3),NN296,0),
IF(AND(NX296='DD FD'!$J$7,NZ296='DD FD'!$AI$3),NY296,0),
IF(AND(OI296='DD FD'!$J$7,OK296='DD FD'!$AI$3),OJ296,0),
),2)</f>
        <v>0</v>
      </c>
      <c r="OT296" s="865">
        <f>ROUNDUP(SUM(
IF(AND(LB296='DD FD'!$J$6,LD296='DD FD'!$AI$3),LC296,0),
IF(AND(LL296='DD FD'!$J$6,LN296='DD FD'!$AI$3),LM296,0),
IF(AND(LV296='DD FD'!$J$6,LX296='DD FD'!$AI$3),LW296,0),
IF(AND(MF296='DD FD'!$J$6,MH296='DD FD'!$AI$3),MG296,0),
IF(AND(MQ296='DD FD'!$J$6,MS296='DD FD'!$AI$3),MR296,0),
IF(AND(NB296='DD FD'!$J$6,ND296='DD FD'!$AI$3),NC296,0),
IF(AND(NM296='DD FD'!$J$6,NO296='DD FD'!$AI$3),NN296,0),
IF(AND(NX296='DD FD'!$J$6,NZ296='DD FD'!$AI$3),NY296,0),
IF(AND(OI296='DD FD'!$J$6,OK296='DD FD'!$AI$3),OJ296,0),
),2)</f>
        <v>0</v>
      </c>
      <c r="OU296" s="865">
        <f>ROUNDUP(SUM(
IF(AND(LB296='DD FD'!$J$10,LD296='DD FD'!$AI$3),LC296,0),
IF(AND(LL296='DD FD'!$J$10,LN296='DD FD'!$AI$3),LM296,0),
IF(AND(LV296='DD FD'!$J$10,LX296='DD FD'!$AI$3),LW296,0),
IF(AND(MF296='DD FD'!$J$10,MH296='DD FD'!$AI$3),MG296,0),
IF(AND(MQ296='DD FD'!$J$10,MS296='DD FD'!$AI$3),MR296,0),
IF(AND(NB296='DD FD'!$J$10,ND296='DD FD'!$AI$3),NC296,0),
IF(AND(NM296='DD FD'!$J$10,NO296='DD FD'!$AI$3),NN296,0),
IF(AND(NX296='DD FD'!$J$10,NZ296='DD FD'!$AI$3),NY296,0),
IF(AND(OI296='DD FD'!$J$10,OK296='DD FD'!$AI$3),OJ296,0),
),2)</f>
        <v>0</v>
      </c>
      <c r="OV296" s="865">
        <f>ROUNDUP(SUM(
IF(AND(LB296='DD FD'!$J$8,LD296='DD FD'!$AI$3),LC296,0),
IF(AND(LL296='DD FD'!$J$8,LN296='DD FD'!$AI$3),LM296,0),
IF(AND(LV296='DD FD'!$J$8,LX296='DD FD'!$AI$3),LW296,0),
IF(AND(MF296='DD FD'!$J$8,MH296='DD FD'!$AI$3),MG296,0),
IF(AND(MQ296='DD FD'!$J$8,MS296='DD FD'!$AI$3),MR296,0),
IF(AND(NB296='DD FD'!$J$8,ND296='DD FD'!$AI$3),NC296,0),
IF(AND(NM296='DD FD'!$J$8,NO296='DD FD'!$AI$3),NN296,0),
IF(AND(NX296='DD FD'!$J$8,NZ296='DD FD'!$AI$3),NY296,0),
IF(AND(OI296='DD FD'!$J$8,OK296='DD FD'!$AI$3),OJ296,0),
),2)</f>
        <v>0</v>
      </c>
      <c r="OW296" s="865">
        <f>ROUNDUP(SUM(
IF(AND(LB296='DD FD'!$J$5,LD296='DD FD'!$AI$3),LC296,0),
IF(AND(LL296='DD FD'!$J$5,LN296='DD FD'!$AI$3),LM296,0),
IF(AND(LV296='DD FD'!$J$5,LX296='DD FD'!$AI$3),LW296,0),
IF(AND(MF296='DD FD'!$J$5,MH296='DD FD'!$AI$3),MG296,0),
IF(AND(MQ296='DD FD'!$J$5,MS296='DD FD'!$AI$3),MR296,0),
IF(AND(NB296='DD FD'!$J$5,ND296='DD FD'!$AI$3),NC296,0),
IF(AND(NM296='DD FD'!$J$5,NO296='DD FD'!$AI$3),NN296,0),
IF(AND(NX296='DD FD'!$J$5,NZ296='DD FD'!$AI$3),NY296,0),
IF(AND(OI296='DD FD'!$J$5,OK296='DD FD'!$AI$3),OJ296,0),
),2)</f>
        <v>0</v>
      </c>
      <c r="OX296" s="865">
        <f>ROUNDUP(SUM(
IF(AND(LB296='DD FD'!$J$9,LD296='DD FD'!$AI$3),LC296,0),
IF(AND(LL296='DD FD'!$J$9,LN296='DD FD'!$AI$3),LM296,0),
IF(AND(LV296='DD FD'!$J$9,LX296='DD FD'!$AI$3),LW296,0),
IF(AND(MF296='DD FD'!$J$9,MH296='DD FD'!$AI$3),MG296,0),
IF(AND(MQ296='DD FD'!$J$9,MS296='DD FD'!$AI$3),MR296,0),
IF(AND(NB296='DD FD'!$J$9,ND296='DD FD'!$AI$3),NC296,0),
IF(AND(NM296='DD FD'!$J$9,NO296='DD FD'!$AI$3),NN296,0),
IF(AND(NX296='DD FD'!$J$9,NZ296='DD FD'!$AI$3),NY296,0),
IF(AND(OI296='DD FD'!$J$9,OK296='DD FD'!$AI$3),OJ296,0),
),2)</f>
        <v>0</v>
      </c>
      <c r="OY296" s="865">
        <f>ROUNDUP(SUM(
IF(AND(LB296='DD FD'!$J$4,LD296='DD FD'!$AI$3),LC296,0),
IF(AND(LL296='DD FD'!$J$4,LN296='DD FD'!$AI$3),LM296,0),
IF(AND(LV296='DD FD'!$J$4,LX296='DD FD'!$AI$3),LW296,0),
IF(AND(MF296='DD FD'!$J$4,MH296='DD FD'!$AI$3),MG296,0),
IF(AND(MQ296='DD FD'!$J$4,MS296='DD FD'!$AI$3),MR296,0),
IF(AND(NB296='DD FD'!$J$4,ND296='DD FD'!$AI$3),NC296,0),
IF(AND(NM296='DD FD'!$J$4,NO296='DD FD'!$AI$3),NN296,0),
IF(AND(NX296='DD FD'!$J$4,NZ296='DD FD'!$AI$3),NY296,0),
IF(AND(OI296='DD FD'!$J$4,OK296='DD FD'!$AI$3),OJ296,0),
),2)</f>
        <v>0</v>
      </c>
      <c r="OZ296" s="867">
        <f>ROUNDUP(SUM(
IF(AND(LB296='DD FD'!$J$11,LD296='DD FD'!$AI$3),LC296,0),
IF(AND(LL296='DD FD'!$J$11,LN296='DD FD'!$AI$3),LM296,0),
IF(AND(LV296='DD FD'!$J$11,LX296='DD FD'!$AI$3),LW296,0),
IF(AND(MF296='DD FD'!$J$11,MH296='DD FD'!$AI$3),MG296,0),
IF(AND(MQ296='DD FD'!$J$11,MS296='DD FD'!$AI$3),MR296,0),
IF(AND(NB296='DD FD'!$J$11,ND296='DD FD'!$AI$3),NC296,0),
IF(AND(NM296='DD FD'!$J$11,NO296='DD FD'!$AI$3),NN296,0),
IF(AND(NX296='DD FD'!$J$11,NZ296='DD FD'!$AI$3),NY296,0),
IF(AND(OI296='DD FD'!$J$11,OK296='DD FD'!$AI$3),OJ296,0),
),2)</f>
        <v>0</v>
      </c>
    </row>
    <row r="297" spans="1:416">
      <c r="A297" s="663"/>
      <c r="B297" s="182"/>
      <c r="C297" s="282"/>
      <c r="D297" s="282"/>
      <c r="E297" s="183"/>
      <c r="F297" s="355"/>
      <c r="G297" s="359"/>
      <c r="H297" s="664"/>
      <c r="I297" s="173"/>
      <c r="J297" s="161" t="str">
        <f t="shared" si="108"/>
        <v/>
      </c>
      <c r="K297" s="633" t="str">
        <f t="shared" si="125"/>
        <v/>
      </c>
      <c r="L297" s="636"/>
      <c r="M297" s="124" t="str">
        <f t="shared" si="126"/>
        <v/>
      </c>
      <c r="N297" s="125" t="str">
        <f t="shared" si="109"/>
        <v/>
      </c>
      <c r="O297" s="175"/>
      <c r="P297" s="175"/>
      <c r="Q297" s="126" t="str">
        <f t="shared" si="127"/>
        <v/>
      </c>
      <c r="R297" s="184"/>
      <c r="S297" s="184"/>
      <c r="T297" s="182"/>
      <c r="U297" s="182"/>
      <c r="V297" s="182"/>
      <c r="W297" s="358"/>
      <c r="X297" s="182"/>
      <c r="Y297" s="183"/>
      <c r="Z297" s="123"/>
      <c r="AA297" s="176"/>
      <c r="AB297" s="176"/>
      <c r="AC297" s="176"/>
      <c r="AD297" s="176"/>
      <c r="AE297" s="176"/>
      <c r="AF297" s="176"/>
      <c r="AG297" s="127" t="str">
        <f t="shared" si="128"/>
        <v/>
      </c>
      <c r="AH297" s="127" t="str">
        <f t="shared" si="129"/>
        <v/>
      </c>
      <c r="AI297" s="370"/>
      <c r="AJ297" s="635"/>
      <c r="AK297" s="619" t="str">
        <f t="shared" si="130"/>
        <v/>
      </c>
      <c r="AL297" s="124" t="str">
        <f t="shared" si="110"/>
        <v/>
      </c>
      <c r="AM297" s="124" t="str">
        <f t="shared" si="111"/>
        <v/>
      </c>
      <c r="AN297" s="124" t="str">
        <f t="shared" si="112"/>
        <v/>
      </c>
      <c r="AO297" s="124" t="str">
        <f t="shared" si="113"/>
        <v/>
      </c>
      <c r="AP297" s="184"/>
      <c r="AQ297" s="182"/>
      <c r="AR297" s="182"/>
      <c r="AS297" s="182"/>
      <c r="AT297" s="182"/>
      <c r="AU297" s="127" t="str">
        <f t="shared" si="114"/>
        <v/>
      </c>
      <c r="AV297" s="354"/>
      <c r="AW297" s="127" t="str">
        <f t="shared" si="115"/>
        <v/>
      </c>
      <c r="AX297" s="144" t="str">
        <f t="shared" si="116"/>
        <v/>
      </c>
      <c r="AY297" s="182"/>
      <c r="AZ297" s="23"/>
      <c r="BA297" s="23"/>
      <c r="BB297" s="183"/>
      <c r="BC297" s="622"/>
      <c r="BD297" s="649" t="str">
        <f t="shared" si="131"/>
        <v/>
      </c>
      <c r="BE297" s="354"/>
      <c r="BF297" s="192" t="str">
        <f t="shared" si="132"/>
        <v/>
      </c>
      <c r="BG297" s="159"/>
      <c r="BH297" s="159"/>
      <c r="BI297" s="182"/>
      <c r="BJ297" s="194"/>
      <c r="BK297" s="194"/>
      <c r="BL297" s="194"/>
      <c r="BM297" s="127" t="str">
        <f t="shared" si="117"/>
        <v/>
      </c>
      <c r="BN297" s="194"/>
      <c r="BO297" s="178" t="str">
        <f t="shared" si="118"/>
        <v/>
      </c>
      <c r="BP297" s="191"/>
      <c r="BQ297" s="182"/>
      <c r="BR297" s="23"/>
      <c r="BS297" s="23"/>
      <c r="BT297" s="23"/>
      <c r="BU297" s="651"/>
      <c r="BV297" s="647"/>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633" t="str">
        <f t="shared" si="133"/>
        <v/>
      </c>
      <c r="DY297" s="736"/>
      <c r="DZ297" s="334"/>
      <c r="EA297" s="736"/>
      <c r="EB297" s="197"/>
      <c r="EC297" s="194"/>
      <c r="ED297" s="197"/>
      <c r="EE297" s="197"/>
      <c r="EF297" s="194"/>
      <c r="EG297" s="194"/>
      <c r="EH297" s="194"/>
      <c r="EI297" s="123" t="str">
        <f t="shared" si="119"/>
        <v/>
      </c>
      <c r="EJ297" s="194"/>
      <c r="EK297" s="620" t="str">
        <f t="shared" si="120"/>
        <v/>
      </c>
      <c r="EL297" s="756"/>
      <c r="EM297" s="620" t="str">
        <f t="shared" si="134"/>
        <v/>
      </c>
      <c r="EN297" s="733"/>
      <c r="EO297" s="163"/>
      <c r="EP297" s="163"/>
      <c r="EQ297" s="163"/>
      <c r="ER297" s="163"/>
      <c r="ES297" s="163"/>
      <c r="ET297" s="163"/>
      <c r="EU297" s="163"/>
      <c r="EV297" s="163"/>
      <c r="EW297" s="163"/>
      <c r="EX297" s="163"/>
      <c r="EY297" s="163"/>
      <c r="EZ297" s="163"/>
      <c r="FA297" s="163"/>
      <c r="FB297" s="163"/>
      <c r="FC297" s="742"/>
      <c r="FD297" s="648" t="str">
        <f t="shared" si="121"/>
        <v/>
      </c>
      <c r="FE297" s="183"/>
      <c r="FF297" s="201"/>
      <c r="FG297" s="201"/>
      <c r="FH297" s="201"/>
      <c r="FI297" s="201"/>
      <c r="FJ297" s="201"/>
      <c r="FK297" s="201"/>
      <c r="FL297" s="182"/>
      <c r="FM297" s="182"/>
      <c r="FN297" s="334"/>
      <c r="FO297" s="123" t="str">
        <f t="shared" si="122"/>
        <v/>
      </c>
      <c r="FP297" s="889" t="str">
        <f>IF(Table1[[#This Row],[Baumwollanteil (in %)]]&lt;&gt;"","05","")</f>
        <v/>
      </c>
      <c r="FQ297" s="999"/>
      <c r="FR297" s="179" t="str">
        <f t="shared" si="123"/>
        <v/>
      </c>
      <c r="FS297" s="175"/>
      <c r="FT297" s="175"/>
      <c r="FU297" s="175"/>
      <c r="FV297" s="745" t="str">
        <f t="shared" si="124"/>
        <v/>
      </c>
      <c r="FZ297" s="24"/>
      <c r="GA297" s="24"/>
      <c r="GC297" s="1010" t="str">
        <f>IF(Table1[[#This Row],[Global Trade Item Number (GTIN)]]="","",Table1[[#This Row],[Global Trade Item Number (GTIN)]])</f>
        <v/>
      </c>
      <c r="GD297" s="790" t="str">
        <f>IF(Table1[[#This Row],[WAWI-Nr./ Kreditoren-Nummer
(ASDV)]]&lt;&gt;"",Table1[[#This Row],[WAWI-Nr./ Kreditoren-Nummer
(ASDV)]],"")</f>
        <v/>
      </c>
      <c r="GE297" s="190"/>
      <c r="GF297" s="790" t="str">
        <f>IF(Table1[[#This Row],[Gültig ab (Datum)]]&lt;&gt;"","31.12.9999","")</f>
        <v/>
      </c>
      <c r="GG297" s="190"/>
      <c r="GH297" s="190"/>
      <c r="GI297" s="616"/>
      <c r="GJ297" s="765"/>
      <c r="GK297" s="763"/>
      <c r="GL297" s="617"/>
      <c r="GM297" s="617"/>
      <c r="GN297" s="617"/>
      <c r="GO297" s="617"/>
      <c r="GP297" s="617"/>
      <c r="GQ297" s="775"/>
      <c r="GR297" s="771"/>
      <c r="GS297" s="159"/>
      <c r="GT297" s="610"/>
      <c r="GU297" s="610"/>
      <c r="GV297" s="610"/>
      <c r="GW297" s="610"/>
      <c r="GX297" s="610"/>
      <c r="GY297" s="610"/>
      <c r="GZ297" s="610"/>
      <c r="HA297" s="610"/>
      <c r="HB297" s="771"/>
      <c r="HC297" s="610"/>
      <c r="HD297" s="610"/>
      <c r="HE297" s="610"/>
      <c r="HF297" s="610"/>
      <c r="HG297" s="610"/>
      <c r="HH297" s="610"/>
      <c r="HI297" s="610"/>
      <c r="HJ297" s="610"/>
      <c r="HK297" s="610"/>
      <c r="HL297" s="771"/>
      <c r="HM297" s="610"/>
      <c r="HN297" s="610"/>
      <c r="HO297" s="610"/>
      <c r="HP297" s="610"/>
      <c r="HQ297" s="610"/>
      <c r="HR297" s="610"/>
      <c r="HS297" s="610"/>
      <c r="HT297" s="610"/>
      <c r="HU297" s="610"/>
      <c r="HV297" s="771"/>
      <c r="HW297" s="610"/>
      <c r="HX297" s="610"/>
      <c r="HY297" s="610"/>
      <c r="HZ297" s="610"/>
      <c r="IA297" s="610"/>
      <c r="IB297" s="610"/>
      <c r="IC297" s="610"/>
      <c r="ID297" s="610"/>
      <c r="IE297" s="610"/>
      <c r="IF297" s="610"/>
      <c r="IG297" s="771"/>
      <c r="IH297" s="610"/>
      <c r="II297" s="610"/>
      <c r="IJ297" s="610"/>
      <c r="IK297" s="610"/>
      <c r="IL297" s="610"/>
      <c r="IM297" s="610"/>
      <c r="IN297" s="610"/>
      <c r="IO297" s="610"/>
      <c r="IP297" s="610"/>
      <c r="IQ297" s="610"/>
      <c r="IR297" s="771"/>
      <c r="IS297" s="610"/>
      <c r="IT297" s="610"/>
      <c r="IU297" s="610"/>
      <c r="IV297" s="610"/>
      <c r="IW297" s="610"/>
      <c r="IX297" s="610"/>
      <c r="IY297" s="610"/>
      <c r="IZ297" s="610"/>
      <c r="JA297" s="610"/>
      <c r="JB297" s="610"/>
      <c r="JC297" s="771"/>
      <c r="JD297" s="610"/>
      <c r="JE297" s="610"/>
      <c r="JF297" s="610"/>
      <c r="JG297" s="610"/>
      <c r="JH297" s="610"/>
      <c r="JI297" s="610"/>
      <c r="JJ297" s="610"/>
      <c r="JK297" s="610"/>
      <c r="JL297" s="610"/>
      <c r="JM297" s="827"/>
      <c r="JN297" s="771"/>
      <c r="JO297" s="610"/>
      <c r="JP297" s="610"/>
      <c r="JQ297" s="610"/>
      <c r="JR297" s="610"/>
      <c r="JS297" s="610"/>
      <c r="JT297" s="610"/>
      <c r="JU297" s="610"/>
      <c r="JV297" s="610"/>
      <c r="JW297" s="610"/>
      <c r="JX297" s="610"/>
      <c r="JY297" s="771"/>
      <c r="JZ297" s="610"/>
      <c r="KA297" s="610"/>
      <c r="KB297" s="610"/>
      <c r="KC297" s="610"/>
      <c r="KD297" s="610"/>
      <c r="KE297" s="610"/>
      <c r="KF297" s="610"/>
      <c r="KG297" s="610"/>
      <c r="KH297" s="610"/>
      <c r="KI297" s="610"/>
      <c r="KL297" s="803" t="str">
        <f>IF(Table1[[#This Row],[GTIN]]&lt;&gt;"",Table1[[#This Row],[GTIN]],"")</f>
        <v/>
      </c>
      <c r="KM297" s="804" t="str">
        <f>Table1[[#This Row],[Kreditor]]</f>
        <v/>
      </c>
      <c r="KN297" s="805" t="str">
        <f>IF(Table1[[#This Row],[Gültig ab (Datum)]]&lt;&gt;"",Table1[[#This Row],[Gültig ab (Datum)]],"")</f>
        <v/>
      </c>
      <c r="KO297" s="805" t="str">
        <f>Table1[[#This Row],[Gültig bis]]</f>
        <v/>
      </c>
      <c r="KP297" s="818" t="str">
        <f>IF(Table1[[#This Row],[Artikel verpackt? 
(X=Ja)]]="","",Table1[[#This Row],[Artikel verpackt? 
(X=Ja)]])</f>
        <v/>
      </c>
      <c r="KQ297" s="806" t="str">
        <f>IF(Table1[[#This Row],[Verpackung recyclingfähig?
(X=Ja)]]="","",Table1[[#This Row],[Verpackung recyclingfähig?
(X=Ja)]])</f>
        <v/>
      </c>
      <c r="KR297" s="807"/>
      <c r="KS297" s="808"/>
      <c r="KT297" s="809"/>
      <c r="KU297" s="809"/>
      <c r="KV297" s="809"/>
      <c r="KW297" s="809"/>
      <c r="KX297" s="809"/>
      <c r="KY297" s="809"/>
      <c r="KZ297" s="810"/>
      <c r="LA297" s="811" t="str">
        <f>IF(Table1[[#This Row],[Hauptkörper - B1 - Art]]="","",VLOOKUP(Table1[[#This Row],[Hauptkörper - B1 - Art]],'DD FD'!B:C,2,FALSE))</f>
        <v/>
      </c>
      <c r="LB297" s="812" t="str">
        <f>IF(Table1[[#This Row],[Hauptkörper - B1 - Fraktion]]="","",VLOOKUP(Table1[[#This Row],[Hauptkörper - B1 - Fraktion]],'DD FD'!H:J,3,FALSE))</f>
        <v/>
      </c>
      <c r="LC297" s="809" t="str">
        <f>IF(Table1[[#This Row],[Hauptkörper - B1 - Gewicht
(in G)]]="","",Table1[[#This Row],[Hauptkörper - B1 - Gewicht
(in G)]])</f>
        <v/>
      </c>
      <c r="LD297" s="809" t="str">
        <f>IF(Table1[[#This Row],[Hauptkörper - B1 - Lizenzierungs-pflichtig? (X=Ja)]]="","",Table1[[#This Row],[Hauptkörper - B1 - Lizenzierungs-pflichtig? (X=Ja)]])</f>
        <v/>
      </c>
      <c r="LE297" s="812" t="str">
        <f>IF(Table1[[#This Row],[Hauptkörper - B1 - Virgin Material]]="","",VLOOKUP(Table1[[#This Row],[Hauptkörper - B1 - Virgin Material]],'DD FD'!AJ:AK,2,FALSE))</f>
        <v/>
      </c>
      <c r="LF297" s="813" t="str">
        <f>IF(Table1[[#This Row],[Hauptkörper - B1 - Virgin Material Anteil (in %)]]="","",Table1[[#This Row],[Hauptkörper - B1 - Virgin Material Anteil (in %)]])</f>
        <v/>
      </c>
      <c r="LG297" s="812" t="str">
        <f>IF(Table1[[#This Row],[Hauptkörper - B1 - Recyceltes Material]]="","",VLOOKUP(Table1[[#This Row],[Hauptkörper - B1 - Recyceltes Material]],'DD FD'!AL:AM,2,FALSE))</f>
        <v/>
      </c>
      <c r="LH297" s="813" t="str">
        <f>IF(Table1[[#This Row],[Hauptkörper - B1 - Recyceltes Material Anteil (in %)]]="","",Table1[[#This Row],[Hauptkörper - B1 - Recyceltes Material Anteil (in %)]])</f>
        <v/>
      </c>
      <c r="LI297" s="814" t="str">
        <f>IF(Table1[[#This Row],[Hauptkörper - B1 - Beschichtung]]="","",VLOOKUP(Table1[[#This Row],[Hauptkörper - B1 - Beschichtung]],'DD FD'!AE:AF,2,FALSE))</f>
        <v/>
      </c>
      <c r="LJ297" s="815" t="str">
        <f>IF(Table1[[#This Row],[Hauptkörper - B1 - Beschichtung Anteil (in %)]]="","",Table1[[#This Row],[Hauptkörper - B1 - Beschichtung Anteil (in %)]])</f>
        <v/>
      </c>
      <c r="LK297" s="811" t="str">
        <f>IF(Table1[[#This Row],[Hauptkörper - B2 - Art]]="","",VLOOKUP(Table1[[#This Row],[Hauptkörper - B2 - Art]],'DD FD'!B:C,2,FALSE))</f>
        <v/>
      </c>
      <c r="LL297" s="812" t="str">
        <f>IF(Table1[[#This Row],[Hauptkörper - B2 - Fraktion]]="","",VLOOKUP(Table1[[#This Row],[Hauptkörper - B2 - Fraktion]],'DD FD'!H:J,3,FALSE))</f>
        <v/>
      </c>
      <c r="LM297" s="809" t="str">
        <f>IF(Table1[[#This Row],[Hauptkörper - B2 - Gewicht
(in G)]]="","",Table1[[#This Row],[Hauptkörper - B2 - Gewicht
(in G)]])</f>
        <v/>
      </c>
      <c r="LN297" s="809" t="str">
        <f>IF(Table1[[#This Row],[Hauptkörper - B2 - Lizenzierungs-pflichtig? (X=Ja)]]="","",Table1[[#This Row],[Hauptkörper - B2 - Lizenzierungs-pflichtig? (X=Ja)]])</f>
        <v/>
      </c>
      <c r="LO297" s="812" t="str">
        <f>IF(Table1[[#This Row],[Hauptkörper - B2 - Virgin Material]]="","",VLOOKUP(Table1[[#This Row],[Hauptkörper - B2 - Virgin Material]],'DD FD'!AJ:AK,2,FALSE))</f>
        <v/>
      </c>
      <c r="LP297" s="813" t="str">
        <f>IF(Table1[[#This Row],[Hauptkörper - B2 - Virgin Material Anteil (in %)]]="","",Table1[[#This Row],[Hauptkörper - B2 - Virgin Material Anteil (in %)]])</f>
        <v/>
      </c>
      <c r="LQ297" s="812" t="str">
        <f>IF(Table1[[#This Row],[Hauptkörper - B2 - Recyceltes Material]]="","",VLOOKUP(Table1[[#This Row],[Hauptkörper - B2 - Recyceltes Material]],'DD FD'!AL:AM,2,FALSE))</f>
        <v/>
      </c>
      <c r="LR297" s="813" t="str">
        <f>IF(Table1[[#This Row],[Hauptkörper - B2 - Recyceltes Material Anteil (in %)]]="","",Table1[[#This Row],[Hauptkörper - B2 - Recyceltes Material Anteil (in %)]])</f>
        <v/>
      </c>
      <c r="LS297" s="812" t="str">
        <f>IF(Table1[[#This Row],[Hauptkörper - B2 - Beschichtung]]="","",VLOOKUP(Table1[[#This Row],[Hauptkörper - B2 - Beschichtung]],'DD FD'!AE:AF,2,FALSE))</f>
        <v/>
      </c>
      <c r="LT297" s="815" t="str">
        <f>IF(Table1[[#This Row],[Hauptkörper - B2 - Beschichtung Anteil (in %)]]="","",Table1[[#This Row],[Hauptkörper - B2 - Beschichtung Anteil (in %)]])</f>
        <v/>
      </c>
      <c r="LU297" s="811" t="str">
        <f>IF(Table1[[#This Row],[Hauptkörper - B3 - Art]]="","",VLOOKUP(Table1[[#This Row],[Hauptkörper - B3 - Art]],'DD FD'!B:C,2,FALSE))</f>
        <v/>
      </c>
      <c r="LV297" s="812" t="str">
        <f>IF(Table1[[#This Row],[Hauptkörper - B3 - Fraktion]]="","",VLOOKUP(Table1[[#This Row],[Hauptkörper - B3 - Fraktion]],'DD FD'!H:J,3,FALSE))</f>
        <v/>
      </c>
      <c r="LW297" s="809" t="str">
        <f>IF(Table1[[#This Row],[Hauptkörper - B3 - Gewicht
(in G)]]="","",Table1[[#This Row],[Hauptkörper - B3 - Gewicht
(in G)]])</f>
        <v/>
      </c>
      <c r="LX297" s="809" t="str">
        <f>IF(Table1[[#This Row],[Hauptkörper - B3 - Lizenzierungs-pflichtig? (X=Ja)]]="","",Table1[[#This Row],[Hauptkörper - B3 - Lizenzierungs-pflichtig? (X=Ja)]])</f>
        <v/>
      </c>
      <c r="LY297" s="812" t="str">
        <f>IF(Table1[[#This Row],[Hauptkörper - B3 - Virgin Material]]="","",VLOOKUP(Table1[[#This Row],[Hauptkörper - B3 - Virgin Material]],'DD FD'!AJ:AK,2,FALSE))</f>
        <v/>
      </c>
      <c r="LZ297" s="813" t="str">
        <f>IF(Table1[[#This Row],[Hauptkörper - B3 - Virgin Material Anteil (in %)]]="","",Table1[[#This Row],[Hauptkörper - B3 - Virgin Material Anteil (in %)]])</f>
        <v/>
      </c>
      <c r="MA297" s="812" t="str">
        <f>IF(Table1[[#This Row],[Hauptkörper - B3 - Recyceltes Material]]="","",VLOOKUP(Table1[[#This Row],[Hauptkörper - B3 - Recyceltes Material]],'DD FD'!AL:AM,2,FALSE))</f>
        <v/>
      </c>
      <c r="MB297" s="813" t="str">
        <f>IF(Table1[[#This Row],[Hauptkörper - B3 - Recyceltes Material Anteil (in %)]]="","",Table1[[#This Row],[Hauptkörper - B3 - Recyceltes Material Anteil (in %)]])</f>
        <v/>
      </c>
      <c r="MC297" s="812" t="str">
        <f>IF(Table1[[#This Row],[Hauptkörper - B3 - Beschichtung]]="","",VLOOKUP(Table1[[#This Row],[Hauptkörper - B3 - Beschichtung]],'DD FD'!AE:AF,2,FALSE))</f>
        <v/>
      </c>
      <c r="MD297" s="815" t="str">
        <f>IF(Table1[[#This Row],[Hauptkörper - B3 - Beschichtung Anteil (in %)]]="","",Table1[[#This Row],[Hauptkörper - B3 - Beschichtung Anteil (in %)]])</f>
        <v/>
      </c>
      <c r="ME297" s="811" t="str">
        <f>IF(Table1[[#This Row],[Verschluss - B1 - Art]]="","",VLOOKUP(Table1[[#This Row],[Verschluss - B1 - Art]],'DD FD'!D:E,2,FALSE))</f>
        <v/>
      </c>
      <c r="MF297" s="812" t="str">
        <f>IF(Table1[[#This Row],[Verschluss - B1 - Fraktion]]="","",VLOOKUP(Table1[[#This Row],[Verschluss - B1 - Fraktion]],'DD FD'!H:J,3,FALSE))</f>
        <v/>
      </c>
      <c r="MG297" s="809" t="str">
        <f>IF(Table1[[#This Row],[Verschluss - B1 - Gewicht (in G)]]="","",Table1[[#This Row],[Verschluss - B1 - Gewicht (in G)]])</f>
        <v/>
      </c>
      <c r="MH297" s="809" t="str">
        <f>IF(Table1[[#This Row],[Verschluss - B1 - Lizenzierungs-pflichtig? (X=Ja)]]="","",Table1[[#This Row],[Verschluss - B1 - Lizenzierungs-pflichtig? (X=Ja)]])</f>
        <v/>
      </c>
      <c r="MI297" s="809" t="str">
        <f>IF(Table1[[#This Row],[Verschluss - B1 - Trennbar vom Hauptkörper? (X=Ja)]]="","",Table1[[#This Row],[Verschluss - B1 - Trennbar vom Hauptkörper? (X=Ja)]])</f>
        <v/>
      </c>
      <c r="MJ297" s="812" t="str">
        <f>IF(Table1[[#This Row],[Verschluss - B1 - Virgin Material]]="","",VLOOKUP(Table1[[#This Row],[Verschluss - B1 - Virgin Material]],'DD FD'!AJ:AK,2,FALSE))</f>
        <v/>
      </c>
      <c r="MK297" s="813" t="str">
        <f>IF(Table1[[#This Row],[Verschluss - B1 - Virgin Material Anteil (in %)]]="","",Table1[[#This Row],[Verschluss - B1 - Virgin Material Anteil (in %)]])</f>
        <v/>
      </c>
      <c r="ML297" s="812" t="str">
        <f>IF(Table1[[#This Row],[Verschluss - B1 - Recyceltes Material]]="","",VLOOKUP(Table1[[#This Row],[Verschluss - B1 - Recyceltes Material]],'DD FD'!AL:AM,2,FALSE))</f>
        <v/>
      </c>
      <c r="MM297" s="813" t="str">
        <f>IF(Table1[[#This Row],[Verschluss - B1 - Recyceltes Material Anteil (in %)]]="","",Table1[[#This Row],[Verschluss - B1 - Recyceltes Material Anteil (in %)]])</f>
        <v/>
      </c>
      <c r="MN297" s="812" t="str">
        <f>IF(Table1[[#This Row],[Verschluss - B1 - Beschichtung]]="","",VLOOKUP(Table1[[#This Row],[Verschluss - B1 - Beschichtung]],'DD FD'!AE:AF,2,FALSE))</f>
        <v/>
      </c>
      <c r="MO297" s="815" t="str">
        <f>IF(Table1[[#This Row],[Verschluss - B1 - Beschichtung Anteil (in %)]]="","",Table1[[#This Row],[Verschluss - B1 - Beschichtung Anteil (in %)]])</f>
        <v/>
      </c>
      <c r="MP297" s="811" t="str">
        <f>IF(Table1[[#This Row],[Verschluss - B2 - Art]]="","",VLOOKUP(Table1[[#This Row],[Verschluss - B2 - Art]],'DD FD'!D:E,2,FALSE))</f>
        <v/>
      </c>
      <c r="MQ297" s="812" t="str">
        <f>IF(Table1[[#This Row],[Verschluss - B2 - Fraktion]]="","",VLOOKUP(Table1[[#This Row],[Verschluss - B2 - Fraktion]],'DD FD'!H:J,3,FALSE))</f>
        <v/>
      </c>
      <c r="MR297" s="809" t="str">
        <f>IF(Table1[[#This Row],[Verschluss - B2 - Gewicht (in G)]]="","",Table1[[#This Row],[Verschluss - B2 - Gewicht (in G)]])</f>
        <v/>
      </c>
      <c r="MS297" s="809" t="str">
        <f>IF(Table1[[#This Row],[Verschluss - B2 - Lizenzierungs-pflichtig? (X=Ja)]]="","",Table1[[#This Row],[Verschluss - B2 - Lizenzierungs-pflichtig? (X=Ja)]])</f>
        <v/>
      </c>
      <c r="MT297" s="809" t="str">
        <f>IF(Table1[[#This Row],[Verschluss - B2 - Trennbar vom Hauptkörper? (X=Ja)]]="","",Table1[[#This Row],[Verschluss - B2 - Trennbar vom Hauptkörper? (X=Ja)]])</f>
        <v/>
      </c>
      <c r="MU297" s="812" t="str">
        <f>IF(Table1[[#This Row],[Verschluss - B2 - Virgin Material]]="","",VLOOKUP(Table1[[#This Row],[Verschluss - B2 - Virgin Material]],'DD FD'!AJ:AK,2,FALSE))</f>
        <v/>
      </c>
      <c r="MV297" s="813" t="str">
        <f>IF(Table1[[#This Row],[Verschluss - B2 - Virgin Material Anteil (in %)]]="","",Table1[[#This Row],[Verschluss - B2 - Virgin Material Anteil (in %)]])</f>
        <v/>
      </c>
      <c r="MW297" s="812" t="str">
        <f>IF(Table1[[#This Row],[Verschluss - B2 - Recyceltes Material]]="","",VLOOKUP(Table1[[#This Row],[Verschluss - B2 - Recyceltes Material]],'DD FD'!AL:AM,2,FALSE))</f>
        <v/>
      </c>
      <c r="MX297" s="813" t="str">
        <f>IF(Table1[[#This Row],[Verschluss - B2 - Recyceltes Material Anteil (in %)]]="","",Table1[[#This Row],[Verschluss - B2 - Recyceltes Material Anteil (in %)]])</f>
        <v/>
      </c>
      <c r="MY297" s="812" t="str">
        <f>IF(Table1[[#This Row],[Verschluss - B2 - Beschichtung]]="","",VLOOKUP(Table1[[#This Row],[Verschluss - B2 - Beschichtung]],'DD FD'!AE:AF,2,FALSE))</f>
        <v/>
      </c>
      <c r="MZ297" s="815" t="str">
        <f>IF(Table1[[#This Row],[Verschluss - B2 - Beschichtung Anteil (in %)]]="","",Table1[[#This Row],[Verschluss - B2 - Beschichtung Anteil (in %)]])</f>
        <v/>
      </c>
      <c r="NA297" s="811" t="str">
        <f>IF(Table1[[#This Row],[Verschluss - B3 - Art]]="","",VLOOKUP(Table1[[#This Row],[Verschluss - B3 - Art]],'DD FD'!D:E,2,FALSE))</f>
        <v/>
      </c>
      <c r="NB297" s="812" t="str">
        <f>IF(Table1[[#This Row],[Verschluss - B3 - Fraktion]]="","",VLOOKUP(Table1[[#This Row],[Verschluss - B3 - Fraktion]],'DD FD'!H:J,3,FALSE))</f>
        <v/>
      </c>
      <c r="NC297" s="809" t="str">
        <f>IF(Table1[[#This Row],[Verschluss - B3 - Gewicht (in G)]]="","",Table1[[#This Row],[Verschluss - B3 - Gewicht (in G)]])</f>
        <v/>
      </c>
      <c r="ND297" s="809" t="str">
        <f>IF(Table1[[#This Row],[Verschluss - B3 - Lizenzierungs-pflichtig? (X=Ja)]]="","",Table1[[#This Row],[Verschluss - B3 - Lizenzierungs-pflichtig? (X=Ja)]])</f>
        <v/>
      </c>
      <c r="NE297" s="809" t="str">
        <f>IF(Table1[[#This Row],[Verschluss - B3 - Trennbar vom Hauptkörper? (X=Ja)]]="","",Table1[[#This Row],[Verschluss - B3 - Trennbar vom Hauptkörper? (X=Ja)]])</f>
        <v/>
      </c>
      <c r="NF297" s="812" t="str">
        <f>IF(Table1[[#This Row],[Verschluss - B3 - Virgin Material]]="","",VLOOKUP(Table1[[#This Row],[Verschluss - B3 - Virgin Material]],'DD FD'!AJ:AK,2,FALSE))</f>
        <v/>
      </c>
      <c r="NG297" s="813" t="str">
        <f>IF(Table1[[#This Row],[Verschluss - B3 - Virgin Material Anteil (in %)]]="","",Table1[[#This Row],[Verschluss - B3 - Virgin Material Anteil (in %)]])</f>
        <v/>
      </c>
      <c r="NH297" s="812" t="str">
        <f>IF(Table1[[#This Row],[Verschluss - B3 - Recyceltes Material]]="","",VLOOKUP(Table1[[#This Row],[Verschluss - B3 - Recyceltes Material]],'DD FD'!AL:AM,2,FALSE))</f>
        <v/>
      </c>
      <c r="NI297" s="813" t="str">
        <f>IF(Table1[[#This Row],[Verschluss - B3 - Recyceltes Material Anteil (in %)]]="","",Table1[[#This Row],[Verschluss - B3 - Recyceltes Material Anteil (in %)]])</f>
        <v/>
      </c>
      <c r="NJ297" s="812" t="str">
        <f>IF(Table1[[#This Row],[Verschluss - B3 - Beschichtung]]="","",VLOOKUP(Table1[[#This Row],[Verschluss - B3 - Beschichtung]],'DD FD'!AE:AF,2,FALSE))</f>
        <v/>
      </c>
      <c r="NK297" s="815" t="str">
        <f>IF(Table1[[#This Row],[Verschluss - B3 - Beschichtung Anteil (in %)]]="","",Table1[[#This Row],[Verschluss - B3 - Beschichtung Anteil (in %)]])</f>
        <v/>
      </c>
      <c r="NL297" s="811" t="str">
        <f>IF(Table1[[#This Row],[Etikett - B1 - Art]]="","",VLOOKUP(Table1[[#This Row],[Etikett - B1 - Art]],'DD FD'!F:G,2,FALSE))</f>
        <v/>
      </c>
      <c r="NM297" s="812" t="str">
        <f>IF(Table1[[#This Row],[Etikett - B1 - Fraktion]]="","",VLOOKUP(Table1[[#This Row],[Etikett - B1 - Fraktion]],'DD FD'!H:J,3,FALSE))</f>
        <v/>
      </c>
      <c r="NN297" s="809" t="str">
        <f>IF(Table1[[#This Row],[Etikett - B1 - Gewicht (in G)]]="","",Table1[[#This Row],[Etikett - B1 - Gewicht (in G)]])</f>
        <v/>
      </c>
      <c r="NO297" s="809" t="str">
        <f>IF(Table1[[#This Row],[Etikett - B1 - Lizenzierungs-pflichtig? (X=Ja)]]="","",Table1[[#This Row],[Etikett - B1 - Lizenzierungs-pflichtig? (X=Ja)]])</f>
        <v/>
      </c>
      <c r="NP297" s="809" t="str">
        <f>IF(Table1[[#This Row],[Etikett - B1 - Trennbar vom Hauptkörper? (X=Ja)]]="","",Table1[[#This Row],[Etikett - B1 - Trennbar vom Hauptkörper? (X=Ja)]])</f>
        <v/>
      </c>
      <c r="NQ297" s="812" t="str">
        <f>IF(Table1[[#This Row],[Etikett - B1 - Virgin Material]]="","",VLOOKUP(Table1[[#This Row],[Etikett - B1 - Virgin Material]],'DD FD'!AJ:AK,2,FALSE))</f>
        <v/>
      </c>
      <c r="NR297" s="813" t="str">
        <f>IF(Table1[[#This Row],[Etikett - B1 - Virgin Material Anteil (in %)]]="","",Table1[[#This Row],[Etikett - B1 - Virgin Material Anteil (in %)]])</f>
        <v/>
      </c>
      <c r="NS297" s="812" t="str">
        <f>IF(Table1[[#This Row],[Etikett - B1 - Recyceltes Material]]="","",VLOOKUP(Table1[[#This Row],[Etikett - B1 - Recyceltes Material]],'DD FD'!AL:AM,2,FALSE))</f>
        <v/>
      </c>
      <c r="NT297" s="813" t="str">
        <f>IF(Table1[[#This Row],[Etikett - B1 - Recyceltes Material Anteil (in %)]]="","",Table1[[#This Row],[Etikett - B1 - Recyceltes Material Anteil (in %)]])</f>
        <v/>
      </c>
      <c r="NU297" s="812" t="str">
        <f>IF(Table1[[#This Row],[Etikett - B1 - Beschichtung]]="","",VLOOKUP(Table1[[#This Row],[Etikett - B1 - Beschichtung]],'DD FD'!AE:AF,2,FALSE))</f>
        <v/>
      </c>
      <c r="NV297" s="815" t="str">
        <f>IF(Table1[[#This Row],[Etikett - B1 - Beschichtung Anteil (in %)]]="","",Table1[[#This Row],[Etikett - B1 - Beschichtung Anteil (in %)]])</f>
        <v/>
      </c>
      <c r="NW297" s="811" t="str">
        <f>IF(Table1[[#This Row],[Etikett - B2 - Art]]="","",VLOOKUP(Table1[[#This Row],[Etikett - B2 - Art]],'DD FD'!F:G,2,FALSE))</f>
        <v/>
      </c>
      <c r="NX297" s="812" t="str">
        <f>IF(Table1[[#This Row],[Etikett - B2 - Fraktion]]="","",VLOOKUP(Table1[[#This Row],[Etikett - B2 - Fraktion]],'DD FD'!H:J,3,FALSE))</f>
        <v/>
      </c>
      <c r="NY297" s="809" t="str">
        <f>IF(Table1[[#This Row],[Etikett - B2 - Gewicht (in G)]]="","",Table1[[#This Row],[Etikett - B2 - Gewicht (in G)]])</f>
        <v/>
      </c>
      <c r="NZ297" s="809" t="str">
        <f>IF(Table1[[#This Row],[Etikett - B2 - Lizenzierungs-pflichtig? (X=Ja)]]="","",Table1[[#This Row],[Etikett - B2 - Lizenzierungs-pflichtig? (X=Ja)]])</f>
        <v/>
      </c>
      <c r="OA297" s="809" t="str">
        <f>IF(Table1[[#This Row],[Etikett - B2 - Trennbar vom Hauptkörper? (X=Ja)]]="","",Table1[[#This Row],[Etikett - B2 - Trennbar vom Hauptkörper? (X=Ja)]])</f>
        <v/>
      </c>
      <c r="OB297" s="812" t="str">
        <f>IF(Table1[[#This Row],[Etikett - B2 - Virgin Material]]="","",VLOOKUP(Table1[[#This Row],[Etikett - B2 - Virgin Material]],'DD FD'!AJ:AK,2,FALSE))</f>
        <v/>
      </c>
      <c r="OC297" s="813" t="str">
        <f>IF(Table1[[#This Row],[Etikett - B2 - Virgin Material Anteil (in %)]]="","",Table1[[#This Row],[Etikett - B2 - Virgin Material Anteil (in %)]])</f>
        <v/>
      </c>
      <c r="OD297" s="812" t="str">
        <f>IF(Table1[[#This Row],[Etikett - B2 - Recyceltes Material]]="","",VLOOKUP(Table1[[#This Row],[Etikett - B2 - Recyceltes Material]],'DD FD'!AL:AM,2,FALSE))</f>
        <v/>
      </c>
      <c r="OE297" s="813" t="str">
        <f>IF(Table1[[#This Row],[Etikett - B2 - Recyceltes Material Anteil (in %)]]="","",Table1[[#This Row],[Etikett - B2 - Recyceltes Material Anteil (in %)]])</f>
        <v/>
      </c>
      <c r="OF297" s="812" t="str">
        <f>IF(Table1[[#This Row],[Etikett - B2 - Beschichtung]]="","",VLOOKUP(Table1[[#This Row],[Etikett - B2 - Beschichtung]],'DD FD'!AE:AF,2,FALSE))</f>
        <v/>
      </c>
      <c r="OG297" s="815" t="str">
        <f>IF(Table1[[#This Row],[Etikett - B2 - Beschichtung Anteil (in %)]]="","",Table1[[#This Row],[Etikett - B2 - Beschichtung Anteil (in %)]])</f>
        <v/>
      </c>
      <c r="OH297" s="811" t="str">
        <f>IF(Table1[[#This Row],[Etikett - B3 - Art]]="","",VLOOKUP(Table1[[#This Row],[Etikett - B3 - Art]],'DD FD'!F:G,2,FALSE))</f>
        <v/>
      </c>
      <c r="OI297" s="812" t="str">
        <f>IF(Table1[[#This Row],[Etikett - B3 - Fraktion]]="","",VLOOKUP(Table1[[#This Row],[Etikett - B3 - Fraktion]],'DD FD'!H:J,3,FALSE))</f>
        <v/>
      </c>
      <c r="OJ297" s="809" t="str">
        <f>IF(Table1[[#This Row],[Etikett - B3 - Gewicht (in G)]]="","",Table1[[#This Row],[Etikett - B3 - Gewicht (in G)]])</f>
        <v/>
      </c>
      <c r="OK297" s="809" t="str">
        <f>IF(Table1[[#This Row],[Etikett - B3 - Lizenzierungs-pflichtig? (X=Ja)]]="","",Table1[[#This Row],[Etikett - B3 - Lizenzierungs-pflichtig? (X=Ja)]])</f>
        <v/>
      </c>
      <c r="OL297" s="809" t="str">
        <f>IF(Table1[[#This Row],[Etikett - B3 - Trennbar vom Hauptkörper? (X=Ja)]]="","",Table1[[#This Row],[Etikett - B3 - Trennbar vom Hauptkörper? (X=Ja)]])</f>
        <v/>
      </c>
      <c r="OM297" s="812" t="str">
        <f>IF(Table1[[#This Row],[Etikett - B3 - Virgin Material]]="","",VLOOKUP(Table1[[#This Row],[Etikett - B3 - Virgin Material]],'DD FD'!AJ:AK,2,FALSE))</f>
        <v/>
      </c>
      <c r="ON297" s="813" t="str">
        <f>IF(Table1[[#This Row],[Etikett - B3 - Virgin Material Anteil (in %)]]="","",Table1[[#This Row],[Etikett - B3 - Virgin Material Anteil (in %)]])</f>
        <v/>
      </c>
      <c r="OO297" s="812" t="str">
        <f>IF(Table1[[#This Row],[Etikett - B3 - Recyceltes Material]]="","",VLOOKUP(Table1[[#This Row],[Etikett - B3 - Recyceltes Material]],'DD FD'!AL:AM,2,FALSE))</f>
        <v/>
      </c>
      <c r="OP297" s="813" t="str">
        <f>IF(Table1[[#This Row],[Etikett - B3 - Recyceltes Material Anteil (in %)]]="","",Table1[[#This Row],[Etikett - B3 - Recyceltes Material Anteil (in %)]])</f>
        <v/>
      </c>
      <c r="OQ297" s="812" t="str">
        <f>IF(Table1[[#This Row],[Etikett - B3 - Beschichtung]]="","",VLOOKUP(Table1[[#This Row],[Etikett - B3 - Beschichtung]],'DD FD'!AE:AF,2,FALSE))</f>
        <v/>
      </c>
      <c r="OR297" s="861" t="str">
        <f>IF(Table1[[#This Row],[Etikett - B3 - Beschichtung Anteil (in %)]]="","",Table1[[#This Row],[Etikett - B3 - Beschichtung Anteil (in %)]])</f>
        <v/>
      </c>
      <c r="OS297" s="866">
        <f>ROUNDUP(SUM(
IF(AND(LB297='DD FD'!$J$7,LD297='DD FD'!$AI$3),LC297,0),
IF(AND(LL297='DD FD'!$J$7,LN297='DD FD'!$AI$3),LM297,0),
IF(AND(LV297='DD FD'!$J$7,LX297='DD FD'!$AI$3),LW297,0),
IF(AND(MF297='DD FD'!$J$7,MH297='DD FD'!$AI$3),MG297,0),
IF(AND(MQ297='DD FD'!$J$7,MS297='DD FD'!$AI$3),MR297,0),
IF(AND(NB297='DD FD'!$J$7,ND297='DD FD'!$AI$3),NC297,0),
IF(AND(NM297='DD FD'!$J$7,NO297='DD FD'!$AI$3),NN297,0),
IF(AND(NX297='DD FD'!$J$7,NZ297='DD FD'!$AI$3),NY297,0),
IF(AND(OI297='DD FD'!$J$7,OK297='DD FD'!$AI$3),OJ297,0),
),2)</f>
        <v>0</v>
      </c>
      <c r="OT297" s="865">
        <f>ROUNDUP(SUM(
IF(AND(LB297='DD FD'!$J$6,LD297='DD FD'!$AI$3),LC297,0),
IF(AND(LL297='DD FD'!$J$6,LN297='DD FD'!$AI$3),LM297,0),
IF(AND(LV297='DD FD'!$J$6,LX297='DD FD'!$AI$3),LW297,0),
IF(AND(MF297='DD FD'!$J$6,MH297='DD FD'!$AI$3),MG297,0),
IF(AND(MQ297='DD FD'!$J$6,MS297='DD FD'!$AI$3),MR297,0),
IF(AND(NB297='DD FD'!$J$6,ND297='DD FD'!$AI$3),NC297,0),
IF(AND(NM297='DD FD'!$J$6,NO297='DD FD'!$AI$3),NN297,0),
IF(AND(NX297='DD FD'!$J$6,NZ297='DD FD'!$AI$3),NY297,0),
IF(AND(OI297='DD FD'!$J$6,OK297='DD FD'!$AI$3),OJ297,0),
),2)</f>
        <v>0</v>
      </c>
      <c r="OU297" s="865">
        <f>ROUNDUP(SUM(
IF(AND(LB297='DD FD'!$J$10,LD297='DD FD'!$AI$3),LC297,0),
IF(AND(LL297='DD FD'!$J$10,LN297='DD FD'!$AI$3),LM297,0),
IF(AND(LV297='DD FD'!$J$10,LX297='DD FD'!$AI$3),LW297,0),
IF(AND(MF297='DD FD'!$J$10,MH297='DD FD'!$AI$3),MG297,0),
IF(AND(MQ297='DD FD'!$J$10,MS297='DD FD'!$AI$3),MR297,0),
IF(AND(NB297='DD FD'!$J$10,ND297='DD FD'!$AI$3),NC297,0),
IF(AND(NM297='DD FD'!$J$10,NO297='DD FD'!$AI$3),NN297,0),
IF(AND(NX297='DD FD'!$J$10,NZ297='DD FD'!$AI$3),NY297,0),
IF(AND(OI297='DD FD'!$J$10,OK297='DD FD'!$AI$3),OJ297,0),
),2)</f>
        <v>0</v>
      </c>
      <c r="OV297" s="865">
        <f>ROUNDUP(SUM(
IF(AND(LB297='DD FD'!$J$8,LD297='DD FD'!$AI$3),LC297,0),
IF(AND(LL297='DD FD'!$J$8,LN297='DD FD'!$AI$3),LM297,0),
IF(AND(LV297='DD FD'!$J$8,LX297='DD FD'!$AI$3),LW297,0),
IF(AND(MF297='DD FD'!$J$8,MH297='DD FD'!$AI$3),MG297,0),
IF(AND(MQ297='DD FD'!$J$8,MS297='DD FD'!$AI$3),MR297,0),
IF(AND(NB297='DD FD'!$J$8,ND297='DD FD'!$AI$3),NC297,0),
IF(AND(NM297='DD FD'!$J$8,NO297='DD FD'!$AI$3),NN297,0),
IF(AND(NX297='DD FD'!$J$8,NZ297='DD FD'!$AI$3),NY297,0),
IF(AND(OI297='DD FD'!$J$8,OK297='DD FD'!$AI$3),OJ297,0),
),2)</f>
        <v>0</v>
      </c>
      <c r="OW297" s="865">
        <f>ROUNDUP(SUM(
IF(AND(LB297='DD FD'!$J$5,LD297='DD FD'!$AI$3),LC297,0),
IF(AND(LL297='DD FD'!$J$5,LN297='DD FD'!$AI$3),LM297,0),
IF(AND(LV297='DD FD'!$J$5,LX297='DD FD'!$AI$3),LW297,0),
IF(AND(MF297='DD FD'!$J$5,MH297='DD FD'!$AI$3),MG297,0),
IF(AND(MQ297='DD FD'!$J$5,MS297='DD FD'!$AI$3),MR297,0),
IF(AND(NB297='DD FD'!$J$5,ND297='DD FD'!$AI$3),NC297,0),
IF(AND(NM297='DD FD'!$J$5,NO297='DD FD'!$AI$3),NN297,0),
IF(AND(NX297='DD FD'!$J$5,NZ297='DD FD'!$AI$3),NY297,0),
IF(AND(OI297='DD FD'!$J$5,OK297='DD FD'!$AI$3),OJ297,0),
),2)</f>
        <v>0</v>
      </c>
      <c r="OX297" s="865">
        <f>ROUNDUP(SUM(
IF(AND(LB297='DD FD'!$J$9,LD297='DD FD'!$AI$3),LC297,0),
IF(AND(LL297='DD FD'!$J$9,LN297='DD FD'!$AI$3),LM297,0),
IF(AND(LV297='DD FD'!$J$9,LX297='DD FD'!$AI$3),LW297,0),
IF(AND(MF297='DD FD'!$J$9,MH297='DD FD'!$AI$3),MG297,0),
IF(AND(MQ297='DD FD'!$J$9,MS297='DD FD'!$AI$3),MR297,0),
IF(AND(NB297='DD FD'!$J$9,ND297='DD FD'!$AI$3),NC297,0),
IF(AND(NM297='DD FD'!$J$9,NO297='DD FD'!$AI$3),NN297,0),
IF(AND(NX297='DD FD'!$J$9,NZ297='DD FD'!$AI$3),NY297,0),
IF(AND(OI297='DD FD'!$J$9,OK297='DD FD'!$AI$3),OJ297,0),
),2)</f>
        <v>0</v>
      </c>
      <c r="OY297" s="865">
        <f>ROUNDUP(SUM(
IF(AND(LB297='DD FD'!$J$4,LD297='DD FD'!$AI$3),LC297,0),
IF(AND(LL297='DD FD'!$J$4,LN297='DD FD'!$AI$3),LM297,0),
IF(AND(LV297='DD FD'!$J$4,LX297='DD FD'!$AI$3),LW297,0),
IF(AND(MF297='DD FD'!$J$4,MH297='DD FD'!$AI$3),MG297,0),
IF(AND(MQ297='DD FD'!$J$4,MS297='DD FD'!$AI$3),MR297,0),
IF(AND(NB297='DD FD'!$J$4,ND297='DD FD'!$AI$3),NC297,0),
IF(AND(NM297='DD FD'!$J$4,NO297='DD FD'!$AI$3),NN297,0),
IF(AND(NX297='DD FD'!$J$4,NZ297='DD FD'!$AI$3),NY297,0),
IF(AND(OI297='DD FD'!$J$4,OK297='DD FD'!$AI$3),OJ297,0),
),2)</f>
        <v>0</v>
      </c>
      <c r="OZ297" s="867">
        <f>ROUNDUP(SUM(
IF(AND(LB297='DD FD'!$J$11,LD297='DD FD'!$AI$3),LC297,0),
IF(AND(LL297='DD FD'!$J$11,LN297='DD FD'!$AI$3),LM297,0),
IF(AND(LV297='DD FD'!$J$11,LX297='DD FD'!$AI$3),LW297,0),
IF(AND(MF297='DD FD'!$J$11,MH297='DD FD'!$AI$3),MG297,0),
IF(AND(MQ297='DD FD'!$J$11,MS297='DD FD'!$AI$3),MR297,0),
IF(AND(NB297='DD FD'!$J$11,ND297='DD FD'!$AI$3),NC297,0),
IF(AND(NM297='DD FD'!$J$11,NO297='DD FD'!$AI$3),NN297,0),
IF(AND(NX297='DD FD'!$J$11,NZ297='DD FD'!$AI$3),NY297,0),
IF(AND(OI297='DD FD'!$J$11,OK297='DD FD'!$AI$3),OJ297,0),
),2)</f>
        <v>0</v>
      </c>
    </row>
    <row r="298" spans="1:416">
      <c r="A298" s="663"/>
      <c r="B298" s="182"/>
      <c r="C298" s="282"/>
      <c r="D298" s="282"/>
      <c r="E298" s="183"/>
      <c r="F298" s="355"/>
      <c r="G298" s="359"/>
      <c r="H298" s="664"/>
      <c r="I298" s="173"/>
      <c r="J298" s="161" t="str">
        <f t="shared" si="108"/>
        <v/>
      </c>
      <c r="K298" s="633" t="str">
        <f t="shared" si="125"/>
        <v/>
      </c>
      <c r="L298" s="636"/>
      <c r="M298" s="124" t="str">
        <f t="shared" si="126"/>
        <v/>
      </c>
      <c r="N298" s="125" t="str">
        <f t="shared" si="109"/>
        <v/>
      </c>
      <c r="O298" s="175"/>
      <c r="P298" s="175"/>
      <c r="Q298" s="126" t="str">
        <f t="shared" si="127"/>
        <v/>
      </c>
      <c r="R298" s="184"/>
      <c r="S298" s="184"/>
      <c r="T298" s="182"/>
      <c r="U298" s="182"/>
      <c r="V298" s="182"/>
      <c r="W298" s="358"/>
      <c r="X298" s="182"/>
      <c r="Y298" s="183"/>
      <c r="Z298" s="123"/>
      <c r="AA298" s="176"/>
      <c r="AB298" s="176"/>
      <c r="AC298" s="176"/>
      <c r="AD298" s="176"/>
      <c r="AE298" s="176"/>
      <c r="AF298" s="176"/>
      <c r="AG298" s="127" t="str">
        <f t="shared" si="128"/>
        <v/>
      </c>
      <c r="AH298" s="127" t="str">
        <f t="shared" si="129"/>
        <v/>
      </c>
      <c r="AI298" s="370"/>
      <c r="AJ298" s="635"/>
      <c r="AK298" s="619" t="str">
        <f t="shared" si="130"/>
        <v/>
      </c>
      <c r="AL298" s="124" t="str">
        <f t="shared" si="110"/>
        <v/>
      </c>
      <c r="AM298" s="124" t="str">
        <f t="shared" si="111"/>
        <v/>
      </c>
      <c r="AN298" s="124" t="str">
        <f t="shared" si="112"/>
        <v/>
      </c>
      <c r="AO298" s="124" t="str">
        <f t="shared" si="113"/>
        <v/>
      </c>
      <c r="AP298" s="184"/>
      <c r="AQ298" s="182"/>
      <c r="AR298" s="182"/>
      <c r="AS298" s="182"/>
      <c r="AT298" s="182"/>
      <c r="AU298" s="127" t="str">
        <f t="shared" si="114"/>
        <v/>
      </c>
      <c r="AV298" s="354"/>
      <c r="AW298" s="127" t="str">
        <f t="shared" si="115"/>
        <v/>
      </c>
      <c r="AX298" s="144" t="str">
        <f t="shared" si="116"/>
        <v/>
      </c>
      <c r="AY298" s="182"/>
      <c r="AZ298" s="23"/>
      <c r="BA298" s="23"/>
      <c r="BB298" s="183"/>
      <c r="BC298" s="622"/>
      <c r="BD298" s="649" t="str">
        <f t="shared" si="131"/>
        <v/>
      </c>
      <c r="BE298" s="354"/>
      <c r="BF298" s="192" t="str">
        <f t="shared" si="132"/>
        <v/>
      </c>
      <c r="BG298" s="159"/>
      <c r="BH298" s="159"/>
      <c r="BI298" s="182"/>
      <c r="BJ298" s="194"/>
      <c r="BK298" s="194"/>
      <c r="BL298" s="194"/>
      <c r="BM298" s="127" t="str">
        <f t="shared" si="117"/>
        <v/>
      </c>
      <c r="BN298" s="194"/>
      <c r="BO298" s="178" t="str">
        <f t="shared" si="118"/>
        <v/>
      </c>
      <c r="BP298" s="191"/>
      <c r="BQ298" s="182"/>
      <c r="BR298" s="23"/>
      <c r="BS298" s="23"/>
      <c r="BT298" s="23"/>
      <c r="BU298" s="651"/>
      <c r="BV298" s="647"/>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633" t="str">
        <f t="shared" si="133"/>
        <v/>
      </c>
      <c r="DY298" s="736"/>
      <c r="DZ298" s="334"/>
      <c r="EA298" s="736"/>
      <c r="EB298" s="197"/>
      <c r="EC298" s="194"/>
      <c r="ED298" s="197"/>
      <c r="EE298" s="197"/>
      <c r="EF298" s="194"/>
      <c r="EG298" s="194"/>
      <c r="EH298" s="194"/>
      <c r="EI298" s="123" t="str">
        <f t="shared" si="119"/>
        <v/>
      </c>
      <c r="EJ298" s="194"/>
      <c r="EK298" s="620" t="str">
        <f t="shared" si="120"/>
        <v/>
      </c>
      <c r="EL298" s="756"/>
      <c r="EM298" s="620" t="str">
        <f t="shared" si="134"/>
        <v/>
      </c>
      <c r="EN298" s="733"/>
      <c r="EO298" s="163"/>
      <c r="EP298" s="163"/>
      <c r="EQ298" s="163"/>
      <c r="ER298" s="163"/>
      <c r="ES298" s="163"/>
      <c r="ET298" s="163"/>
      <c r="EU298" s="163"/>
      <c r="EV298" s="163"/>
      <c r="EW298" s="163"/>
      <c r="EX298" s="163"/>
      <c r="EY298" s="163"/>
      <c r="EZ298" s="163"/>
      <c r="FA298" s="163"/>
      <c r="FB298" s="163"/>
      <c r="FC298" s="742"/>
      <c r="FD298" s="648" t="str">
        <f t="shared" si="121"/>
        <v/>
      </c>
      <c r="FE298" s="183"/>
      <c r="FF298" s="201"/>
      <c r="FG298" s="201"/>
      <c r="FH298" s="201"/>
      <c r="FI298" s="201"/>
      <c r="FJ298" s="201"/>
      <c r="FK298" s="201"/>
      <c r="FL298" s="182"/>
      <c r="FM298" s="182"/>
      <c r="FN298" s="334"/>
      <c r="FO298" s="123" t="str">
        <f t="shared" si="122"/>
        <v/>
      </c>
      <c r="FP298" s="889" t="str">
        <f>IF(Table1[[#This Row],[Baumwollanteil (in %)]]&lt;&gt;"","05","")</f>
        <v/>
      </c>
      <c r="FQ298" s="999"/>
      <c r="FR298" s="179" t="str">
        <f t="shared" si="123"/>
        <v/>
      </c>
      <c r="FS298" s="175"/>
      <c r="FT298" s="175"/>
      <c r="FU298" s="175"/>
      <c r="FV298" s="745" t="str">
        <f t="shared" si="124"/>
        <v/>
      </c>
      <c r="FZ298" s="24"/>
      <c r="GA298" s="24"/>
      <c r="GC298" s="1010" t="str">
        <f>IF(Table1[[#This Row],[Global Trade Item Number (GTIN)]]="","",Table1[[#This Row],[Global Trade Item Number (GTIN)]])</f>
        <v/>
      </c>
      <c r="GD298" s="790" t="str">
        <f>IF(Table1[[#This Row],[WAWI-Nr./ Kreditoren-Nummer
(ASDV)]]&lt;&gt;"",Table1[[#This Row],[WAWI-Nr./ Kreditoren-Nummer
(ASDV)]],"")</f>
        <v/>
      </c>
      <c r="GE298" s="190"/>
      <c r="GF298" s="790" t="str">
        <f>IF(Table1[[#This Row],[Gültig ab (Datum)]]&lt;&gt;"","31.12.9999","")</f>
        <v/>
      </c>
      <c r="GG298" s="190"/>
      <c r="GH298" s="190"/>
      <c r="GI298" s="616"/>
      <c r="GJ298" s="765"/>
      <c r="GK298" s="763"/>
      <c r="GL298" s="617"/>
      <c r="GM298" s="617"/>
      <c r="GN298" s="617"/>
      <c r="GO298" s="617"/>
      <c r="GP298" s="617"/>
      <c r="GQ298" s="775"/>
      <c r="GR298" s="771"/>
      <c r="GS298" s="159"/>
      <c r="GT298" s="610"/>
      <c r="GU298" s="610"/>
      <c r="GV298" s="610"/>
      <c r="GW298" s="610"/>
      <c r="GX298" s="610"/>
      <c r="GY298" s="610"/>
      <c r="GZ298" s="610"/>
      <c r="HA298" s="610"/>
      <c r="HB298" s="771"/>
      <c r="HC298" s="610"/>
      <c r="HD298" s="610"/>
      <c r="HE298" s="610"/>
      <c r="HF298" s="610"/>
      <c r="HG298" s="610"/>
      <c r="HH298" s="610"/>
      <c r="HI298" s="610"/>
      <c r="HJ298" s="610"/>
      <c r="HK298" s="610"/>
      <c r="HL298" s="771"/>
      <c r="HM298" s="610"/>
      <c r="HN298" s="610"/>
      <c r="HO298" s="610"/>
      <c r="HP298" s="610"/>
      <c r="HQ298" s="610"/>
      <c r="HR298" s="610"/>
      <c r="HS298" s="610"/>
      <c r="HT298" s="610"/>
      <c r="HU298" s="610"/>
      <c r="HV298" s="771"/>
      <c r="HW298" s="610"/>
      <c r="HX298" s="610"/>
      <c r="HY298" s="610"/>
      <c r="HZ298" s="610"/>
      <c r="IA298" s="610"/>
      <c r="IB298" s="610"/>
      <c r="IC298" s="610"/>
      <c r="ID298" s="610"/>
      <c r="IE298" s="610"/>
      <c r="IF298" s="610"/>
      <c r="IG298" s="771"/>
      <c r="IH298" s="610"/>
      <c r="II298" s="610"/>
      <c r="IJ298" s="610"/>
      <c r="IK298" s="610"/>
      <c r="IL298" s="610"/>
      <c r="IM298" s="610"/>
      <c r="IN298" s="610"/>
      <c r="IO298" s="610"/>
      <c r="IP298" s="610"/>
      <c r="IQ298" s="610"/>
      <c r="IR298" s="771"/>
      <c r="IS298" s="610"/>
      <c r="IT298" s="610"/>
      <c r="IU298" s="610"/>
      <c r="IV298" s="610"/>
      <c r="IW298" s="610"/>
      <c r="IX298" s="610"/>
      <c r="IY298" s="610"/>
      <c r="IZ298" s="610"/>
      <c r="JA298" s="610"/>
      <c r="JB298" s="610"/>
      <c r="JC298" s="771"/>
      <c r="JD298" s="610"/>
      <c r="JE298" s="610"/>
      <c r="JF298" s="610"/>
      <c r="JG298" s="610"/>
      <c r="JH298" s="610"/>
      <c r="JI298" s="610"/>
      <c r="JJ298" s="610"/>
      <c r="JK298" s="610"/>
      <c r="JL298" s="610"/>
      <c r="JM298" s="827"/>
      <c r="JN298" s="771"/>
      <c r="JO298" s="610"/>
      <c r="JP298" s="610"/>
      <c r="JQ298" s="610"/>
      <c r="JR298" s="610"/>
      <c r="JS298" s="610"/>
      <c r="JT298" s="610"/>
      <c r="JU298" s="610"/>
      <c r="JV298" s="610"/>
      <c r="JW298" s="610"/>
      <c r="JX298" s="610"/>
      <c r="JY298" s="771"/>
      <c r="JZ298" s="610"/>
      <c r="KA298" s="610"/>
      <c r="KB298" s="610"/>
      <c r="KC298" s="610"/>
      <c r="KD298" s="610"/>
      <c r="KE298" s="610"/>
      <c r="KF298" s="610"/>
      <c r="KG298" s="610"/>
      <c r="KH298" s="610"/>
      <c r="KI298" s="610"/>
      <c r="KL298" s="803" t="str">
        <f>IF(Table1[[#This Row],[GTIN]]&lt;&gt;"",Table1[[#This Row],[GTIN]],"")</f>
        <v/>
      </c>
      <c r="KM298" s="804" t="str">
        <f>Table1[[#This Row],[Kreditor]]</f>
        <v/>
      </c>
      <c r="KN298" s="805" t="str">
        <f>IF(Table1[[#This Row],[Gültig ab (Datum)]]&lt;&gt;"",Table1[[#This Row],[Gültig ab (Datum)]],"")</f>
        <v/>
      </c>
      <c r="KO298" s="805" t="str">
        <f>Table1[[#This Row],[Gültig bis]]</f>
        <v/>
      </c>
      <c r="KP298" s="818" t="str">
        <f>IF(Table1[[#This Row],[Artikel verpackt? 
(X=Ja)]]="","",Table1[[#This Row],[Artikel verpackt? 
(X=Ja)]])</f>
        <v/>
      </c>
      <c r="KQ298" s="806" t="str">
        <f>IF(Table1[[#This Row],[Verpackung recyclingfähig?
(X=Ja)]]="","",Table1[[#This Row],[Verpackung recyclingfähig?
(X=Ja)]])</f>
        <v/>
      </c>
      <c r="KR298" s="807"/>
      <c r="KS298" s="808"/>
      <c r="KT298" s="809"/>
      <c r="KU298" s="809"/>
      <c r="KV298" s="809"/>
      <c r="KW298" s="809"/>
      <c r="KX298" s="809"/>
      <c r="KY298" s="809"/>
      <c r="KZ298" s="810"/>
      <c r="LA298" s="811" t="str">
        <f>IF(Table1[[#This Row],[Hauptkörper - B1 - Art]]="","",VLOOKUP(Table1[[#This Row],[Hauptkörper - B1 - Art]],'DD FD'!B:C,2,FALSE))</f>
        <v/>
      </c>
      <c r="LB298" s="812" t="str">
        <f>IF(Table1[[#This Row],[Hauptkörper - B1 - Fraktion]]="","",VLOOKUP(Table1[[#This Row],[Hauptkörper - B1 - Fraktion]],'DD FD'!H:J,3,FALSE))</f>
        <v/>
      </c>
      <c r="LC298" s="809" t="str">
        <f>IF(Table1[[#This Row],[Hauptkörper - B1 - Gewicht
(in G)]]="","",Table1[[#This Row],[Hauptkörper - B1 - Gewicht
(in G)]])</f>
        <v/>
      </c>
      <c r="LD298" s="809" t="str">
        <f>IF(Table1[[#This Row],[Hauptkörper - B1 - Lizenzierungs-pflichtig? (X=Ja)]]="","",Table1[[#This Row],[Hauptkörper - B1 - Lizenzierungs-pflichtig? (X=Ja)]])</f>
        <v/>
      </c>
      <c r="LE298" s="812" t="str">
        <f>IF(Table1[[#This Row],[Hauptkörper - B1 - Virgin Material]]="","",VLOOKUP(Table1[[#This Row],[Hauptkörper - B1 - Virgin Material]],'DD FD'!AJ:AK,2,FALSE))</f>
        <v/>
      </c>
      <c r="LF298" s="813" t="str">
        <f>IF(Table1[[#This Row],[Hauptkörper - B1 - Virgin Material Anteil (in %)]]="","",Table1[[#This Row],[Hauptkörper - B1 - Virgin Material Anteil (in %)]])</f>
        <v/>
      </c>
      <c r="LG298" s="812" t="str">
        <f>IF(Table1[[#This Row],[Hauptkörper - B1 - Recyceltes Material]]="","",VLOOKUP(Table1[[#This Row],[Hauptkörper - B1 - Recyceltes Material]],'DD FD'!AL:AM,2,FALSE))</f>
        <v/>
      </c>
      <c r="LH298" s="813" t="str">
        <f>IF(Table1[[#This Row],[Hauptkörper - B1 - Recyceltes Material Anteil (in %)]]="","",Table1[[#This Row],[Hauptkörper - B1 - Recyceltes Material Anteil (in %)]])</f>
        <v/>
      </c>
      <c r="LI298" s="814" t="str">
        <f>IF(Table1[[#This Row],[Hauptkörper - B1 - Beschichtung]]="","",VLOOKUP(Table1[[#This Row],[Hauptkörper - B1 - Beschichtung]],'DD FD'!AE:AF,2,FALSE))</f>
        <v/>
      </c>
      <c r="LJ298" s="815" t="str">
        <f>IF(Table1[[#This Row],[Hauptkörper - B1 - Beschichtung Anteil (in %)]]="","",Table1[[#This Row],[Hauptkörper - B1 - Beschichtung Anteil (in %)]])</f>
        <v/>
      </c>
      <c r="LK298" s="811" t="str">
        <f>IF(Table1[[#This Row],[Hauptkörper - B2 - Art]]="","",VLOOKUP(Table1[[#This Row],[Hauptkörper - B2 - Art]],'DD FD'!B:C,2,FALSE))</f>
        <v/>
      </c>
      <c r="LL298" s="812" t="str">
        <f>IF(Table1[[#This Row],[Hauptkörper - B2 - Fraktion]]="","",VLOOKUP(Table1[[#This Row],[Hauptkörper - B2 - Fraktion]],'DD FD'!H:J,3,FALSE))</f>
        <v/>
      </c>
      <c r="LM298" s="809" t="str">
        <f>IF(Table1[[#This Row],[Hauptkörper - B2 - Gewicht
(in G)]]="","",Table1[[#This Row],[Hauptkörper - B2 - Gewicht
(in G)]])</f>
        <v/>
      </c>
      <c r="LN298" s="809" t="str">
        <f>IF(Table1[[#This Row],[Hauptkörper - B2 - Lizenzierungs-pflichtig? (X=Ja)]]="","",Table1[[#This Row],[Hauptkörper - B2 - Lizenzierungs-pflichtig? (X=Ja)]])</f>
        <v/>
      </c>
      <c r="LO298" s="812" t="str">
        <f>IF(Table1[[#This Row],[Hauptkörper - B2 - Virgin Material]]="","",VLOOKUP(Table1[[#This Row],[Hauptkörper - B2 - Virgin Material]],'DD FD'!AJ:AK,2,FALSE))</f>
        <v/>
      </c>
      <c r="LP298" s="813" t="str">
        <f>IF(Table1[[#This Row],[Hauptkörper - B2 - Virgin Material Anteil (in %)]]="","",Table1[[#This Row],[Hauptkörper - B2 - Virgin Material Anteil (in %)]])</f>
        <v/>
      </c>
      <c r="LQ298" s="812" t="str">
        <f>IF(Table1[[#This Row],[Hauptkörper - B2 - Recyceltes Material]]="","",VLOOKUP(Table1[[#This Row],[Hauptkörper - B2 - Recyceltes Material]],'DD FD'!AL:AM,2,FALSE))</f>
        <v/>
      </c>
      <c r="LR298" s="813" t="str">
        <f>IF(Table1[[#This Row],[Hauptkörper - B2 - Recyceltes Material Anteil (in %)]]="","",Table1[[#This Row],[Hauptkörper - B2 - Recyceltes Material Anteil (in %)]])</f>
        <v/>
      </c>
      <c r="LS298" s="812" t="str">
        <f>IF(Table1[[#This Row],[Hauptkörper - B2 - Beschichtung]]="","",VLOOKUP(Table1[[#This Row],[Hauptkörper - B2 - Beschichtung]],'DD FD'!AE:AF,2,FALSE))</f>
        <v/>
      </c>
      <c r="LT298" s="815" t="str">
        <f>IF(Table1[[#This Row],[Hauptkörper - B2 - Beschichtung Anteil (in %)]]="","",Table1[[#This Row],[Hauptkörper - B2 - Beschichtung Anteil (in %)]])</f>
        <v/>
      </c>
      <c r="LU298" s="811" t="str">
        <f>IF(Table1[[#This Row],[Hauptkörper - B3 - Art]]="","",VLOOKUP(Table1[[#This Row],[Hauptkörper - B3 - Art]],'DD FD'!B:C,2,FALSE))</f>
        <v/>
      </c>
      <c r="LV298" s="812" t="str">
        <f>IF(Table1[[#This Row],[Hauptkörper - B3 - Fraktion]]="","",VLOOKUP(Table1[[#This Row],[Hauptkörper - B3 - Fraktion]],'DD FD'!H:J,3,FALSE))</f>
        <v/>
      </c>
      <c r="LW298" s="809" t="str">
        <f>IF(Table1[[#This Row],[Hauptkörper - B3 - Gewicht
(in G)]]="","",Table1[[#This Row],[Hauptkörper - B3 - Gewicht
(in G)]])</f>
        <v/>
      </c>
      <c r="LX298" s="809" t="str">
        <f>IF(Table1[[#This Row],[Hauptkörper - B3 - Lizenzierungs-pflichtig? (X=Ja)]]="","",Table1[[#This Row],[Hauptkörper - B3 - Lizenzierungs-pflichtig? (X=Ja)]])</f>
        <v/>
      </c>
      <c r="LY298" s="812" t="str">
        <f>IF(Table1[[#This Row],[Hauptkörper - B3 - Virgin Material]]="","",VLOOKUP(Table1[[#This Row],[Hauptkörper - B3 - Virgin Material]],'DD FD'!AJ:AK,2,FALSE))</f>
        <v/>
      </c>
      <c r="LZ298" s="813" t="str">
        <f>IF(Table1[[#This Row],[Hauptkörper - B3 - Virgin Material Anteil (in %)]]="","",Table1[[#This Row],[Hauptkörper - B3 - Virgin Material Anteil (in %)]])</f>
        <v/>
      </c>
      <c r="MA298" s="812" t="str">
        <f>IF(Table1[[#This Row],[Hauptkörper - B3 - Recyceltes Material]]="","",VLOOKUP(Table1[[#This Row],[Hauptkörper - B3 - Recyceltes Material]],'DD FD'!AL:AM,2,FALSE))</f>
        <v/>
      </c>
      <c r="MB298" s="813" t="str">
        <f>IF(Table1[[#This Row],[Hauptkörper - B3 - Recyceltes Material Anteil (in %)]]="","",Table1[[#This Row],[Hauptkörper - B3 - Recyceltes Material Anteil (in %)]])</f>
        <v/>
      </c>
      <c r="MC298" s="812" t="str">
        <f>IF(Table1[[#This Row],[Hauptkörper - B3 - Beschichtung]]="","",VLOOKUP(Table1[[#This Row],[Hauptkörper - B3 - Beschichtung]],'DD FD'!AE:AF,2,FALSE))</f>
        <v/>
      </c>
      <c r="MD298" s="815" t="str">
        <f>IF(Table1[[#This Row],[Hauptkörper - B3 - Beschichtung Anteil (in %)]]="","",Table1[[#This Row],[Hauptkörper - B3 - Beschichtung Anteil (in %)]])</f>
        <v/>
      </c>
      <c r="ME298" s="811" t="str">
        <f>IF(Table1[[#This Row],[Verschluss - B1 - Art]]="","",VLOOKUP(Table1[[#This Row],[Verschluss - B1 - Art]],'DD FD'!D:E,2,FALSE))</f>
        <v/>
      </c>
      <c r="MF298" s="812" t="str">
        <f>IF(Table1[[#This Row],[Verschluss - B1 - Fraktion]]="","",VLOOKUP(Table1[[#This Row],[Verschluss - B1 - Fraktion]],'DD FD'!H:J,3,FALSE))</f>
        <v/>
      </c>
      <c r="MG298" s="809" t="str">
        <f>IF(Table1[[#This Row],[Verschluss - B1 - Gewicht (in G)]]="","",Table1[[#This Row],[Verschluss - B1 - Gewicht (in G)]])</f>
        <v/>
      </c>
      <c r="MH298" s="809" t="str">
        <f>IF(Table1[[#This Row],[Verschluss - B1 - Lizenzierungs-pflichtig? (X=Ja)]]="","",Table1[[#This Row],[Verschluss - B1 - Lizenzierungs-pflichtig? (X=Ja)]])</f>
        <v/>
      </c>
      <c r="MI298" s="809" t="str">
        <f>IF(Table1[[#This Row],[Verschluss - B1 - Trennbar vom Hauptkörper? (X=Ja)]]="","",Table1[[#This Row],[Verschluss - B1 - Trennbar vom Hauptkörper? (X=Ja)]])</f>
        <v/>
      </c>
      <c r="MJ298" s="812" t="str">
        <f>IF(Table1[[#This Row],[Verschluss - B1 - Virgin Material]]="","",VLOOKUP(Table1[[#This Row],[Verschluss - B1 - Virgin Material]],'DD FD'!AJ:AK,2,FALSE))</f>
        <v/>
      </c>
      <c r="MK298" s="813" t="str">
        <f>IF(Table1[[#This Row],[Verschluss - B1 - Virgin Material Anteil (in %)]]="","",Table1[[#This Row],[Verschluss - B1 - Virgin Material Anteil (in %)]])</f>
        <v/>
      </c>
      <c r="ML298" s="812" t="str">
        <f>IF(Table1[[#This Row],[Verschluss - B1 - Recyceltes Material]]="","",VLOOKUP(Table1[[#This Row],[Verschluss - B1 - Recyceltes Material]],'DD FD'!AL:AM,2,FALSE))</f>
        <v/>
      </c>
      <c r="MM298" s="813" t="str">
        <f>IF(Table1[[#This Row],[Verschluss - B1 - Recyceltes Material Anteil (in %)]]="","",Table1[[#This Row],[Verschluss - B1 - Recyceltes Material Anteil (in %)]])</f>
        <v/>
      </c>
      <c r="MN298" s="812" t="str">
        <f>IF(Table1[[#This Row],[Verschluss - B1 - Beschichtung]]="","",VLOOKUP(Table1[[#This Row],[Verschluss - B1 - Beschichtung]],'DD FD'!AE:AF,2,FALSE))</f>
        <v/>
      </c>
      <c r="MO298" s="815" t="str">
        <f>IF(Table1[[#This Row],[Verschluss - B1 - Beschichtung Anteil (in %)]]="","",Table1[[#This Row],[Verschluss - B1 - Beschichtung Anteil (in %)]])</f>
        <v/>
      </c>
      <c r="MP298" s="811" t="str">
        <f>IF(Table1[[#This Row],[Verschluss - B2 - Art]]="","",VLOOKUP(Table1[[#This Row],[Verschluss - B2 - Art]],'DD FD'!D:E,2,FALSE))</f>
        <v/>
      </c>
      <c r="MQ298" s="812" t="str">
        <f>IF(Table1[[#This Row],[Verschluss - B2 - Fraktion]]="","",VLOOKUP(Table1[[#This Row],[Verschluss - B2 - Fraktion]],'DD FD'!H:J,3,FALSE))</f>
        <v/>
      </c>
      <c r="MR298" s="809" t="str">
        <f>IF(Table1[[#This Row],[Verschluss - B2 - Gewicht (in G)]]="","",Table1[[#This Row],[Verschluss - B2 - Gewicht (in G)]])</f>
        <v/>
      </c>
      <c r="MS298" s="809" t="str">
        <f>IF(Table1[[#This Row],[Verschluss - B2 - Lizenzierungs-pflichtig? (X=Ja)]]="","",Table1[[#This Row],[Verschluss - B2 - Lizenzierungs-pflichtig? (X=Ja)]])</f>
        <v/>
      </c>
      <c r="MT298" s="809" t="str">
        <f>IF(Table1[[#This Row],[Verschluss - B2 - Trennbar vom Hauptkörper? (X=Ja)]]="","",Table1[[#This Row],[Verschluss - B2 - Trennbar vom Hauptkörper? (X=Ja)]])</f>
        <v/>
      </c>
      <c r="MU298" s="812" t="str">
        <f>IF(Table1[[#This Row],[Verschluss - B2 - Virgin Material]]="","",VLOOKUP(Table1[[#This Row],[Verschluss - B2 - Virgin Material]],'DD FD'!AJ:AK,2,FALSE))</f>
        <v/>
      </c>
      <c r="MV298" s="813" t="str">
        <f>IF(Table1[[#This Row],[Verschluss - B2 - Virgin Material Anteil (in %)]]="","",Table1[[#This Row],[Verschluss - B2 - Virgin Material Anteil (in %)]])</f>
        <v/>
      </c>
      <c r="MW298" s="812" t="str">
        <f>IF(Table1[[#This Row],[Verschluss - B2 - Recyceltes Material]]="","",VLOOKUP(Table1[[#This Row],[Verschluss - B2 - Recyceltes Material]],'DD FD'!AL:AM,2,FALSE))</f>
        <v/>
      </c>
      <c r="MX298" s="813" t="str">
        <f>IF(Table1[[#This Row],[Verschluss - B2 - Recyceltes Material Anteil (in %)]]="","",Table1[[#This Row],[Verschluss - B2 - Recyceltes Material Anteil (in %)]])</f>
        <v/>
      </c>
      <c r="MY298" s="812" t="str">
        <f>IF(Table1[[#This Row],[Verschluss - B2 - Beschichtung]]="","",VLOOKUP(Table1[[#This Row],[Verschluss - B2 - Beschichtung]],'DD FD'!AE:AF,2,FALSE))</f>
        <v/>
      </c>
      <c r="MZ298" s="815" t="str">
        <f>IF(Table1[[#This Row],[Verschluss - B2 - Beschichtung Anteil (in %)]]="","",Table1[[#This Row],[Verschluss - B2 - Beschichtung Anteil (in %)]])</f>
        <v/>
      </c>
      <c r="NA298" s="811" t="str">
        <f>IF(Table1[[#This Row],[Verschluss - B3 - Art]]="","",VLOOKUP(Table1[[#This Row],[Verschluss - B3 - Art]],'DD FD'!D:E,2,FALSE))</f>
        <v/>
      </c>
      <c r="NB298" s="812" t="str">
        <f>IF(Table1[[#This Row],[Verschluss - B3 - Fraktion]]="","",VLOOKUP(Table1[[#This Row],[Verschluss - B3 - Fraktion]],'DD FD'!H:J,3,FALSE))</f>
        <v/>
      </c>
      <c r="NC298" s="809" t="str">
        <f>IF(Table1[[#This Row],[Verschluss - B3 - Gewicht (in G)]]="","",Table1[[#This Row],[Verschluss - B3 - Gewicht (in G)]])</f>
        <v/>
      </c>
      <c r="ND298" s="809" t="str">
        <f>IF(Table1[[#This Row],[Verschluss - B3 - Lizenzierungs-pflichtig? (X=Ja)]]="","",Table1[[#This Row],[Verschluss - B3 - Lizenzierungs-pflichtig? (X=Ja)]])</f>
        <v/>
      </c>
      <c r="NE298" s="809" t="str">
        <f>IF(Table1[[#This Row],[Verschluss - B3 - Trennbar vom Hauptkörper? (X=Ja)]]="","",Table1[[#This Row],[Verschluss - B3 - Trennbar vom Hauptkörper? (X=Ja)]])</f>
        <v/>
      </c>
      <c r="NF298" s="812" t="str">
        <f>IF(Table1[[#This Row],[Verschluss - B3 - Virgin Material]]="","",VLOOKUP(Table1[[#This Row],[Verschluss - B3 - Virgin Material]],'DD FD'!AJ:AK,2,FALSE))</f>
        <v/>
      </c>
      <c r="NG298" s="813" t="str">
        <f>IF(Table1[[#This Row],[Verschluss - B3 - Virgin Material Anteil (in %)]]="","",Table1[[#This Row],[Verschluss - B3 - Virgin Material Anteil (in %)]])</f>
        <v/>
      </c>
      <c r="NH298" s="812" t="str">
        <f>IF(Table1[[#This Row],[Verschluss - B3 - Recyceltes Material]]="","",VLOOKUP(Table1[[#This Row],[Verschluss - B3 - Recyceltes Material]],'DD FD'!AL:AM,2,FALSE))</f>
        <v/>
      </c>
      <c r="NI298" s="813" t="str">
        <f>IF(Table1[[#This Row],[Verschluss - B3 - Recyceltes Material Anteil (in %)]]="","",Table1[[#This Row],[Verschluss - B3 - Recyceltes Material Anteil (in %)]])</f>
        <v/>
      </c>
      <c r="NJ298" s="812" t="str">
        <f>IF(Table1[[#This Row],[Verschluss - B3 - Beschichtung]]="","",VLOOKUP(Table1[[#This Row],[Verschluss - B3 - Beschichtung]],'DD FD'!AE:AF,2,FALSE))</f>
        <v/>
      </c>
      <c r="NK298" s="815" t="str">
        <f>IF(Table1[[#This Row],[Verschluss - B3 - Beschichtung Anteil (in %)]]="","",Table1[[#This Row],[Verschluss - B3 - Beschichtung Anteil (in %)]])</f>
        <v/>
      </c>
      <c r="NL298" s="811" t="str">
        <f>IF(Table1[[#This Row],[Etikett - B1 - Art]]="","",VLOOKUP(Table1[[#This Row],[Etikett - B1 - Art]],'DD FD'!F:G,2,FALSE))</f>
        <v/>
      </c>
      <c r="NM298" s="812" t="str">
        <f>IF(Table1[[#This Row],[Etikett - B1 - Fraktion]]="","",VLOOKUP(Table1[[#This Row],[Etikett - B1 - Fraktion]],'DD FD'!H:J,3,FALSE))</f>
        <v/>
      </c>
      <c r="NN298" s="809" t="str">
        <f>IF(Table1[[#This Row],[Etikett - B1 - Gewicht (in G)]]="","",Table1[[#This Row],[Etikett - B1 - Gewicht (in G)]])</f>
        <v/>
      </c>
      <c r="NO298" s="809" t="str">
        <f>IF(Table1[[#This Row],[Etikett - B1 - Lizenzierungs-pflichtig? (X=Ja)]]="","",Table1[[#This Row],[Etikett - B1 - Lizenzierungs-pflichtig? (X=Ja)]])</f>
        <v/>
      </c>
      <c r="NP298" s="809" t="str">
        <f>IF(Table1[[#This Row],[Etikett - B1 - Trennbar vom Hauptkörper? (X=Ja)]]="","",Table1[[#This Row],[Etikett - B1 - Trennbar vom Hauptkörper? (X=Ja)]])</f>
        <v/>
      </c>
      <c r="NQ298" s="812" t="str">
        <f>IF(Table1[[#This Row],[Etikett - B1 - Virgin Material]]="","",VLOOKUP(Table1[[#This Row],[Etikett - B1 - Virgin Material]],'DD FD'!AJ:AK,2,FALSE))</f>
        <v/>
      </c>
      <c r="NR298" s="813" t="str">
        <f>IF(Table1[[#This Row],[Etikett - B1 - Virgin Material Anteil (in %)]]="","",Table1[[#This Row],[Etikett - B1 - Virgin Material Anteil (in %)]])</f>
        <v/>
      </c>
      <c r="NS298" s="812" t="str">
        <f>IF(Table1[[#This Row],[Etikett - B1 - Recyceltes Material]]="","",VLOOKUP(Table1[[#This Row],[Etikett - B1 - Recyceltes Material]],'DD FD'!AL:AM,2,FALSE))</f>
        <v/>
      </c>
      <c r="NT298" s="813" t="str">
        <f>IF(Table1[[#This Row],[Etikett - B1 - Recyceltes Material Anteil (in %)]]="","",Table1[[#This Row],[Etikett - B1 - Recyceltes Material Anteil (in %)]])</f>
        <v/>
      </c>
      <c r="NU298" s="812" t="str">
        <f>IF(Table1[[#This Row],[Etikett - B1 - Beschichtung]]="","",VLOOKUP(Table1[[#This Row],[Etikett - B1 - Beschichtung]],'DD FD'!AE:AF,2,FALSE))</f>
        <v/>
      </c>
      <c r="NV298" s="815" t="str">
        <f>IF(Table1[[#This Row],[Etikett - B1 - Beschichtung Anteil (in %)]]="","",Table1[[#This Row],[Etikett - B1 - Beschichtung Anteil (in %)]])</f>
        <v/>
      </c>
      <c r="NW298" s="811" t="str">
        <f>IF(Table1[[#This Row],[Etikett - B2 - Art]]="","",VLOOKUP(Table1[[#This Row],[Etikett - B2 - Art]],'DD FD'!F:G,2,FALSE))</f>
        <v/>
      </c>
      <c r="NX298" s="812" t="str">
        <f>IF(Table1[[#This Row],[Etikett - B2 - Fraktion]]="","",VLOOKUP(Table1[[#This Row],[Etikett - B2 - Fraktion]],'DD FD'!H:J,3,FALSE))</f>
        <v/>
      </c>
      <c r="NY298" s="809" t="str">
        <f>IF(Table1[[#This Row],[Etikett - B2 - Gewicht (in G)]]="","",Table1[[#This Row],[Etikett - B2 - Gewicht (in G)]])</f>
        <v/>
      </c>
      <c r="NZ298" s="809" t="str">
        <f>IF(Table1[[#This Row],[Etikett - B2 - Lizenzierungs-pflichtig? (X=Ja)]]="","",Table1[[#This Row],[Etikett - B2 - Lizenzierungs-pflichtig? (X=Ja)]])</f>
        <v/>
      </c>
      <c r="OA298" s="809" t="str">
        <f>IF(Table1[[#This Row],[Etikett - B2 - Trennbar vom Hauptkörper? (X=Ja)]]="","",Table1[[#This Row],[Etikett - B2 - Trennbar vom Hauptkörper? (X=Ja)]])</f>
        <v/>
      </c>
      <c r="OB298" s="812" t="str">
        <f>IF(Table1[[#This Row],[Etikett - B2 - Virgin Material]]="","",VLOOKUP(Table1[[#This Row],[Etikett - B2 - Virgin Material]],'DD FD'!AJ:AK,2,FALSE))</f>
        <v/>
      </c>
      <c r="OC298" s="813" t="str">
        <f>IF(Table1[[#This Row],[Etikett - B2 - Virgin Material Anteil (in %)]]="","",Table1[[#This Row],[Etikett - B2 - Virgin Material Anteil (in %)]])</f>
        <v/>
      </c>
      <c r="OD298" s="812" t="str">
        <f>IF(Table1[[#This Row],[Etikett - B2 - Recyceltes Material]]="","",VLOOKUP(Table1[[#This Row],[Etikett - B2 - Recyceltes Material]],'DD FD'!AL:AM,2,FALSE))</f>
        <v/>
      </c>
      <c r="OE298" s="813" t="str">
        <f>IF(Table1[[#This Row],[Etikett - B2 - Recyceltes Material Anteil (in %)]]="","",Table1[[#This Row],[Etikett - B2 - Recyceltes Material Anteil (in %)]])</f>
        <v/>
      </c>
      <c r="OF298" s="812" t="str">
        <f>IF(Table1[[#This Row],[Etikett - B2 - Beschichtung]]="","",VLOOKUP(Table1[[#This Row],[Etikett - B2 - Beschichtung]],'DD FD'!AE:AF,2,FALSE))</f>
        <v/>
      </c>
      <c r="OG298" s="815" t="str">
        <f>IF(Table1[[#This Row],[Etikett - B2 - Beschichtung Anteil (in %)]]="","",Table1[[#This Row],[Etikett - B2 - Beschichtung Anteil (in %)]])</f>
        <v/>
      </c>
      <c r="OH298" s="811" t="str">
        <f>IF(Table1[[#This Row],[Etikett - B3 - Art]]="","",VLOOKUP(Table1[[#This Row],[Etikett - B3 - Art]],'DD FD'!F:G,2,FALSE))</f>
        <v/>
      </c>
      <c r="OI298" s="812" t="str">
        <f>IF(Table1[[#This Row],[Etikett - B3 - Fraktion]]="","",VLOOKUP(Table1[[#This Row],[Etikett - B3 - Fraktion]],'DD FD'!H:J,3,FALSE))</f>
        <v/>
      </c>
      <c r="OJ298" s="809" t="str">
        <f>IF(Table1[[#This Row],[Etikett - B3 - Gewicht (in G)]]="","",Table1[[#This Row],[Etikett - B3 - Gewicht (in G)]])</f>
        <v/>
      </c>
      <c r="OK298" s="809" t="str">
        <f>IF(Table1[[#This Row],[Etikett - B3 - Lizenzierungs-pflichtig? (X=Ja)]]="","",Table1[[#This Row],[Etikett - B3 - Lizenzierungs-pflichtig? (X=Ja)]])</f>
        <v/>
      </c>
      <c r="OL298" s="809" t="str">
        <f>IF(Table1[[#This Row],[Etikett - B3 - Trennbar vom Hauptkörper? (X=Ja)]]="","",Table1[[#This Row],[Etikett - B3 - Trennbar vom Hauptkörper? (X=Ja)]])</f>
        <v/>
      </c>
      <c r="OM298" s="812" t="str">
        <f>IF(Table1[[#This Row],[Etikett - B3 - Virgin Material]]="","",VLOOKUP(Table1[[#This Row],[Etikett - B3 - Virgin Material]],'DD FD'!AJ:AK,2,FALSE))</f>
        <v/>
      </c>
      <c r="ON298" s="813" t="str">
        <f>IF(Table1[[#This Row],[Etikett - B3 - Virgin Material Anteil (in %)]]="","",Table1[[#This Row],[Etikett - B3 - Virgin Material Anteil (in %)]])</f>
        <v/>
      </c>
      <c r="OO298" s="812" t="str">
        <f>IF(Table1[[#This Row],[Etikett - B3 - Recyceltes Material]]="","",VLOOKUP(Table1[[#This Row],[Etikett - B3 - Recyceltes Material]],'DD FD'!AL:AM,2,FALSE))</f>
        <v/>
      </c>
      <c r="OP298" s="813" t="str">
        <f>IF(Table1[[#This Row],[Etikett - B3 - Recyceltes Material Anteil (in %)]]="","",Table1[[#This Row],[Etikett - B3 - Recyceltes Material Anteil (in %)]])</f>
        <v/>
      </c>
      <c r="OQ298" s="812" t="str">
        <f>IF(Table1[[#This Row],[Etikett - B3 - Beschichtung]]="","",VLOOKUP(Table1[[#This Row],[Etikett - B3 - Beschichtung]],'DD FD'!AE:AF,2,FALSE))</f>
        <v/>
      </c>
      <c r="OR298" s="861" t="str">
        <f>IF(Table1[[#This Row],[Etikett - B3 - Beschichtung Anteil (in %)]]="","",Table1[[#This Row],[Etikett - B3 - Beschichtung Anteil (in %)]])</f>
        <v/>
      </c>
      <c r="OS298" s="866">
        <f>ROUNDUP(SUM(
IF(AND(LB298='DD FD'!$J$7,LD298='DD FD'!$AI$3),LC298,0),
IF(AND(LL298='DD FD'!$J$7,LN298='DD FD'!$AI$3),LM298,0),
IF(AND(LV298='DD FD'!$J$7,LX298='DD FD'!$AI$3),LW298,0),
IF(AND(MF298='DD FD'!$J$7,MH298='DD FD'!$AI$3),MG298,0),
IF(AND(MQ298='DD FD'!$J$7,MS298='DD FD'!$AI$3),MR298,0),
IF(AND(NB298='DD FD'!$J$7,ND298='DD FD'!$AI$3),NC298,0),
IF(AND(NM298='DD FD'!$J$7,NO298='DD FD'!$AI$3),NN298,0),
IF(AND(NX298='DD FD'!$J$7,NZ298='DD FD'!$AI$3),NY298,0),
IF(AND(OI298='DD FD'!$J$7,OK298='DD FD'!$AI$3),OJ298,0),
),2)</f>
        <v>0</v>
      </c>
      <c r="OT298" s="865">
        <f>ROUNDUP(SUM(
IF(AND(LB298='DD FD'!$J$6,LD298='DD FD'!$AI$3),LC298,0),
IF(AND(LL298='DD FD'!$J$6,LN298='DD FD'!$AI$3),LM298,0),
IF(AND(LV298='DD FD'!$J$6,LX298='DD FD'!$AI$3),LW298,0),
IF(AND(MF298='DD FD'!$J$6,MH298='DD FD'!$AI$3),MG298,0),
IF(AND(MQ298='DD FD'!$J$6,MS298='DD FD'!$AI$3),MR298,0),
IF(AND(NB298='DD FD'!$J$6,ND298='DD FD'!$AI$3),NC298,0),
IF(AND(NM298='DD FD'!$J$6,NO298='DD FD'!$AI$3),NN298,0),
IF(AND(NX298='DD FD'!$J$6,NZ298='DD FD'!$AI$3),NY298,0),
IF(AND(OI298='DD FD'!$J$6,OK298='DD FD'!$AI$3),OJ298,0),
),2)</f>
        <v>0</v>
      </c>
      <c r="OU298" s="865">
        <f>ROUNDUP(SUM(
IF(AND(LB298='DD FD'!$J$10,LD298='DD FD'!$AI$3),LC298,0),
IF(AND(LL298='DD FD'!$J$10,LN298='DD FD'!$AI$3),LM298,0),
IF(AND(LV298='DD FD'!$J$10,LX298='DD FD'!$AI$3),LW298,0),
IF(AND(MF298='DD FD'!$J$10,MH298='DD FD'!$AI$3),MG298,0),
IF(AND(MQ298='DD FD'!$J$10,MS298='DD FD'!$AI$3),MR298,0),
IF(AND(NB298='DD FD'!$J$10,ND298='DD FD'!$AI$3),NC298,0),
IF(AND(NM298='DD FD'!$J$10,NO298='DD FD'!$AI$3),NN298,0),
IF(AND(NX298='DD FD'!$J$10,NZ298='DD FD'!$AI$3),NY298,0),
IF(AND(OI298='DD FD'!$J$10,OK298='DD FD'!$AI$3),OJ298,0),
),2)</f>
        <v>0</v>
      </c>
      <c r="OV298" s="865">
        <f>ROUNDUP(SUM(
IF(AND(LB298='DD FD'!$J$8,LD298='DD FD'!$AI$3),LC298,0),
IF(AND(LL298='DD FD'!$J$8,LN298='DD FD'!$AI$3),LM298,0),
IF(AND(LV298='DD FD'!$J$8,LX298='DD FD'!$AI$3),LW298,0),
IF(AND(MF298='DD FD'!$J$8,MH298='DD FD'!$AI$3),MG298,0),
IF(AND(MQ298='DD FD'!$J$8,MS298='DD FD'!$AI$3),MR298,0),
IF(AND(NB298='DD FD'!$J$8,ND298='DD FD'!$AI$3),NC298,0),
IF(AND(NM298='DD FD'!$J$8,NO298='DD FD'!$AI$3),NN298,0),
IF(AND(NX298='DD FD'!$J$8,NZ298='DD FD'!$AI$3),NY298,0),
IF(AND(OI298='DD FD'!$J$8,OK298='DD FD'!$AI$3),OJ298,0),
),2)</f>
        <v>0</v>
      </c>
      <c r="OW298" s="865">
        <f>ROUNDUP(SUM(
IF(AND(LB298='DD FD'!$J$5,LD298='DD FD'!$AI$3),LC298,0),
IF(AND(LL298='DD FD'!$J$5,LN298='DD FD'!$AI$3),LM298,0),
IF(AND(LV298='DD FD'!$J$5,LX298='DD FD'!$AI$3),LW298,0),
IF(AND(MF298='DD FD'!$J$5,MH298='DD FD'!$AI$3),MG298,0),
IF(AND(MQ298='DD FD'!$J$5,MS298='DD FD'!$AI$3),MR298,0),
IF(AND(NB298='DD FD'!$J$5,ND298='DD FD'!$AI$3),NC298,0),
IF(AND(NM298='DD FD'!$J$5,NO298='DD FD'!$AI$3),NN298,0),
IF(AND(NX298='DD FD'!$J$5,NZ298='DD FD'!$AI$3),NY298,0),
IF(AND(OI298='DD FD'!$J$5,OK298='DD FD'!$AI$3),OJ298,0),
),2)</f>
        <v>0</v>
      </c>
      <c r="OX298" s="865">
        <f>ROUNDUP(SUM(
IF(AND(LB298='DD FD'!$J$9,LD298='DD FD'!$AI$3),LC298,0),
IF(AND(LL298='DD FD'!$J$9,LN298='DD FD'!$AI$3),LM298,0),
IF(AND(LV298='DD FD'!$J$9,LX298='DD FD'!$AI$3),LW298,0),
IF(AND(MF298='DD FD'!$J$9,MH298='DD FD'!$AI$3),MG298,0),
IF(AND(MQ298='DD FD'!$J$9,MS298='DD FD'!$AI$3),MR298,0),
IF(AND(NB298='DD FD'!$J$9,ND298='DD FD'!$AI$3),NC298,0),
IF(AND(NM298='DD FD'!$J$9,NO298='DD FD'!$AI$3),NN298,0),
IF(AND(NX298='DD FD'!$J$9,NZ298='DD FD'!$AI$3),NY298,0),
IF(AND(OI298='DD FD'!$J$9,OK298='DD FD'!$AI$3),OJ298,0),
),2)</f>
        <v>0</v>
      </c>
      <c r="OY298" s="865">
        <f>ROUNDUP(SUM(
IF(AND(LB298='DD FD'!$J$4,LD298='DD FD'!$AI$3),LC298,0),
IF(AND(LL298='DD FD'!$J$4,LN298='DD FD'!$AI$3),LM298,0),
IF(AND(LV298='DD FD'!$J$4,LX298='DD FD'!$AI$3),LW298,0),
IF(AND(MF298='DD FD'!$J$4,MH298='DD FD'!$AI$3),MG298,0),
IF(AND(MQ298='DD FD'!$J$4,MS298='DD FD'!$AI$3),MR298,0),
IF(AND(NB298='DD FD'!$J$4,ND298='DD FD'!$AI$3),NC298,0),
IF(AND(NM298='DD FD'!$J$4,NO298='DD FD'!$AI$3),NN298,0),
IF(AND(NX298='DD FD'!$J$4,NZ298='DD FD'!$AI$3),NY298,0),
IF(AND(OI298='DD FD'!$J$4,OK298='DD FD'!$AI$3),OJ298,0),
),2)</f>
        <v>0</v>
      </c>
      <c r="OZ298" s="867">
        <f>ROUNDUP(SUM(
IF(AND(LB298='DD FD'!$J$11,LD298='DD FD'!$AI$3),LC298,0),
IF(AND(LL298='DD FD'!$J$11,LN298='DD FD'!$AI$3),LM298,0),
IF(AND(LV298='DD FD'!$J$11,LX298='DD FD'!$AI$3),LW298,0),
IF(AND(MF298='DD FD'!$J$11,MH298='DD FD'!$AI$3),MG298,0),
IF(AND(MQ298='DD FD'!$J$11,MS298='DD FD'!$AI$3),MR298,0),
IF(AND(NB298='DD FD'!$J$11,ND298='DD FD'!$AI$3),NC298,0),
IF(AND(NM298='DD FD'!$J$11,NO298='DD FD'!$AI$3),NN298,0),
IF(AND(NX298='DD FD'!$J$11,NZ298='DD FD'!$AI$3),NY298,0),
IF(AND(OI298='DD FD'!$J$11,OK298='DD FD'!$AI$3),OJ298,0),
),2)</f>
        <v>0</v>
      </c>
    </row>
    <row r="299" spans="1:416">
      <c r="A299" s="663"/>
      <c r="B299" s="182"/>
      <c r="C299" s="282"/>
      <c r="D299" s="282"/>
      <c r="E299" s="183"/>
      <c r="F299" s="355"/>
      <c r="G299" s="359"/>
      <c r="H299" s="664"/>
      <c r="I299" s="173"/>
      <c r="J299" s="161" t="str">
        <f t="shared" si="108"/>
        <v/>
      </c>
      <c r="K299" s="633" t="str">
        <f t="shared" si="125"/>
        <v/>
      </c>
      <c r="L299" s="636"/>
      <c r="M299" s="124" t="str">
        <f t="shared" si="126"/>
        <v/>
      </c>
      <c r="N299" s="125" t="str">
        <f t="shared" si="109"/>
        <v/>
      </c>
      <c r="O299" s="175"/>
      <c r="P299" s="175"/>
      <c r="Q299" s="126" t="str">
        <f t="shared" si="127"/>
        <v/>
      </c>
      <c r="R299" s="184"/>
      <c r="S299" s="184"/>
      <c r="T299" s="182"/>
      <c r="U299" s="182"/>
      <c r="V299" s="182"/>
      <c r="W299" s="358"/>
      <c r="X299" s="182"/>
      <c r="Y299" s="183"/>
      <c r="Z299" s="123"/>
      <c r="AA299" s="176"/>
      <c r="AB299" s="176"/>
      <c r="AC299" s="176"/>
      <c r="AD299" s="176"/>
      <c r="AE299" s="176"/>
      <c r="AF299" s="176"/>
      <c r="AG299" s="127" t="str">
        <f t="shared" si="128"/>
        <v/>
      </c>
      <c r="AH299" s="127" t="str">
        <f t="shared" si="129"/>
        <v/>
      </c>
      <c r="AI299" s="370"/>
      <c r="AJ299" s="635"/>
      <c r="AK299" s="619" t="str">
        <f t="shared" si="130"/>
        <v/>
      </c>
      <c r="AL299" s="124" t="str">
        <f t="shared" si="110"/>
        <v/>
      </c>
      <c r="AM299" s="124" t="str">
        <f t="shared" si="111"/>
        <v/>
      </c>
      <c r="AN299" s="124" t="str">
        <f t="shared" si="112"/>
        <v/>
      </c>
      <c r="AO299" s="124" t="str">
        <f t="shared" si="113"/>
        <v/>
      </c>
      <c r="AP299" s="184"/>
      <c r="AQ299" s="182"/>
      <c r="AR299" s="182"/>
      <c r="AS299" s="182"/>
      <c r="AT299" s="182"/>
      <c r="AU299" s="127" t="str">
        <f t="shared" si="114"/>
        <v/>
      </c>
      <c r="AV299" s="354"/>
      <c r="AW299" s="127" t="str">
        <f t="shared" si="115"/>
        <v/>
      </c>
      <c r="AX299" s="144" t="str">
        <f t="shared" si="116"/>
        <v/>
      </c>
      <c r="AY299" s="182"/>
      <c r="AZ299" s="23"/>
      <c r="BA299" s="23"/>
      <c r="BB299" s="183"/>
      <c r="BC299" s="622"/>
      <c r="BD299" s="649" t="str">
        <f t="shared" si="131"/>
        <v/>
      </c>
      <c r="BE299" s="354"/>
      <c r="BF299" s="192" t="str">
        <f t="shared" si="132"/>
        <v/>
      </c>
      <c r="BG299" s="159"/>
      <c r="BH299" s="159"/>
      <c r="BI299" s="182"/>
      <c r="BJ299" s="194"/>
      <c r="BK299" s="194"/>
      <c r="BL299" s="194"/>
      <c r="BM299" s="127" t="str">
        <f t="shared" si="117"/>
        <v/>
      </c>
      <c r="BN299" s="194"/>
      <c r="BO299" s="178" t="str">
        <f t="shared" si="118"/>
        <v/>
      </c>
      <c r="BP299" s="191"/>
      <c r="BQ299" s="182"/>
      <c r="BR299" s="23"/>
      <c r="BS299" s="23"/>
      <c r="BT299" s="23"/>
      <c r="BU299" s="651"/>
      <c r="BV299" s="647"/>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633" t="str">
        <f t="shared" si="133"/>
        <v/>
      </c>
      <c r="DY299" s="736"/>
      <c r="DZ299" s="334"/>
      <c r="EA299" s="736"/>
      <c r="EB299" s="197"/>
      <c r="EC299" s="194"/>
      <c r="ED299" s="197"/>
      <c r="EE299" s="197"/>
      <c r="EF299" s="194"/>
      <c r="EG299" s="194"/>
      <c r="EH299" s="194"/>
      <c r="EI299" s="123" t="str">
        <f t="shared" si="119"/>
        <v/>
      </c>
      <c r="EJ299" s="194"/>
      <c r="EK299" s="620" t="str">
        <f t="shared" si="120"/>
        <v/>
      </c>
      <c r="EL299" s="756"/>
      <c r="EM299" s="620" t="str">
        <f t="shared" si="134"/>
        <v/>
      </c>
      <c r="EN299" s="733"/>
      <c r="EO299" s="163"/>
      <c r="EP299" s="163"/>
      <c r="EQ299" s="163"/>
      <c r="ER299" s="163"/>
      <c r="ES299" s="163"/>
      <c r="ET299" s="163"/>
      <c r="EU299" s="163"/>
      <c r="EV299" s="163"/>
      <c r="EW299" s="163"/>
      <c r="EX299" s="163"/>
      <c r="EY299" s="163"/>
      <c r="EZ299" s="163"/>
      <c r="FA299" s="163"/>
      <c r="FB299" s="163"/>
      <c r="FC299" s="742"/>
      <c r="FD299" s="648" t="str">
        <f t="shared" si="121"/>
        <v/>
      </c>
      <c r="FE299" s="183"/>
      <c r="FF299" s="201"/>
      <c r="FG299" s="201"/>
      <c r="FH299" s="201"/>
      <c r="FI299" s="201"/>
      <c r="FJ299" s="201"/>
      <c r="FK299" s="201"/>
      <c r="FL299" s="182"/>
      <c r="FM299" s="182"/>
      <c r="FN299" s="334"/>
      <c r="FO299" s="123" t="str">
        <f t="shared" si="122"/>
        <v/>
      </c>
      <c r="FP299" s="889" t="str">
        <f>IF(Table1[[#This Row],[Baumwollanteil (in %)]]&lt;&gt;"","05","")</f>
        <v/>
      </c>
      <c r="FQ299" s="999"/>
      <c r="FR299" s="179" t="str">
        <f t="shared" si="123"/>
        <v/>
      </c>
      <c r="FS299" s="175"/>
      <c r="FT299" s="175"/>
      <c r="FU299" s="175"/>
      <c r="FV299" s="745" t="str">
        <f t="shared" si="124"/>
        <v/>
      </c>
      <c r="FZ299" s="24"/>
      <c r="GA299" s="24"/>
      <c r="GC299" s="1010" t="str">
        <f>IF(Table1[[#This Row],[Global Trade Item Number (GTIN)]]="","",Table1[[#This Row],[Global Trade Item Number (GTIN)]])</f>
        <v/>
      </c>
      <c r="GD299" s="790" t="str">
        <f>IF(Table1[[#This Row],[WAWI-Nr./ Kreditoren-Nummer
(ASDV)]]&lt;&gt;"",Table1[[#This Row],[WAWI-Nr./ Kreditoren-Nummer
(ASDV)]],"")</f>
        <v/>
      </c>
      <c r="GE299" s="190"/>
      <c r="GF299" s="790" t="str">
        <f>IF(Table1[[#This Row],[Gültig ab (Datum)]]&lt;&gt;"","31.12.9999","")</f>
        <v/>
      </c>
      <c r="GG299" s="190"/>
      <c r="GH299" s="190"/>
      <c r="GI299" s="616"/>
      <c r="GJ299" s="765"/>
      <c r="GK299" s="763"/>
      <c r="GL299" s="617"/>
      <c r="GM299" s="617"/>
      <c r="GN299" s="617"/>
      <c r="GO299" s="617"/>
      <c r="GP299" s="617"/>
      <c r="GQ299" s="775"/>
      <c r="GR299" s="771"/>
      <c r="GS299" s="159"/>
      <c r="GT299" s="610"/>
      <c r="GU299" s="610"/>
      <c r="GV299" s="610"/>
      <c r="GW299" s="610"/>
      <c r="GX299" s="610"/>
      <c r="GY299" s="610"/>
      <c r="GZ299" s="610"/>
      <c r="HA299" s="610"/>
      <c r="HB299" s="771"/>
      <c r="HC299" s="610"/>
      <c r="HD299" s="610"/>
      <c r="HE299" s="610"/>
      <c r="HF299" s="610"/>
      <c r="HG299" s="610"/>
      <c r="HH299" s="610"/>
      <c r="HI299" s="610"/>
      <c r="HJ299" s="610"/>
      <c r="HK299" s="610"/>
      <c r="HL299" s="771"/>
      <c r="HM299" s="610"/>
      <c r="HN299" s="610"/>
      <c r="HO299" s="610"/>
      <c r="HP299" s="610"/>
      <c r="HQ299" s="610"/>
      <c r="HR299" s="610"/>
      <c r="HS299" s="610"/>
      <c r="HT299" s="610"/>
      <c r="HU299" s="610"/>
      <c r="HV299" s="771"/>
      <c r="HW299" s="610"/>
      <c r="HX299" s="610"/>
      <c r="HY299" s="610"/>
      <c r="HZ299" s="610"/>
      <c r="IA299" s="610"/>
      <c r="IB299" s="610"/>
      <c r="IC299" s="610"/>
      <c r="ID299" s="610"/>
      <c r="IE299" s="610"/>
      <c r="IF299" s="610"/>
      <c r="IG299" s="771"/>
      <c r="IH299" s="610"/>
      <c r="II299" s="610"/>
      <c r="IJ299" s="610"/>
      <c r="IK299" s="610"/>
      <c r="IL299" s="610"/>
      <c r="IM299" s="610"/>
      <c r="IN299" s="610"/>
      <c r="IO299" s="610"/>
      <c r="IP299" s="610"/>
      <c r="IQ299" s="610"/>
      <c r="IR299" s="771"/>
      <c r="IS299" s="610"/>
      <c r="IT299" s="610"/>
      <c r="IU299" s="610"/>
      <c r="IV299" s="610"/>
      <c r="IW299" s="610"/>
      <c r="IX299" s="610"/>
      <c r="IY299" s="610"/>
      <c r="IZ299" s="610"/>
      <c r="JA299" s="610"/>
      <c r="JB299" s="610"/>
      <c r="JC299" s="771"/>
      <c r="JD299" s="610"/>
      <c r="JE299" s="610"/>
      <c r="JF299" s="610"/>
      <c r="JG299" s="610"/>
      <c r="JH299" s="610"/>
      <c r="JI299" s="610"/>
      <c r="JJ299" s="610"/>
      <c r="JK299" s="610"/>
      <c r="JL299" s="610"/>
      <c r="JM299" s="827"/>
      <c r="JN299" s="771"/>
      <c r="JO299" s="610"/>
      <c r="JP299" s="610"/>
      <c r="JQ299" s="610"/>
      <c r="JR299" s="610"/>
      <c r="JS299" s="610"/>
      <c r="JT299" s="610"/>
      <c r="JU299" s="610"/>
      <c r="JV299" s="610"/>
      <c r="JW299" s="610"/>
      <c r="JX299" s="610"/>
      <c r="JY299" s="771"/>
      <c r="JZ299" s="610"/>
      <c r="KA299" s="610"/>
      <c r="KB299" s="610"/>
      <c r="KC299" s="610"/>
      <c r="KD299" s="610"/>
      <c r="KE299" s="610"/>
      <c r="KF299" s="610"/>
      <c r="KG299" s="610"/>
      <c r="KH299" s="610"/>
      <c r="KI299" s="610"/>
      <c r="KL299" s="803" t="str">
        <f>IF(Table1[[#This Row],[GTIN]]&lt;&gt;"",Table1[[#This Row],[GTIN]],"")</f>
        <v/>
      </c>
      <c r="KM299" s="804" t="str">
        <f>Table1[[#This Row],[Kreditor]]</f>
        <v/>
      </c>
      <c r="KN299" s="805" t="str">
        <f>IF(Table1[[#This Row],[Gültig ab (Datum)]]&lt;&gt;"",Table1[[#This Row],[Gültig ab (Datum)]],"")</f>
        <v/>
      </c>
      <c r="KO299" s="805" t="str">
        <f>Table1[[#This Row],[Gültig bis]]</f>
        <v/>
      </c>
      <c r="KP299" s="818" t="str">
        <f>IF(Table1[[#This Row],[Artikel verpackt? 
(X=Ja)]]="","",Table1[[#This Row],[Artikel verpackt? 
(X=Ja)]])</f>
        <v/>
      </c>
      <c r="KQ299" s="806" t="str">
        <f>IF(Table1[[#This Row],[Verpackung recyclingfähig?
(X=Ja)]]="","",Table1[[#This Row],[Verpackung recyclingfähig?
(X=Ja)]])</f>
        <v/>
      </c>
      <c r="KR299" s="807"/>
      <c r="KS299" s="808"/>
      <c r="KT299" s="809"/>
      <c r="KU299" s="809"/>
      <c r="KV299" s="809"/>
      <c r="KW299" s="809"/>
      <c r="KX299" s="809"/>
      <c r="KY299" s="809"/>
      <c r="KZ299" s="810"/>
      <c r="LA299" s="811" t="str">
        <f>IF(Table1[[#This Row],[Hauptkörper - B1 - Art]]="","",VLOOKUP(Table1[[#This Row],[Hauptkörper - B1 - Art]],'DD FD'!B:C,2,FALSE))</f>
        <v/>
      </c>
      <c r="LB299" s="812" t="str">
        <f>IF(Table1[[#This Row],[Hauptkörper - B1 - Fraktion]]="","",VLOOKUP(Table1[[#This Row],[Hauptkörper - B1 - Fraktion]],'DD FD'!H:J,3,FALSE))</f>
        <v/>
      </c>
      <c r="LC299" s="809" t="str">
        <f>IF(Table1[[#This Row],[Hauptkörper - B1 - Gewicht
(in G)]]="","",Table1[[#This Row],[Hauptkörper - B1 - Gewicht
(in G)]])</f>
        <v/>
      </c>
      <c r="LD299" s="809" t="str">
        <f>IF(Table1[[#This Row],[Hauptkörper - B1 - Lizenzierungs-pflichtig? (X=Ja)]]="","",Table1[[#This Row],[Hauptkörper - B1 - Lizenzierungs-pflichtig? (X=Ja)]])</f>
        <v/>
      </c>
      <c r="LE299" s="812" t="str">
        <f>IF(Table1[[#This Row],[Hauptkörper - B1 - Virgin Material]]="","",VLOOKUP(Table1[[#This Row],[Hauptkörper - B1 - Virgin Material]],'DD FD'!AJ:AK,2,FALSE))</f>
        <v/>
      </c>
      <c r="LF299" s="813" t="str">
        <f>IF(Table1[[#This Row],[Hauptkörper - B1 - Virgin Material Anteil (in %)]]="","",Table1[[#This Row],[Hauptkörper - B1 - Virgin Material Anteil (in %)]])</f>
        <v/>
      </c>
      <c r="LG299" s="812" t="str">
        <f>IF(Table1[[#This Row],[Hauptkörper - B1 - Recyceltes Material]]="","",VLOOKUP(Table1[[#This Row],[Hauptkörper - B1 - Recyceltes Material]],'DD FD'!AL:AM,2,FALSE))</f>
        <v/>
      </c>
      <c r="LH299" s="813" t="str">
        <f>IF(Table1[[#This Row],[Hauptkörper - B1 - Recyceltes Material Anteil (in %)]]="","",Table1[[#This Row],[Hauptkörper - B1 - Recyceltes Material Anteil (in %)]])</f>
        <v/>
      </c>
      <c r="LI299" s="814" t="str">
        <f>IF(Table1[[#This Row],[Hauptkörper - B1 - Beschichtung]]="","",VLOOKUP(Table1[[#This Row],[Hauptkörper - B1 - Beschichtung]],'DD FD'!AE:AF,2,FALSE))</f>
        <v/>
      </c>
      <c r="LJ299" s="815" t="str">
        <f>IF(Table1[[#This Row],[Hauptkörper - B1 - Beschichtung Anteil (in %)]]="","",Table1[[#This Row],[Hauptkörper - B1 - Beschichtung Anteil (in %)]])</f>
        <v/>
      </c>
      <c r="LK299" s="811" t="str">
        <f>IF(Table1[[#This Row],[Hauptkörper - B2 - Art]]="","",VLOOKUP(Table1[[#This Row],[Hauptkörper - B2 - Art]],'DD FD'!B:C,2,FALSE))</f>
        <v/>
      </c>
      <c r="LL299" s="812" t="str">
        <f>IF(Table1[[#This Row],[Hauptkörper - B2 - Fraktion]]="","",VLOOKUP(Table1[[#This Row],[Hauptkörper - B2 - Fraktion]],'DD FD'!H:J,3,FALSE))</f>
        <v/>
      </c>
      <c r="LM299" s="809" t="str">
        <f>IF(Table1[[#This Row],[Hauptkörper - B2 - Gewicht
(in G)]]="","",Table1[[#This Row],[Hauptkörper - B2 - Gewicht
(in G)]])</f>
        <v/>
      </c>
      <c r="LN299" s="809" t="str">
        <f>IF(Table1[[#This Row],[Hauptkörper - B2 - Lizenzierungs-pflichtig? (X=Ja)]]="","",Table1[[#This Row],[Hauptkörper - B2 - Lizenzierungs-pflichtig? (X=Ja)]])</f>
        <v/>
      </c>
      <c r="LO299" s="812" t="str">
        <f>IF(Table1[[#This Row],[Hauptkörper - B2 - Virgin Material]]="","",VLOOKUP(Table1[[#This Row],[Hauptkörper - B2 - Virgin Material]],'DD FD'!AJ:AK,2,FALSE))</f>
        <v/>
      </c>
      <c r="LP299" s="813" t="str">
        <f>IF(Table1[[#This Row],[Hauptkörper - B2 - Virgin Material Anteil (in %)]]="","",Table1[[#This Row],[Hauptkörper - B2 - Virgin Material Anteil (in %)]])</f>
        <v/>
      </c>
      <c r="LQ299" s="812" t="str">
        <f>IF(Table1[[#This Row],[Hauptkörper - B2 - Recyceltes Material]]="","",VLOOKUP(Table1[[#This Row],[Hauptkörper - B2 - Recyceltes Material]],'DD FD'!AL:AM,2,FALSE))</f>
        <v/>
      </c>
      <c r="LR299" s="813" t="str">
        <f>IF(Table1[[#This Row],[Hauptkörper - B2 - Recyceltes Material Anteil (in %)]]="","",Table1[[#This Row],[Hauptkörper - B2 - Recyceltes Material Anteil (in %)]])</f>
        <v/>
      </c>
      <c r="LS299" s="812" t="str">
        <f>IF(Table1[[#This Row],[Hauptkörper - B2 - Beschichtung]]="","",VLOOKUP(Table1[[#This Row],[Hauptkörper - B2 - Beschichtung]],'DD FD'!AE:AF,2,FALSE))</f>
        <v/>
      </c>
      <c r="LT299" s="815" t="str">
        <f>IF(Table1[[#This Row],[Hauptkörper - B2 - Beschichtung Anteil (in %)]]="","",Table1[[#This Row],[Hauptkörper - B2 - Beschichtung Anteil (in %)]])</f>
        <v/>
      </c>
      <c r="LU299" s="811" t="str">
        <f>IF(Table1[[#This Row],[Hauptkörper - B3 - Art]]="","",VLOOKUP(Table1[[#This Row],[Hauptkörper - B3 - Art]],'DD FD'!B:C,2,FALSE))</f>
        <v/>
      </c>
      <c r="LV299" s="812" t="str">
        <f>IF(Table1[[#This Row],[Hauptkörper - B3 - Fraktion]]="","",VLOOKUP(Table1[[#This Row],[Hauptkörper - B3 - Fraktion]],'DD FD'!H:J,3,FALSE))</f>
        <v/>
      </c>
      <c r="LW299" s="809" t="str">
        <f>IF(Table1[[#This Row],[Hauptkörper - B3 - Gewicht
(in G)]]="","",Table1[[#This Row],[Hauptkörper - B3 - Gewicht
(in G)]])</f>
        <v/>
      </c>
      <c r="LX299" s="809" t="str">
        <f>IF(Table1[[#This Row],[Hauptkörper - B3 - Lizenzierungs-pflichtig? (X=Ja)]]="","",Table1[[#This Row],[Hauptkörper - B3 - Lizenzierungs-pflichtig? (X=Ja)]])</f>
        <v/>
      </c>
      <c r="LY299" s="812" t="str">
        <f>IF(Table1[[#This Row],[Hauptkörper - B3 - Virgin Material]]="","",VLOOKUP(Table1[[#This Row],[Hauptkörper - B3 - Virgin Material]],'DD FD'!AJ:AK,2,FALSE))</f>
        <v/>
      </c>
      <c r="LZ299" s="813" t="str">
        <f>IF(Table1[[#This Row],[Hauptkörper - B3 - Virgin Material Anteil (in %)]]="","",Table1[[#This Row],[Hauptkörper - B3 - Virgin Material Anteil (in %)]])</f>
        <v/>
      </c>
      <c r="MA299" s="812" t="str">
        <f>IF(Table1[[#This Row],[Hauptkörper - B3 - Recyceltes Material]]="","",VLOOKUP(Table1[[#This Row],[Hauptkörper - B3 - Recyceltes Material]],'DD FD'!AL:AM,2,FALSE))</f>
        <v/>
      </c>
      <c r="MB299" s="813" t="str">
        <f>IF(Table1[[#This Row],[Hauptkörper - B3 - Recyceltes Material Anteil (in %)]]="","",Table1[[#This Row],[Hauptkörper - B3 - Recyceltes Material Anteil (in %)]])</f>
        <v/>
      </c>
      <c r="MC299" s="812" t="str">
        <f>IF(Table1[[#This Row],[Hauptkörper - B3 - Beschichtung]]="","",VLOOKUP(Table1[[#This Row],[Hauptkörper - B3 - Beschichtung]],'DD FD'!AE:AF,2,FALSE))</f>
        <v/>
      </c>
      <c r="MD299" s="815" t="str">
        <f>IF(Table1[[#This Row],[Hauptkörper - B3 - Beschichtung Anteil (in %)]]="","",Table1[[#This Row],[Hauptkörper - B3 - Beschichtung Anteil (in %)]])</f>
        <v/>
      </c>
      <c r="ME299" s="811" t="str">
        <f>IF(Table1[[#This Row],[Verschluss - B1 - Art]]="","",VLOOKUP(Table1[[#This Row],[Verschluss - B1 - Art]],'DD FD'!D:E,2,FALSE))</f>
        <v/>
      </c>
      <c r="MF299" s="812" t="str">
        <f>IF(Table1[[#This Row],[Verschluss - B1 - Fraktion]]="","",VLOOKUP(Table1[[#This Row],[Verschluss - B1 - Fraktion]],'DD FD'!H:J,3,FALSE))</f>
        <v/>
      </c>
      <c r="MG299" s="809" t="str">
        <f>IF(Table1[[#This Row],[Verschluss - B1 - Gewicht (in G)]]="","",Table1[[#This Row],[Verschluss - B1 - Gewicht (in G)]])</f>
        <v/>
      </c>
      <c r="MH299" s="809" t="str">
        <f>IF(Table1[[#This Row],[Verschluss - B1 - Lizenzierungs-pflichtig? (X=Ja)]]="","",Table1[[#This Row],[Verschluss - B1 - Lizenzierungs-pflichtig? (X=Ja)]])</f>
        <v/>
      </c>
      <c r="MI299" s="809" t="str">
        <f>IF(Table1[[#This Row],[Verschluss - B1 - Trennbar vom Hauptkörper? (X=Ja)]]="","",Table1[[#This Row],[Verschluss - B1 - Trennbar vom Hauptkörper? (X=Ja)]])</f>
        <v/>
      </c>
      <c r="MJ299" s="812" t="str">
        <f>IF(Table1[[#This Row],[Verschluss - B1 - Virgin Material]]="","",VLOOKUP(Table1[[#This Row],[Verschluss - B1 - Virgin Material]],'DD FD'!AJ:AK,2,FALSE))</f>
        <v/>
      </c>
      <c r="MK299" s="813" t="str">
        <f>IF(Table1[[#This Row],[Verschluss - B1 - Virgin Material Anteil (in %)]]="","",Table1[[#This Row],[Verschluss - B1 - Virgin Material Anteil (in %)]])</f>
        <v/>
      </c>
      <c r="ML299" s="812" t="str">
        <f>IF(Table1[[#This Row],[Verschluss - B1 - Recyceltes Material]]="","",VLOOKUP(Table1[[#This Row],[Verschluss - B1 - Recyceltes Material]],'DD FD'!AL:AM,2,FALSE))</f>
        <v/>
      </c>
      <c r="MM299" s="813" t="str">
        <f>IF(Table1[[#This Row],[Verschluss - B1 - Recyceltes Material Anteil (in %)]]="","",Table1[[#This Row],[Verschluss - B1 - Recyceltes Material Anteil (in %)]])</f>
        <v/>
      </c>
      <c r="MN299" s="812" t="str">
        <f>IF(Table1[[#This Row],[Verschluss - B1 - Beschichtung]]="","",VLOOKUP(Table1[[#This Row],[Verschluss - B1 - Beschichtung]],'DD FD'!AE:AF,2,FALSE))</f>
        <v/>
      </c>
      <c r="MO299" s="815" t="str">
        <f>IF(Table1[[#This Row],[Verschluss - B1 - Beschichtung Anteil (in %)]]="","",Table1[[#This Row],[Verschluss - B1 - Beschichtung Anteil (in %)]])</f>
        <v/>
      </c>
      <c r="MP299" s="811" t="str">
        <f>IF(Table1[[#This Row],[Verschluss - B2 - Art]]="","",VLOOKUP(Table1[[#This Row],[Verschluss - B2 - Art]],'DD FD'!D:E,2,FALSE))</f>
        <v/>
      </c>
      <c r="MQ299" s="812" t="str">
        <f>IF(Table1[[#This Row],[Verschluss - B2 - Fraktion]]="","",VLOOKUP(Table1[[#This Row],[Verschluss - B2 - Fraktion]],'DD FD'!H:J,3,FALSE))</f>
        <v/>
      </c>
      <c r="MR299" s="809" t="str">
        <f>IF(Table1[[#This Row],[Verschluss - B2 - Gewicht (in G)]]="","",Table1[[#This Row],[Verschluss - B2 - Gewicht (in G)]])</f>
        <v/>
      </c>
      <c r="MS299" s="809" t="str">
        <f>IF(Table1[[#This Row],[Verschluss - B2 - Lizenzierungs-pflichtig? (X=Ja)]]="","",Table1[[#This Row],[Verschluss - B2 - Lizenzierungs-pflichtig? (X=Ja)]])</f>
        <v/>
      </c>
      <c r="MT299" s="809" t="str">
        <f>IF(Table1[[#This Row],[Verschluss - B2 - Trennbar vom Hauptkörper? (X=Ja)]]="","",Table1[[#This Row],[Verschluss - B2 - Trennbar vom Hauptkörper? (X=Ja)]])</f>
        <v/>
      </c>
      <c r="MU299" s="812" t="str">
        <f>IF(Table1[[#This Row],[Verschluss - B2 - Virgin Material]]="","",VLOOKUP(Table1[[#This Row],[Verschluss - B2 - Virgin Material]],'DD FD'!AJ:AK,2,FALSE))</f>
        <v/>
      </c>
      <c r="MV299" s="813" t="str">
        <f>IF(Table1[[#This Row],[Verschluss - B2 - Virgin Material Anteil (in %)]]="","",Table1[[#This Row],[Verschluss - B2 - Virgin Material Anteil (in %)]])</f>
        <v/>
      </c>
      <c r="MW299" s="812" t="str">
        <f>IF(Table1[[#This Row],[Verschluss - B2 - Recyceltes Material]]="","",VLOOKUP(Table1[[#This Row],[Verschluss - B2 - Recyceltes Material]],'DD FD'!AL:AM,2,FALSE))</f>
        <v/>
      </c>
      <c r="MX299" s="813" t="str">
        <f>IF(Table1[[#This Row],[Verschluss - B2 - Recyceltes Material Anteil (in %)]]="","",Table1[[#This Row],[Verschluss - B2 - Recyceltes Material Anteil (in %)]])</f>
        <v/>
      </c>
      <c r="MY299" s="812" t="str">
        <f>IF(Table1[[#This Row],[Verschluss - B2 - Beschichtung]]="","",VLOOKUP(Table1[[#This Row],[Verschluss - B2 - Beschichtung]],'DD FD'!AE:AF,2,FALSE))</f>
        <v/>
      </c>
      <c r="MZ299" s="815" t="str">
        <f>IF(Table1[[#This Row],[Verschluss - B2 - Beschichtung Anteil (in %)]]="","",Table1[[#This Row],[Verschluss - B2 - Beschichtung Anteil (in %)]])</f>
        <v/>
      </c>
      <c r="NA299" s="811" t="str">
        <f>IF(Table1[[#This Row],[Verschluss - B3 - Art]]="","",VLOOKUP(Table1[[#This Row],[Verschluss - B3 - Art]],'DD FD'!D:E,2,FALSE))</f>
        <v/>
      </c>
      <c r="NB299" s="812" t="str">
        <f>IF(Table1[[#This Row],[Verschluss - B3 - Fraktion]]="","",VLOOKUP(Table1[[#This Row],[Verschluss - B3 - Fraktion]],'DD FD'!H:J,3,FALSE))</f>
        <v/>
      </c>
      <c r="NC299" s="809" t="str">
        <f>IF(Table1[[#This Row],[Verschluss - B3 - Gewicht (in G)]]="","",Table1[[#This Row],[Verschluss - B3 - Gewicht (in G)]])</f>
        <v/>
      </c>
      <c r="ND299" s="809" t="str">
        <f>IF(Table1[[#This Row],[Verschluss - B3 - Lizenzierungs-pflichtig? (X=Ja)]]="","",Table1[[#This Row],[Verschluss - B3 - Lizenzierungs-pflichtig? (X=Ja)]])</f>
        <v/>
      </c>
      <c r="NE299" s="809" t="str">
        <f>IF(Table1[[#This Row],[Verschluss - B3 - Trennbar vom Hauptkörper? (X=Ja)]]="","",Table1[[#This Row],[Verschluss - B3 - Trennbar vom Hauptkörper? (X=Ja)]])</f>
        <v/>
      </c>
      <c r="NF299" s="812" t="str">
        <f>IF(Table1[[#This Row],[Verschluss - B3 - Virgin Material]]="","",VLOOKUP(Table1[[#This Row],[Verschluss - B3 - Virgin Material]],'DD FD'!AJ:AK,2,FALSE))</f>
        <v/>
      </c>
      <c r="NG299" s="813" t="str">
        <f>IF(Table1[[#This Row],[Verschluss - B3 - Virgin Material Anteil (in %)]]="","",Table1[[#This Row],[Verschluss - B3 - Virgin Material Anteil (in %)]])</f>
        <v/>
      </c>
      <c r="NH299" s="812" t="str">
        <f>IF(Table1[[#This Row],[Verschluss - B3 - Recyceltes Material]]="","",VLOOKUP(Table1[[#This Row],[Verschluss - B3 - Recyceltes Material]],'DD FD'!AL:AM,2,FALSE))</f>
        <v/>
      </c>
      <c r="NI299" s="813" t="str">
        <f>IF(Table1[[#This Row],[Verschluss - B3 - Recyceltes Material Anteil (in %)]]="","",Table1[[#This Row],[Verschluss - B3 - Recyceltes Material Anteil (in %)]])</f>
        <v/>
      </c>
      <c r="NJ299" s="812" t="str">
        <f>IF(Table1[[#This Row],[Verschluss - B3 - Beschichtung]]="","",VLOOKUP(Table1[[#This Row],[Verschluss - B3 - Beschichtung]],'DD FD'!AE:AF,2,FALSE))</f>
        <v/>
      </c>
      <c r="NK299" s="815" t="str">
        <f>IF(Table1[[#This Row],[Verschluss - B3 - Beschichtung Anteil (in %)]]="","",Table1[[#This Row],[Verschluss - B3 - Beschichtung Anteil (in %)]])</f>
        <v/>
      </c>
      <c r="NL299" s="811" t="str">
        <f>IF(Table1[[#This Row],[Etikett - B1 - Art]]="","",VLOOKUP(Table1[[#This Row],[Etikett - B1 - Art]],'DD FD'!F:G,2,FALSE))</f>
        <v/>
      </c>
      <c r="NM299" s="812" t="str">
        <f>IF(Table1[[#This Row],[Etikett - B1 - Fraktion]]="","",VLOOKUP(Table1[[#This Row],[Etikett - B1 - Fraktion]],'DD FD'!H:J,3,FALSE))</f>
        <v/>
      </c>
      <c r="NN299" s="809" t="str">
        <f>IF(Table1[[#This Row],[Etikett - B1 - Gewicht (in G)]]="","",Table1[[#This Row],[Etikett - B1 - Gewicht (in G)]])</f>
        <v/>
      </c>
      <c r="NO299" s="809" t="str">
        <f>IF(Table1[[#This Row],[Etikett - B1 - Lizenzierungs-pflichtig? (X=Ja)]]="","",Table1[[#This Row],[Etikett - B1 - Lizenzierungs-pflichtig? (X=Ja)]])</f>
        <v/>
      </c>
      <c r="NP299" s="809" t="str">
        <f>IF(Table1[[#This Row],[Etikett - B1 - Trennbar vom Hauptkörper? (X=Ja)]]="","",Table1[[#This Row],[Etikett - B1 - Trennbar vom Hauptkörper? (X=Ja)]])</f>
        <v/>
      </c>
      <c r="NQ299" s="812" t="str">
        <f>IF(Table1[[#This Row],[Etikett - B1 - Virgin Material]]="","",VLOOKUP(Table1[[#This Row],[Etikett - B1 - Virgin Material]],'DD FD'!AJ:AK,2,FALSE))</f>
        <v/>
      </c>
      <c r="NR299" s="813" t="str">
        <f>IF(Table1[[#This Row],[Etikett - B1 - Virgin Material Anteil (in %)]]="","",Table1[[#This Row],[Etikett - B1 - Virgin Material Anteil (in %)]])</f>
        <v/>
      </c>
      <c r="NS299" s="812" t="str">
        <f>IF(Table1[[#This Row],[Etikett - B1 - Recyceltes Material]]="","",VLOOKUP(Table1[[#This Row],[Etikett - B1 - Recyceltes Material]],'DD FD'!AL:AM,2,FALSE))</f>
        <v/>
      </c>
      <c r="NT299" s="813" t="str">
        <f>IF(Table1[[#This Row],[Etikett - B1 - Recyceltes Material Anteil (in %)]]="","",Table1[[#This Row],[Etikett - B1 - Recyceltes Material Anteil (in %)]])</f>
        <v/>
      </c>
      <c r="NU299" s="812" t="str">
        <f>IF(Table1[[#This Row],[Etikett - B1 - Beschichtung]]="","",VLOOKUP(Table1[[#This Row],[Etikett - B1 - Beschichtung]],'DD FD'!AE:AF,2,FALSE))</f>
        <v/>
      </c>
      <c r="NV299" s="815" t="str">
        <f>IF(Table1[[#This Row],[Etikett - B1 - Beschichtung Anteil (in %)]]="","",Table1[[#This Row],[Etikett - B1 - Beschichtung Anteil (in %)]])</f>
        <v/>
      </c>
      <c r="NW299" s="811" t="str">
        <f>IF(Table1[[#This Row],[Etikett - B2 - Art]]="","",VLOOKUP(Table1[[#This Row],[Etikett - B2 - Art]],'DD FD'!F:G,2,FALSE))</f>
        <v/>
      </c>
      <c r="NX299" s="812" t="str">
        <f>IF(Table1[[#This Row],[Etikett - B2 - Fraktion]]="","",VLOOKUP(Table1[[#This Row],[Etikett - B2 - Fraktion]],'DD FD'!H:J,3,FALSE))</f>
        <v/>
      </c>
      <c r="NY299" s="809" t="str">
        <f>IF(Table1[[#This Row],[Etikett - B2 - Gewicht (in G)]]="","",Table1[[#This Row],[Etikett - B2 - Gewicht (in G)]])</f>
        <v/>
      </c>
      <c r="NZ299" s="809" t="str">
        <f>IF(Table1[[#This Row],[Etikett - B2 - Lizenzierungs-pflichtig? (X=Ja)]]="","",Table1[[#This Row],[Etikett - B2 - Lizenzierungs-pflichtig? (X=Ja)]])</f>
        <v/>
      </c>
      <c r="OA299" s="809" t="str">
        <f>IF(Table1[[#This Row],[Etikett - B2 - Trennbar vom Hauptkörper? (X=Ja)]]="","",Table1[[#This Row],[Etikett - B2 - Trennbar vom Hauptkörper? (X=Ja)]])</f>
        <v/>
      </c>
      <c r="OB299" s="812" t="str">
        <f>IF(Table1[[#This Row],[Etikett - B2 - Virgin Material]]="","",VLOOKUP(Table1[[#This Row],[Etikett - B2 - Virgin Material]],'DD FD'!AJ:AK,2,FALSE))</f>
        <v/>
      </c>
      <c r="OC299" s="813" t="str">
        <f>IF(Table1[[#This Row],[Etikett - B2 - Virgin Material Anteil (in %)]]="","",Table1[[#This Row],[Etikett - B2 - Virgin Material Anteil (in %)]])</f>
        <v/>
      </c>
      <c r="OD299" s="812" t="str">
        <f>IF(Table1[[#This Row],[Etikett - B2 - Recyceltes Material]]="","",VLOOKUP(Table1[[#This Row],[Etikett - B2 - Recyceltes Material]],'DD FD'!AL:AM,2,FALSE))</f>
        <v/>
      </c>
      <c r="OE299" s="813" t="str">
        <f>IF(Table1[[#This Row],[Etikett - B2 - Recyceltes Material Anteil (in %)]]="","",Table1[[#This Row],[Etikett - B2 - Recyceltes Material Anteil (in %)]])</f>
        <v/>
      </c>
      <c r="OF299" s="812" t="str">
        <f>IF(Table1[[#This Row],[Etikett - B2 - Beschichtung]]="","",VLOOKUP(Table1[[#This Row],[Etikett - B2 - Beschichtung]],'DD FD'!AE:AF,2,FALSE))</f>
        <v/>
      </c>
      <c r="OG299" s="815" t="str">
        <f>IF(Table1[[#This Row],[Etikett - B2 - Beschichtung Anteil (in %)]]="","",Table1[[#This Row],[Etikett - B2 - Beschichtung Anteil (in %)]])</f>
        <v/>
      </c>
      <c r="OH299" s="811" t="str">
        <f>IF(Table1[[#This Row],[Etikett - B3 - Art]]="","",VLOOKUP(Table1[[#This Row],[Etikett - B3 - Art]],'DD FD'!F:G,2,FALSE))</f>
        <v/>
      </c>
      <c r="OI299" s="812" t="str">
        <f>IF(Table1[[#This Row],[Etikett - B3 - Fraktion]]="","",VLOOKUP(Table1[[#This Row],[Etikett - B3 - Fraktion]],'DD FD'!H:J,3,FALSE))</f>
        <v/>
      </c>
      <c r="OJ299" s="809" t="str">
        <f>IF(Table1[[#This Row],[Etikett - B3 - Gewicht (in G)]]="","",Table1[[#This Row],[Etikett - B3 - Gewicht (in G)]])</f>
        <v/>
      </c>
      <c r="OK299" s="809" t="str">
        <f>IF(Table1[[#This Row],[Etikett - B3 - Lizenzierungs-pflichtig? (X=Ja)]]="","",Table1[[#This Row],[Etikett - B3 - Lizenzierungs-pflichtig? (X=Ja)]])</f>
        <v/>
      </c>
      <c r="OL299" s="809" t="str">
        <f>IF(Table1[[#This Row],[Etikett - B3 - Trennbar vom Hauptkörper? (X=Ja)]]="","",Table1[[#This Row],[Etikett - B3 - Trennbar vom Hauptkörper? (X=Ja)]])</f>
        <v/>
      </c>
      <c r="OM299" s="812" t="str">
        <f>IF(Table1[[#This Row],[Etikett - B3 - Virgin Material]]="","",VLOOKUP(Table1[[#This Row],[Etikett - B3 - Virgin Material]],'DD FD'!AJ:AK,2,FALSE))</f>
        <v/>
      </c>
      <c r="ON299" s="813" t="str">
        <f>IF(Table1[[#This Row],[Etikett - B3 - Virgin Material Anteil (in %)]]="","",Table1[[#This Row],[Etikett - B3 - Virgin Material Anteil (in %)]])</f>
        <v/>
      </c>
      <c r="OO299" s="812" t="str">
        <f>IF(Table1[[#This Row],[Etikett - B3 - Recyceltes Material]]="","",VLOOKUP(Table1[[#This Row],[Etikett - B3 - Recyceltes Material]],'DD FD'!AL:AM,2,FALSE))</f>
        <v/>
      </c>
      <c r="OP299" s="813" t="str">
        <f>IF(Table1[[#This Row],[Etikett - B3 - Recyceltes Material Anteil (in %)]]="","",Table1[[#This Row],[Etikett - B3 - Recyceltes Material Anteil (in %)]])</f>
        <v/>
      </c>
      <c r="OQ299" s="812" t="str">
        <f>IF(Table1[[#This Row],[Etikett - B3 - Beschichtung]]="","",VLOOKUP(Table1[[#This Row],[Etikett - B3 - Beschichtung]],'DD FD'!AE:AF,2,FALSE))</f>
        <v/>
      </c>
      <c r="OR299" s="861" t="str">
        <f>IF(Table1[[#This Row],[Etikett - B3 - Beschichtung Anteil (in %)]]="","",Table1[[#This Row],[Etikett - B3 - Beschichtung Anteil (in %)]])</f>
        <v/>
      </c>
      <c r="OS299" s="866">
        <f>ROUNDUP(SUM(
IF(AND(LB299='DD FD'!$J$7,LD299='DD FD'!$AI$3),LC299,0),
IF(AND(LL299='DD FD'!$J$7,LN299='DD FD'!$AI$3),LM299,0),
IF(AND(LV299='DD FD'!$J$7,LX299='DD FD'!$AI$3),LW299,0),
IF(AND(MF299='DD FD'!$J$7,MH299='DD FD'!$AI$3),MG299,0),
IF(AND(MQ299='DD FD'!$J$7,MS299='DD FD'!$AI$3),MR299,0),
IF(AND(NB299='DD FD'!$J$7,ND299='DD FD'!$AI$3),NC299,0),
IF(AND(NM299='DD FD'!$J$7,NO299='DD FD'!$AI$3),NN299,0),
IF(AND(NX299='DD FD'!$J$7,NZ299='DD FD'!$AI$3),NY299,0),
IF(AND(OI299='DD FD'!$J$7,OK299='DD FD'!$AI$3),OJ299,0),
),2)</f>
        <v>0</v>
      </c>
      <c r="OT299" s="865">
        <f>ROUNDUP(SUM(
IF(AND(LB299='DD FD'!$J$6,LD299='DD FD'!$AI$3),LC299,0),
IF(AND(LL299='DD FD'!$J$6,LN299='DD FD'!$AI$3),LM299,0),
IF(AND(LV299='DD FD'!$J$6,LX299='DD FD'!$AI$3),LW299,0),
IF(AND(MF299='DD FD'!$J$6,MH299='DD FD'!$AI$3),MG299,0),
IF(AND(MQ299='DD FD'!$J$6,MS299='DD FD'!$AI$3),MR299,0),
IF(AND(NB299='DD FD'!$J$6,ND299='DD FD'!$AI$3),NC299,0),
IF(AND(NM299='DD FD'!$J$6,NO299='DD FD'!$AI$3),NN299,0),
IF(AND(NX299='DD FD'!$J$6,NZ299='DD FD'!$AI$3),NY299,0),
IF(AND(OI299='DD FD'!$J$6,OK299='DD FD'!$AI$3),OJ299,0),
),2)</f>
        <v>0</v>
      </c>
      <c r="OU299" s="865">
        <f>ROUNDUP(SUM(
IF(AND(LB299='DD FD'!$J$10,LD299='DD FD'!$AI$3),LC299,0),
IF(AND(LL299='DD FD'!$J$10,LN299='DD FD'!$AI$3),LM299,0),
IF(AND(LV299='DD FD'!$J$10,LX299='DD FD'!$AI$3),LW299,0),
IF(AND(MF299='DD FD'!$J$10,MH299='DD FD'!$AI$3),MG299,0),
IF(AND(MQ299='DD FD'!$J$10,MS299='DD FD'!$AI$3),MR299,0),
IF(AND(NB299='DD FD'!$J$10,ND299='DD FD'!$AI$3),NC299,0),
IF(AND(NM299='DD FD'!$J$10,NO299='DD FD'!$AI$3),NN299,0),
IF(AND(NX299='DD FD'!$J$10,NZ299='DD FD'!$AI$3),NY299,0),
IF(AND(OI299='DD FD'!$J$10,OK299='DD FD'!$AI$3),OJ299,0),
),2)</f>
        <v>0</v>
      </c>
      <c r="OV299" s="865">
        <f>ROUNDUP(SUM(
IF(AND(LB299='DD FD'!$J$8,LD299='DD FD'!$AI$3),LC299,0),
IF(AND(LL299='DD FD'!$J$8,LN299='DD FD'!$AI$3),LM299,0),
IF(AND(LV299='DD FD'!$J$8,LX299='DD FD'!$AI$3),LW299,0),
IF(AND(MF299='DD FD'!$J$8,MH299='DD FD'!$AI$3),MG299,0),
IF(AND(MQ299='DD FD'!$J$8,MS299='DD FD'!$AI$3),MR299,0),
IF(AND(NB299='DD FD'!$J$8,ND299='DD FD'!$AI$3),NC299,0),
IF(AND(NM299='DD FD'!$J$8,NO299='DD FD'!$AI$3),NN299,0),
IF(AND(NX299='DD FD'!$J$8,NZ299='DD FD'!$AI$3),NY299,0),
IF(AND(OI299='DD FD'!$J$8,OK299='DD FD'!$AI$3),OJ299,0),
),2)</f>
        <v>0</v>
      </c>
      <c r="OW299" s="865">
        <f>ROUNDUP(SUM(
IF(AND(LB299='DD FD'!$J$5,LD299='DD FD'!$AI$3),LC299,0),
IF(AND(LL299='DD FD'!$J$5,LN299='DD FD'!$AI$3),LM299,0),
IF(AND(LV299='DD FD'!$J$5,LX299='DD FD'!$AI$3),LW299,0),
IF(AND(MF299='DD FD'!$J$5,MH299='DD FD'!$AI$3),MG299,0),
IF(AND(MQ299='DD FD'!$J$5,MS299='DD FD'!$AI$3),MR299,0),
IF(AND(NB299='DD FD'!$J$5,ND299='DD FD'!$AI$3),NC299,0),
IF(AND(NM299='DD FD'!$J$5,NO299='DD FD'!$AI$3),NN299,0),
IF(AND(NX299='DD FD'!$J$5,NZ299='DD FD'!$AI$3),NY299,0),
IF(AND(OI299='DD FD'!$J$5,OK299='DD FD'!$AI$3),OJ299,0),
),2)</f>
        <v>0</v>
      </c>
      <c r="OX299" s="865">
        <f>ROUNDUP(SUM(
IF(AND(LB299='DD FD'!$J$9,LD299='DD FD'!$AI$3),LC299,0),
IF(AND(LL299='DD FD'!$J$9,LN299='DD FD'!$AI$3),LM299,0),
IF(AND(LV299='DD FD'!$J$9,LX299='DD FD'!$AI$3),LW299,0),
IF(AND(MF299='DD FD'!$J$9,MH299='DD FD'!$AI$3),MG299,0),
IF(AND(MQ299='DD FD'!$J$9,MS299='DD FD'!$AI$3),MR299,0),
IF(AND(NB299='DD FD'!$J$9,ND299='DD FD'!$AI$3),NC299,0),
IF(AND(NM299='DD FD'!$J$9,NO299='DD FD'!$AI$3),NN299,0),
IF(AND(NX299='DD FD'!$J$9,NZ299='DD FD'!$AI$3),NY299,0),
IF(AND(OI299='DD FD'!$J$9,OK299='DD FD'!$AI$3),OJ299,0),
),2)</f>
        <v>0</v>
      </c>
      <c r="OY299" s="865">
        <f>ROUNDUP(SUM(
IF(AND(LB299='DD FD'!$J$4,LD299='DD FD'!$AI$3),LC299,0),
IF(AND(LL299='DD FD'!$J$4,LN299='DD FD'!$AI$3),LM299,0),
IF(AND(LV299='DD FD'!$J$4,LX299='DD FD'!$AI$3),LW299,0),
IF(AND(MF299='DD FD'!$J$4,MH299='DD FD'!$AI$3),MG299,0),
IF(AND(MQ299='DD FD'!$J$4,MS299='DD FD'!$AI$3),MR299,0),
IF(AND(NB299='DD FD'!$J$4,ND299='DD FD'!$AI$3),NC299,0),
IF(AND(NM299='DD FD'!$J$4,NO299='DD FD'!$AI$3),NN299,0),
IF(AND(NX299='DD FD'!$J$4,NZ299='DD FD'!$AI$3),NY299,0),
IF(AND(OI299='DD FD'!$J$4,OK299='DD FD'!$AI$3),OJ299,0),
),2)</f>
        <v>0</v>
      </c>
      <c r="OZ299" s="867">
        <f>ROUNDUP(SUM(
IF(AND(LB299='DD FD'!$J$11,LD299='DD FD'!$AI$3),LC299,0),
IF(AND(LL299='DD FD'!$J$11,LN299='DD FD'!$AI$3),LM299,0),
IF(AND(LV299='DD FD'!$J$11,LX299='DD FD'!$AI$3),LW299,0),
IF(AND(MF299='DD FD'!$J$11,MH299='DD FD'!$AI$3),MG299,0),
IF(AND(MQ299='DD FD'!$J$11,MS299='DD FD'!$AI$3),MR299,0),
IF(AND(NB299='DD FD'!$J$11,ND299='DD FD'!$AI$3),NC299,0),
IF(AND(NM299='DD FD'!$J$11,NO299='DD FD'!$AI$3),NN299,0),
IF(AND(NX299='DD FD'!$J$11,NZ299='DD FD'!$AI$3),NY299,0),
IF(AND(OI299='DD FD'!$J$11,OK299='DD FD'!$AI$3),OJ299,0),
),2)</f>
        <v>0</v>
      </c>
    </row>
    <row r="300" spans="1:416">
      <c r="A300" s="663"/>
      <c r="B300" s="182"/>
      <c r="C300" s="282"/>
      <c r="D300" s="282"/>
      <c r="E300" s="183"/>
      <c r="F300" s="355"/>
      <c r="G300" s="359"/>
      <c r="H300" s="664"/>
      <c r="I300" s="173"/>
      <c r="J300" s="161" t="str">
        <f t="shared" si="108"/>
        <v/>
      </c>
      <c r="K300" s="633" t="str">
        <f t="shared" si="125"/>
        <v/>
      </c>
      <c r="L300" s="636"/>
      <c r="M300" s="124" t="str">
        <f t="shared" si="126"/>
        <v/>
      </c>
      <c r="N300" s="125" t="str">
        <f t="shared" si="109"/>
        <v/>
      </c>
      <c r="O300" s="175"/>
      <c r="P300" s="175"/>
      <c r="Q300" s="126" t="str">
        <f t="shared" si="127"/>
        <v/>
      </c>
      <c r="R300" s="184"/>
      <c r="S300" s="184"/>
      <c r="T300" s="182"/>
      <c r="U300" s="182"/>
      <c r="V300" s="182"/>
      <c r="W300" s="358"/>
      <c r="X300" s="182"/>
      <c r="Y300" s="183"/>
      <c r="Z300" s="123"/>
      <c r="AA300" s="176"/>
      <c r="AB300" s="176"/>
      <c r="AC300" s="176"/>
      <c r="AD300" s="176"/>
      <c r="AE300" s="176"/>
      <c r="AF300" s="176"/>
      <c r="AG300" s="127" t="str">
        <f t="shared" si="128"/>
        <v/>
      </c>
      <c r="AH300" s="127" t="str">
        <f t="shared" si="129"/>
        <v/>
      </c>
      <c r="AI300" s="370"/>
      <c r="AJ300" s="635"/>
      <c r="AK300" s="619" t="str">
        <f t="shared" si="130"/>
        <v/>
      </c>
      <c r="AL300" s="124" t="str">
        <f t="shared" si="110"/>
        <v/>
      </c>
      <c r="AM300" s="124" t="str">
        <f t="shared" si="111"/>
        <v/>
      </c>
      <c r="AN300" s="124" t="str">
        <f t="shared" si="112"/>
        <v/>
      </c>
      <c r="AO300" s="124" t="str">
        <f t="shared" si="113"/>
        <v/>
      </c>
      <c r="AP300" s="184"/>
      <c r="AQ300" s="182"/>
      <c r="AR300" s="182"/>
      <c r="AS300" s="182"/>
      <c r="AT300" s="182"/>
      <c r="AU300" s="127" t="str">
        <f t="shared" si="114"/>
        <v/>
      </c>
      <c r="AV300" s="354"/>
      <c r="AW300" s="127" t="str">
        <f t="shared" si="115"/>
        <v/>
      </c>
      <c r="AX300" s="144" t="str">
        <f t="shared" si="116"/>
        <v/>
      </c>
      <c r="AY300" s="182"/>
      <c r="AZ300" s="23"/>
      <c r="BA300" s="23"/>
      <c r="BB300" s="183"/>
      <c r="BC300" s="622"/>
      <c r="BD300" s="649" t="str">
        <f t="shared" si="131"/>
        <v/>
      </c>
      <c r="BE300" s="354"/>
      <c r="BF300" s="192" t="str">
        <f t="shared" si="132"/>
        <v/>
      </c>
      <c r="BG300" s="159"/>
      <c r="BH300" s="159"/>
      <c r="BI300" s="182"/>
      <c r="BJ300" s="194"/>
      <c r="BK300" s="194"/>
      <c r="BL300" s="194"/>
      <c r="BM300" s="127" t="str">
        <f t="shared" si="117"/>
        <v/>
      </c>
      <c r="BN300" s="194"/>
      <c r="BO300" s="178" t="str">
        <f t="shared" si="118"/>
        <v/>
      </c>
      <c r="BP300" s="191"/>
      <c r="BQ300" s="182"/>
      <c r="BR300" s="23"/>
      <c r="BS300" s="23"/>
      <c r="BT300" s="23"/>
      <c r="BU300" s="651"/>
      <c r="BV300" s="647"/>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633" t="str">
        <f t="shared" si="133"/>
        <v/>
      </c>
      <c r="DY300" s="736"/>
      <c r="DZ300" s="334"/>
      <c r="EA300" s="736"/>
      <c r="EB300" s="197"/>
      <c r="EC300" s="194"/>
      <c r="ED300" s="197"/>
      <c r="EE300" s="197"/>
      <c r="EF300" s="194"/>
      <c r="EG300" s="194"/>
      <c r="EH300" s="194"/>
      <c r="EI300" s="123" t="str">
        <f t="shared" si="119"/>
        <v/>
      </c>
      <c r="EJ300" s="194"/>
      <c r="EK300" s="620" t="str">
        <f t="shared" si="120"/>
        <v/>
      </c>
      <c r="EL300" s="756"/>
      <c r="EM300" s="620" t="str">
        <f t="shared" si="134"/>
        <v/>
      </c>
      <c r="EN300" s="733"/>
      <c r="EO300" s="163"/>
      <c r="EP300" s="163"/>
      <c r="EQ300" s="163"/>
      <c r="ER300" s="163"/>
      <c r="ES300" s="163"/>
      <c r="ET300" s="163"/>
      <c r="EU300" s="163"/>
      <c r="EV300" s="163"/>
      <c r="EW300" s="163"/>
      <c r="EX300" s="163"/>
      <c r="EY300" s="163"/>
      <c r="EZ300" s="163"/>
      <c r="FA300" s="163"/>
      <c r="FB300" s="163"/>
      <c r="FC300" s="742"/>
      <c r="FD300" s="648" t="str">
        <f t="shared" si="121"/>
        <v/>
      </c>
      <c r="FE300" s="183"/>
      <c r="FF300" s="201"/>
      <c r="FG300" s="201"/>
      <c r="FH300" s="201"/>
      <c r="FI300" s="201"/>
      <c r="FJ300" s="201"/>
      <c r="FK300" s="201"/>
      <c r="FL300" s="182"/>
      <c r="FM300" s="182"/>
      <c r="FN300" s="334"/>
      <c r="FO300" s="123" t="str">
        <f t="shared" si="122"/>
        <v/>
      </c>
      <c r="FP300" s="889" t="str">
        <f>IF(Table1[[#This Row],[Baumwollanteil (in %)]]&lt;&gt;"","05","")</f>
        <v/>
      </c>
      <c r="FQ300" s="999"/>
      <c r="FR300" s="179" t="str">
        <f t="shared" si="123"/>
        <v/>
      </c>
      <c r="FS300" s="175"/>
      <c r="FT300" s="175"/>
      <c r="FU300" s="175"/>
      <c r="FV300" s="745" t="str">
        <f t="shared" si="124"/>
        <v/>
      </c>
      <c r="FZ300" s="24"/>
      <c r="GA300" s="24"/>
      <c r="GC300" s="1010" t="str">
        <f>IF(Table1[[#This Row],[Global Trade Item Number (GTIN)]]="","",Table1[[#This Row],[Global Trade Item Number (GTIN)]])</f>
        <v/>
      </c>
      <c r="GD300" s="790" t="str">
        <f>IF(Table1[[#This Row],[WAWI-Nr./ Kreditoren-Nummer
(ASDV)]]&lt;&gt;"",Table1[[#This Row],[WAWI-Nr./ Kreditoren-Nummer
(ASDV)]],"")</f>
        <v/>
      </c>
      <c r="GE300" s="190"/>
      <c r="GF300" s="790" t="str">
        <f>IF(Table1[[#This Row],[Gültig ab (Datum)]]&lt;&gt;"","31.12.9999","")</f>
        <v/>
      </c>
      <c r="GG300" s="190"/>
      <c r="GH300" s="190"/>
      <c r="GI300" s="616"/>
      <c r="GJ300" s="765"/>
      <c r="GK300" s="763"/>
      <c r="GL300" s="617"/>
      <c r="GM300" s="617"/>
      <c r="GN300" s="617"/>
      <c r="GO300" s="617"/>
      <c r="GP300" s="617"/>
      <c r="GQ300" s="775"/>
      <c r="GR300" s="771"/>
      <c r="GS300" s="159"/>
      <c r="GT300" s="610"/>
      <c r="GU300" s="610"/>
      <c r="GV300" s="610"/>
      <c r="GW300" s="610"/>
      <c r="GX300" s="610"/>
      <c r="GY300" s="610"/>
      <c r="GZ300" s="610"/>
      <c r="HA300" s="610"/>
      <c r="HB300" s="771"/>
      <c r="HC300" s="610"/>
      <c r="HD300" s="610"/>
      <c r="HE300" s="610"/>
      <c r="HF300" s="610"/>
      <c r="HG300" s="610"/>
      <c r="HH300" s="610"/>
      <c r="HI300" s="610"/>
      <c r="HJ300" s="610"/>
      <c r="HK300" s="610"/>
      <c r="HL300" s="771"/>
      <c r="HM300" s="610"/>
      <c r="HN300" s="610"/>
      <c r="HO300" s="610"/>
      <c r="HP300" s="610"/>
      <c r="HQ300" s="610"/>
      <c r="HR300" s="610"/>
      <c r="HS300" s="610"/>
      <c r="HT300" s="610"/>
      <c r="HU300" s="610"/>
      <c r="HV300" s="771"/>
      <c r="HW300" s="610"/>
      <c r="HX300" s="610"/>
      <c r="HY300" s="610"/>
      <c r="HZ300" s="610"/>
      <c r="IA300" s="610"/>
      <c r="IB300" s="610"/>
      <c r="IC300" s="610"/>
      <c r="ID300" s="610"/>
      <c r="IE300" s="610"/>
      <c r="IF300" s="610"/>
      <c r="IG300" s="771"/>
      <c r="IH300" s="610"/>
      <c r="II300" s="610"/>
      <c r="IJ300" s="610"/>
      <c r="IK300" s="610"/>
      <c r="IL300" s="610"/>
      <c r="IM300" s="610"/>
      <c r="IN300" s="610"/>
      <c r="IO300" s="610"/>
      <c r="IP300" s="610"/>
      <c r="IQ300" s="610"/>
      <c r="IR300" s="771"/>
      <c r="IS300" s="610"/>
      <c r="IT300" s="610"/>
      <c r="IU300" s="610"/>
      <c r="IV300" s="610"/>
      <c r="IW300" s="610"/>
      <c r="IX300" s="610"/>
      <c r="IY300" s="610"/>
      <c r="IZ300" s="610"/>
      <c r="JA300" s="610"/>
      <c r="JB300" s="610"/>
      <c r="JC300" s="771"/>
      <c r="JD300" s="610"/>
      <c r="JE300" s="610"/>
      <c r="JF300" s="610"/>
      <c r="JG300" s="610"/>
      <c r="JH300" s="610"/>
      <c r="JI300" s="610"/>
      <c r="JJ300" s="610"/>
      <c r="JK300" s="610"/>
      <c r="JL300" s="610"/>
      <c r="JM300" s="827"/>
      <c r="JN300" s="771"/>
      <c r="JO300" s="610"/>
      <c r="JP300" s="610"/>
      <c r="JQ300" s="610"/>
      <c r="JR300" s="610"/>
      <c r="JS300" s="610"/>
      <c r="JT300" s="610"/>
      <c r="JU300" s="610"/>
      <c r="JV300" s="610"/>
      <c r="JW300" s="610"/>
      <c r="JX300" s="610"/>
      <c r="JY300" s="771"/>
      <c r="JZ300" s="610"/>
      <c r="KA300" s="610"/>
      <c r="KB300" s="610"/>
      <c r="KC300" s="610"/>
      <c r="KD300" s="610"/>
      <c r="KE300" s="610"/>
      <c r="KF300" s="610"/>
      <c r="KG300" s="610"/>
      <c r="KH300" s="610"/>
      <c r="KI300" s="610"/>
      <c r="KL300" s="803" t="str">
        <f>IF(Table1[[#This Row],[GTIN]]&lt;&gt;"",Table1[[#This Row],[GTIN]],"")</f>
        <v/>
      </c>
      <c r="KM300" s="804" t="str">
        <f>Table1[[#This Row],[Kreditor]]</f>
        <v/>
      </c>
      <c r="KN300" s="805" t="str">
        <f>IF(Table1[[#This Row],[Gültig ab (Datum)]]&lt;&gt;"",Table1[[#This Row],[Gültig ab (Datum)]],"")</f>
        <v/>
      </c>
      <c r="KO300" s="805" t="str">
        <f>Table1[[#This Row],[Gültig bis]]</f>
        <v/>
      </c>
      <c r="KP300" s="818" t="str">
        <f>IF(Table1[[#This Row],[Artikel verpackt? 
(X=Ja)]]="","",Table1[[#This Row],[Artikel verpackt? 
(X=Ja)]])</f>
        <v/>
      </c>
      <c r="KQ300" s="806" t="str">
        <f>IF(Table1[[#This Row],[Verpackung recyclingfähig?
(X=Ja)]]="","",Table1[[#This Row],[Verpackung recyclingfähig?
(X=Ja)]])</f>
        <v/>
      </c>
      <c r="KR300" s="807"/>
      <c r="KS300" s="808"/>
      <c r="KT300" s="809"/>
      <c r="KU300" s="809"/>
      <c r="KV300" s="809"/>
      <c r="KW300" s="809"/>
      <c r="KX300" s="809"/>
      <c r="KY300" s="809"/>
      <c r="KZ300" s="810"/>
      <c r="LA300" s="811" t="str">
        <f>IF(Table1[[#This Row],[Hauptkörper - B1 - Art]]="","",VLOOKUP(Table1[[#This Row],[Hauptkörper - B1 - Art]],'DD FD'!B:C,2,FALSE))</f>
        <v/>
      </c>
      <c r="LB300" s="812" t="str">
        <f>IF(Table1[[#This Row],[Hauptkörper - B1 - Fraktion]]="","",VLOOKUP(Table1[[#This Row],[Hauptkörper - B1 - Fraktion]],'DD FD'!H:J,3,FALSE))</f>
        <v/>
      </c>
      <c r="LC300" s="809" t="str">
        <f>IF(Table1[[#This Row],[Hauptkörper - B1 - Gewicht
(in G)]]="","",Table1[[#This Row],[Hauptkörper - B1 - Gewicht
(in G)]])</f>
        <v/>
      </c>
      <c r="LD300" s="809" t="str">
        <f>IF(Table1[[#This Row],[Hauptkörper - B1 - Lizenzierungs-pflichtig? (X=Ja)]]="","",Table1[[#This Row],[Hauptkörper - B1 - Lizenzierungs-pflichtig? (X=Ja)]])</f>
        <v/>
      </c>
      <c r="LE300" s="812" t="str">
        <f>IF(Table1[[#This Row],[Hauptkörper - B1 - Virgin Material]]="","",VLOOKUP(Table1[[#This Row],[Hauptkörper - B1 - Virgin Material]],'DD FD'!AJ:AK,2,FALSE))</f>
        <v/>
      </c>
      <c r="LF300" s="813" t="str">
        <f>IF(Table1[[#This Row],[Hauptkörper - B1 - Virgin Material Anteil (in %)]]="","",Table1[[#This Row],[Hauptkörper - B1 - Virgin Material Anteil (in %)]])</f>
        <v/>
      </c>
      <c r="LG300" s="812" t="str">
        <f>IF(Table1[[#This Row],[Hauptkörper - B1 - Recyceltes Material]]="","",VLOOKUP(Table1[[#This Row],[Hauptkörper - B1 - Recyceltes Material]],'DD FD'!AL:AM,2,FALSE))</f>
        <v/>
      </c>
      <c r="LH300" s="813" t="str">
        <f>IF(Table1[[#This Row],[Hauptkörper - B1 - Recyceltes Material Anteil (in %)]]="","",Table1[[#This Row],[Hauptkörper - B1 - Recyceltes Material Anteil (in %)]])</f>
        <v/>
      </c>
      <c r="LI300" s="814" t="str">
        <f>IF(Table1[[#This Row],[Hauptkörper - B1 - Beschichtung]]="","",VLOOKUP(Table1[[#This Row],[Hauptkörper - B1 - Beschichtung]],'DD FD'!AE:AF,2,FALSE))</f>
        <v/>
      </c>
      <c r="LJ300" s="815" t="str">
        <f>IF(Table1[[#This Row],[Hauptkörper - B1 - Beschichtung Anteil (in %)]]="","",Table1[[#This Row],[Hauptkörper - B1 - Beschichtung Anteil (in %)]])</f>
        <v/>
      </c>
      <c r="LK300" s="811" t="str">
        <f>IF(Table1[[#This Row],[Hauptkörper - B2 - Art]]="","",VLOOKUP(Table1[[#This Row],[Hauptkörper - B2 - Art]],'DD FD'!B:C,2,FALSE))</f>
        <v/>
      </c>
      <c r="LL300" s="812" t="str">
        <f>IF(Table1[[#This Row],[Hauptkörper - B2 - Fraktion]]="","",VLOOKUP(Table1[[#This Row],[Hauptkörper - B2 - Fraktion]],'DD FD'!H:J,3,FALSE))</f>
        <v/>
      </c>
      <c r="LM300" s="809" t="str">
        <f>IF(Table1[[#This Row],[Hauptkörper - B2 - Gewicht
(in G)]]="","",Table1[[#This Row],[Hauptkörper - B2 - Gewicht
(in G)]])</f>
        <v/>
      </c>
      <c r="LN300" s="809" t="str">
        <f>IF(Table1[[#This Row],[Hauptkörper - B2 - Lizenzierungs-pflichtig? (X=Ja)]]="","",Table1[[#This Row],[Hauptkörper - B2 - Lizenzierungs-pflichtig? (X=Ja)]])</f>
        <v/>
      </c>
      <c r="LO300" s="812" t="str">
        <f>IF(Table1[[#This Row],[Hauptkörper - B2 - Virgin Material]]="","",VLOOKUP(Table1[[#This Row],[Hauptkörper - B2 - Virgin Material]],'DD FD'!AJ:AK,2,FALSE))</f>
        <v/>
      </c>
      <c r="LP300" s="813" t="str">
        <f>IF(Table1[[#This Row],[Hauptkörper - B2 - Virgin Material Anteil (in %)]]="","",Table1[[#This Row],[Hauptkörper - B2 - Virgin Material Anteil (in %)]])</f>
        <v/>
      </c>
      <c r="LQ300" s="812" t="str">
        <f>IF(Table1[[#This Row],[Hauptkörper - B2 - Recyceltes Material]]="","",VLOOKUP(Table1[[#This Row],[Hauptkörper - B2 - Recyceltes Material]],'DD FD'!AL:AM,2,FALSE))</f>
        <v/>
      </c>
      <c r="LR300" s="813" t="str">
        <f>IF(Table1[[#This Row],[Hauptkörper - B2 - Recyceltes Material Anteil (in %)]]="","",Table1[[#This Row],[Hauptkörper - B2 - Recyceltes Material Anteil (in %)]])</f>
        <v/>
      </c>
      <c r="LS300" s="812" t="str">
        <f>IF(Table1[[#This Row],[Hauptkörper - B2 - Beschichtung]]="","",VLOOKUP(Table1[[#This Row],[Hauptkörper - B2 - Beschichtung]],'DD FD'!AE:AF,2,FALSE))</f>
        <v/>
      </c>
      <c r="LT300" s="815" t="str">
        <f>IF(Table1[[#This Row],[Hauptkörper - B2 - Beschichtung Anteil (in %)]]="","",Table1[[#This Row],[Hauptkörper - B2 - Beschichtung Anteil (in %)]])</f>
        <v/>
      </c>
      <c r="LU300" s="811" t="str">
        <f>IF(Table1[[#This Row],[Hauptkörper - B3 - Art]]="","",VLOOKUP(Table1[[#This Row],[Hauptkörper - B3 - Art]],'DD FD'!B:C,2,FALSE))</f>
        <v/>
      </c>
      <c r="LV300" s="812" t="str">
        <f>IF(Table1[[#This Row],[Hauptkörper - B3 - Fraktion]]="","",VLOOKUP(Table1[[#This Row],[Hauptkörper - B3 - Fraktion]],'DD FD'!H:J,3,FALSE))</f>
        <v/>
      </c>
      <c r="LW300" s="809" t="str">
        <f>IF(Table1[[#This Row],[Hauptkörper - B3 - Gewicht
(in G)]]="","",Table1[[#This Row],[Hauptkörper - B3 - Gewicht
(in G)]])</f>
        <v/>
      </c>
      <c r="LX300" s="809" t="str">
        <f>IF(Table1[[#This Row],[Hauptkörper - B3 - Lizenzierungs-pflichtig? (X=Ja)]]="","",Table1[[#This Row],[Hauptkörper - B3 - Lizenzierungs-pflichtig? (X=Ja)]])</f>
        <v/>
      </c>
      <c r="LY300" s="812" t="str">
        <f>IF(Table1[[#This Row],[Hauptkörper - B3 - Virgin Material]]="","",VLOOKUP(Table1[[#This Row],[Hauptkörper - B3 - Virgin Material]],'DD FD'!AJ:AK,2,FALSE))</f>
        <v/>
      </c>
      <c r="LZ300" s="813" t="str">
        <f>IF(Table1[[#This Row],[Hauptkörper - B3 - Virgin Material Anteil (in %)]]="","",Table1[[#This Row],[Hauptkörper - B3 - Virgin Material Anteil (in %)]])</f>
        <v/>
      </c>
      <c r="MA300" s="812" t="str">
        <f>IF(Table1[[#This Row],[Hauptkörper - B3 - Recyceltes Material]]="","",VLOOKUP(Table1[[#This Row],[Hauptkörper - B3 - Recyceltes Material]],'DD FD'!AL:AM,2,FALSE))</f>
        <v/>
      </c>
      <c r="MB300" s="813" t="str">
        <f>IF(Table1[[#This Row],[Hauptkörper - B3 - Recyceltes Material Anteil (in %)]]="","",Table1[[#This Row],[Hauptkörper - B3 - Recyceltes Material Anteil (in %)]])</f>
        <v/>
      </c>
      <c r="MC300" s="812" t="str">
        <f>IF(Table1[[#This Row],[Hauptkörper - B3 - Beschichtung]]="","",VLOOKUP(Table1[[#This Row],[Hauptkörper - B3 - Beschichtung]],'DD FD'!AE:AF,2,FALSE))</f>
        <v/>
      </c>
      <c r="MD300" s="815" t="str">
        <f>IF(Table1[[#This Row],[Hauptkörper - B3 - Beschichtung Anteil (in %)]]="","",Table1[[#This Row],[Hauptkörper - B3 - Beschichtung Anteil (in %)]])</f>
        <v/>
      </c>
      <c r="ME300" s="811" t="str">
        <f>IF(Table1[[#This Row],[Verschluss - B1 - Art]]="","",VLOOKUP(Table1[[#This Row],[Verschluss - B1 - Art]],'DD FD'!D:E,2,FALSE))</f>
        <v/>
      </c>
      <c r="MF300" s="812" t="str">
        <f>IF(Table1[[#This Row],[Verschluss - B1 - Fraktion]]="","",VLOOKUP(Table1[[#This Row],[Verschluss - B1 - Fraktion]],'DD FD'!H:J,3,FALSE))</f>
        <v/>
      </c>
      <c r="MG300" s="809" t="str">
        <f>IF(Table1[[#This Row],[Verschluss - B1 - Gewicht (in G)]]="","",Table1[[#This Row],[Verschluss - B1 - Gewicht (in G)]])</f>
        <v/>
      </c>
      <c r="MH300" s="809" t="str">
        <f>IF(Table1[[#This Row],[Verschluss - B1 - Lizenzierungs-pflichtig? (X=Ja)]]="","",Table1[[#This Row],[Verschluss - B1 - Lizenzierungs-pflichtig? (X=Ja)]])</f>
        <v/>
      </c>
      <c r="MI300" s="809" t="str">
        <f>IF(Table1[[#This Row],[Verschluss - B1 - Trennbar vom Hauptkörper? (X=Ja)]]="","",Table1[[#This Row],[Verschluss - B1 - Trennbar vom Hauptkörper? (X=Ja)]])</f>
        <v/>
      </c>
      <c r="MJ300" s="812" t="str">
        <f>IF(Table1[[#This Row],[Verschluss - B1 - Virgin Material]]="","",VLOOKUP(Table1[[#This Row],[Verschluss - B1 - Virgin Material]],'DD FD'!AJ:AK,2,FALSE))</f>
        <v/>
      </c>
      <c r="MK300" s="813" t="str">
        <f>IF(Table1[[#This Row],[Verschluss - B1 - Virgin Material Anteil (in %)]]="","",Table1[[#This Row],[Verschluss - B1 - Virgin Material Anteil (in %)]])</f>
        <v/>
      </c>
      <c r="ML300" s="812" t="str">
        <f>IF(Table1[[#This Row],[Verschluss - B1 - Recyceltes Material]]="","",VLOOKUP(Table1[[#This Row],[Verschluss - B1 - Recyceltes Material]],'DD FD'!AL:AM,2,FALSE))</f>
        <v/>
      </c>
      <c r="MM300" s="813" t="str">
        <f>IF(Table1[[#This Row],[Verschluss - B1 - Recyceltes Material Anteil (in %)]]="","",Table1[[#This Row],[Verschluss - B1 - Recyceltes Material Anteil (in %)]])</f>
        <v/>
      </c>
      <c r="MN300" s="812" t="str">
        <f>IF(Table1[[#This Row],[Verschluss - B1 - Beschichtung]]="","",VLOOKUP(Table1[[#This Row],[Verschluss - B1 - Beschichtung]],'DD FD'!AE:AF,2,FALSE))</f>
        <v/>
      </c>
      <c r="MO300" s="815" t="str">
        <f>IF(Table1[[#This Row],[Verschluss - B1 - Beschichtung Anteil (in %)]]="","",Table1[[#This Row],[Verschluss - B1 - Beschichtung Anteil (in %)]])</f>
        <v/>
      </c>
      <c r="MP300" s="811" t="str">
        <f>IF(Table1[[#This Row],[Verschluss - B2 - Art]]="","",VLOOKUP(Table1[[#This Row],[Verschluss - B2 - Art]],'DD FD'!D:E,2,FALSE))</f>
        <v/>
      </c>
      <c r="MQ300" s="812" t="str">
        <f>IF(Table1[[#This Row],[Verschluss - B2 - Fraktion]]="","",VLOOKUP(Table1[[#This Row],[Verschluss - B2 - Fraktion]],'DD FD'!H:J,3,FALSE))</f>
        <v/>
      </c>
      <c r="MR300" s="809" t="str">
        <f>IF(Table1[[#This Row],[Verschluss - B2 - Gewicht (in G)]]="","",Table1[[#This Row],[Verschluss - B2 - Gewicht (in G)]])</f>
        <v/>
      </c>
      <c r="MS300" s="809" t="str">
        <f>IF(Table1[[#This Row],[Verschluss - B2 - Lizenzierungs-pflichtig? (X=Ja)]]="","",Table1[[#This Row],[Verschluss - B2 - Lizenzierungs-pflichtig? (X=Ja)]])</f>
        <v/>
      </c>
      <c r="MT300" s="809" t="str">
        <f>IF(Table1[[#This Row],[Verschluss - B2 - Trennbar vom Hauptkörper? (X=Ja)]]="","",Table1[[#This Row],[Verschluss - B2 - Trennbar vom Hauptkörper? (X=Ja)]])</f>
        <v/>
      </c>
      <c r="MU300" s="812" t="str">
        <f>IF(Table1[[#This Row],[Verschluss - B2 - Virgin Material]]="","",VLOOKUP(Table1[[#This Row],[Verschluss - B2 - Virgin Material]],'DD FD'!AJ:AK,2,FALSE))</f>
        <v/>
      </c>
      <c r="MV300" s="813" t="str">
        <f>IF(Table1[[#This Row],[Verschluss - B2 - Virgin Material Anteil (in %)]]="","",Table1[[#This Row],[Verschluss - B2 - Virgin Material Anteil (in %)]])</f>
        <v/>
      </c>
      <c r="MW300" s="812" t="str">
        <f>IF(Table1[[#This Row],[Verschluss - B2 - Recyceltes Material]]="","",VLOOKUP(Table1[[#This Row],[Verschluss - B2 - Recyceltes Material]],'DD FD'!AL:AM,2,FALSE))</f>
        <v/>
      </c>
      <c r="MX300" s="813" t="str">
        <f>IF(Table1[[#This Row],[Verschluss - B2 - Recyceltes Material Anteil (in %)]]="","",Table1[[#This Row],[Verschluss - B2 - Recyceltes Material Anteil (in %)]])</f>
        <v/>
      </c>
      <c r="MY300" s="812" t="str">
        <f>IF(Table1[[#This Row],[Verschluss - B2 - Beschichtung]]="","",VLOOKUP(Table1[[#This Row],[Verschluss - B2 - Beschichtung]],'DD FD'!AE:AF,2,FALSE))</f>
        <v/>
      </c>
      <c r="MZ300" s="815" t="str">
        <f>IF(Table1[[#This Row],[Verschluss - B2 - Beschichtung Anteil (in %)]]="","",Table1[[#This Row],[Verschluss - B2 - Beschichtung Anteil (in %)]])</f>
        <v/>
      </c>
      <c r="NA300" s="811" t="str">
        <f>IF(Table1[[#This Row],[Verschluss - B3 - Art]]="","",VLOOKUP(Table1[[#This Row],[Verschluss - B3 - Art]],'DD FD'!D:E,2,FALSE))</f>
        <v/>
      </c>
      <c r="NB300" s="812" t="str">
        <f>IF(Table1[[#This Row],[Verschluss - B3 - Fraktion]]="","",VLOOKUP(Table1[[#This Row],[Verschluss - B3 - Fraktion]],'DD FD'!H:J,3,FALSE))</f>
        <v/>
      </c>
      <c r="NC300" s="809" t="str">
        <f>IF(Table1[[#This Row],[Verschluss - B3 - Gewicht (in G)]]="","",Table1[[#This Row],[Verschluss - B3 - Gewicht (in G)]])</f>
        <v/>
      </c>
      <c r="ND300" s="809" t="str">
        <f>IF(Table1[[#This Row],[Verschluss - B3 - Lizenzierungs-pflichtig? (X=Ja)]]="","",Table1[[#This Row],[Verschluss - B3 - Lizenzierungs-pflichtig? (X=Ja)]])</f>
        <v/>
      </c>
      <c r="NE300" s="809" t="str">
        <f>IF(Table1[[#This Row],[Verschluss - B3 - Trennbar vom Hauptkörper? (X=Ja)]]="","",Table1[[#This Row],[Verschluss - B3 - Trennbar vom Hauptkörper? (X=Ja)]])</f>
        <v/>
      </c>
      <c r="NF300" s="812" t="str">
        <f>IF(Table1[[#This Row],[Verschluss - B3 - Virgin Material]]="","",VLOOKUP(Table1[[#This Row],[Verschluss - B3 - Virgin Material]],'DD FD'!AJ:AK,2,FALSE))</f>
        <v/>
      </c>
      <c r="NG300" s="813" t="str">
        <f>IF(Table1[[#This Row],[Verschluss - B3 - Virgin Material Anteil (in %)]]="","",Table1[[#This Row],[Verschluss - B3 - Virgin Material Anteil (in %)]])</f>
        <v/>
      </c>
      <c r="NH300" s="812" t="str">
        <f>IF(Table1[[#This Row],[Verschluss - B3 - Recyceltes Material]]="","",VLOOKUP(Table1[[#This Row],[Verschluss - B3 - Recyceltes Material]],'DD FD'!AL:AM,2,FALSE))</f>
        <v/>
      </c>
      <c r="NI300" s="813" t="str">
        <f>IF(Table1[[#This Row],[Verschluss - B3 - Recyceltes Material Anteil (in %)]]="","",Table1[[#This Row],[Verschluss - B3 - Recyceltes Material Anteil (in %)]])</f>
        <v/>
      </c>
      <c r="NJ300" s="812" t="str">
        <f>IF(Table1[[#This Row],[Verschluss - B3 - Beschichtung]]="","",VLOOKUP(Table1[[#This Row],[Verschluss - B3 - Beschichtung]],'DD FD'!AE:AF,2,FALSE))</f>
        <v/>
      </c>
      <c r="NK300" s="815" t="str">
        <f>IF(Table1[[#This Row],[Verschluss - B3 - Beschichtung Anteil (in %)]]="","",Table1[[#This Row],[Verschluss - B3 - Beschichtung Anteil (in %)]])</f>
        <v/>
      </c>
      <c r="NL300" s="811" t="str">
        <f>IF(Table1[[#This Row],[Etikett - B1 - Art]]="","",VLOOKUP(Table1[[#This Row],[Etikett - B1 - Art]],'DD FD'!F:G,2,FALSE))</f>
        <v/>
      </c>
      <c r="NM300" s="812" t="str">
        <f>IF(Table1[[#This Row],[Etikett - B1 - Fraktion]]="","",VLOOKUP(Table1[[#This Row],[Etikett - B1 - Fraktion]],'DD FD'!H:J,3,FALSE))</f>
        <v/>
      </c>
      <c r="NN300" s="809" t="str">
        <f>IF(Table1[[#This Row],[Etikett - B1 - Gewicht (in G)]]="","",Table1[[#This Row],[Etikett - B1 - Gewicht (in G)]])</f>
        <v/>
      </c>
      <c r="NO300" s="809" t="str">
        <f>IF(Table1[[#This Row],[Etikett - B1 - Lizenzierungs-pflichtig? (X=Ja)]]="","",Table1[[#This Row],[Etikett - B1 - Lizenzierungs-pflichtig? (X=Ja)]])</f>
        <v/>
      </c>
      <c r="NP300" s="809" t="str">
        <f>IF(Table1[[#This Row],[Etikett - B1 - Trennbar vom Hauptkörper? (X=Ja)]]="","",Table1[[#This Row],[Etikett - B1 - Trennbar vom Hauptkörper? (X=Ja)]])</f>
        <v/>
      </c>
      <c r="NQ300" s="812" t="str">
        <f>IF(Table1[[#This Row],[Etikett - B1 - Virgin Material]]="","",VLOOKUP(Table1[[#This Row],[Etikett - B1 - Virgin Material]],'DD FD'!AJ:AK,2,FALSE))</f>
        <v/>
      </c>
      <c r="NR300" s="813" t="str">
        <f>IF(Table1[[#This Row],[Etikett - B1 - Virgin Material Anteil (in %)]]="","",Table1[[#This Row],[Etikett - B1 - Virgin Material Anteil (in %)]])</f>
        <v/>
      </c>
      <c r="NS300" s="812" t="str">
        <f>IF(Table1[[#This Row],[Etikett - B1 - Recyceltes Material]]="","",VLOOKUP(Table1[[#This Row],[Etikett - B1 - Recyceltes Material]],'DD FD'!AL:AM,2,FALSE))</f>
        <v/>
      </c>
      <c r="NT300" s="813" t="str">
        <f>IF(Table1[[#This Row],[Etikett - B1 - Recyceltes Material Anteil (in %)]]="","",Table1[[#This Row],[Etikett - B1 - Recyceltes Material Anteil (in %)]])</f>
        <v/>
      </c>
      <c r="NU300" s="812" t="str">
        <f>IF(Table1[[#This Row],[Etikett - B1 - Beschichtung]]="","",VLOOKUP(Table1[[#This Row],[Etikett - B1 - Beschichtung]],'DD FD'!AE:AF,2,FALSE))</f>
        <v/>
      </c>
      <c r="NV300" s="815" t="str">
        <f>IF(Table1[[#This Row],[Etikett - B1 - Beschichtung Anteil (in %)]]="","",Table1[[#This Row],[Etikett - B1 - Beschichtung Anteil (in %)]])</f>
        <v/>
      </c>
      <c r="NW300" s="811" t="str">
        <f>IF(Table1[[#This Row],[Etikett - B2 - Art]]="","",VLOOKUP(Table1[[#This Row],[Etikett - B2 - Art]],'DD FD'!F:G,2,FALSE))</f>
        <v/>
      </c>
      <c r="NX300" s="812" t="str">
        <f>IF(Table1[[#This Row],[Etikett - B2 - Fraktion]]="","",VLOOKUP(Table1[[#This Row],[Etikett - B2 - Fraktion]],'DD FD'!H:J,3,FALSE))</f>
        <v/>
      </c>
      <c r="NY300" s="809" t="str">
        <f>IF(Table1[[#This Row],[Etikett - B2 - Gewicht (in G)]]="","",Table1[[#This Row],[Etikett - B2 - Gewicht (in G)]])</f>
        <v/>
      </c>
      <c r="NZ300" s="809" t="str">
        <f>IF(Table1[[#This Row],[Etikett - B2 - Lizenzierungs-pflichtig? (X=Ja)]]="","",Table1[[#This Row],[Etikett - B2 - Lizenzierungs-pflichtig? (X=Ja)]])</f>
        <v/>
      </c>
      <c r="OA300" s="809" t="str">
        <f>IF(Table1[[#This Row],[Etikett - B2 - Trennbar vom Hauptkörper? (X=Ja)]]="","",Table1[[#This Row],[Etikett - B2 - Trennbar vom Hauptkörper? (X=Ja)]])</f>
        <v/>
      </c>
      <c r="OB300" s="812" t="str">
        <f>IF(Table1[[#This Row],[Etikett - B2 - Virgin Material]]="","",VLOOKUP(Table1[[#This Row],[Etikett - B2 - Virgin Material]],'DD FD'!AJ:AK,2,FALSE))</f>
        <v/>
      </c>
      <c r="OC300" s="813" t="str">
        <f>IF(Table1[[#This Row],[Etikett - B2 - Virgin Material Anteil (in %)]]="","",Table1[[#This Row],[Etikett - B2 - Virgin Material Anteil (in %)]])</f>
        <v/>
      </c>
      <c r="OD300" s="812" t="str">
        <f>IF(Table1[[#This Row],[Etikett - B2 - Recyceltes Material]]="","",VLOOKUP(Table1[[#This Row],[Etikett - B2 - Recyceltes Material]],'DD FD'!AL:AM,2,FALSE))</f>
        <v/>
      </c>
      <c r="OE300" s="813" t="str">
        <f>IF(Table1[[#This Row],[Etikett - B2 - Recyceltes Material Anteil (in %)]]="","",Table1[[#This Row],[Etikett - B2 - Recyceltes Material Anteil (in %)]])</f>
        <v/>
      </c>
      <c r="OF300" s="812" t="str">
        <f>IF(Table1[[#This Row],[Etikett - B2 - Beschichtung]]="","",VLOOKUP(Table1[[#This Row],[Etikett - B2 - Beschichtung]],'DD FD'!AE:AF,2,FALSE))</f>
        <v/>
      </c>
      <c r="OG300" s="815" t="str">
        <f>IF(Table1[[#This Row],[Etikett - B2 - Beschichtung Anteil (in %)]]="","",Table1[[#This Row],[Etikett - B2 - Beschichtung Anteil (in %)]])</f>
        <v/>
      </c>
      <c r="OH300" s="811" t="str">
        <f>IF(Table1[[#This Row],[Etikett - B3 - Art]]="","",VLOOKUP(Table1[[#This Row],[Etikett - B3 - Art]],'DD FD'!F:G,2,FALSE))</f>
        <v/>
      </c>
      <c r="OI300" s="812" t="str">
        <f>IF(Table1[[#This Row],[Etikett - B3 - Fraktion]]="","",VLOOKUP(Table1[[#This Row],[Etikett - B3 - Fraktion]],'DD FD'!H:J,3,FALSE))</f>
        <v/>
      </c>
      <c r="OJ300" s="809" t="str">
        <f>IF(Table1[[#This Row],[Etikett - B3 - Gewicht (in G)]]="","",Table1[[#This Row],[Etikett - B3 - Gewicht (in G)]])</f>
        <v/>
      </c>
      <c r="OK300" s="809" t="str">
        <f>IF(Table1[[#This Row],[Etikett - B3 - Lizenzierungs-pflichtig? (X=Ja)]]="","",Table1[[#This Row],[Etikett - B3 - Lizenzierungs-pflichtig? (X=Ja)]])</f>
        <v/>
      </c>
      <c r="OL300" s="809" t="str">
        <f>IF(Table1[[#This Row],[Etikett - B3 - Trennbar vom Hauptkörper? (X=Ja)]]="","",Table1[[#This Row],[Etikett - B3 - Trennbar vom Hauptkörper? (X=Ja)]])</f>
        <v/>
      </c>
      <c r="OM300" s="812" t="str">
        <f>IF(Table1[[#This Row],[Etikett - B3 - Virgin Material]]="","",VLOOKUP(Table1[[#This Row],[Etikett - B3 - Virgin Material]],'DD FD'!AJ:AK,2,FALSE))</f>
        <v/>
      </c>
      <c r="ON300" s="813" t="str">
        <f>IF(Table1[[#This Row],[Etikett - B3 - Virgin Material Anteil (in %)]]="","",Table1[[#This Row],[Etikett - B3 - Virgin Material Anteil (in %)]])</f>
        <v/>
      </c>
      <c r="OO300" s="812" t="str">
        <f>IF(Table1[[#This Row],[Etikett - B3 - Recyceltes Material]]="","",VLOOKUP(Table1[[#This Row],[Etikett - B3 - Recyceltes Material]],'DD FD'!AL:AM,2,FALSE))</f>
        <v/>
      </c>
      <c r="OP300" s="813" t="str">
        <f>IF(Table1[[#This Row],[Etikett - B3 - Recyceltes Material Anteil (in %)]]="","",Table1[[#This Row],[Etikett - B3 - Recyceltes Material Anteil (in %)]])</f>
        <v/>
      </c>
      <c r="OQ300" s="812" t="str">
        <f>IF(Table1[[#This Row],[Etikett - B3 - Beschichtung]]="","",VLOOKUP(Table1[[#This Row],[Etikett - B3 - Beschichtung]],'DD FD'!AE:AF,2,FALSE))</f>
        <v/>
      </c>
      <c r="OR300" s="861" t="str">
        <f>IF(Table1[[#This Row],[Etikett - B3 - Beschichtung Anteil (in %)]]="","",Table1[[#This Row],[Etikett - B3 - Beschichtung Anteil (in %)]])</f>
        <v/>
      </c>
      <c r="OS300" s="866">
        <f>ROUNDUP(SUM(
IF(AND(LB300='DD FD'!$J$7,LD300='DD FD'!$AI$3),LC300,0),
IF(AND(LL300='DD FD'!$J$7,LN300='DD FD'!$AI$3),LM300,0),
IF(AND(LV300='DD FD'!$J$7,LX300='DD FD'!$AI$3),LW300,0),
IF(AND(MF300='DD FD'!$J$7,MH300='DD FD'!$AI$3),MG300,0),
IF(AND(MQ300='DD FD'!$J$7,MS300='DD FD'!$AI$3),MR300,0),
IF(AND(NB300='DD FD'!$J$7,ND300='DD FD'!$AI$3),NC300,0),
IF(AND(NM300='DD FD'!$J$7,NO300='DD FD'!$AI$3),NN300,0),
IF(AND(NX300='DD FD'!$J$7,NZ300='DD FD'!$AI$3),NY300,0),
IF(AND(OI300='DD FD'!$J$7,OK300='DD FD'!$AI$3),OJ300,0),
),2)</f>
        <v>0</v>
      </c>
      <c r="OT300" s="865">
        <f>ROUNDUP(SUM(
IF(AND(LB300='DD FD'!$J$6,LD300='DD FD'!$AI$3),LC300,0),
IF(AND(LL300='DD FD'!$J$6,LN300='DD FD'!$AI$3),LM300,0),
IF(AND(LV300='DD FD'!$J$6,LX300='DD FD'!$AI$3),LW300,0),
IF(AND(MF300='DD FD'!$J$6,MH300='DD FD'!$AI$3),MG300,0),
IF(AND(MQ300='DD FD'!$J$6,MS300='DD FD'!$AI$3),MR300,0),
IF(AND(NB300='DD FD'!$J$6,ND300='DD FD'!$AI$3),NC300,0),
IF(AND(NM300='DD FD'!$J$6,NO300='DD FD'!$AI$3),NN300,0),
IF(AND(NX300='DD FD'!$J$6,NZ300='DD FD'!$AI$3),NY300,0),
IF(AND(OI300='DD FD'!$J$6,OK300='DD FD'!$AI$3),OJ300,0),
),2)</f>
        <v>0</v>
      </c>
      <c r="OU300" s="865">
        <f>ROUNDUP(SUM(
IF(AND(LB300='DD FD'!$J$10,LD300='DD FD'!$AI$3),LC300,0),
IF(AND(LL300='DD FD'!$J$10,LN300='DD FD'!$AI$3),LM300,0),
IF(AND(LV300='DD FD'!$J$10,LX300='DD FD'!$AI$3),LW300,0),
IF(AND(MF300='DD FD'!$J$10,MH300='DD FD'!$AI$3),MG300,0),
IF(AND(MQ300='DD FD'!$J$10,MS300='DD FD'!$AI$3),MR300,0),
IF(AND(NB300='DD FD'!$J$10,ND300='DD FD'!$AI$3),NC300,0),
IF(AND(NM300='DD FD'!$J$10,NO300='DD FD'!$AI$3),NN300,0),
IF(AND(NX300='DD FD'!$J$10,NZ300='DD FD'!$AI$3),NY300,0),
IF(AND(OI300='DD FD'!$J$10,OK300='DD FD'!$AI$3),OJ300,0),
),2)</f>
        <v>0</v>
      </c>
      <c r="OV300" s="865">
        <f>ROUNDUP(SUM(
IF(AND(LB300='DD FD'!$J$8,LD300='DD FD'!$AI$3),LC300,0),
IF(AND(LL300='DD FD'!$J$8,LN300='DD FD'!$AI$3),LM300,0),
IF(AND(LV300='DD FD'!$J$8,LX300='DD FD'!$AI$3),LW300,0),
IF(AND(MF300='DD FD'!$J$8,MH300='DD FD'!$AI$3),MG300,0),
IF(AND(MQ300='DD FD'!$J$8,MS300='DD FD'!$AI$3),MR300,0),
IF(AND(NB300='DD FD'!$J$8,ND300='DD FD'!$AI$3),NC300,0),
IF(AND(NM300='DD FD'!$J$8,NO300='DD FD'!$AI$3),NN300,0),
IF(AND(NX300='DD FD'!$J$8,NZ300='DD FD'!$AI$3),NY300,0),
IF(AND(OI300='DD FD'!$J$8,OK300='DD FD'!$AI$3),OJ300,0),
),2)</f>
        <v>0</v>
      </c>
      <c r="OW300" s="865">
        <f>ROUNDUP(SUM(
IF(AND(LB300='DD FD'!$J$5,LD300='DD FD'!$AI$3),LC300,0),
IF(AND(LL300='DD FD'!$J$5,LN300='DD FD'!$AI$3),LM300,0),
IF(AND(LV300='DD FD'!$J$5,LX300='DD FD'!$AI$3),LW300,0),
IF(AND(MF300='DD FD'!$J$5,MH300='DD FD'!$AI$3),MG300,0),
IF(AND(MQ300='DD FD'!$J$5,MS300='DD FD'!$AI$3),MR300,0),
IF(AND(NB300='DD FD'!$J$5,ND300='DD FD'!$AI$3),NC300,0),
IF(AND(NM300='DD FD'!$J$5,NO300='DD FD'!$AI$3),NN300,0),
IF(AND(NX300='DD FD'!$J$5,NZ300='DD FD'!$AI$3),NY300,0),
IF(AND(OI300='DD FD'!$J$5,OK300='DD FD'!$AI$3),OJ300,0),
),2)</f>
        <v>0</v>
      </c>
      <c r="OX300" s="865">
        <f>ROUNDUP(SUM(
IF(AND(LB300='DD FD'!$J$9,LD300='DD FD'!$AI$3),LC300,0),
IF(AND(LL300='DD FD'!$J$9,LN300='DD FD'!$AI$3),LM300,0),
IF(AND(LV300='DD FD'!$J$9,LX300='DD FD'!$AI$3),LW300,0),
IF(AND(MF300='DD FD'!$J$9,MH300='DD FD'!$AI$3),MG300,0),
IF(AND(MQ300='DD FD'!$J$9,MS300='DD FD'!$AI$3),MR300,0),
IF(AND(NB300='DD FD'!$J$9,ND300='DD FD'!$AI$3),NC300,0),
IF(AND(NM300='DD FD'!$J$9,NO300='DD FD'!$AI$3),NN300,0),
IF(AND(NX300='DD FD'!$J$9,NZ300='DD FD'!$AI$3),NY300,0),
IF(AND(OI300='DD FD'!$J$9,OK300='DD FD'!$AI$3),OJ300,0),
),2)</f>
        <v>0</v>
      </c>
      <c r="OY300" s="865">
        <f>ROUNDUP(SUM(
IF(AND(LB300='DD FD'!$J$4,LD300='DD FD'!$AI$3),LC300,0),
IF(AND(LL300='DD FD'!$J$4,LN300='DD FD'!$AI$3),LM300,0),
IF(AND(LV300='DD FD'!$J$4,LX300='DD FD'!$AI$3),LW300,0),
IF(AND(MF300='DD FD'!$J$4,MH300='DD FD'!$AI$3),MG300,0),
IF(AND(MQ300='DD FD'!$J$4,MS300='DD FD'!$AI$3),MR300,0),
IF(AND(NB300='DD FD'!$J$4,ND300='DD FD'!$AI$3),NC300,0),
IF(AND(NM300='DD FD'!$J$4,NO300='DD FD'!$AI$3),NN300,0),
IF(AND(NX300='DD FD'!$J$4,NZ300='DD FD'!$AI$3),NY300,0),
IF(AND(OI300='DD FD'!$J$4,OK300='DD FD'!$AI$3),OJ300,0),
),2)</f>
        <v>0</v>
      </c>
      <c r="OZ300" s="867">
        <f>ROUNDUP(SUM(
IF(AND(LB300='DD FD'!$J$11,LD300='DD FD'!$AI$3),LC300,0),
IF(AND(LL300='DD FD'!$J$11,LN300='DD FD'!$AI$3),LM300,0),
IF(AND(LV300='DD FD'!$J$11,LX300='DD FD'!$AI$3),LW300,0),
IF(AND(MF300='DD FD'!$J$11,MH300='DD FD'!$AI$3),MG300,0),
IF(AND(MQ300='DD FD'!$J$11,MS300='DD FD'!$AI$3),MR300,0),
IF(AND(NB300='DD FD'!$J$11,ND300='DD FD'!$AI$3),NC300,0),
IF(AND(NM300='DD FD'!$J$11,NO300='DD FD'!$AI$3),NN300,0),
IF(AND(NX300='DD FD'!$J$11,NZ300='DD FD'!$AI$3),NY300,0),
IF(AND(OI300='DD FD'!$J$11,OK300='DD FD'!$AI$3),OJ300,0),
),2)</f>
        <v>0</v>
      </c>
    </row>
    <row r="301" spans="1:416">
      <c r="A301" s="663"/>
      <c r="B301" s="182"/>
      <c r="C301" s="282"/>
      <c r="D301" s="282"/>
      <c r="E301" s="183"/>
      <c r="F301" s="355"/>
      <c r="G301" s="359"/>
      <c r="H301" s="664"/>
      <c r="I301" s="173"/>
      <c r="J301" s="161" t="str">
        <f t="shared" si="108"/>
        <v/>
      </c>
      <c r="K301" s="633" t="str">
        <f t="shared" si="125"/>
        <v/>
      </c>
      <c r="L301" s="636"/>
      <c r="M301" s="124" t="str">
        <f t="shared" si="126"/>
        <v/>
      </c>
      <c r="N301" s="125" t="str">
        <f t="shared" si="109"/>
        <v/>
      </c>
      <c r="O301" s="175"/>
      <c r="P301" s="175"/>
      <c r="Q301" s="126" t="str">
        <f t="shared" si="127"/>
        <v/>
      </c>
      <c r="R301" s="184"/>
      <c r="S301" s="184"/>
      <c r="T301" s="182"/>
      <c r="U301" s="182"/>
      <c r="V301" s="182"/>
      <c r="W301" s="358"/>
      <c r="X301" s="182"/>
      <c r="Y301" s="183"/>
      <c r="Z301" s="123"/>
      <c r="AA301" s="176"/>
      <c r="AB301" s="176"/>
      <c r="AC301" s="176"/>
      <c r="AD301" s="176"/>
      <c r="AE301" s="176"/>
      <c r="AF301" s="176"/>
      <c r="AG301" s="127" t="str">
        <f t="shared" si="128"/>
        <v/>
      </c>
      <c r="AH301" s="127" t="str">
        <f t="shared" si="129"/>
        <v/>
      </c>
      <c r="AI301" s="370"/>
      <c r="AJ301" s="635"/>
      <c r="AK301" s="619" t="str">
        <f t="shared" si="130"/>
        <v/>
      </c>
      <c r="AL301" s="124" t="str">
        <f t="shared" si="110"/>
        <v/>
      </c>
      <c r="AM301" s="124" t="str">
        <f t="shared" si="111"/>
        <v/>
      </c>
      <c r="AN301" s="124" t="str">
        <f t="shared" si="112"/>
        <v/>
      </c>
      <c r="AO301" s="124" t="str">
        <f t="shared" si="113"/>
        <v/>
      </c>
      <c r="AP301" s="184"/>
      <c r="AQ301" s="182"/>
      <c r="AR301" s="182"/>
      <c r="AS301" s="182"/>
      <c r="AT301" s="182"/>
      <c r="AU301" s="127" t="str">
        <f t="shared" si="114"/>
        <v/>
      </c>
      <c r="AV301" s="354"/>
      <c r="AW301" s="127" t="str">
        <f t="shared" si="115"/>
        <v/>
      </c>
      <c r="AX301" s="144" t="str">
        <f t="shared" si="116"/>
        <v/>
      </c>
      <c r="AY301" s="182"/>
      <c r="AZ301" s="23"/>
      <c r="BA301" s="23"/>
      <c r="BB301" s="183"/>
      <c r="BC301" s="622"/>
      <c r="BD301" s="649" t="str">
        <f t="shared" si="131"/>
        <v/>
      </c>
      <c r="BE301" s="354"/>
      <c r="BF301" s="192" t="str">
        <f t="shared" si="132"/>
        <v/>
      </c>
      <c r="BG301" s="159"/>
      <c r="BH301" s="159"/>
      <c r="BI301" s="182"/>
      <c r="BJ301" s="194"/>
      <c r="BK301" s="194"/>
      <c r="BL301" s="194"/>
      <c r="BM301" s="127" t="str">
        <f t="shared" si="117"/>
        <v/>
      </c>
      <c r="BN301" s="194"/>
      <c r="BO301" s="178" t="str">
        <f t="shared" si="118"/>
        <v/>
      </c>
      <c r="BP301" s="191"/>
      <c r="BQ301" s="182"/>
      <c r="BR301" s="23"/>
      <c r="BS301" s="23"/>
      <c r="BT301" s="23"/>
      <c r="BU301" s="651"/>
      <c r="BV301" s="647"/>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633" t="str">
        <f t="shared" si="133"/>
        <v/>
      </c>
      <c r="DY301" s="736"/>
      <c r="DZ301" s="334"/>
      <c r="EA301" s="736"/>
      <c r="EB301" s="197"/>
      <c r="EC301" s="194"/>
      <c r="ED301" s="197"/>
      <c r="EE301" s="197"/>
      <c r="EF301" s="194"/>
      <c r="EG301" s="194"/>
      <c r="EH301" s="194"/>
      <c r="EI301" s="123" t="str">
        <f t="shared" si="119"/>
        <v/>
      </c>
      <c r="EJ301" s="194"/>
      <c r="EK301" s="620" t="str">
        <f t="shared" si="120"/>
        <v/>
      </c>
      <c r="EL301" s="756"/>
      <c r="EM301" s="620" t="str">
        <f t="shared" si="134"/>
        <v/>
      </c>
      <c r="EN301" s="733"/>
      <c r="EO301" s="163"/>
      <c r="EP301" s="163"/>
      <c r="EQ301" s="163"/>
      <c r="ER301" s="163"/>
      <c r="ES301" s="163"/>
      <c r="ET301" s="163"/>
      <c r="EU301" s="163"/>
      <c r="EV301" s="163"/>
      <c r="EW301" s="163"/>
      <c r="EX301" s="163"/>
      <c r="EY301" s="163"/>
      <c r="EZ301" s="163"/>
      <c r="FA301" s="163"/>
      <c r="FB301" s="163"/>
      <c r="FC301" s="742"/>
      <c r="FD301" s="648" t="str">
        <f t="shared" si="121"/>
        <v/>
      </c>
      <c r="FE301" s="183"/>
      <c r="FF301" s="201"/>
      <c r="FG301" s="201"/>
      <c r="FH301" s="201"/>
      <c r="FI301" s="201"/>
      <c r="FJ301" s="201"/>
      <c r="FK301" s="201"/>
      <c r="FL301" s="182"/>
      <c r="FM301" s="182"/>
      <c r="FN301" s="334"/>
      <c r="FO301" s="123" t="str">
        <f t="shared" si="122"/>
        <v/>
      </c>
      <c r="FP301" s="889" t="str">
        <f>IF(Table1[[#This Row],[Baumwollanteil (in %)]]&lt;&gt;"","05","")</f>
        <v/>
      </c>
      <c r="FQ301" s="999"/>
      <c r="FR301" s="179" t="str">
        <f t="shared" si="123"/>
        <v/>
      </c>
      <c r="FS301" s="175"/>
      <c r="FT301" s="175"/>
      <c r="FU301" s="175"/>
      <c r="FV301" s="745" t="str">
        <f t="shared" si="124"/>
        <v/>
      </c>
      <c r="FZ301" s="24"/>
      <c r="GA301" s="24"/>
      <c r="GC301" s="1010" t="str">
        <f>IF(Table1[[#This Row],[Global Trade Item Number (GTIN)]]="","",Table1[[#This Row],[Global Trade Item Number (GTIN)]])</f>
        <v/>
      </c>
      <c r="GD301" s="790" t="str">
        <f>IF(Table1[[#This Row],[WAWI-Nr./ Kreditoren-Nummer
(ASDV)]]&lt;&gt;"",Table1[[#This Row],[WAWI-Nr./ Kreditoren-Nummer
(ASDV)]],"")</f>
        <v/>
      </c>
      <c r="GE301" s="190"/>
      <c r="GF301" s="790" t="str">
        <f>IF(Table1[[#This Row],[Gültig ab (Datum)]]&lt;&gt;"","31.12.9999","")</f>
        <v/>
      </c>
      <c r="GG301" s="190"/>
      <c r="GH301" s="190"/>
      <c r="GI301" s="616"/>
      <c r="GJ301" s="765"/>
      <c r="GK301" s="763"/>
      <c r="GL301" s="617"/>
      <c r="GM301" s="617"/>
      <c r="GN301" s="617"/>
      <c r="GO301" s="617"/>
      <c r="GP301" s="617"/>
      <c r="GQ301" s="775"/>
      <c r="GR301" s="771"/>
      <c r="GS301" s="159"/>
      <c r="GT301" s="610"/>
      <c r="GU301" s="610"/>
      <c r="GV301" s="610"/>
      <c r="GW301" s="610"/>
      <c r="GX301" s="610"/>
      <c r="GY301" s="610"/>
      <c r="GZ301" s="610"/>
      <c r="HA301" s="610"/>
      <c r="HB301" s="771"/>
      <c r="HC301" s="610"/>
      <c r="HD301" s="610"/>
      <c r="HE301" s="610"/>
      <c r="HF301" s="610"/>
      <c r="HG301" s="610"/>
      <c r="HH301" s="610"/>
      <c r="HI301" s="610"/>
      <c r="HJ301" s="610"/>
      <c r="HK301" s="610"/>
      <c r="HL301" s="771"/>
      <c r="HM301" s="610"/>
      <c r="HN301" s="610"/>
      <c r="HO301" s="610"/>
      <c r="HP301" s="610"/>
      <c r="HQ301" s="610"/>
      <c r="HR301" s="610"/>
      <c r="HS301" s="610"/>
      <c r="HT301" s="610"/>
      <c r="HU301" s="610"/>
      <c r="HV301" s="771"/>
      <c r="HW301" s="610"/>
      <c r="HX301" s="610"/>
      <c r="HY301" s="610"/>
      <c r="HZ301" s="610"/>
      <c r="IA301" s="610"/>
      <c r="IB301" s="610"/>
      <c r="IC301" s="610"/>
      <c r="ID301" s="610"/>
      <c r="IE301" s="610"/>
      <c r="IF301" s="610"/>
      <c r="IG301" s="771"/>
      <c r="IH301" s="610"/>
      <c r="II301" s="610"/>
      <c r="IJ301" s="610"/>
      <c r="IK301" s="610"/>
      <c r="IL301" s="610"/>
      <c r="IM301" s="610"/>
      <c r="IN301" s="610"/>
      <c r="IO301" s="610"/>
      <c r="IP301" s="610"/>
      <c r="IQ301" s="610"/>
      <c r="IR301" s="771"/>
      <c r="IS301" s="610"/>
      <c r="IT301" s="610"/>
      <c r="IU301" s="610"/>
      <c r="IV301" s="610"/>
      <c r="IW301" s="610"/>
      <c r="IX301" s="610"/>
      <c r="IY301" s="610"/>
      <c r="IZ301" s="610"/>
      <c r="JA301" s="610"/>
      <c r="JB301" s="610"/>
      <c r="JC301" s="771"/>
      <c r="JD301" s="610"/>
      <c r="JE301" s="610"/>
      <c r="JF301" s="610"/>
      <c r="JG301" s="610"/>
      <c r="JH301" s="610"/>
      <c r="JI301" s="610"/>
      <c r="JJ301" s="610"/>
      <c r="JK301" s="610"/>
      <c r="JL301" s="610"/>
      <c r="JM301" s="827"/>
      <c r="JN301" s="771"/>
      <c r="JO301" s="610"/>
      <c r="JP301" s="610"/>
      <c r="JQ301" s="610"/>
      <c r="JR301" s="610"/>
      <c r="JS301" s="610"/>
      <c r="JT301" s="610"/>
      <c r="JU301" s="610"/>
      <c r="JV301" s="610"/>
      <c r="JW301" s="610"/>
      <c r="JX301" s="610"/>
      <c r="JY301" s="771"/>
      <c r="JZ301" s="610"/>
      <c r="KA301" s="610"/>
      <c r="KB301" s="610"/>
      <c r="KC301" s="610"/>
      <c r="KD301" s="610"/>
      <c r="KE301" s="610"/>
      <c r="KF301" s="610"/>
      <c r="KG301" s="610"/>
      <c r="KH301" s="610"/>
      <c r="KI301" s="610"/>
      <c r="KL301" s="803" t="str">
        <f>IF(Table1[[#This Row],[GTIN]]&lt;&gt;"",Table1[[#This Row],[GTIN]],"")</f>
        <v/>
      </c>
      <c r="KM301" s="804" t="str">
        <f>Table1[[#This Row],[Kreditor]]</f>
        <v/>
      </c>
      <c r="KN301" s="805" t="str">
        <f>IF(Table1[[#This Row],[Gültig ab (Datum)]]&lt;&gt;"",Table1[[#This Row],[Gültig ab (Datum)]],"")</f>
        <v/>
      </c>
      <c r="KO301" s="805" t="str">
        <f>Table1[[#This Row],[Gültig bis]]</f>
        <v/>
      </c>
      <c r="KP301" s="818" t="str">
        <f>IF(Table1[[#This Row],[Artikel verpackt? 
(X=Ja)]]="","",Table1[[#This Row],[Artikel verpackt? 
(X=Ja)]])</f>
        <v/>
      </c>
      <c r="KQ301" s="806" t="str">
        <f>IF(Table1[[#This Row],[Verpackung recyclingfähig?
(X=Ja)]]="","",Table1[[#This Row],[Verpackung recyclingfähig?
(X=Ja)]])</f>
        <v/>
      </c>
      <c r="KR301" s="807"/>
      <c r="KS301" s="808"/>
      <c r="KT301" s="809"/>
      <c r="KU301" s="809"/>
      <c r="KV301" s="809"/>
      <c r="KW301" s="809"/>
      <c r="KX301" s="809"/>
      <c r="KY301" s="809"/>
      <c r="KZ301" s="810"/>
      <c r="LA301" s="811" t="str">
        <f>IF(Table1[[#This Row],[Hauptkörper - B1 - Art]]="","",VLOOKUP(Table1[[#This Row],[Hauptkörper - B1 - Art]],'DD FD'!B:C,2,FALSE))</f>
        <v/>
      </c>
      <c r="LB301" s="812" t="str">
        <f>IF(Table1[[#This Row],[Hauptkörper - B1 - Fraktion]]="","",VLOOKUP(Table1[[#This Row],[Hauptkörper - B1 - Fraktion]],'DD FD'!H:J,3,FALSE))</f>
        <v/>
      </c>
      <c r="LC301" s="809" t="str">
        <f>IF(Table1[[#This Row],[Hauptkörper - B1 - Gewicht
(in G)]]="","",Table1[[#This Row],[Hauptkörper - B1 - Gewicht
(in G)]])</f>
        <v/>
      </c>
      <c r="LD301" s="809" t="str">
        <f>IF(Table1[[#This Row],[Hauptkörper - B1 - Lizenzierungs-pflichtig? (X=Ja)]]="","",Table1[[#This Row],[Hauptkörper - B1 - Lizenzierungs-pflichtig? (X=Ja)]])</f>
        <v/>
      </c>
      <c r="LE301" s="812" t="str">
        <f>IF(Table1[[#This Row],[Hauptkörper - B1 - Virgin Material]]="","",VLOOKUP(Table1[[#This Row],[Hauptkörper - B1 - Virgin Material]],'DD FD'!AJ:AK,2,FALSE))</f>
        <v/>
      </c>
      <c r="LF301" s="813" t="str">
        <f>IF(Table1[[#This Row],[Hauptkörper - B1 - Virgin Material Anteil (in %)]]="","",Table1[[#This Row],[Hauptkörper - B1 - Virgin Material Anteil (in %)]])</f>
        <v/>
      </c>
      <c r="LG301" s="812" t="str">
        <f>IF(Table1[[#This Row],[Hauptkörper - B1 - Recyceltes Material]]="","",VLOOKUP(Table1[[#This Row],[Hauptkörper - B1 - Recyceltes Material]],'DD FD'!AL:AM,2,FALSE))</f>
        <v/>
      </c>
      <c r="LH301" s="813" t="str">
        <f>IF(Table1[[#This Row],[Hauptkörper - B1 - Recyceltes Material Anteil (in %)]]="","",Table1[[#This Row],[Hauptkörper - B1 - Recyceltes Material Anteil (in %)]])</f>
        <v/>
      </c>
      <c r="LI301" s="814" t="str">
        <f>IF(Table1[[#This Row],[Hauptkörper - B1 - Beschichtung]]="","",VLOOKUP(Table1[[#This Row],[Hauptkörper - B1 - Beschichtung]],'DD FD'!AE:AF,2,FALSE))</f>
        <v/>
      </c>
      <c r="LJ301" s="815" t="str">
        <f>IF(Table1[[#This Row],[Hauptkörper - B1 - Beschichtung Anteil (in %)]]="","",Table1[[#This Row],[Hauptkörper - B1 - Beschichtung Anteil (in %)]])</f>
        <v/>
      </c>
      <c r="LK301" s="811" t="str">
        <f>IF(Table1[[#This Row],[Hauptkörper - B2 - Art]]="","",VLOOKUP(Table1[[#This Row],[Hauptkörper - B2 - Art]],'DD FD'!B:C,2,FALSE))</f>
        <v/>
      </c>
      <c r="LL301" s="812" t="str">
        <f>IF(Table1[[#This Row],[Hauptkörper - B2 - Fraktion]]="","",VLOOKUP(Table1[[#This Row],[Hauptkörper - B2 - Fraktion]],'DD FD'!H:J,3,FALSE))</f>
        <v/>
      </c>
      <c r="LM301" s="809" t="str">
        <f>IF(Table1[[#This Row],[Hauptkörper - B2 - Gewicht
(in G)]]="","",Table1[[#This Row],[Hauptkörper - B2 - Gewicht
(in G)]])</f>
        <v/>
      </c>
      <c r="LN301" s="809" t="str">
        <f>IF(Table1[[#This Row],[Hauptkörper - B2 - Lizenzierungs-pflichtig? (X=Ja)]]="","",Table1[[#This Row],[Hauptkörper - B2 - Lizenzierungs-pflichtig? (X=Ja)]])</f>
        <v/>
      </c>
      <c r="LO301" s="812" t="str">
        <f>IF(Table1[[#This Row],[Hauptkörper - B2 - Virgin Material]]="","",VLOOKUP(Table1[[#This Row],[Hauptkörper - B2 - Virgin Material]],'DD FD'!AJ:AK,2,FALSE))</f>
        <v/>
      </c>
      <c r="LP301" s="813" t="str">
        <f>IF(Table1[[#This Row],[Hauptkörper - B2 - Virgin Material Anteil (in %)]]="","",Table1[[#This Row],[Hauptkörper - B2 - Virgin Material Anteil (in %)]])</f>
        <v/>
      </c>
      <c r="LQ301" s="812" t="str">
        <f>IF(Table1[[#This Row],[Hauptkörper - B2 - Recyceltes Material]]="","",VLOOKUP(Table1[[#This Row],[Hauptkörper - B2 - Recyceltes Material]],'DD FD'!AL:AM,2,FALSE))</f>
        <v/>
      </c>
      <c r="LR301" s="813" t="str">
        <f>IF(Table1[[#This Row],[Hauptkörper - B2 - Recyceltes Material Anteil (in %)]]="","",Table1[[#This Row],[Hauptkörper - B2 - Recyceltes Material Anteil (in %)]])</f>
        <v/>
      </c>
      <c r="LS301" s="812" t="str">
        <f>IF(Table1[[#This Row],[Hauptkörper - B2 - Beschichtung]]="","",VLOOKUP(Table1[[#This Row],[Hauptkörper - B2 - Beschichtung]],'DD FD'!AE:AF,2,FALSE))</f>
        <v/>
      </c>
      <c r="LT301" s="815" t="str">
        <f>IF(Table1[[#This Row],[Hauptkörper - B2 - Beschichtung Anteil (in %)]]="","",Table1[[#This Row],[Hauptkörper - B2 - Beschichtung Anteil (in %)]])</f>
        <v/>
      </c>
      <c r="LU301" s="811" t="str">
        <f>IF(Table1[[#This Row],[Hauptkörper - B3 - Art]]="","",VLOOKUP(Table1[[#This Row],[Hauptkörper - B3 - Art]],'DD FD'!B:C,2,FALSE))</f>
        <v/>
      </c>
      <c r="LV301" s="812" t="str">
        <f>IF(Table1[[#This Row],[Hauptkörper - B3 - Fraktion]]="","",VLOOKUP(Table1[[#This Row],[Hauptkörper - B3 - Fraktion]],'DD FD'!H:J,3,FALSE))</f>
        <v/>
      </c>
      <c r="LW301" s="809" t="str">
        <f>IF(Table1[[#This Row],[Hauptkörper - B3 - Gewicht
(in G)]]="","",Table1[[#This Row],[Hauptkörper - B3 - Gewicht
(in G)]])</f>
        <v/>
      </c>
      <c r="LX301" s="809" t="str">
        <f>IF(Table1[[#This Row],[Hauptkörper - B3 - Lizenzierungs-pflichtig? (X=Ja)]]="","",Table1[[#This Row],[Hauptkörper - B3 - Lizenzierungs-pflichtig? (X=Ja)]])</f>
        <v/>
      </c>
      <c r="LY301" s="812" t="str">
        <f>IF(Table1[[#This Row],[Hauptkörper - B3 - Virgin Material]]="","",VLOOKUP(Table1[[#This Row],[Hauptkörper - B3 - Virgin Material]],'DD FD'!AJ:AK,2,FALSE))</f>
        <v/>
      </c>
      <c r="LZ301" s="813" t="str">
        <f>IF(Table1[[#This Row],[Hauptkörper - B3 - Virgin Material Anteil (in %)]]="","",Table1[[#This Row],[Hauptkörper - B3 - Virgin Material Anteil (in %)]])</f>
        <v/>
      </c>
      <c r="MA301" s="812" t="str">
        <f>IF(Table1[[#This Row],[Hauptkörper - B3 - Recyceltes Material]]="","",VLOOKUP(Table1[[#This Row],[Hauptkörper - B3 - Recyceltes Material]],'DD FD'!AL:AM,2,FALSE))</f>
        <v/>
      </c>
      <c r="MB301" s="813" t="str">
        <f>IF(Table1[[#This Row],[Hauptkörper - B3 - Recyceltes Material Anteil (in %)]]="","",Table1[[#This Row],[Hauptkörper - B3 - Recyceltes Material Anteil (in %)]])</f>
        <v/>
      </c>
      <c r="MC301" s="812" t="str">
        <f>IF(Table1[[#This Row],[Hauptkörper - B3 - Beschichtung]]="","",VLOOKUP(Table1[[#This Row],[Hauptkörper - B3 - Beschichtung]],'DD FD'!AE:AF,2,FALSE))</f>
        <v/>
      </c>
      <c r="MD301" s="815" t="str">
        <f>IF(Table1[[#This Row],[Hauptkörper - B3 - Beschichtung Anteil (in %)]]="","",Table1[[#This Row],[Hauptkörper - B3 - Beschichtung Anteil (in %)]])</f>
        <v/>
      </c>
      <c r="ME301" s="811" t="str">
        <f>IF(Table1[[#This Row],[Verschluss - B1 - Art]]="","",VLOOKUP(Table1[[#This Row],[Verschluss - B1 - Art]],'DD FD'!D:E,2,FALSE))</f>
        <v/>
      </c>
      <c r="MF301" s="812" t="str">
        <f>IF(Table1[[#This Row],[Verschluss - B1 - Fraktion]]="","",VLOOKUP(Table1[[#This Row],[Verschluss - B1 - Fraktion]],'DD FD'!H:J,3,FALSE))</f>
        <v/>
      </c>
      <c r="MG301" s="809" t="str">
        <f>IF(Table1[[#This Row],[Verschluss - B1 - Gewicht (in G)]]="","",Table1[[#This Row],[Verschluss - B1 - Gewicht (in G)]])</f>
        <v/>
      </c>
      <c r="MH301" s="809" t="str">
        <f>IF(Table1[[#This Row],[Verschluss - B1 - Lizenzierungs-pflichtig? (X=Ja)]]="","",Table1[[#This Row],[Verschluss - B1 - Lizenzierungs-pflichtig? (X=Ja)]])</f>
        <v/>
      </c>
      <c r="MI301" s="809" t="str">
        <f>IF(Table1[[#This Row],[Verschluss - B1 - Trennbar vom Hauptkörper? (X=Ja)]]="","",Table1[[#This Row],[Verschluss - B1 - Trennbar vom Hauptkörper? (X=Ja)]])</f>
        <v/>
      </c>
      <c r="MJ301" s="812" t="str">
        <f>IF(Table1[[#This Row],[Verschluss - B1 - Virgin Material]]="","",VLOOKUP(Table1[[#This Row],[Verschluss - B1 - Virgin Material]],'DD FD'!AJ:AK,2,FALSE))</f>
        <v/>
      </c>
      <c r="MK301" s="813" t="str">
        <f>IF(Table1[[#This Row],[Verschluss - B1 - Virgin Material Anteil (in %)]]="","",Table1[[#This Row],[Verschluss - B1 - Virgin Material Anteil (in %)]])</f>
        <v/>
      </c>
      <c r="ML301" s="812" t="str">
        <f>IF(Table1[[#This Row],[Verschluss - B1 - Recyceltes Material]]="","",VLOOKUP(Table1[[#This Row],[Verschluss - B1 - Recyceltes Material]],'DD FD'!AL:AM,2,FALSE))</f>
        <v/>
      </c>
      <c r="MM301" s="813" t="str">
        <f>IF(Table1[[#This Row],[Verschluss - B1 - Recyceltes Material Anteil (in %)]]="","",Table1[[#This Row],[Verschluss - B1 - Recyceltes Material Anteil (in %)]])</f>
        <v/>
      </c>
      <c r="MN301" s="812" t="str">
        <f>IF(Table1[[#This Row],[Verschluss - B1 - Beschichtung]]="","",VLOOKUP(Table1[[#This Row],[Verschluss - B1 - Beschichtung]],'DD FD'!AE:AF,2,FALSE))</f>
        <v/>
      </c>
      <c r="MO301" s="815" t="str">
        <f>IF(Table1[[#This Row],[Verschluss - B1 - Beschichtung Anteil (in %)]]="","",Table1[[#This Row],[Verschluss - B1 - Beschichtung Anteil (in %)]])</f>
        <v/>
      </c>
      <c r="MP301" s="811" t="str">
        <f>IF(Table1[[#This Row],[Verschluss - B2 - Art]]="","",VLOOKUP(Table1[[#This Row],[Verschluss - B2 - Art]],'DD FD'!D:E,2,FALSE))</f>
        <v/>
      </c>
      <c r="MQ301" s="812" t="str">
        <f>IF(Table1[[#This Row],[Verschluss - B2 - Fraktion]]="","",VLOOKUP(Table1[[#This Row],[Verschluss - B2 - Fraktion]],'DD FD'!H:J,3,FALSE))</f>
        <v/>
      </c>
      <c r="MR301" s="809" t="str">
        <f>IF(Table1[[#This Row],[Verschluss - B2 - Gewicht (in G)]]="","",Table1[[#This Row],[Verschluss - B2 - Gewicht (in G)]])</f>
        <v/>
      </c>
      <c r="MS301" s="809" t="str">
        <f>IF(Table1[[#This Row],[Verschluss - B2 - Lizenzierungs-pflichtig? (X=Ja)]]="","",Table1[[#This Row],[Verschluss - B2 - Lizenzierungs-pflichtig? (X=Ja)]])</f>
        <v/>
      </c>
      <c r="MT301" s="809" t="str">
        <f>IF(Table1[[#This Row],[Verschluss - B2 - Trennbar vom Hauptkörper? (X=Ja)]]="","",Table1[[#This Row],[Verschluss - B2 - Trennbar vom Hauptkörper? (X=Ja)]])</f>
        <v/>
      </c>
      <c r="MU301" s="812" t="str">
        <f>IF(Table1[[#This Row],[Verschluss - B2 - Virgin Material]]="","",VLOOKUP(Table1[[#This Row],[Verschluss - B2 - Virgin Material]],'DD FD'!AJ:AK,2,FALSE))</f>
        <v/>
      </c>
      <c r="MV301" s="813" t="str">
        <f>IF(Table1[[#This Row],[Verschluss - B2 - Virgin Material Anteil (in %)]]="","",Table1[[#This Row],[Verschluss - B2 - Virgin Material Anteil (in %)]])</f>
        <v/>
      </c>
      <c r="MW301" s="812" t="str">
        <f>IF(Table1[[#This Row],[Verschluss - B2 - Recyceltes Material]]="","",VLOOKUP(Table1[[#This Row],[Verschluss - B2 - Recyceltes Material]],'DD FD'!AL:AM,2,FALSE))</f>
        <v/>
      </c>
      <c r="MX301" s="813" t="str">
        <f>IF(Table1[[#This Row],[Verschluss - B2 - Recyceltes Material Anteil (in %)]]="","",Table1[[#This Row],[Verschluss - B2 - Recyceltes Material Anteil (in %)]])</f>
        <v/>
      </c>
      <c r="MY301" s="812" t="str">
        <f>IF(Table1[[#This Row],[Verschluss - B2 - Beschichtung]]="","",VLOOKUP(Table1[[#This Row],[Verschluss - B2 - Beschichtung]],'DD FD'!AE:AF,2,FALSE))</f>
        <v/>
      </c>
      <c r="MZ301" s="815" t="str">
        <f>IF(Table1[[#This Row],[Verschluss - B2 - Beschichtung Anteil (in %)]]="","",Table1[[#This Row],[Verschluss - B2 - Beschichtung Anteil (in %)]])</f>
        <v/>
      </c>
      <c r="NA301" s="811" t="str">
        <f>IF(Table1[[#This Row],[Verschluss - B3 - Art]]="","",VLOOKUP(Table1[[#This Row],[Verschluss - B3 - Art]],'DD FD'!D:E,2,FALSE))</f>
        <v/>
      </c>
      <c r="NB301" s="812" t="str">
        <f>IF(Table1[[#This Row],[Verschluss - B3 - Fraktion]]="","",VLOOKUP(Table1[[#This Row],[Verschluss - B3 - Fraktion]],'DD FD'!H:J,3,FALSE))</f>
        <v/>
      </c>
      <c r="NC301" s="809" t="str">
        <f>IF(Table1[[#This Row],[Verschluss - B3 - Gewicht (in G)]]="","",Table1[[#This Row],[Verschluss - B3 - Gewicht (in G)]])</f>
        <v/>
      </c>
      <c r="ND301" s="809" t="str">
        <f>IF(Table1[[#This Row],[Verschluss - B3 - Lizenzierungs-pflichtig? (X=Ja)]]="","",Table1[[#This Row],[Verschluss - B3 - Lizenzierungs-pflichtig? (X=Ja)]])</f>
        <v/>
      </c>
      <c r="NE301" s="809" t="str">
        <f>IF(Table1[[#This Row],[Verschluss - B3 - Trennbar vom Hauptkörper? (X=Ja)]]="","",Table1[[#This Row],[Verschluss - B3 - Trennbar vom Hauptkörper? (X=Ja)]])</f>
        <v/>
      </c>
      <c r="NF301" s="812" t="str">
        <f>IF(Table1[[#This Row],[Verschluss - B3 - Virgin Material]]="","",VLOOKUP(Table1[[#This Row],[Verschluss - B3 - Virgin Material]],'DD FD'!AJ:AK,2,FALSE))</f>
        <v/>
      </c>
      <c r="NG301" s="813" t="str">
        <f>IF(Table1[[#This Row],[Verschluss - B3 - Virgin Material Anteil (in %)]]="","",Table1[[#This Row],[Verschluss - B3 - Virgin Material Anteil (in %)]])</f>
        <v/>
      </c>
      <c r="NH301" s="812" t="str">
        <f>IF(Table1[[#This Row],[Verschluss - B3 - Recyceltes Material]]="","",VLOOKUP(Table1[[#This Row],[Verschluss - B3 - Recyceltes Material]],'DD FD'!AL:AM,2,FALSE))</f>
        <v/>
      </c>
      <c r="NI301" s="813" t="str">
        <f>IF(Table1[[#This Row],[Verschluss - B3 - Recyceltes Material Anteil (in %)]]="","",Table1[[#This Row],[Verschluss - B3 - Recyceltes Material Anteil (in %)]])</f>
        <v/>
      </c>
      <c r="NJ301" s="812" t="str">
        <f>IF(Table1[[#This Row],[Verschluss - B3 - Beschichtung]]="","",VLOOKUP(Table1[[#This Row],[Verschluss - B3 - Beschichtung]],'DD FD'!AE:AF,2,FALSE))</f>
        <v/>
      </c>
      <c r="NK301" s="815" t="str">
        <f>IF(Table1[[#This Row],[Verschluss - B3 - Beschichtung Anteil (in %)]]="","",Table1[[#This Row],[Verschluss - B3 - Beschichtung Anteil (in %)]])</f>
        <v/>
      </c>
      <c r="NL301" s="811" t="str">
        <f>IF(Table1[[#This Row],[Etikett - B1 - Art]]="","",VLOOKUP(Table1[[#This Row],[Etikett - B1 - Art]],'DD FD'!F:G,2,FALSE))</f>
        <v/>
      </c>
      <c r="NM301" s="812" t="str">
        <f>IF(Table1[[#This Row],[Etikett - B1 - Fraktion]]="","",VLOOKUP(Table1[[#This Row],[Etikett - B1 - Fraktion]],'DD FD'!H:J,3,FALSE))</f>
        <v/>
      </c>
      <c r="NN301" s="809" t="str">
        <f>IF(Table1[[#This Row],[Etikett - B1 - Gewicht (in G)]]="","",Table1[[#This Row],[Etikett - B1 - Gewicht (in G)]])</f>
        <v/>
      </c>
      <c r="NO301" s="809" t="str">
        <f>IF(Table1[[#This Row],[Etikett - B1 - Lizenzierungs-pflichtig? (X=Ja)]]="","",Table1[[#This Row],[Etikett - B1 - Lizenzierungs-pflichtig? (X=Ja)]])</f>
        <v/>
      </c>
      <c r="NP301" s="809" t="str">
        <f>IF(Table1[[#This Row],[Etikett - B1 - Trennbar vom Hauptkörper? (X=Ja)]]="","",Table1[[#This Row],[Etikett - B1 - Trennbar vom Hauptkörper? (X=Ja)]])</f>
        <v/>
      </c>
      <c r="NQ301" s="812" t="str">
        <f>IF(Table1[[#This Row],[Etikett - B1 - Virgin Material]]="","",VLOOKUP(Table1[[#This Row],[Etikett - B1 - Virgin Material]],'DD FD'!AJ:AK,2,FALSE))</f>
        <v/>
      </c>
      <c r="NR301" s="813" t="str">
        <f>IF(Table1[[#This Row],[Etikett - B1 - Virgin Material Anteil (in %)]]="","",Table1[[#This Row],[Etikett - B1 - Virgin Material Anteil (in %)]])</f>
        <v/>
      </c>
      <c r="NS301" s="812" t="str">
        <f>IF(Table1[[#This Row],[Etikett - B1 - Recyceltes Material]]="","",VLOOKUP(Table1[[#This Row],[Etikett - B1 - Recyceltes Material]],'DD FD'!AL:AM,2,FALSE))</f>
        <v/>
      </c>
      <c r="NT301" s="813" t="str">
        <f>IF(Table1[[#This Row],[Etikett - B1 - Recyceltes Material Anteil (in %)]]="","",Table1[[#This Row],[Etikett - B1 - Recyceltes Material Anteil (in %)]])</f>
        <v/>
      </c>
      <c r="NU301" s="812" t="str">
        <f>IF(Table1[[#This Row],[Etikett - B1 - Beschichtung]]="","",VLOOKUP(Table1[[#This Row],[Etikett - B1 - Beschichtung]],'DD FD'!AE:AF,2,FALSE))</f>
        <v/>
      </c>
      <c r="NV301" s="815" t="str">
        <f>IF(Table1[[#This Row],[Etikett - B1 - Beschichtung Anteil (in %)]]="","",Table1[[#This Row],[Etikett - B1 - Beschichtung Anteil (in %)]])</f>
        <v/>
      </c>
      <c r="NW301" s="811" t="str">
        <f>IF(Table1[[#This Row],[Etikett - B2 - Art]]="","",VLOOKUP(Table1[[#This Row],[Etikett - B2 - Art]],'DD FD'!F:G,2,FALSE))</f>
        <v/>
      </c>
      <c r="NX301" s="812" t="str">
        <f>IF(Table1[[#This Row],[Etikett - B2 - Fraktion]]="","",VLOOKUP(Table1[[#This Row],[Etikett - B2 - Fraktion]],'DD FD'!H:J,3,FALSE))</f>
        <v/>
      </c>
      <c r="NY301" s="809" t="str">
        <f>IF(Table1[[#This Row],[Etikett - B2 - Gewicht (in G)]]="","",Table1[[#This Row],[Etikett - B2 - Gewicht (in G)]])</f>
        <v/>
      </c>
      <c r="NZ301" s="809" t="str">
        <f>IF(Table1[[#This Row],[Etikett - B2 - Lizenzierungs-pflichtig? (X=Ja)]]="","",Table1[[#This Row],[Etikett - B2 - Lizenzierungs-pflichtig? (X=Ja)]])</f>
        <v/>
      </c>
      <c r="OA301" s="809" t="str">
        <f>IF(Table1[[#This Row],[Etikett - B2 - Trennbar vom Hauptkörper? (X=Ja)]]="","",Table1[[#This Row],[Etikett - B2 - Trennbar vom Hauptkörper? (X=Ja)]])</f>
        <v/>
      </c>
      <c r="OB301" s="812" t="str">
        <f>IF(Table1[[#This Row],[Etikett - B2 - Virgin Material]]="","",VLOOKUP(Table1[[#This Row],[Etikett - B2 - Virgin Material]],'DD FD'!AJ:AK,2,FALSE))</f>
        <v/>
      </c>
      <c r="OC301" s="813" t="str">
        <f>IF(Table1[[#This Row],[Etikett - B2 - Virgin Material Anteil (in %)]]="","",Table1[[#This Row],[Etikett - B2 - Virgin Material Anteil (in %)]])</f>
        <v/>
      </c>
      <c r="OD301" s="812" t="str">
        <f>IF(Table1[[#This Row],[Etikett - B2 - Recyceltes Material]]="","",VLOOKUP(Table1[[#This Row],[Etikett - B2 - Recyceltes Material]],'DD FD'!AL:AM,2,FALSE))</f>
        <v/>
      </c>
      <c r="OE301" s="813" t="str">
        <f>IF(Table1[[#This Row],[Etikett - B2 - Recyceltes Material Anteil (in %)]]="","",Table1[[#This Row],[Etikett - B2 - Recyceltes Material Anteil (in %)]])</f>
        <v/>
      </c>
      <c r="OF301" s="812" t="str">
        <f>IF(Table1[[#This Row],[Etikett - B2 - Beschichtung]]="","",VLOOKUP(Table1[[#This Row],[Etikett - B2 - Beschichtung]],'DD FD'!AE:AF,2,FALSE))</f>
        <v/>
      </c>
      <c r="OG301" s="815" t="str">
        <f>IF(Table1[[#This Row],[Etikett - B2 - Beschichtung Anteil (in %)]]="","",Table1[[#This Row],[Etikett - B2 - Beschichtung Anteil (in %)]])</f>
        <v/>
      </c>
      <c r="OH301" s="811" t="str">
        <f>IF(Table1[[#This Row],[Etikett - B3 - Art]]="","",VLOOKUP(Table1[[#This Row],[Etikett - B3 - Art]],'DD FD'!F:G,2,FALSE))</f>
        <v/>
      </c>
      <c r="OI301" s="812" t="str">
        <f>IF(Table1[[#This Row],[Etikett - B3 - Fraktion]]="","",VLOOKUP(Table1[[#This Row],[Etikett - B3 - Fraktion]],'DD FD'!H:J,3,FALSE))</f>
        <v/>
      </c>
      <c r="OJ301" s="809" t="str">
        <f>IF(Table1[[#This Row],[Etikett - B3 - Gewicht (in G)]]="","",Table1[[#This Row],[Etikett - B3 - Gewicht (in G)]])</f>
        <v/>
      </c>
      <c r="OK301" s="809" t="str">
        <f>IF(Table1[[#This Row],[Etikett - B3 - Lizenzierungs-pflichtig? (X=Ja)]]="","",Table1[[#This Row],[Etikett - B3 - Lizenzierungs-pflichtig? (X=Ja)]])</f>
        <v/>
      </c>
      <c r="OL301" s="809" t="str">
        <f>IF(Table1[[#This Row],[Etikett - B3 - Trennbar vom Hauptkörper? (X=Ja)]]="","",Table1[[#This Row],[Etikett - B3 - Trennbar vom Hauptkörper? (X=Ja)]])</f>
        <v/>
      </c>
      <c r="OM301" s="812" t="str">
        <f>IF(Table1[[#This Row],[Etikett - B3 - Virgin Material]]="","",VLOOKUP(Table1[[#This Row],[Etikett - B3 - Virgin Material]],'DD FD'!AJ:AK,2,FALSE))</f>
        <v/>
      </c>
      <c r="ON301" s="813" t="str">
        <f>IF(Table1[[#This Row],[Etikett - B3 - Virgin Material Anteil (in %)]]="","",Table1[[#This Row],[Etikett - B3 - Virgin Material Anteil (in %)]])</f>
        <v/>
      </c>
      <c r="OO301" s="812" t="str">
        <f>IF(Table1[[#This Row],[Etikett - B3 - Recyceltes Material]]="","",VLOOKUP(Table1[[#This Row],[Etikett - B3 - Recyceltes Material]],'DD FD'!AL:AM,2,FALSE))</f>
        <v/>
      </c>
      <c r="OP301" s="813" t="str">
        <f>IF(Table1[[#This Row],[Etikett - B3 - Recyceltes Material Anteil (in %)]]="","",Table1[[#This Row],[Etikett - B3 - Recyceltes Material Anteil (in %)]])</f>
        <v/>
      </c>
      <c r="OQ301" s="812" t="str">
        <f>IF(Table1[[#This Row],[Etikett - B3 - Beschichtung]]="","",VLOOKUP(Table1[[#This Row],[Etikett - B3 - Beschichtung]],'DD FD'!AE:AF,2,FALSE))</f>
        <v/>
      </c>
      <c r="OR301" s="861" t="str">
        <f>IF(Table1[[#This Row],[Etikett - B3 - Beschichtung Anteil (in %)]]="","",Table1[[#This Row],[Etikett - B3 - Beschichtung Anteil (in %)]])</f>
        <v/>
      </c>
      <c r="OS301" s="866">
        <f>ROUNDUP(SUM(
IF(AND(LB301='DD FD'!$J$7,LD301='DD FD'!$AI$3),LC301,0),
IF(AND(LL301='DD FD'!$J$7,LN301='DD FD'!$AI$3),LM301,0),
IF(AND(LV301='DD FD'!$J$7,LX301='DD FD'!$AI$3),LW301,0),
IF(AND(MF301='DD FD'!$J$7,MH301='DD FD'!$AI$3),MG301,0),
IF(AND(MQ301='DD FD'!$J$7,MS301='DD FD'!$AI$3),MR301,0),
IF(AND(NB301='DD FD'!$J$7,ND301='DD FD'!$AI$3),NC301,0),
IF(AND(NM301='DD FD'!$J$7,NO301='DD FD'!$AI$3),NN301,0),
IF(AND(NX301='DD FD'!$J$7,NZ301='DD FD'!$AI$3),NY301,0),
IF(AND(OI301='DD FD'!$J$7,OK301='DD FD'!$AI$3),OJ301,0),
),2)</f>
        <v>0</v>
      </c>
      <c r="OT301" s="865">
        <f>ROUNDUP(SUM(
IF(AND(LB301='DD FD'!$J$6,LD301='DD FD'!$AI$3),LC301,0),
IF(AND(LL301='DD FD'!$J$6,LN301='DD FD'!$AI$3),LM301,0),
IF(AND(LV301='DD FD'!$J$6,LX301='DD FD'!$AI$3),LW301,0),
IF(AND(MF301='DD FD'!$J$6,MH301='DD FD'!$AI$3),MG301,0),
IF(AND(MQ301='DD FD'!$J$6,MS301='DD FD'!$AI$3),MR301,0),
IF(AND(NB301='DD FD'!$J$6,ND301='DD FD'!$AI$3),NC301,0),
IF(AND(NM301='DD FD'!$J$6,NO301='DD FD'!$AI$3),NN301,0),
IF(AND(NX301='DD FD'!$J$6,NZ301='DD FD'!$AI$3),NY301,0),
IF(AND(OI301='DD FD'!$J$6,OK301='DD FD'!$AI$3),OJ301,0),
),2)</f>
        <v>0</v>
      </c>
      <c r="OU301" s="865">
        <f>ROUNDUP(SUM(
IF(AND(LB301='DD FD'!$J$10,LD301='DD FD'!$AI$3),LC301,0),
IF(AND(LL301='DD FD'!$J$10,LN301='DD FD'!$AI$3),LM301,0),
IF(AND(LV301='DD FD'!$J$10,LX301='DD FD'!$AI$3),LW301,0),
IF(AND(MF301='DD FD'!$J$10,MH301='DD FD'!$AI$3),MG301,0),
IF(AND(MQ301='DD FD'!$J$10,MS301='DD FD'!$AI$3),MR301,0),
IF(AND(NB301='DD FD'!$J$10,ND301='DD FD'!$AI$3),NC301,0),
IF(AND(NM301='DD FD'!$J$10,NO301='DD FD'!$AI$3),NN301,0),
IF(AND(NX301='DD FD'!$J$10,NZ301='DD FD'!$AI$3),NY301,0),
IF(AND(OI301='DD FD'!$J$10,OK301='DD FD'!$AI$3),OJ301,0),
),2)</f>
        <v>0</v>
      </c>
      <c r="OV301" s="865">
        <f>ROUNDUP(SUM(
IF(AND(LB301='DD FD'!$J$8,LD301='DD FD'!$AI$3),LC301,0),
IF(AND(LL301='DD FD'!$J$8,LN301='DD FD'!$AI$3),LM301,0),
IF(AND(LV301='DD FD'!$J$8,LX301='DD FD'!$AI$3),LW301,0),
IF(AND(MF301='DD FD'!$J$8,MH301='DD FD'!$AI$3),MG301,0),
IF(AND(MQ301='DD FD'!$J$8,MS301='DD FD'!$AI$3),MR301,0),
IF(AND(NB301='DD FD'!$J$8,ND301='DD FD'!$AI$3),NC301,0),
IF(AND(NM301='DD FD'!$J$8,NO301='DD FD'!$AI$3),NN301,0),
IF(AND(NX301='DD FD'!$J$8,NZ301='DD FD'!$AI$3),NY301,0),
IF(AND(OI301='DD FD'!$J$8,OK301='DD FD'!$AI$3),OJ301,0),
),2)</f>
        <v>0</v>
      </c>
      <c r="OW301" s="865">
        <f>ROUNDUP(SUM(
IF(AND(LB301='DD FD'!$J$5,LD301='DD FD'!$AI$3),LC301,0),
IF(AND(LL301='DD FD'!$J$5,LN301='DD FD'!$AI$3),LM301,0),
IF(AND(LV301='DD FD'!$J$5,LX301='DD FD'!$AI$3),LW301,0),
IF(AND(MF301='DD FD'!$J$5,MH301='DD FD'!$AI$3),MG301,0),
IF(AND(MQ301='DD FD'!$J$5,MS301='DD FD'!$AI$3),MR301,0),
IF(AND(NB301='DD FD'!$J$5,ND301='DD FD'!$AI$3),NC301,0),
IF(AND(NM301='DD FD'!$J$5,NO301='DD FD'!$AI$3),NN301,0),
IF(AND(NX301='DD FD'!$J$5,NZ301='DD FD'!$AI$3),NY301,0),
IF(AND(OI301='DD FD'!$J$5,OK301='DD FD'!$AI$3),OJ301,0),
),2)</f>
        <v>0</v>
      </c>
      <c r="OX301" s="865">
        <f>ROUNDUP(SUM(
IF(AND(LB301='DD FD'!$J$9,LD301='DD FD'!$AI$3),LC301,0),
IF(AND(LL301='DD FD'!$J$9,LN301='DD FD'!$AI$3),LM301,0),
IF(AND(LV301='DD FD'!$J$9,LX301='DD FD'!$AI$3),LW301,0),
IF(AND(MF301='DD FD'!$J$9,MH301='DD FD'!$AI$3),MG301,0),
IF(AND(MQ301='DD FD'!$J$9,MS301='DD FD'!$AI$3),MR301,0),
IF(AND(NB301='DD FD'!$J$9,ND301='DD FD'!$AI$3),NC301,0),
IF(AND(NM301='DD FD'!$J$9,NO301='DD FD'!$AI$3),NN301,0),
IF(AND(NX301='DD FD'!$J$9,NZ301='DD FD'!$AI$3),NY301,0),
IF(AND(OI301='DD FD'!$J$9,OK301='DD FD'!$AI$3),OJ301,0),
),2)</f>
        <v>0</v>
      </c>
      <c r="OY301" s="865">
        <f>ROUNDUP(SUM(
IF(AND(LB301='DD FD'!$J$4,LD301='DD FD'!$AI$3),LC301,0),
IF(AND(LL301='DD FD'!$J$4,LN301='DD FD'!$AI$3),LM301,0),
IF(AND(LV301='DD FD'!$J$4,LX301='DD FD'!$AI$3),LW301,0),
IF(AND(MF301='DD FD'!$J$4,MH301='DD FD'!$AI$3),MG301,0),
IF(AND(MQ301='DD FD'!$J$4,MS301='DD FD'!$AI$3),MR301,0),
IF(AND(NB301='DD FD'!$J$4,ND301='DD FD'!$AI$3),NC301,0),
IF(AND(NM301='DD FD'!$J$4,NO301='DD FD'!$AI$3),NN301,0),
IF(AND(NX301='DD FD'!$J$4,NZ301='DD FD'!$AI$3),NY301,0),
IF(AND(OI301='DD FD'!$J$4,OK301='DD FD'!$AI$3),OJ301,0),
),2)</f>
        <v>0</v>
      </c>
      <c r="OZ301" s="867">
        <f>ROUNDUP(SUM(
IF(AND(LB301='DD FD'!$J$11,LD301='DD FD'!$AI$3),LC301,0),
IF(AND(LL301='DD FD'!$J$11,LN301='DD FD'!$AI$3),LM301,0),
IF(AND(LV301='DD FD'!$J$11,LX301='DD FD'!$AI$3),LW301,0),
IF(AND(MF301='DD FD'!$J$11,MH301='DD FD'!$AI$3),MG301,0),
IF(AND(MQ301='DD FD'!$J$11,MS301='DD FD'!$AI$3),MR301,0),
IF(AND(NB301='DD FD'!$J$11,ND301='DD FD'!$AI$3),NC301,0),
IF(AND(NM301='DD FD'!$J$11,NO301='DD FD'!$AI$3),NN301,0),
IF(AND(NX301='DD FD'!$J$11,NZ301='DD FD'!$AI$3),NY301,0),
IF(AND(OI301='DD FD'!$J$11,OK301='DD FD'!$AI$3),OJ301,0),
),2)</f>
        <v>0</v>
      </c>
    </row>
    <row r="302" spans="1:416">
      <c r="A302" s="663"/>
      <c r="B302" s="182"/>
      <c r="C302" s="282"/>
      <c r="D302" s="282"/>
      <c r="E302" s="183"/>
      <c r="F302" s="355"/>
      <c r="G302" s="359"/>
      <c r="H302" s="664"/>
      <c r="I302" s="173"/>
      <c r="J302" s="161" t="str">
        <f t="shared" si="108"/>
        <v/>
      </c>
      <c r="K302" s="633" t="str">
        <f t="shared" si="125"/>
        <v/>
      </c>
      <c r="L302" s="636"/>
      <c r="M302" s="124" t="str">
        <f t="shared" si="126"/>
        <v/>
      </c>
      <c r="N302" s="125" t="str">
        <f t="shared" si="109"/>
        <v/>
      </c>
      <c r="O302" s="175"/>
      <c r="P302" s="175"/>
      <c r="Q302" s="126" t="str">
        <f t="shared" si="127"/>
        <v/>
      </c>
      <c r="R302" s="184"/>
      <c r="S302" s="184"/>
      <c r="T302" s="182"/>
      <c r="U302" s="182"/>
      <c r="V302" s="182"/>
      <c r="W302" s="358"/>
      <c r="X302" s="182"/>
      <c r="Y302" s="183"/>
      <c r="Z302" s="123"/>
      <c r="AA302" s="176"/>
      <c r="AB302" s="176"/>
      <c r="AC302" s="176"/>
      <c r="AD302" s="176"/>
      <c r="AE302" s="176"/>
      <c r="AF302" s="176"/>
      <c r="AG302" s="127" t="str">
        <f t="shared" si="128"/>
        <v/>
      </c>
      <c r="AH302" s="127" t="str">
        <f t="shared" si="129"/>
        <v/>
      </c>
      <c r="AI302" s="370"/>
      <c r="AJ302" s="635"/>
      <c r="AK302" s="619" t="str">
        <f t="shared" si="130"/>
        <v/>
      </c>
      <c r="AL302" s="124" t="str">
        <f t="shared" si="110"/>
        <v/>
      </c>
      <c r="AM302" s="124" t="str">
        <f t="shared" si="111"/>
        <v/>
      </c>
      <c r="AN302" s="124" t="str">
        <f t="shared" si="112"/>
        <v/>
      </c>
      <c r="AO302" s="124" t="str">
        <f t="shared" si="113"/>
        <v/>
      </c>
      <c r="AP302" s="184"/>
      <c r="AQ302" s="182"/>
      <c r="AR302" s="182"/>
      <c r="AS302" s="182"/>
      <c r="AT302" s="182"/>
      <c r="AU302" s="127" t="str">
        <f t="shared" si="114"/>
        <v/>
      </c>
      <c r="AV302" s="354"/>
      <c r="AW302" s="127" t="str">
        <f t="shared" si="115"/>
        <v/>
      </c>
      <c r="AX302" s="144" t="str">
        <f t="shared" si="116"/>
        <v/>
      </c>
      <c r="AY302" s="182"/>
      <c r="AZ302" s="23"/>
      <c r="BA302" s="23"/>
      <c r="BB302" s="183"/>
      <c r="BC302" s="622"/>
      <c r="BD302" s="649" t="str">
        <f t="shared" si="131"/>
        <v/>
      </c>
      <c r="BE302" s="354"/>
      <c r="BF302" s="192" t="str">
        <f t="shared" si="132"/>
        <v/>
      </c>
      <c r="BG302" s="159"/>
      <c r="BH302" s="159"/>
      <c r="BI302" s="182"/>
      <c r="BJ302" s="194"/>
      <c r="BK302" s="194"/>
      <c r="BL302" s="194"/>
      <c r="BM302" s="127" t="str">
        <f t="shared" si="117"/>
        <v/>
      </c>
      <c r="BN302" s="194"/>
      <c r="BO302" s="178" t="str">
        <f t="shared" si="118"/>
        <v/>
      </c>
      <c r="BP302" s="191"/>
      <c r="BQ302" s="182"/>
      <c r="BR302" s="23"/>
      <c r="BS302" s="23"/>
      <c r="BT302" s="23"/>
      <c r="BU302" s="651"/>
      <c r="BV302" s="647"/>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633" t="str">
        <f t="shared" si="133"/>
        <v/>
      </c>
      <c r="DY302" s="736"/>
      <c r="DZ302" s="334"/>
      <c r="EA302" s="736"/>
      <c r="EB302" s="197"/>
      <c r="EC302" s="194"/>
      <c r="ED302" s="197"/>
      <c r="EE302" s="197"/>
      <c r="EF302" s="194"/>
      <c r="EG302" s="194"/>
      <c r="EH302" s="194"/>
      <c r="EI302" s="123" t="str">
        <f t="shared" si="119"/>
        <v/>
      </c>
      <c r="EJ302" s="194"/>
      <c r="EK302" s="620" t="str">
        <f t="shared" si="120"/>
        <v/>
      </c>
      <c r="EL302" s="756"/>
      <c r="EM302" s="620" t="str">
        <f t="shared" si="134"/>
        <v/>
      </c>
      <c r="EN302" s="733"/>
      <c r="EO302" s="163"/>
      <c r="EP302" s="163"/>
      <c r="EQ302" s="163"/>
      <c r="ER302" s="163"/>
      <c r="ES302" s="163"/>
      <c r="ET302" s="163"/>
      <c r="EU302" s="163"/>
      <c r="EV302" s="163"/>
      <c r="EW302" s="163"/>
      <c r="EX302" s="163"/>
      <c r="EY302" s="163"/>
      <c r="EZ302" s="163"/>
      <c r="FA302" s="163"/>
      <c r="FB302" s="163"/>
      <c r="FC302" s="742"/>
      <c r="FD302" s="648" t="str">
        <f t="shared" si="121"/>
        <v/>
      </c>
      <c r="FE302" s="183"/>
      <c r="FF302" s="201"/>
      <c r="FG302" s="201"/>
      <c r="FH302" s="201"/>
      <c r="FI302" s="201"/>
      <c r="FJ302" s="201"/>
      <c r="FK302" s="201"/>
      <c r="FL302" s="182"/>
      <c r="FM302" s="182"/>
      <c r="FN302" s="334"/>
      <c r="FO302" s="123" t="str">
        <f t="shared" si="122"/>
        <v/>
      </c>
      <c r="FP302" s="889" t="str">
        <f>IF(Table1[[#This Row],[Baumwollanteil (in %)]]&lt;&gt;"","05","")</f>
        <v/>
      </c>
      <c r="FQ302" s="999"/>
      <c r="FR302" s="179" t="str">
        <f t="shared" si="123"/>
        <v/>
      </c>
      <c r="FS302" s="175"/>
      <c r="FT302" s="175"/>
      <c r="FU302" s="175"/>
      <c r="FV302" s="745" t="str">
        <f t="shared" si="124"/>
        <v/>
      </c>
      <c r="FZ302" s="24"/>
      <c r="GA302" s="24"/>
      <c r="GC302" s="1010" t="str">
        <f>IF(Table1[[#This Row],[Global Trade Item Number (GTIN)]]="","",Table1[[#This Row],[Global Trade Item Number (GTIN)]])</f>
        <v/>
      </c>
      <c r="GD302" s="790" t="str">
        <f>IF(Table1[[#This Row],[WAWI-Nr./ Kreditoren-Nummer
(ASDV)]]&lt;&gt;"",Table1[[#This Row],[WAWI-Nr./ Kreditoren-Nummer
(ASDV)]],"")</f>
        <v/>
      </c>
      <c r="GE302" s="190"/>
      <c r="GF302" s="790" t="str">
        <f>IF(Table1[[#This Row],[Gültig ab (Datum)]]&lt;&gt;"","31.12.9999","")</f>
        <v/>
      </c>
      <c r="GG302" s="190"/>
      <c r="GH302" s="190"/>
      <c r="GI302" s="616"/>
      <c r="GJ302" s="765"/>
      <c r="GK302" s="763"/>
      <c r="GL302" s="617"/>
      <c r="GM302" s="617"/>
      <c r="GN302" s="617"/>
      <c r="GO302" s="617"/>
      <c r="GP302" s="617"/>
      <c r="GQ302" s="775"/>
      <c r="GR302" s="771"/>
      <c r="GS302" s="159"/>
      <c r="GT302" s="610"/>
      <c r="GU302" s="610"/>
      <c r="GV302" s="610"/>
      <c r="GW302" s="610"/>
      <c r="GX302" s="610"/>
      <c r="GY302" s="610"/>
      <c r="GZ302" s="610"/>
      <c r="HA302" s="610"/>
      <c r="HB302" s="771"/>
      <c r="HC302" s="610"/>
      <c r="HD302" s="610"/>
      <c r="HE302" s="610"/>
      <c r="HF302" s="610"/>
      <c r="HG302" s="610"/>
      <c r="HH302" s="610"/>
      <c r="HI302" s="610"/>
      <c r="HJ302" s="610"/>
      <c r="HK302" s="610"/>
      <c r="HL302" s="771"/>
      <c r="HM302" s="610"/>
      <c r="HN302" s="610"/>
      <c r="HO302" s="610"/>
      <c r="HP302" s="610"/>
      <c r="HQ302" s="610"/>
      <c r="HR302" s="610"/>
      <c r="HS302" s="610"/>
      <c r="HT302" s="610"/>
      <c r="HU302" s="610"/>
      <c r="HV302" s="771"/>
      <c r="HW302" s="610"/>
      <c r="HX302" s="610"/>
      <c r="HY302" s="610"/>
      <c r="HZ302" s="610"/>
      <c r="IA302" s="610"/>
      <c r="IB302" s="610"/>
      <c r="IC302" s="610"/>
      <c r="ID302" s="610"/>
      <c r="IE302" s="610"/>
      <c r="IF302" s="610"/>
      <c r="IG302" s="771"/>
      <c r="IH302" s="610"/>
      <c r="II302" s="610"/>
      <c r="IJ302" s="610"/>
      <c r="IK302" s="610"/>
      <c r="IL302" s="610"/>
      <c r="IM302" s="610"/>
      <c r="IN302" s="610"/>
      <c r="IO302" s="610"/>
      <c r="IP302" s="610"/>
      <c r="IQ302" s="610"/>
      <c r="IR302" s="771"/>
      <c r="IS302" s="610"/>
      <c r="IT302" s="610"/>
      <c r="IU302" s="610"/>
      <c r="IV302" s="610"/>
      <c r="IW302" s="610"/>
      <c r="IX302" s="610"/>
      <c r="IY302" s="610"/>
      <c r="IZ302" s="610"/>
      <c r="JA302" s="610"/>
      <c r="JB302" s="610"/>
      <c r="JC302" s="771"/>
      <c r="JD302" s="610"/>
      <c r="JE302" s="610"/>
      <c r="JF302" s="610"/>
      <c r="JG302" s="610"/>
      <c r="JH302" s="610"/>
      <c r="JI302" s="610"/>
      <c r="JJ302" s="610"/>
      <c r="JK302" s="610"/>
      <c r="JL302" s="610"/>
      <c r="JM302" s="827"/>
      <c r="JN302" s="771"/>
      <c r="JO302" s="610"/>
      <c r="JP302" s="610"/>
      <c r="JQ302" s="610"/>
      <c r="JR302" s="610"/>
      <c r="JS302" s="610"/>
      <c r="JT302" s="610"/>
      <c r="JU302" s="610"/>
      <c r="JV302" s="610"/>
      <c r="JW302" s="610"/>
      <c r="JX302" s="610"/>
      <c r="JY302" s="771"/>
      <c r="JZ302" s="610"/>
      <c r="KA302" s="610"/>
      <c r="KB302" s="610"/>
      <c r="KC302" s="610"/>
      <c r="KD302" s="610"/>
      <c r="KE302" s="610"/>
      <c r="KF302" s="610"/>
      <c r="KG302" s="610"/>
      <c r="KH302" s="610"/>
      <c r="KI302" s="610"/>
      <c r="KL302" s="803" t="str">
        <f>IF(Table1[[#This Row],[GTIN]]&lt;&gt;"",Table1[[#This Row],[GTIN]],"")</f>
        <v/>
      </c>
      <c r="KM302" s="804" t="str">
        <f>Table1[[#This Row],[Kreditor]]</f>
        <v/>
      </c>
      <c r="KN302" s="805" t="str">
        <f>IF(Table1[[#This Row],[Gültig ab (Datum)]]&lt;&gt;"",Table1[[#This Row],[Gültig ab (Datum)]],"")</f>
        <v/>
      </c>
      <c r="KO302" s="805" t="str">
        <f>Table1[[#This Row],[Gültig bis]]</f>
        <v/>
      </c>
      <c r="KP302" s="818" t="str">
        <f>IF(Table1[[#This Row],[Artikel verpackt? 
(X=Ja)]]="","",Table1[[#This Row],[Artikel verpackt? 
(X=Ja)]])</f>
        <v/>
      </c>
      <c r="KQ302" s="806" t="str">
        <f>IF(Table1[[#This Row],[Verpackung recyclingfähig?
(X=Ja)]]="","",Table1[[#This Row],[Verpackung recyclingfähig?
(X=Ja)]])</f>
        <v/>
      </c>
      <c r="KR302" s="807"/>
      <c r="KS302" s="808"/>
      <c r="KT302" s="809"/>
      <c r="KU302" s="809"/>
      <c r="KV302" s="809"/>
      <c r="KW302" s="809"/>
      <c r="KX302" s="809"/>
      <c r="KY302" s="809"/>
      <c r="KZ302" s="810"/>
      <c r="LA302" s="811" t="str">
        <f>IF(Table1[[#This Row],[Hauptkörper - B1 - Art]]="","",VLOOKUP(Table1[[#This Row],[Hauptkörper - B1 - Art]],'DD FD'!B:C,2,FALSE))</f>
        <v/>
      </c>
      <c r="LB302" s="812" t="str">
        <f>IF(Table1[[#This Row],[Hauptkörper - B1 - Fraktion]]="","",VLOOKUP(Table1[[#This Row],[Hauptkörper - B1 - Fraktion]],'DD FD'!H:J,3,FALSE))</f>
        <v/>
      </c>
      <c r="LC302" s="809" t="str">
        <f>IF(Table1[[#This Row],[Hauptkörper - B1 - Gewicht
(in G)]]="","",Table1[[#This Row],[Hauptkörper - B1 - Gewicht
(in G)]])</f>
        <v/>
      </c>
      <c r="LD302" s="809" t="str">
        <f>IF(Table1[[#This Row],[Hauptkörper - B1 - Lizenzierungs-pflichtig? (X=Ja)]]="","",Table1[[#This Row],[Hauptkörper - B1 - Lizenzierungs-pflichtig? (X=Ja)]])</f>
        <v/>
      </c>
      <c r="LE302" s="812" t="str">
        <f>IF(Table1[[#This Row],[Hauptkörper - B1 - Virgin Material]]="","",VLOOKUP(Table1[[#This Row],[Hauptkörper - B1 - Virgin Material]],'DD FD'!AJ:AK,2,FALSE))</f>
        <v/>
      </c>
      <c r="LF302" s="813" t="str">
        <f>IF(Table1[[#This Row],[Hauptkörper - B1 - Virgin Material Anteil (in %)]]="","",Table1[[#This Row],[Hauptkörper - B1 - Virgin Material Anteil (in %)]])</f>
        <v/>
      </c>
      <c r="LG302" s="812" t="str">
        <f>IF(Table1[[#This Row],[Hauptkörper - B1 - Recyceltes Material]]="","",VLOOKUP(Table1[[#This Row],[Hauptkörper - B1 - Recyceltes Material]],'DD FD'!AL:AM,2,FALSE))</f>
        <v/>
      </c>
      <c r="LH302" s="813" t="str">
        <f>IF(Table1[[#This Row],[Hauptkörper - B1 - Recyceltes Material Anteil (in %)]]="","",Table1[[#This Row],[Hauptkörper - B1 - Recyceltes Material Anteil (in %)]])</f>
        <v/>
      </c>
      <c r="LI302" s="814" t="str">
        <f>IF(Table1[[#This Row],[Hauptkörper - B1 - Beschichtung]]="","",VLOOKUP(Table1[[#This Row],[Hauptkörper - B1 - Beschichtung]],'DD FD'!AE:AF,2,FALSE))</f>
        <v/>
      </c>
      <c r="LJ302" s="815" t="str">
        <f>IF(Table1[[#This Row],[Hauptkörper - B1 - Beschichtung Anteil (in %)]]="","",Table1[[#This Row],[Hauptkörper - B1 - Beschichtung Anteil (in %)]])</f>
        <v/>
      </c>
      <c r="LK302" s="811" t="str">
        <f>IF(Table1[[#This Row],[Hauptkörper - B2 - Art]]="","",VLOOKUP(Table1[[#This Row],[Hauptkörper - B2 - Art]],'DD FD'!B:C,2,FALSE))</f>
        <v/>
      </c>
      <c r="LL302" s="812" t="str">
        <f>IF(Table1[[#This Row],[Hauptkörper - B2 - Fraktion]]="","",VLOOKUP(Table1[[#This Row],[Hauptkörper - B2 - Fraktion]],'DD FD'!H:J,3,FALSE))</f>
        <v/>
      </c>
      <c r="LM302" s="809" t="str">
        <f>IF(Table1[[#This Row],[Hauptkörper - B2 - Gewicht
(in G)]]="","",Table1[[#This Row],[Hauptkörper - B2 - Gewicht
(in G)]])</f>
        <v/>
      </c>
      <c r="LN302" s="809" t="str">
        <f>IF(Table1[[#This Row],[Hauptkörper - B2 - Lizenzierungs-pflichtig? (X=Ja)]]="","",Table1[[#This Row],[Hauptkörper - B2 - Lizenzierungs-pflichtig? (X=Ja)]])</f>
        <v/>
      </c>
      <c r="LO302" s="812" t="str">
        <f>IF(Table1[[#This Row],[Hauptkörper - B2 - Virgin Material]]="","",VLOOKUP(Table1[[#This Row],[Hauptkörper - B2 - Virgin Material]],'DD FD'!AJ:AK,2,FALSE))</f>
        <v/>
      </c>
      <c r="LP302" s="813" t="str">
        <f>IF(Table1[[#This Row],[Hauptkörper - B2 - Virgin Material Anteil (in %)]]="","",Table1[[#This Row],[Hauptkörper - B2 - Virgin Material Anteil (in %)]])</f>
        <v/>
      </c>
      <c r="LQ302" s="812" t="str">
        <f>IF(Table1[[#This Row],[Hauptkörper - B2 - Recyceltes Material]]="","",VLOOKUP(Table1[[#This Row],[Hauptkörper - B2 - Recyceltes Material]],'DD FD'!AL:AM,2,FALSE))</f>
        <v/>
      </c>
      <c r="LR302" s="813" t="str">
        <f>IF(Table1[[#This Row],[Hauptkörper - B2 - Recyceltes Material Anteil (in %)]]="","",Table1[[#This Row],[Hauptkörper - B2 - Recyceltes Material Anteil (in %)]])</f>
        <v/>
      </c>
      <c r="LS302" s="812" t="str">
        <f>IF(Table1[[#This Row],[Hauptkörper - B2 - Beschichtung]]="","",VLOOKUP(Table1[[#This Row],[Hauptkörper - B2 - Beschichtung]],'DD FD'!AE:AF,2,FALSE))</f>
        <v/>
      </c>
      <c r="LT302" s="815" t="str">
        <f>IF(Table1[[#This Row],[Hauptkörper - B2 - Beschichtung Anteil (in %)]]="","",Table1[[#This Row],[Hauptkörper - B2 - Beschichtung Anteil (in %)]])</f>
        <v/>
      </c>
      <c r="LU302" s="811" t="str">
        <f>IF(Table1[[#This Row],[Hauptkörper - B3 - Art]]="","",VLOOKUP(Table1[[#This Row],[Hauptkörper - B3 - Art]],'DD FD'!B:C,2,FALSE))</f>
        <v/>
      </c>
      <c r="LV302" s="812" t="str">
        <f>IF(Table1[[#This Row],[Hauptkörper - B3 - Fraktion]]="","",VLOOKUP(Table1[[#This Row],[Hauptkörper - B3 - Fraktion]],'DD FD'!H:J,3,FALSE))</f>
        <v/>
      </c>
      <c r="LW302" s="809" t="str">
        <f>IF(Table1[[#This Row],[Hauptkörper - B3 - Gewicht
(in G)]]="","",Table1[[#This Row],[Hauptkörper - B3 - Gewicht
(in G)]])</f>
        <v/>
      </c>
      <c r="LX302" s="809" t="str">
        <f>IF(Table1[[#This Row],[Hauptkörper - B3 - Lizenzierungs-pflichtig? (X=Ja)]]="","",Table1[[#This Row],[Hauptkörper - B3 - Lizenzierungs-pflichtig? (X=Ja)]])</f>
        <v/>
      </c>
      <c r="LY302" s="812" t="str">
        <f>IF(Table1[[#This Row],[Hauptkörper - B3 - Virgin Material]]="","",VLOOKUP(Table1[[#This Row],[Hauptkörper - B3 - Virgin Material]],'DD FD'!AJ:AK,2,FALSE))</f>
        <v/>
      </c>
      <c r="LZ302" s="813" t="str">
        <f>IF(Table1[[#This Row],[Hauptkörper - B3 - Virgin Material Anteil (in %)]]="","",Table1[[#This Row],[Hauptkörper - B3 - Virgin Material Anteil (in %)]])</f>
        <v/>
      </c>
      <c r="MA302" s="812" t="str">
        <f>IF(Table1[[#This Row],[Hauptkörper - B3 - Recyceltes Material]]="","",VLOOKUP(Table1[[#This Row],[Hauptkörper - B3 - Recyceltes Material]],'DD FD'!AL:AM,2,FALSE))</f>
        <v/>
      </c>
      <c r="MB302" s="813" t="str">
        <f>IF(Table1[[#This Row],[Hauptkörper - B3 - Recyceltes Material Anteil (in %)]]="","",Table1[[#This Row],[Hauptkörper - B3 - Recyceltes Material Anteil (in %)]])</f>
        <v/>
      </c>
      <c r="MC302" s="812" t="str">
        <f>IF(Table1[[#This Row],[Hauptkörper - B3 - Beschichtung]]="","",VLOOKUP(Table1[[#This Row],[Hauptkörper - B3 - Beschichtung]],'DD FD'!AE:AF,2,FALSE))</f>
        <v/>
      </c>
      <c r="MD302" s="815" t="str">
        <f>IF(Table1[[#This Row],[Hauptkörper - B3 - Beschichtung Anteil (in %)]]="","",Table1[[#This Row],[Hauptkörper - B3 - Beschichtung Anteil (in %)]])</f>
        <v/>
      </c>
      <c r="ME302" s="811" t="str">
        <f>IF(Table1[[#This Row],[Verschluss - B1 - Art]]="","",VLOOKUP(Table1[[#This Row],[Verschluss - B1 - Art]],'DD FD'!D:E,2,FALSE))</f>
        <v/>
      </c>
      <c r="MF302" s="812" t="str">
        <f>IF(Table1[[#This Row],[Verschluss - B1 - Fraktion]]="","",VLOOKUP(Table1[[#This Row],[Verschluss - B1 - Fraktion]],'DD FD'!H:J,3,FALSE))</f>
        <v/>
      </c>
      <c r="MG302" s="809" t="str">
        <f>IF(Table1[[#This Row],[Verschluss - B1 - Gewicht (in G)]]="","",Table1[[#This Row],[Verschluss - B1 - Gewicht (in G)]])</f>
        <v/>
      </c>
      <c r="MH302" s="809" t="str">
        <f>IF(Table1[[#This Row],[Verschluss - B1 - Lizenzierungs-pflichtig? (X=Ja)]]="","",Table1[[#This Row],[Verschluss - B1 - Lizenzierungs-pflichtig? (X=Ja)]])</f>
        <v/>
      </c>
      <c r="MI302" s="809" t="str">
        <f>IF(Table1[[#This Row],[Verschluss - B1 - Trennbar vom Hauptkörper? (X=Ja)]]="","",Table1[[#This Row],[Verschluss - B1 - Trennbar vom Hauptkörper? (X=Ja)]])</f>
        <v/>
      </c>
      <c r="MJ302" s="812" t="str">
        <f>IF(Table1[[#This Row],[Verschluss - B1 - Virgin Material]]="","",VLOOKUP(Table1[[#This Row],[Verschluss - B1 - Virgin Material]],'DD FD'!AJ:AK,2,FALSE))</f>
        <v/>
      </c>
      <c r="MK302" s="813" t="str">
        <f>IF(Table1[[#This Row],[Verschluss - B1 - Virgin Material Anteil (in %)]]="","",Table1[[#This Row],[Verschluss - B1 - Virgin Material Anteil (in %)]])</f>
        <v/>
      </c>
      <c r="ML302" s="812" t="str">
        <f>IF(Table1[[#This Row],[Verschluss - B1 - Recyceltes Material]]="","",VLOOKUP(Table1[[#This Row],[Verschluss - B1 - Recyceltes Material]],'DD FD'!AL:AM,2,FALSE))</f>
        <v/>
      </c>
      <c r="MM302" s="813" t="str">
        <f>IF(Table1[[#This Row],[Verschluss - B1 - Recyceltes Material Anteil (in %)]]="","",Table1[[#This Row],[Verschluss - B1 - Recyceltes Material Anteil (in %)]])</f>
        <v/>
      </c>
      <c r="MN302" s="812" t="str">
        <f>IF(Table1[[#This Row],[Verschluss - B1 - Beschichtung]]="","",VLOOKUP(Table1[[#This Row],[Verschluss - B1 - Beschichtung]],'DD FD'!AE:AF,2,FALSE))</f>
        <v/>
      </c>
      <c r="MO302" s="815" t="str">
        <f>IF(Table1[[#This Row],[Verschluss - B1 - Beschichtung Anteil (in %)]]="","",Table1[[#This Row],[Verschluss - B1 - Beschichtung Anteil (in %)]])</f>
        <v/>
      </c>
      <c r="MP302" s="811" t="str">
        <f>IF(Table1[[#This Row],[Verschluss - B2 - Art]]="","",VLOOKUP(Table1[[#This Row],[Verschluss - B2 - Art]],'DD FD'!D:E,2,FALSE))</f>
        <v/>
      </c>
      <c r="MQ302" s="812" t="str">
        <f>IF(Table1[[#This Row],[Verschluss - B2 - Fraktion]]="","",VLOOKUP(Table1[[#This Row],[Verschluss - B2 - Fraktion]],'DD FD'!H:J,3,FALSE))</f>
        <v/>
      </c>
      <c r="MR302" s="809" t="str">
        <f>IF(Table1[[#This Row],[Verschluss - B2 - Gewicht (in G)]]="","",Table1[[#This Row],[Verschluss - B2 - Gewicht (in G)]])</f>
        <v/>
      </c>
      <c r="MS302" s="809" t="str">
        <f>IF(Table1[[#This Row],[Verschluss - B2 - Lizenzierungs-pflichtig? (X=Ja)]]="","",Table1[[#This Row],[Verschluss - B2 - Lizenzierungs-pflichtig? (X=Ja)]])</f>
        <v/>
      </c>
      <c r="MT302" s="809" t="str">
        <f>IF(Table1[[#This Row],[Verschluss - B2 - Trennbar vom Hauptkörper? (X=Ja)]]="","",Table1[[#This Row],[Verschluss - B2 - Trennbar vom Hauptkörper? (X=Ja)]])</f>
        <v/>
      </c>
      <c r="MU302" s="812" t="str">
        <f>IF(Table1[[#This Row],[Verschluss - B2 - Virgin Material]]="","",VLOOKUP(Table1[[#This Row],[Verschluss - B2 - Virgin Material]],'DD FD'!AJ:AK,2,FALSE))</f>
        <v/>
      </c>
      <c r="MV302" s="813" t="str">
        <f>IF(Table1[[#This Row],[Verschluss - B2 - Virgin Material Anteil (in %)]]="","",Table1[[#This Row],[Verschluss - B2 - Virgin Material Anteil (in %)]])</f>
        <v/>
      </c>
      <c r="MW302" s="812" t="str">
        <f>IF(Table1[[#This Row],[Verschluss - B2 - Recyceltes Material]]="","",VLOOKUP(Table1[[#This Row],[Verschluss - B2 - Recyceltes Material]],'DD FD'!AL:AM,2,FALSE))</f>
        <v/>
      </c>
      <c r="MX302" s="813" t="str">
        <f>IF(Table1[[#This Row],[Verschluss - B2 - Recyceltes Material Anteil (in %)]]="","",Table1[[#This Row],[Verschluss - B2 - Recyceltes Material Anteil (in %)]])</f>
        <v/>
      </c>
      <c r="MY302" s="812" t="str">
        <f>IF(Table1[[#This Row],[Verschluss - B2 - Beschichtung]]="","",VLOOKUP(Table1[[#This Row],[Verschluss - B2 - Beschichtung]],'DD FD'!AE:AF,2,FALSE))</f>
        <v/>
      </c>
      <c r="MZ302" s="815" t="str">
        <f>IF(Table1[[#This Row],[Verschluss - B2 - Beschichtung Anteil (in %)]]="","",Table1[[#This Row],[Verschluss - B2 - Beschichtung Anteil (in %)]])</f>
        <v/>
      </c>
      <c r="NA302" s="811" t="str">
        <f>IF(Table1[[#This Row],[Verschluss - B3 - Art]]="","",VLOOKUP(Table1[[#This Row],[Verschluss - B3 - Art]],'DD FD'!D:E,2,FALSE))</f>
        <v/>
      </c>
      <c r="NB302" s="812" t="str">
        <f>IF(Table1[[#This Row],[Verschluss - B3 - Fraktion]]="","",VLOOKUP(Table1[[#This Row],[Verschluss - B3 - Fraktion]],'DD FD'!H:J,3,FALSE))</f>
        <v/>
      </c>
      <c r="NC302" s="809" t="str">
        <f>IF(Table1[[#This Row],[Verschluss - B3 - Gewicht (in G)]]="","",Table1[[#This Row],[Verschluss - B3 - Gewicht (in G)]])</f>
        <v/>
      </c>
      <c r="ND302" s="809" t="str">
        <f>IF(Table1[[#This Row],[Verschluss - B3 - Lizenzierungs-pflichtig? (X=Ja)]]="","",Table1[[#This Row],[Verschluss - B3 - Lizenzierungs-pflichtig? (X=Ja)]])</f>
        <v/>
      </c>
      <c r="NE302" s="809" t="str">
        <f>IF(Table1[[#This Row],[Verschluss - B3 - Trennbar vom Hauptkörper? (X=Ja)]]="","",Table1[[#This Row],[Verschluss - B3 - Trennbar vom Hauptkörper? (X=Ja)]])</f>
        <v/>
      </c>
      <c r="NF302" s="812" t="str">
        <f>IF(Table1[[#This Row],[Verschluss - B3 - Virgin Material]]="","",VLOOKUP(Table1[[#This Row],[Verschluss - B3 - Virgin Material]],'DD FD'!AJ:AK,2,FALSE))</f>
        <v/>
      </c>
      <c r="NG302" s="813" t="str">
        <f>IF(Table1[[#This Row],[Verschluss - B3 - Virgin Material Anteil (in %)]]="","",Table1[[#This Row],[Verschluss - B3 - Virgin Material Anteil (in %)]])</f>
        <v/>
      </c>
      <c r="NH302" s="812" t="str">
        <f>IF(Table1[[#This Row],[Verschluss - B3 - Recyceltes Material]]="","",VLOOKUP(Table1[[#This Row],[Verschluss - B3 - Recyceltes Material]],'DD FD'!AL:AM,2,FALSE))</f>
        <v/>
      </c>
      <c r="NI302" s="813" t="str">
        <f>IF(Table1[[#This Row],[Verschluss - B3 - Recyceltes Material Anteil (in %)]]="","",Table1[[#This Row],[Verschluss - B3 - Recyceltes Material Anteil (in %)]])</f>
        <v/>
      </c>
      <c r="NJ302" s="812" t="str">
        <f>IF(Table1[[#This Row],[Verschluss - B3 - Beschichtung]]="","",VLOOKUP(Table1[[#This Row],[Verschluss - B3 - Beschichtung]],'DD FD'!AE:AF,2,FALSE))</f>
        <v/>
      </c>
      <c r="NK302" s="815" t="str">
        <f>IF(Table1[[#This Row],[Verschluss - B3 - Beschichtung Anteil (in %)]]="","",Table1[[#This Row],[Verschluss - B3 - Beschichtung Anteil (in %)]])</f>
        <v/>
      </c>
      <c r="NL302" s="811" t="str">
        <f>IF(Table1[[#This Row],[Etikett - B1 - Art]]="","",VLOOKUP(Table1[[#This Row],[Etikett - B1 - Art]],'DD FD'!F:G,2,FALSE))</f>
        <v/>
      </c>
      <c r="NM302" s="812" t="str">
        <f>IF(Table1[[#This Row],[Etikett - B1 - Fraktion]]="","",VLOOKUP(Table1[[#This Row],[Etikett - B1 - Fraktion]],'DD FD'!H:J,3,FALSE))</f>
        <v/>
      </c>
      <c r="NN302" s="809" t="str">
        <f>IF(Table1[[#This Row],[Etikett - B1 - Gewicht (in G)]]="","",Table1[[#This Row],[Etikett - B1 - Gewicht (in G)]])</f>
        <v/>
      </c>
      <c r="NO302" s="809" t="str">
        <f>IF(Table1[[#This Row],[Etikett - B1 - Lizenzierungs-pflichtig? (X=Ja)]]="","",Table1[[#This Row],[Etikett - B1 - Lizenzierungs-pflichtig? (X=Ja)]])</f>
        <v/>
      </c>
      <c r="NP302" s="809" t="str">
        <f>IF(Table1[[#This Row],[Etikett - B1 - Trennbar vom Hauptkörper? (X=Ja)]]="","",Table1[[#This Row],[Etikett - B1 - Trennbar vom Hauptkörper? (X=Ja)]])</f>
        <v/>
      </c>
      <c r="NQ302" s="812" t="str">
        <f>IF(Table1[[#This Row],[Etikett - B1 - Virgin Material]]="","",VLOOKUP(Table1[[#This Row],[Etikett - B1 - Virgin Material]],'DD FD'!AJ:AK,2,FALSE))</f>
        <v/>
      </c>
      <c r="NR302" s="813" t="str">
        <f>IF(Table1[[#This Row],[Etikett - B1 - Virgin Material Anteil (in %)]]="","",Table1[[#This Row],[Etikett - B1 - Virgin Material Anteil (in %)]])</f>
        <v/>
      </c>
      <c r="NS302" s="812" t="str">
        <f>IF(Table1[[#This Row],[Etikett - B1 - Recyceltes Material]]="","",VLOOKUP(Table1[[#This Row],[Etikett - B1 - Recyceltes Material]],'DD FD'!AL:AM,2,FALSE))</f>
        <v/>
      </c>
      <c r="NT302" s="813" t="str">
        <f>IF(Table1[[#This Row],[Etikett - B1 - Recyceltes Material Anteil (in %)]]="","",Table1[[#This Row],[Etikett - B1 - Recyceltes Material Anteil (in %)]])</f>
        <v/>
      </c>
      <c r="NU302" s="812" t="str">
        <f>IF(Table1[[#This Row],[Etikett - B1 - Beschichtung]]="","",VLOOKUP(Table1[[#This Row],[Etikett - B1 - Beschichtung]],'DD FD'!AE:AF,2,FALSE))</f>
        <v/>
      </c>
      <c r="NV302" s="815" t="str">
        <f>IF(Table1[[#This Row],[Etikett - B1 - Beschichtung Anteil (in %)]]="","",Table1[[#This Row],[Etikett - B1 - Beschichtung Anteil (in %)]])</f>
        <v/>
      </c>
      <c r="NW302" s="811" t="str">
        <f>IF(Table1[[#This Row],[Etikett - B2 - Art]]="","",VLOOKUP(Table1[[#This Row],[Etikett - B2 - Art]],'DD FD'!F:G,2,FALSE))</f>
        <v/>
      </c>
      <c r="NX302" s="812" t="str">
        <f>IF(Table1[[#This Row],[Etikett - B2 - Fraktion]]="","",VLOOKUP(Table1[[#This Row],[Etikett - B2 - Fraktion]],'DD FD'!H:J,3,FALSE))</f>
        <v/>
      </c>
      <c r="NY302" s="809" t="str">
        <f>IF(Table1[[#This Row],[Etikett - B2 - Gewicht (in G)]]="","",Table1[[#This Row],[Etikett - B2 - Gewicht (in G)]])</f>
        <v/>
      </c>
      <c r="NZ302" s="809" t="str">
        <f>IF(Table1[[#This Row],[Etikett - B2 - Lizenzierungs-pflichtig? (X=Ja)]]="","",Table1[[#This Row],[Etikett - B2 - Lizenzierungs-pflichtig? (X=Ja)]])</f>
        <v/>
      </c>
      <c r="OA302" s="809" t="str">
        <f>IF(Table1[[#This Row],[Etikett - B2 - Trennbar vom Hauptkörper? (X=Ja)]]="","",Table1[[#This Row],[Etikett - B2 - Trennbar vom Hauptkörper? (X=Ja)]])</f>
        <v/>
      </c>
      <c r="OB302" s="812" t="str">
        <f>IF(Table1[[#This Row],[Etikett - B2 - Virgin Material]]="","",VLOOKUP(Table1[[#This Row],[Etikett - B2 - Virgin Material]],'DD FD'!AJ:AK,2,FALSE))</f>
        <v/>
      </c>
      <c r="OC302" s="813" t="str">
        <f>IF(Table1[[#This Row],[Etikett - B2 - Virgin Material Anteil (in %)]]="","",Table1[[#This Row],[Etikett - B2 - Virgin Material Anteil (in %)]])</f>
        <v/>
      </c>
      <c r="OD302" s="812" t="str">
        <f>IF(Table1[[#This Row],[Etikett - B2 - Recyceltes Material]]="","",VLOOKUP(Table1[[#This Row],[Etikett - B2 - Recyceltes Material]],'DD FD'!AL:AM,2,FALSE))</f>
        <v/>
      </c>
      <c r="OE302" s="813" t="str">
        <f>IF(Table1[[#This Row],[Etikett - B2 - Recyceltes Material Anteil (in %)]]="","",Table1[[#This Row],[Etikett - B2 - Recyceltes Material Anteil (in %)]])</f>
        <v/>
      </c>
      <c r="OF302" s="812" t="str">
        <f>IF(Table1[[#This Row],[Etikett - B2 - Beschichtung]]="","",VLOOKUP(Table1[[#This Row],[Etikett - B2 - Beschichtung]],'DD FD'!AE:AF,2,FALSE))</f>
        <v/>
      </c>
      <c r="OG302" s="815" t="str">
        <f>IF(Table1[[#This Row],[Etikett - B2 - Beschichtung Anteil (in %)]]="","",Table1[[#This Row],[Etikett - B2 - Beschichtung Anteil (in %)]])</f>
        <v/>
      </c>
      <c r="OH302" s="811" t="str">
        <f>IF(Table1[[#This Row],[Etikett - B3 - Art]]="","",VLOOKUP(Table1[[#This Row],[Etikett - B3 - Art]],'DD FD'!F:G,2,FALSE))</f>
        <v/>
      </c>
      <c r="OI302" s="812" t="str">
        <f>IF(Table1[[#This Row],[Etikett - B3 - Fraktion]]="","",VLOOKUP(Table1[[#This Row],[Etikett - B3 - Fraktion]],'DD FD'!H:J,3,FALSE))</f>
        <v/>
      </c>
      <c r="OJ302" s="809" t="str">
        <f>IF(Table1[[#This Row],[Etikett - B3 - Gewicht (in G)]]="","",Table1[[#This Row],[Etikett - B3 - Gewicht (in G)]])</f>
        <v/>
      </c>
      <c r="OK302" s="809" t="str">
        <f>IF(Table1[[#This Row],[Etikett - B3 - Lizenzierungs-pflichtig? (X=Ja)]]="","",Table1[[#This Row],[Etikett - B3 - Lizenzierungs-pflichtig? (X=Ja)]])</f>
        <v/>
      </c>
      <c r="OL302" s="809" t="str">
        <f>IF(Table1[[#This Row],[Etikett - B3 - Trennbar vom Hauptkörper? (X=Ja)]]="","",Table1[[#This Row],[Etikett - B3 - Trennbar vom Hauptkörper? (X=Ja)]])</f>
        <v/>
      </c>
      <c r="OM302" s="812" t="str">
        <f>IF(Table1[[#This Row],[Etikett - B3 - Virgin Material]]="","",VLOOKUP(Table1[[#This Row],[Etikett - B3 - Virgin Material]],'DD FD'!AJ:AK,2,FALSE))</f>
        <v/>
      </c>
      <c r="ON302" s="813" t="str">
        <f>IF(Table1[[#This Row],[Etikett - B3 - Virgin Material Anteil (in %)]]="","",Table1[[#This Row],[Etikett - B3 - Virgin Material Anteil (in %)]])</f>
        <v/>
      </c>
      <c r="OO302" s="812" t="str">
        <f>IF(Table1[[#This Row],[Etikett - B3 - Recyceltes Material]]="","",VLOOKUP(Table1[[#This Row],[Etikett - B3 - Recyceltes Material]],'DD FD'!AL:AM,2,FALSE))</f>
        <v/>
      </c>
      <c r="OP302" s="813" t="str">
        <f>IF(Table1[[#This Row],[Etikett - B3 - Recyceltes Material Anteil (in %)]]="","",Table1[[#This Row],[Etikett - B3 - Recyceltes Material Anteil (in %)]])</f>
        <v/>
      </c>
      <c r="OQ302" s="812" t="str">
        <f>IF(Table1[[#This Row],[Etikett - B3 - Beschichtung]]="","",VLOOKUP(Table1[[#This Row],[Etikett - B3 - Beschichtung]],'DD FD'!AE:AF,2,FALSE))</f>
        <v/>
      </c>
      <c r="OR302" s="861" t="str">
        <f>IF(Table1[[#This Row],[Etikett - B3 - Beschichtung Anteil (in %)]]="","",Table1[[#This Row],[Etikett - B3 - Beschichtung Anteil (in %)]])</f>
        <v/>
      </c>
      <c r="OS302" s="866">
        <f>ROUNDUP(SUM(
IF(AND(LB302='DD FD'!$J$7,LD302='DD FD'!$AI$3),LC302,0),
IF(AND(LL302='DD FD'!$J$7,LN302='DD FD'!$AI$3),LM302,0),
IF(AND(LV302='DD FD'!$J$7,LX302='DD FD'!$AI$3),LW302,0),
IF(AND(MF302='DD FD'!$J$7,MH302='DD FD'!$AI$3),MG302,0),
IF(AND(MQ302='DD FD'!$J$7,MS302='DD FD'!$AI$3),MR302,0),
IF(AND(NB302='DD FD'!$J$7,ND302='DD FD'!$AI$3),NC302,0),
IF(AND(NM302='DD FD'!$J$7,NO302='DD FD'!$AI$3),NN302,0),
IF(AND(NX302='DD FD'!$J$7,NZ302='DD FD'!$AI$3),NY302,0),
IF(AND(OI302='DD FD'!$J$7,OK302='DD FD'!$AI$3),OJ302,0),
),2)</f>
        <v>0</v>
      </c>
      <c r="OT302" s="865">
        <f>ROUNDUP(SUM(
IF(AND(LB302='DD FD'!$J$6,LD302='DD FD'!$AI$3),LC302,0),
IF(AND(LL302='DD FD'!$J$6,LN302='DD FD'!$AI$3),LM302,0),
IF(AND(LV302='DD FD'!$J$6,LX302='DD FD'!$AI$3),LW302,0),
IF(AND(MF302='DD FD'!$J$6,MH302='DD FD'!$AI$3),MG302,0),
IF(AND(MQ302='DD FD'!$J$6,MS302='DD FD'!$AI$3),MR302,0),
IF(AND(NB302='DD FD'!$J$6,ND302='DD FD'!$AI$3),NC302,0),
IF(AND(NM302='DD FD'!$J$6,NO302='DD FD'!$AI$3),NN302,0),
IF(AND(NX302='DD FD'!$J$6,NZ302='DD FD'!$AI$3),NY302,0),
IF(AND(OI302='DD FD'!$J$6,OK302='DD FD'!$AI$3),OJ302,0),
),2)</f>
        <v>0</v>
      </c>
      <c r="OU302" s="865">
        <f>ROUNDUP(SUM(
IF(AND(LB302='DD FD'!$J$10,LD302='DD FD'!$AI$3),LC302,0),
IF(AND(LL302='DD FD'!$J$10,LN302='DD FD'!$AI$3),LM302,0),
IF(AND(LV302='DD FD'!$J$10,LX302='DD FD'!$AI$3),LW302,0),
IF(AND(MF302='DD FD'!$J$10,MH302='DD FD'!$AI$3),MG302,0),
IF(AND(MQ302='DD FD'!$J$10,MS302='DD FD'!$AI$3),MR302,0),
IF(AND(NB302='DD FD'!$J$10,ND302='DD FD'!$AI$3),NC302,0),
IF(AND(NM302='DD FD'!$J$10,NO302='DD FD'!$AI$3),NN302,0),
IF(AND(NX302='DD FD'!$J$10,NZ302='DD FD'!$AI$3),NY302,0),
IF(AND(OI302='DD FD'!$J$10,OK302='DD FD'!$AI$3),OJ302,0),
),2)</f>
        <v>0</v>
      </c>
      <c r="OV302" s="865">
        <f>ROUNDUP(SUM(
IF(AND(LB302='DD FD'!$J$8,LD302='DD FD'!$AI$3),LC302,0),
IF(AND(LL302='DD FD'!$J$8,LN302='DD FD'!$AI$3),LM302,0),
IF(AND(LV302='DD FD'!$J$8,LX302='DD FD'!$AI$3),LW302,0),
IF(AND(MF302='DD FD'!$J$8,MH302='DD FD'!$AI$3),MG302,0),
IF(AND(MQ302='DD FD'!$J$8,MS302='DD FD'!$AI$3),MR302,0),
IF(AND(NB302='DD FD'!$J$8,ND302='DD FD'!$AI$3),NC302,0),
IF(AND(NM302='DD FD'!$J$8,NO302='DD FD'!$AI$3),NN302,0),
IF(AND(NX302='DD FD'!$J$8,NZ302='DD FD'!$AI$3),NY302,0),
IF(AND(OI302='DD FD'!$J$8,OK302='DD FD'!$AI$3),OJ302,0),
),2)</f>
        <v>0</v>
      </c>
      <c r="OW302" s="865">
        <f>ROUNDUP(SUM(
IF(AND(LB302='DD FD'!$J$5,LD302='DD FD'!$AI$3),LC302,0),
IF(AND(LL302='DD FD'!$J$5,LN302='DD FD'!$AI$3),LM302,0),
IF(AND(LV302='DD FD'!$J$5,LX302='DD FD'!$AI$3),LW302,0),
IF(AND(MF302='DD FD'!$J$5,MH302='DD FD'!$AI$3),MG302,0),
IF(AND(MQ302='DD FD'!$J$5,MS302='DD FD'!$AI$3),MR302,0),
IF(AND(NB302='DD FD'!$J$5,ND302='DD FD'!$AI$3),NC302,0),
IF(AND(NM302='DD FD'!$J$5,NO302='DD FD'!$AI$3),NN302,0),
IF(AND(NX302='DD FD'!$J$5,NZ302='DD FD'!$AI$3),NY302,0),
IF(AND(OI302='DD FD'!$J$5,OK302='DD FD'!$AI$3),OJ302,0),
),2)</f>
        <v>0</v>
      </c>
      <c r="OX302" s="865">
        <f>ROUNDUP(SUM(
IF(AND(LB302='DD FD'!$J$9,LD302='DD FD'!$AI$3),LC302,0),
IF(AND(LL302='DD FD'!$J$9,LN302='DD FD'!$AI$3),LM302,0),
IF(AND(LV302='DD FD'!$J$9,LX302='DD FD'!$AI$3),LW302,0),
IF(AND(MF302='DD FD'!$J$9,MH302='DD FD'!$AI$3),MG302,0),
IF(AND(MQ302='DD FD'!$J$9,MS302='DD FD'!$AI$3),MR302,0),
IF(AND(NB302='DD FD'!$J$9,ND302='DD FD'!$AI$3),NC302,0),
IF(AND(NM302='DD FD'!$J$9,NO302='DD FD'!$AI$3),NN302,0),
IF(AND(NX302='DD FD'!$J$9,NZ302='DD FD'!$AI$3),NY302,0),
IF(AND(OI302='DD FD'!$J$9,OK302='DD FD'!$AI$3),OJ302,0),
),2)</f>
        <v>0</v>
      </c>
      <c r="OY302" s="865">
        <f>ROUNDUP(SUM(
IF(AND(LB302='DD FD'!$J$4,LD302='DD FD'!$AI$3),LC302,0),
IF(AND(LL302='DD FD'!$J$4,LN302='DD FD'!$AI$3),LM302,0),
IF(AND(LV302='DD FD'!$J$4,LX302='DD FD'!$AI$3),LW302,0),
IF(AND(MF302='DD FD'!$J$4,MH302='DD FD'!$AI$3),MG302,0),
IF(AND(MQ302='DD FD'!$J$4,MS302='DD FD'!$AI$3),MR302,0),
IF(AND(NB302='DD FD'!$J$4,ND302='DD FD'!$AI$3),NC302,0),
IF(AND(NM302='DD FD'!$J$4,NO302='DD FD'!$AI$3),NN302,0),
IF(AND(NX302='DD FD'!$J$4,NZ302='DD FD'!$AI$3),NY302,0),
IF(AND(OI302='DD FD'!$J$4,OK302='DD FD'!$AI$3),OJ302,0),
),2)</f>
        <v>0</v>
      </c>
      <c r="OZ302" s="867">
        <f>ROUNDUP(SUM(
IF(AND(LB302='DD FD'!$J$11,LD302='DD FD'!$AI$3),LC302,0),
IF(AND(LL302='DD FD'!$J$11,LN302='DD FD'!$AI$3),LM302,0),
IF(AND(LV302='DD FD'!$J$11,LX302='DD FD'!$AI$3),LW302,0),
IF(AND(MF302='DD FD'!$J$11,MH302='DD FD'!$AI$3),MG302,0),
IF(AND(MQ302='DD FD'!$J$11,MS302='DD FD'!$AI$3),MR302,0),
IF(AND(NB302='DD FD'!$J$11,ND302='DD FD'!$AI$3),NC302,0),
IF(AND(NM302='DD FD'!$J$11,NO302='DD FD'!$AI$3),NN302,0),
IF(AND(NX302='DD FD'!$J$11,NZ302='DD FD'!$AI$3),NY302,0),
IF(AND(OI302='DD FD'!$J$11,OK302='DD FD'!$AI$3),OJ302,0),
),2)</f>
        <v>0</v>
      </c>
    </row>
    <row r="303" spans="1:416">
      <c r="A303" s="663"/>
      <c r="B303" s="182"/>
      <c r="C303" s="282"/>
      <c r="D303" s="282"/>
      <c r="E303" s="183"/>
      <c r="F303" s="355"/>
      <c r="G303" s="359"/>
      <c r="H303" s="664"/>
      <c r="I303" s="173"/>
      <c r="J303" s="161" t="str">
        <f t="shared" si="108"/>
        <v/>
      </c>
      <c r="K303" s="633" t="str">
        <f t="shared" si="125"/>
        <v/>
      </c>
      <c r="L303" s="636"/>
      <c r="M303" s="124" t="str">
        <f t="shared" si="126"/>
        <v/>
      </c>
      <c r="N303" s="125" t="str">
        <f t="shared" si="109"/>
        <v/>
      </c>
      <c r="O303" s="175"/>
      <c r="P303" s="175"/>
      <c r="Q303" s="126" t="str">
        <f t="shared" si="127"/>
        <v/>
      </c>
      <c r="R303" s="184"/>
      <c r="S303" s="184"/>
      <c r="T303" s="182"/>
      <c r="U303" s="182"/>
      <c r="V303" s="182"/>
      <c r="W303" s="358"/>
      <c r="X303" s="182"/>
      <c r="Y303" s="183"/>
      <c r="Z303" s="123"/>
      <c r="AA303" s="176"/>
      <c r="AB303" s="176"/>
      <c r="AC303" s="176"/>
      <c r="AD303" s="176"/>
      <c r="AE303" s="176"/>
      <c r="AF303" s="176"/>
      <c r="AG303" s="127" t="str">
        <f t="shared" si="128"/>
        <v/>
      </c>
      <c r="AH303" s="127" t="str">
        <f t="shared" si="129"/>
        <v/>
      </c>
      <c r="AI303" s="370"/>
      <c r="AJ303" s="635"/>
      <c r="AK303" s="619" t="str">
        <f t="shared" si="130"/>
        <v/>
      </c>
      <c r="AL303" s="124" t="str">
        <f t="shared" si="110"/>
        <v/>
      </c>
      <c r="AM303" s="124" t="str">
        <f t="shared" si="111"/>
        <v/>
      </c>
      <c r="AN303" s="124" t="str">
        <f t="shared" si="112"/>
        <v/>
      </c>
      <c r="AO303" s="124" t="str">
        <f t="shared" si="113"/>
        <v/>
      </c>
      <c r="AP303" s="184"/>
      <c r="AQ303" s="182"/>
      <c r="AR303" s="182"/>
      <c r="AS303" s="182"/>
      <c r="AT303" s="182"/>
      <c r="AU303" s="127" t="str">
        <f t="shared" si="114"/>
        <v/>
      </c>
      <c r="AV303" s="354"/>
      <c r="AW303" s="127" t="str">
        <f t="shared" si="115"/>
        <v/>
      </c>
      <c r="AX303" s="144" t="str">
        <f t="shared" si="116"/>
        <v/>
      </c>
      <c r="AY303" s="182"/>
      <c r="AZ303" s="23"/>
      <c r="BA303" s="23"/>
      <c r="BB303" s="183"/>
      <c r="BC303" s="622"/>
      <c r="BD303" s="649" t="str">
        <f t="shared" si="131"/>
        <v/>
      </c>
      <c r="BE303" s="354"/>
      <c r="BF303" s="192" t="str">
        <f t="shared" si="132"/>
        <v/>
      </c>
      <c r="BG303" s="159"/>
      <c r="BH303" s="159"/>
      <c r="BI303" s="182"/>
      <c r="BJ303" s="194"/>
      <c r="BK303" s="194"/>
      <c r="BL303" s="194"/>
      <c r="BM303" s="127" t="str">
        <f t="shared" si="117"/>
        <v/>
      </c>
      <c r="BN303" s="194"/>
      <c r="BO303" s="178" t="str">
        <f t="shared" si="118"/>
        <v/>
      </c>
      <c r="BP303" s="191"/>
      <c r="BQ303" s="182"/>
      <c r="BR303" s="23"/>
      <c r="BS303" s="23"/>
      <c r="BT303" s="23"/>
      <c r="BU303" s="651"/>
      <c r="BV303" s="647"/>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633" t="str">
        <f t="shared" si="133"/>
        <v/>
      </c>
      <c r="DY303" s="736"/>
      <c r="DZ303" s="334"/>
      <c r="EA303" s="736"/>
      <c r="EB303" s="197"/>
      <c r="EC303" s="194"/>
      <c r="ED303" s="197"/>
      <c r="EE303" s="197"/>
      <c r="EF303" s="194"/>
      <c r="EG303" s="194"/>
      <c r="EH303" s="194"/>
      <c r="EI303" s="123" t="str">
        <f t="shared" si="119"/>
        <v/>
      </c>
      <c r="EJ303" s="194"/>
      <c r="EK303" s="620" t="str">
        <f t="shared" si="120"/>
        <v/>
      </c>
      <c r="EL303" s="756"/>
      <c r="EM303" s="620" t="str">
        <f t="shared" si="134"/>
        <v/>
      </c>
      <c r="EN303" s="733"/>
      <c r="EO303" s="163"/>
      <c r="EP303" s="163"/>
      <c r="EQ303" s="163"/>
      <c r="ER303" s="163"/>
      <c r="ES303" s="163"/>
      <c r="ET303" s="163"/>
      <c r="EU303" s="163"/>
      <c r="EV303" s="163"/>
      <c r="EW303" s="163"/>
      <c r="EX303" s="163"/>
      <c r="EY303" s="163"/>
      <c r="EZ303" s="163"/>
      <c r="FA303" s="163"/>
      <c r="FB303" s="163"/>
      <c r="FC303" s="742"/>
      <c r="FD303" s="648" t="str">
        <f t="shared" si="121"/>
        <v/>
      </c>
      <c r="FE303" s="183"/>
      <c r="FF303" s="201"/>
      <c r="FG303" s="201"/>
      <c r="FH303" s="201"/>
      <c r="FI303" s="201"/>
      <c r="FJ303" s="201"/>
      <c r="FK303" s="201"/>
      <c r="FL303" s="182"/>
      <c r="FM303" s="182"/>
      <c r="FN303" s="334"/>
      <c r="FO303" s="123" t="str">
        <f t="shared" si="122"/>
        <v/>
      </c>
      <c r="FP303" s="889" t="str">
        <f>IF(Table1[[#This Row],[Baumwollanteil (in %)]]&lt;&gt;"","05","")</f>
        <v/>
      </c>
      <c r="FQ303" s="999"/>
      <c r="FR303" s="179" t="str">
        <f t="shared" si="123"/>
        <v/>
      </c>
      <c r="FS303" s="175"/>
      <c r="FT303" s="175"/>
      <c r="FU303" s="175"/>
      <c r="FV303" s="745" t="str">
        <f t="shared" si="124"/>
        <v/>
      </c>
      <c r="FZ303" s="24"/>
      <c r="GA303" s="24"/>
      <c r="GC303" s="1010" t="str">
        <f>IF(Table1[[#This Row],[Global Trade Item Number (GTIN)]]="","",Table1[[#This Row],[Global Trade Item Number (GTIN)]])</f>
        <v/>
      </c>
      <c r="GD303" s="790" t="str">
        <f>IF(Table1[[#This Row],[WAWI-Nr./ Kreditoren-Nummer
(ASDV)]]&lt;&gt;"",Table1[[#This Row],[WAWI-Nr./ Kreditoren-Nummer
(ASDV)]],"")</f>
        <v/>
      </c>
      <c r="GE303" s="190"/>
      <c r="GF303" s="790" t="str">
        <f>IF(Table1[[#This Row],[Gültig ab (Datum)]]&lt;&gt;"","31.12.9999","")</f>
        <v/>
      </c>
      <c r="GG303" s="190"/>
      <c r="GH303" s="190"/>
      <c r="GI303" s="616"/>
      <c r="GJ303" s="765"/>
      <c r="GK303" s="763"/>
      <c r="GL303" s="617"/>
      <c r="GM303" s="617"/>
      <c r="GN303" s="617"/>
      <c r="GO303" s="617"/>
      <c r="GP303" s="617"/>
      <c r="GQ303" s="775"/>
      <c r="GR303" s="771"/>
      <c r="GS303" s="159"/>
      <c r="GT303" s="610"/>
      <c r="GU303" s="610"/>
      <c r="GV303" s="610"/>
      <c r="GW303" s="610"/>
      <c r="GX303" s="610"/>
      <c r="GY303" s="610"/>
      <c r="GZ303" s="610"/>
      <c r="HA303" s="610"/>
      <c r="HB303" s="771"/>
      <c r="HC303" s="610"/>
      <c r="HD303" s="610"/>
      <c r="HE303" s="610"/>
      <c r="HF303" s="610"/>
      <c r="HG303" s="610"/>
      <c r="HH303" s="610"/>
      <c r="HI303" s="610"/>
      <c r="HJ303" s="610"/>
      <c r="HK303" s="610"/>
      <c r="HL303" s="771"/>
      <c r="HM303" s="610"/>
      <c r="HN303" s="610"/>
      <c r="HO303" s="610"/>
      <c r="HP303" s="610"/>
      <c r="HQ303" s="610"/>
      <c r="HR303" s="610"/>
      <c r="HS303" s="610"/>
      <c r="HT303" s="610"/>
      <c r="HU303" s="610"/>
      <c r="HV303" s="771"/>
      <c r="HW303" s="610"/>
      <c r="HX303" s="610"/>
      <c r="HY303" s="610"/>
      <c r="HZ303" s="610"/>
      <c r="IA303" s="610"/>
      <c r="IB303" s="610"/>
      <c r="IC303" s="610"/>
      <c r="ID303" s="610"/>
      <c r="IE303" s="610"/>
      <c r="IF303" s="610"/>
      <c r="IG303" s="771"/>
      <c r="IH303" s="610"/>
      <c r="II303" s="610"/>
      <c r="IJ303" s="610"/>
      <c r="IK303" s="610"/>
      <c r="IL303" s="610"/>
      <c r="IM303" s="610"/>
      <c r="IN303" s="610"/>
      <c r="IO303" s="610"/>
      <c r="IP303" s="610"/>
      <c r="IQ303" s="610"/>
      <c r="IR303" s="771"/>
      <c r="IS303" s="610"/>
      <c r="IT303" s="610"/>
      <c r="IU303" s="610"/>
      <c r="IV303" s="610"/>
      <c r="IW303" s="610"/>
      <c r="IX303" s="610"/>
      <c r="IY303" s="610"/>
      <c r="IZ303" s="610"/>
      <c r="JA303" s="610"/>
      <c r="JB303" s="610"/>
      <c r="JC303" s="771"/>
      <c r="JD303" s="610"/>
      <c r="JE303" s="610"/>
      <c r="JF303" s="610"/>
      <c r="JG303" s="610"/>
      <c r="JH303" s="610"/>
      <c r="JI303" s="610"/>
      <c r="JJ303" s="610"/>
      <c r="JK303" s="610"/>
      <c r="JL303" s="610"/>
      <c r="JM303" s="827"/>
      <c r="JN303" s="771"/>
      <c r="JO303" s="610"/>
      <c r="JP303" s="610"/>
      <c r="JQ303" s="610"/>
      <c r="JR303" s="610"/>
      <c r="JS303" s="610"/>
      <c r="JT303" s="610"/>
      <c r="JU303" s="610"/>
      <c r="JV303" s="610"/>
      <c r="JW303" s="610"/>
      <c r="JX303" s="610"/>
      <c r="JY303" s="771"/>
      <c r="JZ303" s="610"/>
      <c r="KA303" s="610"/>
      <c r="KB303" s="610"/>
      <c r="KC303" s="610"/>
      <c r="KD303" s="610"/>
      <c r="KE303" s="610"/>
      <c r="KF303" s="610"/>
      <c r="KG303" s="610"/>
      <c r="KH303" s="610"/>
      <c r="KI303" s="610"/>
      <c r="KL303" s="803" t="str">
        <f>IF(Table1[[#This Row],[GTIN]]&lt;&gt;"",Table1[[#This Row],[GTIN]],"")</f>
        <v/>
      </c>
      <c r="KM303" s="804" t="str">
        <f>Table1[[#This Row],[Kreditor]]</f>
        <v/>
      </c>
      <c r="KN303" s="805" t="str">
        <f>IF(Table1[[#This Row],[Gültig ab (Datum)]]&lt;&gt;"",Table1[[#This Row],[Gültig ab (Datum)]],"")</f>
        <v/>
      </c>
      <c r="KO303" s="805" t="str">
        <f>Table1[[#This Row],[Gültig bis]]</f>
        <v/>
      </c>
      <c r="KP303" s="818" t="str">
        <f>IF(Table1[[#This Row],[Artikel verpackt? 
(X=Ja)]]="","",Table1[[#This Row],[Artikel verpackt? 
(X=Ja)]])</f>
        <v/>
      </c>
      <c r="KQ303" s="806" t="str">
        <f>IF(Table1[[#This Row],[Verpackung recyclingfähig?
(X=Ja)]]="","",Table1[[#This Row],[Verpackung recyclingfähig?
(X=Ja)]])</f>
        <v/>
      </c>
      <c r="KR303" s="807"/>
      <c r="KS303" s="808"/>
      <c r="KT303" s="809"/>
      <c r="KU303" s="809"/>
      <c r="KV303" s="809"/>
      <c r="KW303" s="809"/>
      <c r="KX303" s="809"/>
      <c r="KY303" s="809"/>
      <c r="KZ303" s="810"/>
      <c r="LA303" s="811" t="str">
        <f>IF(Table1[[#This Row],[Hauptkörper - B1 - Art]]="","",VLOOKUP(Table1[[#This Row],[Hauptkörper - B1 - Art]],'DD FD'!B:C,2,FALSE))</f>
        <v/>
      </c>
      <c r="LB303" s="812" t="str">
        <f>IF(Table1[[#This Row],[Hauptkörper - B1 - Fraktion]]="","",VLOOKUP(Table1[[#This Row],[Hauptkörper - B1 - Fraktion]],'DD FD'!H:J,3,FALSE))</f>
        <v/>
      </c>
      <c r="LC303" s="809" t="str">
        <f>IF(Table1[[#This Row],[Hauptkörper - B1 - Gewicht
(in G)]]="","",Table1[[#This Row],[Hauptkörper - B1 - Gewicht
(in G)]])</f>
        <v/>
      </c>
      <c r="LD303" s="809" t="str">
        <f>IF(Table1[[#This Row],[Hauptkörper - B1 - Lizenzierungs-pflichtig? (X=Ja)]]="","",Table1[[#This Row],[Hauptkörper - B1 - Lizenzierungs-pflichtig? (X=Ja)]])</f>
        <v/>
      </c>
      <c r="LE303" s="812" t="str">
        <f>IF(Table1[[#This Row],[Hauptkörper - B1 - Virgin Material]]="","",VLOOKUP(Table1[[#This Row],[Hauptkörper - B1 - Virgin Material]],'DD FD'!AJ:AK,2,FALSE))</f>
        <v/>
      </c>
      <c r="LF303" s="813" t="str">
        <f>IF(Table1[[#This Row],[Hauptkörper - B1 - Virgin Material Anteil (in %)]]="","",Table1[[#This Row],[Hauptkörper - B1 - Virgin Material Anteil (in %)]])</f>
        <v/>
      </c>
      <c r="LG303" s="812" t="str">
        <f>IF(Table1[[#This Row],[Hauptkörper - B1 - Recyceltes Material]]="","",VLOOKUP(Table1[[#This Row],[Hauptkörper - B1 - Recyceltes Material]],'DD FD'!AL:AM,2,FALSE))</f>
        <v/>
      </c>
      <c r="LH303" s="813" t="str">
        <f>IF(Table1[[#This Row],[Hauptkörper - B1 - Recyceltes Material Anteil (in %)]]="","",Table1[[#This Row],[Hauptkörper - B1 - Recyceltes Material Anteil (in %)]])</f>
        <v/>
      </c>
      <c r="LI303" s="814" t="str">
        <f>IF(Table1[[#This Row],[Hauptkörper - B1 - Beschichtung]]="","",VLOOKUP(Table1[[#This Row],[Hauptkörper - B1 - Beschichtung]],'DD FD'!AE:AF,2,FALSE))</f>
        <v/>
      </c>
      <c r="LJ303" s="815" t="str">
        <f>IF(Table1[[#This Row],[Hauptkörper - B1 - Beschichtung Anteil (in %)]]="","",Table1[[#This Row],[Hauptkörper - B1 - Beschichtung Anteil (in %)]])</f>
        <v/>
      </c>
      <c r="LK303" s="811" t="str">
        <f>IF(Table1[[#This Row],[Hauptkörper - B2 - Art]]="","",VLOOKUP(Table1[[#This Row],[Hauptkörper - B2 - Art]],'DD FD'!B:C,2,FALSE))</f>
        <v/>
      </c>
      <c r="LL303" s="812" t="str">
        <f>IF(Table1[[#This Row],[Hauptkörper - B2 - Fraktion]]="","",VLOOKUP(Table1[[#This Row],[Hauptkörper - B2 - Fraktion]],'DD FD'!H:J,3,FALSE))</f>
        <v/>
      </c>
      <c r="LM303" s="809" t="str">
        <f>IF(Table1[[#This Row],[Hauptkörper - B2 - Gewicht
(in G)]]="","",Table1[[#This Row],[Hauptkörper - B2 - Gewicht
(in G)]])</f>
        <v/>
      </c>
      <c r="LN303" s="809" t="str">
        <f>IF(Table1[[#This Row],[Hauptkörper - B2 - Lizenzierungs-pflichtig? (X=Ja)]]="","",Table1[[#This Row],[Hauptkörper - B2 - Lizenzierungs-pflichtig? (X=Ja)]])</f>
        <v/>
      </c>
      <c r="LO303" s="812" t="str">
        <f>IF(Table1[[#This Row],[Hauptkörper - B2 - Virgin Material]]="","",VLOOKUP(Table1[[#This Row],[Hauptkörper - B2 - Virgin Material]],'DD FD'!AJ:AK,2,FALSE))</f>
        <v/>
      </c>
      <c r="LP303" s="813" t="str">
        <f>IF(Table1[[#This Row],[Hauptkörper - B2 - Virgin Material Anteil (in %)]]="","",Table1[[#This Row],[Hauptkörper - B2 - Virgin Material Anteil (in %)]])</f>
        <v/>
      </c>
      <c r="LQ303" s="812" t="str">
        <f>IF(Table1[[#This Row],[Hauptkörper - B2 - Recyceltes Material]]="","",VLOOKUP(Table1[[#This Row],[Hauptkörper - B2 - Recyceltes Material]],'DD FD'!AL:AM,2,FALSE))</f>
        <v/>
      </c>
      <c r="LR303" s="813" t="str">
        <f>IF(Table1[[#This Row],[Hauptkörper - B2 - Recyceltes Material Anteil (in %)]]="","",Table1[[#This Row],[Hauptkörper - B2 - Recyceltes Material Anteil (in %)]])</f>
        <v/>
      </c>
      <c r="LS303" s="812" t="str">
        <f>IF(Table1[[#This Row],[Hauptkörper - B2 - Beschichtung]]="","",VLOOKUP(Table1[[#This Row],[Hauptkörper - B2 - Beschichtung]],'DD FD'!AE:AF,2,FALSE))</f>
        <v/>
      </c>
      <c r="LT303" s="815" t="str">
        <f>IF(Table1[[#This Row],[Hauptkörper - B2 - Beschichtung Anteil (in %)]]="","",Table1[[#This Row],[Hauptkörper - B2 - Beschichtung Anteil (in %)]])</f>
        <v/>
      </c>
      <c r="LU303" s="811" t="str">
        <f>IF(Table1[[#This Row],[Hauptkörper - B3 - Art]]="","",VLOOKUP(Table1[[#This Row],[Hauptkörper - B3 - Art]],'DD FD'!B:C,2,FALSE))</f>
        <v/>
      </c>
      <c r="LV303" s="812" t="str">
        <f>IF(Table1[[#This Row],[Hauptkörper - B3 - Fraktion]]="","",VLOOKUP(Table1[[#This Row],[Hauptkörper - B3 - Fraktion]],'DD FD'!H:J,3,FALSE))</f>
        <v/>
      </c>
      <c r="LW303" s="809" t="str">
        <f>IF(Table1[[#This Row],[Hauptkörper - B3 - Gewicht
(in G)]]="","",Table1[[#This Row],[Hauptkörper - B3 - Gewicht
(in G)]])</f>
        <v/>
      </c>
      <c r="LX303" s="809" t="str">
        <f>IF(Table1[[#This Row],[Hauptkörper - B3 - Lizenzierungs-pflichtig? (X=Ja)]]="","",Table1[[#This Row],[Hauptkörper - B3 - Lizenzierungs-pflichtig? (X=Ja)]])</f>
        <v/>
      </c>
      <c r="LY303" s="812" t="str">
        <f>IF(Table1[[#This Row],[Hauptkörper - B3 - Virgin Material]]="","",VLOOKUP(Table1[[#This Row],[Hauptkörper - B3 - Virgin Material]],'DD FD'!AJ:AK,2,FALSE))</f>
        <v/>
      </c>
      <c r="LZ303" s="813" t="str">
        <f>IF(Table1[[#This Row],[Hauptkörper - B3 - Virgin Material Anteil (in %)]]="","",Table1[[#This Row],[Hauptkörper - B3 - Virgin Material Anteil (in %)]])</f>
        <v/>
      </c>
      <c r="MA303" s="812" t="str">
        <f>IF(Table1[[#This Row],[Hauptkörper - B3 - Recyceltes Material]]="","",VLOOKUP(Table1[[#This Row],[Hauptkörper - B3 - Recyceltes Material]],'DD FD'!AL:AM,2,FALSE))</f>
        <v/>
      </c>
      <c r="MB303" s="813" t="str">
        <f>IF(Table1[[#This Row],[Hauptkörper - B3 - Recyceltes Material Anteil (in %)]]="","",Table1[[#This Row],[Hauptkörper - B3 - Recyceltes Material Anteil (in %)]])</f>
        <v/>
      </c>
      <c r="MC303" s="812" t="str">
        <f>IF(Table1[[#This Row],[Hauptkörper - B3 - Beschichtung]]="","",VLOOKUP(Table1[[#This Row],[Hauptkörper - B3 - Beschichtung]],'DD FD'!AE:AF,2,FALSE))</f>
        <v/>
      </c>
      <c r="MD303" s="815" t="str">
        <f>IF(Table1[[#This Row],[Hauptkörper - B3 - Beschichtung Anteil (in %)]]="","",Table1[[#This Row],[Hauptkörper - B3 - Beschichtung Anteil (in %)]])</f>
        <v/>
      </c>
      <c r="ME303" s="811" t="str">
        <f>IF(Table1[[#This Row],[Verschluss - B1 - Art]]="","",VLOOKUP(Table1[[#This Row],[Verschluss - B1 - Art]],'DD FD'!D:E,2,FALSE))</f>
        <v/>
      </c>
      <c r="MF303" s="812" t="str">
        <f>IF(Table1[[#This Row],[Verschluss - B1 - Fraktion]]="","",VLOOKUP(Table1[[#This Row],[Verschluss - B1 - Fraktion]],'DD FD'!H:J,3,FALSE))</f>
        <v/>
      </c>
      <c r="MG303" s="809" t="str">
        <f>IF(Table1[[#This Row],[Verschluss - B1 - Gewicht (in G)]]="","",Table1[[#This Row],[Verschluss - B1 - Gewicht (in G)]])</f>
        <v/>
      </c>
      <c r="MH303" s="809" t="str">
        <f>IF(Table1[[#This Row],[Verschluss - B1 - Lizenzierungs-pflichtig? (X=Ja)]]="","",Table1[[#This Row],[Verschluss - B1 - Lizenzierungs-pflichtig? (X=Ja)]])</f>
        <v/>
      </c>
      <c r="MI303" s="809" t="str">
        <f>IF(Table1[[#This Row],[Verschluss - B1 - Trennbar vom Hauptkörper? (X=Ja)]]="","",Table1[[#This Row],[Verschluss - B1 - Trennbar vom Hauptkörper? (X=Ja)]])</f>
        <v/>
      </c>
      <c r="MJ303" s="812" t="str">
        <f>IF(Table1[[#This Row],[Verschluss - B1 - Virgin Material]]="","",VLOOKUP(Table1[[#This Row],[Verschluss - B1 - Virgin Material]],'DD FD'!AJ:AK,2,FALSE))</f>
        <v/>
      </c>
      <c r="MK303" s="813" t="str">
        <f>IF(Table1[[#This Row],[Verschluss - B1 - Virgin Material Anteil (in %)]]="","",Table1[[#This Row],[Verschluss - B1 - Virgin Material Anteil (in %)]])</f>
        <v/>
      </c>
      <c r="ML303" s="812" t="str">
        <f>IF(Table1[[#This Row],[Verschluss - B1 - Recyceltes Material]]="","",VLOOKUP(Table1[[#This Row],[Verschluss - B1 - Recyceltes Material]],'DD FD'!AL:AM,2,FALSE))</f>
        <v/>
      </c>
      <c r="MM303" s="813" t="str">
        <f>IF(Table1[[#This Row],[Verschluss - B1 - Recyceltes Material Anteil (in %)]]="","",Table1[[#This Row],[Verschluss - B1 - Recyceltes Material Anteil (in %)]])</f>
        <v/>
      </c>
      <c r="MN303" s="812" t="str">
        <f>IF(Table1[[#This Row],[Verschluss - B1 - Beschichtung]]="","",VLOOKUP(Table1[[#This Row],[Verschluss - B1 - Beschichtung]],'DD FD'!AE:AF,2,FALSE))</f>
        <v/>
      </c>
      <c r="MO303" s="815" t="str">
        <f>IF(Table1[[#This Row],[Verschluss - B1 - Beschichtung Anteil (in %)]]="","",Table1[[#This Row],[Verschluss - B1 - Beschichtung Anteil (in %)]])</f>
        <v/>
      </c>
      <c r="MP303" s="811" t="str">
        <f>IF(Table1[[#This Row],[Verschluss - B2 - Art]]="","",VLOOKUP(Table1[[#This Row],[Verschluss - B2 - Art]],'DD FD'!D:E,2,FALSE))</f>
        <v/>
      </c>
      <c r="MQ303" s="812" t="str">
        <f>IF(Table1[[#This Row],[Verschluss - B2 - Fraktion]]="","",VLOOKUP(Table1[[#This Row],[Verschluss - B2 - Fraktion]],'DD FD'!H:J,3,FALSE))</f>
        <v/>
      </c>
      <c r="MR303" s="809" t="str">
        <f>IF(Table1[[#This Row],[Verschluss - B2 - Gewicht (in G)]]="","",Table1[[#This Row],[Verschluss - B2 - Gewicht (in G)]])</f>
        <v/>
      </c>
      <c r="MS303" s="809" t="str">
        <f>IF(Table1[[#This Row],[Verschluss - B2 - Lizenzierungs-pflichtig? (X=Ja)]]="","",Table1[[#This Row],[Verschluss - B2 - Lizenzierungs-pflichtig? (X=Ja)]])</f>
        <v/>
      </c>
      <c r="MT303" s="809" t="str">
        <f>IF(Table1[[#This Row],[Verschluss - B2 - Trennbar vom Hauptkörper? (X=Ja)]]="","",Table1[[#This Row],[Verschluss - B2 - Trennbar vom Hauptkörper? (X=Ja)]])</f>
        <v/>
      </c>
      <c r="MU303" s="812" t="str">
        <f>IF(Table1[[#This Row],[Verschluss - B2 - Virgin Material]]="","",VLOOKUP(Table1[[#This Row],[Verschluss - B2 - Virgin Material]],'DD FD'!AJ:AK,2,FALSE))</f>
        <v/>
      </c>
      <c r="MV303" s="813" t="str">
        <f>IF(Table1[[#This Row],[Verschluss - B2 - Virgin Material Anteil (in %)]]="","",Table1[[#This Row],[Verschluss - B2 - Virgin Material Anteil (in %)]])</f>
        <v/>
      </c>
      <c r="MW303" s="812" t="str">
        <f>IF(Table1[[#This Row],[Verschluss - B2 - Recyceltes Material]]="","",VLOOKUP(Table1[[#This Row],[Verschluss - B2 - Recyceltes Material]],'DD FD'!AL:AM,2,FALSE))</f>
        <v/>
      </c>
      <c r="MX303" s="813" t="str">
        <f>IF(Table1[[#This Row],[Verschluss - B2 - Recyceltes Material Anteil (in %)]]="","",Table1[[#This Row],[Verschluss - B2 - Recyceltes Material Anteil (in %)]])</f>
        <v/>
      </c>
      <c r="MY303" s="812" t="str">
        <f>IF(Table1[[#This Row],[Verschluss - B2 - Beschichtung]]="","",VLOOKUP(Table1[[#This Row],[Verschluss - B2 - Beschichtung]],'DD FD'!AE:AF,2,FALSE))</f>
        <v/>
      </c>
      <c r="MZ303" s="815" t="str">
        <f>IF(Table1[[#This Row],[Verschluss - B2 - Beschichtung Anteil (in %)]]="","",Table1[[#This Row],[Verschluss - B2 - Beschichtung Anteil (in %)]])</f>
        <v/>
      </c>
      <c r="NA303" s="811" t="str">
        <f>IF(Table1[[#This Row],[Verschluss - B3 - Art]]="","",VLOOKUP(Table1[[#This Row],[Verschluss - B3 - Art]],'DD FD'!D:E,2,FALSE))</f>
        <v/>
      </c>
      <c r="NB303" s="812" t="str">
        <f>IF(Table1[[#This Row],[Verschluss - B3 - Fraktion]]="","",VLOOKUP(Table1[[#This Row],[Verschluss - B3 - Fraktion]],'DD FD'!H:J,3,FALSE))</f>
        <v/>
      </c>
      <c r="NC303" s="809" t="str">
        <f>IF(Table1[[#This Row],[Verschluss - B3 - Gewicht (in G)]]="","",Table1[[#This Row],[Verschluss - B3 - Gewicht (in G)]])</f>
        <v/>
      </c>
      <c r="ND303" s="809" t="str">
        <f>IF(Table1[[#This Row],[Verschluss - B3 - Lizenzierungs-pflichtig? (X=Ja)]]="","",Table1[[#This Row],[Verschluss - B3 - Lizenzierungs-pflichtig? (X=Ja)]])</f>
        <v/>
      </c>
      <c r="NE303" s="809" t="str">
        <f>IF(Table1[[#This Row],[Verschluss - B3 - Trennbar vom Hauptkörper? (X=Ja)]]="","",Table1[[#This Row],[Verschluss - B3 - Trennbar vom Hauptkörper? (X=Ja)]])</f>
        <v/>
      </c>
      <c r="NF303" s="812" t="str">
        <f>IF(Table1[[#This Row],[Verschluss - B3 - Virgin Material]]="","",VLOOKUP(Table1[[#This Row],[Verschluss - B3 - Virgin Material]],'DD FD'!AJ:AK,2,FALSE))</f>
        <v/>
      </c>
      <c r="NG303" s="813" t="str">
        <f>IF(Table1[[#This Row],[Verschluss - B3 - Virgin Material Anteil (in %)]]="","",Table1[[#This Row],[Verschluss - B3 - Virgin Material Anteil (in %)]])</f>
        <v/>
      </c>
      <c r="NH303" s="812" t="str">
        <f>IF(Table1[[#This Row],[Verschluss - B3 - Recyceltes Material]]="","",VLOOKUP(Table1[[#This Row],[Verschluss - B3 - Recyceltes Material]],'DD FD'!AL:AM,2,FALSE))</f>
        <v/>
      </c>
      <c r="NI303" s="813" t="str">
        <f>IF(Table1[[#This Row],[Verschluss - B3 - Recyceltes Material Anteil (in %)]]="","",Table1[[#This Row],[Verschluss - B3 - Recyceltes Material Anteil (in %)]])</f>
        <v/>
      </c>
      <c r="NJ303" s="812" t="str">
        <f>IF(Table1[[#This Row],[Verschluss - B3 - Beschichtung]]="","",VLOOKUP(Table1[[#This Row],[Verschluss - B3 - Beschichtung]],'DD FD'!AE:AF,2,FALSE))</f>
        <v/>
      </c>
      <c r="NK303" s="815" t="str">
        <f>IF(Table1[[#This Row],[Verschluss - B3 - Beschichtung Anteil (in %)]]="","",Table1[[#This Row],[Verschluss - B3 - Beschichtung Anteil (in %)]])</f>
        <v/>
      </c>
      <c r="NL303" s="811" t="str">
        <f>IF(Table1[[#This Row],[Etikett - B1 - Art]]="","",VLOOKUP(Table1[[#This Row],[Etikett - B1 - Art]],'DD FD'!F:G,2,FALSE))</f>
        <v/>
      </c>
      <c r="NM303" s="812" t="str">
        <f>IF(Table1[[#This Row],[Etikett - B1 - Fraktion]]="","",VLOOKUP(Table1[[#This Row],[Etikett - B1 - Fraktion]],'DD FD'!H:J,3,FALSE))</f>
        <v/>
      </c>
      <c r="NN303" s="809" t="str">
        <f>IF(Table1[[#This Row],[Etikett - B1 - Gewicht (in G)]]="","",Table1[[#This Row],[Etikett - B1 - Gewicht (in G)]])</f>
        <v/>
      </c>
      <c r="NO303" s="809" t="str">
        <f>IF(Table1[[#This Row],[Etikett - B1 - Lizenzierungs-pflichtig? (X=Ja)]]="","",Table1[[#This Row],[Etikett - B1 - Lizenzierungs-pflichtig? (X=Ja)]])</f>
        <v/>
      </c>
      <c r="NP303" s="809" t="str">
        <f>IF(Table1[[#This Row],[Etikett - B1 - Trennbar vom Hauptkörper? (X=Ja)]]="","",Table1[[#This Row],[Etikett - B1 - Trennbar vom Hauptkörper? (X=Ja)]])</f>
        <v/>
      </c>
      <c r="NQ303" s="812" t="str">
        <f>IF(Table1[[#This Row],[Etikett - B1 - Virgin Material]]="","",VLOOKUP(Table1[[#This Row],[Etikett - B1 - Virgin Material]],'DD FD'!AJ:AK,2,FALSE))</f>
        <v/>
      </c>
      <c r="NR303" s="813" t="str">
        <f>IF(Table1[[#This Row],[Etikett - B1 - Virgin Material Anteil (in %)]]="","",Table1[[#This Row],[Etikett - B1 - Virgin Material Anteil (in %)]])</f>
        <v/>
      </c>
      <c r="NS303" s="812" t="str">
        <f>IF(Table1[[#This Row],[Etikett - B1 - Recyceltes Material]]="","",VLOOKUP(Table1[[#This Row],[Etikett - B1 - Recyceltes Material]],'DD FD'!AL:AM,2,FALSE))</f>
        <v/>
      </c>
      <c r="NT303" s="813" t="str">
        <f>IF(Table1[[#This Row],[Etikett - B1 - Recyceltes Material Anteil (in %)]]="","",Table1[[#This Row],[Etikett - B1 - Recyceltes Material Anteil (in %)]])</f>
        <v/>
      </c>
      <c r="NU303" s="812" t="str">
        <f>IF(Table1[[#This Row],[Etikett - B1 - Beschichtung]]="","",VLOOKUP(Table1[[#This Row],[Etikett - B1 - Beschichtung]],'DD FD'!AE:AF,2,FALSE))</f>
        <v/>
      </c>
      <c r="NV303" s="815" t="str">
        <f>IF(Table1[[#This Row],[Etikett - B1 - Beschichtung Anteil (in %)]]="","",Table1[[#This Row],[Etikett - B1 - Beschichtung Anteil (in %)]])</f>
        <v/>
      </c>
      <c r="NW303" s="811" t="str">
        <f>IF(Table1[[#This Row],[Etikett - B2 - Art]]="","",VLOOKUP(Table1[[#This Row],[Etikett - B2 - Art]],'DD FD'!F:G,2,FALSE))</f>
        <v/>
      </c>
      <c r="NX303" s="812" t="str">
        <f>IF(Table1[[#This Row],[Etikett - B2 - Fraktion]]="","",VLOOKUP(Table1[[#This Row],[Etikett - B2 - Fraktion]],'DD FD'!H:J,3,FALSE))</f>
        <v/>
      </c>
      <c r="NY303" s="809" t="str">
        <f>IF(Table1[[#This Row],[Etikett - B2 - Gewicht (in G)]]="","",Table1[[#This Row],[Etikett - B2 - Gewicht (in G)]])</f>
        <v/>
      </c>
      <c r="NZ303" s="809" t="str">
        <f>IF(Table1[[#This Row],[Etikett - B2 - Lizenzierungs-pflichtig? (X=Ja)]]="","",Table1[[#This Row],[Etikett - B2 - Lizenzierungs-pflichtig? (X=Ja)]])</f>
        <v/>
      </c>
      <c r="OA303" s="809" t="str">
        <f>IF(Table1[[#This Row],[Etikett - B2 - Trennbar vom Hauptkörper? (X=Ja)]]="","",Table1[[#This Row],[Etikett - B2 - Trennbar vom Hauptkörper? (X=Ja)]])</f>
        <v/>
      </c>
      <c r="OB303" s="812" t="str">
        <f>IF(Table1[[#This Row],[Etikett - B2 - Virgin Material]]="","",VLOOKUP(Table1[[#This Row],[Etikett - B2 - Virgin Material]],'DD FD'!AJ:AK,2,FALSE))</f>
        <v/>
      </c>
      <c r="OC303" s="813" t="str">
        <f>IF(Table1[[#This Row],[Etikett - B2 - Virgin Material Anteil (in %)]]="","",Table1[[#This Row],[Etikett - B2 - Virgin Material Anteil (in %)]])</f>
        <v/>
      </c>
      <c r="OD303" s="812" t="str">
        <f>IF(Table1[[#This Row],[Etikett - B2 - Recyceltes Material]]="","",VLOOKUP(Table1[[#This Row],[Etikett - B2 - Recyceltes Material]],'DD FD'!AL:AM,2,FALSE))</f>
        <v/>
      </c>
      <c r="OE303" s="813" t="str">
        <f>IF(Table1[[#This Row],[Etikett - B2 - Recyceltes Material Anteil (in %)]]="","",Table1[[#This Row],[Etikett - B2 - Recyceltes Material Anteil (in %)]])</f>
        <v/>
      </c>
      <c r="OF303" s="812" t="str">
        <f>IF(Table1[[#This Row],[Etikett - B2 - Beschichtung]]="","",VLOOKUP(Table1[[#This Row],[Etikett - B2 - Beschichtung]],'DD FD'!AE:AF,2,FALSE))</f>
        <v/>
      </c>
      <c r="OG303" s="815" t="str">
        <f>IF(Table1[[#This Row],[Etikett - B2 - Beschichtung Anteil (in %)]]="","",Table1[[#This Row],[Etikett - B2 - Beschichtung Anteil (in %)]])</f>
        <v/>
      </c>
      <c r="OH303" s="811" t="str">
        <f>IF(Table1[[#This Row],[Etikett - B3 - Art]]="","",VLOOKUP(Table1[[#This Row],[Etikett - B3 - Art]],'DD FD'!F:G,2,FALSE))</f>
        <v/>
      </c>
      <c r="OI303" s="812" t="str">
        <f>IF(Table1[[#This Row],[Etikett - B3 - Fraktion]]="","",VLOOKUP(Table1[[#This Row],[Etikett - B3 - Fraktion]],'DD FD'!H:J,3,FALSE))</f>
        <v/>
      </c>
      <c r="OJ303" s="809" t="str">
        <f>IF(Table1[[#This Row],[Etikett - B3 - Gewicht (in G)]]="","",Table1[[#This Row],[Etikett - B3 - Gewicht (in G)]])</f>
        <v/>
      </c>
      <c r="OK303" s="809" t="str">
        <f>IF(Table1[[#This Row],[Etikett - B3 - Lizenzierungs-pflichtig? (X=Ja)]]="","",Table1[[#This Row],[Etikett - B3 - Lizenzierungs-pflichtig? (X=Ja)]])</f>
        <v/>
      </c>
      <c r="OL303" s="809" t="str">
        <f>IF(Table1[[#This Row],[Etikett - B3 - Trennbar vom Hauptkörper? (X=Ja)]]="","",Table1[[#This Row],[Etikett - B3 - Trennbar vom Hauptkörper? (X=Ja)]])</f>
        <v/>
      </c>
      <c r="OM303" s="812" t="str">
        <f>IF(Table1[[#This Row],[Etikett - B3 - Virgin Material]]="","",VLOOKUP(Table1[[#This Row],[Etikett - B3 - Virgin Material]],'DD FD'!AJ:AK,2,FALSE))</f>
        <v/>
      </c>
      <c r="ON303" s="813" t="str">
        <f>IF(Table1[[#This Row],[Etikett - B3 - Virgin Material Anteil (in %)]]="","",Table1[[#This Row],[Etikett - B3 - Virgin Material Anteil (in %)]])</f>
        <v/>
      </c>
      <c r="OO303" s="812" t="str">
        <f>IF(Table1[[#This Row],[Etikett - B3 - Recyceltes Material]]="","",VLOOKUP(Table1[[#This Row],[Etikett - B3 - Recyceltes Material]],'DD FD'!AL:AM,2,FALSE))</f>
        <v/>
      </c>
      <c r="OP303" s="813" t="str">
        <f>IF(Table1[[#This Row],[Etikett - B3 - Recyceltes Material Anteil (in %)]]="","",Table1[[#This Row],[Etikett - B3 - Recyceltes Material Anteil (in %)]])</f>
        <v/>
      </c>
      <c r="OQ303" s="812" t="str">
        <f>IF(Table1[[#This Row],[Etikett - B3 - Beschichtung]]="","",VLOOKUP(Table1[[#This Row],[Etikett - B3 - Beschichtung]],'DD FD'!AE:AF,2,FALSE))</f>
        <v/>
      </c>
      <c r="OR303" s="861" t="str">
        <f>IF(Table1[[#This Row],[Etikett - B3 - Beschichtung Anteil (in %)]]="","",Table1[[#This Row],[Etikett - B3 - Beschichtung Anteil (in %)]])</f>
        <v/>
      </c>
      <c r="OS303" s="866">
        <f>ROUNDUP(SUM(
IF(AND(LB303='DD FD'!$J$7,LD303='DD FD'!$AI$3),LC303,0),
IF(AND(LL303='DD FD'!$J$7,LN303='DD FD'!$AI$3),LM303,0),
IF(AND(LV303='DD FD'!$J$7,LX303='DD FD'!$AI$3),LW303,0),
IF(AND(MF303='DD FD'!$J$7,MH303='DD FD'!$AI$3),MG303,0),
IF(AND(MQ303='DD FD'!$J$7,MS303='DD FD'!$AI$3),MR303,0),
IF(AND(NB303='DD FD'!$J$7,ND303='DD FD'!$AI$3),NC303,0),
IF(AND(NM303='DD FD'!$J$7,NO303='DD FD'!$AI$3),NN303,0),
IF(AND(NX303='DD FD'!$J$7,NZ303='DD FD'!$AI$3),NY303,0),
IF(AND(OI303='DD FD'!$J$7,OK303='DD FD'!$AI$3),OJ303,0),
),2)</f>
        <v>0</v>
      </c>
      <c r="OT303" s="865">
        <f>ROUNDUP(SUM(
IF(AND(LB303='DD FD'!$J$6,LD303='DD FD'!$AI$3),LC303,0),
IF(AND(LL303='DD FD'!$J$6,LN303='DD FD'!$AI$3),LM303,0),
IF(AND(LV303='DD FD'!$J$6,LX303='DD FD'!$AI$3),LW303,0),
IF(AND(MF303='DD FD'!$J$6,MH303='DD FD'!$AI$3),MG303,0),
IF(AND(MQ303='DD FD'!$J$6,MS303='DD FD'!$AI$3),MR303,0),
IF(AND(NB303='DD FD'!$J$6,ND303='DD FD'!$AI$3),NC303,0),
IF(AND(NM303='DD FD'!$J$6,NO303='DD FD'!$AI$3),NN303,0),
IF(AND(NX303='DD FD'!$J$6,NZ303='DD FD'!$AI$3),NY303,0),
IF(AND(OI303='DD FD'!$J$6,OK303='DD FD'!$AI$3),OJ303,0),
),2)</f>
        <v>0</v>
      </c>
      <c r="OU303" s="865">
        <f>ROUNDUP(SUM(
IF(AND(LB303='DD FD'!$J$10,LD303='DD FD'!$AI$3),LC303,0),
IF(AND(LL303='DD FD'!$J$10,LN303='DD FD'!$AI$3),LM303,0),
IF(AND(LV303='DD FD'!$J$10,LX303='DD FD'!$AI$3),LW303,0),
IF(AND(MF303='DD FD'!$J$10,MH303='DD FD'!$AI$3),MG303,0),
IF(AND(MQ303='DD FD'!$J$10,MS303='DD FD'!$AI$3),MR303,0),
IF(AND(NB303='DD FD'!$J$10,ND303='DD FD'!$AI$3),NC303,0),
IF(AND(NM303='DD FD'!$J$10,NO303='DD FD'!$AI$3),NN303,0),
IF(AND(NX303='DD FD'!$J$10,NZ303='DD FD'!$AI$3),NY303,0),
IF(AND(OI303='DD FD'!$J$10,OK303='DD FD'!$AI$3),OJ303,0),
),2)</f>
        <v>0</v>
      </c>
      <c r="OV303" s="865">
        <f>ROUNDUP(SUM(
IF(AND(LB303='DD FD'!$J$8,LD303='DD FD'!$AI$3),LC303,0),
IF(AND(LL303='DD FD'!$J$8,LN303='DD FD'!$AI$3),LM303,0),
IF(AND(LV303='DD FD'!$J$8,LX303='DD FD'!$AI$3),LW303,0),
IF(AND(MF303='DD FD'!$J$8,MH303='DD FD'!$AI$3),MG303,0),
IF(AND(MQ303='DD FD'!$J$8,MS303='DD FD'!$AI$3),MR303,0),
IF(AND(NB303='DD FD'!$J$8,ND303='DD FD'!$AI$3),NC303,0),
IF(AND(NM303='DD FD'!$J$8,NO303='DD FD'!$AI$3),NN303,0),
IF(AND(NX303='DD FD'!$J$8,NZ303='DD FD'!$AI$3),NY303,0),
IF(AND(OI303='DD FD'!$J$8,OK303='DD FD'!$AI$3),OJ303,0),
),2)</f>
        <v>0</v>
      </c>
      <c r="OW303" s="865">
        <f>ROUNDUP(SUM(
IF(AND(LB303='DD FD'!$J$5,LD303='DD FD'!$AI$3),LC303,0),
IF(AND(LL303='DD FD'!$J$5,LN303='DD FD'!$AI$3),LM303,0),
IF(AND(LV303='DD FD'!$J$5,LX303='DD FD'!$AI$3),LW303,0),
IF(AND(MF303='DD FD'!$J$5,MH303='DD FD'!$AI$3),MG303,0),
IF(AND(MQ303='DD FD'!$J$5,MS303='DD FD'!$AI$3),MR303,0),
IF(AND(NB303='DD FD'!$J$5,ND303='DD FD'!$AI$3),NC303,0),
IF(AND(NM303='DD FD'!$J$5,NO303='DD FD'!$AI$3),NN303,0),
IF(AND(NX303='DD FD'!$J$5,NZ303='DD FD'!$AI$3),NY303,0),
IF(AND(OI303='DD FD'!$J$5,OK303='DD FD'!$AI$3),OJ303,0),
),2)</f>
        <v>0</v>
      </c>
      <c r="OX303" s="865">
        <f>ROUNDUP(SUM(
IF(AND(LB303='DD FD'!$J$9,LD303='DD FD'!$AI$3),LC303,0),
IF(AND(LL303='DD FD'!$J$9,LN303='DD FD'!$AI$3),LM303,0),
IF(AND(LV303='DD FD'!$J$9,LX303='DD FD'!$AI$3),LW303,0),
IF(AND(MF303='DD FD'!$J$9,MH303='DD FD'!$AI$3),MG303,0),
IF(AND(MQ303='DD FD'!$J$9,MS303='DD FD'!$AI$3),MR303,0),
IF(AND(NB303='DD FD'!$J$9,ND303='DD FD'!$AI$3),NC303,0),
IF(AND(NM303='DD FD'!$J$9,NO303='DD FD'!$AI$3),NN303,0),
IF(AND(NX303='DD FD'!$J$9,NZ303='DD FD'!$AI$3),NY303,0),
IF(AND(OI303='DD FD'!$J$9,OK303='DD FD'!$AI$3),OJ303,0),
),2)</f>
        <v>0</v>
      </c>
      <c r="OY303" s="865">
        <f>ROUNDUP(SUM(
IF(AND(LB303='DD FD'!$J$4,LD303='DD FD'!$AI$3),LC303,0),
IF(AND(LL303='DD FD'!$J$4,LN303='DD FD'!$AI$3),LM303,0),
IF(AND(LV303='DD FD'!$J$4,LX303='DD FD'!$AI$3),LW303,0),
IF(AND(MF303='DD FD'!$J$4,MH303='DD FD'!$AI$3),MG303,0),
IF(AND(MQ303='DD FD'!$J$4,MS303='DD FD'!$AI$3),MR303,0),
IF(AND(NB303='DD FD'!$J$4,ND303='DD FD'!$AI$3),NC303,0),
IF(AND(NM303='DD FD'!$J$4,NO303='DD FD'!$AI$3),NN303,0),
IF(AND(NX303='DD FD'!$J$4,NZ303='DD FD'!$AI$3),NY303,0),
IF(AND(OI303='DD FD'!$J$4,OK303='DD FD'!$AI$3),OJ303,0),
),2)</f>
        <v>0</v>
      </c>
      <c r="OZ303" s="867">
        <f>ROUNDUP(SUM(
IF(AND(LB303='DD FD'!$J$11,LD303='DD FD'!$AI$3),LC303,0),
IF(AND(LL303='DD FD'!$J$11,LN303='DD FD'!$AI$3),LM303,0),
IF(AND(LV303='DD FD'!$J$11,LX303='DD FD'!$AI$3),LW303,0),
IF(AND(MF303='DD FD'!$J$11,MH303='DD FD'!$AI$3),MG303,0),
IF(AND(MQ303='DD FD'!$J$11,MS303='DD FD'!$AI$3),MR303,0),
IF(AND(NB303='DD FD'!$J$11,ND303='DD FD'!$AI$3),NC303,0),
IF(AND(NM303='DD FD'!$J$11,NO303='DD FD'!$AI$3),NN303,0),
IF(AND(NX303='DD FD'!$J$11,NZ303='DD FD'!$AI$3),NY303,0),
IF(AND(OI303='DD FD'!$J$11,OK303='DD FD'!$AI$3),OJ303,0),
),2)</f>
        <v>0</v>
      </c>
    </row>
    <row r="304" spans="1:416">
      <c r="A304" s="663"/>
      <c r="B304" s="182"/>
      <c r="C304" s="282"/>
      <c r="D304" s="282"/>
      <c r="E304" s="183"/>
      <c r="F304" s="355"/>
      <c r="G304" s="359"/>
      <c r="H304" s="664"/>
      <c r="I304" s="173"/>
      <c r="J304" s="161" t="str">
        <f t="shared" si="108"/>
        <v/>
      </c>
      <c r="K304" s="633" t="str">
        <f t="shared" si="125"/>
        <v/>
      </c>
      <c r="L304" s="636"/>
      <c r="M304" s="124" t="str">
        <f t="shared" si="126"/>
        <v/>
      </c>
      <c r="N304" s="125" t="str">
        <f t="shared" si="109"/>
        <v/>
      </c>
      <c r="O304" s="175"/>
      <c r="P304" s="175"/>
      <c r="Q304" s="126" t="str">
        <f t="shared" si="127"/>
        <v/>
      </c>
      <c r="R304" s="184"/>
      <c r="S304" s="184"/>
      <c r="T304" s="182"/>
      <c r="U304" s="182"/>
      <c r="V304" s="182"/>
      <c r="W304" s="358"/>
      <c r="X304" s="182"/>
      <c r="Y304" s="183"/>
      <c r="Z304" s="123"/>
      <c r="AA304" s="176"/>
      <c r="AB304" s="176"/>
      <c r="AC304" s="176"/>
      <c r="AD304" s="176"/>
      <c r="AE304" s="176"/>
      <c r="AF304" s="176"/>
      <c r="AG304" s="127" t="str">
        <f t="shared" si="128"/>
        <v/>
      </c>
      <c r="AH304" s="127" t="str">
        <f t="shared" si="129"/>
        <v/>
      </c>
      <c r="AI304" s="370"/>
      <c r="AJ304" s="635"/>
      <c r="AK304" s="619" t="str">
        <f t="shared" si="130"/>
        <v/>
      </c>
      <c r="AL304" s="124" t="str">
        <f t="shared" si="110"/>
        <v/>
      </c>
      <c r="AM304" s="124" t="str">
        <f t="shared" si="111"/>
        <v/>
      </c>
      <c r="AN304" s="124" t="str">
        <f t="shared" si="112"/>
        <v/>
      </c>
      <c r="AO304" s="124" t="str">
        <f t="shared" si="113"/>
        <v/>
      </c>
      <c r="AP304" s="184"/>
      <c r="AQ304" s="182"/>
      <c r="AR304" s="182"/>
      <c r="AS304" s="182"/>
      <c r="AT304" s="182"/>
      <c r="AU304" s="127" t="str">
        <f t="shared" si="114"/>
        <v/>
      </c>
      <c r="AV304" s="354"/>
      <c r="AW304" s="127" t="str">
        <f t="shared" si="115"/>
        <v/>
      </c>
      <c r="AX304" s="144" t="str">
        <f t="shared" si="116"/>
        <v/>
      </c>
      <c r="AY304" s="182"/>
      <c r="AZ304" s="23"/>
      <c r="BA304" s="23"/>
      <c r="BB304" s="183"/>
      <c r="BC304" s="622"/>
      <c r="BD304" s="649" t="str">
        <f t="shared" si="131"/>
        <v/>
      </c>
      <c r="BE304" s="354"/>
      <c r="BF304" s="192" t="str">
        <f t="shared" si="132"/>
        <v/>
      </c>
      <c r="BG304" s="159"/>
      <c r="BH304" s="159"/>
      <c r="BI304" s="182"/>
      <c r="BJ304" s="194"/>
      <c r="BK304" s="194"/>
      <c r="BL304" s="194"/>
      <c r="BM304" s="127" t="str">
        <f t="shared" si="117"/>
        <v/>
      </c>
      <c r="BN304" s="194"/>
      <c r="BO304" s="178" t="str">
        <f t="shared" si="118"/>
        <v/>
      </c>
      <c r="BP304" s="191"/>
      <c r="BQ304" s="182"/>
      <c r="BR304" s="23"/>
      <c r="BS304" s="23"/>
      <c r="BT304" s="23"/>
      <c r="BU304" s="651"/>
      <c r="BV304" s="647"/>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633" t="str">
        <f t="shared" si="133"/>
        <v/>
      </c>
      <c r="DY304" s="736"/>
      <c r="DZ304" s="334"/>
      <c r="EA304" s="736"/>
      <c r="EB304" s="197"/>
      <c r="EC304" s="194"/>
      <c r="ED304" s="197"/>
      <c r="EE304" s="197"/>
      <c r="EF304" s="194"/>
      <c r="EG304" s="194"/>
      <c r="EH304" s="194"/>
      <c r="EI304" s="123" t="str">
        <f t="shared" si="119"/>
        <v/>
      </c>
      <c r="EJ304" s="194"/>
      <c r="EK304" s="620" t="str">
        <f t="shared" si="120"/>
        <v/>
      </c>
      <c r="EL304" s="756"/>
      <c r="EM304" s="620" t="str">
        <f t="shared" si="134"/>
        <v/>
      </c>
      <c r="EN304" s="733"/>
      <c r="EO304" s="163"/>
      <c r="EP304" s="163"/>
      <c r="EQ304" s="163"/>
      <c r="ER304" s="163"/>
      <c r="ES304" s="163"/>
      <c r="ET304" s="163"/>
      <c r="EU304" s="163"/>
      <c r="EV304" s="163"/>
      <c r="EW304" s="163"/>
      <c r="EX304" s="163"/>
      <c r="EY304" s="163"/>
      <c r="EZ304" s="163"/>
      <c r="FA304" s="163"/>
      <c r="FB304" s="163"/>
      <c r="FC304" s="742"/>
      <c r="FD304" s="648" t="str">
        <f t="shared" si="121"/>
        <v/>
      </c>
      <c r="FE304" s="183"/>
      <c r="FF304" s="201"/>
      <c r="FG304" s="201"/>
      <c r="FH304" s="201"/>
      <c r="FI304" s="201"/>
      <c r="FJ304" s="201"/>
      <c r="FK304" s="201"/>
      <c r="FL304" s="182"/>
      <c r="FM304" s="182"/>
      <c r="FN304" s="334"/>
      <c r="FO304" s="123" t="str">
        <f t="shared" si="122"/>
        <v/>
      </c>
      <c r="FP304" s="889" t="str">
        <f>IF(Table1[[#This Row],[Baumwollanteil (in %)]]&lt;&gt;"","05","")</f>
        <v/>
      </c>
      <c r="FQ304" s="999"/>
      <c r="FR304" s="179" t="str">
        <f t="shared" si="123"/>
        <v/>
      </c>
      <c r="FS304" s="175"/>
      <c r="FT304" s="175"/>
      <c r="FU304" s="175"/>
      <c r="FV304" s="745" t="str">
        <f t="shared" si="124"/>
        <v/>
      </c>
      <c r="FZ304" s="24"/>
      <c r="GA304" s="24"/>
      <c r="GC304" s="1010" t="str">
        <f>IF(Table1[[#This Row],[Global Trade Item Number (GTIN)]]="","",Table1[[#This Row],[Global Trade Item Number (GTIN)]])</f>
        <v/>
      </c>
      <c r="GD304" s="790" t="str">
        <f>IF(Table1[[#This Row],[WAWI-Nr./ Kreditoren-Nummer
(ASDV)]]&lt;&gt;"",Table1[[#This Row],[WAWI-Nr./ Kreditoren-Nummer
(ASDV)]],"")</f>
        <v/>
      </c>
      <c r="GE304" s="190"/>
      <c r="GF304" s="790" t="str">
        <f>IF(Table1[[#This Row],[Gültig ab (Datum)]]&lt;&gt;"","31.12.9999","")</f>
        <v/>
      </c>
      <c r="GG304" s="190"/>
      <c r="GH304" s="190"/>
      <c r="GI304" s="616"/>
      <c r="GJ304" s="765"/>
      <c r="GK304" s="763"/>
      <c r="GL304" s="617"/>
      <c r="GM304" s="617"/>
      <c r="GN304" s="617"/>
      <c r="GO304" s="617"/>
      <c r="GP304" s="617"/>
      <c r="GQ304" s="775"/>
      <c r="GR304" s="771"/>
      <c r="GS304" s="159"/>
      <c r="GT304" s="610"/>
      <c r="GU304" s="610"/>
      <c r="GV304" s="610"/>
      <c r="GW304" s="610"/>
      <c r="GX304" s="610"/>
      <c r="GY304" s="610"/>
      <c r="GZ304" s="610"/>
      <c r="HA304" s="610"/>
      <c r="HB304" s="771"/>
      <c r="HC304" s="610"/>
      <c r="HD304" s="610"/>
      <c r="HE304" s="610"/>
      <c r="HF304" s="610"/>
      <c r="HG304" s="610"/>
      <c r="HH304" s="610"/>
      <c r="HI304" s="610"/>
      <c r="HJ304" s="610"/>
      <c r="HK304" s="610"/>
      <c r="HL304" s="771"/>
      <c r="HM304" s="610"/>
      <c r="HN304" s="610"/>
      <c r="HO304" s="610"/>
      <c r="HP304" s="610"/>
      <c r="HQ304" s="610"/>
      <c r="HR304" s="610"/>
      <c r="HS304" s="610"/>
      <c r="HT304" s="610"/>
      <c r="HU304" s="610"/>
      <c r="HV304" s="771"/>
      <c r="HW304" s="610"/>
      <c r="HX304" s="610"/>
      <c r="HY304" s="610"/>
      <c r="HZ304" s="610"/>
      <c r="IA304" s="610"/>
      <c r="IB304" s="610"/>
      <c r="IC304" s="610"/>
      <c r="ID304" s="610"/>
      <c r="IE304" s="610"/>
      <c r="IF304" s="610"/>
      <c r="IG304" s="771"/>
      <c r="IH304" s="610"/>
      <c r="II304" s="610"/>
      <c r="IJ304" s="610"/>
      <c r="IK304" s="610"/>
      <c r="IL304" s="610"/>
      <c r="IM304" s="610"/>
      <c r="IN304" s="610"/>
      <c r="IO304" s="610"/>
      <c r="IP304" s="610"/>
      <c r="IQ304" s="610"/>
      <c r="IR304" s="771"/>
      <c r="IS304" s="610"/>
      <c r="IT304" s="610"/>
      <c r="IU304" s="610"/>
      <c r="IV304" s="610"/>
      <c r="IW304" s="610"/>
      <c r="IX304" s="610"/>
      <c r="IY304" s="610"/>
      <c r="IZ304" s="610"/>
      <c r="JA304" s="610"/>
      <c r="JB304" s="610"/>
      <c r="JC304" s="771"/>
      <c r="JD304" s="610"/>
      <c r="JE304" s="610"/>
      <c r="JF304" s="610"/>
      <c r="JG304" s="610"/>
      <c r="JH304" s="610"/>
      <c r="JI304" s="610"/>
      <c r="JJ304" s="610"/>
      <c r="JK304" s="610"/>
      <c r="JL304" s="610"/>
      <c r="JM304" s="827"/>
      <c r="JN304" s="771"/>
      <c r="JO304" s="610"/>
      <c r="JP304" s="610"/>
      <c r="JQ304" s="610"/>
      <c r="JR304" s="610"/>
      <c r="JS304" s="610"/>
      <c r="JT304" s="610"/>
      <c r="JU304" s="610"/>
      <c r="JV304" s="610"/>
      <c r="JW304" s="610"/>
      <c r="JX304" s="610"/>
      <c r="JY304" s="771"/>
      <c r="JZ304" s="610"/>
      <c r="KA304" s="610"/>
      <c r="KB304" s="610"/>
      <c r="KC304" s="610"/>
      <c r="KD304" s="610"/>
      <c r="KE304" s="610"/>
      <c r="KF304" s="610"/>
      <c r="KG304" s="610"/>
      <c r="KH304" s="610"/>
      <c r="KI304" s="610"/>
      <c r="KL304" s="803" t="str">
        <f>IF(Table1[[#This Row],[GTIN]]&lt;&gt;"",Table1[[#This Row],[GTIN]],"")</f>
        <v/>
      </c>
      <c r="KM304" s="804" t="str">
        <f>Table1[[#This Row],[Kreditor]]</f>
        <v/>
      </c>
      <c r="KN304" s="805" t="str">
        <f>IF(Table1[[#This Row],[Gültig ab (Datum)]]&lt;&gt;"",Table1[[#This Row],[Gültig ab (Datum)]],"")</f>
        <v/>
      </c>
      <c r="KO304" s="805" t="str">
        <f>Table1[[#This Row],[Gültig bis]]</f>
        <v/>
      </c>
      <c r="KP304" s="818" t="str">
        <f>IF(Table1[[#This Row],[Artikel verpackt? 
(X=Ja)]]="","",Table1[[#This Row],[Artikel verpackt? 
(X=Ja)]])</f>
        <v/>
      </c>
      <c r="KQ304" s="806" t="str">
        <f>IF(Table1[[#This Row],[Verpackung recyclingfähig?
(X=Ja)]]="","",Table1[[#This Row],[Verpackung recyclingfähig?
(X=Ja)]])</f>
        <v/>
      </c>
      <c r="KR304" s="807"/>
      <c r="KS304" s="808"/>
      <c r="KT304" s="809"/>
      <c r="KU304" s="809"/>
      <c r="KV304" s="809"/>
      <c r="KW304" s="809"/>
      <c r="KX304" s="809"/>
      <c r="KY304" s="809"/>
      <c r="KZ304" s="810"/>
      <c r="LA304" s="811" t="str">
        <f>IF(Table1[[#This Row],[Hauptkörper - B1 - Art]]="","",VLOOKUP(Table1[[#This Row],[Hauptkörper - B1 - Art]],'DD FD'!B:C,2,FALSE))</f>
        <v/>
      </c>
      <c r="LB304" s="812" t="str">
        <f>IF(Table1[[#This Row],[Hauptkörper - B1 - Fraktion]]="","",VLOOKUP(Table1[[#This Row],[Hauptkörper - B1 - Fraktion]],'DD FD'!H:J,3,FALSE))</f>
        <v/>
      </c>
      <c r="LC304" s="809" t="str">
        <f>IF(Table1[[#This Row],[Hauptkörper - B1 - Gewicht
(in G)]]="","",Table1[[#This Row],[Hauptkörper - B1 - Gewicht
(in G)]])</f>
        <v/>
      </c>
      <c r="LD304" s="809" t="str">
        <f>IF(Table1[[#This Row],[Hauptkörper - B1 - Lizenzierungs-pflichtig? (X=Ja)]]="","",Table1[[#This Row],[Hauptkörper - B1 - Lizenzierungs-pflichtig? (X=Ja)]])</f>
        <v/>
      </c>
      <c r="LE304" s="812" t="str">
        <f>IF(Table1[[#This Row],[Hauptkörper - B1 - Virgin Material]]="","",VLOOKUP(Table1[[#This Row],[Hauptkörper - B1 - Virgin Material]],'DD FD'!AJ:AK,2,FALSE))</f>
        <v/>
      </c>
      <c r="LF304" s="813" t="str">
        <f>IF(Table1[[#This Row],[Hauptkörper - B1 - Virgin Material Anteil (in %)]]="","",Table1[[#This Row],[Hauptkörper - B1 - Virgin Material Anteil (in %)]])</f>
        <v/>
      </c>
      <c r="LG304" s="812" t="str">
        <f>IF(Table1[[#This Row],[Hauptkörper - B1 - Recyceltes Material]]="","",VLOOKUP(Table1[[#This Row],[Hauptkörper - B1 - Recyceltes Material]],'DD FD'!AL:AM,2,FALSE))</f>
        <v/>
      </c>
      <c r="LH304" s="813" t="str">
        <f>IF(Table1[[#This Row],[Hauptkörper - B1 - Recyceltes Material Anteil (in %)]]="","",Table1[[#This Row],[Hauptkörper - B1 - Recyceltes Material Anteil (in %)]])</f>
        <v/>
      </c>
      <c r="LI304" s="814" t="str">
        <f>IF(Table1[[#This Row],[Hauptkörper - B1 - Beschichtung]]="","",VLOOKUP(Table1[[#This Row],[Hauptkörper - B1 - Beschichtung]],'DD FD'!AE:AF,2,FALSE))</f>
        <v/>
      </c>
      <c r="LJ304" s="815" t="str">
        <f>IF(Table1[[#This Row],[Hauptkörper - B1 - Beschichtung Anteil (in %)]]="","",Table1[[#This Row],[Hauptkörper - B1 - Beschichtung Anteil (in %)]])</f>
        <v/>
      </c>
      <c r="LK304" s="811" t="str">
        <f>IF(Table1[[#This Row],[Hauptkörper - B2 - Art]]="","",VLOOKUP(Table1[[#This Row],[Hauptkörper - B2 - Art]],'DD FD'!B:C,2,FALSE))</f>
        <v/>
      </c>
      <c r="LL304" s="812" t="str">
        <f>IF(Table1[[#This Row],[Hauptkörper - B2 - Fraktion]]="","",VLOOKUP(Table1[[#This Row],[Hauptkörper - B2 - Fraktion]],'DD FD'!H:J,3,FALSE))</f>
        <v/>
      </c>
      <c r="LM304" s="809" t="str">
        <f>IF(Table1[[#This Row],[Hauptkörper - B2 - Gewicht
(in G)]]="","",Table1[[#This Row],[Hauptkörper - B2 - Gewicht
(in G)]])</f>
        <v/>
      </c>
      <c r="LN304" s="809" t="str">
        <f>IF(Table1[[#This Row],[Hauptkörper - B2 - Lizenzierungs-pflichtig? (X=Ja)]]="","",Table1[[#This Row],[Hauptkörper - B2 - Lizenzierungs-pflichtig? (X=Ja)]])</f>
        <v/>
      </c>
      <c r="LO304" s="812" t="str">
        <f>IF(Table1[[#This Row],[Hauptkörper - B2 - Virgin Material]]="","",VLOOKUP(Table1[[#This Row],[Hauptkörper - B2 - Virgin Material]],'DD FD'!AJ:AK,2,FALSE))</f>
        <v/>
      </c>
      <c r="LP304" s="813" t="str">
        <f>IF(Table1[[#This Row],[Hauptkörper - B2 - Virgin Material Anteil (in %)]]="","",Table1[[#This Row],[Hauptkörper - B2 - Virgin Material Anteil (in %)]])</f>
        <v/>
      </c>
      <c r="LQ304" s="812" t="str">
        <f>IF(Table1[[#This Row],[Hauptkörper - B2 - Recyceltes Material]]="","",VLOOKUP(Table1[[#This Row],[Hauptkörper - B2 - Recyceltes Material]],'DD FD'!AL:AM,2,FALSE))</f>
        <v/>
      </c>
      <c r="LR304" s="813" t="str">
        <f>IF(Table1[[#This Row],[Hauptkörper - B2 - Recyceltes Material Anteil (in %)]]="","",Table1[[#This Row],[Hauptkörper - B2 - Recyceltes Material Anteil (in %)]])</f>
        <v/>
      </c>
      <c r="LS304" s="812" t="str">
        <f>IF(Table1[[#This Row],[Hauptkörper - B2 - Beschichtung]]="","",VLOOKUP(Table1[[#This Row],[Hauptkörper - B2 - Beschichtung]],'DD FD'!AE:AF,2,FALSE))</f>
        <v/>
      </c>
      <c r="LT304" s="815" t="str">
        <f>IF(Table1[[#This Row],[Hauptkörper - B2 - Beschichtung Anteil (in %)]]="","",Table1[[#This Row],[Hauptkörper - B2 - Beschichtung Anteil (in %)]])</f>
        <v/>
      </c>
      <c r="LU304" s="811" t="str">
        <f>IF(Table1[[#This Row],[Hauptkörper - B3 - Art]]="","",VLOOKUP(Table1[[#This Row],[Hauptkörper - B3 - Art]],'DD FD'!B:C,2,FALSE))</f>
        <v/>
      </c>
      <c r="LV304" s="812" t="str">
        <f>IF(Table1[[#This Row],[Hauptkörper - B3 - Fraktion]]="","",VLOOKUP(Table1[[#This Row],[Hauptkörper - B3 - Fraktion]],'DD FD'!H:J,3,FALSE))</f>
        <v/>
      </c>
      <c r="LW304" s="809" t="str">
        <f>IF(Table1[[#This Row],[Hauptkörper - B3 - Gewicht
(in G)]]="","",Table1[[#This Row],[Hauptkörper - B3 - Gewicht
(in G)]])</f>
        <v/>
      </c>
      <c r="LX304" s="809" t="str">
        <f>IF(Table1[[#This Row],[Hauptkörper - B3 - Lizenzierungs-pflichtig? (X=Ja)]]="","",Table1[[#This Row],[Hauptkörper - B3 - Lizenzierungs-pflichtig? (X=Ja)]])</f>
        <v/>
      </c>
      <c r="LY304" s="812" t="str">
        <f>IF(Table1[[#This Row],[Hauptkörper - B3 - Virgin Material]]="","",VLOOKUP(Table1[[#This Row],[Hauptkörper - B3 - Virgin Material]],'DD FD'!AJ:AK,2,FALSE))</f>
        <v/>
      </c>
      <c r="LZ304" s="813" t="str">
        <f>IF(Table1[[#This Row],[Hauptkörper - B3 - Virgin Material Anteil (in %)]]="","",Table1[[#This Row],[Hauptkörper - B3 - Virgin Material Anteil (in %)]])</f>
        <v/>
      </c>
      <c r="MA304" s="812" t="str">
        <f>IF(Table1[[#This Row],[Hauptkörper - B3 - Recyceltes Material]]="","",VLOOKUP(Table1[[#This Row],[Hauptkörper - B3 - Recyceltes Material]],'DD FD'!AL:AM,2,FALSE))</f>
        <v/>
      </c>
      <c r="MB304" s="813" t="str">
        <f>IF(Table1[[#This Row],[Hauptkörper - B3 - Recyceltes Material Anteil (in %)]]="","",Table1[[#This Row],[Hauptkörper - B3 - Recyceltes Material Anteil (in %)]])</f>
        <v/>
      </c>
      <c r="MC304" s="812" t="str">
        <f>IF(Table1[[#This Row],[Hauptkörper - B3 - Beschichtung]]="","",VLOOKUP(Table1[[#This Row],[Hauptkörper - B3 - Beschichtung]],'DD FD'!AE:AF,2,FALSE))</f>
        <v/>
      </c>
      <c r="MD304" s="815" t="str">
        <f>IF(Table1[[#This Row],[Hauptkörper - B3 - Beschichtung Anteil (in %)]]="","",Table1[[#This Row],[Hauptkörper - B3 - Beschichtung Anteil (in %)]])</f>
        <v/>
      </c>
      <c r="ME304" s="811" t="str">
        <f>IF(Table1[[#This Row],[Verschluss - B1 - Art]]="","",VLOOKUP(Table1[[#This Row],[Verschluss - B1 - Art]],'DD FD'!D:E,2,FALSE))</f>
        <v/>
      </c>
      <c r="MF304" s="812" t="str">
        <f>IF(Table1[[#This Row],[Verschluss - B1 - Fraktion]]="","",VLOOKUP(Table1[[#This Row],[Verschluss - B1 - Fraktion]],'DD FD'!H:J,3,FALSE))</f>
        <v/>
      </c>
      <c r="MG304" s="809" t="str">
        <f>IF(Table1[[#This Row],[Verschluss - B1 - Gewicht (in G)]]="","",Table1[[#This Row],[Verschluss - B1 - Gewicht (in G)]])</f>
        <v/>
      </c>
      <c r="MH304" s="809" t="str">
        <f>IF(Table1[[#This Row],[Verschluss - B1 - Lizenzierungs-pflichtig? (X=Ja)]]="","",Table1[[#This Row],[Verschluss - B1 - Lizenzierungs-pflichtig? (X=Ja)]])</f>
        <v/>
      </c>
      <c r="MI304" s="809" t="str">
        <f>IF(Table1[[#This Row],[Verschluss - B1 - Trennbar vom Hauptkörper? (X=Ja)]]="","",Table1[[#This Row],[Verschluss - B1 - Trennbar vom Hauptkörper? (X=Ja)]])</f>
        <v/>
      </c>
      <c r="MJ304" s="812" t="str">
        <f>IF(Table1[[#This Row],[Verschluss - B1 - Virgin Material]]="","",VLOOKUP(Table1[[#This Row],[Verschluss - B1 - Virgin Material]],'DD FD'!AJ:AK,2,FALSE))</f>
        <v/>
      </c>
      <c r="MK304" s="813" t="str">
        <f>IF(Table1[[#This Row],[Verschluss - B1 - Virgin Material Anteil (in %)]]="","",Table1[[#This Row],[Verschluss - B1 - Virgin Material Anteil (in %)]])</f>
        <v/>
      </c>
      <c r="ML304" s="812" t="str">
        <f>IF(Table1[[#This Row],[Verschluss - B1 - Recyceltes Material]]="","",VLOOKUP(Table1[[#This Row],[Verschluss - B1 - Recyceltes Material]],'DD FD'!AL:AM,2,FALSE))</f>
        <v/>
      </c>
      <c r="MM304" s="813" t="str">
        <f>IF(Table1[[#This Row],[Verschluss - B1 - Recyceltes Material Anteil (in %)]]="","",Table1[[#This Row],[Verschluss - B1 - Recyceltes Material Anteil (in %)]])</f>
        <v/>
      </c>
      <c r="MN304" s="812" t="str">
        <f>IF(Table1[[#This Row],[Verschluss - B1 - Beschichtung]]="","",VLOOKUP(Table1[[#This Row],[Verschluss - B1 - Beschichtung]],'DD FD'!AE:AF,2,FALSE))</f>
        <v/>
      </c>
      <c r="MO304" s="815" t="str">
        <f>IF(Table1[[#This Row],[Verschluss - B1 - Beschichtung Anteil (in %)]]="","",Table1[[#This Row],[Verschluss - B1 - Beschichtung Anteil (in %)]])</f>
        <v/>
      </c>
      <c r="MP304" s="811" t="str">
        <f>IF(Table1[[#This Row],[Verschluss - B2 - Art]]="","",VLOOKUP(Table1[[#This Row],[Verschluss - B2 - Art]],'DD FD'!D:E,2,FALSE))</f>
        <v/>
      </c>
      <c r="MQ304" s="812" t="str">
        <f>IF(Table1[[#This Row],[Verschluss - B2 - Fraktion]]="","",VLOOKUP(Table1[[#This Row],[Verschluss - B2 - Fraktion]],'DD FD'!H:J,3,FALSE))</f>
        <v/>
      </c>
      <c r="MR304" s="809" t="str">
        <f>IF(Table1[[#This Row],[Verschluss - B2 - Gewicht (in G)]]="","",Table1[[#This Row],[Verschluss - B2 - Gewicht (in G)]])</f>
        <v/>
      </c>
      <c r="MS304" s="809" t="str">
        <f>IF(Table1[[#This Row],[Verschluss - B2 - Lizenzierungs-pflichtig? (X=Ja)]]="","",Table1[[#This Row],[Verschluss - B2 - Lizenzierungs-pflichtig? (X=Ja)]])</f>
        <v/>
      </c>
      <c r="MT304" s="809" t="str">
        <f>IF(Table1[[#This Row],[Verschluss - B2 - Trennbar vom Hauptkörper? (X=Ja)]]="","",Table1[[#This Row],[Verschluss - B2 - Trennbar vom Hauptkörper? (X=Ja)]])</f>
        <v/>
      </c>
      <c r="MU304" s="812" t="str">
        <f>IF(Table1[[#This Row],[Verschluss - B2 - Virgin Material]]="","",VLOOKUP(Table1[[#This Row],[Verschluss - B2 - Virgin Material]],'DD FD'!AJ:AK,2,FALSE))</f>
        <v/>
      </c>
      <c r="MV304" s="813" t="str">
        <f>IF(Table1[[#This Row],[Verschluss - B2 - Virgin Material Anteil (in %)]]="","",Table1[[#This Row],[Verschluss - B2 - Virgin Material Anteil (in %)]])</f>
        <v/>
      </c>
      <c r="MW304" s="812" t="str">
        <f>IF(Table1[[#This Row],[Verschluss - B2 - Recyceltes Material]]="","",VLOOKUP(Table1[[#This Row],[Verschluss - B2 - Recyceltes Material]],'DD FD'!AL:AM,2,FALSE))</f>
        <v/>
      </c>
      <c r="MX304" s="813" t="str">
        <f>IF(Table1[[#This Row],[Verschluss - B2 - Recyceltes Material Anteil (in %)]]="","",Table1[[#This Row],[Verschluss - B2 - Recyceltes Material Anteil (in %)]])</f>
        <v/>
      </c>
      <c r="MY304" s="812" t="str">
        <f>IF(Table1[[#This Row],[Verschluss - B2 - Beschichtung]]="","",VLOOKUP(Table1[[#This Row],[Verschluss - B2 - Beschichtung]],'DD FD'!AE:AF,2,FALSE))</f>
        <v/>
      </c>
      <c r="MZ304" s="815" t="str">
        <f>IF(Table1[[#This Row],[Verschluss - B2 - Beschichtung Anteil (in %)]]="","",Table1[[#This Row],[Verschluss - B2 - Beschichtung Anteil (in %)]])</f>
        <v/>
      </c>
      <c r="NA304" s="811" t="str">
        <f>IF(Table1[[#This Row],[Verschluss - B3 - Art]]="","",VLOOKUP(Table1[[#This Row],[Verschluss - B3 - Art]],'DD FD'!D:E,2,FALSE))</f>
        <v/>
      </c>
      <c r="NB304" s="812" t="str">
        <f>IF(Table1[[#This Row],[Verschluss - B3 - Fraktion]]="","",VLOOKUP(Table1[[#This Row],[Verschluss - B3 - Fraktion]],'DD FD'!H:J,3,FALSE))</f>
        <v/>
      </c>
      <c r="NC304" s="809" t="str">
        <f>IF(Table1[[#This Row],[Verschluss - B3 - Gewicht (in G)]]="","",Table1[[#This Row],[Verschluss - B3 - Gewicht (in G)]])</f>
        <v/>
      </c>
      <c r="ND304" s="809" t="str">
        <f>IF(Table1[[#This Row],[Verschluss - B3 - Lizenzierungs-pflichtig? (X=Ja)]]="","",Table1[[#This Row],[Verschluss - B3 - Lizenzierungs-pflichtig? (X=Ja)]])</f>
        <v/>
      </c>
      <c r="NE304" s="809" t="str">
        <f>IF(Table1[[#This Row],[Verschluss - B3 - Trennbar vom Hauptkörper? (X=Ja)]]="","",Table1[[#This Row],[Verschluss - B3 - Trennbar vom Hauptkörper? (X=Ja)]])</f>
        <v/>
      </c>
      <c r="NF304" s="812" t="str">
        <f>IF(Table1[[#This Row],[Verschluss - B3 - Virgin Material]]="","",VLOOKUP(Table1[[#This Row],[Verschluss - B3 - Virgin Material]],'DD FD'!AJ:AK,2,FALSE))</f>
        <v/>
      </c>
      <c r="NG304" s="813" t="str">
        <f>IF(Table1[[#This Row],[Verschluss - B3 - Virgin Material Anteil (in %)]]="","",Table1[[#This Row],[Verschluss - B3 - Virgin Material Anteil (in %)]])</f>
        <v/>
      </c>
      <c r="NH304" s="812" t="str">
        <f>IF(Table1[[#This Row],[Verschluss - B3 - Recyceltes Material]]="","",VLOOKUP(Table1[[#This Row],[Verschluss - B3 - Recyceltes Material]],'DD FD'!AL:AM,2,FALSE))</f>
        <v/>
      </c>
      <c r="NI304" s="813" t="str">
        <f>IF(Table1[[#This Row],[Verschluss - B3 - Recyceltes Material Anteil (in %)]]="","",Table1[[#This Row],[Verschluss - B3 - Recyceltes Material Anteil (in %)]])</f>
        <v/>
      </c>
      <c r="NJ304" s="812" t="str">
        <f>IF(Table1[[#This Row],[Verschluss - B3 - Beschichtung]]="","",VLOOKUP(Table1[[#This Row],[Verschluss - B3 - Beschichtung]],'DD FD'!AE:AF,2,FALSE))</f>
        <v/>
      </c>
      <c r="NK304" s="815" t="str">
        <f>IF(Table1[[#This Row],[Verschluss - B3 - Beschichtung Anteil (in %)]]="","",Table1[[#This Row],[Verschluss - B3 - Beschichtung Anteil (in %)]])</f>
        <v/>
      </c>
      <c r="NL304" s="811" t="str">
        <f>IF(Table1[[#This Row],[Etikett - B1 - Art]]="","",VLOOKUP(Table1[[#This Row],[Etikett - B1 - Art]],'DD FD'!F:G,2,FALSE))</f>
        <v/>
      </c>
      <c r="NM304" s="812" t="str">
        <f>IF(Table1[[#This Row],[Etikett - B1 - Fraktion]]="","",VLOOKUP(Table1[[#This Row],[Etikett - B1 - Fraktion]],'DD FD'!H:J,3,FALSE))</f>
        <v/>
      </c>
      <c r="NN304" s="809" t="str">
        <f>IF(Table1[[#This Row],[Etikett - B1 - Gewicht (in G)]]="","",Table1[[#This Row],[Etikett - B1 - Gewicht (in G)]])</f>
        <v/>
      </c>
      <c r="NO304" s="809" t="str">
        <f>IF(Table1[[#This Row],[Etikett - B1 - Lizenzierungs-pflichtig? (X=Ja)]]="","",Table1[[#This Row],[Etikett - B1 - Lizenzierungs-pflichtig? (X=Ja)]])</f>
        <v/>
      </c>
      <c r="NP304" s="809" t="str">
        <f>IF(Table1[[#This Row],[Etikett - B1 - Trennbar vom Hauptkörper? (X=Ja)]]="","",Table1[[#This Row],[Etikett - B1 - Trennbar vom Hauptkörper? (X=Ja)]])</f>
        <v/>
      </c>
      <c r="NQ304" s="812" t="str">
        <f>IF(Table1[[#This Row],[Etikett - B1 - Virgin Material]]="","",VLOOKUP(Table1[[#This Row],[Etikett - B1 - Virgin Material]],'DD FD'!AJ:AK,2,FALSE))</f>
        <v/>
      </c>
      <c r="NR304" s="813" t="str">
        <f>IF(Table1[[#This Row],[Etikett - B1 - Virgin Material Anteil (in %)]]="","",Table1[[#This Row],[Etikett - B1 - Virgin Material Anteil (in %)]])</f>
        <v/>
      </c>
      <c r="NS304" s="812" t="str">
        <f>IF(Table1[[#This Row],[Etikett - B1 - Recyceltes Material]]="","",VLOOKUP(Table1[[#This Row],[Etikett - B1 - Recyceltes Material]],'DD FD'!AL:AM,2,FALSE))</f>
        <v/>
      </c>
      <c r="NT304" s="813" t="str">
        <f>IF(Table1[[#This Row],[Etikett - B1 - Recyceltes Material Anteil (in %)]]="","",Table1[[#This Row],[Etikett - B1 - Recyceltes Material Anteil (in %)]])</f>
        <v/>
      </c>
      <c r="NU304" s="812" t="str">
        <f>IF(Table1[[#This Row],[Etikett - B1 - Beschichtung]]="","",VLOOKUP(Table1[[#This Row],[Etikett - B1 - Beschichtung]],'DD FD'!AE:AF,2,FALSE))</f>
        <v/>
      </c>
      <c r="NV304" s="815" t="str">
        <f>IF(Table1[[#This Row],[Etikett - B1 - Beschichtung Anteil (in %)]]="","",Table1[[#This Row],[Etikett - B1 - Beschichtung Anteil (in %)]])</f>
        <v/>
      </c>
      <c r="NW304" s="811" t="str">
        <f>IF(Table1[[#This Row],[Etikett - B2 - Art]]="","",VLOOKUP(Table1[[#This Row],[Etikett - B2 - Art]],'DD FD'!F:G,2,FALSE))</f>
        <v/>
      </c>
      <c r="NX304" s="812" t="str">
        <f>IF(Table1[[#This Row],[Etikett - B2 - Fraktion]]="","",VLOOKUP(Table1[[#This Row],[Etikett - B2 - Fraktion]],'DD FD'!H:J,3,FALSE))</f>
        <v/>
      </c>
      <c r="NY304" s="809" t="str">
        <f>IF(Table1[[#This Row],[Etikett - B2 - Gewicht (in G)]]="","",Table1[[#This Row],[Etikett - B2 - Gewicht (in G)]])</f>
        <v/>
      </c>
      <c r="NZ304" s="809" t="str">
        <f>IF(Table1[[#This Row],[Etikett - B2 - Lizenzierungs-pflichtig? (X=Ja)]]="","",Table1[[#This Row],[Etikett - B2 - Lizenzierungs-pflichtig? (X=Ja)]])</f>
        <v/>
      </c>
      <c r="OA304" s="809" t="str">
        <f>IF(Table1[[#This Row],[Etikett - B2 - Trennbar vom Hauptkörper? (X=Ja)]]="","",Table1[[#This Row],[Etikett - B2 - Trennbar vom Hauptkörper? (X=Ja)]])</f>
        <v/>
      </c>
      <c r="OB304" s="812" t="str">
        <f>IF(Table1[[#This Row],[Etikett - B2 - Virgin Material]]="","",VLOOKUP(Table1[[#This Row],[Etikett - B2 - Virgin Material]],'DD FD'!AJ:AK,2,FALSE))</f>
        <v/>
      </c>
      <c r="OC304" s="813" t="str">
        <f>IF(Table1[[#This Row],[Etikett - B2 - Virgin Material Anteil (in %)]]="","",Table1[[#This Row],[Etikett - B2 - Virgin Material Anteil (in %)]])</f>
        <v/>
      </c>
      <c r="OD304" s="812" t="str">
        <f>IF(Table1[[#This Row],[Etikett - B2 - Recyceltes Material]]="","",VLOOKUP(Table1[[#This Row],[Etikett - B2 - Recyceltes Material]],'DD FD'!AL:AM,2,FALSE))</f>
        <v/>
      </c>
      <c r="OE304" s="813" t="str">
        <f>IF(Table1[[#This Row],[Etikett - B2 - Recyceltes Material Anteil (in %)]]="","",Table1[[#This Row],[Etikett - B2 - Recyceltes Material Anteil (in %)]])</f>
        <v/>
      </c>
      <c r="OF304" s="812" t="str">
        <f>IF(Table1[[#This Row],[Etikett - B2 - Beschichtung]]="","",VLOOKUP(Table1[[#This Row],[Etikett - B2 - Beschichtung]],'DD FD'!AE:AF,2,FALSE))</f>
        <v/>
      </c>
      <c r="OG304" s="815" t="str">
        <f>IF(Table1[[#This Row],[Etikett - B2 - Beschichtung Anteil (in %)]]="","",Table1[[#This Row],[Etikett - B2 - Beschichtung Anteil (in %)]])</f>
        <v/>
      </c>
      <c r="OH304" s="811" t="str">
        <f>IF(Table1[[#This Row],[Etikett - B3 - Art]]="","",VLOOKUP(Table1[[#This Row],[Etikett - B3 - Art]],'DD FD'!F:G,2,FALSE))</f>
        <v/>
      </c>
      <c r="OI304" s="812" t="str">
        <f>IF(Table1[[#This Row],[Etikett - B3 - Fraktion]]="","",VLOOKUP(Table1[[#This Row],[Etikett - B3 - Fraktion]],'DD FD'!H:J,3,FALSE))</f>
        <v/>
      </c>
      <c r="OJ304" s="809" t="str">
        <f>IF(Table1[[#This Row],[Etikett - B3 - Gewicht (in G)]]="","",Table1[[#This Row],[Etikett - B3 - Gewicht (in G)]])</f>
        <v/>
      </c>
      <c r="OK304" s="809" t="str">
        <f>IF(Table1[[#This Row],[Etikett - B3 - Lizenzierungs-pflichtig? (X=Ja)]]="","",Table1[[#This Row],[Etikett - B3 - Lizenzierungs-pflichtig? (X=Ja)]])</f>
        <v/>
      </c>
      <c r="OL304" s="809" t="str">
        <f>IF(Table1[[#This Row],[Etikett - B3 - Trennbar vom Hauptkörper? (X=Ja)]]="","",Table1[[#This Row],[Etikett - B3 - Trennbar vom Hauptkörper? (X=Ja)]])</f>
        <v/>
      </c>
      <c r="OM304" s="812" t="str">
        <f>IF(Table1[[#This Row],[Etikett - B3 - Virgin Material]]="","",VLOOKUP(Table1[[#This Row],[Etikett - B3 - Virgin Material]],'DD FD'!AJ:AK,2,FALSE))</f>
        <v/>
      </c>
      <c r="ON304" s="813" t="str">
        <f>IF(Table1[[#This Row],[Etikett - B3 - Virgin Material Anteil (in %)]]="","",Table1[[#This Row],[Etikett - B3 - Virgin Material Anteil (in %)]])</f>
        <v/>
      </c>
      <c r="OO304" s="812" t="str">
        <f>IF(Table1[[#This Row],[Etikett - B3 - Recyceltes Material]]="","",VLOOKUP(Table1[[#This Row],[Etikett - B3 - Recyceltes Material]],'DD FD'!AL:AM,2,FALSE))</f>
        <v/>
      </c>
      <c r="OP304" s="813" t="str">
        <f>IF(Table1[[#This Row],[Etikett - B3 - Recyceltes Material Anteil (in %)]]="","",Table1[[#This Row],[Etikett - B3 - Recyceltes Material Anteil (in %)]])</f>
        <v/>
      </c>
      <c r="OQ304" s="812" t="str">
        <f>IF(Table1[[#This Row],[Etikett - B3 - Beschichtung]]="","",VLOOKUP(Table1[[#This Row],[Etikett - B3 - Beschichtung]],'DD FD'!AE:AF,2,FALSE))</f>
        <v/>
      </c>
      <c r="OR304" s="861" t="str">
        <f>IF(Table1[[#This Row],[Etikett - B3 - Beschichtung Anteil (in %)]]="","",Table1[[#This Row],[Etikett - B3 - Beschichtung Anteil (in %)]])</f>
        <v/>
      </c>
      <c r="OS304" s="866">
        <f>ROUNDUP(SUM(
IF(AND(LB304='DD FD'!$J$7,LD304='DD FD'!$AI$3),LC304,0),
IF(AND(LL304='DD FD'!$J$7,LN304='DD FD'!$AI$3),LM304,0),
IF(AND(LV304='DD FD'!$J$7,LX304='DD FD'!$AI$3),LW304,0),
IF(AND(MF304='DD FD'!$J$7,MH304='DD FD'!$AI$3),MG304,0),
IF(AND(MQ304='DD FD'!$J$7,MS304='DD FD'!$AI$3),MR304,0),
IF(AND(NB304='DD FD'!$J$7,ND304='DD FD'!$AI$3),NC304,0),
IF(AND(NM304='DD FD'!$J$7,NO304='DD FD'!$AI$3),NN304,0),
IF(AND(NX304='DD FD'!$J$7,NZ304='DD FD'!$AI$3),NY304,0),
IF(AND(OI304='DD FD'!$J$7,OK304='DD FD'!$AI$3),OJ304,0),
),2)</f>
        <v>0</v>
      </c>
      <c r="OT304" s="865">
        <f>ROUNDUP(SUM(
IF(AND(LB304='DD FD'!$J$6,LD304='DD FD'!$AI$3),LC304,0),
IF(AND(LL304='DD FD'!$J$6,LN304='DD FD'!$AI$3),LM304,0),
IF(AND(LV304='DD FD'!$J$6,LX304='DD FD'!$AI$3),LW304,0),
IF(AND(MF304='DD FD'!$J$6,MH304='DD FD'!$AI$3),MG304,0),
IF(AND(MQ304='DD FD'!$J$6,MS304='DD FD'!$AI$3),MR304,0),
IF(AND(NB304='DD FD'!$J$6,ND304='DD FD'!$AI$3),NC304,0),
IF(AND(NM304='DD FD'!$J$6,NO304='DD FD'!$AI$3),NN304,0),
IF(AND(NX304='DD FD'!$J$6,NZ304='DD FD'!$AI$3),NY304,0),
IF(AND(OI304='DD FD'!$J$6,OK304='DD FD'!$AI$3),OJ304,0),
),2)</f>
        <v>0</v>
      </c>
      <c r="OU304" s="865">
        <f>ROUNDUP(SUM(
IF(AND(LB304='DD FD'!$J$10,LD304='DD FD'!$AI$3),LC304,0),
IF(AND(LL304='DD FD'!$J$10,LN304='DD FD'!$AI$3),LM304,0),
IF(AND(LV304='DD FD'!$J$10,LX304='DD FD'!$AI$3),LW304,0),
IF(AND(MF304='DD FD'!$J$10,MH304='DD FD'!$AI$3),MG304,0),
IF(AND(MQ304='DD FD'!$J$10,MS304='DD FD'!$AI$3),MR304,0),
IF(AND(NB304='DD FD'!$J$10,ND304='DD FD'!$AI$3),NC304,0),
IF(AND(NM304='DD FD'!$J$10,NO304='DD FD'!$AI$3),NN304,0),
IF(AND(NX304='DD FD'!$J$10,NZ304='DD FD'!$AI$3),NY304,0),
IF(AND(OI304='DD FD'!$J$10,OK304='DD FD'!$AI$3),OJ304,0),
),2)</f>
        <v>0</v>
      </c>
      <c r="OV304" s="865">
        <f>ROUNDUP(SUM(
IF(AND(LB304='DD FD'!$J$8,LD304='DD FD'!$AI$3),LC304,0),
IF(AND(LL304='DD FD'!$J$8,LN304='DD FD'!$AI$3),LM304,0),
IF(AND(LV304='DD FD'!$J$8,LX304='DD FD'!$AI$3),LW304,0),
IF(AND(MF304='DD FD'!$J$8,MH304='DD FD'!$AI$3),MG304,0),
IF(AND(MQ304='DD FD'!$J$8,MS304='DD FD'!$AI$3),MR304,0),
IF(AND(NB304='DD FD'!$J$8,ND304='DD FD'!$AI$3),NC304,0),
IF(AND(NM304='DD FD'!$J$8,NO304='DD FD'!$AI$3),NN304,0),
IF(AND(NX304='DD FD'!$J$8,NZ304='DD FD'!$AI$3),NY304,0),
IF(AND(OI304='DD FD'!$J$8,OK304='DD FD'!$AI$3),OJ304,0),
),2)</f>
        <v>0</v>
      </c>
      <c r="OW304" s="865">
        <f>ROUNDUP(SUM(
IF(AND(LB304='DD FD'!$J$5,LD304='DD FD'!$AI$3),LC304,0),
IF(AND(LL304='DD FD'!$J$5,LN304='DD FD'!$AI$3),LM304,0),
IF(AND(LV304='DD FD'!$J$5,LX304='DD FD'!$AI$3),LW304,0),
IF(AND(MF304='DD FD'!$J$5,MH304='DD FD'!$AI$3),MG304,0),
IF(AND(MQ304='DD FD'!$J$5,MS304='DD FD'!$AI$3),MR304,0),
IF(AND(NB304='DD FD'!$J$5,ND304='DD FD'!$AI$3),NC304,0),
IF(AND(NM304='DD FD'!$J$5,NO304='DD FD'!$AI$3),NN304,0),
IF(AND(NX304='DD FD'!$J$5,NZ304='DD FD'!$AI$3),NY304,0),
IF(AND(OI304='DD FD'!$J$5,OK304='DD FD'!$AI$3),OJ304,0),
),2)</f>
        <v>0</v>
      </c>
      <c r="OX304" s="865">
        <f>ROUNDUP(SUM(
IF(AND(LB304='DD FD'!$J$9,LD304='DD FD'!$AI$3),LC304,0),
IF(AND(LL304='DD FD'!$J$9,LN304='DD FD'!$AI$3),LM304,0),
IF(AND(LV304='DD FD'!$J$9,LX304='DD FD'!$AI$3),LW304,0),
IF(AND(MF304='DD FD'!$J$9,MH304='DD FD'!$AI$3),MG304,0),
IF(AND(MQ304='DD FD'!$J$9,MS304='DD FD'!$AI$3),MR304,0),
IF(AND(NB304='DD FD'!$J$9,ND304='DD FD'!$AI$3),NC304,0),
IF(AND(NM304='DD FD'!$J$9,NO304='DD FD'!$AI$3),NN304,0),
IF(AND(NX304='DD FD'!$J$9,NZ304='DD FD'!$AI$3),NY304,0),
IF(AND(OI304='DD FD'!$J$9,OK304='DD FD'!$AI$3),OJ304,0),
),2)</f>
        <v>0</v>
      </c>
      <c r="OY304" s="865">
        <f>ROUNDUP(SUM(
IF(AND(LB304='DD FD'!$J$4,LD304='DD FD'!$AI$3),LC304,0),
IF(AND(LL304='DD FD'!$J$4,LN304='DD FD'!$AI$3),LM304,0),
IF(AND(LV304='DD FD'!$J$4,LX304='DD FD'!$AI$3),LW304,0),
IF(AND(MF304='DD FD'!$J$4,MH304='DD FD'!$AI$3),MG304,0),
IF(AND(MQ304='DD FD'!$J$4,MS304='DD FD'!$AI$3),MR304,0),
IF(AND(NB304='DD FD'!$J$4,ND304='DD FD'!$AI$3),NC304,0),
IF(AND(NM304='DD FD'!$J$4,NO304='DD FD'!$AI$3),NN304,0),
IF(AND(NX304='DD FD'!$J$4,NZ304='DD FD'!$AI$3),NY304,0),
IF(AND(OI304='DD FD'!$J$4,OK304='DD FD'!$AI$3),OJ304,0),
),2)</f>
        <v>0</v>
      </c>
      <c r="OZ304" s="867">
        <f>ROUNDUP(SUM(
IF(AND(LB304='DD FD'!$J$11,LD304='DD FD'!$AI$3),LC304,0),
IF(AND(LL304='DD FD'!$J$11,LN304='DD FD'!$AI$3),LM304,0),
IF(AND(LV304='DD FD'!$J$11,LX304='DD FD'!$AI$3),LW304,0),
IF(AND(MF304='DD FD'!$J$11,MH304='DD FD'!$AI$3),MG304,0),
IF(AND(MQ304='DD FD'!$J$11,MS304='DD FD'!$AI$3),MR304,0),
IF(AND(NB304='DD FD'!$J$11,ND304='DD FD'!$AI$3),NC304,0),
IF(AND(NM304='DD FD'!$J$11,NO304='DD FD'!$AI$3),NN304,0),
IF(AND(NX304='DD FD'!$J$11,NZ304='DD FD'!$AI$3),NY304,0),
IF(AND(OI304='DD FD'!$J$11,OK304='DD FD'!$AI$3),OJ304,0),
),2)</f>
        <v>0</v>
      </c>
    </row>
    <row r="305" spans="1:417" ht="16.5" thickBot="1">
      <c r="A305" s="665"/>
      <c r="B305" s="626"/>
      <c r="C305" s="666"/>
      <c r="D305" s="666"/>
      <c r="E305" s="631"/>
      <c r="F305" s="667"/>
      <c r="G305" s="668"/>
      <c r="H305" s="669"/>
      <c r="I305" s="173"/>
      <c r="J305" s="161" t="str">
        <f t="shared" si="108"/>
        <v/>
      </c>
      <c r="K305" s="633" t="str">
        <f t="shared" si="125"/>
        <v/>
      </c>
      <c r="L305" s="637"/>
      <c r="M305" s="624" t="str">
        <f t="shared" si="126"/>
        <v/>
      </c>
      <c r="N305" s="638" t="str">
        <f t="shared" si="109"/>
        <v/>
      </c>
      <c r="O305" s="639"/>
      <c r="P305" s="639"/>
      <c r="Q305" s="640" t="str">
        <f t="shared" si="127"/>
        <v/>
      </c>
      <c r="R305" s="625"/>
      <c r="S305" s="625"/>
      <c r="T305" s="626"/>
      <c r="U305" s="626"/>
      <c r="V305" s="626"/>
      <c r="W305" s="641"/>
      <c r="X305" s="626"/>
      <c r="Y305" s="631"/>
      <c r="Z305" s="642"/>
      <c r="AA305" s="643"/>
      <c r="AB305" s="643"/>
      <c r="AC305" s="643"/>
      <c r="AD305" s="643"/>
      <c r="AE305" s="643"/>
      <c r="AF305" s="643"/>
      <c r="AG305" s="627" t="str">
        <f t="shared" si="128"/>
        <v/>
      </c>
      <c r="AH305" s="627" t="str">
        <f t="shared" si="129"/>
        <v/>
      </c>
      <c r="AI305" s="644"/>
      <c r="AJ305" s="645"/>
      <c r="AK305" s="623" t="str">
        <f t="shared" si="130"/>
        <v/>
      </c>
      <c r="AL305" s="624" t="str">
        <f t="shared" si="110"/>
        <v/>
      </c>
      <c r="AM305" s="624" t="str">
        <f t="shared" si="111"/>
        <v/>
      </c>
      <c r="AN305" s="624" t="str">
        <f t="shared" si="112"/>
        <v/>
      </c>
      <c r="AO305" s="624" t="str">
        <f t="shared" si="113"/>
        <v/>
      </c>
      <c r="AP305" s="625"/>
      <c r="AQ305" s="626"/>
      <c r="AR305" s="626"/>
      <c r="AS305" s="626"/>
      <c r="AT305" s="626"/>
      <c r="AU305" s="627" t="str">
        <f t="shared" si="114"/>
        <v/>
      </c>
      <c r="AV305" s="628"/>
      <c r="AW305" s="627" t="str">
        <f t="shared" si="115"/>
        <v/>
      </c>
      <c r="AX305" s="629" t="str">
        <f t="shared" si="116"/>
        <v/>
      </c>
      <c r="AY305" s="626"/>
      <c r="AZ305" s="630"/>
      <c r="BA305" s="630"/>
      <c r="BB305" s="631"/>
      <c r="BC305" s="632"/>
      <c r="BD305" s="652" t="str">
        <f t="shared" si="131"/>
        <v/>
      </c>
      <c r="BE305" s="628"/>
      <c r="BF305" s="653" t="str">
        <f t="shared" si="132"/>
        <v/>
      </c>
      <c r="BG305" s="654"/>
      <c r="BH305" s="654"/>
      <c r="BI305" s="626"/>
      <c r="BJ305" s="655"/>
      <c r="BK305" s="655"/>
      <c r="BL305" s="655"/>
      <c r="BM305" s="627" t="str">
        <f t="shared" si="117"/>
        <v/>
      </c>
      <c r="BN305" s="655"/>
      <c r="BO305" s="656" t="str">
        <f t="shared" si="118"/>
        <v/>
      </c>
      <c r="BP305" s="657"/>
      <c r="BQ305" s="626"/>
      <c r="BR305" s="630"/>
      <c r="BS305" s="630"/>
      <c r="BT305" s="630"/>
      <c r="BU305" s="658"/>
      <c r="BV305" s="647"/>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633" t="str">
        <f t="shared" si="133"/>
        <v/>
      </c>
      <c r="DY305" s="737"/>
      <c r="DZ305" s="748"/>
      <c r="EA305" s="737"/>
      <c r="EB305" s="738"/>
      <c r="EC305" s="655"/>
      <c r="ED305" s="738"/>
      <c r="EE305" s="738"/>
      <c r="EF305" s="655"/>
      <c r="EG305" s="655"/>
      <c r="EH305" s="655"/>
      <c r="EI305" s="642" t="str">
        <f t="shared" si="119"/>
        <v/>
      </c>
      <c r="EJ305" s="655"/>
      <c r="EK305" s="739" t="str">
        <f t="shared" si="120"/>
        <v/>
      </c>
      <c r="EL305" s="757"/>
      <c r="EM305" s="739" t="str">
        <f t="shared" si="134"/>
        <v/>
      </c>
      <c r="EN305" s="733"/>
      <c r="EO305" s="163"/>
      <c r="EP305" s="163"/>
      <c r="EQ305" s="163"/>
      <c r="ER305" s="163"/>
      <c r="ES305" s="163"/>
      <c r="ET305" s="163"/>
      <c r="EU305" s="163"/>
      <c r="EV305" s="163"/>
      <c r="EW305" s="163"/>
      <c r="EX305" s="163"/>
      <c r="EY305" s="163"/>
      <c r="EZ305" s="163"/>
      <c r="FA305" s="163"/>
      <c r="FB305" s="163"/>
      <c r="FC305" s="742"/>
      <c r="FD305" s="746" t="str">
        <f t="shared" si="121"/>
        <v/>
      </c>
      <c r="FE305" s="631"/>
      <c r="FF305" s="747"/>
      <c r="FG305" s="747"/>
      <c r="FH305" s="747"/>
      <c r="FI305" s="747"/>
      <c r="FJ305" s="747"/>
      <c r="FK305" s="747"/>
      <c r="FL305" s="626"/>
      <c r="FM305" s="626"/>
      <c r="FN305" s="748"/>
      <c r="FO305" s="642" t="str">
        <f t="shared" si="122"/>
        <v/>
      </c>
      <c r="FP305" s="889" t="str">
        <f>IF(Table1[[#This Row],[Baumwollanteil (in %)]]&lt;&gt;"","05","")</f>
        <v/>
      </c>
      <c r="FQ305" s="1000"/>
      <c r="FR305" s="749" t="str">
        <f t="shared" si="123"/>
        <v/>
      </c>
      <c r="FS305" s="639"/>
      <c r="FT305" s="639"/>
      <c r="FU305" s="639"/>
      <c r="FV305" s="750" t="str">
        <f t="shared" si="124"/>
        <v/>
      </c>
      <c r="FZ305" s="24"/>
      <c r="GA305" s="24"/>
      <c r="GC305" s="1011" t="str">
        <f>IF(Table1[[#This Row],[Global Trade Item Number (GTIN)]]="","",Table1[[#This Row],[Global Trade Item Number (GTIN)]])</f>
        <v/>
      </c>
      <c r="GD305" s="792" t="str">
        <f>IF(Table1[[#This Row],[WAWI-Nr./ Kreditoren-Nummer
(ASDV)]]&lt;&gt;"",Table1[[#This Row],[WAWI-Nr./ Kreditoren-Nummer
(ASDV)]],"")</f>
        <v/>
      </c>
      <c r="GE305" s="766"/>
      <c r="GF305" s="790" t="str">
        <f>IF(Table1[[#This Row],[Gültig ab (Datum)]]&lt;&gt;"","31.12.9999","")</f>
        <v/>
      </c>
      <c r="GG305" s="766"/>
      <c r="GH305" s="766"/>
      <c r="GI305" s="767"/>
      <c r="GJ305" s="768"/>
      <c r="GK305" s="763"/>
      <c r="GL305" s="617"/>
      <c r="GM305" s="617"/>
      <c r="GN305" s="617"/>
      <c r="GO305" s="617"/>
      <c r="GP305" s="617"/>
      <c r="GQ305" s="775"/>
      <c r="GR305" s="772"/>
      <c r="GS305" s="654"/>
      <c r="GT305" s="773"/>
      <c r="GU305" s="773"/>
      <c r="GV305" s="773"/>
      <c r="GW305" s="773"/>
      <c r="GX305" s="773"/>
      <c r="GY305" s="773"/>
      <c r="GZ305" s="773"/>
      <c r="HA305" s="773"/>
      <c r="HB305" s="772"/>
      <c r="HC305" s="773"/>
      <c r="HD305" s="773"/>
      <c r="HE305" s="773"/>
      <c r="HF305" s="773"/>
      <c r="HG305" s="773"/>
      <c r="HH305" s="773"/>
      <c r="HI305" s="773"/>
      <c r="HJ305" s="773"/>
      <c r="HK305" s="773"/>
      <c r="HL305" s="772"/>
      <c r="HM305" s="773"/>
      <c r="HN305" s="773"/>
      <c r="HO305" s="773"/>
      <c r="HP305" s="773"/>
      <c r="HQ305" s="773"/>
      <c r="HR305" s="773"/>
      <c r="HS305" s="773"/>
      <c r="HT305" s="773"/>
      <c r="HU305" s="773"/>
      <c r="HV305" s="772"/>
      <c r="HW305" s="773"/>
      <c r="HX305" s="773"/>
      <c r="HY305" s="773"/>
      <c r="HZ305" s="773"/>
      <c r="IA305" s="773"/>
      <c r="IB305" s="773"/>
      <c r="IC305" s="773"/>
      <c r="ID305" s="773"/>
      <c r="IE305" s="773"/>
      <c r="IF305" s="773"/>
      <c r="IG305" s="772"/>
      <c r="IH305" s="773"/>
      <c r="II305" s="773"/>
      <c r="IJ305" s="773"/>
      <c r="IK305" s="773"/>
      <c r="IL305" s="773"/>
      <c r="IM305" s="773"/>
      <c r="IN305" s="773"/>
      <c r="IO305" s="773"/>
      <c r="IP305" s="773"/>
      <c r="IQ305" s="773"/>
      <c r="IR305" s="772"/>
      <c r="IS305" s="773"/>
      <c r="IT305" s="773"/>
      <c r="IU305" s="773"/>
      <c r="IV305" s="773"/>
      <c r="IW305" s="773"/>
      <c r="IX305" s="773"/>
      <c r="IY305" s="773"/>
      <c r="IZ305" s="773"/>
      <c r="JA305" s="773"/>
      <c r="JB305" s="773"/>
      <c r="JC305" s="772"/>
      <c r="JD305" s="773"/>
      <c r="JE305" s="773"/>
      <c r="JF305" s="773"/>
      <c r="JG305" s="773"/>
      <c r="JH305" s="773"/>
      <c r="JI305" s="773"/>
      <c r="JJ305" s="773"/>
      <c r="JK305" s="773"/>
      <c r="JL305" s="773"/>
      <c r="JM305" s="828"/>
      <c r="JN305" s="772"/>
      <c r="JO305" s="773"/>
      <c r="JP305" s="773"/>
      <c r="JQ305" s="773"/>
      <c r="JR305" s="773"/>
      <c r="JS305" s="773"/>
      <c r="JT305" s="773"/>
      <c r="JU305" s="773"/>
      <c r="JV305" s="773"/>
      <c r="JW305" s="773"/>
      <c r="JX305" s="773"/>
      <c r="JY305" s="772"/>
      <c r="JZ305" s="773"/>
      <c r="KA305" s="773"/>
      <c r="KB305" s="773"/>
      <c r="KC305" s="773"/>
      <c r="KD305" s="773"/>
      <c r="KE305" s="773"/>
      <c r="KF305" s="773"/>
      <c r="KG305" s="773"/>
      <c r="KH305" s="773"/>
      <c r="KI305" s="773"/>
      <c r="KK305" s="893" t="s">
        <v>1943</v>
      </c>
      <c r="KL305" s="894" t="str">
        <f>IF(Table1[[#This Row],[GTIN]]&lt;&gt;"",Table1[[#This Row],[GTIN]],"")</f>
        <v/>
      </c>
      <c r="KM305" s="895" t="str">
        <f>Table1[[#This Row],[Kreditor]]</f>
        <v/>
      </c>
      <c r="KN305" s="896" t="str">
        <f>IF(Table1[[#This Row],[Gültig ab (Datum)]]&lt;&gt;"",Table1[[#This Row],[Gültig ab (Datum)]],"")</f>
        <v/>
      </c>
      <c r="KO305" s="896" t="str">
        <f>Table1[[#This Row],[Gültig bis]]</f>
        <v/>
      </c>
      <c r="KP305" s="897" t="str">
        <f>IF(Table1[[#This Row],[Artikel verpackt? 
(X=Ja)]]="","",Table1[[#This Row],[Artikel verpackt? 
(X=Ja)]])</f>
        <v/>
      </c>
      <c r="KQ305" s="898" t="str">
        <f>IF(Table1[[#This Row],[Verpackung recyclingfähig?
(X=Ja)]]="","",Table1[[#This Row],[Verpackung recyclingfähig?
(X=Ja)]])</f>
        <v/>
      </c>
      <c r="KR305" s="899"/>
      <c r="KS305" s="900"/>
      <c r="KT305" s="901"/>
      <c r="KU305" s="901"/>
      <c r="KV305" s="901"/>
      <c r="KW305" s="901"/>
      <c r="KX305" s="901"/>
      <c r="KY305" s="901"/>
      <c r="KZ305" s="902"/>
      <c r="LA305" s="903" t="str">
        <f>IF(Table1[[#This Row],[Hauptkörper - B1 - Art]]="","",VLOOKUP(Table1[[#This Row],[Hauptkörper - B1 - Art]],'DD FD'!B:C,2,FALSE))</f>
        <v/>
      </c>
      <c r="LB305" s="904" t="str">
        <f>IF(Table1[[#This Row],[Hauptkörper - B1 - Fraktion]]="","",VLOOKUP(Table1[[#This Row],[Hauptkörper - B1 - Fraktion]],'DD FD'!H:J,3,FALSE))</f>
        <v/>
      </c>
      <c r="LC305" s="901" t="str">
        <f>IF(Table1[[#This Row],[Hauptkörper - B1 - Gewicht
(in G)]]="","",Table1[[#This Row],[Hauptkörper - B1 - Gewicht
(in G)]])</f>
        <v/>
      </c>
      <c r="LD305" s="901" t="str">
        <f>IF(Table1[[#This Row],[Hauptkörper - B1 - Lizenzierungs-pflichtig? (X=Ja)]]="","",Table1[[#This Row],[Hauptkörper - B1 - Lizenzierungs-pflichtig? (X=Ja)]])</f>
        <v/>
      </c>
      <c r="LE305" s="904" t="str">
        <f>IF(Table1[[#This Row],[Hauptkörper - B1 - Virgin Material]]="","",VLOOKUP(Table1[[#This Row],[Hauptkörper - B1 - Virgin Material]],'DD FD'!AJ:AK,2,FALSE))</f>
        <v/>
      </c>
      <c r="LF305" s="905" t="str">
        <f>IF(Table1[[#This Row],[Hauptkörper - B1 - Virgin Material Anteil (in %)]]="","",Table1[[#This Row],[Hauptkörper - B1 - Virgin Material Anteil (in %)]])</f>
        <v/>
      </c>
      <c r="LG305" s="904" t="str">
        <f>IF(Table1[[#This Row],[Hauptkörper - B1 - Recyceltes Material]]="","",VLOOKUP(Table1[[#This Row],[Hauptkörper - B1 - Recyceltes Material]],'DD FD'!AL:AM,2,FALSE))</f>
        <v/>
      </c>
      <c r="LH305" s="905" t="str">
        <f>IF(Table1[[#This Row],[Hauptkörper - B1 - Recyceltes Material Anteil (in %)]]="","",Table1[[#This Row],[Hauptkörper - B1 - Recyceltes Material Anteil (in %)]])</f>
        <v/>
      </c>
      <c r="LI305" s="906" t="str">
        <f>IF(Table1[[#This Row],[Hauptkörper - B1 - Beschichtung]]="","",VLOOKUP(Table1[[#This Row],[Hauptkörper - B1 - Beschichtung]],'DD FD'!AE:AF,2,FALSE))</f>
        <v/>
      </c>
      <c r="LJ305" s="907" t="str">
        <f>IF(Table1[[#This Row],[Hauptkörper - B1 - Beschichtung Anteil (in %)]]="","",Table1[[#This Row],[Hauptkörper - B1 - Beschichtung Anteil (in %)]])</f>
        <v/>
      </c>
      <c r="LK305" s="903" t="str">
        <f>IF(Table1[[#This Row],[Hauptkörper - B2 - Art]]="","",VLOOKUP(Table1[[#This Row],[Hauptkörper - B2 - Art]],'DD FD'!B:C,2,FALSE))</f>
        <v/>
      </c>
      <c r="LL305" s="904" t="str">
        <f>IF(Table1[[#This Row],[Hauptkörper - B2 - Fraktion]]="","",VLOOKUP(Table1[[#This Row],[Hauptkörper - B2 - Fraktion]],'DD FD'!H:J,3,FALSE))</f>
        <v/>
      </c>
      <c r="LM305" s="901" t="str">
        <f>IF(Table1[[#This Row],[Hauptkörper - B2 - Gewicht
(in G)]]="","",Table1[[#This Row],[Hauptkörper - B2 - Gewicht
(in G)]])</f>
        <v/>
      </c>
      <c r="LN305" s="901" t="str">
        <f>IF(Table1[[#This Row],[Hauptkörper - B2 - Lizenzierungs-pflichtig? (X=Ja)]]="","",Table1[[#This Row],[Hauptkörper - B2 - Lizenzierungs-pflichtig? (X=Ja)]])</f>
        <v/>
      </c>
      <c r="LO305" s="904" t="str">
        <f>IF(Table1[[#This Row],[Hauptkörper - B2 - Virgin Material]]="","",VLOOKUP(Table1[[#This Row],[Hauptkörper - B2 - Virgin Material]],'DD FD'!AJ:AK,2,FALSE))</f>
        <v/>
      </c>
      <c r="LP305" s="905" t="str">
        <f>IF(Table1[[#This Row],[Hauptkörper - B2 - Virgin Material Anteil (in %)]]="","",Table1[[#This Row],[Hauptkörper - B2 - Virgin Material Anteil (in %)]])</f>
        <v/>
      </c>
      <c r="LQ305" s="904" t="str">
        <f>IF(Table1[[#This Row],[Hauptkörper - B2 - Recyceltes Material]]="","",VLOOKUP(Table1[[#This Row],[Hauptkörper - B2 - Recyceltes Material]],'DD FD'!AL:AM,2,FALSE))</f>
        <v/>
      </c>
      <c r="LR305" s="905" t="str">
        <f>IF(Table1[[#This Row],[Hauptkörper - B2 - Recyceltes Material Anteil (in %)]]="","",Table1[[#This Row],[Hauptkörper - B2 - Recyceltes Material Anteil (in %)]])</f>
        <v/>
      </c>
      <c r="LS305" s="904" t="str">
        <f>IF(Table1[[#This Row],[Hauptkörper - B2 - Beschichtung]]="","",VLOOKUP(Table1[[#This Row],[Hauptkörper - B2 - Beschichtung]],'DD FD'!AE:AF,2,FALSE))</f>
        <v/>
      </c>
      <c r="LT305" s="907" t="str">
        <f>IF(Table1[[#This Row],[Hauptkörper - B2 - Beschichtung Anteil (in %)]]="","",Table1[[#This Row],[Hauptkörper - B2 - Beschichtung Anteil (in %)]])</f>
        <v/>
      </c>
      <c r="LU305" s="903" t="str">
        <f>IF(Table1[[#This Row],[Hauptkörper - B3 - Art]]="","",VLOOKUP(Table1[[#This Row],[Hauptkörper - B3 - Art]],'DD FD'!B:C,2,FALSE))</f>
        <v/>
      </c>
      <c r="LV305" s="904" t="str">
        <f>IF(Table1[[#This Row],[Hauptkörper - B3 - Fraktion]]="","",VLOOKUP(Table1[[#This Row],[Hauptkörper - B3 - Fraktion]],'DD FD'!H:J,3,FALSE))</f>
        <v/>
      </c>
      <c r="LW305" s="901" t="str">
        <f>IF(Table1[[#This Row],[Hauptkörper - B3 - Gewicht
(in G)]]="","",Table1[[#This Row],[Hauptkörper - B3 - Gewicht
(in G)]])</f>
        <v/>
      </c>
      <c r="LX305" s="901" t="str">
        <f>IF(Table1[[#This Row],[Hauptkörper - B3 - Lizenzierungs-pflichtig? (X=Ja)]]="","",Table1[[#This Row],[Hauptkörper - B3 - Lizenzierungs-pflichtig? (X=Ja)]])</f>
        <v/>
      </c>
      <c r="LY305" s="904" t="str">
        <f>IF(Table1[[#This Row],[Hauptkörper - B3 - Virgin Material]]="","",VLOOKUP(Table1[[#This Row],[Hauptkörper - B3 - Virgin Material]],'DD FD'!AJ:AK,2,FALSE))</f>
        <v/>
      </c>
      <c r="LZ305" s="905" t="str">
        <f>IF(Table1[[#This Row],[Hauptkörper - B3 - Virgin Material Anteil (in %)]]="","",Table1[[#This Row],[Hauptkörper - B3 - Virgin Material Anteil (in %)]])</f>
        <v/>
      </c>
      <c r="MA305" s="904" t="str">
        <f>IF(Table1[[#This Row],[Hauptkörper - B3 - Recyceltes Material]]="","",VLOOKUP(Table1[[#This Row],[Hauptkörper - B3 - Recyceltes Material]],'DD FD'!AL:AM,2,FALSE))</f>
        <v/>
      </c>
      <c r="MB305" s="905" t="str">
        <f>IF(Table1[[#This Row],[Hauptkörper - B3 - Recyceltes Material Anteil (in %)]]="","",Table1[[#This Row],[Hauptkörper - B3 - Recyceltes Material Anteil (in %)]])</f>
        <v/>
      </c>
      <c r="MC305" s="904" t="str">
        <f>IF(Table1[[#This Row],[Hauptkörper - B3 - Beschichtung]]="","",VLOOKUP(Table1[[#This Row],[Hauptkörper - B3 - Beschichtung]],'DD FD'!AE:AF,2,FALSE))</f>
        <v/>
      </c>
      <c r="MD305" s="907" t="str">
        <f>IF(Table1[[#This Row],[Hauptkörper - B3 - Beschichtung Anteil (in %)]]="","",Table1[[#This Row],[Hauptkörper - B3 - Beschichtung Anteil (in %)]])</f>
        <v/>
      </c>
      <c r="ME305" s="903" t="str">
        <f>IF(Table1[[#This Row],[Verschluss - B1 - Art]]="","",VLOOKUP(Table1[[#This Row],[Verschluss - B1 - Art]],'DD FD'!D:E,2,FALSE))</f>
        <v/>
      </c>
      <c r="MF305" s="904" t="str">
        <f>IF(Table1[[#This Row],[Verschluss - B1 - Fraktion]]="","",VLOOKUP(Table1[[#This Row],[Verschluss - B1 - Fraktion]],'DD FD'!H:J,3,FALSE))</f>
        <v/>
      </c>
      <c r="MG305" s="901" t="str">
        <f>IF(Table1[[#This Row],[Verschluss - B1 - Gewicht (in G)]]="","",Table1[[#This Row],[Verschluss - B1 - Gewicht (in G)]])</f>
        <v/>
      </c>
      <c r="MH305" s="901" t="str">
        <f>IF(Table1[[#This Row],[Verschluss - B1 - Lizenzierungs-pflichtig? (X=Ja)]]="","",Table1[[#This Row],[Verschluss - B1 - Lizenzierungs-pflichtig? (X=Ja)]])</f>
        <v/>
      </c>
      <c r="MI305" s="901" t="str">
        <f>IF(Table1[[#This Row],[Verschluss - B1 - Trennbar vom Hauptkörper? (X=Ja)]]="","",Table1[[#This Row],[Verschluss - B1 - Trennbar vom Hauptkörper? (X=Ja)]])</f>
        <v/>
      </c>
      <c r="MJ305" s="904" t="str">
        <f>IF(Table1[[#This Row],[Verschluss - B1 - Virgin Material]]="","",VLOOKUP(Table1[[#This Row],[Verschluss - B1 - Virgin Material]],'DD FD'!AJ:AK,2,FALSE))</f>
        <v/>
      </c>
      <c r="MK305" s="905" t="str">
        <f>IF(Table1[[#This Row],[Verschluss - B1 - Virgin Material Anteil (in %)]]="","",Table1[[#This Row],[Verschluss - B1 - Virgin Material Anteil (in %)]])</f>
        <v/>
      </c>
      <c r="ML305" s="904" t="str">
        <f>IF(Table1[[#This Row],[Verschluss - B1 - Recyceltes Material]]="","",VLOOKUP(Table1[[#This Row],[Verschluss - B1 - Recyceltes Material]],'DD FD'!AL:AM,2,FALSE))</f>
        <v/>
      </c>
      <c r="MM305" s="905" t="str">
        <f>IF(Table1[[#This Row],[Verschluss - B1 - Recyceltes Material Anteil (in %)]]="","",Table1[[#This Row],[Verschluss - B1 - Recyceltes Material Anteil (in %)]])</f>
        <v/>
      </c>
      <c r="MN305" s="904" t="str">
        <f>IF(Table1[[#This Row],[Verschluss - B1 - Beschichtung]]="","",VLOOKUP(Table1[[#This Row],[Verschluss - B1 - Beschichtung]],'DD FD'!AE:AF,2,FALSE))</f>
        <v/>
      </c>
      <c r="MO305" s="907" t="str">
        <f>IF(Table1[[#This Row],[Verschluss - B1 - Beschichtung Anteil (in %)]]="","",Table1[[#This Row],[Verschluss - B1 - Beschichtung Anteil (in %)]])</f>
        <v/>
      </c>
      <c r="MP305" s="903" t="str">
        <f>IF(Table1[[#This Row],[Verschluss - B2 - Art]]="","",VLOOKUP(Table1[[#This Row],[Verschluss - B2 - Art]],'DD FD'!D:E,2,FALSE))</f>
        <v/>
      </c>
      <c r="MQ305" s="904" t="str">
        <f>IF(Table1[[#This Row],[Verschluss - B2 - Fraktion]]="","",VLOOKUP(Table1[[#This Row],[Verschluss - B2 - Fraktion]],'DD FD'!H:J,3,FALSE))</f>
        <v/>
      </c>
      <c r="MR305" s="901" t="str">
        <f>IF(Table1[[#This Row],[Verschluss - B2 - Gewicht (in G)]]="","",Table1[[#This Row],[Verschluss - B2 - Gewicht (in G)]])</f>
        <v/>
      </c>
      <c r="MS305" s="901" t="str">
        <f>IF(Table1[[#This Row],[Verschluss - B2 - Lizenzierungs-pflichtig? (X=Ja)]]="","",Table1[[#This Row],[Verschluss - B2 - Lizenzierungs-pflichtig? (X=Ja)]])</f>
        <v/>
      </c>
      <c r="MT305" s="901" t="str">
        <f>IF(Table1[[#This Row],[Verschluss - B2 - Trennbar vom Hauptkörper? (X=Ja)]]="","",Table1[[#This Row],[Verschluss - B2 - Trennbar vom Hauptkörper? (X=Ja)]])</f>
        <v/>
      </c>
      <c r="MU305" s="904" t="str">
        <f>IF(Table1[[#This Row],[Verschluss - B2 - Virgin Material]]="","",VLOOKUP(Table1[[#This Row],[Verschluss - B2 - Virgin Material]],'DD FD'!AJ:AK,2,FALSE))</f>
        <v/>
      </c>
      <c r="MV305" s="905" t="str">
        <f>IF(Table1[[#This Row],[Verschluss - B2 - Virgin Material Anteil (in %)]]="","",Table1[[#This Row],[Verschluss - B2 - Virgin Material Anteil (in %)]])</f>
        <v/>
      </c>
      <c r="MW305" s="904" t="str">
        <f>IF(Table1[[#This Row],[Verschluss - B2 - Recyceltes Material]]="","",VLOOKUP(Table1[[#This Row],[Verschluss - B2 - Recyceltes Material]],'DD FD'!AL:AM,2,FALSE))</f>
        <v/>
      </c>
      <c r="MX305" s="905" t="str">
        <f>IF(Table1[[#This Row],[Verschluss - B2 - Recyceltes Material Anteil (in %)]]="","",Table1[[#This Row],[Verschluss - B2 - Recyceltes Material Anteil (in %)]])</f>
        <v/>
      </c>
      <c r="MY305" s="904" t="str">
        <f>IF(Table1[[#This Row],[Verschluss - B2 - Beschichtung]]="","",VLOOKUP(Table1[[#This Row],[Verschluss - B2 - Beschichtung]],'DD FD'!AE:AF,2,FALSE))</f>
        <v/>
      </c>
      <c r="MZ305" s="907" t="str">
        <f>IF(Table1[[#This Row],[Verschluss - B2 - Beschichtung Anteil (in %)]]="","",Table1[[#This Row],[Verschluss - B2 - Beschichtung Anteil (in %)]])</f>
        <v/>
      </c>
      <c r="NA305" s="903" t="str">
        <f>IF(Table1[[#This Row],[Verschluss - B3 - Art]]="","",VLOOKUP(Table1[[#This Row],[Verschluss - B3 - Art]],'DD FD'!D:E,2,FALSE))</f>
        <v/>
      </c>
      <c r="NB305" s="904" t="str">
        <f>IF(Table1[[#This Row],[Verschluss - B3 - Fraktion]]="","",VLOOKUP(Table1[[#This Row],[Verschluss - B3 - Fraktion]],'DD FD'!H:J,3,FALSE))</f>
        <v/>
      </c>
      <c r="NC305" s="901" t="str">
        <f>IF(Table1[[#This Row],[Verschluss - B3 - Gewicht (in G)]]="","",Table1[[#This Row],[Verschluss - B3 - Gewicht (in G)]])</f>
        <v/>
      </c>
      <c r="ND305" s="901" t="str">
        <f>IF(Table1[[#This Row],[Verschluss - B3 - Lizenzierungs-pflichtig? (X=Ja)]]="","",Table1[[#This Row],[Verschluss - B3 - Lizenzierungs-pflichtig? (X=Ja)]])</f>
        <v/>
      </c>
      <c r="NE305" s="901" t="str">
        <f>IF(Table1[[#This Row],[Verschluss - B3 - Trennbar vom Hauptkörper? (X=Ja)]]="","",Table1[[#This Row],[Verschluss - B3 - Trennbar vom Hauptkörper? (X=Ja)]])</f>
        <v/>
      </c>
      <c r="NF305" s="904" t="str">
        <f>IF(Table1[[#This Row],[Verschluss - B3 - Virgin Material]]="","",VLOOKUP(Table1[[#This Row],[Verschluss - B3 - Virgin Material]],'DD FD'!AJ:AK,2,FALSE))</f>
        <v/>
      </c>
      <c r="NG305" s="905" t="str">
        <f>IF(Table1[[#This Row],[Verschluss - B3 - Virgin Material Anteil (in %)]]="","",Table1[[#This Row],[Verschluss - B3 - Virgin Material Anteil (in %)]])</f>
        <v/>
      </c>
      <c r="NH305" s="904" t="str">
        <f>IF(Table1[[#This Row],[Verschluss - B3 - Recyceltes Material]]="","",VLOOKUP(Table1[[#This Row],[Verschluss - B3 - Recyceltes Material]],'DD FD'!AL:AM,2,FALSE))</f>
        <v/>
      </c>
      <c r="NI305" s="905" t="str">
        <f>IF(Table1[[#This Row],[Verschluss - B3 - Recyceltes Material Anteil (in %)]]="","",Table1[[#This Row],[Verschluss - B3 - Recyceltes Material Anteil (in %)]])</f>
        <v/>
      </c>
      <c r="NJ305" s="904" t="str">
        <f>IF(Table1[[#This Row],[Verschluss - B3 - Beschichtung]]="","",VLOOKUP(Table1[[#This Row],[Verschluss - B3 - Beschichtung]],'DD FD'!AE:AF,2,FALSE))</f>
        <v/>
      </c>
      <c r="NK305" s="907" t="str">
        <f>IF(Table1[[#This Row],[Verschluss - B3 - Beschichtung Anteil (in %)]]="","",Table1[[#This Row],[Verschluss - B3 - Beschichtung Anteil (in %)]])</f>
        <v/>
      </c>
      <c r="NL305" s="903" t="str">
        <f>IF(Table1[[#This Row],[Etikett - B1 - Art]]="","",VLOOKUP(Table1[[#This Row],[Etikett - B1 - Art]],'DD FD'!F:G,2,FALSE))</f>
        <v/>
      </c>
      <c r="NM305" s="904" t="str">
        <f>IF(Table1[[#This Row],[Etikett - B1 - Fraktion]]="","",VLOOKUP(Table1[[#This Row],[Etikett - B1 - Fraktion]],'DD FD'!H:J,3,FALSE))</f>
        <v/>
      </c>
      <c r="NN305" s="901" t="str">
        <f>IF(Table1[[#This Row],[Etikett - B1 - Gewicht (in G)]]="","",Table1[[#This Row],[Etikett - B1 - Gewicht (in G)]])</f>
        <v/>
      </c>
      <c r="NO305" s="901" t="str">
        <f>IF(Table1[[#This Row],[Etikett - B1 - Lizenzierungs-pflichtig? (X=Ja)]]="","",Table1[[#This Row],[Etikett - B1 - Lizenzierungs-pflichtig? (X=Ja)]])</f>
        <v/>
      </c>
      <c r="NP305" s="901" t="str">
        <f>IF(Table1[[#This Row],[Etikett - B1 - Trennbar vom Hauptkörper? (X=Ja)]]="","",Table1[[#This Row],[Etikett - B1 - Trennbar vom Hauptkörper? (X=Ja)]])</f>
        <v/>
      </c>
      <c r="NQ305" s="904" t="str">
        <f>IF(Table1[[#This Row],[Etikett - B1 - Virgin Material]]="","",VLOOKUP(Table1[[#This Row],[Etikett - B1 - Virgin Material]],'DD FD'!AJ:AK,2,FALSE))</f>
        <v/>
      </c>
      <c r="NR305" s="905" t="str">
        <f>IF(Table1[[#This Row],[Etikett - B1 - Virgin Material Anteil (in %)]]="","",Table1[[#This Row],[Etikett - B1 - Virgin Material Anteil (in %)]])</f>
        <v/>
      </c>
      <c r="NS305" s="904" t="str">
        <f>IF(Table1[[#This Row],[Etikett - B1 - Recyceltes Material]]="","",VLOOKUP(Table1[[#This Row],[Etikett - B1 - Recyceltes Material]],'DD FD'!AL:AM,2,FALSE))</f>
        <v/>
      </c>
      <c r="NT305" s="905" t="str">
        <f>IF(Table1[[#This Row],[Etikett - B1 - Recyceltes Material Anteil (in %)]]="","",Table1[[#This Row],[Etikett - B1 - Recyceltes Material Anteil (in %)]])</f>
        <v/>
      </c>
      <c r="NU305" s="904" t="str">
        <f>IF(Table1[[#This Row],[Etikett - B1 - Beschichtung]]="","",VLOOKUP(Table1[[#This Row],[Etikett - B1 - Beschichtung]],'DD FD'!AE:AF,2,FALSE))</f>
        <v/>
      </c>
      <c r="NV305" s="907" t="str">
        <f>IF(Table1[[#This Row],[Etikett - B1 - Beschichtung Anteil (in %)]]="","",Table1[[#This Row],[Etikett - B1 - Beschichtung Anteil (in %)]])</f>
        <v/>
      </c>
      <c r="NW305" s="903" t="str">
        <f>IF(Table1[[#This Row],[Etikett - B2 - Art]]="","",VLOOKUP(Table1[[#This Row],[Etikett - B2 - Art]],'DD FD'!F:G,2,FALSE))</f>
        <v/>
      </c>
      <c r="NX305" s="904" t="str">
        <f>IF(Table1[[#This Row],[Etikett - B2 - Fraktion]]="","",VLOOKUP(Table1[[#This Row],[Etikett - B2 - Fraktion]],'DD FD'!H:J,3,FALSE))</f>
        <v/>
      </c>
      <c r="NY305" s="901" t="str">
        <f>IF(Table1[[#This Row],[Etikett - B2 - Gewicht (in G)]]="","",Table1[[#This Row],[Etikett - B2 - Gewicht (in G)]])</f>
        <v/>
      </c>
      <c r="NZ305" s="901" t="str">
        <f>IF(Table1[[#This Row],[Etikett - B2 - Lizenzierungs-pflichtig? (X=Ja)]]="","",Table1[[#This Row],[Etikett - B2 - Lizenzierungs-pflichtig? (X=Ja)]])</f>
        <v/>
      </c>
      <c r="OA305" s="901" t="str">
        <f>IF(Table1[[#This Row],[Etikett - B2 - Trennbar vom Hauptkörper? (X=Ja)]]="","",Table1[[#This Row],[Etikett - B2 - Trennbar vom Hauptkörper? (X=Ja)]])</f>
        <v/>
      </c>
      <c r="OB305" s="904" t="str">
        <f>IF(Table1[[#This Row],[Etikett - B2 - Virgin Material]]="","",VLOOKUP(Table1[[#This Row],[Etikett - B2 - Virgin Material]],'DD FD'!AJ:AK,2,FALSE))</f>
        <v/>
      </c>
      <c r="OC305" s="905" t="str">
        <f>IF(Table1[[#This Row],[Etikett - B2 - Virgin Material Anteil (in %)]]="","",Table1[[#This Row],[Etikett - B2 - Virgin Material Anteil (in %)]])</f>
        <v/>
      </c>
      <c r="OD305" s="904" t="str">
        <f>IF(Table1[[#This Row],[Etikett - B2 - Recyceltes Material]]="","",VLOOKUP(Table1[[#This Row],[Etikett - B2 - Recyceltes Material]],'DD FD'!AL:AM,2,FALSE))</f>
        <v/>
      </c>
      <c r="OE305" s="905" t="str">
        <f>IF(Table1[[#This Row],[Etikett - B2 - Recyceltes Material Anteil (in %)]]="","",Table1[[#This Row],[Etikett - B2 - Recyceltes Material Anteil (in %)]])</f>
        <v/>
      </c>
      <c r="OF305" s="904" t="str">
        <f>IF(Table1[[#This Row],[Etikett - B2 - Beschichtung]]="","",VLOOKUP(Table1[[#This Row],[Etikett - B2 - Beschichtung]],'DD FD'!AE:AF,2,FALSE))</f>
        <v/>
      </c>
      <c r="OG305" s="907" t="str">
        <f>IF(Table1[[#This Row],[Etikett - B2 - Beschichtung Anteil (in %)]]="","",Table1[[#This Row],[Etikett - B2 - Beschichtung Anteil (in %)]])</f>
        <v/>
      </c>
      <c r="OH305" s="903" t="str">
        <f>IF(Table1[[#This Row],[Etikett - B3 - Art]]="","",VLOOKUP(Table1[[#This Row],[Etikett - B3 - Art]],'DD FD'!F:G,2,FALSE))</f>
        <v/>
      </c>
      <c r="OI305" s="904" t="str">
        <f>IF(Table1[[#This Row],[Etikett - B3 - Fraktion]]="","",VLOOKUP(Table1[[#This Row],[Etikett - B3 - Fraktion]],'DD FD'!H:J,3,FALSE))</f>
        <v/>
      </c>
      <c r="OJ305" s="901" t="str">
        <f>IF(Table1[[#This Row],[Etikett - B3 - Gewicht (in G)]]="","",Table1[[#This Row],[Etikett - B3 - Gewicht (in G)]])</f>
        <v/>
      </c>
      <c r="OK305" s="901" t="str">
        <f>IF(Table1[[#This Row],[Etikett - B3 - Lizenzierungs-pflichtig? (X=Ja)]]="","",Table1[[#This Row],[Etikett - B3 - Lizenzierungs-pflichtig? (X=Ja)]])</f>
        <v/>
      </c>
      <c r="OL305" s="901" t="str">
        <f>IF(Table1[[#This Row],[Etikett - B3 - Trennbar vom Hauptkörper? (X=Ja)]]="","",Table1[[#This Row],[Etikett - B3 - Trennbar vom Hauptkörper? (X=Ja)]])</f>
        <v/>
      </c>
      <c r="OM305" s="904" t="str">
        <f>IF(Table1[[#This Row],[Etikett - B3 - Virgin Material]]="","",VLOOKUP(Table1[[#This Row],[Etikett - B3 - Virgin Material]],'DD FD'!AJ:AK,2,FALSE))</f>
        <v/>
      </c>
      <c r="ON305" s="905" t="str">
        <f>IF(Table1[[#This Row],[Etikett - B3 - Virgin Material Anteil (in %)]]="","",Table1[[#This Row],[Etikett - B3 - Virgin Material Anteil (in %)]])</f>
        <v/>
      </c>
      <c r="OO305" s="904" t="str">
        <f>IF(Table1[[#This Row],[Etikett - B3 - Recyceltes Material]]="","",VLOOKUP(Table1[[#This Row],[Etikett - B3 - Recyceltes Material]],'DD FD'!AL:AM,2,FALSE))</f>
        <v/>
      </c>
      <c r="OP305" s="905" t="str">
        <f>IF(Table1[[#This Row],[Etikett - B3 - Recyceltes Material Anteil (in %)]]="","",Table1[[#This Row],[Etikett - B3 - Recyceltes Material Anteil (in %)]])</f>
        <v/>
      </c>
      <c r="OQ305" s="904" t="str">
        <f>IF(Table1[[#This Row],[Etikett - B3 - Beschichtung]]="","",VLOOKUP(Table1[[#This Row],[Etikett - B3 - Beschichtung]],'DD FD'!AE:AF,2,FALSE))</f>
        <v/>
      </c>
      <c r="OR305" s="908" t="str">
        <f>IF(Table1[[#This Row],[Etikett - B3 - Beschichtung Anteil (in %)]]="","",Table1[[#This Row],[Etikett - B3 - Beschichtung Anteil (in %)]])</f>
        <v/>
      </c>
      <c r="OS305" s="909">
        <f>ROUNDUP(SUM(
IF(AND(LB305='DD FD'!$J$7,LD305='DD FD'!$AI$3),LC305,0),
IF(AND(LL305='DD FD'!$J$7,LN305='DD FD'!$AI$3),LM305,0),
IF(AND(LV305='DD FD'!$J$7,LX305='DD FD'!$AI$3),LW305,0),
IF(AND(MF305='DD FD'!$J$7,MH305='DD FD'!$AI$3),MG305,0),
IF(AND(MQ305='DD FD'!$J$7,MS305='DD FD'!$AI$3),MR305,0),
IF(AND(NB305='DD FD'!$J$7,ND305='DD FD'!$AI$3),NC305,0),
IF(AND(NM305='DD FD'!$J$7,NO305='DD FD'!$AI$3),NN305,0),
IF(AND(NX305='DD FD'!$J$7,NZ305='DD FD'!$AI$3),NY305,0),
IF(AND(OI305='DD FD'!$J$7,OK305='DD FD'!$AI$3),OJ305,0),
),2)</f>
        <v>0</v>
      </c>
      <c r="OT305" s="910">
        <f>ROUNDUP(SUM(
IF(AND(LB305='DD FD'!$J$6,LD305='DD FD'!$AI$3),LC305,0),
IF(AND(LL305='DD FD'!$J$6,LN305='DD FD'!$AI$3),LM305,0),
IF(AND(LV305='DD FD'!$J$6,LX305='DD FD'!$AI$3),LW305,0),
IF(AND(MF305='DD FD'!$J$6,MH305='DD FD'!$AI$3),MG305,0),
IF(AND(MQ305='DD FD'!$J$6,MS305='DD FD'!$AI$3),MR305,0),
IF(AND(NB305='DD FD'!$J$6,ND305='DD FD'!$AI$3),NC305,0),
IF(AND(NM305='DD FD'!$J$6,NO305='DD FD'!$AI$3),NN305,0),
IF(AND(NX305='DD FD'!$J$6,NZ305='DD FD'!$AI$3),NY305,0),
IF(AND(OI305='DD FD'!$J$6,OK305='DD FD'!$AI$3),OJ305,0),
),2)</f>
        <v>0</v>
      </c>
      <c r="OU305" s="910">
        <f>ROUNDUP(SUM(
IF(AND(LB305='DD FD'!$J$10,LD305='DD FD'!$AI$3),LC305,0),
IF(AND(LL305='DD FD'!$J$10,LN305='DD FD'!$AI$3),LM305,0),
IF(AND(LV305='DD FD'!$J$10,LX305='DD FD'!$AI$3),LW305,0),
IF(AND(MF305='DD FD'!$J$10,MH305='DD FD'!$AI$3),MG305,0),
IF(AND(MQ305='DD FD'!$J$10,MS305='DD FD'!$AI$3),MR305,0),
IF(AND(NB305='DD FD'!$J$10,ND305='DD FD'!$AI$3),NC305,0),
IF(AND(NM305='DD FD'!$J$10,NO305='DD FD'!$AI$3),NN305,0),
IF(AND(NX305='DD FD'!$J$10,NZ305='DD FD'!$AI$3),NY305,0),
IF(AND(OI305='DD FD'!$J$10,OK305='DD FD'!$AI$3),OJ305,0),
),2)</f>
        <v>0</v>
      </c>
      <c r="OV305" s="910">
        <f>ROUNDUP(SUM(
IF(AND(LB305='DD FD'!$J$8,LD305='DD FD'!$AI$3),LC305,0),
IF(AND(LL305='DD FD'!$J$8,LN305='DD FD'!$AI$3),LM305,0),
IF(AND(LV305='DD FD'!$J$8,LX305='DD FD'!$AI$3),LW305,0),
IF(AND(MF305='DD FD'!$J$8,MH305='DD FD'!$AI$3),MG305,0),
IF(AND(MQ305='DD FD'!$J$8,MS305='DD FD'!$AI$3),MR305,0),
IF(AND(NB305='DD FD'!$J$8,ND305='DD FD'!$AI$3),NC305,0),
IF(AND(NM305='DD FD'!$J$8,NO305='DD FD'!$AI$3),NN305,0),
IF(AND(NX305='DD FD'!$J$8,NZ305='DD FD'!$AI$3),NY305,0),
IF(AND(OI305='DD FD'!$J$8,OK305='DD FD'!$AI$3),OJ305,0),
),2)</f>
        <v>0</v>
      </c>
      <c r="OW305" s="910">
        <f>ROUNDUP(SUM(
IF(AND(LB305='DD FD'!$J$5,LD305='DD FD'!$AI$3),LC305,0),
IF(AND(LL305='DD FD'!$J$5,LN305='DD FD'!$AI$3),LM305,0),
IF(AND(LV305='DD FD'!$J$5,LX305='DD FD'!$AI$3),LW305,0),
IF(AND(MF305='DD FD'!$J$5,MH305='DD FD'!$AI$3),MG305,0),
IF(AND(MQ305='DD FD'!$J$5,MS305='DD FD'!$AI$3),MR305,0),
IF(AND(NB305='DD FD'!$J$5,ND305='DD FD'!$AI$3),NC305,0),
IF(AND(NM305='DD FD'!$J$5,NO305='DD FD'!$AI$3),NN305,0),
IF(AND(NX305='DD FD'!$J$5,NZ305='DD FD'!$AI$3),NY305,0),
IF(AND(OI305='DD FD'!$J$5,OK305='DD FD'!$AI$3),OJ305,0),
),2)</f>
        <v>0</v>
      </c>
      <c r="OX305" s="910">
        <f>ROUNDUP(SUM(
IF(AND(LB305='DD FD'!$J$9,LD305='DD FD'!$AI$3),LC305,0),
IF(AND(LL305='DD FD'!$J$9,LN305='DD FD'!$AI$3),LM305,0),
IF(AND(LV305='DD FD'!$J$9,LX305='DD FD'!$AI$3),LW305,0),
IF(AND(MF305='DD FD'!$J$9,MH305='DD FD'!$AI$3),MG305,0),
IF(AND(MQ305='DD FD'!$J$9,MS305='DD FD'!$AI$3),MR305,0),
IF(AND(NB305='DD FD'!$J$9,ND305='DD FD'!$AI$3),NC305,0),
IF(AND(NM305='DD FD'!$J$9,NO305='DD FD'!$AI$3),NN305,0),
IF(AND(NX305='DD FD'!$J$9,NZ305='DD FD'!$AI$3),NY305,0),
IF(AND(OI305='DD FD'!$J$9,OK305='DD FD'!$AI$3),OJ305,0),
),2)</f>
        <v>0</v>
      </c>
      <c r="OY305" s="910">
        <f>ROUNDUP(SUM(
IF(AND(LB305='DD FD'!$J$4,LD305='DD FD'!$AI$3),LC305,0),
IF(AND(LL305='DD FD'!$J$4,LN305='DD FD'!$AI$3),LM305,0),
IF(AND(LV305='DD FD'!$J$4,LX305='DD FD'!$AI$3),LW305,0),
IF(AND(MF305='DD FD'!$J$4,MH305='DD FD'!$AI$3),MG305,0),
IF(AND(MQ305='DD FD'!$J$4,MS305='DD FD'!$AI$3),MR305,0),
IF(AND(NB305='DD FD'!$J$4,ND305='DD FD'!$AI$3),NC305,0),
IF(AND(NM305='DD FD'!$J$4,NO305='DD FD'!$AI$3),NN305,0),
IF(AND(NX305='DD FD'!$J$4,NZ305='DD FD'!$AI$3),NY305,0),
IF(AND(OI305='DD FD'!$J$4,OK305='DD FD'!$AI$3),OJ305,0),
),2)</f>
        <v>0</v>
      </c>
      <c r="OZ305" s="911">
        <f>ROUNDUP(SUM(
IF(AND(LB305='DD FD'!$J$11,LD305='DD FD'!$AI$3),LC305,0),
IF(AND(LL305='DD FD'!$J$11,LN305='DD FD'!$AI$3),LM305,0),
IF(AND(LV305='DD FD'!$J$11,LX305='DD FD'!$AI$3),LW305,0),
IF(AND(MF305='DD FD'!$J$11,MH305='DD FD'!$AI$3),MG305,0),
IF(AND(MQ305='DD FD'!$J$11,MS305='DD FD'!$AI$3),MR305,0),
IF(AND(NB305='DD FD'!$J$11,ND305='DD FD'!$AI$3),NC305,0),
IF(AND(NM305='DD FD'!$J$11,NO305='DD FD'!$AI$3),NN305,0),
IF(AND(NX305='DD FD'!$J$11,NZ305='DD FD'!$AI$3),NY305,0),
IF(AND(OI305='DD FD'!$J$11,OK305='DD FD'!$AI$3),OJ305,0),
),2)</f>
        <v>0</v>
      </c>
      <c r="PA305" s="1" t="s">
        <v>1944</v>
      </c>
    </row>
    <row r="306" spans="1:417" s="142" customFormat="1">
      <c r="A306" s="336"/>
      <c r="B306" s="336"/>
      <c r="C306" s="337"/>
      <c r="E306" s="336"/>
      <c r="G306" s="337"/>
      <c r="I306" s="336"/>
      <c r="J306" s="338"/>
      <c r="K306" s="336"/>
      <c r="L306" s="174"/>
      <c r="M306" s="336"/>
      <c r="N306" s="336"/>
      <c r="O306" s="339"/>
      <c r="P306" s="336"/>
      <c r="Q306" s="336"/>
      <c r="R306" s="336"/>
      <c r="S306" s="336"/>
      <c r="T306" s="339"/>
      <c r="U306" s="339"/>
      <c r="V306" s="339"/>
      <c r="W306" s="336"/>
      <c r="X306" s="336"/>
      <c r="Y306" s="336"/>
      <c r="Z306" s="336"/>
      <c r="AA306" s="336"/>
      <c r="AB306" s="336"/>
      <c r="AC306" s="336"/>
      <c r="AD306" s="336"/>
      <c r="AE306" s="336"/>
      <c r="AF306" s="336"/>
      <c r="AG306" s="336"/>
      <c r="AH306" s="336"/>
      <c r="AI306" s="336"/>
      <c r="AJ306" s="336"/>
      <c r="AK306" s="336"/>
      <c r="AL306" s="336"/>
      <c r="AM306" s="336"/>
      <c r="AN306" s="336"/>
      <c r="AO306" s="336"/>
      <c r="AP306" s="336"/>
      <c r="AQ306" s="336"/>
      <c r="AR306" s="336"/>
      <c r="AS306" s="339"/>
      <c r="AT306" s="336"/>
      <c r="AU306" s="336"/>
      <c r="AV306" s="336"/>
      <c r="AW306" s="336"/>
      <c r="AX306" s="336"/>
      <c r="AY306" s="336"/>
      <c r="AZ306" s="336"/>
      <c r="BA306" s="340"/>
      <c r="BB306" s="336"/>
      <c r="BC306" s="336"/>
      <c r="BD306" s="336"/>
      <c r="BE306" s="336"/>
      <c r="BF306" s="336"/>
      <c r="BG306" s="336"/>
      <c r="BH306" s="336"/>
      <c r="BI306" s="336"/>
      <c r="BJ306" s="336"/>
      <c r="BK306" s="336"/>
      <c r="BL306" s="336"/>
      <c r="BM306" s="341"/>
      <c r="BN306" s="341"/>
      <c r="BO306" s="341"/>
      <c r="BP306" s="336"/>
      <c r="BQ306" s="341"/>
      <c r="BR306" s="342"/>
      <c r="BS306" s="343"/>
      <c r="BT306" s="336"/>
      <c r="BU306" s="336"/>
      <c r="BV306" s="336"/>
      <c r="BW306" s="336"/>
      <c r="BX306" s="336"/>
      <c r="BY306" s="336"/>
      <c r="BZ306" s="336"/>
      <c r="CA306" s="336"/>
      <c r="CB306" s="336"/>
      <c r="CC306" s="336"/>
      <c r="CD306" s="336"/>
      <c r="CE306" s="336"/>
      <c r="CF306" s="336"/>
      <c r="CG306" s="336"/>
      <c r="CH306" s="336"/>
      <c r="CI306" s="336"/>
      <c r="CJ306" s="336"/>
      <c r="CK306" s="336"/>
      <c r="CL306" s="336"/>
      <c r="CM306" s="336"/>
      <c r="CN306" s="336"/>
      <c r="CO306" s="336"/>
      <c r="CP306" s="336"/>
      <c r="CQ306" s="336"/>
      <c r="CR306" s="336"/>
      <c r="CS306" s="336"/>
      <c r="CT306" s="336"/>
      <c r="CU306" s="336"/>
      <c r="CV306" s="336"/>
      <c r="CW306" s="336"/>
      <c r="CX306" s="336"/>
      <c r="CY306" s="336"/>
      <c r="CZ306" s="336"/>
      <c r="DA306" s="336"/>
      <c r="DB306" s="336"/>
      <c r="DC306" s="336"/>
      <c r="DD306" s="336"/>
      <c r="DE306" s="336"/>
      <c r="DF306" s="336"/>
      <c r="DG306" s="336"/>
      <c r="DH306" s="336"/>
      <c r="DI306" s="336"/>
      <c r="DJ306" s="336"/>
      <c r="DK306" s="336"/>
      <c r="DL306" s="336"/>
      <c r="DM306" s="336"/>
      <c r="DN306" s="336"/>
      <c r="DO306" s="336"/>
      <c r="DP306" s="336"/>
      <c r="DQ306" s="336"/>
      <c r="DR306" s="336"/>
      <c r="DS306" s="336"/>
      <c r="DT306" s="336"/>
      <c r="DU306" s="336"/>
      <c r="DV306" s="336"/>
      <c r="DW306" s="336"/>
      <c r="DX306" s="336"/>
      <c r="DY306" s="336"/>
      <c r="DZ306" s="336"/>
      <c r="EA306" s="336"/>
      <c r="EB306" s="336"/>
      <c r="EC306" s="336"/>
      <c r="ED306" s="336"/>
      <c r="EE306" s="344"/>
      <c r="EF306" s="344"/>
      <c r="EG306" s="344"/>
      <c r="EH306" s="344"/>
      <c r="EI306" s="341"/>
      <c r="EJ306" s="341"/>
      <c r="EK306" s="341"/>
      <c r="EL306" s="336"/>
      <c r="EM306" s="341"/>
      <c r="EN306" s="336"/>
      <c r="EO306" s="337"/>
      <c r="EP306" s="336"/>
      <c r="EQ306" s="336"/>
      <c r="ER306" s="336"/>
      <c r="ES306" s="336"/>
      <c r="ET306" s="336"/>
      <c r="EU306" s="336"/>
      <c r="EV306" s="336"/>
      <c r="EW306" s="336"/>
      <c r="EX306" s="336"/>
      <c r="EY306" s="336"/>
      <c r="EZ306" s="336"/>
      <c r="FA306" s="336"/>
      <c r="FB306" s="336"/>
      <c r="FC306" s="336"/>
      <c r="FD306" s="336"/>
      <c r="FE306" s="336"/>
      <c r="FF306" s="336"/>
      <c r="FG306" s="336"/>
      <c r="FH306" s="336"/>
      <c r="FI306" s="345"/>
      <c r="FJ306" s="345"/>
      <c r="FK306" s="345"/>
      <c r="FL306" s="345"/>
      <c r="FM306" s="345"/>
      <c r="FN306" s="345"/>
      <c r="FO306" s="336"/>
      <c r="FP306" s="891"/>
      <c r="FQ306" s="336"/>
      <c r="FR306" s="336"/>
      <c r="FS306" s="336"/>
      <c r="FT306" s="336"/>
      <c r="FU306" s="336"/>
      <c r="FV306" s="336"/>
      <c r="FW306" s="336"/>
      <c r="FX306" s="336"/>
      <c r="FY306" s="336"/>
      <c r="GB306"/>
      <c r="GC306" s="612"/>
      <c r="GD306" s="612"/>
      <c r="GE306" s="339"/>
      <c r="GF306" s="612"/>
      <c r="GG306" s="612"/>
      <c r="GH306" s="612"/>
      <c r="GI306" s="612"/>
      <c r="KP306" s="820"/>
      <c r="OR306" s="860"/>
      <c r="OS306" s="860"/>
      <c r="OT306" s="860"/>
      <c r="OU306" s="860"/>
      <c r="OV306" s="860"/>
      <c r="OW306" s="860"/>
      <c r="OX306" s="860"/>
      <c r="OY306" s="860"/>
      <c r="OZ306" s="860"/>
      <c r="PA306" s="860"/>
    </row>
    <row r="307" spans="1:417" s="142" customFormat="1">
      <c r="A307" s="336"/>
      <c r="B307" s="336"/>
      <c r="C307" s="337"/>
      <c r="E307" s="336"/>
      <c r="G307" s="337"/>
      <c r="I307" s="336"/>
      <c r="J307" s="338"/>
      <c r="K307" s="336"/>
      <c r="L307" s="174"/>
      <c r="M307" s="336"/>
      <c r="N307" s="336"/>
      <c r="O307" s="339"/>
      <c r="P307" s="336"/>
      <c r="Q307" s="336"/>
      <c r="R307" s="336"/>
      <c r="S307" s="336"/>
      <c r="T307" s="339"/>
      <c r="U307" s="339"/>
      <c r="V307" s="339"/>
      <c r="W307" s="336"/>
      <c r="X307" s="336"/>
      <c r="Y307" s="336"/>
      <c r="Z307" s="336"/>
      <c r="AA307" s="336"/>
      <c r="AB307" s="336"/>
      <c r="AC307" s="336"/>
      <c r="AD307" s="336"/>
      <c r="AE307" s="336"/>
      <c r="AF307" s="336"/>
      <c r="AG307" s="336"/>
      <c r="AH307" s="336"/>
      <c r="AI307" s="336"/>
      <c r="AJ307" s="336"/>
      <c r="AK307" s="336"/>
      <c r="AL307" s="336"/>
      <c r="AM307" s="336"/>
      <c r="AN307" s="336"/>
      <c r="AO307" s="336"/>
      <c r="AP307" s="336"/>
      <c r="AQ307" s="336"/>
      <c r="AR307" s="336"/>
      <c r="AS307" s="339"/>
      <c r="AT307" s="336"/>
      <c r="AU307" s="336"/>
      <c r="AV307" s="336"/>
      <c r="AW307" s="336"/>
      <c r="AX307" s="336"/>
      <c r="AY307" s="336"/>
      <c r="AZ307" s="336"/>
      <c r="BA307" s="340"/>
      <c r="BB307" s="336"/>
      <c r="BC307" s="336"/>
      <c r="BD307" s="336"/>
      <c r="BE307" s="336"/>
      <c r="BF307" s="336"/>
      <c r="BG307" s="336"/>
      <c r="BH307" s="336"/>
      <c r="BI307" s="336"/>
      <c r="BJ307" s="336"/>
      <c r="BK307" s="336"/>
      <c r="BL307" s="336"/>
      <c r="BM307" s="341"/>
      <c r="BN307" s="341"/>
      <c r="BO307" s="341"/>
      <c r="BP307" s="336"/>
      <c r="BQ307" s="341"/>
      <c r="BR307" s="342"/>
      <c r="BS307" s="343"/>
      <c r="BT307" s="336"/>
      <c r="BU307" s="336"/>
      <c r="BV307" s="336"/>
      <c r="BW307" s="336"/>
      <c r="BX307" s="336"/>
      <c r="BY307" s="336"/>
      <c r="BZ307" s="336"/>
      <c r="CA307" s="336"/>
      <c r="CB307" s="336"/>
      <c r="CC307" s="336"/>
      <c r="CD307" s="336"/>
      <c r="CE307" s="336"/>
      <c r="CF307" s="336"/>
      <c r="CG307" s="336"/>
      <c r="CH307" s="336"/>
      <c r="CI307" s="336"/>
      <c r="CJ307" s="336"/>
      <c r="CK307" s="336"/>
      <c r="CL307" s="336"/>
      <c r="CM307" s="336"/>
      <c r="CN307" s="336"/>
      <c r="CO307" s="336"/>
      <c r="CP307" s="336"/>
      <c r="CQ307" s="336"/>
      <c r="CR307" s="336"/>
      <c r="CS307" s="336"/>
      <c r="CT307" s="336"/>
      <c r="CU307" s="336"/>
      <c r="CV307" s="336"/>
      <c r="CW307" s="336"/>
      <c r="CX307" s="336"/>
      <c r="CY307" s="336"/>
      <c r="CZ307" s="336"/>
      <c r="DA307" s="336"/>
      <c r="DB307" s="336"/>
      <c r="DC307" s="336"/>
      <c r="DD307" s="336"/>
      <c r="DE307" s="336"/>
      <c r="DF307" s="336"/>
      <c r="DG307" s="336"/>
      <c r="DH307" s="336"/>
      <c r="DI307" s="336"/>
      <c r="DJ307" s="336"/>
      <c r="DK307" s="336"/>
      <c r="DL307" s="336"/>
      <c r="DM307" s="336"/>
      <c r="DN307" s="336"/>
      <c r="DO307" s="336"/>
      <c r="DP307" s="336"/>
      <c r="DQ307" s="336"/>
      <c r="DR307" s="336"/>
      <c r="DS307" s="336"/>
      <c r="DT307" s="336"/>
      <c r="DU307" s="336"/>
      <c r="DV307" s="336"/>
      <c r="DW307" s="336"/>
      <c r="DX307" s="336"/>
      <c r="DY307" s="336"/>
      <c r="DZ307" s="336"/>
      <c r="EA307" s="336"/>
      <c r="EB307" s="336"/>
      <c r="EC307" s="336"/>
      <c r="ED307" s="336"/>
      <c r="EE307" s="344"/>
      <c r="EF307" s="344"/>
      <c r="EG307" s="344"/>
      <c r="EH307" s="344"/>
      <c r="EI307" s="341"/>
      <c r="EJ307" s="341"/>
      <c r="EK307" s="341"/>
      <c r="EL307" s="336"/>
      <c r="EM307" s="341"/>
      <c r="EN307" s="336"/>
      <c r="EO307" s="337"/>
      <c r="EP307" s="336"/>
      <c r="EQ307" s="336"/>
      <c r="ER307" s="336"/>
      <c r="ES307" s="336"/>
      <c r="ET307" s="336"/>
      <c r="EU307" s="336"/>
      <c r="EV307" s="336"/>
      <c r="EW307" s="336"/>
      <c r="EX307" s="336"/>
      <c r="EY307" s="336"/>
      <c r="EZ307" s="336"/>
      <c r="FA307" s="336"/>
      <c r="FB307" s="336"/>
      <c r="FC307" s="336"/>
      <c r="FD307" s="336"/>
      <c r="FE307" s="336"/>
      <c r="FF307" s="336"/>
      <c r="FG307" s="336"/>
      <c r="FH307" s="336"/>
      <c r="FI307" s="345"/>
      <c r="FJ307" s="345"/>
      <c r="FK307" s="345"/>
      <c r="FL307" s="345"/>
      <c r="FM307" s="345"/>
      <c r="FN307" s="345"/>
      <c r="FO307" s="336"/>
      <c r="FP307" s="891"/>
      <c r="FQ307" s="336"/>
      <c r="FR307" s="336"/>
      <c r="FS307" s="336"/>
      <c r="FT307" s="336"/>
      <c r="FU307" s="336"/>
      <c r="FV307" s="336"/>
      <c r="FW307" s="336"/>
      <c r="FX307" s="336"/>
      <c r="FY307" s="336"/>
      <c r="GB307"/>
      <c r="GC307" s="612"/>
      <c r="GD307" s="612"/>
      <c r="GE307" s="339"/>
      <c r="GF307" s="612"/>
      <c r="GG307" s="612"/>
      <c r="GH307" s="612"/>
      <c r="GI307" s="612"/>
      <c r="KP307" s="820"/>
      <c r="OR307" s="860"/>
      <c r="OS307" s="860"/>
      <c r="OT307" s="860"/>
      <c r="OU307" s="860"/>
      <c r="OV307" s="860"/>
      <c r="OW307" s="860"/>
      <c r="OX307" s="860"/>
      <c r="OY307" s="860"/>
      <c r="OZ307" s="860"/>
      <c r="PA307" s="860"/>
    </row>
    <row r="308" spans="1:417" s="142" customFormat="1">
      <c r="A308" s="336"/>
      <c r="B308" s="336"/>
      <c r="C308" s="337"/>
      <c r="E308" s="336"/>
      <c r="G308" s="337"/>
      <c r="I308" s="336"/>
      <c r="J308" s="338"/>
      <c r="K308" s="336"/>
      <c r="L308" s="174"/>
      <c r="M308" s="336"/>
      <c r="N308" s="336"/>
      <c r="O308" s="339"/>
      <c r="P308" s="336"/>
      <c r="Q308" s="336"/>
      <c r="R308" s="336"/>
      <c r="S308" s="336"/>
      <c r="T308" s="339"/>
      <c r="U308" s="339"/>
      <c r="V308" s="339"/>
      <c r="W308" s="336"/>
      <c r="X308" s="336"/>
      <c r="Y308" s="336"/>
      <c r="Z308" s="336"/>
      <c r="AA308" s="336"/>
      <c r="AB308" s="336"/>
      <c r="AC308" s="336"/>
      <c r="AD308" s="336"/>
      <c r="AE308" s="336"/>
      <c r="AF308" s="336"/>
      <c r="AG308" s="336"/>
      <c r="AH308" s="336"/>
      <c r="AI308" s="336"/>
      <c r="AJ308" s="336"/>
      <c r="AK308" s="336"/>
      <c r="AL308" s="336"/>
      <c r="AM308" s="336"/>
      <c r="AN308" s="336"/>
      <c r="AO308" s="336"/>
      <c r="AP308" s="336"/>
      <c r="AQ308" s="336"/>
      <c r="AR308" s="336"/>
      <c r="AS308" s="339"/>
      <c r="AT308" s="336"/>
      <c r="AU308" s="336"/>
      <c r="AV308" s="336"/>
      <c r="AW308" s="336"/>
      <c r="AX308" s="336"/>
      <c r="AY308" s="336"/>
      <c r="AZ308" s="336"/>
      <c r="BA308" s="340"/>
      <c r="BB308" s="336"/>
      <c r="BC308" s="336"/>
      <c r="BD308" s="336"/>
      <c r="BE308" s="336"/>
      <c r="BF308" s="336"/>
      <c r="BG308" s="336"/>
      <c r="BH308" s="336"/>
      <c r="BI308" s="336"/>
      <c r="BJ308" s="336"/>
      <c r="BK308" s="336"/>
      <c r="BL308" s="336"/>
      <c r="BM308" s="341"/>
      <c r="BN308" s="341"/>
      <c r="BO308" s="341"/>
      <c r="BP308" s="336"/>
      <c r="BQ308" s="341"/>
      <c r="BR308" s="342"/>
      <c r="BS308" s="343"/>
      <c r="BT308" s="336"/>
      <c r="BU308" s="336"/>
      <c r="BV308" s="336"/>
      <c r="BW308" s="336"/>
      <c r="BX308" s="336"/>
      <c r="BY308" s="336"/>
      <c r="BZ308" s="336"/>
      <c r="CA308" s="336"/>
      <c r="CB308" s="336"/>
      <c r="CC308" s="336"/>
      <c r="CD308" s="336"/>
      <c r="CE308" s="336"/>
      <c r="CF308" s="336"/>
      <c r="CG308" s="336"/>
      <c r="CH308" s="336"/>
      <c r="CI308" s="336"/>
      <c r="CJ308" s="336"/>
      <c r="CK308" s="336"/>
      <c r="CL308" s="336"/>
      <c r="CM308" s="336"/>
      <c r="CN308" s="336"/>
      <c r="CO308" s="336"/>
      <c r="CP308" s="336"/>
      <c r="CQ308" s="336"/>
      <c r="CR308" s="336"/>
      <c r="CS308" s="336"/>
      <c r="CT308" s="336"/>
      <c r="CU308" s="336"/>
      <c r="CV308" s="336"/>
      <c r="CW308" s="336"/>
      <c r="CX308" s="336"/>
      <c r="CY308" s="336"/>
      <c r="CZ308" s="336"/>
      <c r="DA308" s="336"/>
      <c r="DB308" s="336"/>
      <c r="DC308" s="336"/>
      <c r="DD308" s="336"/>
      <c r="DE308" s="336"/>
      <c r="DF308" s="336"/>
      <c r="DG308" s="336"/>
      <c r="DH308" s="336"/>
      <c r="DI308" s="336"/>
      <c r="DJ308" s="336"/>
      <c r="DK308" s="336"/>
      <c r="DL308" s="336"/>
      <c r="DM308" s="336"/>
      <c r="DN308" s="336"/>
      <c r="DO308" s="336"/>
      <c r="DP308" s="336"/>
      <c r="DQ308" s="336"/>
      <c r="DR308" s="336"/>
      <c r="DS308" s="336"/>
      <c r="DT308" s="336"/>
      <c r="DU308" s="336"/>
      <c r="DV308" s="336"/>
      <c r="DW308" s="336"/>
      <c r="DX308" s="336"/>
      <c r="DY308" s="336"/>
      <c r="DZ308" s="336"/>
      <c r="EA308" s="336"/>
      <c r="EB308" s="336"/>
      <c r="EC308" s="336"/>
      <c r="ED308" s="336"/>
      <c r="EE308" s="344"/>
      <c r="EF308" s="344"/>
      <c r="EG308" s="344"/>
      <c r="EH308" s="344"/>
      <c r="EI308" s="341"/>
      <c r="EJ308" s="341"/>
      <c r="EK308" s="341"/>
      <c r="EL308" s="336"/>
      <c r="EM308" s="341"/>
      <c r="EN308" s="336"/>
      <c r="EO308" s="337"/>
      <c r="EP308" s="336"/>
      <c r="EQ308" s="336"/>
      <c r="ER308" s="336"/>
      <c r="ES308" s="336"/>
      <c r="ET308" s="336"/>
      <c r="EU308" s="336"/>
      <c r="EV308" s="336"/>
      <c r="EW308" s="336"/>
      <c r="EX308" s="336"/>
      <c r="EY308" s="336"/>
      <c r="EZ308" s="336"/>
      <c r="FA308" s="336"/>
      <c r="FB308" s="336"/>
      <c r="FC308" s="336"/>
      <c r="FD308" s="336"/>
      <c r="FE308" s="336"/>
      <c r="FF308" s="336"/>
      <c r="FG308" s="336"/>
      <c r="FH308" s="336"/>
      <c r="FI308" s="345"/>
      <c r="FJ308" s="345"/>
      <c r="FK308" s="345"/>
      <c r="FL308" s="345"/>
      <c r="FM308" s="345"/>
      <c r="FN308" s="345"/>
      <c r="FO308" s="336"/>
      <c r="FP308" s="891"/>
      <c r="FQ308" s="336"/>
      <c r="FR308" s="336"/>
      <c r="FS308" s="336"/>
      <c r="FT308" s="336"/>
      <c r="FU308" s="336"/>
      <c r="FV308" s="336"/>
      <c r="FW308" s="336"/>
      <c r="FX308" s="336"/>
      <c r="FY308" s="336"/>
      <c r="GB308"/>
      <c r="GC308" s="612"/>
      <c r="GD308" s="612"/>
      <c r="GE308" s="339"/>
      <c r="GF308" s="612"/>
      <c r="GG308" s="612"/>
      <c r="GH308" s="612"/>
      <c r="GI308" s="612"/>
      <c r="KP308" s="820"/>
      <c r="OR308" s="860"/>
      <c r="OS308" s="860"/>
      <c r="OT308" s="860"/>
      <c r="OU308" s="860"/>
      <c r="OV308" s="860"/>
      <c r="OW308" s="860"/>
      <c r="OX308" s="860"/>
      <c r="OY308" s="860"/>
      <c r="OZ308" s="860"/>
      <c r="PA308" s="860"/>
    </row>
    <row r="309" spans="1:417" s="142" customFormat="1">
      <c r="A309" s="336"/>
      <c r="B309" s="336"/>
      <c r="C309" s="337"/>
      <c r="E309" s="336"/>
      <c r="G309" s="337"/>
      <c r="I309" s="336"/>
      <c r="J309" s="338"/>
      <c r="K309" s="336"/>
      <c r="L309" s="174"/>
      <c r="M309" s="336"/>
      <c r="N309" s="336"/>
      <c r="O309" s="339"/>
      <c r="P309" s="336"/>
      <c r="Q309" s="336"/>
      <c r="R309" s="336"/>
      <c r="S309" s="336"/>
      <c r="T309" s="339"/>
      <c r="U309" s="339"/>
      <c r="V309" s="339"/>
      <c r="W309" s="336"/>
      <c r="X309" s="336"/>
      <c r="Y309" s="336"/>
      <c r="Z309" s="336"/>
      <c r="AA309" s="336"/>
      <c r="AB309" s="336"/>
      <c r="AC309" s="336"/>
      <c r="AD309" s="336"/>
      <c r="AE309" s="336"/>
      <c r="AF309" s="336"/>
      <c r="AG309" s="336"/>
      <c r="AH309" s="336"/>
      <c r="AI309" s="336"/>
      <c r="AJ309" s="336"/>
      <c r="AK309" s="336"/>
      <c r="AL309" s="336"/>
      <c r="AM309" s="336"/>
      <c r="AN309" s="336"/>
      <c r="AO309" s="336"/>
      <c r="AP309" s="336"/>
      <c r="AQ309" s="336"/>
      <c r="AR309" s="336"/>
      <c r="AS309" s="339"/>
      <c r="AT309" s="336"/>
      <c r="AU309" s="336"/>
      <c r="AV309" s="336"/>
      <c r="AW309" s="336"/>
      <c r="AX309" s="336"/>
      <c r="AY309" s="336"/>
      <c r="AZ309" s="336"/>
      <c r="BA309" s="340"/>
      <c r="BB309" s="336"/>
      <c r="BC309" s="336"/>
      <c r="BD309" s="336"/>
      <c r="BE309" s="336"/>
      <c r="BF309" s="336"/>
      <c r="BG309" s="336"/>
      <c r="BH309" s="336"/>
      <c r="BI309" s="336"/>
      <c r="BJ309" s="336"/>
      <c r="BK309" s="336"/>
      <c r="BL309" s="336"/>
      <c r="BM309" s="341"/>
      <c r="BN309" s="341"/>
      <c r="BO309" s="341"/>
      <c r="BP309" s="336"/>
      <c r="BQ309" s="341"/>
      <c r="BR309" s="342"/>
      <c r="BS309" s="343"/>
      <c r="BT309" s="336"/>
      <c r="BU309" s="336"/>
      <c r="BV309" s="336"/>
      <c r="BW309" s="336"/>
      <c r="BX309" s="336"/>
      <c r="BY309" s="336"/>
      <c r="BZ309" s="336"/>
      <c r="CA309" s="336"/>
      <c r="CB309" s="336"/>
      <c r="CC309" s="336"/>
      <c r="CD309" s="336"/>
      <c r="CE309" s="336"/>
      <c r="CF309" s="336"/>
      <c r="CG309" s="336"/>
      <c r="CH309" s="336"/>
      <c r="CI309" s="336"/>
      <c r="CJ309" s="336"/>
      <c r="CK309" s="336"/>
      <c r="CL309" s="336"/>
      <c r="CM309" s="336"/>
      <c r="CN309" s="336"/>
      <c r="CO309" s="336"/>
      <c r="CP309" s="336"/>
      <c r="CQ309" s="336"/>
      <c r="CR309" s="336"/>
      <c r="CS309" s="336"/>
      <c r="CT309" s="336"/>
      <c r="CU309" s="336"/>
      <c r="CV309" s="336"/>
      <c r="CW309" s="336"/>
      <c r="CX309" s="336"/>
      <c r="CY309" s="336"/>
      <c r="CZ309" s="336"/>
      <c r="DA309" s="336"/>
      <c r="DB309" s="336"/>
      <c r="DC309" s="336"/>
      <c r="DD309" s="336"/>
      <c r="DE309" s="336"/>
      <c r="DF309" s="336"/>
      <c r="DG309" s="336"/>
      <c r="DH309" s="336"/>
      <c r="DI309" s="336"/>
      <c r="DJ309" s="336"/>
      <c r="DK309" s="336"/>
      <c r="DL309" s="336"/>
      <c r="DM309" s="336"/>
      <c r="DN309" s="336"/>
      <c r="DO309" s="336"/>
      <c r="DP309" s="336"/>
      <c r="DQ309" s="336"/>
      <c r="DR309" s="336"/>
      <c r="DS309" s="336"/>
      <c r="DT309" s="336"/>
      <c r="DU309" s="336"/>
      <c r="DV309" s="336"/>
      <c r="DW309" s="336"/>
      <c r="DX309" s="336"/>
      <c r="DY309" s="336"/>
      <c r="DZ309" s="336"/>
      <c r="EA309" s="336"/>
      <c r="EB309" s="336"/>
      <c r="EC309" s="336"/>
      <c r="ED309" s="336"/>
      <c r="EE309" s="344"/>
      <c r="EF309" s="344"/>
      <c r="EG309" s="344"/>
      <c r="EH309" s="344"/>
      <c r="EI309" s="341"/>
      <c r="EJ309" s="341"/>
      <c r="EK309" s="341"/>
      <c r="EL309" s="336"/>
      <c r="EM309" s="341"/>
      <c r="EN309" s="336"/>
      <c r="EO309" s="337"/>
      <c r="EP309" s="336"/>
      <c r="EQ309" s="336"/>
      <c r="ER309" s="336"/>
      <c r="ES309" s="336"/>
      <c r="ET309" s="336"/>
      <c r="EU309" s="336"/>
      <c r="EV309" s="336"/>
      <c r="EW309" s="336"/>
      <c r="EX309" s="336"/>
      <c r="EY309" s="336"/>
      <c r="EZ309" s="336"/>
      <c r="FA309" s="336"/>
      <c r="FB309" s="336"/>
      <c r="FC309" s="336"/>
      <c r="FD309" s="336"/>
      <c r="FE309" s="336"/>
      <c r="FF309" s="336"/>
      <c r="FG309" s="336"/>
      <c r="FH309" s="336"/>
      <c r="FI309" s="345"/>
      <c r="FJ309" s="345"/>
      <c r="FK309" s="345"/>
      <c r="FL309" s="345"/>
      <c r="FM309" s="345"/>
      <c r="FN309" s="345"/>
      <c r="FO309" s="336"/>
      <c r="FP309" s="891"/>
      <c r="FQ309" s="336"/>
      <c r="FR309" s="336"/>
      <c r="FS309" s="336"/>
      <c r="FT309" s="336"/>
      <c r="FU309" s="336"/>
      <c r="FV309" s="336"/>
      <c r="FW309" s="336"/>
      <c r="FX309" s="336"/>
      <c r="FY309" s="336"/>
      <c r="GB309"/>
      <c r="GC309" s="612"/>
      <c r="GD309" s="612"/>
      <c r="GE309" s="339"/>
      <c r="GF309" s="612"/>
      <c r="GG309" s="612"/>
      <c r="GH309" s="612"/>
      <c r="GI309" s="612"/>
      <c r="KP309" s="820"/>
      <c r="OR309" s="860"/>
      <c r="OS309" s="860"/>
      <c r="OT309" s="860"/>
      <c r="OU309" s="860"/>
      <c r="OV309" s="860"/>
      <c r="OW309" s="860"/>
      <c r="OX309" s="860"/>
      <c r="OY309" s="860"/>
      <c r="OZ309" s="860"/>
      <c r="PA309" s="860"/>
    </row>
    <row r="310" spans="1:417" s="142" customFormat="1">
      <c r="A310" s="336"/>
      <c r="B310" s="336"/>
      <c r="C310" s="337"/>
      <c r="E310" s="336"/>
      <c r="G310" s="337"/>
      <c r="I310" s="336"/>
      <c r="J310" s="338"/>
      <c r="K310" s="336"/>
      <c r="L310" s="174"/>
      <c r="M310" s="336"/>
      <c r="N310" s="336"/>
      <c r="O310" s="339"/>
      <c r="P310" s="336"/>
      <c r="Q310" s="336"/>
      <c r="R310" s="336"/>
      <c r="S310" s="336"/>
      <c r="T310" s="339"/>
      <c r="U310" s="339"/>
      <c r="V310" s="339"/>
      <c r="W310" s="336"/>
      <c r="X310" s="336"/>
      <c r="Y310" s="336"/>
      <c r="Z310" s="336"/>
      <c r="AA310" s="336"/>
      <c r="AB310" s="336"/>
      <c r="AC310" s="336"/>
      <c r="AD310" s="336"/>
      <c r="AE310" s="336"/>
      <c r="AF310" s="336"/>
      <c r="AG310" s="336"/>
      <c r="AH310" s="336"/>
      <c r="AI310" s="336"/>
      <c r="AJ310" s="336"/>
      <c r="AK310" s="336"/>
      <c r="AL310" s="336"/>
      <c r="AM310" s="336"/>
      <c r="AN310" s="336"/>
      <c r="AO310" s="336"/>
      <c r="AP310" s="336"/>
      <c r="AQ310" s="336"/>
      <c r="AR310" s="336"/>
      <c r="AS310" s="339"/>
      <c r="AT310" s="336"/>
      <c r="AU310" s="336"/>
      <c r="AV310" s="336"/>
      <c r="AW310" s="336"/>
      <c r="AX310" s="336"/>
      <c r="AY310" s="336"/>
      <c r="AZ310" s="336"/>
      <c r="BA310" s="340"/>
      <c r="BB310" s="336"/>
      <c r="BC310" s="336"/>
      <c r="BD310" s="336"/>
      <c r="BE310" s="336"/>
      <c r="BF310" s="336"/>
      <c r="BG310" s="336"/>
      <c r="BH310" s="336"/>
      <c r="BI310" s="336"/>
      <c r="BJ310" s="336"/>
      <c r="BK310" s="336"/>
      <c r="BL310" s="336"/>
      <c r="BM310" s="341"/>
      <c r="BN310" s="341"/>
      <c r="BO310" s="341"/>
      <c r="BP310" s="336"/>
      <c r="BQ310" s="341"/>
      <c r="BR310" s="342"/>
      <c r="BS310" s="343"/>
      <c r="BT310" s="336"/>
      <c r="BU310" s="336"/>
      <c r="BV310" s="336"/>
      <c r="BW310" s="336"/>
      <c r="BX310" s="336"/>
      <c r="BY310" s="336"/>
      <c r="BZ310" s="336"/>
      <c r="CA310" s="336"/>
      <c r="CB310" s="336"/>
      <c r="CC310" s="336"/>
      <c r="CD310" s="336"/>
      <c r="CE310" s="336"/>
      <c r="CF310" s="336"/>
      <c r="CG310" s="336"/>
      <c r="CH310" s="336"/>
      <c r="CI310" s="336"/>
      <c r="CJ310" s="336"/>
      <c r="CK310" s="336"/>
      <c r="CL310" s="336"/>
      <c r="CM310" s="336"/>
      <c r="CN310" s="336"/>
      <c r="CO310" s="336"/>
      <c r="CP310" s="336"/>
      <c r="CQ310" s="336"/>
      <c r="CR310" s="336"/>
      <c r="CS310" s="336"/>
      <c r="CT310" s="336"/>
      <c r="CU310" s="336"/>
      <c r="CV310" s="336"/>
      <c r="CW310" s="336"/>
      <c r="CX310" s="336"/>
      <c r="CY310" s="336"/>
      <c r="CZ310" s="336"/>
      <c r="DA310" s="336"/>
      <c r="DB310" s="336"/>
      <c r="DC310" s="336"/>
      <c r="DD310" s="336"/>
      <c r="DE310" s="336"/>
      <c r="DF310" s="336"/>
      <c r="DG310" s="336"/>
      <c r="DH310" s="336"/>
      <c r="DI310" s="336"/>
      <c r="DJ310" s="336"/>
      <c r="DK310" s="336"/>
      <c r="DL310" s="336"/>
      <c r="DM310" s="336"/>
      <c r="DN310" s="336"/>
      <c r="DO310" s="336"/>
      <c r="DP310" s="336"/>
      <c r="DQ310" s="336"/>
      <c r="DR310" s="336"/>
      <c r="DS310" s="336"/>
      <c r="DT310" s="336"/>
      <c r="DU310" s="336"/>
      <c r="DV310" s="336"/>
      <c r="DW310" s="336"/>
      <c r="DX310" s="336"/>
      <c r="DY310" s="336"/>
      <c r="DZ310" s="336"/>
      <c r="EA310" s="336"/>
      <c r="EB310" s="336"/>
      <c r="EC310" s="336"/>
      <c r="ED310" s="336"/>
      <c r="EE310" s="344"/>
      <c r="EF310" s="344"/>
      <c r="EG310" s="344"/>
      <c r="EH310" s="344"/>
      <c r="EI310" s="341"/>
      <c r="EJ310" s="341"/>
      <c r="EK310" s="341"/>
      <c r="EL310" s="336"/>
      <c r="EM310" s="341"/>
      <c r="EN310" s="336"/>
      <c r="EO310" s="337"/>
      <c r="EP310" s="336"/>
      <c r="EQ310" s="336"/>
      <c r="ER310" s="336"/>
      <c r="ES310" s="336"/>
      <c r="ET310" s="336"/>
      <c r="EU310" s="336"/>
      <c r="EV310" s="336"/>
      <c r="EW310" s="336"/>
      <c r="EX310" s="336"/>
      <c r="EY310" s="336"/>
      <c r="EZ310" s="336"/>
      <c r="FA310" s="336"/>
      <c r="FB310" s="336"/>
      <c r="FC310" s="336"/>
      <c r="FD310" s="336"/>
      <c r="FE310" s="336"/>
      <c r="FF310" s="336"/>
      <c r="FG310" s="336"/>
      <c r="FH310" s="336"/>
      <c r="FI310" s="345"/>
      <c r="FJ310" s="345"/>
      <c r="FK310" s="345"/>
      <c r="FL310" s="345"/>
      <c r="FM310" s="345"/>
      <c r="FN310" s="345"/>
      <c r="FO310" s="336"/>
      <c r="FP310" s="891"/>
      <c r="FQ310" s="336"/>
      <c r="FR310" s="336"/>
      <c r="FS310" s="336"/>
      <c r="FT310" s="336"/>
      <c r="FU310" s="336"/>
      <c r="FV310" s="336"/>
      <c r="FW310" s="336"/>
      <c r="FX310" s="336"/>
      <c r="FY310" s="336"/>
      <c r="GB310"/>
      <c r="GC310" s="612"/>
      <c r="GD310" s="612"/>
      <c r="GE310" s="339"/>
      <c r="GF310" s="612"/>
      <c r="GG310" s="612"/>
      <c r="GH310" s="612"/>
      <c r="GI310" s="612"/>
      <c r="KP310" s="820"/>
      <c r="OR310" s="860"/>
      <c r="OS310" s="860"/>
      <c r="OT310" s="860"/>
      <c r="OU310" s="860"/>
      <c r="OV310" s="860"/>
      <c r="OW310" s="860"/>
      <c r="OX310" s="860"/>
      <c r="OY310" s="860"/>
      <c r="OZ310" s="860"/>
      <c r="PA310" s="860"/>
    </row>
    <row r="311" spans="1:417" s="142" customFormat="1">
      <c r="A311" s="336"/>
      <c r="B311" s="336"/>
      <c r="C311" s="337"/>
      <c r="E311" s="336"/>
      <c r="G311" s="337"/>
      <c r="I311" s="336"/>
      <c r="J311" s="338"/>
      <c r="K311" s="336"/>
      <c r="L311" s="174"/>
      <c r="M311" s="336"/>
      <c r="N311" s="336"/>
      <c r="O311" s="339"/>
      <c r="P311" s="336"/>
      <c r="Q311" s="336"/>
      <c r="R311" s="336"/>
      <c r="S311" s="336"/>
      <c r="T311" s="339"/>
      <c r="U311" s="339"/>
      <c r="V311" s="339"/>
      <c r="W311" s="336"/>
      <c r="X311" s="336"/>
      <c r="Y311" s="336"/>
      <c r="Z311" s="336"/>
      <c r="AA311" s="336"/>
      <c r="AB311" s="336"/>
      <c r="AC311" s="336"/>
      <c r="AD311" s="336"/>
      <c r="AE311" s="336"/>
      <c r="AF311" s="336"/>
      <c r="AG311" s="336"/>
      <c r="AH311" s="336"/>
      <c r="AI311" s="336"/>
      <c r="AJ311" s="336"/>
      <c r="AK311" s="336"/>
      <c r="AL311" s="336"/>
      <c r="AM311" s="336"/>
      <c r="AN311" s="336"/>
      <c r="AO311" s="336"/>
      <c r="AP311" s="336"/>
      <c r="AQ311" s="336"/>
      <c r="AR311" s="336"/>
      <c r="AS311" s="339"/>
      <c r="AT311" s="336"/>
      <c r="AU311" s="336"/>
      <c r="AV311" s="336"/>
      <c r="AW311" s="336"/>
      <c r="AX311" s="336"/>
      <c r="AY311" s="336"/>
      <c r="AZ311" s="336"/>
      <c r="BA311" s="340"/>
      <c r="BB311" s="336"/>
      <c r="BC311" s="336"/>
      <c r="BD311" s="336"/>
      <c r="BE311" s="336"/>
      <c r="BF311" s="336"/>
      <c r="BG311" s="336"/>
      <c r="BH311" s="336"/>
      <c r="BI311" s="336"/>
      <c r="BJ311" s="336"/>
      <c r="BK311" s="336"/>
      <c r="BL311" s="336"/>
      <c r="BM311" s="341"/>
      <c r="BN311" s="341"/>
      <c r="BO311" s="341"/>
      <c r="BP311" s="336"/>
      <c r="BQ311" s="341"/>
      <c r="BR311" s="342"/>
      <c r="BS311" s="343"/>
      <c r="BT311" s="336"/>
      <c r="BU311" s="336"/>
      <c r="BV311" s="336"/>
      <c r="BW311" s="336"/>
      <c r="BX311" s="336"/>
      <c r="BY311" s="336"/>
      <c r="BZ311" s="336"/>
      <c r="CA311" s="336"/>
      <c r="CB311" s="336"/>
      <c r="CC311" s="336"/>
      <c r="CD311" s="336"/>
      <c r="CE311" s="336"/>
      <c r="CF311" s="336"/>
      <c r="CG311" s="336"/>
      <c r="CH311" s="336"/>
      <c r="CI311" s="336"/>
      <c r="CJ311" s="336"/>
      <c r="CK311" s="336"/>
      <c r="CL311" s="336"/>
      <c r="CM311" s="336"/>
      <c r="CN311" s="336"/>
      <c r="CO311" s="336"/>
      <c r="CP311" s="336"/>
      <c r="CQ311" s="336"/>
      <c r="CR311" s="336"/>
      <c r="CS311" s="336"/>
      <c r="CT311" s="336"/>
      <c r="CU311" s="336"/>
      <c r="CV311" s="336"/>
      <c r="CW311" s="336"/>
      <c r="CX311" s="336"/>
      <c r="CY311" s="336"/>
      <c r="CZ311" s="336"/>
      <c r="DA311" s="336"/>
      <c r="DB311" s="336"/>
      <c r="DC311" s="336"/>
      <c r="DD311" s="336"/>
      <c r="DE311" s="336"/>
      <c r="DF311" s="336"/>
      <c r="DG311" s="336"/>
      <c r="DH311" s="336"/>
      <c r="DI311" s="336"/>
      <c r="DJ311" s="336"/>
      <c r="DK311" s="336"/>
      <c r="DL311" s="336"/>
      <c r="DM311" s="336"/>
      <c r="DN311" s="336"/>
      <c r="DO311" s="336"/>
      <c r="DP311" s="336"/>
      <c r="DQ311" s="336"/>
      <c r="DR311" s="336"/>
      <c r="DS311" s="336"/>
      <c r="DT311" s="336"/>
      <c r="DU311" s="336"/>
      <c r="DV311" s="336"/>
      <c r="DW311" s="336"/>
      <c r="DX311" s="336"/>
      <c r="DY311" s="336"/>
      <c r="DZ311" s="336"/>
      <c r="EA311" s="336"/>
      <c r="EB311" s="336"/>
      <c r="EC311" s="336"/>
      <c r="ED311" s="336"/>
      <c r="EE311" s="344"/>
      <c r="EF311" s="344"/>
      <c r="EG311" s="344"/>
      <c r="EH311" s="344"/>
      <c r="EI311" s="341"/>
      <c r="EJ311" s="341"/>
      <c r="EK311" s="341"/>
      <c r="EL311" s="336"/>
      <c r="EM311" s="341"/>
      <c r="EN311" s="336"/>
      <c r="EO311" s="337"/>
      <c r="EP311" s="336"/>
      <c r="EQ311" s="336"/>
      <c r="ER311" s="336"/>
      <c r="ES311" s="336"/>
      <c r="ET311" s="336"/>
      <c r="EU311" s="336"/>
      <c r="EV311" s="336"/>
      <c r="EW311" s="336"/>
      <c r="EX311" s="336"/>
      <c r="EY311" s="336"/>
      <c r="EZ311" s="336"/>
      <c r="FA311" s="336"/>
      <c r="FB311" s="336"/>
      <c r="FC311" s="336"/>
      <c r="FD311" s="336"/>
      <c r="FE311" s="336"/>
      <c r="FF311" s="336"/>
      <c r="FG311" s="336"/>
      <c r="FH311" s="336"/>
      <c r="FI311" s="345"/>
      <c r="FJ311" s="345"/>
      <c r="FK311" s="345"/>
      <c r="FL311" s="345"/>
      <c r="FM311" s="345"/>
      <c r="FN311" s="345"/>
      <c r="FO311" s="336"/>
      <c r="FP311" s="891"/>
      <c r="FQ311" s="336"/>
      <c r="FR311" s="336"/>
      <c r="FS311" s="336"/>
      <c r="FT311" s="336"/>
      <c r="FU311" s="336"/>
      <c r="FV311" s="336"/>
      <c r="FW311" s="336"/>
      <c r="FX311" s="336"/>
      <c r="FY311" s="336"/>
      <c r="GB311"/>
      <c r="GC311" s="612"/>
      <c r="GD311" s="612"/>
      <c r="GE311" s="339"/>
      <c r="GF311" s="612"/>
      <c r="GG311" s="612"/>
      <c r="GH311" s="612"/>
      <c r="GI311" s="612"/>
      <c r="KP311" s="820"/>
      <c r="OR311" s="860"/>
      <c r="OS311" s="860"/>
      <c r="OT311" s="860"/>
      <c r="OU311" s="860"/>
      <c r="OV311" s="860"/>
      <c r="OW311" s="860"/>
      <c r="OX311" s="860"/>
      <c r="OY311" s="860"/>
      <c r="OZ311" s="860"/>
      <c r="PA311" s="860"/>
    </row>
  </sheetData>
  <sheetProtection password="914A" sheet="1" autoFilter="0"/>
  <protectedRanges>
    <protectedRange sqref="V4:V13" name="Bereich1_3_1"/>
    <protectedRange sqref="AR4:AR13" name="Bereich1_3_1_1"/>
  </protectedRanges>
  <mergeCells count="30">
    <mergeCell ref="D1:G1"/>
    <mergeCell ref="A1:C1"/>
    <mergeCell ref="A2:H2"/>
    <mergeCell ref="GC2:GJ2"/>
    <mergeCell ref="FD2:FV2"/>
    <mergeCell ref="AK2:BC2"/>
    <mergeCell ref="BD2:BU2"/>
    <mergeCell ref="L2:AJ2"/>
    <mergeCell ref="LU2:MD2"/>
    <mergeCell ref="GR2:HA2"/>
    <mergeCell ref="HB2:HK2"/>
    <mergeCell ref="HL2:HU2"/>
    <mergeCell ref="DY2:EK2"/>
    <mergeCell ref="HV2:IF2"/>
    <mergeCell ref="OS2:OZ2"/>
    <mergeCell ref="OH2:OR2"/>
    <mergeCell ref="IG2:IQ2"/>
    <mergeCell ref="IR2:JB2"/>
    <mergeCell ref="JC2:JM2"/>
    <mergeCell ref="JN2:JX2"/>
    <mergeCell ref="JY2:KI2"/>
    <mergeCell ref="ME2:MO2"/>
    <mergeCell ref="MP2:MZ2"/>
    <mergeCell ref="NA2:NK2"/>
    <mergeCell ref="NL2:NV2"/>
    <mergeCell ref="NW2:OG2"/>
    <mergeCell ref="KL2:KQ2"/>
    <mergeCell ref="KR2:KZ2"/>
    <mergeCell ref="LA2:LJ2"/>
    <mergeCell ref="LK2:LT2"/>
  </mergeCells>
  <dataValidations xWindow="960" yWindow="439" count="17">
    <dataValidation type="textLength" errorStyle="warning" operator="lessThanOrEqual" allowBlank="1" showInputMessage="1" showErrorMessage="1" errorTitle="Text zu lang" error="Der Bontext darf nur maximal 16 Zeichen lang sein. Ihre Eingabe war zu lang. Drücken Sie auf &quot;Nein&quot; um Ihre Eingabe beizubehalten und diese zu editieren." sqref="AP5:AP305" xr:uid="{00000000-0002-0000-0100-000000000000}">
      <formula1>16</formula1>
    </dataValidation>
    <dataValidation type="textLength" errorStyle="warning" operator="lessThanOrEqual" allowBlank="1" showInputMessage="1" showErrorMessage="1" errorTitle="Text zu lang" error="Der Artikelkurztext darf nur maximal 22 Zeichen lang sein. Ihre Eingabe war zu lang. Drücken Sie auf &quot;Nein&quot; um Ihre Eingabe beizubehalten und diese zu editieren." sqref="R5:R305" xr:uid="{00000000-0002-0000-0100-000001000000}">
      <formula1>22</formula1>
    </dataValidation>
    <dataValidation type="textLength" errorStyle="warning" operator="lessThanOrEqual" allowBlank="1" showInputMessage="1" showErrorMessage="1" errorTitle="Text zu lang" error="Der Zusatztext darf nur maximal 13 Zeichen lang sein. Ihre Eingabe war zu lang. Drücken Sie auf &quot;Nein&quot; um Ihre Eingabe beizubehalten und diese zu editieren." sqref="S5:S305" xr:uid="{00000000-0002-0000-0100-000002000000}">
      <formula1>13</formula1>
    </dataValidation>
    <dataValidation type="textLength" errorStyle="warning" operator="lessThanOrEqual" allowBlank="1" showInputMessage="1" showErrorMessage="1" errorTitle="Text zu lang" error="Der alternative Mengentext darf nur maximal 8 Zeichen lang sein. Ihre Eingabe war zu lang. Drücken Sie auf &quot;Nein&quot; um Ihre Eingabe beizubehalten und diese zu editieren." sqref="BB5:BB305" xr:uid="{00000000-0002-0000-0100-000003000000}">
      <formula1>8</formula1>
    </dataValidation>
    <dataValidation allowBlank="1" showInputMessage="1" showErrorMessage="1" promptTitle="GTIN (packaging unit)" prompt="Please enter the GTIN without leading zeros._x000a_If you want to enter 14 digit GTINs that contain a leading zero, please enter the other 13 digits and choose &quot;HE&quot; as the GTIN type._x000a_If you want to enter 10-12 digit GTINs please choose &quot;UC&quot; as the GTIN type." sqref="BP5:BP305" xr:uid="{06E60F27-4490-48E2-A3EA-F3D247C3B7D3}"/>
    <dataValidation type="whole" allowBlank="1" showInputMessage="1" showErrorMessage="1" errorTitle="Gewichtsangaben" error="Gewichtsangaben sind nur numerisch, ganzzahlig und kleiner 1.500.000 G zulässig." sqref="AI5:AI305 AV5:AV305 BN5:BN305 EJ5:EJ305" xr:uid="{3CA17CB2-4C80-450C-959B-13C1B033F005}">
      <formula1>0</formula1>
      <formula2>1500000</formula2>
    </dataValidation>
    <dataValidation type="whole" operator="greaterThan" allowBlank="1" showInputMessage="1" showErrorMessage="1" errorTitle="Mengenangaben" error="Mengenangaben sind nur ganzzahlig zulässig." sqref="BE5:BE305 DY5:DY305 C5:D305 Y5:Y305 FN5:FN305 EC5:EC305" xr:uid="{B30E3F0E-0451-4703-83B1-497A863B2AB5}">
      <formula1>0</formula1>
    </dataValidation>
    <dataValidation type="whole" allowBlank="1" showInputMessage="1" showErrorMessage="1" errorTitle="Längenangaben" error="Längenangaben sind nur numerisch, ganzzahlig und kleiner 2.500 MM zulässig." sqref="AR5:AT305 BJ5:BL305 EF5:EH305" xr:uid="{04580004-1A00-492E-B511-8CED3E89BECF}">
      <formula1>0</formula1>
      <formula2>2500</formula2>
    </dataValidation>
    <dataValidation type="textLength" operator="equal" allowBlank="1" showInputMessage="1" showErrorMessage="1" errorTitle="Warengruppen" error="Warengruppen sind vierstellig (ggf. mit führender Null)." sqref="L5:L305" xr:uid="{18C87644-39EF-425D-BADA-0000F96E79B2}">
      <formula1>4</formula1>
    </dataValidation>
    <dataValidation type="decimal" operator="greaterThan" allowBlank="1" showInputMessage="1" showErrorMessage="1" sqref="T6:T305 F5:G305" xr:uid="{3077FAD9-B1D6-4B31-BDEA-14948BAD2939}">
      <formula1>0</formula1>
    </dataValidation>
    <dataValidation type="decimal" operator="greaterThan" allowBlank="1" showInputMessage="1" showErrorMessage="1" errorTitle="Nettofüllmenge" error="Nettofüllmenge kann nur numerisch angegeben werden (z.B. 1 oder 1,5 oder 100)" sqref="T5" xr:uid="{0740C32C-2627-4932-9D8C-AFB2B4A53CB2}">
      <formula1>0</formula1>
    </dataValidation>
    <dataValidation type="textLength" operator="equal" allowBlank="1" showInputMessage="1" showErrorMessage="1" errorTitle="Zolltarifnummer" error="Die Zolltarifnummer ist achtstellig anzugeben. Führende Nullen sind mitzugeben." promptTitle="Customs-/tariff number" prompt="Please enter leading zeros (needs to be exactly 8 digits)." sqref="W5:W305" xr:uid="{40704888-3678-4A9F-ACBC-3BBEFCFA6D87}">
      <formula1>8</formula1>
    </dataValidation>
    <dataValidation allowBlank="1" showInputMessage="1" showErrorMessage="1" promptTitle="GTIN single product" prompt="Please enter the GTIN without leading zeros." sqref="D5:D305" xr:uid="{0EE7B71F-AF0B-4B63-AED3-7C9B9E18F012}"/>
    <dataValidation type="textLength" allowBlank="1" showInputMessage="1" showErrorMessage="1" sqref="C5:E305" xr:uid="{00000000-0002-0000-0100-000004000000}">
      <formula1>1</formula1>
      <formula2>7</formula2>
    </dataValidation>
    <dataValidation type="decimal" allowBlank="1" showInputMessage="1" showErrorMessage="1" sqref="GT5:GT305 HD5:HD305 HN5:HN305 HX5:HX305 II5:II305 IT5:IT305 JE5:JE305 JP5:JP305 KA5:KA305" xr:uid="{F0CA4554-CAAE-4173-BD73-AA887A650F48}">
      <formula1>0</formula1>
      <formula2>9999999</formula2>
    </dataValidation>
    <dataValidation type="custom" allowBlank="1" showInputMessage="1" showErrorMessage="1" errorTitle="Shares" error="State the share as a number without %-sign._x000a_If the share is 0, leave this blank and don't list a material/coating left to this._x000a_Shares must be bigger than 0 and can't be more than 100._x000a_Only one digit allowed after the comma." sqref="GW5:GW305 HI5:HI305 GY5:GY305 HA5:HA305 HG5:HG305 HK5:HK305 HQ5:HQ305 HS5:HS305 HU5:HU305 IB5:IB305 ID5:ID305 IF5:IF305 IM5:IM305 IO5:IO305 IQ5:IQ305 IX5:IX305 IZ5:IZ305 JB5:JB305 JI5:JI305 JK5:JK305 JM5:JM305 JT5:JT305 JV5:JV305 JX5:JX305 KE5:KE305 KG5:KG305 KI5:KI305" xr:uid="{9399D599-FFC6-4733-B285-105B2BD7D5F9}">
      <formula1>AND(TRUNC(GW5,1)=GW5,GW5&gt;0,GW5&lt;=100)</formula1>
    </dataValidation>
    <dataValidation type="custom" allowBlank="1" showInputMessage="1" showErrorMessage="1" errorTitle="Cotton" error="State the share as a number without %-sign._x000a_If the share is 0, leave this blank._x000a_Shares must be bigger than 0 and can't be more than 100._x000a_Only two digits allowed after the comma." sqref="FQ5" xr:uid="{5D8C962E-1ABE-4DC8-91D9-AA644892CCE1}">
      <formula1>AND(TRUNC(FQ5,2)=FQ5,FQ5&gt;0,FQ5&lt;=100)</formula1>
    </dataValidation>
  </dataValidations>
  <pageMargins left="0.7" right="0.7" top="0.78740157499999996" bottom="0.78740157499999996"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xWindow="960" yWindow="439" count="19">
        <x14:dataValidation type="list" allowBlank="1" showInputMessage="1" showErrorMessage="1" xr:uid="{00000000-0002-0000-0100-000005000000}">
          <x14:formula1>
            <xm:f>'Dropdown Auswahl'!$Q$2:$Q$163</xm:f>
          </x14:formula1>
          <xm:sqref>AQ5:AQ305</xm:sqref>
        </x14:dataValidation>
        <x14:dataValidation type="list" allowBlank="1" showInputMessage="1" showErrorMessage="1" xr:uid="{00000000-0002-0000-0100-000006000000}">
          <x14:formula1>
            <xm:f>'Dropdown Auswahl'!$U$2:$U$163</xm:f>
          </x14:formula1>
          <xm:sqref>BI5:BI305</xm:sqref>
        </x14:dataValidation>
        <x14:dataValidation type="list" allowBlank="1" showInputMessage="1" showErrorMessage="1" xr:uid="{00000000-0002-0000-0100-000007000000}">
          <x14:formula1>
            <xm:f>'Dropdown Auswahl'!$AF$2:$AF$49</xm:f>
          </x14:formula1>
          <xm:sqref>EB5:EB305</xm:sqref>
        </x14:dataValidation>
        <x14:dataValidation type="list" allowBlank="1" showInputMessage="1" showErrorMessage="1" xr:uid="{00000000-0002-0000-0100-000009000000}">
          <x14:formula1>
            <xm:f>'Dropdown Auswahl'!$AP$3:$AP$4</xm:f>
          </x14:formula1>
          <xm:sqref>DZ5:DZ305</xm:sqref>
        </x14:dataValidation>
        <x14:dataValidation type="list" allowBlank="1" showInputMessage="1" showErrorMessage="1" xr:uid="{00000000-0002-0000-0100-00000A000000}">
          <x14:formula1>
            <xm:f>'Dropdown Auswahl'!$O$2:$O$12</xm:f>
          </x14:formula1>
          <xm:sqref>U5:U305</xm:sqref>
        </x14:dataValidation>
        <x14:dataValidation type="list" allowBlank="1" showInputMessage="1" showErrorMessage="1" xr:uid="{00000000-0002-0000-0100-00000B000000}">
          <x14:formula1>
            <xm:f>'Dropdown Auswahl'!$W$3:$W$5</xm:f>
          </x14:formula1>
          <xm:sqref>X5:X305</xm:sqref>
        </x14:dataValidation>
        <x14:dataValidation type="list" allowBlank="1" showInputMessage="1" showErrorMessage="1" xr:uid="{00000000-0002-0000-0100-00000C000000}">
          <x14:formula1>
            <xm:f>'Dropdown Auswahl'!$AH$3:$AH$4</xm:f>
          </x14:formula1>
          <xm:sqref>ED5:ED305</xm:sqref>
        </x14:dataValidation>
        <x14:dataValidation type="list" allowBlank="1" showInputMessage="1" showErrorMessage="1" xr:uid="{00000000-0002-0000-0100-00000D000000}">
          <x14:formula1>
            <xm:f>'Dropdown Auswahl'!$AI$3:$AI$7</xm:f>
          </x14:formula1>
          <xm:sqref>EE5:EE305</xm:sqref>
        </x14:dataValidation>
        <x14:dataValidation type="list" allowBlank="1" showInputMessage="1" showErrorMessage="1" promptTitle="GTIN-Type (single product)" prompt="HE ~ 13 digit manuf. GTIN_x000a_HK ~ 8 digit manuf. GTIN_x000a_UC ~ 10-12 digit manuf. GTIN_x000a_VC ~ 7 digit manuf. GTIN_x000a_ZE ~ 13 digit REWE GTIN_x000a_ZI ~ 8 digit REWE GTIN" xr:uid="{9B064E9E-04A0-4012-ADB6-3AB85E427188}">
          <x14:formula1>
            <xm:f>'Dropdown Auswahl'!$I$2:$I$7</xm:f>
          </x14:formula1>
          <xm:sqref>AY5:AY305</xm:sqref>
        </x14:dataValidation>
        <x14:dataValidation type="list" allowBlank="1" showInputMessage="1" showErrorMessage="1" promptTitle="GTIN-Type (packaging unit)" prompt="HE ~ 13 digit manufacturer GTIN_x000a_HK ~ 8 digit manufacturer GTIN_x000a_I6 ~ 16 digit manufacturer GTIN_x000a_IC ~ 14 digit manufacturer GTIN_x000a_UC ~ 10-12 digit manufact. GTIN_x000a_VC ~ 7 digit manufacturer GTIN_x000a_ZD ~ 13 digit REWE dummy GTIN_x000a_ZE ~ 13 digit REWE brands GTIN" xr:uid="{B061A010-E204-4FBE-A878-73F9ED032F92}">
          <x14:formula1>
            <xm:f>'Dropdown Auswahl'!$K$2:$K$9</xm:f>
          </x14:formula1>
          <xm:sqref>BQ5:BQ305</xm:sqref>
        </x14:dataValidation>
        <x14:dataValidation type="list" allowBlank="1" showInputMessage="1" showErrorMessage="1" xr:uid="{52CEC436-2168-4884-9833-29D5782C2161}">
          <x14:formula1>
            <xm:f>'DD FD'!$AI$3:$AI$4</xm:f>
          </x14:formula1>
          <xm:sqref>GG5:GH305 GU5:GU305 HE5:HE305 HO5:HO305 HY5:HZ305 JQ5:JR305 IJ5:IK305 IU5:IV305 JF5:JG305 KB5:KC305</xm:sqref>
        </x14:dataValidation>
        <x14:dataValidation type="list" allowBlank="1" showInputMessage="1" showErrorMessage="1" xr:uid="{D8BC9B4A-D3D6-45F8-A6C2-53721991EBC6}">
          <x14:formula1>
            <xm:f>'DD FD'!$B$4:$B$38</xm:f>
          </x14:formula1>
          <xm:sqref>GR5:GR305 HB5:HB305 HL5:HL305</xm:sqref>
        </x14:dataValidation>
        <x14:dataValidation type="list" allowBlank="1" showInputMessage="1" showErrorMessage="1" xr:uid="{ABFF92B7-A29A-4508-ADAE-F9107195A88E}">
          <x14:formula1>
            <xm:f>'DD FD'!$H$4:$H$11</xm:f>
          </x14:formula1>
          <xm:sqref>GS5:GS305 HC5:HC305 HM5:HM305 HW5:HW305 IH5:IH305 IS5:IS305 JD5:JD305 JO5:JO305 JZ5:JZ305</xm:sqref>
        </x14:dataValidation>
        <x14:dataValidation type="list" allowBlank="1" showInputMessage="1" showErrorMessage="1" xr:uid="{865BF2E8-172D-4C58-981B-551D3783DB20}">
          <x14:formula1>
            <xm:f>'DD FD'!$AJ$3:$AJ$82</xm:f>
          </x14:formula1>
          <xm:sqref>GV5:GV305 HF5:HF305 HP5:HP305 IA5:IA305 IL5:IL305 IW5:IW305 JH5:JH305 JS5:JS305 KD5:KD305</xm:sqref>
        </x14:dataValidation>
        <x14:dataValidation type="list" allowBlank="1" showInputMessage="1" showErrorMessage="1" xr:uid="{9BF25B4E-BB65-4F28-8470-888A968085E4}">
          <x14:formula1>
            <xm:f>'DD FD'!$AL$3:$AL$42</xm:f>
          </x14:formula1>
          <xm:sqref>GX5:GX305 HH5:HH305 HR5:HR305 IC5:IC305 IN5:IN305 IY5:IY305 JJ5:JJ305 JU5:JU305 KF5:KF305</xm:sqref>
        </x14:dataValidation>
        <x14:dataValidation type="list" allowBlank="1" showInputMessage="1" showErrorMessage="1" xr:uid="{9714C547-B590-41C3-A436-D200B334037D}">
          <x14:formula1>
            <xm:f>'DD FD'!$AE$5:$AE$21</xm:f>
          </x14:formula1>
          <xm:sqref>GZ5:GZ305 HJ5:HJ305 HT5:HT305 IE5:IE305 IP5:IP305 JA5:JA305 JL5:JL305 JW5:JW305 KH5:KH305</xm:sqref>
        </x14:dataValidation>
        <x14:dataValidation type="list" allowBlank="1" showInputMessage="1" showErrorMessage="1" xr:uid="{D7A6635C-C685-446D-B470-A5DF62293B2D}">
          <x14:formula1>
            <xm:f>'DD FD'!$D$4:$D$27</xm:f>
          </x14:formula1>
          <xm:sqref>HV5:HV305 IG5:IG305 IR5:IR305</xm:sqref>
        </x14:dataValidation>
        <x14:dataValidation type="list" allowBlank="1" showInputMessage="1" showErrorMessage="1" xr:uid="{32732B45-7F98-4802-AE8A-F5D42E9A2CE1}">
          <x14:formula1>
            <xm:f>'DD FD'!$F$4:$F$7</xm:f>
          </x14:formula1>
          <xm:sqref>JC5:JC305 JN5:JN305 JY5:JY305</xm:sqref>
        </x14:dataValidation>
        <x14:dataValidation type="list" allowBlank="1" showInputMessage="1" showErrorMessage="1" xr:uid="{642C2D77-C78A-4F0B-8A09-09077A18B6E3}">
          <x14:formula1>
            <xm:f>'Dropdown Auswahl'!$Y$3:$Y$255</xm:f>
          </x14:formula1>
          <xm:sqref>V5:V305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D0D9-D2D3-4599-B6B1-EFFF93EB0B89}">
  <dimension ref="A1:AM82"/>
  <sheetViews>
    <sheetView zoomScale="85" zoomScaleNormal="85" workbookViewId="0">
      <selection activeCell="A32" sqref="A32"/>
    </sheetView>
  </sheetViews>
  <sheetFormatPr defaultRowHeight="15.75"/>
  <cols>
    <col min="1" max="1" width="11.625" style="2" bestFit="1" customWidth="1"/>
    <col min="2" max="2" width="21.75" style="2" customWidth="1"/>
    <col min="3" max="3" width="22" style="2" customWidth="1"/>
    <col min="4" max="4" width="28.75" style="2" customWidth="1"/>
    <col min="5" max="5" width="28.25" style="2" customWidth="1"/>
    <col min="6" max="6" width="20.75" style="2" bestFit="1" customWidth="1"/>
    <col min="7" max="7" width="25.125" style="2" bestFit="1" customWidth="1"/>
    <col min="8" max="8" width="26.75" style="2" bestFit="1" customWidth="1"/>
    <col min="9" max="9" width="9.5" style="2" bestFit="1" customWidth="1"/>
    <col min="10" max="10" width="24.25" style="2" bestFit="1" customWidth="1"/>
    <col min="11" max="11" width="41.5" style="2" customWidth="1"/>
    <col min="12" max="16" width="36.5" style="2" customWidth="1"/>
    <col min="17" max="17" width="46" style="2" customWidth="1"/>
    <col min="18" max="20" width="47.875" style="2" customWidth="1"/>
    <col min="21" max="21" width="36.5" style="2" customWidth="1"/>
    <col min="22" max="22" width="41.75" style="2" customWidth="1"/>
    <col min="23" max="28" width="36.5" style="2" customWidth="1"/>
    <col min="29" max="29" width="39.75" style="2" bestFit="1" customWidth="1"/>
    <col min="30" max="30" width="41.125" style="2" bestFit="1" customWidth="1"/>
    <col min="31" max="31" width="30.625" style="2" bestFit="1" customWidth="1"/>
    <col min="32" max="32" width="30.625" style="2" customWidth="1"/>
    <col min="33" max="33" width="39.25" style="2" bestFit="1" customWidth="1"/>
    <col min="34" max="34" width="46.75" style="2" bestFit="1" customWidth="1"/>
    <col min="35" max="35" width="9" style="2"/>
    <col min="36" max="36" width="46" style="2" bestFit="1" customWidth="1"/>
    <col min="37" max="37" width="40.625" style="2" bestFit="1" customWidth="1"/>
    <col min="38" max="38" width="39.75" style="2" bestFit="1" customWidth="1"/>
    <col min="39" max="39" width="41.125" style="2" bestFit="1" customWidth="1"/>
    <col min="40" max="16384" width="9" style="2"/>
  </cols>
  <sheetData>
    <row r="1" spans="1:39" s="1" customFormat="1" ht="16.5" thickBot="1">
      <c r="A1" s="1" t="s">
        <v>1779</v>
      </c>
      <c r="B1" s="410" t="s">
        <v>1591</v>
      </c>
      <c r="C1" s="411"/>
      <c r="D1" s="412" t="s">
        <v>1592</v>
      </c>
      <c r="E1" s="411"/>
      <c r="F1" s="413" t="s">
        <v>1593</v>
      </c>
      <c r="G1" s="414"/>
      <c r="H1" s="415" t="s">
        <v>1594</v>
      </c>
      <c r="I1" s="416"/>
      <c r="J1" s="417"/>
      <c r="K1" s="418" t="s">
        <v>1595</v>
      </c>
      <c r="L1" s="419"/>
      <c r="M1" s="419"/>
      <c r="N1" s="419"/>
      <c r="O1" s="419"/>
      <c r="P1" s="419"/>
      <c r="Q1" s="419"/>
      <c r="R1" s="419"/>
      <c r="S1" s="419"/>
      <c r="T1" s="419"/>
      <c r="U1" s="420" t="s">
        <v>1596</v>
      </c>
      <c r="V1" s="420"/>
      <c r="W1" s="420"/>
      <c r="X1" s="420"/>
      <c r="Y1" s="420"/>
      <c r="Z1" s="420"/>
      <c r="AA1" s="420"/>
      <c r="AB1" s="420"/>
      <c r="AC1" s="420"/>
      <c r="AD1" s="421"/>
      <c r="AE1" s="422" t="s">
        <v>1597</v>
      </c>
      <c r="AF1" s="423"/>
      <c r="AI1" s="793" t="s">
        <v>2312</v>
      </c>
      <c r="AJ1" s="793" t="s">
        <v>2312</v>
      </c>
      <c r="AK1" s="793" t="s">
        <v>2312</v>
      </c>
      <c r="AL1" s="793" t="s">
        <v>2312</v>
      </c>
      <c r="AM1" s="793" t="s">
        <v>2312</v>
      </c>
    </row>
    <row r="2" spans="1:39" s="1" customFormat="1" ht="16.5" thickBot="1">
      <c r="A2" s="1" t="s">
        <v>1778</v>
      </c>
      <c r="B2" s="424" t="s">
        <v>1286</v>
      </c>
      <c r="C2" s="425" t="s">
        <v>1463</v>
      </c>
      <c r="D2" s="426" t="s">
        <v>1286</v>
      </c>
      <c r="E2" s="425" t="s">
        <v>1463</v>
      </c>
      <c r="F2" s="427" t="s">
        <v>1286</v>
      </c>
      <c r="G2" s="428" t="s">
        <v>1463</v>
      </c>
      <c r="H2" s="426" t="s">
        <v>1598</v>
      </c>
      <c r="I2" s="429" t="s">
        <v>1599</v>
      </c>
      <c r="J2" s="428" t="s">
        <v>1463</v>
      </c>
      <c r="K2" s="430" t="s">
        <v>1600</v>
      </c>
      <c r="L2" s="431" t="s">
        <v>1601</v>
      </c>
      <c r="M2" s="431" t="s">
        <v>1602</v>
      </c>
      <c r="N2" s="431" t="s">
        <v>1603</v>
      </c>
      <c r="O2" s="431" t="s">
        <v>1604</v>
      </c>
      <c r="P2" s="431" t="s">
        <v>1605</v>
      </c>
      <c r="Q2" s="431" t="s">
        <v>1606</v>
      </c>
      <c r="R2" s="432" t="s">
        <v>1607</v>
      </c>
      <c r="S2" s="433" t="s">
        <v>1608</v>
      </c>
      <c r="T2" s="433" t="s">
        <v>1609</v>
      </c>
      <c r="U2" s="427" t="s">
        <v>1600</v>
      </c>
      <c r="V2" s="427" t="s">
        <v>1601</v>
      </c>
      <c r="W2" s="427" t="s">
        <v>1602</v>
      </c>
      <c r="X2" s="427" t="s">
        <v>1603</v>
      </c>
      <c r="Y2" s="427" t="s">
        <v>1604</v>
      </c>
      <c r="Z2" s="427" t="s">
        <v>1605</v>
      </c>
      <c r="AA2" s="427" t="s">
        <v>1606</v>
      </c>
      <c r="AB2" s="429" t="s">
        <v>1607</v>
      </c>
      <c r="AC2" s="434" t="s">
        <v>1610</v>
      </c>
      <c r="AD2" s="434" t="s">
        <v>1611</v>
      </c>
      <c r="AE2" s="435" t="s">
        <v>1286</v>
      </c>
      <c r="AF2" s="436" t="s">
        <v>1463</v>
      </c>
      <c r="AG2" s="429" t="s">
        <v>607</v>
      </c>
      <c r="AH2" s="435" t="s">
        <v>1612</v>
      </c>
      <c r="AI2" s="426" t="s">
        <v>2311</v>
      </c>
      <c r="AJ2" s="799" t="s">
        <v>1608</v>
      </c>
      <c r="AK2" s="794" t="s">
        <v>1609</v>
      </c>
      <c r="AL2" s="434" t="s">
        <v>1610</v>
      </c>
      <c r="AM2" s="434" t="s">
        <v>1611</v>
      </c>
    </row>
    <row r="3" spans="1:39">
      <c r="A3" s="2" t="s">
        <v>305</v>
      </c>
      <c r="B3" s="437" t="s">
        <v>305</v>
      </c>
      <c r="C3" s="438"/>
      <c r="D3" s="437" t="s">
        <v>305</v>
      </c>
      <c r="E3" s="439"/>
      <c r="F3" s="3" t="s">
        <v>305</v>
      </c>
      <c r="G3" s="440"/>
      <c r="H3" s="441" t="s">
        <v>305</v>
      </c>
      <c r="I3" s="442">
        <v>0</v>
      </c>
      <c r="J3" s="443"/>
      <c r="K3" s="441" t="s">
        <v>305</v>
      </c>
      <c r="L3" s="444" t="s">
        <v>305</v>
      </c>
      <c r="M3" s="444" t="s">
        <v>305</v>
      </c>
      <c r="N3" s="444" t="s">
        <v>305</v>
      </c>
      <c r="O3" s="444" t="s">
        <v>305</v>
      </c>
      <c r="P3" s="444" t="s">
        <v>305</v>
      </c>
      <c r="Q3" s="444" t="s">
        <v>305</v>
      </c>
      <c r="R3" s="444" t="s">
        <v>305</v>
      </c>
      <c r="S3" s="445" t="s">
        <v>1613</v>
      </c>
      <c r="T3" s="438" t="s">
        <v>1613</v>
      </c>
      <c r="U3" s="444" t="s">
        <v>305</v>
      </c>
      <c r="V3" s="444" t="s">
        <v>305</v>
      </c>
      <c r="W3" s="444" t="s">
        <v>305</v>
      </c>
      <c r="X3" s="444" t="s">
        <v>305</v>
      </c>
      <c r="Y3" s="444" t="s">
        <v>305</v>
      </c>
      <c r="Z3" s="444" t="s">
        <v>305</v>
      </c>
      <c r="AA3" s="444" t="s">
        <v>305</v>
      </c>
      <c r="AB3" s="444" t="s">
        <v>305</v>
      </c>
      <c r="AC3" s="445" t="s">
        <v>1614</v>
      </c>
      <c r="AD3" s="438" t="s">
        <v>1614</v>
      </c>
      <c r="AE3" s="442" t="s">
        <v>305</v>
      </c>
      <c r="AF3" s="446"/>
      <c r="AG3" s="442" t="s">
        <v>305</v>
      </c>
      <c r="AH3" s="437" t="s">
        <v>305</v>
      </c>
      <c r="AI3" s="2" t="s">
        <v>2265</v>
      </c>
      <c r="AJ3" s="445" t="s">
        <v>2313</v>
      </c>
      <c r="AK3" s="798"/>
      <c r="AL3" s="445" t="s">
        <v>2313</v>
      </c>
      <c r="AM3" s="797"/>
    </row>
    <row r="4" spans="1:39">
      <c r="A4" s="2" t="s">
        <v>0</v>
      </c>
      <c r="B4" s="447" t="s">
        <v>1615</v>
      </c>
      <c r="C4" s="439" t="s">
        <v>1615</v>
      </c>
      <c r="D4" s="447" t="s">
        <v>1616</v>
      </c>
      <c r="E4" s="439" t="s">
        <v>1616</v>
      </c>
      <c r="F4" s="3" t="s">
        <v>1617</v>
      </c>
      <c r="G4" s="440" t="s">
        <v>1617</v>
      </c>
      <c r="H4" s="448" t="s">
        <v>1600</v>
      </c>
      <c r="I4" s="449">
        <v>1</v>
      </c>
      <c r="J4" s="450" t="s">
        <v>1600</v>
      </c>
      <c r="K4" s="451" t="s">
        <v>2995</v>
      </c>
      <c r="L4" s="3" t="s">
        <v>2995</v>
      </c>
      <c r="M4" s="3" t="s">
        <v>2995</v>
      </c>
      <c r="N4" s="3" t="s">
        <v>2995</v>
      </c>
      <c r="O4" s="3" t="s">
        <v>2995</v>
      </c>
      <c r="P4" s="3" t="s">
        <v>2995</v>
      </c>
      <c r="Q4" s="3" t="s">
        <v>2995</v>
      </c>
      <c r="R4" s="3" t="s">
        <v>2995</v>
      </c>
      <c r="S4" s="450" t="s">
        <v>1618</v>
      </c>
      <c r="T4" s="439" t="s">
        <v>1618</v>
      </c>
      <c r="U4" s="12" t="s">
        <v>2996</v>
      </c>
      <c r="V4" s="3" t="s">
        <v>2996</v>
      </c>
      <c r="W4" s="3" t="s">
        <v>2996</v>
      </c>
      <c r="X4" s="3" t="s">
        <v>2996</v>
      </c>
      <c r="Y4" s="3" t="s">
        <v>2996</v>
      </c>
      <c r="Z4" s="3" t="s">
        <v>2996</v>
      </c>
      <c r="AA4" s="3" t="s">
        <v>2996</v>
      </c>
      <c r="AB4" s="3" t="s">
        <v>2996</v>
      </c>
      <c r="AC4" s="450" t="s">
        <v>1619</v>
      </c>
      <c r="AD4" s="439" t="s">
        <v>1619</v>
      </c>
      <c r="AE4" s="449" t="s">
        <v>2997</v>
      </c>
      <c r="AF4" s="452"/>
      <c r="AG4" s="449" t="s">
        <v>2998</v>
      </c>
      <c r="AH4" s="447" t="s">
        <v>3001</v>
      </c>
      <c r="AJ4" s="796" t="s">
        <v>3004</v>
      </c>
      <c r="AK4" s="439"/>
      <c r="AL4" s="796" t="s">
        <v>3004</v>
      </c>
      <c r="AM4" s="433"/>
    </row>
    <row r="5" spans="1:39">
      <c r="A5" s="2" t="s">
        <v>1</v>
      </c>
      <c r="B5" s="447" t="s">
        <v>1620</v>
      </c>
      <c r="C5" s="439" t="s">
        <v>1620</v>
      </c>
      <c r="D5" s="447" t="s">
        <v>1621</v>
      </c>
      <c r="E5" s="439" t="s">
        <v>1621</v>
      </c>
      <c r="F5" s="3" t="s">
        <v>1622</v>
      </c>
      <c r="G5" s="440" t="s">
        <v>1622</v>
      </c>
      <c r="H5" s="448" t="s">
        <v>1601</v>
      </c>
      <c r="I5" s="449">
        <v>2</v>
      </c>
      <c r="J5" s="450" t="s">
        <v>1601</v>
      </c>
      <c r="K5" s="448" t="s">
        <v>1613</v>
      </c>
      <c r="L5" s="3" t="s">
        <v>182</v>
      </c>
      <c r="M5" s="3" t="s">
        <v>1739</v>
      </c>
      <c r="N5" s="3" t="s">
        <v>1603</v>
      </c>
      <c r="O5" s="3" t="s">
        <v>1604</v>
      </c>
      <c r="P5" s="3" t="s">
        <v>1746</v>
      </c>
      <c r="Q5" s="3" t="s">
        <v>1758</v>
      </c>
      <c r="R5" s="3" t="s">
        <v>1763</v>
      </c>
      <c r="S5" s="450" t="s">
        <v>1623</v>
      </c>
      <c r="T5" s="439" t="s">
        <v>1623</v>
      </c>
      <c r="U5" s="3" t="s">
        <v>1614</v>
      </c>
      <c r="V5" s="3" t="s">
        <v>1619</v>
      </c>
      <c r="W5" s="3" t="s">
        <v>1686</v>
      </c>
      <c r="X5" s="3" t="s">
        <v>1695</v>
      </c>
      <c r="Y5" s="3" t="s">
        <v>1701</v>
      </c>
      <c r="Z5" s="3" t="s">
        <v>1706</v>
      </c>
      <c r="AA5" s="3"/>
      <c r="AB5" s="3"/>
      <c r="AC5" s="450" t="s">
        <v>1624</v>
      </c>
      <c r="AD5" s="439" t="s">
        <v>1624</v>
      </c>
      <c r="AE5" s="449" t="s">
        <v>1625</v>
      </c>
      <c r="AF5" s="452" t="s">
        <v>1625</v>
      </c>
      <c r="AG5" s="449" t="s">
        <v>2999</v>
      </c>
      <c r="AH5" s="447" t="s">
        <v>3002</v>
      </c>
      <c r="AJ5" s="450" t="s">
        <v>1613</v>
      </c>
      <c r="AK5" s="439" t="s">
        <v>1613</v>
      </c>
      <c r="AL5" s="450" t="s">
        <v>1614</v>
      </c>
      <c r="AM5" s="439" t="s">
        <v>1614</v>
      </c>
    </row>
    <row r="6" spans="1:39" ht="16.5" thickBot="1">
      <c r="B6" s="447" t="s">
        <v>1626</v>
      </c>
      <c r="C6" s="439" t="s">
        <v>1626</v>
      </c>
      <c r="D6" s="447" t="s">
        <v>1627</v>
      </c>
      <c r="E6" s="439" t="s">
        <v>1627</v>
      </c>
      <c r="F6" s="3" t="s">
        <v>1628</v>
      </c>
      <c r="G6" s="440" t="s">
        <v>1628</v>
      </c>
      <c r="H6" s="448" t="s">
        <v>1602</v>
      </c>
      <c r="I6" s="449">
        <v>3</v>
      </c>
      <c r="J6" s="450" t="s">
        <v>1602</v>
      </c>
      <c r="K6" s="448" t="s">
        <v>1618</v>
      </c>
      <c r="L6" s="3" t="s">
        <v>954</v>
      </c>
      <c r="M6" s="3" t="s">
        <v>1742</v>
      </c>
      <c r="N6" s="3"/>
      <c r="O6" s="3"/>
      <c r="P6" s="3" t="s">
        <v>1629</v>
      </c>
      <c r="Q6" s="3" t="s">
        <v>1759</v>
      </c>
      <c r="R6" s="3" t="s">
        <v>1764</v>
      </c>
      <c r="S6" s="450" t="s">
        <v>1630</v>
      </c>
      <c r="T6" s="439" t="s">
        <v>1630</v>
      </c>
      <c r="U6" s="3"/>
      <c r="V6" s="3" t="s">
        <v>1624</v>
      </c>
      <c r="W6" s="3" t="s">
        <v>1690</v>
      </c>
      <c r="X6" s="3"/>
      <c r="Y6" s="3"/>
      <c r="Z6" s="3" t="s">
        <v>1711</v>
      </c>
      <c r="AA6" s="3"/>
      <c r="AB6" s="3"/>
      <c r="AC6" s="450" t="s">
        <v>1631</v>
      </c>
      <c r="AD6" s="439" t="s">
        <v>1631</v>
      </c>
      <c r="AE6" s="449" t="s">
        <v>1632</v>
      </c>
      <c r="AF6" s="452" t="s">
        <v>1632</v>
      </c>
      <c r="AG6" s="453" t="s">
        <v>3000</v>
      </c>
      <c r="AH6" s="454" t="s">
        <v>3003</v>
      </c>
      <c r="AJ6" s="450" t="s">
        <v>1618</v>
      </c>
      <c r="AK6" s="439" t="s">
        <v>1618</v>
      </c>
      <c r="AL6" s="450" t="s">
        <v>2313</v>
      </c>
      <c r="AM6" s="439"/>
    </row>
    <row r="7" spans="1:39" ht="16.5" thickBot="1">
      <c r="B7" s="447" t="s">
        <v>1633</v>
      </c>
      <c r="C7" s="439" t="s">
        <v>1633</v>
      </c>
      <c r="D7" s="447" t="s">
        <v>1634</v>
      </c>
      <c r="E7" s="439" t="s">
        <v>1634</v>
      </c>
      <c r="F7" s="455" t="s">
        <v>1635</v>
      </c>
      <c r="G7" s="456" t="s">
        <v>1635</v>
      </c>
      <c r="H7" s="448" t="s">
        <v>1603</v>
      </c>
      <c r="I7" s="449">
        <v>4</v>
      </c>
      <c r="J7" s="450" t="s">
        <v>1603</v>
      </c>
      <c r="K7" s="448" t="s">
        <v>1623</v>
      </c>
      <c r="L7" s="3" t="s">
        <v>242</v>
      </c>
      <c r="M7" s="3"/>
      <c r="N7" s="3"/>
      <c r="O7" s="3"/>
      <c r="P7" s="3" t="s">
        <v>1748</v>
      </c>
      <c r="Q7" s="3" t="s">
        <v>1760</v>
      </c>
      <c r="R7" s="3" t="s">
        <v>1758</v>
      </c>
      <c r="S7" s="450" t="s">
        <v>182</v>
      </c>
      <c r="T7" s="439" t="s">
        <v>182</v>
      </c>
      <c r="U7" s="3"/>
      <c r="V7" s="3" t="s">
        <v>1631</v>
      </c>
      <c r="W7" s="3"/>
      <c r="X7" s="3"/>
      <c r="Y7" s="3"/>
      <c r="Z7" s="3" t="s">
        <v>1715</v>
      </c>
      <c r="AA7" s="3"/>
      <c r="AB7" s="3"/>
      <c r="AC7" s="450" t="s">
        <v>1636</v>
      </c>
      <c r="AD7" s="439" t="s">
        <v>1636</v>
      </c>
      <c r="AE7" s="449" t="s">
        <v>1637</v>
      </c>
      <c r="AF7" s="452" t="s">
        <v>1637</v>
      </c>
      <c r="AJ7" s="450" t="s">
        <v>1623</v>
      </c>
      <c r="AK7" s="439" t="s">
        <v>1623</v>
      </c>
      <c r="AL7" s="795" t="s">
        <v>3005</v>
      </c>
      <c r="AM7" s="438"/>
    </row>
    <row r="8" spans="1:39">
      <c r="B8" s="447" t="s">
        <v>1638</v>
      </c>
      <c r="C8" s="439" t="s">
        <v>1638</v>
      </c>
      <c r="D8" s="447" t="s">
        <v>1639</v>
      </c>
      <c r="E8" s="439" t="s">
        <v>1639</v>
      </c>
      <c r="F8" s="2" t="s">
        <v>1640</v>
      </c>
      <c r="H8" s="448" t="s">
        <v>1604</v>
      </c>
      <c r="I8" s="449">
        <v>5</v>
      </c>
      <c r="J8" s="450" t="s">
        <v>1604</v>
      </c>
      <c r="K8" s="448" t="s">
        <v>1630</v>
      </c>
      <c r="L8" s="3" t="s">
        <v>440</v>
      </c>
      <c r="M8" s="3"/>
      <c r="N8" s="3"/>
      <c r="O8" s="3"/>
      <c r="P8" s="3" t="s">
        <v>1750</v>
      </c>
      <c r="Q8" s="3" t="s">
        <v>1761</v>
      </c>
      <c r="R8" s="3" t="s">
        <v>1765</v>
      </c>
      <c r="S8" s="450" t="s">
        <v>954</v>
      </c>
      <c r="T8" s="439" t="s">
        <v>954</v>
      </c>
      <c r="U8" s="3"/>
      <c r="V8" s="3" t="s">
        <v>1636</v>
      </c>
      <c r="X8" s="3"/>
      <c r="Y8" s="3"/>
      <c r="Z8" s="3" t="s">
        <v>1719</v>
      </c>
      <c r="AA8" s="3"/>
      <c r="AB8" s="3"/>
      <c r="AC8" s="450" t="s">
        <v>1641</v>
      </c>
      <c r="AD8" s="439" t="s">
        <v>1641</v>
      </c>
      <c r="AE8" s="449" t="s">
        <v>1642</v>
      </c>
      <c r="AF8" s="452" t="s">
        <v>1642</v>
      </c>
      <c r="AJ8" s="450" t="s">
        <v>1630</v>
      </c>
      <c r="AK8" s="439" t="s">
        <v>1630</v>
      </c>
      <c r="AL8" s="450" t="s">
        <v>1619</v>
      </c>
      <c r="AM8" s="439" t="s">
        <v>1619</v>
      </c>
    </row>
    <row r="9" spans="1:39" ht="16.5" thickBot="1">
      <c r="B9" s="447" t="s">
        <v>1643</v>
      </c>
      <c r="C9" s="439" t="s">
        <v>1643</v>
      </c>
      <c r="D9" s="447" t="s">
        <v>1644</v>
      </c>
      <c r="E9" s="439" t="s">
        <v>1644</v>
      </c>
      <c r="F9" s="2" t="s">
        <v>1640</v>
      </c>
      <c r="H9" s="448" t="s">
        <v>1605</v>
      </c>
      <c r="I9" s="449">
        <v>6</v>
      </c>
      <c r="J9" s="450" t="s">
        <v>1605</v>
      </c>
      <c r="K9" s="448"/>
      <c r="L9" s="3" t="s">
        <v>1653</v>
      </c>
      <c r="M9" s="3"/>
      <c r="N9" s="3"/>
      <c r="O9" s="3"/>
      <c r="P9" s="3" t="s">
        <v>1752</v>
      </c>
      <c r="Q9" s="3" t="s">
        <v>1762</v>
      </c>
      <c r="R9" s="3" t="s">
        <v>1766</v>
      </c>
      <c r="S9" s="450" t="s">
        <v>242</v>
      </c>
      <c r="T9" s="439" t="s">
        <v>242</v>
      </c>
      <c r="U9" s="3"/>
      <c r="V9" s="3" t="s">
        <v>1641</v>
      </c>
      <c r="X9" s="3"/>
      <c r="Y9" s="3"/>
      <c r="Z9" s="3" t="s">
        <v>1723</v>
      </c>
      <c r="AA9" s="3"/>
      <c r="AB9" s="3"/>
      <c r="AC9" s="450" t="s">
        <v>1645</v>
      </c>
      <c r="AD9" s="439" t="s">
        <v>1645</v>
      </c>
      <c r="AE9" s="449" t="s">
        <v>1646</v>
      </c>
      <c r="AF9" s="452" t="s">
        <v>1646</v>
      </c>
      <c r="AJ9" s="450" t="s">
        <v>2313</v>
      </c>
      <c r="AK9" s="439"/>
      <c r="AL9" s="450" t="s">
        <v>1624</v>
      </c>
      <c r="AM9" s="439" t="s">
        <v>1624</v>
      </c>
    </row>
    <row r="10" spans="1:39">
      <c r="B10" s="447" t="s">
        <v>1647</v>
      </c>
      <c r="C10" s="439" t="s">
        <v>1647</v>
      </c>
      <c r="D10" s="447" t="s">
        <v>1648</v>
      </c>
      <c r="E10" s="439" t="s">
        <v>1648</v>
      </c>
      <c r="F10" s="2" t="s">
        <v>1640</v>
      </c>
      <c r="H10" s="448" t="s">
        <v>1606</v>
      </c>
      <c r="I10" s="449">
        <v>7</v>
      </c>
      <c r="J10" s="450" t="s">
        <v>1606</v>
      </c>
      <c r="K10" s="448"/>
      <c r="L10" s="3" t="s">
        <v>1658</v>
      </c>
      <c r="M10" s="3"/>
      <c r="N10" s="3"/>
      <c r="O10" s="3"/>
      <c r="P10" s="3" t="s">
        <v>1753</v>
      </c>
      <c r="Q10" s="3"/>
      <c r="R10" s="3" t="s">
        <v>1760</v>
      </c>
      <c r="S10" s="450" t="s">
        <v>440</v>
      </c>
      <c r="T10" s="439" t="s">
        <v>440</v>
      </c>
      <c r="U10" s="3"/>
      <c r="V10" s="3" t="s">
        <v>1645</v>
      </c>
      <c r="W10" s="3"/>
      <c r="X10" s="3"/>
      <c r="Y10" s="3"/>
      <c r="Z10" s="3" t="s">
        <v>1727</v>
      </c>
      <c r="AA10" s="3"/>
      <c r="AB10" s="3"/>
      <c r="AC10" s="450" t="s">
        <v>1649</v>
      </c>
      <c r="AD10" s="439" t="s">
        <v>1649</v>
      </c>
      <c r="AE10" s="449" t="s">
        <v>1650</v>
      </c>
      <c r="AF10" s="452" t="s">
        <v>1650</v>
      </c>
      <c r="AH10" s="3"/>
      <c r="AJ10" s="795" t="s">
        <v>3005</v>
      </c>
      <c r="AK10" s="438"/>
      <c r="AL10" s="450" t="s">
        <v>1631</v>
      </c>
      <c r="AM10" s="439" t="s">
        <v>1631</v>
      </c>
    </row>
    <row r="11" spans="1:39" ht="16.5" thickBot="1">
      <c r="B11" s="447" t="s">
        <v>1651</v>
      </c>
      <c r="C11" s="439" t="s">
        <v>1651</v>
      </c>
      <c r="D11" s="447" t="s">
        <v>1652</v>
      </c>
      <c r="E11" s="439" t="s">
        <v>1652</v>
      </c>
      <c r="F11" s="2" t="s">
        <v>1640</v>
      </c>
      <c r="H11" s="457" t="s">
        <v>1607</v>
      </c>
      <c r="I11" s="453">
        <v>8</v>
      </c>
      <c r="J11" s="458" t="s">
        <v>1607</v>
      </c>
      <c r="K11" s="448"/>
      <c r="L11" s="3" t="s">
        <v>1663</v>
      </c>
      <c r="M11" s="3"/>
      <c r="N11" s="3"/>
      <c r="O11" s="3"/>
      <c r="P11" s="3" t="s">
        <v>1754</v>
      </c>
      <c r="Q11" s="3"/>
      <c r="R11" s="3" t="s">
        <v>1767</v>
      </c>
      <c r="S11" s="450" t="s">
        <v>1653</v>
      </c>
      <c r="T11" s="439" t="s">
        <v>1653</v>
      </c>
      <c r="U11" s="3"/>
      <c r="V11" s="3" t="s">
        <v>1649</v>
      </c>
      <c r="W11" s="3"/>
      <c r="X11" s="3"/>
      <c r="Y11" s="3"/>
      <c r="Z11" s="3" t="s">
        <v>1730</v>
      </c>
      <c r="AA11" s="3"/>
      <c r="AB11" s="3"/>
      <c r="AC11" s="450" t="s">
        <v>1654</v>
      </c>
      <c r="AD11" s="439" t="s">
        <v>1654</v>
      </c>
      <c r="AE11" s="449" t="s">
        <v>1655</v>
      </c>
      <c r="AF11" s="452" t="s">
        <v>1655</v>
      </c>
      <c r="AH11" s="3"/>
      <c r="AJ11" s="450" t="s">
        <v>182</v>
      </c>
      <c r="AK11" s="439" t="s">
        <v>182</v>
      </c>
      <c r="AL11" s="450" t="s">
        <v>1636</v>
      </c>
      <c r="AM11" s="439" t="s">
        <v>1636</v>
      </c>
    </row>
    <row r="12" spans="1:39">
      <c r="B12" s="447" t="s">
        <v>1656</v>
      </c>
      <c r="C12" s="439" t="s">
        <v>1656</v>
      </c>
      <c r="D12" s="447" t="s">
        <v>1657</v>
      </c>
      <c r="E12" s="439" t="s">
        <v>1657</v>
      </c>
      <c r="F12" s="2" t="s">
        <v>1640</v>
      </c>
      <c r="K12" s="448"/>
      <c r="L12" s="3" t="s">
        <v>1669</v>
      </c>
      <c r="M12" s="3"/>
      <c r="N12" s="3"/>
      <c r="O12" s="3"/>
      <c r="P12" s="3" t="s">
        <v>1755</v>
      </c>
      <c r="Q12" s="3"/>
      <c r="R12" s="3" t="s">
        <v>1768</v>
      </c>
      <c r="S12" s="450" t="s">
        <v>1658</v>
      </c>
      <c r="T12" s="439" t="s">
        <v>1658</v>
      </c>
      <c r="U12" s="3"/>
      <c r="V12" s="3" t="s">
        <v>1654</v>
      </c>
      <c r="W12" s="3"/>
      <c r="X12" s="3"/>
      <c r="Y12" s="3"/>
      <c r="Z12" s="3" t="s">
        <v>1733</v>
      </c>
      <c r="AA12" s="3"/>
      <c r="AB12" s="3"/>
      <c r="AC12" s="450" t="s">
        <v>1659</v>
      </c>
      <c r="AD12" s="439" t="s">
        <v>1659</v>
      </c>
      <c r="AE12" s="449" t="s">
        <v>1660</v>
      </c>
      <c r="AF12" s="452" t="s">
        <v>1660</v>
      </c>
      <c r="AH12" s="3"/>
      <c r="AJ12" s="450" t="s">
        <v>954</v>
      </c>
      <c r="AK12" s="439" t="s">
        <v>954</v>
      </c>
      <c r="AL12" s="450" t="s">
        <v>1641</v>
      </c>
      <c r="AM12" s="439" t="s">
        <v>1641</v>
      </c>
    </row>
    <row r="13" spans="1:39">
      <c r="B13" s="447" t="s">
        <v>1661</v>
      </c>
      <c r="C13" s="439" t="s">
        <v>1661</v>
      </c>
      <c r="D13" s="447" t="s">
        <v>1662</v>
      </c>
      <c r="E13" s="439" t="s">
        <v>1662</v>
      </c>
      <c r="F13" s="2" t="s">
        <v>1640</v>
      </c>
      <c r="K13" s="448"/>
      <c r="L13" s="3" t="s">
        <v>1674</v>
      </c>
      <c r="M13" s="3"/>
      <c r="N13" s="3"/>
      <c r="O13" s="3"/>
      <c r="P13" s="3" t="s">
        <v>1756</v>
      </c>
      <c r="Q13" s="3"/>
      <c r="R13" s="3" t="s">
        <v>1769</v>
      </c>
      <c r="S13" s="450" t="s">
        <v>1663</v>
      </c>
      <c r="T13" s="439" t="s">
        <v>1663</v>
      </c>
      <c r="U13" s="3"/>
      <c r="V13" s="3" t="s">
        <v>1659</v>
      </c>
      <c r="W13" s="3"/>
      <c r="X13" s="3"/>
      <c r="Y13" s="3"/>
      <c r="Z13" s="3" t="s">
        <v>1737</v>
      </c>
      <c r="AA13" s="3"/>
      <c r="AB13" s="3"/>
      <c r="AC13" s="450" t="s">
        <v>1664</v>
      </c>
      <c r="AD13" s="439" t="s">
        <v>1664</v>
      </c>
      <c r="AE13" s="449" t="s">
        <v>1665</v>
      </c>
      <c r="AF13" s="452" t="s">
        <v>1665</v>
      </c>
      <c r="AH13" s="3"/>
      <c r="AJ13" s="450" t="s">
        <v>242</v>
      </c>
      <c r="AK13" s="439" t="s">
        <v>242</v>
      </c>
      <c r="AL13" s="450" t="s">
        <v>1645</v>
      </c>
      <c r="AM13" s="439" t="s">
        <v>1645</v>
      </c>
    </row>
    <row r="14" spans="1:39">
      <c r="B14" s="447" t="s">
        <v>1666</v>
      </c>
      <c r="C14" s="439" t="s">
        <v>1666</v>
      </c>
      <c r="D14" s="447" t="s">
        <v>1667</v>
      </c>
      <c r="E14" s="439" t="s">
        <v>1667</v>
      </c>
      <c r="F14" s="2" t="s">
        <v>1640</v>
      </c>
      <c r="K14" s="448"/>
      <c r="L14" s="3" t="s">
        <v>1668</v>
      </c>
      <c r="M14" s="3"/>
      <c r="N14" s="3"/>
      <c r="O14" s="3"/>
      <c r="P14" s="3" t="s">
        <v>1757</v>
      </c>
      <c r="Q14" s="3"/>
      <c r="R14" s="3" t="s">
        <v>1770</v>
      </c>
      <c r="S14" s="450" t="s">
        <v>1669</v>
      </c>
      <c r="T14" s="439" t="s">
        <v>1669</v>
      </c>
      <c r="U14" s="3"/>
      <c r="V14" s="3" t="s">
        <v>1664</v>
      </c>
      <c r="W14" s="3"/>
      <c r="X14" s="3"/>
      <c r="Y14" s="3"/>
      <c r="Z14" s="3" t="s">
        <v>1740</v>
      </c>
      <c r="AA14" s="3"/>
      <c r="AB14" s="3"/>
      <c r="AC14" s="450" t="s">
        <v>1670</v>
      </c>
      <c r="AD14" s="439" t="s">
        <v>1670</v>
      </c>
      <c r="AE14" s="449" t="s">
        <v>1671</v>
      </c>
      <c r="AF14" s="452" t="s">
        <v>1671</v>
      </c>
      <c r="AH14" s="3"/>
      <c r="AJ14" s="450" t="s">
        <v>440</v>
      </c>
      <c r="AK14" s="439" t="s">
        <v>440</v>
      </c>
      <c r="AL14" s="450" t="s">
        <v>1649</v>
      </c>
      <c r="AM14" s="439" t="s">
        <v>1649</v>
      </c>
    </row>
    <row r="15" spans="1:39">
      <c r="B15" s="447" t="s">
        <v>1672</v>
      </c>
      <c r="C15" s="439" t="s">
        <v>1672</v>
      </c>
      <c r="D15" s="447" t="s">
        <v>1673</v>
      </c>
      <c r="E15" s="439" t="s">
        <v>1673</v>
      </c>
      <c r="F15" s="2" t="s">
        <v>1640</v>
      </c>
      <c r="K15" s="448"/>
      <c r="L15" s="3" t="s">
        <v>1685</v>
      </c>
      <c r="M15" s="3"/>
      <c r="N15" s="3"/>
      <c r="O15" s="3"/>
      <c r="P15" s="3"/>
      <c r="Q15" s="3"/>
      <c r="R15" s="3" t="s">
        <v>1771</v>
      </c>
      <c r="S15" s="450" t="s">
        <v>1674</v>
      </c>
      <c r="T15" s="439" t="s">
        <v>1674</v>
      </c>
      <c r="U15" s="3"/>
      <c r="V15" s="3" t="s">
        <v>1670</v>
      </c>
      <c r="W15" s="3"/>
      <c r="X15" s="3"/>
      <c r="Y15" s="3"/>
      <c r="Z15" s="3"/>
      <c r="AA15" s="3"/>
      <c r="AB15" s="3"/>
      <c r="AC15" s="450" t="s">
        <v>1675</v>
      </c>
      <c r="AD15" s="439" t="s">
        <v>1675</v>
      </c>
      <c r="AE15" s="449" t="s">
        <v>1676</v>
      </c>
      <c r="AF15" s="452" t="s">
        <v>1676</v>
      </c>
      <c r="AH15" s="3"/>
      <c r="AJ15" s="450" t="s">
        <v>1653</v>
      </c>
      <c r="AK15" s="439" t="s">
        <v>1653</v>
      </c>
      <c r="AL15" s="450" t="s">
        <v>1654</v>
      </c>
      <c r="AM15" s="439" t="s">
        <v>1654</v>
      </c>
    </row>
    <row r="16" spans="1:39">
      <c r="B16" s="447" t="s">
        <v>1677</v>
      </c>
      <c r="C16" s="439" t="s">
        <v>1677</v>
      </c>
      <c r="D16" s="447" t="s">
        <v>1678</v>
      </c>
      <c r="E16" s="439" t="s">
        <v>1678</v>
      </c>
      <c r="F16" s="2" t="s">
        <v>1640</v>
      </c>
      <c r="K16" s="448"/>
      <c r="L16" s="3" t="s">
        <v>1679</v>
      </c>
      <c r="M16" s="3"/>
      <c r="N16" s="3"/>
      <c r="O16" s="3"/>
      <c r="P16" s="3"/>
      <c r="Q16" s="3"/>
      <c r="R16" s="3" t="s">
        <v>1772</v>
      </c>
      <c r="S16" s="450" t="s">
        <v>1668</v>
      </c>
      <c r="T16" s="439" t="s">
        <v>1668</v>
      </c>
      <c r="V16" s="2" t="s">
        <v>1675</v>
      </c>
      <c r="AB16" s="3"/>
      <c r="AC16" s="450" t="s">
        <v>1680</v>
      </c>
      <c r="AD16" s="439" t="s">
        <v>1680</v>
      </c>
      <c r="AE16" s="449" t="s">
        <v>1681</v>
      </c>
      <c r="AF16" s="452" t="s">
        <v>1681</v>
      </c>
      <c r="AH16" s="3"/>
      <c r="AJ16" s="450" t="s">
        <v>1658</v>
      </c>
      <c r="AK16" s="439" t="s">
        <v>1658</v>
      </c>
      <c r="AL16" s="450" t="s">
        <v>1659</v>
      </c>
      <c r="AM16" s="439" t="s">
        <v>1659</v>
      </c>
    </row>
    <row r="17" spans="2:39" ht="16.5" thickBot="1">
      <c r="B17" s="447" t="s">
        <v>1682</v>
      </c>
      <c r="C17" s="439" t="s">
        <v>1682</v>
      </c>
      <c r="D17" s="447" t="s">
        <v>1683</v>
      </c>
      <c r="E17" s="439" t="s">
        <v>1683</v>
      </c>
      <c r="F17" s="2" t="s">
        <v>1640</v>
      </c>
      <c r="K17" s="448"/>
      <c r="L17" s="3" t="s">
        <v>1684</v>
      </c>
      <c r="M17" s="3"/>
      <c r="N17" s="3"/>
      <c r="O17" s="3"/>
      <c r="P17" s="3"/>
      <c r="Q17" s="3"/>
      <c r="R17" s="3" t="s">
        <v>1773</v>
      </c>
      <c r="S17" s="450" t="s">
        <v>1685</v>
      </c>
      <c r="T17" s="439" t="s">
        <v>1685</v>
      </c>
      <c r="U17" s="455"/>
      <c r="V17" s="455" t="s">
        <v>1680</v>
      </c>
      <c r="W17" s="455"/>
      <c r="X17" s="455"/>
      <c r="Y17" s="455"/>
      <c r="Z17" s="455"/>
      <c r="AA17" s="455"/>
      <c r="AB17" s="455"/>
      <c r="AC17" s="450" t="s">
        <v>1686</v>
      </c>
      <c r="AD17" s="439" t="s">
        <v>1686</v>
      </c>
      <c r="AE17" s="449" t="s">
        <v>1687</v>
      </c>
      <c r="AF17" s="452" t="s">
        <v>1687</v>
      </c>
      <c r="AH17" s="3"/>
      <c r="AJ17" s="450" t="s">
        <v>1663</v>
      </c>
      <c r="AK17" s="439" t="s">
        <v>1663</v>
      </c>
      <c r="AL17" s="450" t="s">
        <v>1664</v>
      </c>
      <c r="AM17" s="439" t="s">
        <v>1664</v>
      </c>
    </row>
    <row r="18" spans="2:39">
      <c r="B18" s="447" t="s">
        <v>1688</v>
      </c>
      <c r="C18" s="439" t="s">
        <v>1688</v>
      </c>
      <c r="D18" s="447" t="s">
        <v>1689</v>
      </c>
      <c r="E18" s="439" t="s">
        <v>1689</v>
      </c>
      <c r="F18" s="2" t="s">
        <v>1640</v>
      </c>
      <c r="K18" s="448"/>
      <c r="L18" s="3" t="s">
        <v>1700</v>
      </c>
      <c r="M18" s="3"/>
      <c r="N18" s="3"/>
      <c r="O18" s="3"/>
      <c r="P18" s="3"/>
      <c r="Q18" s="3"/>
      <c r="R18" s="3" t="s">
        <v>1759</v>
      </c>
      <c r="S18" s="450" t="s">
        <v>1679</v>
      </c>
      <c r="T18" s="439" t="s">
        <v>1679</v>
      </c>
      <c r="AC18" s="450" t="s">
        <v>1690</v>
      </c>
      <c r="AD18" s="439" t="s">
        <v>1690</v>
      </c>
      <c r="AE18" s="449" t="s">
        <v>1691</v>
      </c>
      <c r="AF18" s="452" t="s">
        <v>1691</v>
      </c>
      <c r="AH18" s="3"/>
      <c r="AJ18" s="450" t="s">
        <v>1669</v>
      </c>
      <c r="AK18" s="439" t="s">
        <v>1669</v>
      </c>
      <c r="AL18" s="450" t="s">
        <v>1670</v>
      </c>
      <c r="AM18" s="439" t="s">
        <v>1670</v>
      </c>
    </row>
    <row r="19" spans="2:39">
      <c r="B19" s="447" t="s">
        <v>1692</v>
      </c>
      <c r="C19" s="439" t="s">
        <v>1692</v>
      </c>
      <c r="D19" s="447" t="s">
        <v>1693</v>
      </c>
      <c r="E19" s="439" t="s">
        <v>1693</v>
      </c>
      <c r="F19" s="2" t="s">
        <v>1640</v>
      </c>
      <c r="K19" s="448"/>
      <c r="L19" s="3" t="s">
        <v>1694</v>
      </c>
      <c r="M19" s="3"/>
      <c r="N19" s="3"/>
      <c r="O19" s="3"/>
      <c r="P19" s="3"/>
      <c r="Q19" s="3"/>
      <c r="R19" s="3" t="s">
        <v>1774</v>
      </c>
      <c r="S19" s="450" t="s">
        <v>1684</v>
      </c>
      <c r="T19" s="439" t="s">
        <v>1684</v>
      </c>
      <c r="AC19" s="450" t="s">
        <v>1695</v>
      </c>
      <c r="AD19" s="439" t="s">
        <v>1695</v>
      </c>
      <c r="AE19" s="449" t="s">
        <v>1696</v>
      </c>
      <c r="AF19" s="452" t="s">
        <v>1696</v>
      </c>
      <c r="AH19" s="3"/>
      <c r="AJ19" s="450" t="s">
        <v>1674</v>
      </c>
      <c r="AK19" s="439" t="s">
        <v>1674</v>
      </c>
      <c r="AL19" s="450" t="s">
        <v>1675</v>
      </c>
      <c r="AM19" s="439" t="s">
        <v>1675</v>
      </c>
    </row>
    <row r="20" spans="2:39">
      <c r="B20" s="447" t="s">
        <v>1697</v>
      </c>
      <c r="C20" s="439" t="s">
        <v>1697</v>
      </c>
      <c r="D20" s="447" t="s">
        <v>1698</v>
      </c>
      <c r="E20" s="439" t="s">
        <v>1698</v>
      </c>
      <c r="F20" s="2" t="s">
        <v>1640</v>
      </c>
      <c r="K20" s="448"/>
      <c r="L20" s="3" t="s">
        <v>1699</v>
      </c>
      <c r="M20" s="3"/>
      <c r="N20" s="3"/>
      <c r="O20" s="3"/>
      <c r="P20" s="3"/>
      <c r="Q20" s="3"/>
      <c r="R20" s="3" t="s">
        <v>1775</v>
      </c>
      <c r="S20" s="450" t="s">
        <v>1700</v>
      </c>
      <c r="T20" s="439" t="s">
        <v>1700</v>
      </c>
      <c r="AC20" s="450" t="s">
        <v>1701</v>
      </c>
      <c r="AD20" s="439" t="s">
        <v>1701</v>
      </c>
      <c r="AE20" s="449" t="s">
        <v>1702</v>
      </c>
      <c r="AF20" s="452" t="s">
        <v>1702</v>
      </c>
      <c r="AH20" s="3"/>
      <c r="AJ20" s="450" t="s">
        <v>1668</v>
      </c>
      <c r="AK20" s="439" t="s">
        <v>1668</v>
      </c>
      <c r="AL20" s="450" t="s">
        <v>1680</v>
      </c>
      <c r="AM20" s="439" t="s">
        <v>1680</v>
      </c>
    </row>
    <row r="21" spans="2:39" ht="16.5" thickBot="1">
      <c r="B21" s="447" t="s">
        <v>1703</v>
      </c>
      <c r="C21" s="439" t="s">
        <v>1703</v>
      </c>
      <c r="D21" s="447" t="s">
        <v>1704</v>
      </c>
      <c r="E21" s="439" t="s">
        <v>1704</v>
      </c>
      <c r="F21" s="2" t="s">
        <v>1640</v>
      </c>
      <c r="K21" s="459" t="s">
        <v>1424</v>
      </c>
      <c r="L21" s="3" t="s">
        <v>1705</v>
      </c>
      <c r="M21" s="3"/>
      <c r="N21" s="3"/>
      <c r="O21" s="3"/>
      <c r="P21" s="3"/>
      <c r="Q21" s="3"/>
      <c r="R21" s="3" t="s">
        <v>1776</v>
      </c>
      <c r="S21" s="450" t="s">
        <v>1694</v>
      </c>
      <c r="T21" s="439" t="s">
        <v>1694</v>
      </c>
      <c r="AC21" s="450" t="s">
        <v>1706</v>
      </c>
      <c r="AD21" s="439" t="s">
        <v>1706</v>
      </c>
      <c r="AE21" s="453" t="s">
        <v>1707</v>
      </c>
      <c r="AF21" s="460" t="s">
        <v>1707</v>
      </c>
      <c r="AH21" s="3"/>
      <c r="AJ21" s="450" t="s">
        <v>1685</v>
      </c>
      <c r="AK21" s="439" t="s">
        <v>1685</v>
      </c>
      <c r="AL21" s="450" t="s">
        <v>2313</v>
      </c>
      <c r="AM21" s="439"/>
    </row>
    <row r="22" spans="2:39">
      <c r="B22" s="447" t="s">
        <v>1708</v>
      </c>
      <c r="C22" s="439" t="s">
        <v>1708</v>
      </c>
      <c r="D22" s="447" t="s">
        <v>1709</v>
      </c>
      <c r="E22" s="439" t="s">
        <v>1709</v>
      </c>
      <c r="F22" s="2" t="s">
        <v>1640</v>
      </c>
      <c r="K22" s="448"/>
      <c r="L22" s="3" t="s">
        <v>1710</v>
      </c>
      <c r="M22" s="3"/>
      <c r="N22" s="3"/>
      <c r="O22" s="3"/>
      <c r="P22" s="3"/>
      <c r="Q22" s="3"/>
      <c r="R22" s="3" t="s">
        <v>1777</v>
      </c>
      <c r="S22" s="450" t="s">
        <v>1699</v>
      </c>
      <c r="T22" s="439" t="s">
        <v>1699</v>
      </c>
      <c r="AC22" s="450" t="s">
        <v>1711</v>
      </c>
      <c r="AD22" s="439" t="s">
        <v>1711</v>
      </c>
      <c r="AJ22" s="450" t="s">
        <v>1679</v>
      </c>
      <c r="AK22" s="439" t="s">
        <v>1679</v>
      </c>
      <c r="AL22" s="795" t="s">
        <v>3006</v>
      </c>
      <c r="AM22" s="438"/>
    </row>
    <row r="23" spans="2:39">
      <c r="B23" s="447" t="s">
        <v>1712</v>
      </c>
      <c r="C23" s="439" t="s">
        <v>1712</v>
      </c>
      <c r="D23" s="447" t="s">
        <v>1713</v>
      </c>
      <c r="E23" s="439" t="s">
        <v>1713</v>
      </c>
      <c r="F23" s="2" t="s">
        <v>1640</v>
      </c>
      <c r="K23" s="448"/>
      <c r="L23" s="3" t="s">
        <v>1714</v>
      </c>
      <c r="M23" s="3"/>
      <c r="N23" s="3"/>
      <c r="O23" s="3"/>
      <c r="P23" s="3"/>
      <c r="Q23" s="3"/>
      <c r="R23" s="3"/>
      <c r="S23" s="450" t="s">
        <v>1705</v>
      </c>
      <c r="T23" s="439" t="s">
        <v>1705</v>
      </c>
      <c r="AC23" s="450" t="s">
        <v>1715</v>
      </c>
      <c r="AD23" s="439" t="s">
        <v>1715</v>
      </c>
      <c r="AJ23" s="450" t="s">
        <v>1684</v>
      </c>
      <c r="AK23" s="439" t="s">
        <v>1684</v>
      </c>
      <c r="AL23" s="450" t="s">
        <v>1686</v>
      </c>
      <c r="AM23" s="439" t="s">
        <v>1686</v>
      </c>
    </row>
    <row r="24" spans="2:39">
      <c r="B24" s="447" t="s">
        <v>1716</v>
      </c>
      <c r="C24" s="439" t="s">
        <v>1716</v>
      </c>
      <c r="D24" s="447" t="s">
        <v>1717</v>
      </c>
      <c r="E24" s="439" t="s">
        <v>1717</v>
      </c>
      <c r="F24" s="2" t="s">
        <v>1640</v>
      </c>
      <c r="K24" s="448"/>
      <c r="L24" s="3" t="s">
        <v>1718</v>
      </c>
      <c r="M24" s="3"/>
      <c r="N24" s="3"/>
      <c r="O24" s="3"/>
      <c r="P24" s="3"/>
      <c r="Q24" s="3"/>
      <c r="R24" s="3"/>
      <c r="S24" s="450" t="s">
        <v>1710</v>
      </c>
      <c r="T24" s="439" t="s">
        <v>1710</v>
      </c>
      <c r="AC24" s="450" t="s">
        <v>1719</v>
      </c>
      <c r="AD24" s="439" t="s">
        <v>1719</v>
      </c>
      <c r="AJ24" s="450" t="s">
        <v>1700</v>
      </c>
      <c r="AK24" s="439" t="s">
        <v>1700</v>
      </c>
      <c r="AL24" s="450" t="s">
        <v>1690</v>
      </c>
      <c r="AM24" s="439" t="s">
        <v>1690</v>
      </c>
    </row>
    <row r="25" spans="2:39" ht="16.5" thickBot="1">
      <c r="B25" s="447" t="s">
        <v>1720</v>
      </c>
      <c r="C25" s="439" t="s">
        <v>1720</v>
      </c>
      <c r="D25" s="447" t="s">
        <v>1721</v>
      </c>
      <c r="E25" s="439" t="s">
        <v>1721</v>
      </c>
      <c r="F25" s="2" t="s">
        <v>1640</v>
      </c>
      <c r="K25" s="448"/>
      <c r="L25" s="3" t="s">
        <v>1722</v>
      </c>
      <c r="M25" s="3"/>
      <c r="N25" s="3"/>
      <c r="O25" s="3"/>
      <c r="P25" s="3"/>
      <c r="Q25" s="3"/>
      <c r="R25" s="3"/>
      <c r="S25" s="450" t="s">
        <v>1714</v>
      </c>
      <c r="T25" s="439" t="s">
        <v>1714</v>
      </c>
      <c r="AC25" s="450" t="s">
        <v>1723</v>
      </c>
      <c r="AD25" s="439" t="s">
        <v>1723</v>
      </c>
      <c r="AJ25" s="450" t="s">
        <v>1694</v>
      </c>
      <c r="AK25" s="439" t="s">
        <v>1694</v>
      </c>
      <c r="AL25" s="450" t="s">
        <v>2313</v>
      </c>
      <c r="AM25" s="439"/>
    </row>
    <row r="26" spans="2:39">
      <c r="B26" s="447" t="s">
        <v>1725</v>
      </c>
      <c r="C26" s="439" t="s">
        <v>1725</v>
      </c>
      <c r="D26" s="447" t="s">
        <v>1726</v>
      </c>
      <c r="E26" s="439" t="s">
        <v>1726</v>
      </c>
      <c r="F26" s="2" t="s">
        <v>1640</v>
      </c>
      <c r="K26" s="448"/>
      <c r="L26" s="3" t="s">
        <v>1732</v>
      </c>
      <c r="M26" s="3"/>
      <c r="N26" s="3"/>
      <c r="O26" s="3"/>
      <c r="P26" s="3"/>
      <c r="Q26" s="3"/>
      <c r="R26" s="3"/>
      <c r="S26" s="450" t="s">
        <v>1718</v>
      </c>
      <c r="T26" s="439" t="s">
        <v>1718</v>
      </c>
      <c r="AC26" s="450" t="s">
        <v>1727</v>
      </c>
      <c r="AD26" s="439" t="s">
        <v>1727</v>
      </c>
      <c r="AJ26" s="450" t="s">
        <v>1699</v>
      </c>
      <c r="AK26" s="439" t="s">
        <v>1699</v>
      </c>
      <c r="AL26" s="795" t="s">
        <v>3007</v>
      </c>
      <c r="AM26" s="438"/>
    </row>
    <row r="27" spans="2:39" ht="16.5" thickBot="1">
      <c r="B27" s="447" t="s">
        <v>1728</v>
      </c>
      <c r="C27" s="439" t="s">
        <v>1728</v>
      </c>
      <c r="D27" s="454" t="s">
        <v>1729</v>
      </c>
      <c r="E27" s="461" t="s">
        <v>1729</v>
      </c>
      <c r="F27" s="2" t="s">
        <v>1640</v>
      </c>
      <c r="K27" s="457"/>
      <c r="L27" s="455" t="s">
        <v>1736</v>
      </c>
      <c r="M27" s="455"/>
      <c r="N27" s="455"/>
      <c r="O27" s="455"/>
      <c r="P27" s="455"/>
      <c r="Q27" s="455"/>
      <c r="R27" s="455"/>
      <c r="S27" s="450" t="s">
        <v>1722</v>
      </c>
      <c r="T27" s="439" t="s">
        <v>1722</v>
      </c>
      <c r="AC27" s="450" t="s">
        <v>1730</v>
      </c>
      <c r="AD27" s="439" t="s">
        <v>1730</v>
      </c>
      <c r="AJ27" s="450" t="s">
        <v>1705</v>
      </c>
      <c r="AK27" s="439" t="s">
        <v>1705</v>
      </c>
      <c r="AL27" s="450" t="s">
        <v>1695</v>
      </c>
      <c r="AM27" s="439" t="s">
        <v>1695</v>
      </c>
    </row>
    <row r="28" spans="2:39" ht="16.5" thickBot="1">
      <c r="B28" s="447" t="s">
        <v>1731</v>
      </c>
      <c r="C28" s="439" t="s">
        <v>1731</v>
      </c>
      <c r="D28" s="2" t="s">
        <v>1640</v>
      </c>
      <c r="F28" s="2" t="s">
        <v>1640</v>
      </c>
      <c r="S28" s="450" t="s">
        <v>1732</v>
      </c>
      <c r="T28" s="439" t="s">
        <v>1732</v>
      </c>
      <c r="AC28" s="450" t="s">
        <v>1733</v>
      </c>
      <c r="AD28" s="439" t="s">
        <v>1733</v>
      </c>
      <c r="AJ28" s="450" t="s">
        <v>1710</v>
      </c>
      <c r="AK28" s="439" t="s">
        <v>1710</v>
      </c>
      <c r="AL28" s="450" t="s">
        <v>2313</v>
      </c>
      <c r="AM28" s="439"/>
    </row>
    <row r="29" spans="2:39">
      <c r="B29" s="447" t="s">
        <v>1735</v>
      </c>
      <c r="C29" s="439" t="s">
        <v>1735</v>
      </c>
      <c r="D29" s="2" t="s">
        <v>1640</v>
      </c>
      <c r="S29" s="450" t="s">
        <v>1736</v>
      </c>
      <c r="T29" s="439" t="s">
        <v>1736</v>
      </c>
      <c r="AC29" s="450" t="s">
        <v>1737</v>
      </c>
      <c r="AD29" s="439" t="s">
        <v>1737</v>
      </c>
      <c r="AJ29" s="450" t="s">
        <v>1714</v>
      </c>
      <c r="AK29" s="439" t="s">
        <v>1714</v>
      </c>
      <c r="AL29" s="795" t="s">
        <v>3008</v>
      </c>
      <c r="AM29" s="438"/>
    </row>
    <row r="30" spans="2:39" ht="16.5" thickBot="1">
      <c r="B30" s="447" t="s">
        <v>1738</v>
      </c>
      <c r="C30" s="439" t="s">
        <v>1738</v>
      </c>
      <c r="D30" s="2" t="s">
        <v>1640</v>
      </c>
      <c r="S30" s="450" t="s">
        <v>1739</v>
      </c>
      <c r="T30" s="439" t="s">
        <v>1739</v>
      </c>
      <c r="AC30" s="458" t="s">
        <v>1740</v>
      </c>
      <c r="AD30" s="461" t="s">
        <v>1740</v>
      </c>
      <c r="AJ30" s="450" t="s">
        <v>1718</v>
      </c>
      <c r="AK30" s="439" t="s">
        <v>1718</v>
      </c>
      <c r="AL30" s="450" t="s">
        <v>1701</v>
      </c>
      <c r="AM30" s="439" t="s">
        <v>1701</v>
      </c>
    </row>
    <row r="31" spans="2:39" ht="16.5" thickBot="1">
      <c r="B31" s="447" t="s">
        <v>1741</v>
      </c>
      <c r="C31" s="439" t="s">
        <v>1741</v>
      </c>
      <c r="D31" s="2" t="s">
        <v>1640</v>
      </c>
      <c r="S31" s="450" t="s">
        <v>1742</v>
      </c>
      <c r="T31" s="439" t="s">
        <v>1742</v>
      </c>
      <c r="AJ31" s="450" t="s">
        <v>1722</v>
      </c>
      <c r="AK31" s="439" t="s">
        <v>1722</v>
      </c>
      <c r="AL31" s="450" t="s">
        <v>2313</v>
      </c>
      <c r="AM31" s="439"/>
    </row>
    <row r="32" spans="2:39">
      <c r="B32" s="447" t="s">
        <v>1743</v>
      </c>
      <c r="C32" s="439" t="s">
        <v>1743</v>
      </c>
      <c r="D32" s="2" t="s">
        <v>1640</v>
      </c>
      <c r="S32" s="450" t="s">
        <v>1603</v>
      </c>
      <c r="T32" s="439" t="s">
        <v>1603</v>
      </c>
      <c r="AJ32" s="450" t="s">
        <v>1732</v>
      </c>
      <c r="AK32" s="439" t="s">
        <v>1732</v>
      </c>
      <c r="AL32" s="795" t="s">
        <v>3009</v>
      </c>
      <c r="AM32" s="438"/>
    </row>
    <row r="33" spans="2:39">
      <c r="B33" s="447" t="s">
        <v>1744</v>
      </c>
      <c r="C33" s="439" t="s">
        <v>1744</v>
      </c>
      <c r="D33" s="2" t="s">
        <v>1640</v>
      </c>
      <c r="S33" s="450" t="s">
        <v>1604</v>
      </c>
      <c r="T33" s="439" t="s">
        <v>1604</v>
      </c>
      <c r="AJ33" s="450" t="s">
        <v>1736</v>
      </c>
      <c r="AK33" s="439" t="s">
        <v>1736</v>
      </c>
      <c r="AL33" s="450" t="s">
        <v>1706</v>
      </c>
      <c r="AM33" s="439" t="s">
        <v>1706</v>
      </c>
    </row>
    <row r="34" spans="2:39" ht="16.5" thickBot="1">
      <c r="B34" s="447" t="s">
        <v>1745</v>
      </c>
      <c r="C34" s="439" t="s">
        <v>1745</v>
      </c>
      <c r="D34" s="2" t="s">
        <v>1640</v>
      </c>
      <c r="S34" s="450" t="s">
        <v>1746</v>
      </c>
      <c r="T34" s="439" t="s">
        <v>1746</v>
      </c>
      <c r="AJ34" s="450" t="s">
        <v>2313</v>
      </c>
      <c r="AK34" s="439"/>
      <c r="AL34" s="450" t="s">
        <v>1711</v>
      </c>
      <c r="AM34" s="439" t="s">
        <v>1711</v>
      </c>
    </row>
    <row r="35" spans="2:39">
      <c r="B35" s="447" t="s">
        <v>1724</v>
      </c>
      <c r="C35" s="439" t="s">
        <v>1724</v>
      </c>
      <c r="D35" s="2" t="s">
        <v>1640</v>
      </c>
      <c r="S35" s="450" t="s">
        <v>1629</v>
      </c>
      <c r="T35" s="439" t="s">
        <v>1629</v>
      </c>
      <c r="AJ35" s="795" t="s">
        <v>3006</v>
      </c>
      <c r="AK35" s="438"/>
      <c r="AL35" s="450" t="s">
        <v>1715</v>
      </c>
      <c r="AM35" s="439" t="s">
        <v>1715</v>
      </c>
    </row>
    <row r="36" spans="2:39">
      <c r="B36" s="447" t="s">
        <v>1747</v>
      </c>
      <c r="C36" s="439" t="s">
        <v>1747</v>
      </c>
      <c r="S36" s="450" t="s">
        <v>1748</v>
      </c>
      <c r="T36" s="439" t="s">
        <v>1748</v>
      </c>
      <c r="AJ36" s="450" t="s">
        <v>1739</v>
      </c>
      <c r="AK36" s="439" t="s">
        <v>1739</v>
      </c>
      <c r="AL36" s="450" t="s">
        <v>1719</v>
      </c>
      <c r="AM36" s="439" t="s">
        <v>1719</v>
      </c>
    </row>
    <row r="37" spans="2:39">
      <c r="B37" s="447" t="s">
        <v>1749</v>
      </c>
      <c r="C37" s="439" t="s">
        <v>1749</v>
      </c>
      <c r="S37" s="450" t="s">
        <v>1750</v>
      </c>
      <c r="T37" s="439" t="s">
        <v>1750</v>
      </c>
      <c r="AJ37" s="450" t="s">
        <v>1742</v>
      </c>
      <c r="AK37" s="439" t="s">
        <v>1742</v>
      </c>
      <c r="AL37" s="450" t="s">
        <v>1723</v>
      </c>
      <c r="AM37" s="439" t="s">
        <v>1723</v>
      </c>
    </row>
    <row r="38" spans="2:39" ht="16.5" thickBot="1">
      <c r="B38" s="454" t="s">
        <v>1751</v>
      </c>
      <c r="C38" s="461" t="s">
        <v>1751</v>
      </c>
      <c r="S38" s="450" t="s">
        <v>1752</v>
      </c>
      <c r="T38" s="439" t="s">
        <v>1752</v>
      </c>
      <c r="AJ38" s="450" t="s">
        <v>2313</v>
      </c>
      <c r="AK38" s="439"/>
      <c r="AL38" s="450" t="s">
        <v>1727</v>
      </c>
      <c r="AM38" s="439" t="s">
        <v>1727</v>
      </c>
    </row>
    <row r="39" spans="2:39">
      <c r="S39" s="450" t="s">
        <v>1753</v>
      </c>
      <c r="T39" s="439" t="s">
        <v>1753</v>
      </c>
      <c r="AJ39" s="795" t="s">
        <v>3007</v>
      </c>
      <c r="AK39" s="438"/>
      <c r="AL39" s="450" t="s">
        <v>1730</v>
      </c>
      <c r="AM39" s="439" t="s">
        <v>1730</v>
      </c>
    </row>
    <row r="40" spans="2:39">
      <c r="S40" s="450" t="s">
        <v>1754</v>
      </c>
      <c r="T40" s="439" t="s">
        <v>1754</v>
      </c>
      <c r="AJ40" s="450" t="s">
        <v>1603</v>
      </c>
      <c r="AK40" s="439" t="s">
        <v>1603</v>
      </c>
      <c r="AL40" s="450" t="s">
        <v>1733</v>
      </c>
      <c r="AM40" s="439" t="s">
        <v>1733</v>
      </c>
    </row>
    <row r="41" spans="2:39" ht="16.5" thickBot="1">
      <c r="S41" s="450" t="s">
        <v>1755</v>
      </c>
      <c r="T41" s="439" t="s">
        <v>1755</v>
      </c>
      <c r="AJ41" s="450" t="s">
        <v>2313</v>
      </c>
      <c r="AK41" s="439"/>
      <c r="AL41" s="450" t="s">
        <v>1737</v>
      </c>
      <c r="AM41" s="439" t="s">
        <v>1737</v>
      </c>
    </row>
    <row r="42" spans="2:39" ht="16.5" thickBot="1">
      <c r="S42" s="450" t="s">
        <v>1756</v>
      </c>
      <c r="T42" s="439" t="s">
        <v>1756</v>
      </c>
      <c r="AJ42" s="795" t="s">
        <v>3008</v>
      </c>
      <c r="AK42" s="438"/>
      <c r="AL42" s="458" t="s">
        <v>1740</v>
      </c>
      <c r="AM42" s="461" t="s">
        <v>1740</v>
      </c>
    </row>
    <row r="43" spans="2:39">
      <c r="S43" s="450" t="s">
        <v>1757</v>
      </c>
      <c r="T43" s="439" t="s">
        <v>1757</v>
      </c>
      <c r="AJ43" s="450" t="s">
        <v>1604</v>
      </c>
      <c r="AK43" s="439" t="s">
        <v>1604</v>
      </c>
    </row>
    <row r="44" spans="2:39" ht="16.5" thickBot="1">
      <c r="S44" s="450" t="s">
        <v>1758</v>
      </c>
      <c r="T44" s="439" t="s">
        <v>1758</v>
      </c>
      <c r="AJ44" s="450" t="s">
        <v>2313</v>
      </c>
      <c r="AK44" s="439"/>
    </row>
    <row r="45" spans="2:39">
      <c r="S45" s="450" t="s">
        <v>1759</v>
      </c>
      <c r="T45" s="439" t="s">
        <v>1759</v>
      </c>
      <c r="AJ45" s="795" t="s">
        <v>3009</v>
      </c>
      <c r="AK45" s="438"/>
    </row>
    <row r="46" spans="2:39">
      <c r="S46" s="450" t="s">
        <v>1760</v>
      </c>
      <c r="T46" s="439" t="s">
        <v>1760</v>
      </c>
      <c r="AJ46" s="450" t="s">
        <v>1746</v>
      </c>
      <c r="AK46" s="439" t="s">
        <v>1746</v>
      </c>
    </row>
    <row r="47" spans="2:39">
      <c r="S47" s="450" t="s">
        <v>1761</v>
      </c>
      <c r="T47" s="439" t="s">
        <v>1761</v>
      </c>
      <c r="AJ47" s="450" t="s">
        <v>1629</v>
      </c>
      <c r="AK47" s="439" t="s">
        <v>1629</v>
      </c>
    </row>
    <row r="48" spans="2:39">
      <c r="S48" s="450" t="s">
        <v>1762</v>
      </c>
      <c r="T48" s="439" t="s">
        <v>1762</v>
      </c>
      <c r="AJ48" s="450" t="s">
        <v>1748</v>
      </c>
      <c r="AK48" s="439" t="s">
        <v>1748</v>
      </c>
    </row>
    <row r="49" spans="19:37">
      <c r="S49" s="450" t="s">
        <v>1763</v>
      </c>
      <c r="T49" s="439" t="s">
        <v>1763</v>
      </c>
      <c r="AJ49" s="450" t="s">
        <v>1750</v>
      </c>
      <c r="AK49" s="439" t="s">
        <v>1750</v>
      </c>
    </row>
    <row r="50" spans="19:37">
      <c r="S50" s="450" t="s">
        <v>1764</v>
      </c>
      <c r="T50" s="439" t="s">
        <v>1764</v>
      </c>
      <c r="AJ50" s="450" t="s">
        <v>1752</v>
      </c>
      <c r="AK50" s="439" t="s">
        <v>1752</v>
      </c>
    </row>
    <row r="51" spans="19:37">
      <c r="S51" s="450" t="s">
        <v>1758</v>
      </c>
      <c r="T51" s="439" t="s">
        <v>1758</v>
      </c>
      <c r="AJ51" s="450" t="s">
        <v>1753</v>
      </c>
      <c r="AK51" s="439" t="s">
        <v>1753</v>
      </c>
    </row>
    <row r="52" spans="19:37">
      <c r="S52" s="450" t="s">
        <v>1765</v>
      </c>
      <c r="T52" s="439" t="s">
        <v>1765</v>
      </c>
      <c r="AJ52" s="450" t="s">
        <v>1754</v>
      </c>
      <c r="AK52" s="439" t="s">
        <v>1754</v>
      </c>
    </row>
    <row r="53" spans="19:37">
      <c r="S53" s="450" t="s">
        <v>1766</v>
      </c>
      <c r="T53" s="439" t="s">
        <v>1766</v>
      </c>
      <c r="AJ53" s="450" t="s">
        <v>1755</v>
      </c>
      <c r="AK53" s="439" t="s">
        <v>1755</v>
      </c>
    </row>
    <row r="54" spans="19:37">
      <c r="S54" s="450" t="s">
        <v>1760</v>
      </c>
      <c r="T54" s="439" t="s">
        <v>1760</v>
      </c>
      <c r="AJ54" s="450" t="s">
        <v>1756</v>
      </c>
      <c r="AK54" s="439" t="s">
        <v>1756</v>
      </c>
    </row>
    <row r="55" spans="19:37">
      <c r="S55" s="450" t="s">
        <v>1767</v>
      </c>
      <c r="T55" s="439" t="s">
        <v>1767</v>
      </c>
      <c r="AJ55" s="450" t="s">
        <v>1757</v>
      </c>
      <c r="AK55" s="439" t="s">
        <v>1757</v>
      </c>
    </row>
    <row r="56" spans="19:37" ht="16.5" thickBot="1">
      <c r="S56" s="450" t="s">
        <v>1768</v>
      </c>
      <c r="T56" s="439" t="s">
        <v>1768</v>
      </c>
      <c r="AJ56" s="450" t="s">
        <v>2313</v>
      </c>
      <c r="AK56" s="439"/>
    </row>
    <row r="57" spans="19:37">
      <c r="S57" s="450" t="s">
        <v>1769</v>
      </c>
      <c r="T57" s="439" t="s">
        <v>1769</v>
      </c>
      <c r="AJ57" s="795" t="s">
        <v>3010</v>
      </c>
      <c r="AK57" s="438"/>
    </row>
    <row r="58" spans="19:37">
      <c r="S58" s="450" t="s">
        <v>1770</v>
      </c>
      <c r="T58" s="439" t="s">
        <v>1770</v>
      </c>
      <c r="AJ58" s="450" t="s">
        <v>1758</v>
      </c>
      <c r="AK58" s="439" t="s">
        <v>1758</v>
      </c>
    </row>
    <row r="59" spans="19:37">
      <c r="S59" s="450" t="s">
        <v>1771</v>
      </c>
      <c r="T59" s="439" t="s">
        <v>1771</v>
      </c>
      <c r="AJ59" s="450" t="s">
        <v>1759</v>
      </c>
      <c r="AK59" s="439" t="s">
        <v>1759</v>
      </c>
    </row>
    <row r="60" spans="19:37">
      <c r="S60" s="450" t="s">
        <v>1772</v>
      </c>
      <c r="T60" s="439" t="s">
        <v>1772</v>
      </c>
      <c r="AJ60" s="450" t="s">
        <v>1760</v>
      </c>
      <c r="AK60" s="439" t="s">
        <v>1760</v>
      </c>
    </row>
    <row r="61" spans="19:37">
      <c r="S61" s="450" t="s">
        <v>1773</v>
      </c>
      <c r="T61" s="439" t="s">
        <v>1773</v>
      </c>
      <c r="AJ61" s="450" t="s">
        <v>1761</v>
      </c>
      <c r="AK61" s="439" t="s">
        <v>1761</v>
      </c>
    </row>
    <row r="62" spans="19:37">
      <c r="S62" s="450" t="s">
        <v>1759</v>
      </c>
      <c r="T62" s="439" t="s">
        <v>1759</v>
      </c>
      <c r="AJ62" s="450" t="s">
        <v>1762</v>
      </c>
      <c r="AK62" s="439" t="s">
        <v>1762</v>
      </c>
    </row>
    <row r="63" spans="19:37" ht="16.5" thickBot="1">
      <c r="S63" s="450" t="s">
        <v>1774</v>
      </c>
      <c r="T63" s="439" t="s">
        <v>1774</v>
      </c>
      <c r="AJ63" s="450" t="s">
        <v>2313</v>
      </c>
      <c r="AK63" s="439"/>
    </row>
    <row r="64" spans="19:37">
      <c r="S64" s="450" t="s">
        <v>1775</v>
      </c>
      <c r="T64" s="439" t="s">
        <v>1775</v>
      </c>
      <c r="AJ64" s="795" t="s">
        <v>3011</v>
      </c>
      <c r="AK64" s="438"/>
    </row>
    <row r="65" spans="19:37">
      <c r="S65" s="450" t="s">
        <v>1776</v>
      </c>
      <c r="T65" s="439" t="s">
        <v>1776</v>
      </c>
      <c r="AJ65" s="450" t="s">
        <v>1763</v>
      </c>
      <c r="AK65" s="439" t="s">
        <v>1763</v>
      </c>
    </row>
    <row r="66" spans="19:37" ht="16.5" thickBot="1">
      <c r="S66" s="458" t="s">
        <v>1777</v>
      </c>
      <c r="T66" s="461" t="s">
        <v>1777</v>
      </c>
      <c r="AJ66" s="450" t="s">
        <v>1764</v>
      </c>
      <c r="AK66" s="439" t="s">
        <v>1764</v>
      </c>
    </row>
    <row r="67" spans="19:37">
      <c r="AJ67" s="450" t="s">
        <v>1758</v>
      </c>
      <c r="AK67" s="439" t="s">
        <v>1758</v>
      </c>
    </row>
    <row r="68" spans="19:37">
      <c r="AJ68" s="450" t="s">
        <v>1765</v>
      </c>
      <c r="AK68" s="439" t="s">
        <v>1765</v>
      </c>
    </row>
    <row r="69" spans="19:37">
      <c r="AJ69" s="450" t="s">
        <v>1766</v>
      </c>
      <c r="AK69" s="439" t="s">
        <v>1766</v>
      </c>
    </row>
    <row r="70" spans="19:37">
      <c r="AJ70" s="450" t="s">
        <v>1760</v>
      </c>
      <c r="AK70" s="439" t="s">
        <v>1760</v>
      </c>
    </row>
    <row r="71" spans="19:37">
      <c r="AJ71" s="450" t="s">
        <v>1767</v>
      </c>
      <c r="AK71" s="439" t="s">
        <v>1767</v>
      </c>
    </row>
    <row r="72" spans="19:37">
      <c r="AJ72" s="450" t="s">
        <v>1768</v>
      </c>
      <c r="AK72" s="439" t="s">
        <v>1768</v>
      </c>
    </row>
    <row r="73" spans="19:37">
      <c r="AJ73" s="450" t="s">
        <v>1769</v>
      </c>
      <c r="AK73" s="439" t="s">
        <v>1769</v>
      </c>
    </row>
    <row r="74" spans="19:37">
      <c r="AJ74" s="450" t="s">
        <v>1770</v>
      </c>
      <c r="AK74" s="439" t="s">
        <v>1770</v>
      </c>
    </row>
    <row r="75" spans="19:37">
      <c r="AJ75" s="450" t="s">
        <v>1771</v>
      </c>
      <c r="AK75" s="439" t="s">
        <v>1771</v>
      </c>
    </row>
    <row r="76" spans="19:37">
      <c r="AJ76" s="450" t="s">
        <v>1772</v>
      </c>
      <c r="AK76" s="439" t="s">
        <v>1772</v>
      </c>
    </row>
    <row r="77" spans="19:37">
      <c r="AJ77" s="450" t="s">
        <v>1773</v>
      </c>
      <c r="AK77" s="439" t="s">
        <v>1773</v>
      </c>
    </row>
    <row r="78" spans="19:37">
      <c r="AJ78" s="450" t="s">
        <v>1759</v>
      </c>
      <c r="AK78" s="439" t="s">
        <v>1759</v>
      </c>
    </row>
    <row r="79" spans="19:37">
      <c r="AJ79" s="450" t="s">
        <v>1774</v>
      </c>
      <c r="AK79" s="439" t="s">
        <v>1774</v>
      </c>
    </row>
    <row r="80" spans="19:37">
      <c r="AJ80" s="450" t="s">
        <v>1775</v>
      </c>
      <c r="AK80" s="439" t="s">
        <v>1775</v>
      </c>
    </row>
    <row r="81" spans="36:37">
      <c r="AJ81" s="450" t="s">
        <v>1776</v>
      </c>
      <c r="AK81" s="439" t="s">
        <v>1776</v>
      </c>
    </row>
    <row r="82" spans="36:37" ht="16.5" thickBot="1">
      <c r="AJ82" s="458" t="s">
        <v>1777</v>
      </c>
      <c r="AK82" s="461" t="s">
        <v>1777</v>
      </c>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A5FD0D8A-FDA7-48FA-A050-FB0FDF0002D3}">
            <xm:f>OR('C:\ZDW-KOE\ZDOS\Org, IT &amp; Support\Artikeldatenblatt\AP\V4_02.2020\EN\[REWE_Group_Artikeldatenblatt_V02-2020_EN_blanko.xlsx]Add. information private labels'!#REF!="",'C:\ZDW-KOE\ZDOS\Org, IT &amp; Support\Artikeldatenblatt\AP\V4_02.2020\EN\[REWE_Group_Artikeldatenblatt_V02-2020_EN_blanko.xlsx]Add. information private labels'!#REF!=$AE$3)</xm:f>
            <x14:dxf/>
          </x14:cfRule>
          <xm:sqref>D47:H47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14AD-6EC8-448B-9F8B-A8F7EB59501A}">
  <sheetPr>
    <tabColor rgb="FFFFFF00"/>
    <pageSetUpPr fitToPage="1"/>
  </sheetPr>
  <dimension ref="A1:DV81"/>
  <sheetViews>
    <sheetView showGridLines="0" topLeftCell="A25" zoomScaleNormal="100" workbookViewId="0">
      <selection activeCell="B26" sqref="B26:D26"/>
    </sheetView>
  </sheetViews>
  <sheetFormatPr defaultColWidth="11" defaultRowHeight="14.25"/>
  <cols>
    <col min="1" max="1" width="30.375" customWidth="1"/>
    <col min="2" max="2" width="21.375" customWidth="1"/>
    <col min="3" max="3" width="14.625" customWidth="1"/>
    <col min="4" max="4" width="2.625" customWidth="1"/>
    <col min="5" max="5" width="28.375" customWidth="1"/>
    <col min="6" max="6" width="26.625" customWidth="1"/>
    <col min="7" max="7" width="9.625" customWidth="1"/>
    <col min="8" max="8" width="2.375" customWidth="1"/>
    <col min="9" max="9" width="27.7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36" ht="16.5" hidden="1" thickBot="1">
      <c r="A1" s="1287" t="s">
        <v>1565</v>
      </c>
      <c r="B1" s="1288"/>
      <c r="C1" s="1288"/>
      <c r="D1" s="1288"/>
      <c r="E1" s="1288"/>
      <c r="F1" s="1288"/>
      <c r="G1" s="1288"/>
      <c r="H1" s="1288"/>
      <c r="I1" s="1288"/>
      <c r="J1" s="1288"/>
      <c r="K1" s="1288"/>
      <c r="L1" s="1289"/>
    </row>
    <row r="2" spans="1:36" ht="16.5" hidden="1" thickBot="1">
      <c r="A2" s="462" t="s">
        <v>1791</v>
      </c>
      <c r="B2" s="1295"/>
      <c r="C2" s="1296"/>
      <c r="D2" s="1296"/>
      <c r="E2" s="1296"/>
      <c r="F2" s="1296"/>
      <c r="G2" s="1296"/>
      <c r="H2" s="1296"/>
      <c r="I2" s="1296"/>
      <c r="J2" s="1296"/>
      <c r="K2" s="1296"/>
      <c r="L2" s="1297"/>
    </row>
    <row r="3" spans="1:36" ht="16.5" hidden="1" thickBot="1">
      <c r="A3" s="1298" t="s">
        <v>1902</v>
      </c>
      <c r="B3" s="1299"/>
      <c r="C3" s="1299"/>
      <c r="D3" s="1299"/>
      <c r="E3" s="1299"/>
      <c r="F3" s="1300"/>
      <c r="G3" s="1301" t="s">
        <v>1903</v>
      </c>
      <c r="H3" s="1302"/>
      <c r="I3" s="1302"/>
      <c r="J3" s="1302"/>
      <c r="K3" s="1302"/>
      <c r="L3" s="1302"/>
    </row>
    <row r="4" spans="1:36" ht="16.5" hidden="1" thickBot="1">
      <c r="A4" s="1303" t="s">
        <v>1941</v>
      </c>
      <c r="B4" s="1304"/>
      <c r="C4" s="1304"/>
      <c r="D4" s="1304"/>
      <c r="E4" s="1304"/>
      <c r="F4" s="1305"/>
      <c r="G4" s="1303" t="s">
        <v>1942</v>
      </c>
      <c r="H4" s="1304"/>
      <c r="I4" s="1304"/>
      <c r="J4" s="1304"/>
      <c r="K4" s="1304"/>
      <c r="L4" s="1305"/>
    </row>
    <row r="5" spans="1:36" ht="15.75" hidden="1">
      <c r="A5" s="508" t="s">
        <v>1945</v>
      </c>
      <c r="B5" s="1306"/>
      <c r="C5" s="1306"/>
      <c r="D5" s="1306"/>
      <c r="E5" s="1306"/>
      <c r="F5" s="1307"/>
      <c r="G5" s="1308" t="s">
        <v>1945</v>
      </c>
      <c r="H5" s="1309"/>
      <c r="I5" s="1306"/>
      <c r="J5" s="1306"/>
      <c r="K5" s="1306"/>
      <c r="L5" s="1307"/>
    </row>
    <row r="6" spans="1:36" ht="15.75" hidden="1">
      <c r="A6" s="509" t="s">
        <v>1946</v>
      </c>
      <c r="B6" s="1290"/>
      <c r="C6" s="1290"/>
      <c r="D6" s="1290"/>
      <c r="E6" s="1290"/>
      <c r="F6" s="1291"/>
      <c r="G6" s="1292" t="s">
        <v>1947</v>
      </c>
      <c r="H6" s="1293"/>
      <c r="I6" s="1290"/>
      <c r="J6" s="1290"/>
      <c r="K6" s="1290"/>
      <c r="L6" s="1291"/>
    </row>
    <row r="7" spans="1:36" ht="15.75" hidden="1">
      <c r="A7" s="509" t="s">
        <v>1948</v>
      </c>
      <c r="B7" s="1294" t="s">
        <v>1567</v>
      </c>
      <c r="C7" s="1294"/>
      <c r="D7" s="1294"/>
      <c r="E7" s="510" t="s">
        <v>1949</v>
      </c>
      <c r="F7" s="511"/>
      <c r="G7" s="1292" t="s">
        <v>1950</v>
      </c>
      <c r="H7" s="1293"/>
      <c r="I7" s="1290"/>
      <c r="J7" s="1290"/>
      <c r="K7" s="1290"/>
      <c r="L7" s="1291"/>
    </row>
    <row r="8" spans="1:36" ht="16.5" hidden="1" thickBot="1">
      <c r="A8" s="512" t="s">
        <v>1951</v>
      </c>
      <c r="B8" s="1310" t="s">
        <v>1567</v>
      </c>
      <c r="C8" s="1310"/>
      <c r="D8" s="1310"/>
      <c r="E8" s="513" t="s">
        <v>1949</v>
      </c>
      <c r="F8" s="514"/>
      <c r="G8" s="1311" t="s">
        <v>1946</v>
      </c>
      <c r="H8" s="1312"/>
      <c r="I8" s="1313"/>
      <c r="J8" s="1313"/>
      <c r="K8" s="1313"/>
      <c r="L8" s="1314"/>
    </row>
    <row r="9" spans="1:36" ht="16.5" hidden="1" thickBot="1">
      <c r="A9" s="1303" t="s">
        <v>1952</v>
      </c>
      <c r="B9" s="1304"/>
      <c r="C9" s="1304"/>
      <c r="D9" s="1304"/>
      <c r="E9" s="1304"/>
      <c r="F9" s="1305"/>
      <c r="G9" s="1303" t="s">
        <v>1953</v>
      </c>
      <c r="H9" s="1304"/>
      <c r="I9" s="1304"/>
      <c r="J9" s="1304"/>
      <c r="K9" s="1304"/>
      <c r="L9" s="1305"/>
    </row>
    <row r="10" spans="1:36" ht="15.75" hidden="1">
      <c r="A10" s="508" t="s">
        <v>1945</v>
      </c>
      <c r="B10" s="1306"/>
      <c r="C10" s="1306"/>
      <c r="D10" s="1306"/>
      <c r="E10" s="1306"/>
      <c r="F10" s="1307"/>
      <c r="G10" s="1308" t="s">
        <v>1945</v>
      </c>
      <c r="H10" s="1309"/>
      <c r="I10" s="1306"/>
      <c r="J10" s="1306"/>
      <c r="K10" s="1306"/>
      <c r="L10" s="1307"/>
    </row>
    <row r="11" spans="1:36" ht="15.75" hidden="1">
      <c r="A11" s="509" t="s">
        <v>1946</v>
      </c>
      <c r="B11" s="1290"/>
      <c r="C11" s="1290"/>
      <c r="D11" s="1290"/>
      <c r="E11" s="1290"/>
      <c r="F11" s="1291"/>
      <c r="G11" s="1292" t="s">
        <v>1947</v>
      </c>
      <c r="H11" s="1293"/>
      <c r="I11" s="1290"/>
      <c r="J11" s="1290"/>
      <c r="K11" s="1290"/>
      <c r="L11" s="1291"/>
    </row>
    <row r="12" spans="1:36" ht="15.75" hidden="1">
      <c r="A12" s="509" t="s">
        <v>1948</v>
      </c>
      <c r="B12" s="1294" t="s">
        <v>1567</v>
      </c>
      <c r="C12" s="1294"/>
      <c r="D12" s="1294"/>
      <c r="E12" s="510" t="s">
        <v>1949</v>
      </c>
      <c r="F12" s="511"/>
      <c r="G12" s="1292" t="s">
        <v>1950</v>
      </c>
      <c r="H12" s="1293"/>
      <c r="I12" s="1290"/>
      <c r="J12" s="1290"/>
      <c r="K12" s="1290"/>
      <c r="L12" s="1291"/>
      <c r="AJ12" s="515"/>
    </row>
    <row r="13" spans="1:36" ht="16.5" hidden="1" thickBot="1">
      <c r="A13" s="512" t="s">
        <v>1951</v>
      </c>
      <c r="B13" s="1310" t="s">
        <v>1567</v>
      </c>
      <c r="C13" s="1310"/>
      <c r="D13" s="1310"/>
      <c r="E13" s="513" t="s">
        <v>1949</v>
      </c>
      <c r="F13" s="514"/>
      <c r="G13" s="1315"/>
      <c r="H13" s="1316"/>
      <c r="I13" s="1316"/>
      <c r="J13" s="1316"/>
      <c r="K13" s="1316"/>
      <c r="L13" s="1317"/>
    </row>
    <row r="14" spans="1:36" ht="16.5" hidden="1" thickBot="1">
      <c r="A14" s="1303" t="s">
        <v>1954</v>
      </c>
      <c r="B14" s="1304"/>
      <c r="C14" s="1304"/>
      <c r="D14" s="1304"/>
      <c r="E14" s="1304"/>
      <c r="F14" s="1305"/>
      <c r="G14" s="1303" t="s">
        <v>1955</v>
      </c>
      <c r="H14" s="1304"/>
      <c r="I14" s="1304"/>
      <c r="J14" s="1304"/>
      <c r="K14" s="1304"/>
      <c r="L14" s="1305"/>
    </row>
    <row r="15" spans="1:36" ht="15.75" hidden="1">
      <c r="A15" s="508" t="s">
        <v>1945</v>
      </c>
      <c r="B15" s="1306"/>
      <c r="C15" s="1306"/>
      <c r="D15" s="1306"/>
      <c r="E15" s="1306"/>
      <c r="F15" s="1307"/>
      <c r="G15" s="1308" t="s">
        <v>1945</v>
      </c>
      <c r="H15" s="1309"/>
      <c r="I15" s="1306"/>
      <c r="J15" s="1306"/>
      <c r="K15" s="1306"/>
      <c r="L15" s="1307"/>
    </row>
    <row r="16" spans="1:36" ht="15.75" hidden="1">
      <c r="A16" s="509" t="s">
        <v>1946</v>
      </c>
      <c r="B16" s="1290"/>
      <c r="C16" s="1290"/>
      <c r="D16" s="1290"/>
      <c r="E16" s="1290"/>
      <c r="F16" s="1291"/>
      <c r="G16" s="1292" t="s">
        <v>1947</v>
      </c>
      <c r="H16" s="1293"/>
      <c r="I16" s="1290"/>
      <c r="J16" s="1290"/>
      <c r="K16" s="1290"/>
      <c r="L16" s="1291"/>
    </row>
    <row r="17" spans="1:126" ht="15.75" hidden="1">
      <c r="A17" s="509" t="s">
        <v>1948</v>
      </c>
      <c r="B17" s="1294" t="s">
        <v>1567</v>
      </c>
      <c r="C17" s="1294"/>
      <c r="D17" s="1294"/>
      <c r="E17" s="510" t="s">
        <v>1949</v>
      </c>
      <c r="F17" s="511"/>
      <c r="G17" s="1292" t="s">
        <v>1950</v>
      </c>
      <c r="H17" s="1293"/>
      <c r="I17" s="1290"/>
      <c r="J17" s="1290"/>
      <c r="K17" s="1290"/>
      <c r="L17" s="1291"/>
    </row>
    <row r="18" spans="1:126" ht="16.5" hidden="1" thickBot="1">
      <c r="A18" s="512" t="s">
        <v>1951</v>
      </c>
      <c r="B18" s="1310" t="s">
        <v>1567</v>
      </c>
      <c r="C18" s="1310"/>
      <c r="D18" s="1310"/>
      <c r="E18" s="513" t="s">
        <v>1949</v>
      </c>
      <c r="F18" s="514"/>
      <c r="G18" s="1315"/>
      <c r="H18" s="1316"/>
      <c r="I18" s="1316"/>
      <c r="J18" s="1316"/>
      <c r="K18" s="1316"/>
      <c r="L18" s="1317"/>
    </row>
    <row r="19" spans="1:126" ht="16.5" hidden="1" thickBot="1">
      <c r="A19" s="1298" t="s">
        <v>1956</v>
      </c>
      <c r="B19" s="1299"/>
      <c r="C19" s="1299"/>
      <c r="D19" s="1299"/>
      <c r="E19" s="1299"/>
      <c r="F19" s="1300"/>
      <c r="G19" s="1287" t="s">
        <v>1957</v>
      </c>
      <c r="H19" s="1288"/>
      <c r="I19" s="1288"/>
      <c r="J19" s="1288"/>
      <c r="K19" s="1288"/>
      <c r="L19" s="1289"/>
    </row>
    <row r="20" spans="1:126" ht="15.75" hidden="1" customHeight="1">
      <c r="A20" s="1308" t="s">
        <v>1958</v>
      </c>
      <c r="B20" s="1306"/>
      <c r="C20" s="1306"/>
      <c r="D20" s="1306"/>
      <c r="E20" s="1306"/>
      <c r="F20" s="1307"/>
      <c r="G20" s="1326" t="s">
        <v>1959</v>
      </c>
      <c r="H20" s="1327"/>
      <c r="I20" s="1327"/>
      <c r="J20" s="1327"/>
      <c r="K20" s="1328"/>
      <c r="L20" s="1329"/>
    </row>
    <row r="21" spans="1:126" ht="15.75" hidden="1" customHeight="1">
      <c r="A21" s="1292"/>
      <c r="B21" s="1290"/>
      <c r="C21" s="1290"/>
      <c r="D21" s="1290"/>
      <c r="E21" s="1290"/>
      <c r="F21" s="1291"/>
      <c r="G21" s="1318" t="s">
        <v>1960</v>
      </c>
      <c r="H21" s="1319"/>
      <c r="I21" s="1319"/>
      <c r="J21" s="1319"/>
      <c r="K21" s="1320"/>
      <c r="L21" s="1321"/>
    </row>
    <row r="22" spans="1:126" ht="15.75" hidden="1" customHeight="1">
      <c r="A22" s="1292" t="s">
        <v>1961</v>
      </c>
      <c r="B22" s="1290"/>
      <c r="C22" s="1290"/>
      <c r="D22" s="1290"/>
      <c r="E22" s="1290"/>
      <c r="F22" s="1291"/>
      <c r="G22" s="1318" t="s">
        <v>1962</v>
      </c>
      <c r="H22" s="1319"/>
      <c r="I22" s="1319"/>
      <c r="J22" s="1319"/>
      <c r="K22" s="1320"/>
      <c r="L22" s="1321"/>
    </row>
    <row r="23" spans="1:126" ht="15.75" hidden="1" customHeight="1">
      <c r="A23" s="1292"/>
      <c r="B23" s="1290"/>
      <c r="C23" s="1290"/>
      <c r="D23" s="1290"/>
      <c r="E23" s="1290"/>
      <c r="F23" s="1291"/>
      <c r="G23" s="1318" t="s">
        <v>1963</v>
      </c>
      <c r="H23" s="1319"/>
      <c r="I23" s="1319"/>
      <c r="J23" s="1319"/>
      <c r="K23" s="1320"/>
      <c r="L23" s="1321"/>
    </row>
    <row r="24" spans="1:126" ht="16.5" hidden="1" customHeight="1" thickBot="1">
      <c r="A24" s="1311"/>
      <c r="B24" s="1313"/>
      <c r="C24" s="1313"/>
      <c r="D24" s="1313"/>
      <c r="E24" s="1313"/>
      <c r="F24" s="1314"/>
      <c r="G24" s="1322" t="s">
        <v>1964</v>
      </c>
      <c r="H24" s="1323"/>
      <c r="I24" s="1323"/>
      <c r="J24" s="1323"/>
      <c r="K24" s="1324"/>
      <c r="L24" s="1325"/>
    </row>
    <row r="25" spans="1:126" ht="16.5" thickBot="1">
      <c r="A25" s="1287" t="s">
        <v>3136</v>
      </c>
      <c r="B25" s="1288"/>
      <c r="C25" s="1288"/>
      <c r="D25" s="1288"/>
      <c r="E25" s="1288"/>
      <c r="F25" s="1288"/>
      <c r="G25" s="1288"/>
      <c r="H25" s="1288"/>
      <c r="I25" s="1288"/>
      <c r="J25" s="1288"/>
      <c r="K25" s="1288"/>
      <c r="L25" s="1289"/>
    </row>
    <row r="26" spans="1:126" ht="15.75" customHeight="1" thickBot="1">
      <c r="A26" s="516" t="s">
        <v>3147</v>
      </c>
      <c r="B26" s="1330" t="s">
        <v>305</v>
      </c>
      <c r="C26" s="1330"/>
      <c r="D26" s="1331"/>
      <c r="E26" s="1332" t="s">
        <v>2599</v>
      </c>
      <c r="F26" s="1333"/>
      <c r="G26" s="1333"/>
      <c r="H26" s="1333"/>
      <c r="I26" s="1333"/>
      <c r="J26" s="1333"/>
      <c r="K26" s="1333"/>
      <c r="L26" s="1334"/>
      <c r="O26" s="1248" t="s">
        <v>1780</v>
      </c>
      <c r="P26" s="1249"/>
      <c r="Q26" s="1249"/>
      <c r="R26" s="1249"/>
      <c r="S26" s="1249"/>
      <c r="T26" s="1250"/>
      <c r="U26" s="1251" t="s">
        <v>1781</v>
      </c>
      <c r="V26" s="1252"/>
      <c r="W26" s="1252"/>
      <c r="X26" s="1252"/>
      <c r="Y26" s="1252"/>
      <c r="Z26" s="1252"/>
      <c r="AA26" s="1252"/>
      <c r="AB26" s="1252"/>
      <c r="AC26" s="1253"/>
      <c r="AD26" s="1254" t="s">
        <v>1782</v>
      </c>
      <c r="AE26" s="1255"/>
      <c r="AF26" s="1255"/>
      <c r="AG26" s="1255"/>
      <c r="AH26" s="1255"/>
      <c r="AI26" s="1255"/>
      <c r="AJ26" s="1255"/>
      <c r="AK26" s="1255"/>
      <c r="AL26" s="1255"/>
      <c r="AM26" s="1256"/>
      <c r="AN26" s="1254" t="s">
        <v>1783</v>
      </c>
      <c r="AO26" s="1255"/>
      <c r="AP26" s="1255"/>
      <c r="AQ26" s="1255"/>
      <c r="AR26" s="1255"/>
      <c r="AS26" s="1255"/>
      <c r="AT26" s="1255"/>
      <c r="AU26" s="1255"/>
      <c r="AV26" s="1255"/>
      <c r="AW26" s="1256"/>
      <c r="AX26" s="1254" t="s">
        <v>1784</v>
      </c>
      <c r="AY26" s="1255"/>
      <c r="AZ26" s="1255"/>
      <c r="BA26" s="1255"/>
      <c r="BB26" s="1255"/>
      <c r="BC26" s="1255"/>
      <c r="BD26" s="1255"/>
      <c r="BE26" s="1255"/>
      <c r="BF26" s="1255"/>
      <c r="BG26" s="1256"/>
      <c r="BH26" s="1245" t="s">
        <v>1785</v>
      </c>
      <c r="BI26" s="1246"/>
      <c r="BJ26" s="1246"/>
      <c r="BK26" s="1246"/>
      <c r="BL26" s="1246"/>
      <c r="BM26" s="1246"/>
      <c r="BN26" s="1246"/>
      <c r="BO26" s="1246"/>
      <c r="BP26" s="1246"/>
      <c r="BQ26" s="1246"/>
      <c r="BR26" s="1247"/>
      <c r="BS26" s="1245" t="s">
        <v>1786</v>
      </c>
      <c r="BT26" s="1246"/>
      <c r="BU26" s="1246"/>
      <c r="BV26" s="1246"/>
      <c r="BW26" s="1246"/>
      <c r="BX26" s="1246"/>
      <c r="BY26" s="1246"/>
      <c r="BZ26" s="1246"/>
      <c r="CA26" s="1246"/>
      <c r="CB26" s="1246"/>
      <c r="CC26" s="1247"/>
      <c r="CD26" s="1245" t="s">
        <v>1787</v>
      </c>
      <c r="CE26" s="1246"/>
      <c r="CF26" s="1246"/>
      <c r="CG26" s="1246"/>
      <c r="CH26" s="1246"/>
      <c r="CI26" s="1246"/>
      <c r="CJ26" s="1246"/>
      <c r="CK26" s="1246"/>
      <c r="CL26" s="1246"/>
      <c r="CM26" s="1246"/>
      <c r="CN26" s="1247"/>
      <c r="CO26" s="1284" t="s">
        <v>1788</v>
      </c>
      <c r="CP26" s="1285"/>
      <c r="CQ26" s="1285"/>
      <c r="CR26" s="1285"/>
      <c r="CS26" s="1285"/>
      <c r="CT26" s="1285"/>
      <c r="CU26" s="1285"/>
      <c r="CV26" s="1285"/>
      <c r="CW26" s="1285"/>
      <c r="CX26" s="1285"/>
      <c r="CY26" s="1286"/>
      <c r="CZ26" s="1236" t="s">
        <v>1789</v>
      </c>
      <c r="DA26" s="1237"/>
      <c r="DB26" s="1237"/>
      <c r="DC26" s="1237"/>
      <c r="DD26" s="1237"/>
      <c r="DE26" s="1237"/>
      <c r="DF26" s="1237"/>
      <c r="DG26" s="1237"/>
      <c r="DH26" s="1237"/>
      <c r="DI26" s="1237"/>
      <c r="DJ26" s="1238"/>
      <c r="DK26" s="1236" t="s">
        <v>1790</v>
      </c>
      <c r="DL26" s="1237"/>
      <c r="DM26" s="1237"/>
      <c r="DN26" s="1237"/>
      <c r="DO26" s="1237"/>
      <c r="DP26" s="1237"/>
      <c r="DQ26" s="1237"/>
      <c r="DR26" s="1237"/>
      <c r="DS26" s="1237"/>
      <c r="DT26" s="1237"/>
      <c r="DU26" s="1238"/>
    </row>
    <row r="27" spans="1:126" ht="15.75" customHeight="1" thickBot="1">
      <c r="A27" s="517" t="s">
        <v>3148</v>
      </c>
      <c r="B27" s="1338"/>
      <c r="C27" s="1339"/>
      <c r="D27" s="1340"/>
      <c r="E27" s="1335"/>
      <c r="F27" s="1336"/>
      <c r="G27" s="1336"/>
      <c r="H27" s="1336"/>
      <c r="I27" s="1336"/>
      <c r="J27" s="1336"/>
      <c r="K27" s="1336"/>
      <c r="L27" s="1337"/>
      <c r="N27" s="463"/>
      <c r="O27" s="464" t="s">
        <v>1792</v>
      </c>
      <c r="P27" s="465" t="s">
        <v>591</v>
      </c>
      <c r="Q27" s="465" t="s">
        <v>1793</v>
      </c>
      <c r="R27" s="465" t="s">
        <v>1794</v>
      </c>
      <c r="S27" s="465" t="s">
        <v>1795</v>
      </c>
      <c r="T27" s="466" t="s">
        <v>1796</v>
      </c>
      <c r="U27" s="467" t="s">
        <v>1797</v>
      </c>
      <c r="V27" s="468" t="s">
        <v>1798</v>
      </c>
      <c r="W27" s="469" t="s">
        <v>1799</v>
      </c>
      <c r="X27" s="469" t="s">
        <v>1800</v>
      </c>
      <c r="Y27" s="469" t="s">
        <v>1801</v>
      </c>
      <c r="Z27" s="469" t="s">
        <v>1802</v>
      </c>
      <c r="AA27" s="469" t="s">
        <v>1803</v>
      </c>
      <c r="AB27" s="469" t="s">
        <v>1804</v>
      </c>
      <c r="AC27" s="470" t="s">
        <v>1805</v>
      </c>
      <c r="AD27" s="471" t="s">
        <v>1806</v>
      </c>
      <c r="AE27" s="472" t="s">
        <v>1807</v>
      </c>
      <c r="AF27" s="472" t="s">
        <v>1808</v>
      </c>
      <c r="AG27" s="472" t="s">
        <v>1809</v>
      </c>
      <c r="AH27" s="472" t="s">
        <v>1810</v>
      </c>
      <c r="AI27" s="472" t="s">
        <v>1811</v>
      </c>
      <c r="AJ27" s="472" t="s">
        <v>1812</v>
      </c>
      <c r="AK27" s="472" t="s">
        <v>1813</v>
      </c>
      <c r="AL27" s="472" t="s">
        <v>1814</v>
      </c>
      <c r="AM27" s="473" t="s">
        <v>1815</v>
      </c>
      <c r="AN27" s="474" t="s">
        <v>1816</v>
      </c>
      <c r="AO27" s="475" t="s">
        <v>1817</v>
      </c>
      <c r="AP27" s="475" t="s">
        <v>1818</v>
      </c>
      <c r="AQ27" s="475" t="s">
        <v>1819</v>
      </c>
      <c r="AR27" s="475" t="s">
        <v>1820</v>
      </c>
      <c r="AS27" s="475" t="s">
        <v>1821</v>
      </c>
      <c r="AT27" s="475" t="s">
        <v>1822</v>
      </c>
      <c r="AU27" s="475" t="s">
        <v>1823</v>
      </c>
      <c r="AV27" s="475" t="s">
        <v>1824</v>
      </c>
      <c r="AW27" s="476" t="s">
        <v>1825</v>
      </c>
      <c r="AX27" s="471" t="s">
        <v>1826</v>
      </c>
      <c r="AY27" s="472" t="s">
        <v>1827</v>
      </c>
      <c r="AZ27" s="472" t="s">
        <v>1828</v>
      </c>
      <c r="BA27" s="472" t="s">
        <v>1829</v>
      </c>
      <c r="BB27" s="472" t="s">
        <v>1830</v>
      </c>
      <c r="BC27" s="472" t="s">
        <v>1831</v>
      </c>
      <c r="BD27" s="472" t="s">
        <v>1832</v>
      </c>
      <c r="BE27" s="472" t="s">
        <v>1833</v>
      </c>
      <c r="BF27" s="472" t="s">
        <v>1834</v>
      </c>
      <c r="BG27" s="473" t="s">
        <v>1835</v>
      </c>
      <c r="BH27" s="477" t="s">
        <v>1836</v>
      </c>
      <c r="BI27" s="478" t="s">
        <v>1837</v>
      </c>
      <c r="BJ27" s="478" t="s">
        <v>1838</v>
      </c>
      <c r="BK27" s="478" t="s">
        <v>1839</v>
      </c>
      <c r="BL27" s="478" t="s">
        <v>1840</v>
      </c>
      <c r="BM27" s="478" t="s">
        <v>1841</v>
      </c>
      <c r="BN27" s="478" t="s">
        <v>1842</v>
      </c>
      <c r="BO27" s="478" t="s">
        <v>1843</v>
      </c>
      <c r="BP27" s="478" t="s">
        <v>1844</v>
      </c>
      <c r="BQ27" s="478" t="s">
        <v>1845</v>
      </c>
      <c r="BR27" s="479" t="s">
        <v>1846</v>
      </c>
      <c r="BS27" s="477" t="s">
        <v>1847</v>
      </c>
      <c r="BT27" s="478" t="s">
        <v>1848</v>
      </c>
      <c r="BU27" s="478" t="s">
        <v>1849</v>
      </c>
      <c r="BV27" s="478" t="s">
        <v>1850</v>
      </c>
      <c r="BW27" s="478" t="s">
        <v>1851</v>
      </c>
      <c r="BX27" s="478" t="s">
        <v>1852</v>
      </c>
      <c r="BY27" s="478" t="s">
        <v>1853</v>
      </c>
      <c r="BZ27" s="478" t="s">
        <v>1854</v>
      </c>
      <c r="CA27" s="478" t="s">
        <v>1855</v>
      </c>
      <c r="CB27" s="478" t="s">
        <v>1856</v>
      </c>
      <c r="CC27" s="479" t="s">
        <v>1857</v>
      </c>
      <c r="CD27" s="477" t="s">
        <v>1858</v>
      </c>
      <c r="CE27" s="478" t="s">
        <v>1859</v>
      </c>
      <c r="CF27" s="478" t="s">
        <v>1860</v>
      </c>
      <c r="CG27" s="478" t="s">
        <v>1861</v>
      </c>
      <c r="CH27" s="478" t="s">
        <v>1862</v>
      </c>
      <c r="CI27" s="478" t="s">
        <v>1863</v>
      </c>
      <c r="CJ27" s="478" t="s">
        <v>1864</v>
      </c>
      <c r="CK27" s="478" t="s">
        <v>1865</v>
      </c>
      <c r="CL27" s="478" t="s">
        <v>1866</v>
      </c>
      <c r="CM27" s="478" t="s">
        <v>1867</v>
      </c>
      <c r="CN27" s="479" t="s">
        <v>1868</v>
      </c>
      <c r="CO27" s="480" t="s">
        <v>1869</v>
      </c>
      <c r="CP27" s="481" t="s">
        <v>1870</v>
      </c>
      <c r="CQ27" s="481" t="s">
        <v>1871</v>
      </c>
      <c r="CR27" s="481" t="s">
        <v>1872</v>
      </c>
      <c r="CS27" s="481" t="s">
        <v>1873</v>
      </c>
      <c r="CT27" s="481" t="s">
        <v>1874</v>
      </c>
      <c r="CU27" s="481" t="s">
        <v>1875</v>
      </c>
      <c r="CV27" s="481" t="s">
        <v>1876</v>
      </c>
      <c r="CW27" s="481" t="s">
        <v>1877</v>
      </c>
      <c r="CX27" s="481" t="s">
        <v>1878</v>
      </c>
      <c r="CY27" s="482" t="s">
        <v>1879</v>
      </c>
      <c r="CZ27" s="483" t="s">
        <v>1880</v>
      </c>
      <c r="DA27" s="484" t="s">
        <v>1881</v>
      </c>
      <c r="DB27" s="484" t="s">
        <v>1882</v>
      </c>
      <c r="DC27" s="484" t="s">
        <v>1883</v>
      </c>
      <c r="DD27" s="484" t="s">
        <v>1884</v>
      </c>
      <c r="DE27" s="484" t="s">
        <v>1885</v>
      </c>
      <c r="DF27" s="484" t="s">
        <v>1886</v>
      </c>
      <c r="DG27" s="484" t="s">
        <v>1887</v>
      </c>
      <c r="DH27" s="484" t="s">
        <v>1888</v>
      </c>
      <c r="DI27" s="484" t="s">
        <v>1889</v>
      </c>
      <c r="DJ27" s="485" t="s">
        <v>1890</v>
      </c>
      <c r="DK27" s="483" t="s">
        <v>1891</v>
      </c>
      <c r="DL27" s="484" t="s">
        <v>1892</v>
      </c>
      <c r="DM27" s="484" t="s">
        <v>1893</v>
      </c>
      <c r="DN27" s="484" t="s">
        <v>1894</v>
      </c>
      <c r="DO27" s="484" t="s">
        <v>1895</v>
      </c>
      <c r="DP27" s="484" t="s">
        <v>1896</v>
      </c>
      <c r="DQ27" s="484" t="s">
        <v>1897</v>
      </c>
      <c r="DR27" s="484" t="s">
        <v>1898</v>
      </c>
      <c r="DS27" s="484" t="s">
        <v>1899</v>
      </c>
      <c r="DT27" s="484" t="s">
        <v>1900</v>
      </c>
      <c r="DU27" s="485" t="s">
        <v>1901</v>
      </c>
    </row>
    <row r="28" spans="1:126" ht="15.75" customHeight="1" thickBot="1">
      <c r="A28" s="518" t="s">
        <v>3149</v>
      </c>
      <c r="B28" s="1341"/>
      <c r="C28" s="1342"/>
      <c r="D28" s="1343"/>
      <c r="E28" s="1335"/>
      <c r="F28" s="1336"/>
      <c r="G28" s="1336"/>
      <c r="H28" s="1336"/>
      <c r="I28" s="1336"/>
      <c r="J28" s="1336"/>
      <c r="K28" s="1336"/>
      <c r="L28" s="1337"/>
      <c r="N28" s="133" t="s">
        <v>1904</v>
      </c>
      <c r="O28" s="464" t="s">
        <v>1905</v>
      </c>
      <c r="P28" s="465" t="s">
        <v>1906</v>
      </c>
      <c r="Q28" s="465" t="s">
        <v>1907</v>
      </c>
      <c r="R28" s="465" t="s">
        <v>1908</v>
      </c>
      <c r="S28" s="466" t="s">
        <v>1909</v>
      </c>
      <c r="T28" s="466" t="s">
        <v>1910</v>
      </c>
      <c r="U28" s="467" t="s">
        <v>1911</v>
      </c>
      <c r="V28" s="468" t="s">
        <v>1600</v>
      </c>
      <c r="W28" s="469" t="s">
        <v>1601</v>
      </c>
      <c r="X28" s="469" t="s">
        <v>1602</v>
      </c>
      <c r="Y28" s="469" t="s">
        <v>1603</v>
      </c>
      <c r="Z28" s="469" t="s">
        <v>1604</v>
      </c>
      <c r="AA28" s="469" t="s">
        <v>1605</v>
      </c>
      <c r="AB28" s="469" t="s">
        <v>1606</v>
      </c>
      <c r="AC28" s="470" t="s">
        <v>1607</v>
      </c>
      <c r="AD28" s="471" t="s">
        <v>1912</v>
      </c>
      <c r="AE28" s="472" t="s">
        <v>1913</v>
      </c>
      <c r="AF28" s="472" t="s">
        <v>1914</v>
      </c>
      <c r="AG28" s="472" t="s">
        <v>1915</v>
      </c>
      <c r="AH28" s="472" t="s">
        <v>1916</v>
      </c>
      <c r="AI28" s="472" t="s">
        <v>1917</v>
      </c>
      <c r="AJ28" s="472" t="s">
        <v>1918</v>
      </c>
      <c r="AK28" s="472" t="s">
        <v>1917</v>
      </c>
      <c r="AL28" s="472" t="s">
        <v>1919</v>
      </c>
      <c r="AM28" s="473" t="s">
        <v>1917</v>
      </c>
      <c r="AN28" s="474" t="s">
        <v>1920</v>
      </c>
      <c r="AO28" s="475" t="s">
        <v>1913</v>
      </c>
      <c r="AP28" s="475" t="s">
        <v>1914</v>
      </c>
      <c r="AQ28" s="475" t="s">
        <v>1921</v>
      </c>
      <c r="AR28" s="475" t="s">
        <v>1916</v>
      </c>
      <c r="AS28" s="475" t="s">
        <v>1917</v>
      </c>
      <c r="AT28" s="475" t="s">
        <v>1918</v>
      </c>
      <c r="AU28" s="475" t="s">
        <v>1917</v>
      </c>
      <c r="AV28" s="475" t="s">
        <v>1919</v>
      </c>
      <c r="AW28" s="476" t="s">
        <v>1917</v>
      </c>
      <c r="AX28" s="471" t="s">
        <v>1922</v>
      </c>
      <c r="AY28" s="472" t="s">
        <v>1913</v>
      </c>
      <c r="AZ28" s="472" t="s">
        <v>1914</v>
      </c>
      <c r="BA28" s="472" t="s">
        <v>1923</v>
      </c>
      <c r="BB28" s="472" t="s">
        <v>1916</v>
      </c>
      <c r="BC28" s="472" t="s">
        <v>1917</v>
      </c>
      <c r="BD28" s="472" t="s">
        <v>1918</v>
      </c>
      <c r="BE28" s="472" t="s">
        <v>1917</v>
      </c>
      <c r="BF28" s="472" t="s">
        <v>1919</v>
      </c>
      <c r="BG28" s="473" t="s">
        <v>1917</v>
      </c>
      <c r="BH28" s="477" t="s">
        <v>1924</v>
      </c>
      <c r="BI28" s="478" t="s">
        <v>1913</v>
      </c>
      <c r="BJ28" s="478" t="s">
        <v>1914</v>
      </c>
      <c r="BK28" s="478" t="s">
        <v>1925</v>
      </c>
      <c r="BL28" s="478" t="s">
        <v>1926</v>
      </c>
      <c r="BM28" s="478" t="s">
        <v>1916</v>
      </c>
      <c r="BN28" s="478" t="s">
        <v>1917</v>
      </c>
      <c r="BO28" s="478" t="s">
        <v>1918</v>
      </c>
      <c r="BP28" s="478" t="s">
        <v>1917</v>
      </c>
      <c r="BQ28" s="478" t="s">
        <v>1919</v>
      </c>
      <c r="BR28" s="479" t="s">
        <v>1917</v>
      </c>
      <c r="BS28" s="477" t="s">
        <v>1927</v>
      </c>
      <c r="BT28" s="478" t="s">
        <v>1913</v>
      </c>
      <c r="BU28" s="478" t="s">
        <v>1914</v>
      </c>
      <c r="BV28" s="478" t="s">
        <v>1928</v>
      </c>
      <c r="BW28" s="478" t="s">
        <v>1929</v>
      </c>
      <c r="BX28" s="478" t="s">
        <v>1916</v>
      </c>
      <c r="BY28" s="478" t="s">
        <v>1917</v>
      </c>
      <c r="BZ28" s="478" t="s">
        <v>1918</v>
      </c>
      <c r="CA28" s="478" t="s">
        <v>1917</v>
      </c>
      <c r="CB28" s="478" t="s">
        <v>1919</v>
      </c>
      <c r="CC28" s="479" t="s">
        <v>1917</v>
      </c>
      <c r="CD28" s="477" t="s">
        <v>1930</v>
      </c>
      <c r="CE28" s="478" t="s">
        <v>1913</v>
      </c>
      <c r="CF28" s="478" t="s">
        <v>1914</v>
      </c>
      <c r="CG28" s="478" t="s">
        <v>1931</v>
      </c>
      <c r="CH28" s="478" t="s">
        <v>1932</v>
      </c>
      <c r="CI28" s="478" t="s">
        <v>1916</v>
      </c>
      <c r="CJ28" s="478" t="s">
        <v>1917</v>
      </c>
      <c r="CK28" s="478" t="s">
        <v>1918</v>
      </c>
      <c r="CL28" s="478" t="s">
        <v>1917</v>
      </c>
      <c r="CM28" s="478" t="s">
        <v>1919</v>
      </c>
      <c r="CN28" s="479" t="s">
        <v>1917</v>
      </c>
      <c r="CO28" s="483" t="s">
        <v>1933</v>
      </c>
      <c r="CP28" s="484" t="s">
        <v>1913</v>
      </c>
      <c r="CQ28" s="484" t="s">
        <v>1914</v>
      </c>
      <c r="CR28" s="484" t="s">
        <v>1934</v>
      </c>
      <c r="CS28" s="484" t="s">
        <v>1935</v>
      </c>
      <c r="CT28" s="484" t="s">
        <v>1916</v>
      </c>
      <c r="CU28" s="484" t="s">
        <v>1917</v>
      </c>
      <c r="CV28" s="484" t="s">
        <v>1918</v>
      </c>
      <c r="CW28" s="484" t="s">
        <v>1917</v>
      </c>
      <c r="CX28" s="484" t="s">
        <v>1919</v>
      </c>
      <c r="CY28" s="485" t="s">
        <v>1917</v>
      </c>
      <c r="CZ28" s="483" t="s">
        <v>1936</v>
      </c>
      <c r="DA28" s="484" t="s">
        <v>1913</v>
      </c>
      <c r="DB28" s="484" t="s">
        <v>1914</v>
      </c>
      <c r="DC28" s="484" t="s">
        <v>1937</v>
      </c>
      <c r="DD28" s="484" t="s">
        <v>1938</v>
      </c>
      <c r="DE28" s="484" t="s">
        <v>1916</v>
      </c>
      <c r="DF28" s="484" t="s">
        <v>1917</v>
      </c>
      <c r="DG28" s="484" t="s">
        <v>1918</v>
      </c>
      <c r="DH28" s="484" t="s">
        <v>1917</v>
      </c>
      <c r="DI28" s="484" t="s">
        <v>1919</v>
      </c>
      <c r="DJ28" s="485" t="s">
        <v>1917</v>
      </c>
      <c r="DK28" s="483" t="s">
        <v>1939</v>
      </c>
      <c r="DL28" s="484" t="s">
        <v>1913</v>
      </c>
      <c r="DM28" s="484" t="s">
        <v>1914</v>
      </c>
      <c r="DN28" s="484" t="s">
        <v>1940</v>
      </c>
      <c r="DO28" s="484" t="s">
        <v>1938</v>
      </c>
      <c r="DP28" s="484" t="s">
        <v>1916</v>
      </c>
      <c r="DQ28" s="484" t="s">
        <v>1917</v>
      </c>
      <c r="DR28" s="484" t="s">
        <v>1918</v>
      </c>
      <c r="DS28" s="484" t="s">
        <v>1917</v>
      </c>
      <c r="DT28" s="484" t="s">
        <v>1919</v>
      </c>
      <c r="DU28" s="485" t="s">
        <v>1917</v>
      </c>
      <c r="DV28" s="362"/>
    </row>
    <row r="29" spans="1:126" ht="15.75" customHeight="1" thickBot="1">
      <c r="A29" s="1344" t="s">
        <v>3150</v>
      </c>
      <c r="B29" s="1345"/>
      <c r="C29" s="1345"/>
      <c r="D29" s="1346"/>
      <c r="E29" s="1335" t="s">
        <v>2600</v>
      </c>
      <c r="F29" s="1336"/>
      <c r="G29" s="1336"/>
      <c r="H29" s="1336"/>
      <c r="I29" s="1336"/>
      <c r="J29" s="1336"/>
      <c r="K29" s="1336"/>
      <c r="L29" s="1337"/>
      <c r="N29" s="486" t="s">
        <v>1943</v>
      </c>
      <c r="O29" s="487" t="str">
        <f>IF(B27&lt;&gt;"",B27,"")</f>
        <v/>
      </c>
      <c r="P29" s="488"/>
      <c r="Q29" s="489" t="str">
        <f>IF(B28&lt;&gt;"",B28,"")</f>
        <v/>
      </c>
      <c r="R29" s="490">
        <v>2958465</v>
      </c>
      <c r="S29" s="491" t="str">
        <f>IF(OR(B30='Dropdown Auswahl'!B3,B31='Dropdown Auswahl'!B3,B33='Dropdown Auswahl'!B3),"X","")</f>
        <v/>
      </c>
      <c r="T29" s="492" t="str">
        <f>IF(B35&lt;&gt;'Dropdown Auswahl'!B3,"","X")</f>
        <v/>
      </c>
      <c r="U29" s="493"/>
      <c r="V29" s="494"/>
      <c r="W29" s="495"/>
      <c r="X29" s="495"/>
      <c r="Y29" s="495"/>
      <c r="Z29" s="495"/>
      <c r="AA29" s="495"/>
      <c r="AB29" s="495"/>
      <c r="AC29" s="496"/>
      <c r="AD29" s="497" t="str">
        <f>IF(AND(
B30='Dropdown Auswahl'!B3,
B39&lt;&gt;'DD FD'!A3,B39&lt;&gt;""),
VLOOKUP(B39,'DD FD'!B:C,2,FALSE),
"")</f>
        <v/>
      </c>
      <c r="AE29" s="498" t="str">
        <f>IF(AND(
B30='Dropdown Auswahl'!B3,
B39&lt;&gt;'DD FD'!B3,B39&lt;&gt;"",
B42&lt;&gt;'DD FD'!H3,B42&lt;&gt;""),
VLOOKUP(B42,'DD FD'!H:J,3,FALSE),
"")</f>
        <v/>
      </c>
      <c r="AF29" s="495" t="str">
        <f>IF(AND(
B30='Dropdown Auswahl'!B3,
B39&lt;&gt;'DD FD'!B3,B39&lt;&gt;"",
B42&lt;&gt;'DD FD'!H3,B42&lt;&gt;"",
B41&lt;&gt;0,B41&lt;&gt;""),
ROUNDUP(B41,4),
"")</f>
        <v/>
      </c>
      <c r="AG29" s="495" t="str">
        <f>IF(AND(
B30='Dropdown Auswahl'!B3,
B42&lt;&gt;"",B42&lt;&gt;'Dropdown Auswahl'!B2,
B40='Dropdown Auswahl'!A2),
"X","")</f>
        <v/>
      </c>
      <c r="AH29" s="498" t="str">
        <f>IF(AND(
B30='Dropdown Auswahl'!B3,
B39&lt;&gt;'DD FD'!B3,B39&lt;&gt;"",
B42&lt;&gt;'DD FD'!H3,B42&lt;&gt;"",
B41&lt;&gt;0,B41&lt;&gt;"",
B43&lt;&gt;'DD FD'!K3,B43&lt;&gt;'DD FD'!K4,B43&lt;&gt;""),
VLOOKUP(B43,'DD FD'!S:T,2,FALSE),
"")</f>
        <v/>
      </c>
      <c r="AI29" s="499" t="str">
        <f>IF(AND(
B30='Dropdown Auswahl'!B3,
B39&lt;&gt;'DD FD'!B3,B39&lt;&gt;"",
B42&lt;&gt;'DD FD'!H3,B42&lt;&gt;"",
B41&lt;&gt;0,B41&lt;&gt;"",
B43&lt;&gt;'DD FD'!K3,B43&lt;&gt;'DD FD'!K4,B43&lt;&gt;"",
B44&lt;&gt;0,B44&lt;&gt;0),
ROUNDUP(B44,1),
"")</f>
        <v/>
      </c>
      <c r="AJ29" s="498" t="str">
        <f>IF(AND(
B30='Dropdown Auswahl'!B3,
B39&lt;&gt;'DD FD'!B3,B39&lt;&gt;"",
B42&lt;&gt;'DD FD'!H3,B42&lt;&gt;"",
B41&lt;&gt;0,B41&lt;&gt;"",
B45&lt;&gt;'DD FD'!U3,B45&lt;&gt;'DD FD'!U4,B45&lt;&gt;""),
VLOOKUP(B45,'DD FD'!AC:AD,2,FALSE),
"")</f>
        <v/>
      </c>
      <c r="AK29" s="499" t="str">
        <f>IF(AND(
B30='Dropdown Auswahl'!B3,
B39&lt;&gt;'DD FD'!B3,B39&lt;&gt;"",
B42&lt;&gt;'DD FD'!H3,B42&lt;&gt;"",
B41&lt;&gt;0,B41&lt;&gt;"",
B45&lt;&gt;'DD FD'!U3,B45&lt;&gt;'DD FD'!U4,B45&lt;&gt;"",
B46&lt;&gt;0,B46&lt;&gt;""),
ROUNDUP(B46,1),
"")</f>
        <v/>
      </c>
      <c r="AL29" s="500" t="str">
        <f>IF(AND(
B30='Dropdown Auswahl'!B3,
B39&lt;&gt;'DD FD'!B3,B39&lt;&gt;"",
B42&lt;&gt;'DD FD'!H3,B42&lt;&gt;"",
B41&lt;&gt;0,B41&lt;&gt;"",
B47&lt;&gt;'DD FD'!AE3,B47&lt;&gt;'DD FD'!AE4,B47&lt;&gt;""),
VLOOKUP(B47,'DD FD'!AE:AF,2,FALSE),
"")</f>
        <v/>
      </c>
      <c r="AM29" s="501" t="str">
        <f>IF(AND(
B30='Dropdown Auswahl'!B3,
B39&lt;&gt;'DD FD'!B3,B39&lt;&gt;"",
B42&lt;&gt;'DD FD'!H3,B42&lt;&gt;"",
B41&lt;&gt;0,B41&lt;&gt;"",
B47&lt;&gt;'DD FD'!AE3,B47&lt;&gt;'DD FD'!AE4,B47&lt;&gt;"",
B48&lt;&gt;0,B48&lt;&gt;""),
ROUNDUP(B48,1),
"")</f>
        <v/>
      </c>
      <c r="AN29" s="497" t="str">
        <f>IF(AND(
B30='Dropdown Auswahl'!B3,
F39&lt;&gt;'DD FD'!B3,F39&lt;&gt;""),
VLOOKUP(F39,'DD FD'!B:C,2,FALSE),
"")</f>
        <v/>
      </c>
      <c r="AO29" s="498" t="str">
        <f>IF(AND(
B30='Dropdown Auswahl'!B3,
F39&lt;&gt;'DD FD'!B3,F39&lt;&gt;"",
F42&lt;&gt;'DD FD'!H3,F42&lt;&gt;""),
VLOOKUP(F42,'DD FD'!H:J,3,FALSE),
"")</f>
        <v/>
      </c>
      <c r="AP29" s="495" t="str">
        <f>IF(AND(
B30='Dropdown Auswahl'!B3,
F39&lt;&gt;'DD FD'!B3,F39&lt;&gt;"",
F42&lt;&gt;'DD FD'!H3,F42&lt;&gt;"",
F41&lt;&gt;0,F41&lt;&gt;""),
ROUNDUP(F41,4),
"")</f>
        <v/>
      </c>
      <c r="AQ29" s="495" t="str">
        <f>IF(AND(
B30='Dropdown Auswahl'!B3,
F42&lt;&gt;"",F42&lt;&gt;'Dropdown Auswahl'!B2,
F40='Dropdown Auswahl'!A2),
"X","")</f>
        <v/>
      </c>
      <c r="AR29" s="498" t="str">
        <f>IF(AND(
B30='Dropdown Auswahl'!B3,
F39&lt;&gt;'DD FD'!B3,F39&lt;&gt;"",
F42&lt;&gt;'DD FD'!H3,F42&lt;&gt;"",
F41&lt;&gt;0,F41&lt;&gt;"",
F43&lt;&gt;'DD FD'!K3,F43&lt;&gt;'DD FD'!K4,B43&lt;&gt;""),
VLOOKUP(F43,'DD FD'!S:T,2,FALSE),
"")</f>
        <v/>
      </c>
      <c r="AS29" s="499" t="str">
        <f>IF(AND(
B30='Dropdown Auswahl'!B3,
F39&lt;&gt;'DD FD'!B3,F39&lt;&gt;"",
F42&lt;&gt;'DD FD'!H3,F42&lt;&gt;"",
F41&lt;&gt;0,F41&lt;&gt;"",
F43&lt;&gt;'DD FD'!K3,F43&lt;&gt;'DD FD'!K4,F43&lt;&gt;"",
F44&lt;&gt;0,F44&lt;&gt;0),
ROUNDUP(F44,1),
"")</f>
        <v/>
      </c>
      <c r="AT29" s="498" t="str">
        <f>IF(AND(
B30='Dropdown Auswahl'!B3,
F39&lt;&gt;'DD FD'!B3,F39&lt;&gt;"",
F42&lt;&gt;'DD FD'!H3,F42&lt;&gt;"",
F41&lt;&gt;0,F41&lt;&gt;"",
F45&lt;&gt;'DD FD'!U3,F45&lt;&gt;'DD FD'!U4,F45&lt;&gt;""),
VLOOKUP(F45,'DD FD'!AC:AD,2,FALSE),
"")</f>
        <v/>
      </c>
      <c r="AU29" s="499" t="str">
        <f>IF(AND(
B30='Dropdown Auswahl'!B3,
F39&lt;&gt;'DD FD'!B3,F39&lt;&gt;"",
F42&lt;&gt;'DD FD'!H3,F42&lt;&gt;"",
F41&lt;&gt;0,F41&lt;&gt;"",
F45&lt;&gt;'DD FD'!U3,F45&lt;&gt;'DD FD'!U4,F45&lt;&gt;"",
F46&lt;&gt;0,F46&lt;&gt;""),
ROUNDUP(F46,1),
"")</f>
        <v/>
      </c>
      <c r="AV29" s="498" t="str">
        <f>IF(AND(
B30='Dropdown Auswahl'!B3,
F39&lt;&gt;'DD FD'!B3,F39&lt;&gt;"",
F42&lt;&gt;'DD FD'!H3,F42&lt;&gt;"",
F41&lt;&gt;0,F41&lt;&gt;"",
F47&lt;&gt;'DD FD'!AE3,F47&lt;&gt;'DD FD'!AE4,F47&lt;&gt;""),
VLOOKUP(F47,'DD FD'!AE:AF,2,FALSE),
"")</f>
        <v/>
      </c>
      <c r="AW29" s="501" t="str">
        <f>IF(AND(
B30='Dropdown Auswahl'!B3,
F39&lt;&gt;'DD FD'!B3,F39&lt;&gt;"",
F42&lt;&gt;'DD FD'!H3,F42&lt;&gt;"",
F41&lt;&gt;0,F41&lt;&gt;"",
F47&lt;&gt;'DD FD'!AE3,F47&lt;&gt;'DD FD'!AE4,F47&lt;&gt;"",
F48&lt;&gt;0,F48&lt;&gt;""),
ROUNDUP(F48,1),
"")</f>
        <v/>
      </c>
      <c r="AX29" s="497" t="str">
        <f>IF(AND(
B30='Dropdown Auswahl'!B3,
J39&lt;&gt;'DD FD'!B3,J39&lt;&gt;""),
VLOOKUP(J39,'DD FD'!B:C,2,FALSE),
"")</f>
        <v/>
      </c>
      <c r="AY29" s="498" t="str">
        <f>IF(AND(
B30='Dropdown Auswahl'!B3,
J39&lt;&gt;'DD FD'!B3,J39&lt;&gt;"",
J42&lt;&gt;'DD FD'!H3,J42&lt;&gt;""),
VLOOKUP(J42,'DD FD'!H:J,3,FALSE),
"")</f>
        <v/>
      </c>
      <c r="AZ29" s="495" t="str">
        <f>IF(AND(
B30='Dropdown Auswahl'!B3,
J39&lt;&gt;'DD FD'!B3,J39&lt;&gt;"",
J42&lt;&gt;'DD FD'!H3,J42&lt;&gt;"",
J41&lt;&gt;0,J41&lt;&gt;""),
ROUNDUP(J41,4),
"")</f>
        <v/>
      </c>
      <c r="BA29" s="495" t="str">
        <f>IF(AND(
B30='Dropdown Auswahl'!B3,
J42&lt;&gt;"",J42&lt;&gt;'Dropdown Auswahl'!B2,
J40='Dropdown Auswahl'!A2),
"X","")</f>
        <v/>
      </c>
      <c r="BB29" s="498" t="str">
        <f>IF(AND(
B30='Dropdown Auswahl'!B3,
J39&lt;&gt;'DD FD'!B3,J39&lt;&gt;"",
J42&lt;&gt;'DD FD'!H3,J42&lt;&gt;"",
J41&lt;&gt;0,J41&lt;&gt;"",
J43&lt;&gt;'DD FD'!K3,J43&lt;&gt;'DD FD'!K4,J43&lt;&gt;""),
VLOOKUP(J43,'DD FD'!S:T,2,FALSE),
"")</f>
        <v/>
      </c>
      <c r="BC29" s="499" t="str">
        <f>IF(AND(
B30='Dropdown Auswahl'!B3,
J39&lt;&gt;'DD FD'!B3,J39&lt;&gt;"",
J42&lt;&gt;'DD FD'!H3,J42&lt;&gt;"",
J41&lt;&gt;0,J41&lt;&gt;"",
J43&lt;&gt;'DD FD'!K3,J43&lt;&gt;'DD FD'!K4,J43&lt;&gt;"",
J44&lt;&gt;0,J44&lt;&gt;0),
ROUNDUP(J44,1),
"")</f>
        <v/>
      </c>
      <c r="BD29" s="498" t="str">
        <f>IF(AND(
B30='Dropdown Auswahl'!B3,
J39&lt;&gt;'DD FD'!B3,J39&lt;&gt;"",
J42&lt;&gt;'DD FD'!H3,J42&lt;&gt;"",
J41&lt;&gt;0,J41&lt;&gt;"",
J45&lt;&gt;'DD FD'!U3,J45&lt;&gt;'DD FD'!U4,J45&lt;&gt;""),
VLOOKUP(J45,'DD FD'!AC:AD,2,FALSE),
"")</f>
        <v/>
      </c>
      <c r="BE29" s="499" t="str">
        <f>IF(AND(
B30='Dropdown Auswahl'!B3,
J39&lt;&gt;'DD FD'!B3,J39&lt;&gt;"",
J42&lt;&gt;'DD FD'!H3,J42&lt;&gt;"",
J41&lt;&gt;0,J41&lt;&gt;"",
J45&lt;&gt;'DD FD'!U3,J45&lt;&gt;'DD FD'!U4,J45&lt;&gt;"",
J46&lt;&gt;0,J46&lt;&gt;""),
ROUNDUP(J46,1),
"")</f>
        <v/>
      </c>
      <c r="BF29" s="498" t="str">
        <f>IF(AND(
B30='Dropdown Auswahl'!B3,
J39&lt;&gt;'DD FD'!B3,J39&lt;&gt;"",
J42&lt;&gt;'DD FD'!H3,J42&lt;&gt;"",
J41&lt;&gt;0,J41&lt;&gt;"",
J47&lt;&gt;'DD FD'!AE3,J47&lt;&gt;'DD FD'!AE4,J47&lt;&gt;""),
VLOOKUP(J47,'DD FD'!AE:AF,2,FALSE),
"")</f>
        <v/>
      </c>
      <c r="BG29" s="501" t="str">
        <f>IF(AND(
B30='Dropdown Auswahl'!B3,
J39&lt;&gt;'DD FD'!B3,J39&lt;&gt;"",
J42&lt;&gt;'DD FD'!H3,J42&lt;&gt;"",
J41&lt;&gt;0,J41&lt;&gt;"",
J47&lt;&gt;'DD FD'!AE3,J47&lt;&gt;'DD FD'!AE4,J47&lt;&gt;"",
J48&lt;&gt;0,J48&lt;&gt;""),
ROUNDUP(J48,1),
"")</f>
        <v/>
      </c>
      <c r="BH29" s="497" t="str">
        <f>IF(AND(
B31='Dropdown Auswahl'!B3,
B52&lt;&gt;'DD FD'!D3,B52&lt;&gt;""),
VLOOKUP(B52,'DD FD'!D:E,2,FALSE),
"")</f>
        <v/>
      </c>
      <c r="BI29" s="498" t="str">
        <f>IF(AND(
B31='Dropdown Auswahl'!B3,
B52&lt;&gt;'DD FD'!D3,B52&lt;&gt;"",
B55&lt;&gt;'DD FD'!H3,B55&lt;&gt;""),
VLOOKUP(B55,'DD FD'!H:J,3,FALSE),
"")</f>
        <v/>
      </c>
      <c r="BJ29" s="495" t="str">
        <f>IF(AND(
B31='Dropdown Auswahl'!B3,
B52&lt;&gt;'DD FD'!D3,B52&lt;&gt;"",
B54&lt;&gt;0,B54&lt;&gt;""),
ROUNDUP(B54,4),
"")</f>
        <v/>
      </c>
      <c r="BK29" s="495" t="str">
        <f>IF(AND(
B31='Dropdown Auswahl'!B3,
B55&lt;&gt;"",B55&lt;&gt;'Dropdown Auswahl'!B2,
B53='Dropdown Auswahl'!A2),
"X","")</f>
        <v/>
      </c>
      <c r="BL29" s="495" t="str">
        <f>IF(AND(B31='Dropdown Auswahl'!B3,B32='Dropdown Auswahl'!B3,B55&lt;&gt;"",B55&lt;&gt;'Dropdown Auswahl'!B2),"X","")</f>
        <v/>
      </c>
      <c r="BM29" s="498" t="str">
        <f>IF(AND(
B31='Dropdown Auswahl'!B3,
B52&lt;&gt;'DD FD'!D3,B52&lt;&gt;"",
B55&lt;&gt;'DD FD'!H3,B55&lt;&gt;"",
B54&lt;&gt;0,B54&lt;&gt;"",
B56&lt;&gt;'DD FD'!K3,B56&lt;&gt;'DD FD'!K4,B56&lt;&gt;""),
VLOOKUP(B56,'DD FD'!S:T,2,FALSE),
"")</f>
        <v/>
      </c>
      <c r="BN29" s="499" t="str">
        <f>IF(AND(
B31='Dropdown Auswahl'!B3,
B52&lt;&gt;'DD FD'!D3,B52&lt;&gt;"",
B55&lt;&gt;'DD FD'!H3,B55&lt;&gt;"",
B54&lt;&gt;0,B54&lt;&gt;"",
B56&lt;&gt;'DD FD'!K3,B56&lt;&gt;'DD FD'!K4,B56&lt;&gt;"",
B57&lt;&gt;0,B57&lt;&gt;0),
ROUNDUP(B57,1),
"")</f>
        <v/>
      </c>
      <c r="BO29" s="498" t="str">
        <f>IF(AND(
B31='Dropdown Auswahl'!B3,
B52&lt;&gt;'DD FD'!D3,B52&lt;&gt;"",
B55&lt;&gt;'DD FD'!H3,B55&lt;&gt;"",
B54&lt;&gt;0,B54&lt;&gt;"",
B58&lt;&gt;'DD FD'!U3,B58&lt;&gt;'DD FD'!U4,B58&lt;&gt;""),
VLOOKUP(B58,'DD FD'!AC:AD,2,FALSE),
"")</f>
        <v/>
      </c>
      <c r="BP29" s="499" t="str">
        <f>IF(AND(
B31='Dropdown Auswahl'!B3,
B52&lt;&gt;'DD FD'!D3,B52&lt;&gt;"",
B55&lt;&gt;'DD FD'!H3,B55&lt;&gt;"",
B54&lt;&gt;0,B54&lt;&gt;"",
B58&lt;&gt;'DD FD'!U3,B58&lt;&gt;'DD FD'!U4,B58&lt;&gt;"",
B59&lt;&gt;0,B59&lt;&gt;""),
ROUNDUP(B59,1),
"")</f>
        <v/>
      </c>
      <c r="BQ29" s="498" t="str">
        <f>IF(AND(
B31='Dropdown Auswahl'!B3,
B52&lt;&gt;'DD FD'!D3,B52&lt;&gt;"",
B55&lt;&gt;'DD FD'!H3,B55&lt;&gt;"",
B54&lt;&gt;0,B54&lt;&gt;"",
B60&lt;&gt;'DD FD'!AE3,B60&lt;&gt;'DD FD'!AE4,B60&lt;&gt;""),
VLOOKUP(B60,'DD FD'!AE:AF,2,FALSE),
"")</f>
        <v/>
      </c>
      <c r="BR29" s="501" t="str">
        <f>IF(AND(
B31='Dropdown Auswahl'!B3,
B52&lt;&gt;'DD FD'!D3,B52&lt;&gt;"",
B55&lt;&gt;'DD FD'!H3,B55&lt;&gt;"",
B54&lt;&gt;0,B54&lt;&gt;"",
B60&lt;&gt;'DD FD'!AE3,B60&lt;&gt;'DD FD'!AE4,B60&lt;&gt;"",
B61&lt;&gt;0,B61&lt;&gt;""),
ROUNDUP(B61,1),
"")</f>
        <v/>
      </c>
      <c r="BS29" s="502" t="str">
        <f>IF(AND(
B31='Dropdown Auswahl'!B3,
F52&lt;&gt;'DD FD'!D3,F52&lt;&gt;""),
VLOOKUP(F52,'DD FD'!D:E,2,FALSE),
"")</f>
        <v/>
      </c>
      <c r="BT29" s="503" t="str">
        <f>IF(AND(
B31='Dropdown Auswahl'!B3,
F52&lt;&gt;'DD FD'!D3,F52&lt;&gt;"",
F55&lt;&gt;'DD FD'!H3,F55&lt;&gt;""),
VLOOKUP(F55,'DD FD'!H:J,3,FALSE),
"")</f>
        <v/>
      </c>
      <c r="BU29" s="504" t="str">
        <f>IF(AND(
B31='Dropdown Auswahl'!B3,
F52&lt;&gt;'DD FD'!D3,F52&lt;&gt;"",
F54&lt;&gt;0,F54&lt;&gt;""),
ROUNDUP(F54,4),
"")</f>
        <v/>
      </c>
      <c r="BV29" s="504" t="str">
        <f>IF(AND(
B31='Dropdown Auswahl'!B3,
F55&lt;&gt;"",F55&lt;&gt;'Dropdown Auswahl'!B2,
F53='Dropdown Auswahl'!A2),
"X","")</f>
        <v/>
      </c>
      <c r="BW29" s="504" t="str">
        <f>IF(AND(B31='Dropdown Auswahl'!B3,B32='Dropdown Auswahl'!B3,F55&lt;&gt;"",F55&lt;&gt;'Dropdown Auswahl'!B2),"X","")</f>
        <v/>
      </c>
      <c r="BX29" s="503" t="str">
        <f>IF(AND(
B31='Dropdown Auswahl'!B3,
F52&lt;&gt;'DD FD'!D3,F52&lt;&gt;"",
F55&lt;&gt;'DD FD'!H3,F55&lt;&gt;"",
F54&lt;&gt;0,F54&lt;&gt;"",
F56&lt;&gt;'DD FD'!K3,F56&lt;&gt;'DD FD'!K4,F56&lt;&gt;""),
VLOOKUP(F56,'DD FD'!S:T,2,FALSE),
"")</f>
        <v/>
      </c>
      <c r="BY29" s="505" t="str">
        <f>IF(AND(
B31='Dropdown Auswahl'!B3,
F52&lt;&gt;'DD FD'!D3,F52&lt;&gt;"",
F55&lt;&gt;'DD FD'!H3,F55&lt;&gt;"",
F54&lt;&gt;0,F54&lt;&gt;"",
F56&lt;&gt;'DD FD'!K3,F56&lt;&gt;'DD FD'!K4,F56&lt;&gt;"",
F57&lt;&gt;0,F57&lt;&gt;0),
ROUNDUP(F57,1),
"")</f>
        <v/>
      </c>
      <c r="BZ29" s="503" t="str">
        <f>IF(AND(
B31='Dropdown Auswahl'!B3,
F52&lt;&gt;'DD FD'!D3,F52&lt;&gt;"",
F55&lt;&gt;'DD FD'!H3,F55&lt;&gt;"",
F54&lt;&gt;0,F54&lt;&gt;"",
F58&lt;&gt;'DD FD'!U3,F58&lt;&gt;'DD FD'!U4,F58&lt;&gt;""),
VLOOKUP(F58,'DD FD'!AC:AD,2,FALSE),
"")</f>
        <v/>
      </c>
      <c r="CA29" s="505" t="str">
        <f>IF(AND(
B31='Dropdown Auswahl'!B3,
F52&lt;&gt;'DD FD'!D3,F52&lt;&gt;"",
F55&lt;&gt;'DD FD'!H3,F55&lt;&gt;"",
F54&lt;&gt;0,F54&lt;&gt;"",
F58&lt;&gt;'DD FD'!U3,F58&lt;&gt;'DD FD'!U4,F58&lt;&gt;"",
F59&lt;&gt;0,F59&lt;&gt;""),
ROUNDUP(F59,1),
"")</f>
        <v/>
      </c>
      <c r="CB29" s="503" t="str">
        <f>IF(AND(
B31='Dropdown Auswahl'!B3,
F52&lt;&gt;'DD FD'!D3,F52&lt;&gt;"",
F55&lt;&gt;'DD FD'!H3,F55&lt;&gt;"",
F54&lt;&gt;0,F54&lt;&gt;"",
F60&lt;&gt;'DD FD'!AE3,F60&lt;&gt;'DD FD'!AE4,F60&lt;&gt;""),
VLOOKUP(F60,'DD FD'!AE:AF,2,FALSE),
"")</f>
        <v/>
      </c>
      <c r="CC29" s="506" t="str">
        <f>IF(AND(
B31='Dropdown Auswahl'!B3,
F52&lt;&gt;'DD FD'!D3,F52&lt;&gt;"",
F55&lt;&gt;'DD FD'!H3,F55&lt;&gt;"",
F54&lt;&gt;0,F54&lt;&gt;"",
F60&lt;&gt;'DD FD'!AE3,F60&lt;&gt;'DD FD'!AE4,F60&lt;&gt;"",
F61&lt;&gt;0,F61&lt;&gt;""),
ROUNDUP(F61,1),
"")</f>
        <v/>
      </c>
      <c r="CD29" s="497" t="str">
        <f>IF(AND(
B31='Dropdown Auswahl'!B3,
J52&lt;&gt;'DD FD'!D3,J52&lt;&gt;""),
VLOOKUP(J52,'DD FD'!D:E,2,FALSE),
"")</f>
        <v/>
      </c>
      <c r="CE29" s="498" t="str">
        <f>IF(AND(
B31='Dropdown Auswahl'!B3,
J52&lt;&gt;'DD FD'!D3,J52&lt;&gt;"",
J55&lt;&gt;'DD FD'!H3,J55&lt;&gt;""),
VLOOKUP(J55,'DD FD'!H:J,3,FALSE),
"")</f>
        <v/>
      </c>
      <c r="CF29" s="495" t="str">
        <f>IF(AND(
B31='Dropdown Auswahl'!B3,
J52&lt;&gt;'DD FD'!D3,J52&lt;&gt;"",
J54&lt;&gt;0,J54&lt;&gt;""),
ROUNDUP(J54,4),
"")</f>
        <v/>
      </c>
      <c r="CG29" s="495" t="str">
        <f>IF(AND(
B31='Dropdown Auswahl'!B3,
J55&lt;&gt;"",J55&lt;&gt;'Dropdown Auswahl'!B2,
J53='Dropdown Auswahl'!A2),
"X","")</f>
        <v/>
      </c>
      <c r="CH29" s="495" t="str">
        <f>IF(AND(B31='Dropdown Auswahl'!B3,B32='Dropdown Auswahl'!B3,J55&lt;&gt;"",J55&lt;&gt;'Dropdown Auswahl'!B2),"X","")</f>
        <v/>
      </c>
      <c r="CI29" s="498" t="str">
        <f>IF(AND(
B31='Dropdown Auswahl'!B3,
J52&lt;&gt;'DD FD'!D3,J52&lt;&gt;"",
J55&lt;&gt;'DD FD'!H3,J55&lt;&gt;"",
J54&lt;&gt;0,J54&lt;&gt;"",
J56&lt;&gt;'DD FD'!K3,J56&lt;&gt;'DD FD'!K4,J56&lt;&gt;""),
VLOOKUP(J56,'DD FD'!S:T,2,FALSE),
"")</f>
        <v/>
      </c>
      <c r="CJ29" s="499" t="str">
        <f>IF(AND(
B31='Dropdown Auswahl'!B3,
J52&lt;&gt;'DD FD'!D3,J52&lt;&gt;"",
J55&lt;&gt;'DD FD'!H3,J55&lt;&gt;"",
J54&lt;&gt;0,J54&lt;&gt;"",
J56&lt;&gt;'DD FD'!K3,J56&lt;&gt;'DD FD'!K4,J56&lt;&gt;"",
J57&lt;&gt;0,J57&lt;&gt;0),
ROUNDUP(J57,1),
"")</f>
        <v/>
      </c>
      <c r="CK29" s="498" t="str">
        <f>IF(AND(
B31='Dropdown Auswahl'!B3,
J52&lt;&gt;'DD FD'!D3,J52&lt;&gt;"",
J55&lt;&gt;'DD FD'!H3,J55&lt;&gt;"",
J54&lt;&gt;0,J54&lt;&gt;"",
J58&lt;&gt;'DD FD'!U3,J58&lt;&gt;'DD FD'!U4,J58&lt;&gt;""),
VLOOKUP(J58,'DD FD'!AC:AD,2,FALSE),
"")</f>
        <v/>
      </c>
      <c r="CL29" s="499" t="str">
        <f>IF(AND(
B31='Dropdown Auswahl'!B3,
J52&lt;&gt;'DD FD'!D3,J52&lt;&gt;"",
J55&lt;&gt;'DD FD'!H3,J55&lt;&gt;"",
J54&lt;&gt;0,J54&lt;&gt;"",
J58&lt;&gt;'DD FD'!U3,J58&lt;&gt;'DD FD'!U4,J58&lt;&gt;"",
J59&lt;&gt;0,J59&lt;&gt;""),
ROUNDUP(J59,1),
"")</f>
        <v/>
      </c>
      <c r="CM29" s="498" t="str">
        <f>IF(AND(
B31='Dropdown Auswahl'!B3,
J52&lt;&gt;'DD FD'!D3,J52&lt;&gt;"",
J55&lt;&gt;'DD FD'!H3,J55&lt;&gt;"",
J54&lt;&gt;0,J54&lt;&gt;"",
J60&lt;&gt;'DD FD'!AE3,J60&lt;&gt;'DD FD'!AE4,J60&lt;&gt;""),
VLOOKUP(J60,'DD FD'!AE:AF,2,FALSE),
"")</f>
        <v/>
      </c>
      <c r="CN29" s="501" t="str">
        <f>IF(AND(
B31='Dropdown Auswahl'!B3,
J52&lt;&gt;'DD FD'!D3,J52&lt;&gt;"",
J55&lt;&gt;'DD FD'!H3,J55&lt;&gt;"",
J54&lt;&gt;0,J54&lt;&gt;"",
J60&lt;&gt;'DD FD'!AE3,J60&lt;&gt;'DD FD'!AE4,J60&lt;&gt;"",
J61&lt;&gt;0,J61&lt;&gt;""),
ROUNDUP(J61,1),
"")</f>
        <v/>
      </c>
      <c r="CO29" s="497" t="str">
        <f>IF(AND(
B33='Dropdown Auswahl'!B3,
B65&lt;&gt;'DD FD'!F3,B65&lt;&gt;""),
VLOOKUP(B65,'DD FD'!F:G,2,FALSE),
"")</f>
        <v/>
      </c>
      <c r="CP29" s="498" t="str">
        <f>IF(AND(
B33='Dropdown Auswahl'!B3,
B65&lt;&gt;'DD FD'!F3,B65&lt;&gt;"",
B68&lt;&gt;'DD FD'!H3,B68&lt;&gt;""),
VLOOKUP(B68,'DD FD'!H:J,3,FALSE),
"")</f>
        <v/>
      </c>
      <c r="CQ29" s="495" t="str">
        <f>IF(AND(
B33='Dropdown Auswahl'!B3,
B65&lt;&gt;'DD FD'!F3,B65&lt;&gt;"",
B68&lt;&gt;'DD FD'!H3,B68&lt;&gt;"",
B67&lt;&gt;0,B67&lt;&gt;""),
ROUNDUP(B67,4),
"")</f>
        <v/>
      </c>
      <c r="CR29" s="495" t="str">
        <f>IF(AND(
B33='Dropdown Auswahl'!B3,
B68&lt;&gt;"",B68&lt;&gt;'Dropdown Auswahl'!B2,
B66='Dropdown Auswahl'!A2),
"X","")</f>
        <v/>
      </c>
      <c r="CS29" s="495" t="str">
        <f>IF(AND(B33='Dropdown Auswahl'!B3,B34='Dropdown Auswahl'!B3,B68&lt;&gt;"",B68&lt;&gt;'Dropdown Auswahl'!B2),"X","")</f>
        <v/>
      </c>
      <c r="CT29" s="498" t="str">
        <f>IF(AND(
B33='Dropdown Auswahl'!B3,
B65&lt;&gt;'DD FD'!F3,B65&lt;&gt;"",
B68&lt;&gt;'DD FD'!H3,B68&lt;&gt;"",
B67&lt;&gt;0,B67&lt;&gt;"",
B69&lt;&gt;'DD FD'!K3,B69&lt;&gt;'DD FD'!K4,B69&lt;&gt;""),
VLOOKUP(B69,'DD FD'!S:T,2,FALSE),
"")</f>
        <v/>
      </c>
      <c r="CU29" s="499" t="str">
        <f>IF(AND(
B33='Dropdown Auswahl'!B3,
B65&lt;&gt;'DD FD'!F3,B65&lt;&gt;"",
B68&lt;&gt;'DD FD'!H3,B68&lt;&gt;"",
B67&lt;&gt;0,B67&lt;&gt;"",
B69&lt;&gt;'DD FD'!K3,B69&lt;&gt;'DD FD'!K4,B69&lt;&gt;"",
B70&lt;&gt;0,B70&lt;&gt;0),
ROUNDUP(B70,1),
"")</f>
        <v/>
      </c>
      <c r="CV29" s="498" t="str">
        <f>IF(AND(
B33='Dropdown Auswahl'!B3,
B65&lt;&gt;'DD FD'!F3,B65&lt;&gt;"",
B68&lt;&gt;'DD FD'!H3,B68&lt;&gt;"",
B67&lt;&gt;0,B67&lt;&gt;"",
B71&lt;&gt;'DD FD'!U3,B71&lt;&gt;'DD FD'!U4,B71&lt;&gt;""),
VLOOKUP(B71,'DD FD'!AC:AD,2,FALSE),
"")</f>
        <v/>
      </c>
      <c r="CW29" s="499" t="str">
        <f>IF(AND(
B33='Dropdown Auswahl'!B3,
B65&lt;&gt;'DD FD'!F3,B65&lt;&gt;"",
B68&lt;&gt;'DD FD'!H3,B68&lt;&gt;"",
B67&lt;&gt;0,B67&lt;&gt;"",
B71&lt;&gt;'DD FD'!U3,B71&lt;&gt;'DD FD'!U4,B71&lt;&gt;"",
B72&lt;&gt;0,B72&lt;&gt;""),
ROUNDUP(B72,1),
"")</f>
        <v/>
      </c>
      <c r="CX29" s="498" t="str">
        <f>IF(AND(
B33='Dropdown Auswahl'!B3,
B65&lt;&gt;'DD FD'!F3,B65&lt;&gt;"",
B68&lt;&gt;'DD FD'!H3,B68&lt;&gt;"",
B67&lt;&gt;0,B67&lt;&gt;"",
B73&lt;&gt;'DD FD'!AE3,B73&lt;&gt;'DD FD'!AE4,B73&lt;&gt;""),
VLOOKUP(B73,'DD FD'!AE:AF,2,FALSE),
"")</f>
        <v/>
      </c>
      <c r="CY29" s="501" t="str">
        <f>IF(AND(
B33='Dropdown Auswahl'!B3,
B65&lt;&gt;'DD FD'!F3,B65&lt;&gt;"",
B68&lt;&gt;'DD FD'!H3,B68&lt;&gt;"",
B67&lt;&gt;0,B67&lt;&gt;"",
B73&lt;&gt;'DD FD'!AE3,B73&lt;&gt;'DD FD'!AE4,B73&lt;&gt;"",
B74&lt;&gt;0,B74&lt;&gt;""),
ROUNDUP(B74,1),
"")</f>
        <v/>
      </c>
      <c r="CZ29" s="502" t="str">
        <f>IF(AND(
B33='Dropdown Auswahl'!B3,
F65&lt;&gt;'DD FD'!F3,F65&lt;&gt;""),
VLOOKUP(F65,'DD FD'!F:G,2,FALSE),
"")</f>
        <v/>
      </c>
      <c r="DA29" s="503" t="str">
        <f>IF(AND(
B33='Dropdown Auswahl'!B3,
F65&lt;&gt;'DD FD'!F3,F65&lt;&gt;"",
F68&lt;&gt;'DD FD'!H3,F68&lt;&gt;""),
VLOOKUP(F68,'DD FD'!H:J,3,FALSE),
"")</f>
        <v/>
      </c>
      <c r="DB29" s="504" t="str">
        <f>IF(AND(
B33='Dropdown Auswahl'!B3,
F65&lt;&gt;'DD FD'!F3,F65&lt;&gt;"",
F68&lt;&gt;'DD FD'!H3,F68&lt;&gt;"",
F67&lt;&gt;0,F67&lt;&gt;""),
ROUNDUP(F67,4),
"")</f>
        <v/>
      </c>
      <c r="DC29" s="504" t="str">
        <f>IF(AND(
B33='Dropdown Auswahl'!B3,
F68&lt;&gt;"",F68&lt;&gt;'Dropdown Auswahl'!B2,
F66='Dropdown Auswahl'!A2),
"X","")</f>
        <v/>
      </c>
      <c r="DD29" s="504" t="str">
        <f>IF(AND(B33='Dropdown Auswahl'!B3,B34='Dropdown Auswahl'!B3,F68&lt;&gt;"",F68&lt;&gt;'Dropdown Auswahl'!B2),"X","")</f>
        <v/>
      </c>
      <c r="DE29" s="503" t="str">
        <f>IF(AND(
B33='Dropdown Auswahl'!B3,
F65&lt;&gt;'DD FD'!F3,F65&lt;&gt;"",
F68&lt;&gt;'DD FD'!H3,F68&lt;&gt;"",
F67&lt;&gt;0,F67&lt;&gt;"",
F69&lt;&gt;'DD FD'!K3,F69&lt;&gt;'DD FD'!K4,F69&lt;&gt;""),
VLOOKUP(F69,'DD FD'!S:T,2,FALSE),
"")</f>
        <v/>
      </c>
      <c r="DF29" s="505" t="str">
        <f>IF(AND(
B33='Dropdown Auswahl'!B3,
F65&lt;&gt;'DD FD'!F3,F65&lt;&gt;"",
F68&lt;&gt;'DD FD'!H3,F68&lt;&gt;"",
F67&lt;&gt;0,F67&lt;&gt;"",
F69&lt;&gt;'DD FD'!K3,F69&lt;&gt;'DD FD'!K4,F69&lt;&gt;"",
F70&lt;&gt;0,F70&lt;&gt;0),
ROUNDUP(F70,1),
"")</f>
        <v/>
      </c>
      <c r="DG29" s="503" t="str">
        <f>IF(AND(
B33='Dropdown Auswahl'!B3,
F65&lt;&gt;'DD FD'!F3,F65&lt;&gt;"",
F68&lt;&gt;'DD FD'!H3,F68&lt;&gt;"",
F67&lt;&gt;0,F67&lt;&gt;"",
F71&lt;&gt;'DD FD'!U3,F71&lt;&gt;'DD FD'!U4,F71&lt;&gt;""),
VLOOKUP(F71,'DD FD'!AC:AD,2,FALSE),
"")</f>
        <v/>
      </c>
      <c r="DH29" s="505" t="str">
        <f>IF(AND(
B33='Dropdown Auswahl'!B3,
F65&lt;&gt;'DD FD'!F3,F65&lt;&gt;"",
F68&lt;&gt;'DD FD'!H3,F68&lt;&gt;"",
F67&lt;&gt;0,F67&lt;&gt;"",
F71&lt;&gt;'DD FD'!U3,F71&lt;&gt;'DD FD'!U4,F71&lt;&gt;"",
F72&lt;&gt;0,F72&lt;&gt;""),
ROUNDUP(F72,1),
"")</f>
        <v/>
      </c>
      <c r="DI29" s="503" t="str">
        <f>IF(AND(
B33='Dropdown Auswahl'!B3,
F65&lt;&gt;'DD FD'!F3,F65&lt;&gt;"",
F68&lt;&gt;'DD FD'!H3,F68&lt;&gt;"",
F67&lt;&gt;0,F67&lt;&gt;"",
F73&lt;&gt;'DD FD'!AE3,F73&lt;&gt;'DD FD'!AE4,F73&lt;&gt;""),
VLOOKUP(F73,'DD FD'!AE:AF,2,FALSE),
"")</f>
        <v/>
      </c>
      <c r="DJ29" s="506" t="str">
        <f>IF(AND(
B33='Dropdown Auswahl'!B3,
F65&lt;&gt;'DD FD'!F3,F65&lt;&gt;"",
F68&lt;&gt;'DD FD'!H3,F68&lt;&gt;"",
F67&lt;&gt;0,F67&lt;&gt;"",
F73&lt;&gt;'DD FD'!AE3,F73&lt;&gt;'DD FD'!AE4,F73&lt;&gt;"",
F74&lt;&gt;0,F74&lt;&gt;""),
ROUNDUP(F74,1),
"")</f>
        <v/>
      </c>
      <c r="DK29" s="502" t="str">
        <f>IF(AND(
B33='Dropdown Auswahl'!B3,
J65&lt;&gt;'DD FD'!F3,J65&lt;&gt;""),
VLOOKUP(J65,'DD FD'!F:G,2,FALSE),
"")</f>
        <v/>
      </c>
      <c r="DL29" s="503" t="str">
        <f>IF(AND(
B33='Dropdown Auswahl'!B3,
J65&lt;&gt;'DD FD'!F3,J65&lt;&gt;"",
J68&lt;&gt;'DD FD'!H3,J68&lt;&gt;""),
VLOOKUP(J68,'DD FD'!H:J,3,FALSE),
"")</f>
        <v/>
      </c>
      <c r="DM29" s="504" t="str">
        <f>IF(AND(
B33='Dropdown Auswahl'!B3,
J65&lt;&gt;'DD FD'!F3,J65&lt;&gt;"",
J68&lt;&gt;'DD FD'!H3,J68&lt;&gt;"",
J67&lt;&gt;0,J67&lt;&gt;""),
ROUNDUP(J67,4),
"")</f>
        <v/>
      </c>
      <c r="DN29" s="504" t="str">
        <f>IF(AND(
B33='Dropdown Auswahl'!B3,
J68&lt;&gt;"",J68&lt;&gt;'Dropdown Auswahl'!B2,
J66='Dropdown Auswahl'!A2),
"X","")</f>
        <v/>
      </c>
      <c r="DO29" s="504" t="str">
        <f>IF(AND(B33='Dropdown Auswahl'!B3,B34='Dropdown Auswahl'!B3,J68&lt;&gt;"",J68&lt;&gt;'Dropdown Auswahl'!B2),"X","")</f>
        <v/>
      </c>
      <c r="DP29" s="503" t="str">
        <f>IF(AND(
B33='Dropdown Auswahl'!B3,
J65&lt;&gt;'DD FD'!F3,J65&lt;&gt;"",
J68&lt;&gt;'DD FD'!H3,J68&lt;&gt;"",
J67&lt;&gt;0,J67&lt;&gt;"",
J69&lt;&gt;'DD FD'!K3,J69&lt;&gt;'DD FD'!K4,J69&lt;&gt;""),
VLOOKUP(J69,'DD FD'!S:T,2,FALSE),
"")</f>
        <v/>
      </c>
      <c r="DQ29" s="505" t="str">
        <f>IF(AND(
B33='Dropdown Auswahl'!B3,
J65&lt;&gt;'DD FD'!F3,J65&lt;&gt;"",
J68&lt;&gt;'DD FD'!H3,J68&lt;&gt;"",
J67&lt;&gt;0,J67&lt;&gt;"",
J69&lt;&gt;'DD FD'!K3,J69&lt;&gt;'DD FD'!K4,J69&lt;&gt;"",
J70&lt;&gt;0,J70&lt;&gt;0),
ROUNDUP(J70,1),
"")</f>
        <v/>
      </c>
      <c r="DR29" s="503" t="str">
        <f>IF(AND(
B33='Dropdown Auswahl'!B3,
J65&lt;&gt;'DD FD'!F3,J65&lt;&gt;"",
J68&lt;&gt;'DD FD'!H3,J68&lt;&gt;"",
J67&lt;&gt;0,J67&lt;&gt;"",
J71&lt;&gt;'DD FD'!U3,J71&lt;&gt;'DD FD'!U4,J71&lt;&gt;""),
VLOOKUP(J71,'DD FD'!AC:AD,2,FALSE),
"")</f>
        <v/>
      </c>
      <c r="DS29" s="505" t="str">
        <f>IF(AND(
B33='Dropdown Auswahl'!B3,
J65&lt;&gt;'DD FD'!F3,J65&lt;&gt;"",
J68&lt;&gt;'DD FD'!H3,J68&lt;&gt;"",
J67&lt;&gt;0,J67&lt;&gt;"",
J71&lt;&gt;'DD FD'!U3,J71&lt;&gt;'DD FD'!U4,J71&lt;&gt;"",
J72&lt;&gt;0,J72&lt;&gt;""),
ROUNDUP(J72,1),
"")</f>
        <v/>
      </c>
      <c r="DT29" s="503" t="str">
        <f>IF(AND(
B33='Dropdown Auswahl'!B3,
J65&lt;&gt;'DD FD'!F3,J65&lt;&gt;"",
J68&lt;&gt;'DD FD'!H3,J68&lt;&gt;"",
J67&lt;&gt;0,J67&lt;&gt;"",
J73&lt;&gt;'DD FD'!AE3,J73&lt;&gt;'DD FD'!AE4,J73&lt;&gt;""),
VLOOKUP(J73,'DD FD'!AE:AF,2,FALSE),
"")</f>
        <v/>
      </c>
      <c r="DU29" s="506" t="str">
        <f>IF(AND(
B33='Dropdown Auswahl'!B3,
J65&lt;&gt;'DD FD'!F3,J65&lt;&gt;"",
J68&lt;&gt;'DD FD'!H3,J68&lt;&gt;"",
J67&lt;&gt;0,J67&lt;&gt;"",
J73&lt;&gt;'DD FD'!AE3,J73&lt;&gt;'DD FD'!AE4,J73&lt;&gt;"",
J74&lt;&gt;0,J74&lt;&gt;""),
ROUNDUP(J74,1),
"")</f>
        <v/>
      </c>
      <c r="DV29" s="507" t="s">
        <v>1944</v>
      </c>
    </row>
    <row r="30" spans="1:126" ht="15.75" customHeight="1">
      <c r="A30" s="609" t="s">
        <v>3152</v>
      </c>
      <c r="B30" s="1347" t="s">
        <v>305</v>
      </c>
      <c r="C30" s="1347"/>
      <c r="D30" s="1348"/>
      <c r="E30" s="1335"/>
      <c r="F30" s="1336"/>
      <c r="G30" s="1336"/>
      <c r="H30" s="1336"/>
      <c r="I30" s="1336"/>
      <c r="J30" s="1336"/>
      <c r="K30" s="1336"/>
      <c r="L30" s="1337"/>
    </row>
    <row r="31" spans="1:126" ht="15.75" customHeight="1">
      <c r="A31" s="609" t="s">
        <v>3153</v>
      </c>
      <c r="B31" s="1347" t="s">
        <v>305</v>
      </c>
      <c r="C31" s="1347"/>
      <c r="D31" s="1348"/>
      <c r="E31" s="1335"/>
      <c r="F31" s="1336"/>
      <c r="G31" s="1336"/>
      <c r="H31" s="1336"/>
      <c r="I31" s="1336"/>
      <c r="J31" s="1336"/>
      <c r="K31" s="1336"/>
      <c r="L31" s="1337"/>
    </row>
    <row r="32" spans="1:126" ht="15.75" customHeight="1">
      <c r="A32" s="519" t="s">
        <v>3151</v>
      </c>
      <c r="B32" s="1069" t="s">
        <v>305</v>
      </c>
      <c r="C32" s="1070"/>
      <c r="D32" s="1071"/>
      <c r="E32" s="1335" t="s">
        <v>2601</v>
      </c>
      <c r="F32" s="1336"/>
      <c r="G32" s="1336"/>
      <c r="H32" s="1336"/>
      <c r="I32" s="1336"/>
      <c r="J32" s="1336"/>
      <c r="K32" s="1336"/>
      <c r="L32" s="1337"/>
    </row>
    <row r="33" spans="1:18" ht="16.5" customHeight="1">
      <c r="A33" s="609" t="s">
        <v>3154</v>
      </c>
      <c r="B33" s="1347" t="s">
        <v>305</v>
      </c>
      <c r="C33" s="1347"/>
      <c r="D33" s="1348"/>
      <c r="E33" s="1335"/>
      <c r="F33" s="1336"/>
      <c r="G33" s="1336"/>
      <c r="H33" s="1336"/>
      <c r="I33" s="1336"/>
      <c r="J33" s="1336"/>
      <c r="K33" s="1336"/>
      <c r="L33" s="1337"/>
    </row>
    <row r="34" spans="1:18" ht="16.5" customHeight="1" thickBot="1">
      <c r="A34" s="520" t="s">
        <v>3151</v>
      </c>
      <c r="B34" s="1358" t="s">
        <v>305</v>
      </c>
      <c r="C34" s="1359"/>
      <c r="D34" s="1360"/>
      <c r="E34" s="1335" t="s">
        <v>2602</v>
      </c>
      <c r="F34" s="1336"/>
      <c r="G34" s="1336"/>
      <c r="H34" s="1336"/>
      <c r="I34" s="1336"/>
      <c r="J34" s="1336"/>
      <c r="K34" s="1336"/>
      <c r="L34" s="1337"/>
    </row>
    <row r="35" spans="1:18" ht="27.75" customHeight="1" thickBot="1">
      <c r="A35" s="578" t="s">
        <v>2591</v>
      </c>
      <c r="B35" s="1361" t="s">
        <v>305</v>
      </c>
      <c r="C35" s="1361"/>
      <c r="D35" s="1362"/>
      <c r="E35" s="1363"/>
      <c r="F35" s="1364"/>
      <c r="G35" s="1364"/>
      <c r="H35" s="1364"/>
      <c r="I35" s="1364"/>
      <c r="J35" s="1364"/>
      <c r="K35" s="1364"/>
      <c r="L35" s="1365"/>
    </row>
    <row r="36" spans="1:18" ht="16.5" thickBot="1">
      <c r="A36" s="1287" t="s">
        <v>3137</v>
      </c>
      <c r="B36" s="1288"/>
      <c r="C36" s="1288"/>
      <c r="D36" s="1288"/>
      <c r="E36" s="1288"/>
      <c r="F36" s="1288"/>
      <c r="G36" s="1288"/>
      <c r="H36" s="1288"/>
      <c r="I36" s="1288"/>
      <c r="J36" s="1288"/>
      <c r="K36" s="1288"/>
      <c r="L36" s="1289"/>
    </row>
    <row r="37" spans="1:18" ht="16.5" thickBot="1">
      <c r="A37" s="1349" t="s">
        <v>3138</v>
      </c>
      <c r="B37" s="1350"/>
      <c r="C37" s="1350"/>
      <c r="D37" s="1350"/>
      <c r="E37" s="1350"/>
      <c r="F37" s="1350"/>
      <c r="G37" s="1350"/>
      <c r="H37" s="1350"/>
      <c r="I37" s="1350"/>
      <c r="J37" s="1350"/>
      <c r="K37" s="1350"/>
      <c r="L37" s="1351"/>
      <c r="O37" s="523" t="s">
        <v>1965</v>
      </c>
    </row>
    <row r="38" spans="1:18" ht="16.5" thickBot="1">
      <c r="A38" s="1352" t="s">
        <v>3139</v>
      </c>
      <c r="B38" s="1353"/>
      <c r="C38" s="1353"/>
      <c r="D38" s="1354"/>
      <c r="E38" s="1352" t="s">
        <v>3140</v>
      </c>
      <c r="F38" s="1353"/>
      <c r="G38" s="1353"/>
      <c r="H38" s="1354"/>
      <c r="I38" s="1352" t="s">
        <v>3141</v>
      </c>
      <c r="J38" s="1353"/>
      <c r="K38" s="1353"/>
      <c r="L38" s="1354"/>
      <c r="O38" s="523" t="s">
        <v>778</v>
      </c>
    </row>
    <row r="39" spans="1:18" ht="15.75">
      <c r="A39" s="521" t="s">
        <v>1293</v>
      </c>
      <c r="B39" s="1355" t="s">
        <v>305</v>
      </c>
      <c r="C39" s="1356"/>
      <c r="D39" s="1357"/>
      <c r="E39" s="521" t="s">
        <v>1293</v>
      </c>
      <c r="F39" s="1355" t="s">
        <v>305</v>
      </c>
      <c r="G39" s="1356"/>
      <c r="H39" s="1357"/>
      <c r="I39" s="521" t="s">
        <v>1293</v>
      </c>
      <c r="J39" s="1355" t="s">
        <v>305</v>
      </c>
      <c r="K39" s="1356"/>
      <c r="L39" s="1357"/>
      <c r="O39" s="524" t="s">
        <v>1966</v>
      </c>
      <c r="P39" s="525">
        <f>SUM(
IF(AND(B42='DD FD'!$H$4,B40='DD FD'!$A$4),B41,0),
IF(AND(F42='DD FD'!$H$4,F40='DD FD'!$A$4),F41,0),
IF(AND(J42='DD FD'!$H$4,J40='DD FD'!$A$4),J41,0))</f>
        <v>0</v>
      </c>
      <c r="Q39" s="524" t="s">
        <v>1967</v>
      </c>
      <c r="R39" s="526">
        <f>SUM(
IF(AND(B42='DD FD'!$H$8,B40='DD FD'!$A$4),B41,0),
IF(AND(F42='DD FD'!$H$8,F40='DD FD'!$A$4),F41,0),
IF(AND(J42='DD FD'!$H$8,J40='DD FD'!$A$4),J41,0))</f>
        <v>0</v>
      </c>
    </row>
    <row r="40" spans="1:18" ht="15.75">
      <c r="A40" s="527" t="s">
        <v>3155</v>
      </c>
      <c r="B40" s="1369" t="s">
        <v>0</v>
      </c>
      <c r="C40" s="1370"/>
      <c r="D40" s="528">
        <f>IF(B40='DD FD'!$A$4,1,0)</f>
        <v>1</v>
      </c>
      <c r="E40" s="527" t="s">
        <v>3155</v>
      </c>
      <c r="F40" s="1069" t="s">
        <v>0</v>
      </c>
      <c r="G40" s="1080"/>
      <c r="H40" s="528">
        <f>IF(F40='DD FD'!$A$4,1,0)</f>
        <v>1</v>
      </c>
      <c r="I40" s="527" t="s">
        <v>3155</v>
      </c>
      <c r="J40" s="1069" t="s">
        <v>0</v>
      </c>
      <c r="K40" s="1080"/>
      <c r="L40" s="528">
        <f>IF(J40='DD FD'!$A$4,1,0)</f>
        <v>1</v>
      </c>
      <c r="O40" s="529" t="s">
        <v>1968</v>
      </c>
      <c r="P40" s="530">
        <f>SUM(
IF(AND(B42='DD FD'!$H$5,B40='DD FD'!$A$4),B41,0),
IF(AND(F42='DD FD'!$H$5,F40='DD FD'!$A$4),F41,0),
IF(AND(J42='DD FD'!$H$5,J40='DD FD'!$A$4),J41,0))</f>
        <v>0</v>
      </c>
      <c r="Q40" s="529" t="s">
        <v>1969</v>
      </c>
      <c r="R40" s="531">
        <f>SUM(
IF(AND(B42='DD FD'!$H$9,B40='DD FD'!$A$4),B41,0),
IF(AND(F42='DD FD'!$H$9,F40='DD FD'!$A$4),F41,0),
IF(AND(J42='DD FD'!$H$9,J40='DD FD'!$A$4),J41,0))</f>
        <v>0</v>
      </c>
    </row>
    <row r="41" spans="1:18" ht="15.75">
      <c r="A41" s="532" t="s">
        <v>3156</v>
      </c>
      <c r="B41" s="1371"/>
      <c r="C41" s="1372"/>
      <c r="D41" s="533" t="s">
        <v>1970</v>
      </c>
      <c r="E41" s="532" t="s">
        <v>3156</v>
      </c>
      <c r="F41" s="1371"/>
      <c r="G41" s="1372"/>
      <c r="H41" s="533" t="s">
        <v>1970</v>
      </c>
      <c r="I41" s="532" t="s">
        <v>3156</v>
      </c>
      <c r="J41" s="1371"/>
      <c r="K41" s="1372"/>
      <c r="L41" s="533" t="s">
        <v>1970</v>
      </c>
      <c r="O41" s="529" t="s">
        <v>1971</v>
      </c>
      <c r="P41" s="530">
        <f>SUM(
IF(AND(B42='DD FD'!$H$6,B40='DD FD'!$A$4),B41,0),
IF(AND(F42='DD FD'!$H$6,F40='DD FD'!$A$4),F41,0),
IF(AND(J42='DD FD'!$H$6,J40='DD FD'!$A$4),J41,0))</f>
        <v>0</v>
      </c>
      <c r="Q41" s="529" t="s">
        <v>1972</v>
      </c>
      <c r="R41" s="531">
        <f>SUM(
IF(AND(B42='DD FD'!$H$10,B40='DD FD'!$A$4),B41,0),
IF(AND(F42='DD FD'!$H$10,F40='DD FD'!$A$4),F41,0),
IF(AND(J42='DD FD'!$H$10,J40='DD FD'!$A$4),J41,0))</f>
        <v>0</v>
      </c>
    </row>
    <row r="42" spans="1:18" ht="16.5" thickBot="1">
      <c r="A42" s="534" t="s">
        <v>3157</v>
      </c>
      <c r="B42" s="1358" t="s">
        <v>305</v>
      </c>
      <c r="C42" s="1134"/>
      <c r="D42" s="522">
        <f>IF(B42="",0,VLOOKUP(B42,'DD FD'!$H$3:$I$11,2,FALSE))</f>
        <v>0</v>
      </c>
      <c r="E42" s="534" t="s">
        <v>3157</v>
      </c>
      <c r="F42" s="1358" t="s">
        <v>305</v>
      </c>
      <c r="G42" s="1134"/>
      <c r="H42" s="522">
        <f>IF(F42="",0,VLOOKUP(F42,'DD FD'!$H$3:$I$11,2,FALSE))</f>
        <v>0</v>
      </c>
      <c r="I42" s="534" t="s">
        <v>3157</v>
      </c>
      <c r="J42" s="1358" t="s">
        <v>305</v>
      </c>
      <c r="K42" s="1134"/>
      <c r="L42" s="522">
        <f>IF(J42="",0,VLOOKUP(J42,'DD FD'!$H$3:$I$11,2,FALSE))</f>
        <v>0</v>
      </c>
      <c r="O42" s="535" t="s">
        <v>1973</v>
      </c>
      <c r="P42" s="536">
        <f>SUM(
IF(AND(B42='DD FD'!$H$7,B40='DD FD'!$A$4),B41,0),
IF(AND(F42='DD FD'!$H$7,F40='DD FD'!$A$4),F41,0),
IF(AND(J42='DD FD'!$H$7,J40='DD FD'!$A$4),J41,0))</f>
        <v>0</v>
      </c>
      <c r="Q42" s="535" t="s">
        <v>1974</v>
      </c>
      <c r="R42" s="537">
        <f>SUM(
IF(AND(B42='DD FD'!$H$11,B40='DD FD'!$A$4),B41,0),
IF(AND(F42='DD FD'!$H$11,F40='DD FD'!$A$4),F41,0),
IF(AND(J42='DD FD'!$H$11,J40='DD FD'!$A$4),J41,0))</f>
        <v>0</v>
      </c>
    </row>
    <row r="43" spans="1:18" ht="15.75">
      <c r="A43" s="538" t="s">
        <v>1916</v>
      </c>
      <c r="B43" s="1366" t="s">
        <v>305</v>
      </c>
      <c r="C43" s="1367"/>
      <c r="D43" s="1368"/>
      <c r="E43" s="538" t="s">
        <v>1916</v>
      </c>
      <c r="F43" s="1366" t="s">
        <v>305</v>
      </c>
      <c r="G43" s="1367"/>
      <c r="H43" s="1368"/>
      <c r="I43" s="538" t="s">
        <v>1916</v>
      </c>
      <c r="J43" s="1366" t="s">
        <v>305</v>
      </c>
      <c r="K43" s="1367"/>
      <c r="L43" s="1368"/>
    </row>
    <row r="44" spans="1:18" ht="16.5" thickBot="1">
      <c r="A44" s="520" t="s">
        <v>3158</v>
      </c>
      <c r="B44" s="1373"/>
      <c r="C44" s="1374"/>
      <c r="D44" s="539" t="s">
        <v>1372</v>
      </c>
      <c r="E44" s="520" t="s">
        <v>3158</v>
      </c>
      <c r="F44" s="1373"/>
      <c r="G44" s="1374"/>
      <c r="H44" s="539" t="s">
        <v>1372</v>
      </c>
      <c r="I44" s="520" t="s">
        <v>3158</v>
      </c>
      <c r="J44" s="1373"/>
      <c r="K44" s="1374"/>
      <c r="L44" s="539" t="s">
        <v>1372</v>
      </c>
    </row>
    <row r="45" spans="1:18" ht="15.75">
      <c r="A45" s="538" t="s">
        <v>1918</v>
      </c>
      <c r="B45" s="1366" t="s">
        <v>305</v>
      </c>
      <c r="C45" s="1367"/>
      <c r="D45" s="1368"/>
      <c r="E45" s="538" t="s">
        <v>1918</v>
      </c>
      <c r="F45" s="1366" t="s">
        <v>305</v>
      </c>
      <c r="G45" s="1367"/>
      <c r="H45" s="1368"/>
      <c r="I45" s="538" t="s">
        <v>1918</v>
      </c>
      <c r="J45" s="1366" t="s">
        <v>305</v>
      </c>
      <c r="K45" s="1367"/>
      <c r="L45" s="1368"/>
    </row>
    <row r="46" spans="1:18" ht="16.5" thickBot="1">
      <c r="A46" s="520" t="s">
        <v>3158</v>
      </c>
      <c r="B46" s="1373"/>
      <c r="C46" s="1374"/>
      <c r="D46" s="539" t="s">
        <v>1372</v>
      </c>
      <c r="E46" s="520" t="s">
        <v>3158</v>
      </c>
      <c r="F46" s="1373"/>
      <c r="G46" s="1374"/>
      <c r="H46" s="539" t="s">
        <v>1372</v>
      </c>
      <c r="I46" s="520" t="s">
        <v>3158</v>
      </c>
      <c r="J46" s="1373"/>
      <c r="K46" s="1374"/>
      <c r="L46" s="539" t="s">
        <v>1372</v>
      </c>
    </row>
    <row r="47" spans="1:18" ht="15.75">
      <c r="A47" s="540" t="s">
        <v>1919</v>
      </c>
      <c r="B47" s="1375" t="s">
        <v>305</v>
      </c>
      <c r="C47" s="1376"/>
      <c r="D47" s="1377"/>
      <c r="E47" s="540" t="s">
        <v>1919</v>
      </c>
      <c r="F47" s="1378" t="s">
        <v>305</v>
      </c>
      <c r="G47" s="1379"/>
      <c r="H47" s="1380"/>
      <c r="I47" s="540" t="s">
        <v>1919</v>
      </c>
      <c r="J47" s="1378" t="s">
        <v>305</v>
      </c>
      <c r="K47" s="1379"/>
      <c r="L47" s="1380"/>
    </row>
    <row r="48" spans="1:18" ht="16.5" thickBot="1">
      <c r="A48" s="520" t="s">
        <v>3158</v>
      </c>
      <c r="B48" s="1373"/>
      <c r="C48" s="1374"/>
      <c r="D48" s="539" t="s">
        <v>1372</v>
      </c>
      <c r="E48" s="520" t="s">
        <v>3158</v>
      </c>
      <c r="F48" s="1373"/>
      <c r="G48" s="1374"/>
      <c r="H48" s="539" t="s">
        <v>1372</v>
      </c>
      <c r="I48" s="520" t="s">
        <v>3158</v>
      </c>
      <c r="J48" s="1373"/>
      <c r="K48" s="1374"/>
      <c r="L48" s="539" t="s">
        <v>1372</v>
      </c>
    </row>
    <row r="49" spans="1:18" ht="16.5" thickBot="1">
      <c r="A49" s="541" t="s">
        <v>3159</v>
      </c>
      <c r="B49" s="1381" t="str">
        <f>IF(OR($B$30='Dropdown Auswahl'!$B$4,B39="",B39='DD FD'!$B$3),"",
IF(OR(B41="",B41=0),"Gewicht des Bestandteils fehlt",
IF(OR(B42="",B42='DD FD'!$H$3),"Fraktion nicht ausgewählt",
IF(OR(B43="",B43='DD FD'!$K$3,B45="",B45='DD FD'!$U$3,B47="",B47='DD FD'!$AE$3),"Material/Beschichtung nicht vollständig",
IF((B44+B46+B48)&lt;&gt;100,"Summe der Anteile ungleich 100%",
IF(AND(B43='DD FD'!$K$4,B44&lt;&gt;0),"Angaben Virgin-Anteil unplausibel",
IF(AND(B45='DD FD'!$U$4,B46&lt;&gt;0),"Angaben Anteil recyceltes Material unplausibel",
IF(AND(B47='DD FD'!$AE$4,B48&lt;&gt;0),"Angaben Beschichtungs-Anteil unplausibel",
"Angaben sind plausibel"))))))))</f>
        <v/>
      </c>
      <c r="C49" s="1382"/>
      <c r="D49" s="1383"/>
      <c r="E49" s="542" t="s">
        <v>3159</v>
      </c>
      <c r="F49" s="1381" t="str">
        <f>IF(OR($B$30='Dropdown Auswahl'!$B$4,F39="",F39='DD FD'!$B$3),"",
IF(OR(F41="",F41=0),"Gewicht des Bestandteils fehlt",
IF(OR(F42="",F42='DD FD'!$H$3),"Fraktion nicht ausgewählt",
IF(OR(F43="",F43='DD FD'!$K$3,F45="",F45='DD FD'!$U$3,F47="",F47='DD FD'!$AE$3),"Material/Beschichtung nicht vollständig",
IF((F44+F46+F48)&lt;&gt;100,"Summe der Anteile ungleich 100%",
IF(AND(F43='DD FD'!$K$4,F44&lt;&gt;0),"Angaben Virgin-Anteil unplausibel",
IF(AND(F45='DD FD'!$U$4,F46&lt;&gt;0),"Angaben Anteil recyceltes Material unplausibel",
IF(AND(F47='DD FD'!$AE$4,F48&lt;&gt;0),"Angaben Beschichtungs-Anteil unplausibel",
"Angaben sind plausibel"))))))))</f>
        <v/>
      </c>
      <c r="G49" s="1382"/>
      <c r="H49" s="1383"/>
      <c r="I49" s="542" t="s">
        <v>3159</v>
      </c>
      <c r="J49" s="1381" t="str">
        <f>IF(OR($B$30='Dropdown Auswahl'!$B$4,J39="",J39='DD FD'!$B$3),"",
IF(OR(J41="",J41=0),"Gewicht des Bestandteils fehlt",
IF(OR(J42="",J42='DD FD'!$H$3),"Fraktion nicht ausgewählt",
IF(OR(J43="",J43='DD FD'!$J$3,J45="",J45='DD FD'!$J$3,J47="",J47='DD FD'!$AD$3),"Material/Beschichtung nicht vollständig",
IF((J44+J46+J48)&lt;&gt;100,"Summe der Anteile ungleich 100%",
IF(AND(J43='DD FD'!$K$4,J44&lt;&gt;0),"Angaben Virgin-Anteil unplausibel",
IF(AND(J45='DD FD'!$U$4,J46&lt;&gt;0),"Angaben Anteil recyceltes Material unplausibel",
IF(AND(J47='DD FD'!$AE$4,J48&lt;&gt;0),"Angaben Beschichtungs-Anteil unplausibel",
"Angaben sind plausibel"))))))))</f>
        <v/>
      </c>
      <c r="K49" s="1382"/>
      <c r="L49" s="1383"/>
      <c r="O49" s="523" t="s">
        <v>1965</v>
      </c>
    </row>
    <row r="50" spans="1:18" ht="16.5" thickBot="1">
      <c r="A50" s="1349" t="s">
        <v>3142</v>
      </c>
      <c r="B50" s="1350"/>
      <c r="C50" s="1350"/>
      <c r="D50" s="1350"/>
      <c r="E50" s="1350"/>
      <c r="F50" s="1350"/>
      <c r="G50" s="1350"/>
      <c r="H50" s="1350"/>
      <c r="I50" s="1350"/>
      <c r="J50" s="1350"/>
      <c r="K50" s="1350"/>
      <c r="L50" s="1351"/>
      <c r="O50" s="523" t="s">
        <v>1324</v>
      </c>
    </row>
    <row r="51" spans="1:18" ht="16.5" thickBot="1">
      <c r="A51" s="1352" t="s">
        <v>3139</v>
      </c>
      <c r="B51" s="1353"/>
      <c r="C51" s="1353"/>
      <c r="D51" s="1354"/>
      <c r="E51" s="1352" t="s">
        <v>3140</v>
      </c>
      <c r="F51" s="1353"/>
      <c r="G51" s="1353"/>
      <c r="H51" s="1354"/>
      <c r="I51" s="1352" t="s">
        <v>3141</v>
      </c>
      <c r="J51" s="1353"/>
      <c r="K51" s="1353"/>
      <c r="L51" s="1354"/>
      <c r="O51" s="524" t="s">
        <v>1975</v>
      </c>
      <c r="P51" s="525">
        <f>SUM(
IF(AND(B55='DD FD'!$H$4,B53='DD FD'!$A$4),B54,0),
IF(AND(F55='DD FD'!$H$4,F53='DD FD'!$A$4),F54,0),
IF(AND(J55='DD FD'!$H$4,J53='DD FD'!$A$4),J54,0))</f>
        <v>0</v>
      </c>
      <c r="Q51" s="524" t="s">
        <v>1976</v>
      </c>
      <c r="R51" s="526">
        <f>SUM(
IF(AND(B55='DD FD'!$H$8,B53='DD FD'!$A$4),B54,0),
IF(AND(F55='DD FD'!$H$8,F53='DD FD'!$A$4),F54,0),
IF(AND(J55='DD FD'!$H$8,J53='DD FD'!$A$4),J54,0))</f>
        <v>0</v>
      </c>
    </row>
    <row r="52" spans="1:18" ht="15.75">
      <c r="A52" s="521" t="s">
        <v>1293</v>
      </c>
      <c r="B52" s="1355" t="s">
        <v>305</v>
      </c>
      <c r="C52" s="1356"/>
      <c r="D52" s="1357"/>
      <c r="E52" s="521" t="s">
        <v>1293</v>
      </c>
      <c r="F52" s="1355" t="s">
        <v>305</v>
      </c>
      <c r="G52" s="1356"/>
      <c r="H52" s="1357"/>
      <c r="I52" s="521" t="s">
        <v>1293</v>
      </c>
      <c r="J52" s="1355" t="s">
        <v>305</v>
      </c>
      <c r="K52" s="1356"/>
      <c r="L52" s="1357"/>
      <c r="O52" s="529" t="s">
        <v>1977</v>
      </c>
      <c r="P52" s="530">
        <f>SUM(
IF(AND(B55='DD FD'!$H$5,B53='DD FD'!$A$4),B54,0),
IF(AND(F55='DD FD'!$H$5,F53='DD FD'!$A$4),F54,0),
IF(AND(J55='DD FD'!$H$5,J53='DD FD'!$A$4),J54,0))</f>
        <v>0</v>
      </c>
      <c r="Q52" s="529" t="s">
        <v>1978</v>
      </c>
      <c r="R52" s="531">
        <f>SUM(
IF(AND(B55='DD FD'!$H$9,B53='DD FD'!$A$4),B54,0),
IF(AND(F55='DD FD'!$H$9,F53='DD FD'!$A$4),F54,0),
IF(AND(J55='DD FD'!$H$9,J53='DD FD'!$A$4),J54,0))</f>
        <v>0</v>
      </c>
    </row>
    <row r="53" spans="1:18" ht="15.75">
      <c r="A53" s="527" t="s">
        <v>3155</v>
      </c>
      <c r="B53" s="1384" t="s">
        <v>0</v>
      </c>
      <c r="C53" s="1385"/>
      <c r="D53" s="528">
        <f>IF(B53='DD FD'!$A$4,1,0)</f>
        <v>1</v>
      </c>
      <c r="E53" s="527" t="s">
        <v>3155</v>
      </c>
      <c r="F53" s="1384" t="s">
        <v>0</v>
      </c>
      <c r="G53" s="1385"/>
      <c r="H53" s="528">
        <f>IF(F53='DD FD'!$A$4,1,0)</f>
        <v>1</v>
      </c>
      <c r="I53" s="527" t="s">
        <v>3155</v>
      </c>
      <c r="J53" s="1384" t="s">
        <v>0</v>
      </c>
      <c r="K53" s="1385"/>
      <c r="L53" s="528">
        <f>IF(J53='DD FD'!$A$4,1,0)</f>
        <v>1</v>
      </c>
      <c r="O53" s="529" t="s">
        <v>1979</v>
      </c>
      <c r="P53" s="530">
        <f>SUM(
IF(AND(B55='DD FD'!$H$6,B53='DD FD'!$A$4),B54,0),
IF(AND(F55='DD FD'!$H$6,F53='DD FD'!$A$4),F54,0),
IF(AND(J55='DD FD'!$H$6,J53='DD FD'!$A$4),J54,0))</f>
        <v>0</v>
      </c>
      <c r="Q53" s="529" t="s">
        <v>1980</v>
      </c>
      <c r="R53" s="531">
        <f>SUM(
IF(AND(B55='DD FD'!$H$10,B53='DD FD'!$A$4),B54,0),
IF(AND(F55='DD FD'!$H$10,F53='DD FD'!$A$4),F54,0),
IF(AND(J55='DD FD'!$H$10,J53='DD FD'!$A$4),J54,0))</f>
        <v>0</v>
      </c>
    </row>
    <row r="54" spans="1:18" ht="15.75">
      <c r="A54" s="532" t="s">
        <v>3156</v>
      </c>
      <c r="B54" s="1371"/>
      <c r="C54" s="1372"/>
      <c r="D54" s="533" t="s">
        <v>1970</v>
      </c>
      <c r="E54" s="532" t="s">
        <v>3156</v>
      </c>
      <c r="F54" s="1371"/>
      <c r="G54" s="1372"/>
      <c r="H54" s="533" t="s">
        <v>1970</v>
      </c>
      <c r="I54" s="532" t="s">
        <v>3156</v>
      </c>
      <c r="J54" s="1371"/>
      <c r="K54" s="1372"/>
      <c r="L54" s="533" t="s">
        <v>1970</v>
      </c>
      <c r="O54" s="535" t="s">
        <v>1981</v>
      </c>
      <c r="P54" s="536">
        <f>SUM(
IF(AND(B55='DD FD'!$H$7,B53='DD FD'!$A$4),B54,0),
IF(AND(F55='DD FD'!$H$7,F53='DD FD'!$A$4),F54,0),
IF(AND(J55='DD FD'!$H$7,J53='DD FD'!$A$4),J54,0))</f>
        <v>0</v>
      </c>
      <c r="Q54" s="535" t="s">
        <v>1982</v>
      </c>
      <c r="R54" s="537">
        <f>SUM(
IF(AND(B55='DD FD'!$H$11,B53='DD FD'!$A$4),B54,0),
IF(AND(F55='DD FD'!$H$11,F53='DD FD'!$A$4),F54,0),
IF(AND(J55='DD FD'!$H$11,J53='DD FD'!$A$4),J54,0))</f>
        <v>0</v>
      </c>
    </row>
    <row r="55" spans="1:18" ht="16.5" thickBot="1">
      <c r="A55" s="534" t="s">
        <v>3157</v>
      </c>
      <c r="B55" s="1358" t="s">
        <v>305</v>
      </c>
      <c r="C55" s="1134"/>
      <c r="D55" s="522">
        <f>IF(B55="",0,VLOOKUP(B55,'DD FD'!$H$3:$I$11,2,FALSE))</f>
        <v>0</v>
      </c>
      <c r="E55" s="534" t="s">
        <v>3157</v>
      </c>
      <c r="F55" s="1358" t="s">
        <v>305</v>
      </c>
      <c r="G55" s="1134"/>
      <c r="H55" s="522">
        <f>IF(F55="",0,VLOOKUP(F55,'DD FD'!$H$3:$I$11,2,FALSE))</f>
        <v>0</v>
      </c>
      <c r="I55" s="534" t="s">
        <v>3157</v>
      </c>
      <c r="J55" s="1358" t="s">
        <v>305</v>
      </c>
      <c r="K55" s="1134"/>
      <c r="L55" s="522">
        <f>IF(J55="",0,VLOOKUP(J55,'DD FD'!$H$3:$I$11,2,FALSE))</f>
        <v>0</v>
      </c>
    </row>
    <row r="56" spans="1:18" ht="15.75">
      <c r="A56" s="538" t="s">
        <v>1916</v>
      </c>
      <c r="B56" s="1366" t="s">
        <v>305</v>
      </c>
      <c r="C56" s="1367"/>
      <c r="D56" s="1368"/>
      <c r="E56" s="538" t="s">
        <v>1916</v>
      </c>
      <c r="F56" s="1366" t="s">
        <v>305</v>
      </c>
      <c r="G56" s="1367"/>
      <c r="H56" s="1368"/>
      <c r="I56" s="538" t="s">
        <v>1916</v>
      </c>
      <c r="J56" s="1366" t="s">
        <v>305</v>
      </c>
      <c r="K56" s="1367"/>
      <c r="L56" s="1368"/>
    </row>
    <row r="57" spans="1:18" ht="16.5" thickBot="1">
      <c r="A57" s="520" t="s">
        <v>3158</v>
      </c>
      <c r="B57" s="1373"/>
      <c r="C57" s="1374"/>
      <c r="D57" s="539" t="s">
        <v>1372</v>
      </c>
      <c r="E57" s="520" t="s">
        <v>3158</v>
      </c>
      <c r="F57" s="1373"/>
      <c r="G57" s="1374"/>
      <c r="H57" s="539" t="s">
        <v>1372</v>
      </c>
      <c r="I57" s="520" t="s">
        <v>3158</v>
      </c>
      <c r="J57" s="1373"/>
      <c r="K57" s="1374"/>
      <c r="L57" s="539" t="s">
        <v>1372</v>
      </c>
    </row>
    <row r="58" spans="1:18" ht="15.75">
      <c r="A58" s="538" t="s">
        <v>1918</v>
      </c>
      <c r="B58" s="1366" t="s">
        <v>305</v>
      </c>
      <c r="C58" s="1367"/>
      <c r="D58" s="1368"/>
      <c r="E58" s="538" t="s">
        <v>1918</v>
      </c>
      <c r="F58" s="1366" t="s">
        <v>305</v>
      </c>
      <c r="G58" s="1367"/>
      <c r="H58" s="1368"/>
      <c r="I58" s="538" t="s">
        <v>1918</v>
      </c>
      <c r="J58" s="1366" t="s">
        <v>305</v>
      </c>
      <c r="K58" s="1367"/>
      <c r="L58" s="1368"/>
    </row>
    <row r="59" spans="1:18" ht="16.5" thickBot="1">
      <c r="A59" s="520" t="s">
        <v>3158</v>
      </c>
      <c r="B59" s="1373"/>
      <c r="C59" s="1374"/>
      <c r="D59" s="539" t="s">
        <v>1372</v>
      </c>
      <c r="E59" s="520" t="s">
        <v>3158</v>
      </c>
      <c r="F59" s="1373"/>
      <c r="G59" s="1374"/>
      <c r="H59" s="539" t="s">
        <v>1372</v>
      </c>
      <c r="I59" s="520" t="s">
        <v>3158</v>
      </c>
      <c r="J59" s="1373"/>
      <c r="K59" s="1374"/>
      <c r="L59" s="539" t="s">
        <v>1372</v>
      </c>
    </row>
    <row r="60" spans="1:18" ht="15.75">
      <c r="A60" s="540" t="s">
        <v>1919</v>
      </c>
      <c r="B60" s="1378" t="s">
        <v>305</v>
      </c>
      <c r="C60" s="1379"/>
      <c r="D60" s="1380"/>
      <c r="E60" s="540" t="s">
        <v>1919</v>
      </c>
      <c r="F60" s="1378" t="s">
        <v>305</v>
      </c>
      <c r="G60" s="1379"/>
      <c r="H60" s="1380"/>
      <c r="I60" s="540" t="s">
        <v>1919</v>
      </c>
      <c r="J60" s="1378" t="s">
        <v>305</v>
      </c>
      <c r="K60" s="1379"/>
      <c r="L60" s="1380"/>
    </row>
    <row r="61" spans="1:18" ht="16.5" thickBot="1">
      <c r="A61" s="520" t="s">
        <v>3158</v>
      </c>
      <c r="B61" s="1373"/>
      <c r="C61" s="1374"/>
      <c r="D61" s="539" t="s">
        <v>1372</v>
      </c>
      <c r="E61" s="520" t="s">
        <v>3158</v>
      </c>
      <c r="F61" s="1373"/>
      <c r="G61" s="1374"/>
      <c r="H61" s="539" t="s">
        <v>1372</v>
      </c>
      <c r="I61" s="520" t="s">
        <v>3158</v>
      </c>
      <c r="J61" s="1373"/>
      <c r="K61" s="1374"/>
      <c r="L61" s="539" t="s">
        <v>1372</v>
      </c>
      <c r="O61" s="523" t="s">
        <v>1965</v>
      </c>
    </row>
    <row r="62" spans="1:18" ht="16.5" thickBot="1">
      <c r="A62" s="541" t="s">
        <v>3159</v>
      </c>
      <c r="B62" s="1381" t="str">
        <f>IF(OR($B$31='Dropdown Auswahl'!$B$4,B52="",B52='DD FD'!$D$3),"",
IF(OR(B54="",B54=0),"Gewicht des Bestandteils fehlt",
IF(OR(B55="",B55='DD FD'!$H$3),"Fraktion nicht ausgewählt",
IF(OR(B56="",B56='DD FD'!$K$3,B58="",B58='DD FD'!$U$3,B60="",B60='DD FD'!$AE$3),"Material/Beschichtung nicht vollständig",
IF((B57+B59+B61)&lt;&gt;100,"Summe der Anteile ungleich 100%",
IF(AND(B56='DD FD'!$K$4,B57&lt;&gt;0),"Angaben Virgin-Anteil unplausibel",
IF(AND(B58='DD FD'!$U$4,B59&lt;&gt;0),"Angaben Anteil recyceltes Material unplausibel",
IF(AND(B60='DD FD'!$AE$4,B61&lt;&gt;0),"Angaben Beschichtungs-Anteil unplausibel",
"Angaben sind plausibel"))))))))</f>
        <v/>
      </c>
      <c r="C62" s="1382"/>
      <c r="D62" s="1383"/>
      <c r="E62" s="543" t="s">
        <v>3159</v>
      </c>
      <c r="F62" s="1381" t="str">
        <f>IF(OR($B$31='Dropdown Auswahl'!$B$4,F52="",F52='DD FD'!$D$3),"",
IF(OR(F54="",F54=0),"Gewicht des Bestandteils fehlt",
IF(OR(F55="",F55='DD FD'!$H$3),"Fraktion nicht ausgewählt",
IF(OR(F56="",F56='DD FD'!$K$3,F58="",F58='DD FD'!$U$3,F60="",F60='DD FD'!$AE$3),"Material/Beschichtung nicht vollständig",
IF((F57+F59+F61)&lt;&gt;100,"Summe der Anteile ungleich 100%",
IF(AND(F56='DD FD'!$K$4,F57&lt;&gt;0),"Angaben Virgin-Anteil unplausibel",
IF(AND(F58='DD FD'!$U$4,F59&lt;&gt;0),"Angaben Anteil recyceltes Material unplausibel",
IF(AND(F60='DD FD'!$AE$4,F61&lt;&gt;0),"Angaben Beschichtungs-Anteil unplausibel",
"Angaben sind plausibel"))))))))</f>
        <v/>
      </c>
      <c r="G62" s="1382"/>
      <c r="H62" s="1383"/>
      <c r="I62" s="543" t="s">
        <v>3159</v>
      </c>
      <c r="J62" s="1381" t="str">
        <f>IF(OR($B$31='Dropdown Auswahl'!$B$4,J52="",J52='DD FD'!$D$3),"",
IF(OR(J54="",J54=0),"Gewicht des Bestandteils fehlt",
IF(OR(J55="",J55='DD FD'!$H$3),"Fraktion nicht ausgewählt",
IF(OR(J56="",J56='DD FD'!$K$3,J58="",J58='DD FD'!$U$3,J60="",J60='DD FD'!$AE$3),"Material/Beschichtung nicht vollständig",
IF((J57+J59+J61)&lt;&gt;100,"Summe der Anteile ungleich 100%",
IF(AND(J56='DD FD'!$K$4,J57&lt;&gt;0),"Angaben Virgin-Anteil unplausibel",
IF(AND(J58='DD FD'!$U$4,J59&lt;&gt;0),"Angaben Anteil recyceltes Material unplausibel",
IF(AND(J60='DD FD'!$AE$4,J61&lt;&gt;0),"Angaben Beschichtungs-Anteil unplausibel",
"Angaben sind plausibel"))))))))</f>
        <v/>
      </c>
      <c r="K62" s="1382"/>
      <c r="L62" s="1383"/>
      <c r="O62" s="523" t="s">
        <v>654</v>
      </c>
    </row>
    <row r="63" spans="1:18" ht="16.5" thickBot="1">
      <c r="A63" s="1349" t="s">
        <v>3143</v>
      </c>
      <c r="B63" s="1350"/>
      <c r="C63" s="1350"/>
      <c r="D63" s="1350"/>
      <c r="E63" s="1350"/>
      <c r="F63" s="1350"/>
      <c r="G63" s="1350"/>
      <c r="H63" s="1350"/>
      <c r="I63" s="1350"/>
      <c r="J63" s="1350"/>
      <c r="K63" s="1350"/>
      <c r="L63" s="1351"/>
      <c r="O63" s="524" t="s">
        <v>1983</v>
      </c>
      <c r="P63" s="525">
        <f>SUM(
IF(AND(B68='DD FD'!$H$4,B66='DD FD'!$A$4),B67,0),
IF(AND(F68='DD FD'!$H$4,F66='DD FD'!$A$4),F67,0),
IF(AND(J68='DD FD'!$H$4,J66='DD FD'!$A$4),J67,0))</f>
        <v>0</v>
      </c>
      <c r="Q63" s="524" t="s">
        <v>1984</v>
      </c>
      <c r="R63" s="526">
        <f>SUM(
IF(AND(B68='DD FD'!$H$8,B66='DD FD'!$A$4),B67,0),
IF(AND(F68='DD FD'!$H$8,F66='DD FD'!$A$4),F67,0),
IF(AND(J68='DD FD'!$H$8,J66='DD FD'!$A$4),J67,0))</f>
        <v>0</v>
      </c>
    </row>
    <row r="64" spans="1:18" ht="16.5" thickBot="1">
      <c r="A64" s="1352" t="s">
        <v>3139</v>
      </c>
      <c r="B64" s="1353"/>
      <c r="C64" s="1353"/>
      <c r="D64" s="1354"/>
      <c r="E64" s="1352" t="s">
        <v>3140</v>
      </c>
      <c r="F64" s="1353"/>
      <c r="G64" s="1353"/>
      <c r="H64" s="1354"/>
      <c r="I64" s="1352" t="s">
        <v>3141</v>
      </c>
      <c r="J64" s="1353"/>
      <c r="K64" s="1353"/>
      <c r="L64" s="1354"/>
      <c r="O64" s="529" t="s">
        <v>1985</v>
      </c>
      <c r="P64" s="530">
        <f>SUM(
IF(AND(B68='DD FD'!$H$5,B66='DD FD'!$A$4),B67,0),
IF(AND(F68='DD FD'!$H$5,F66='DD FD'!$A$4),F67,0),
IF(AND(J68='DD FD'!$H$5,J66='DD FD'!$A$4),J67,0))</f>
        <v>0</v>
      </c>
      <c r="Q64" s="529" t="s">
        <v>1986</v>
      </c>
      <c r="R64" s="531">
        <f>SUM(
IF(AND(B68='DD FD'!$H$9,B66='DD FD'!$A$4),B67,0),
IF(AND(F68='DD FD'!$H$9,F66='DD FD'!$A$4),F67,0),
IF(AND(J68='DD FD'!$H$9,J66='DD FD'!$A$4),J67,0))</f>
        <v>0</v>
      </c>
    </row>
    <row r="65" spans="1:18" ht="15.75">
      <c r="A65" s="521" t="s">
        <v>1293</v>
      </c>
      <c r="B65" s="1355" t="s">
        <v>305</v>
      </c>
      <c r="C65" s="1356"/>
      <c r="D65" s="1357"/>
      <c r="E65" s="521" t="s">
        <v>1293</v>
      </c>
      <c r="F65" s="1355" t="s">
        <v>305</v>
      </c>
      <c r="G65" s="1356"/>
      <c r="H65" s="1357"/>
      <c r="I65" s="521" t="s">
        <v>1293</v>
      </c>
      <c r="J65" s="1355" t="s">
        <v>305</v>
      </c>
      <c r="K65" s="1356"/>
      <c r="L65" s="1357"/>
      <c r="O65" s="529" t="s">
        <v>1987</v>
      </c>
      <c r="P65" s="530">
        <f>SUM(
IF(AND(B68='DD FD'!$H$6,B66='DD FD'!$A$4),B67,0),
IF(AND(F68='DD FD'!$H$6,F66='DD FD'!$A$4),F67,0),
IF(AND(J68='DD FD'!$H$6,J66='DD FD'!$A$4),J67,0))</f>
        <v>0</v>
      </c>
      <c r="Q65" s="529" t="s">
        <v>1988</v>
      </c>
      <c r="R65" s="531">
        <f>SUM(
IF(AND(B68='DD FD'!$H$10,B66='DD FD'!$A$4),B67,0),
IF(AND(F68='DD FD'!$H$10,F66='DD FD'!$A$4),F67,0),
IF(AND(J68='DD FD'!$H$10,J66='DD FD'!$A$4),J67,0))</f>
        <v>0</v>
      </c>
    </row>
    <row r="66" spans="1:18" ht="15.75">
      <c r="A66" s="527" t="s">
        <v>3155</v>
      </c>
      <c r="B66" s="1384" t="s">
        <v>0</v>
      </c>
      <c r="C66" s="1385"/>
      <c r="D66" s="528">
        <f>IF(B66='DD FD'!$A$4,1,0)</f>
        <v>1</v>
      </c>
      <c r="E66" s="527" t="s">
        <v>3155</v>
      </c>
      <c r="F66" s="1384" t="s">
        <v>0</v>
      </c>
      <c r="G66" s="1385"/>
      <c r="H66" s="528">
        <f>IF(F66='DD FD'!$A$4,1,0)</f>
        <v>1</v>
      </c>
      <c r="I66" s="527" t="s">
        <v>3155</v>
      </c>
      <c r="J66" s="1384" t="s">
        <v>0</v>
      </c>
      <c r="K66" s="1385"/>
      <c r="L66" s="528">
        <f>IF(J66='DD FD'!$A$4,1,0)</f>
        <v>1</v>
      </c>
      <c r="O66" s="535" t="s">
        <v>1989</v>
      </c>
      <c r="P66" s="536">
        <f>SUM(
IF(AND(B68='DD FD'!$H$7,B66='DD FD'!$A$4),B67,0),
IF(AND(F68='DD FD'!$H$7,F66='DD FD'!$A$4),F67,0),
IF(AND(J68='DD FD'!$H$7,J66='DD FD'!$A$4),J67,0))</f>
        <v>0</v>
      </c>
      <c r="Q66" s="535" t="s">
        <v>1990</v>
      </c>
      <c r="R66" s="537">
        <f>SUM(
IF(AND(B68='DD FD'!$H$11,B66='DD FD'!$A$4),B67,0),
IF(AND(F68='DD FD'!$H$11,F66='DD FD'!$A$4),F67,0),
IF(AND(J68='DD FD'!$H$11,J66='DD FD'!$A$4),J67,0))</f>
        <v>0</v>
      </c>
    </row>
    <row r="67" spans="1:18" ht="15.75">
      <c r="A67" s="532" t="s">
        <v>3156</v>
      </c>
      <c r="B67" s="1371"/>
      <c r="C67" s="1372"/>
      <c r="D67" s="533" t="s">
        <v>1970</v>
      </c>
      <c r="E67" s="532" t="s">
        <v>3156</v>
      </c>
      <c r="F67" s="1371"/>
      <c r="G67" s="1372"/>
      <c r="H67" s="533" t="s">
        <v>1970</v>
      </c>
      <c r="I67" s="532" t="s">
        <v>3156</v>
      </c>
      <c r="J67" s="1371"/>
      <c r="K67" s="1372"/>
      <c r="L67" s="533" t="s">
        <v>1970</v>
      </c>
    </row>
    <row r="68" spans="1:18" ht="16.5" thickBot="1">
      <c r="A68" s="534" t="s">
        <v>3157</v>
      </c>
      <c r="B68" s="1358" t="s">
        <v>305</v>
      </c>
      <c r="C68" s="1134"/>
      <c r="D68" s="522">
        <f>IF(B68="",0,VLOOKUP(B68,'DD FD'!$H$3:$I$11,2,FALSE))</f>
        <v>0</v>
      </c>
      <c r="E68" s="534" t="s">
        <v>3157</v>
      </c>
      <c r="F68" s="1358" t="s">
        <v>305</v>
      </c>
      <c r="G68" s="1134"/>
      <c r="H68" s="522">
        <f>IF(F68="",0,VLOOKUP(F68,'DD FD'!$H$3:$I$11,2,FALSE))</f>
        <v>0</v>
      </c>
      <c r="I68" s="534" t="s">
        <v>3157</v>
      </c>
      <c r="J68" s="1358" t="s">
        <v>305</v>
      </c>
      <c r="K68" s="1134"/>
      <c r="L68" s="522">
        <f>IF(J68="",0,VLOOKUP(J68,'DD FD'!$H$3:$I$11,2,FALSE))</f>
        <v>0</v>
      </c>
    </row>
    <row r="69" spans="1:18" ht="15.75">
      <c r="A69" s="538" t="s">
        <v>1916</v>
      </c>
      <c r="B69" s="1366" t="s">
        <v>305</v>
      </c>
      <c r="C69" s="1367"/>
      <c r="D69" s="1368"/>
      <c r="E69" s="538" t="s">
        <v>1916</v>
      </c>
      <c r="F69" s="1366" t="s">
        <v>305</v>
      </c>
      <c r="G69" s="1367"/>
      <c r="H69" s="1368"/>
      <c r="I69" s="538" t="s">
        <v>1916</v>
      </c>
      <c r="J69" s="1366" t="s">
        <v>305</v>
      </c>
      <c r="K69" s="1367"/>
      <c r="L69" s="1368"/>
    </row>
    <row r="70" spans="1:18" ht="16.5" thickBot="1">
      <c r="A70" s="520" t="s">
        <v>3158</v>
      </c>
      <c r="B70" s="1373"/>
      <c r="C70" s="1374"/>
      <c r="D70" s="539" t="s">
        <v>1372</v>
      </c>
      <c r="E70" s="520" t="s">
        <v>3158</v>
      </c>
      <c r="F70" s="1373"/>
      <c r="G70" s="1374"/>
      <c r="H70" s="539" t="s">
        <v>1372</v>
      </c>
      <c r="I70" s="520" t="s">
        <v>3158</v>
      </c>
      <c r="J70" s="1373"/>
      <c r="K70" s="1374"/>
      <c r="L70" s="539" t="s">
        <v>1372</v>
      </c>
    </row>
    <row r="71" spans="1:18" ht="15.75">
      <c r="A71" s="538" t="s">
        <v>1918</v>
      </c>
      <c r="B71" s="1366" t="s">
        <v>305</v>
      </c>
      <c r="C71" s="1367"/>
      <c r="D71" s="1368"/>
      <c r="E71" s="538" t="s">
        <v>1918</v>
      </c>
      <c r="F71" s="1366" t="s">
        <v>305</v>
      </c>
      <c r="G71" s="1367"/>
      <c r="H71" s="1368"/>
      <c r="I71" s="538" t="s">
        <v>1918</v>
      </c>
      <c r="J71" s="1366" t="s">
        <v>305</v>
      </c>
      <c r="K71" s="1367"/>
      <c r="L71" s="1368"/>
    </row>
    <row r="72" spans="1:18" ht="16.5" thickBot="1">
      <c r="A72" s="520" t="s">
        <v>3158</v>
      </c>
      <c r="B72" s="1373"/>
      <c r="C72" s="1374"/>
      <c r="D72" s="539" t="s">
        <v>1372</v>
      </c>
      <c r="E72" s="520" t="s">
        <v>3158</v>
      </c>
      <c r="F72" s="1373"/>
      <c r="G72" s="1374"/>
      <c r="H72" s="539" t="s">
        <v>1372</v>
      </c>
      <c r="I72" s="520" t="s">
        <v>3158</v>
      </c>
      <c r="J72" s="1373"/>
      <c r="K72" s="1374"/>
      <c r="L72" s="539" t="s">
        <v>1372</v>
      </c>
    </row>
    <row r="73" spans="1:18" ht="15.75">
      <c r="A73" s="540" t="s">
        <v>1919</v>
      </c>
      <c r="B73" s="1378" t="s">
        <v>305</v>
      </c>
      <c r="C73" s="1379"/>
      <c r="D73" s="1380"/>
      <c r="E73" s="540" t="s">
        <v>1919</v>
      </c>
      <c r="F73" s="1378" t="s">
        <v>305</v>
      </c>
      <c r="G73" s="1379"/>
      <c r="H73" s="1380"/>
      <c r="I73" s="540" t="s">
        <v>1919</v>
      </c>
      <c r="J73" s="1378" t="s">
        <v>305</v>
      </c>
      <c r="K73" s="1379"/>
      <c r="L73" s="1380"/>
    </row>
    <row r="74" spans="1:18" ht="16.5" thickBot="1">
      <c r="A74" s="520" t="s">
        <v>3158</v>
      </c>
      <c r="B74" s="1373"/>
      <c r="C74" s="1374"/>
      <c r="D74" s="539" t="s">
        <v>1372</v>
      </c>
      <c r="E74" s="520" t="s">
        <v>3158</v>
      </c>
      <c r="F74" s="1373"/>
      <c r="G74" s="1374"/>
      <c r="H74" s="539" t="s">
        <v>1372</v>
      </c>
      <c r="I74" s="520" t="s">
        <v>3158</v>
      </c>
      <c r="J74" s="1373"/>
      <c r="K74" s="1374"/>
      <c r="L74" s="539" t="s">
        <v>1372</v>
      </c>
    </row>
    <row r="75" spans="1:18" ht="16.5" thickBot="1">
      <c r="A75" s="544" t="s">
        <v>3159</v>
      </c>
      <c r="B75" s="1381" t="str">
        <f>IF(OR($B$33='Dropdown Auswahl'!$B$4,B65="",B65='DD FD'!$F$3),"",
IF(OR(B67="",B67=0),"Gewicht des Bestandteils fehlt",
IF(OR(B68="",B68='DD FD'!$H$3),"Fraktion nicht ausgewählt",
IF(OR(B69="",B69='DD FD'!$K$3,B71="",B71='DD FD'!$U$3,B73="",B73='DD FD'!$AE$3),"Material/Beschichtung nicht vollständig",
IF((B70+B72+B74)&lt;&gt;100,"Summe der Anteile ungleich 100%",
IF(AND(B69='DD FD'!$K$4,B70&lt;&gt;0),"Angaben Virgin-Anteil unplausibel",
IF(AND(B71='DD FD'!$U$4,B72&lt;&gt;0),"Angaben Anteil recyceltes Material unplausibel",
IF(AND(B73='DD FD'!$AE$4,B74&lt;&gt;0),"Angaben Beschichtungs-Anteil unplausibel",
"Angaben sind plausibel"))))))))</f>
        <v/>
      </c>
      <c r="C75" s="1382"/>
      <c r="D75" s="1383"/>
      <c r="E75" s="545" t="s">
        <v>3159</v>
      </c>
      <c r="F75" s="1381" t="str">
        <f>IF(OR($B$33='Dropdown Auswahl'!$B$4,F65="",F65='DD FD'!$F$3),"",
IF(OR(F67="",F67=0),"Gewicht des Bestandteils fehlt",
IF(OR(F68="",F68='DD FD'!$H$3),"Fraktion nicht ausgewählt",
IF(OR(F69="",F69='DD FD'!$K$3,F71="",F71='DD FD'!$U$3,F73="",F73='DD FD'!$AE$3),"Material/Beschichtung nicht vollständig",
IF((F70+F72+F74)&lt;&gt;100,"Summe der Anteile ungleich 100%",
IF(AND(F69='DD FD'!$K$4,F70&lt;&gt;0),"Angaben Virgin-Anteil unplausibel",
IF(AND(F71='DD FD'!$U$4,F72&lt;&gt;0),"Angaben Anteil recyceltes Material unplausibel",
IF(AND(F73='DD FD'!$AE$4,F74&lt;&gt;0),"Angaben Beschichtungs-Anteil unplausibel",
"Angaben sind plausibel"))))))))</f>
        <v/>
      </c>
      <c r="G75" s="1382"/>
      <c r="H75" s="1383"/>
      <c r="I75" s="545" t="s">
        <v>3159</v>
      </c>
      <c r="J75" s="1381" t="str">
        <f>IF(OR($B$33='Dropdown Auswahl'!$B$4,J65="",J65='DD FD'!$F$3),"",
IF(OR(J67="",J67=0),"Gewicht des Bestandteils fehlt",
IF(OR(J68="",J68='DD FD'!$H$3),"Fraktion nicht ausgewählt",
IF(OR(J69="",J69='DD FD'!$K$3,J71="",J71='DD FD'!$U$3,J73="",J73='DD FD'!$AE$3),"Material/Beschichtung nicht vollständig",
IF((J70+J72+J74)&lt;&gt;100,"Summe der Anteile ungleich 100%",
IF(AND(J69='DD FD'!$K$4,J70&lt;&gt;0),"Angaben Virgin-Anteil unplausibel",
IF(AND(J71='DD FD'!$U$4,J72&lt;&gt;0),"Angaben Anteil recyceltes Material unplausibel",
IF(AND(J73='DD FD'!$AE$4,J74&lt;&gt;0),"Angaben Beschichtungs-Anteil unplausibel",
"Angaben sind plausibel"))))))))</f>
        <v/>
      </c>
      <c r="K75" s="1382"/>
      <c r="L75" s="1383"/>
    </row>
    <row r="76" spans="1:18" ht="16.5" thickBot="1">
      <c r="A76" s="1287" t="s">
        <v>3144</v>
      </c>
      <c r="B76" s="1288"/>
      <c r="C76" s="1288"/>
      <c r="D76" s="1288"/>
      <c r="E76" s="1288"/>
      <c r="F76" s="1288"/>
      <c r="G76" s="1288"/>
      <c r="H76" s="1288"/>
      <c r="I76" s="1288"/>
      <c r="J76" s="1288"/>
      <c r="K76" s="1288"/>
      <c r="L76" s="1289"/>
    </row>
    <row r="77" spans="1:18" ht="16.5" thickBot="1">
      <c r="A77" s="1349" t="s">
        <v>3145</v>
      </c>
      <c r="B77" s="1350"/>
      <c r="C77" s="1350"/>
      <c r="D77" s="1350"/>
      <c r="E77" s="1350"/>
      <c r="F77" s="1350"/>
      <c r="G77" s="1350"/>
      <c r="H77" s="1350"/>
      <c r="I77" s="1386" t="s">
        <v>3146</v>
      </c>
      <c r="J77" s="1387"/>
      <c r="K77" s="1387"/>
      <c r="L77" s="1388"/>
    </row>
    <row r="78" spans="1:18" ht="15.75">
      <c r="A78" s="521" t="s">
        <v>1600</v>
      </c>
      <c r="B78" s="1389">
        <f>IF(Artikeldatenblatt!C75&lt;&gt;2,P39+P51+P63,0)</f>
        <v>0</v>
      </c>
      <c r="C78" s="1390"/>
      <c r="D78" s="546" t="s">
        <v>1970</v>
      </c>
      <c r="E78" s="547" t="s">
        <v>1604</v>
      </c>
      <c r="F78" s="1389">
        <f>IF(Artikeldatenblatt!C75&lt;&gt;2,R39+R51+R63,0)</f>
        <v>0</v>
      </c>
      <c r="G78" s="1390"/>
      <c r="H78" s="548" t="s">
        <v>1970</v>
      </c>
      <c r="I78" s="521" t="s">
        <v>3160</v>
      </c>
      <c r="J78" s="1391">
        <f>IF(Artikeldatenblatt!B86="","",Artikeldatenblatt!B86)</f>
        <v>65000</v>
      </c>
      <c r="K78" s="1392"/>
      <c r="L78" s="549" t="s">
        <v>1970</v>
      </c>
    </row>
    <row r="79" spans="1:18" ht="15.75">
      <c r="A79" s="532" t="s">
        <v>1601</v>
      </c>
      <c r="B79" s="1398">
        <f>IF(Artikeldatenblatt!C75&lt;&gt;2,P40+P52+P64,0)</f>
        <v>0</v>
      </c>
      <c r="C79" s="1399"/>
      <c r="D79" s="550" t="s">
        <v>1970</v>
      </c>
      <c r="E79" s="551" t="s">
        <v>1605</v>
      </c>
      <c r="F79" s="1398">
        <f>IF(Artikeldatenblatt!C75&lt;&gt;2,R40+R52+R64,0)</f>
        <v>0</v>
      </c>
      <c r="G79" s="1399"/>
      <c r="H79" s="552" t="s">
        <v>1970</v>
      </c>
      <c r="I79" s="532" t="s">
        <v>3161</v>
      </c>
      <c r="J79" s="1400" t="str">
        <f>IF(Artikeldatenblatt!B90="","",Artikeldatenblatt!B90)</f>
        <v/>
      </c>
      <c r="K79" s="1401"/>
      <c r="L79" s="533" t="s">
        <v>1970</v>
      </c>
    </row>
    <row r="80" spans="1:18" ht="16.5" thickBot="1">
      <c r="A80" s="532" t="s">
        <v>1602</v>
      </c>
      <c r="B80" s="1398">
        <f>IF(Artikeldatenblatt!C75&lt;&gt;2,P41+P53+P65,0)</f>
        <v>0</v>
      </c>
      <c r="C80" s="1399"/>
      <c r="D80" s="550" t="s">
        <v>1970</v>
      </c>
      <c r="E80" s="551" t="s">
        <v>1606</v>
      </c>
      <c r="F80" s="1398">
        <f>IF(Artikeldatenblatt!C75&lt;&gt;2,R41+R53+R65,0)</f>
        <v>0</v>
      </c>
      <c r="G80" s="1399"/>
      <c r="H80" s="552" t="s">
        <v>1970</v>
      </c>
      <c r="I80" s="553" t="s">
        <v>3162</v>
      </c>
      <c r="J80" s="1402" t="str">
        <f>IF(SUM(B78:C81,F78:G81)=0,"",SUM(B78:C81,F78:G81))</f>
        <v/>
      </c>
      <c r="K80" s="1403"/>
      <c r="L80" s="554" t="s">
        <v>1970</v>
      </c>
    </row>
    <row r="81" spans="1:12" ht="16.5" thickBot="1">
      <c r="A81" s="534" t="s">
        <v>1603</v>
      </c>
      <c r="B81" s="1393">
        <f>IF(Artikeldatenblatt!C75&lt;&gt;2,P42+P54+P66,0)</f>
        <v>0</v>
      </c>
      <c r="C81" s="1394"/>
      <c r="D81" s="555" t="s">
        <v>1970</v>
      </c>
      <c r="E81" s="556" t="s">
        <v>1607</v>
      </c>
      <c r="F81" s="1393">
        <f>IF(Artikeldatenblatt!C75&lt;&gt;2,R42+R54+R66,0)</f>
        <v>0</v>
      </c>
      <c r="G81" s="1394"/>
      <c r="H81" s="557" t="s">
        <v>1970</v>
      </c>
      <c r="I81" s="558" t="s">
        <v>3163</v>
      </c>
      <c r="J81" s="1395" t="str">
        <f>IF(OR(J78="",J79="",J80=""),"Plausibilitätsprüfung nicht möglich",
IF(OR((J79+J80)&gt;(J78*1.05),(J79+J80)&lt;(J78*0.95)),"Gewichte nicht plausibel","Gewichte plausibel"))</f>
        <v>Plausibilitätsprüfung nicht möglich</v>
      </c>
      <c r="K81" s="1396"/>
      <c r="L81" s="1397"/>
    </row>
  </sheetData>
  <sheetProtection password="914A" sheet="1" scenarios="1"/>
  <mergeCells count="213">
    <mergeCell ref="B81:C81"/>
    <mergeCell ref="F81:G81"/>
    <mergeCell ref="J81:L81"/>
    <mergeCell ref="B79:C79"/>
    <mergeCell ref="F79:G79"/>
    <mergeCell ref="J79:K79"/>
    <mergeCell ref="B80:C80"/>
    <mergeCell ref="F80:G80"/>
    <mergeCell ref="J80:K80"/>
    <mergeCell ref="A76:L76"/>
    <mergeCell ref="A77:H77"/>
    <mergeCell ref="I77:L77"/>
    <mergeCell ref="B78:C78"/>
    <mergeCell ref="F78:G78"/>
    <mergeCell ref="J78:K78"/>
    <mergeCell ref="B74:C74"/>
    <mergeCell ref="F74:G74"/>
    <mergeCell ref="J74:K74"/>
    <mergeCell ref="B75:D75"/>
    <mergeCell ref="F75:H75"/>
    <mergeCell ref="J75:L75"/>
    <mergeCell ref="B72:C72"/>
    <mergeCell ref="F72:G72"/>
    <mergeCell ref="J72:K72"/>
    <mergeCell ref="B73:D73"/>
    <mergeCell ref="F73:H73"/>
    <mergeCell ref="J73:L73"/>
    <mergeCell ref="B70:C70"/>
    <mergeCell ref="F70:G70"/>
    <mergeCell ref="J70:K70"/>
    <mergeCell ref="B71:D71"/>
    <mergeCell ref="F71:H71"/>
    <mergeCell ref="J71:L71"/>
    <mergeCell ref="B68:C68"/>
    <mergeCell ref="F68:G68"/>
    <mergeCell ref="J68:K68"/>
    <mergeCell ref="B69:D69"/>
    <mergeCell ref="F69:H69"/>
    <mergeCell ref="J69:L69"/>
    <mergeCell ref="B66:C66"/>
    <mergeCell ref="F66:G66"/>
    <mergeCell ref="J66:K66"/>
    <mergeCell ref="B67:C67"/>
    <mergeCell ref="F67:G67"/>
    <mergeCell ref="J67:K67"/>
    <mergeCell ref="A63:L63"/>
    <mergeCell ref="A64:D64"/>
    <mergeCell ref="E64:H64"/>
    <mergeCell ref="I64:L64"/>
    <mergeCell ref="B65:D65"/>
    <mergeCell ref="F65:H65"/>
    <mergeCell ref="J65:L65"/>
    <mergeCell ref="B61:C61"/>
    <mergeCell ref="F61:G61"/>
    <mergeCell ref="J61:K61"/>
    <mergeCell ref="B62:D62"/>
    <mergeCell ref="F62:H62"/>
    <mergeCell ref="J62:L62"/>
    <mergeCell ref="B59:C59"/>
    <mergeCell ref="F59:G59"/>
    <mergeCell ref="J59:K59"/>
    <mergeCell ref="B60:D60"/>
    <mergeCell ref="F60:H60"/>
    <mergeCell ref="J60:L60"/>
    <mergeCell ref="B57:C57"/>
    <mergeCell ref="F57:G57"/>
    <mergeCell ref="J57:K57"/>
    <mergeCell ref="B58:D58"/>
    <mergeCell ref="F58:H58"/>
    <mergeCell ref="J58:L58"/>
    <mergeCell ref="B55:C55"/>
    <mergeCell ref="F55:G55"/>
    <mergeCell ref="J55:K55"/>
    <mergeCell ref="B56:D56"/>
    <mergeCell ref="F56:H56"/>
    <mergeCell ref="J56:L56"/>
    <mergeCell ref="B53:C53"/>
    <mergeCell ref="F53:G53"/>
    <mergeCell ref="J53:K53"/>
    <mergeCell ref="B54:C54"/>
    <mergeCell ref="F54:G54"/>
    <mergeCell ref="J54:K54"/>
    <mergeCell ref="A50:L50"/>
    <mergeCell ref="A51:D51"/>
    <mergeCell ref="E51:H51"/>
    <mergeCell ref="I51:L51"/>
    <mergeCell ref="B52:D52"/>
    <mergeCell ref="F52:H52"/>
    <mergeCell ref="J52:L52"/>
    <mergeCell ref="B48:C48"/>
    <mergeCell ref="F48:G48"/>
    <mergeCell ref="J48:K48"/>
    <mergeCell ref="B49:D49"/>
    <mergeCell ref="F49:H49"/>
    <mergeCell ref="J49:L49"/>
    <mergeCell ref="B46:C46"/>
    <mergeCell ref="F46:G46"/>
    <mergeCell ref="J46:K46"/>
    <mergeCell ref="B47:D47"/>
    <mergeCell ref="F47:H47"/>
    <mergeCell ref="J47:L47"/>
    <mergeCell ref="B44:C44"/>
    <mergeCell ref="F44:G44"/>
    <mergeCell ref="J44:K44"/>
    <mergeCell ref="B45:D45"/>
    <mergeCell ref="F45:H45"/>
    <mergeCell ref="J45:L45"/>
    <mergeCell ref="B42:C42"/>
    <mergeCell ref="F42:G42"/>
    <mergeCell ref="J42:K42"/>
    <mergeCell ref="B43:D43"/>
    <mergeCell ref="F43:H43"/>
    <mergeCell ref="J43:L43"/>
    <mergeCell ref="B40:C40"/>
    <mergeCell ref="F40:G40"/>
    <mergeCell ref="J40:K40"/>
    <mergeCell ref="B41:C41"/>
    <mergeCell ref="F41:G41"/>
    <mergeCell ref="J41:K41"/>
    <mergeCell ref="A36:L36"/>
    <mergeCell ref="A37:L37"/>
    <mergeCell ref="A38:D38"/>
    <mergeCell ref="E38:H38"/>
    <mergeCell ref="I38:L38"/>
    <mergeCell ref="B39:D39"/>
    <mergeCell ref="F39:H39"/>
    <mergeCell ref="J39:L39"/>
    <mergeCell ref="B32:D32"/>
    <mergeCell ref="B33:D33"/>
    <mergeCell ref="B34:D34"/>
    <mergeCell ref="B35:D35"/>
    <mergeCell ref="E34:L35"/>
    <mergeCell ref="E32:L33"/>
    <mergeCell ref="A25:L25"/>
    <mergeCell ref="B26:D26"/>
    <mergeCell ref="E26:L28"/>
    <mergeCell ref="B27:D27"/>
    <mergeCell ref="B28:D28"/>
    <mergeCell ref="A29:D29"/>
    <mergeCell ref="E29:L31"/>
    <mergeCell ref="B30:D30"/>
    <mergeCell ref="B31:D31"/>
    <mergeCell ref="A22:A24"/>
    <mergeCell ref="B22:F24"/>
    <mergeCell ref="G22:J22"/>
    <mergeCell ref="K22:L22"/>
    <mergeCell ref="G23:J23"/>
    <mergeCell ref="K23:L23"/>
    <mergeCell ref="G24:J24"/>
    <mergeCell ref="K24:L24"/>
    <mergeCell ref="B18:D18"/>
    <mergeCell ref="G18:L18"/>
    <mergeCell ref="A19:F19"/>
    <mergeCell ref="G19:L19"/>
    <mergeCell ref="A20:A21"/>
    <mergeCell ref="B20:F21"/>
    <mergeCell ref="G20:J20"/>
    <mergeCell ref="K20:L20"/>
    <mergeCell ref="G21:J21"/>
    <mergeCell ref="K21:L21"/>
    <mergeCell ref="B16:F16"/>
    <mergeCell ref="G16:H16"/>
    <mergeCell ref="I16:L16"/>
    <mergeCell ref="B17:D17"/>
    <mergeCell ref="G17:H17"/>
    <mergeCell ref="I17:L17"/>
    <mergeCell ref="B13:D13"/>
    <mergeCell ref="G13:L13"/>
    <mergeCell ref="A14:F14"/>
    <mergeCell ref="G14:L14"/>
    <mergeCell ref="B15:F15"/>
    <mergeCell ref="G15:H15"/>
    <mergeCell ref="I15:L15"/>
    <mergeCell ref="G5:H5"/>
    <mergeCell ref="I5:L5"/>
    <mergeCell ref="B11:F11"/>
    <mergeCell ref="G11:H11"/>
    <mergeCell ref="I11:L11"/>
    <mergeCell ref="B12:D12"/>
    <mergeCell ref="G12:H12"/>
    <mergeCell ref="I12:L12"/>
    <mergeCell ref="B8:D8"/>
    <mergeCell ref="G8:H8"/>
    <mergeCell ref="I8:L8"/>
    <mergeCell ref="A9:F9"/>
    <mergeCell ref="G9:L9"/>
    <mergeCell ref="B10:F10"/>
    <mergeCell ref="G10:H10"/>
    <mergeCell ref="I10:L10"/>
    <mergeCell ref="BH26:BR26"/>
    <mergeCell ref="BS26:CC26"/>
    <mergeCell ref="CD26:CN26"/>
    <mergeCell ref="CO26:CY26"/>
    <mergeCell ref="CZ26:DJ26"/>
    <mergeCell ref="DK26:DU26"/>
    <mergeCell ref="A1:L1"/>
    <mergeCell ref="O26:T26"/>
    <mergeCell ref="U26:AC26"/>
    <mergeCell ref="AD26:AM26"/>
    <mergeCell ref="AN26:AW26"/>
    <mergeCell ref="AX26:BG26"/>
    <mergeCell ref="B6:F6"/>
    <mergeCell ref="G6:H6"/>
    <mergeCell ref="I6:L6"/>
    <mergeCell ref="B7:D7"/>
    <mergeCell ref="G7:H7"/>
    <mergeCell ref="I7:L7"/>
    <mergeCell ref="B2:L2"/>
    <mergeCell ref="A3:F3"/>
    <mergeCell ref="G3:L3"/>
    <mergeCell ref="A4:F4"/>
    <mergeCell ref="G4:L4"/>
    <mergeCell ref="B5:F5"/>
  </mergeCells>
  <conditionalFormatting sqref="B49:D49">
    <cfRule type="expression" dxfId="198" priority="52">
      <formula>B49="Angaben sind plausibel"</formula>
    </cfRule>
  </conditionalFormatting>
  <conditionalFormatting sqref="B28:D28">
    <cfRule type="expression" dxfId="197" priority="11">
      <formula>$B$28=""</formula>
    </cfRule>
  </conditionalFormatting>
  <conditionalFormatting sqref="B27:D27">
    <cfRule type="expression" dxfId="196" priority="10">
      <formula>$B$27=""</formula>
    </cfRule>
  </conditionalFormatting>
  <conditionalFormatting sqref="F49:H49">
    <cfRule type="expression" dxfId="195" priority="30">
      <formula>F49="Angaben sind plausibel"</formula>
    </cfRule>
  </conditionalFormatting>
  <conditionalFormatting sqref="J49:L49">
    <cfRule type="expression" dxfId="194" priority="9">
      <formula>J49="Angaben sind plausibel"</formula>
    </cfRule>
  </conditionalFormatting>
  <conditionalFormatting sqref="B62:D62">
    <cfRule type="expression" dxfId="193" priority="21">
      <formula>$B$62="Angaben sind plausibel"</formula>
    </cfRule>
  </conditionalFormatting>
  <conditionalFormatting sqref="F62:H62">
    <cfRule type="expression" dxfId="192" priority="7">
      <formula>$F$62="Angaben sind plausibel"</formula>
    </cfRule>
  </conditionalFormatting>
  <conditionalFormatting sqref="J62:L62">
    <cfRule type="expression" dxfId="191" priority="6">
      <formula>$J$62="Angaben sind plausibel"</formula>
    </cfRule>
  </conditionalFormatting>
  <conditionalFormatting sqref="B75:D75">
    <cfRule type="expression" dxfId="190" priority="12">
      <formula>$B$75="Angaben sind plausibel"</formula>
    </cfRule>
  </conditionalFormatting>
  <conditionalFormatting sqref="F75:H75">
    <cfRule type="expression" dxfId="189" priority="4">
      <formula>$F$75="Angaben sind plausibel"</formula>
    </cfRule>
  </conditionalFormatting>
  <conditionalFormatting sqref="J75:L75">
    <cfRule type="expression" dxfId="188" priority="3">
      <formula>$J$75="Angaben sind plausibel"</formula>
    </cfRule>
  </conditionalFormatting>
  <dataValidations count="35">
    <dataValidation type="list" allowBlank="1" showInputMessage="1" showErrorMessage="1" promptTitle="Fraktion des Bestandteils" prompt="Über Dropdown eine der acht Fraktionen auswählen und damit das Material angeben, aus dem dieser Bestandteil besteht. " sqref="B55:C55 B42:C42 B68:C68" xr:uid="{58A213C7-9282-40E2-A37A-9738D84E2929}">
      <formula1>FD_Fraktion</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0 H53 H40 L40 D53 L53 D66 H66 L66" xr:uid="{3ABB8DC0-FF8A-4620-B8E6-5B180C47C00C}"/>
    <dataValidation type="list" allowBlank="1" showErrorMessage="1" errorTitle="GTIN-Länge" error="GTINs müssen zwischen 8 und 14 Ziffern haben." promptTitle="GTIN for packaging information" prompt="GTIN of the consumer/sales unit (if already known)." sqref="B26:D26" xr:uid="{DDEC104B-F9F2-40F6-9904-A270510D2858}">
      <formula1>FD_Geschäftsvorfall</formula1>
    </dataValidation>
    <dataValidation allowBlank="1" showInputMessage="1" showErrorMessage="1" errorTitle="GTIN-Länge" error="GTINs müssen zwischen 8 und 14 Ziffern haben." promptTitle="Gültigkeitsdatum" prompt="Bitte geben Sie grob das Gültigkeitsdatum an (dieses sollte vor der ersten Belieferung liegen)" sqref="B28:D28" xr:uid="{D3558447-CE7E-4323-B262-3BAEA4A39B58}"/>
    <dataValidation type="list" allowBlank="1" showInputMessage="1" showErrorMessage="1" promptTitle="Etikett/Aufkleber - Art" prompt="Wir unterscheiden 4 Arten von Etiketten und Stickern. Zutreffendes über Dropdown auswählen. _x000a_Übersicht aller Verpackungsarten finden Sie in der angehängten Ausfüllhilfe. " sqref="B65:D65" xr:uid="{C24DA9AA-E64F-4361-B88E-6DD870FFFBD4}">
      <formula1>FD_E_Art</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2:D52" xr:uid="{E86956D5-30F6-49A5-9DCF-0DB150DECB47}">
      <formula1>FD_V_Art</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3:D73" xr:uid="{960A01A3-AA3F-4204-B3A2-4E358E96BF17}">
      <formula1>FD_BS</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67:C67 B41:C41 B54:C54" xr:uid="{83B81171-BF1B-4973-88A3-101D87EA817A}">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39:D39" xr:uid="{0A9E0176-5B4E-430D-AD8E-BA407AE3EE0A}">
      <formula1>FD_HK_Art</formula1>
    </dataValidation>
    <dataValidation type="decimal" allowBlank="1" showInputMessage="1" showErrorMessage="1" sqref="F67:G67 J54:K54 J41:K41 F41:G41 F54:G54 J67:K67" xr:uid="{BAC57E43-6A05-4380-A92A-8A5677160869}">
      <formula1>0.0001</formula1>
      <formula2>100000</formula2>
    </dataValidation>
    <dataValidation allowBlank="1" showInputMessage="1" showErrorMessage="1" errorTitle="Beschichtung" error="Wenn keine Beschichtung angegeben ist kann auch kein prozentualer Anteil ungleich Null gepflegt werden." sqref="B49 F75 F49 B62 J49 F62 B75 J62 J75" xr:uid="{A47EFF6A-EF03-43C0-9791-A99267518EE3}"/>
    <dataValidation type="textLength" allowBlank="1" showInputMessage="1" showErrorMessage="1" errorTitle="GTIN-Länge" error="GTINs müssen zwischen 8 und 14 Ziffern haben." promptTitle="GTIN" prompt="GTIN der Verkaufsmengeneinheit (sofern bereits bekannt)." sqref="B27:D27" xr:uid="{99246CF7-A6C3-420B-BDBC-CD5E3E6CAE8D}">
      <formula1>8</formula1>
      <formula2>14</formula2>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Hauptkörper-Bestandteil einer Verpackung kann sich aus mehreren Materialien und einer Beschichtung zusammensetzen. _x000a_Angeben, aus wieviel % Beschichtung der Hauptkörper-Bestandteil besteht. " sqref="B48:C48" xr:uid="{8C9816DC-615A-4E06-B84D-FB40D48FAD28}">
      <formula1>AND(TRUNC(B48,1)=B48,B48&gt;0,B48&lt;=100)</formula1>
    </dataValidation>
    <dataValidation type="list" allowBlank="1" showInputMessage="1" showErrorMessage="1" sqref="J47:L47 J73:L73 F47:H47 F73:H73 J60:L60 F60:H60" xr:uid="{01A7B19A-EFDC-49DA-B726-7DD8C5577631}">
      <formula1>FD_BS</formula1>
    </dataValidation>
    <dataValidation type="list" allowBlank="1" showInputMessage="1" showErrorMessage="1" sqref="J65:L65 F65:H65" xr:uid="{E6AD4F6D-EF84-4F9A-A299-AEF971CF4424}">
      <formula1>FD_E_Art</formula1>
    </dataValidation>
    <dataValidation type="list" allowBlank="1" showInputMessage="1" showErrorMessage="1" sqref="J52:L52 F52:H52" xr:uid="{CE4B8B18-8DB9-4843-A784-8EAE344AFF1C}">
      <formula1>FD_V_Art</formula1>
    </dataValidation>
    <dataValidation type="list" allowBlank="1" showInputMessage="1" showErrorMessage="1" sqref="F39:H39 J39:L39" xr:uid="{15C8B297-3C4D-4D32-853A-65C16ACD553D}">
      <formula1>FD_HK_Art</formula1>
    </dataValidation>
    <dataValidation type="list" allowBlank="1" showInputMessage="1" showErrorMessage="1" sqref="J42 F68 F42 F55 J55 J68" xr:uid="{C65F717A-61D5-4D78-B311-E96FDB76DF15}">
      <formula1>FD_Fraktion</formula1>
    </dataValidation>
    <dataValidation type="decimal" allowBlank="1" showInputMessage="1" showErrorMessage="1" sqref="F78:G81 B78:C81" xr:uid="{F624F025-EBC3-444E-97D6-C9C15D9AD4F8}">
      <formula1>0</formula1>
      <formula2>99999.9999</formula2>
    </dataValidation>
    <dataValidation allowBlank="1" showErrorMessage="1" promptTitle="Weitere Lieferanten" prompt="Bitte links aufklappen" sqref="A5:B6 A10:B11 H6:H8 I10:I12 I5:I8 A7:A8 A12:A13 E7:E8 B2 A22:B22 E12:E13 A2:A3 I15:I17 A15:B16 A17:A18 E17:E18 H12 H17 G3:G24 A20:B20 K20:K24" xr:uid="{D7894C17-A771-4B1B-B04C-3DB3E016842D}"/>
    <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sqref="B35:D35" xr:uid="{DA4AC0FD-F218-44AB-9503-EB9838292F64}">
      <formula1>Auswahl_J_N</formula1>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prompt="Der Hauptkörper-Bestandteil einer Verpackung kann sich aus mehreren Materialien zusammensetzen. _x000a_Angeben, aus wieviel % Virgin-Material der Hauptkörper-Bestandteil besteht. " sqref="B44:C44" xr:uid="{8A6C3179-FE85-457A-9763-36042A8EFDF7}">
      <formula1>AND(TRUNC(B44,1)=B44,B44&gt;0,B44&lt;=100)</formula1>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Hauptkörper-Bestandteil einer Verpackung kann sich aus mehreren Materialien zusammensetzen. _x000a_Angeben, aus wieviel % recyceltem Material der Hauptkörper-Bestandteil besteht. " sqref="B46:C46" xr:uid="{74E917CD-4C46-400C-91D4-EA49650DC3CB}">
      <formula1>AND(TRUNC(B46,1)=B46,B46&gt;0,B46&lt;=100)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sqref="J48:K48 J74:K74 J46:K46 J44:K44 F57:G57 F59:G59 F61:G61 J57:K57 J59:K59 J61:K61 F48:G48 F46:G46 F44:G44 F70:G70 F72:G72 F74:G74 J70:K70 J72:K72" xr:uid="{EF8194D1-AB31-4228-BD9E-18126CE9981B}">
      <formula1>AND(TRUNC(F44,1)=F44,F44&gt;0,F44&lt;=100)</formula1>
    </dataValidation>
    <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sqref="B30:D30 B31:D31 B33:D33" xr:uid="{78A036D5-3115-4CFA-92A2-8810E5AAE662}">
      <formula1>Auswahl_J_N</formula1>
    </dataValidation>
    <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sqref="B32:D32" xr:uid="{9AD63E70-9F2A-420D-A13A-033F1CC65A54}">
      <formula1>Auswahl_J_N</formula1>
    </dataValidation>
    <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sqref="B34:D34" xr:uid="{787A1135-44FA-4894-A687-70D1189D7009}">
      <formula1>Auswahl_J_N</formula1>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 sqref="B47:D47" xr:uid="{5EA8DB62-0F31-4467-98AC-2700ABC678C7}">
      <formula1>FD_BS</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zusammensetzen. _x000a_Angeben, aus wieviel % Virgin-Material der Verschluss-Bestandteil besteht. " sqref="B57:C57" xr:uid="{931B3198-C0EB-4D6F-9D08-A171D4906482}">
      <formula1>AND(TRUNC(B57,1)=B57,B57&gt;0,B57&lt;=100)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zusammensetzen. _x000a_Angeben, aus wieviel % recyceltem Material der Verschluss-Bestandteil besteht. " sqref="B59:C59" xr:uid="{40F32D83-BDD8-4159-9A6E-1AD911EBFBA2}">
      <formula1>AND(TRUNC(B59,1)=B59,B59&gt;0,B59&lt;=100)</formula1>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_x000a_ " sqref="B60:D60" xr:uid="{D73BD8D6-5D32-44A8-A990-85E9D1727E86}">
      <formula1>FD_BS</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und einer Beschichtung zusammensetzen. _x000a_Angeben, aus wieviel % Beschichtung der Etikett-Bestandteil besteht. " sqref="B61:C61" xr:uid="{C0A44CA5-34B8-4B0F-9EA6-EDFB286394BC}">
      <formula1>AND(TRUNC(B61,1)=B61,B61&gt;0,B61&lt;=100)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Etikett-Bestandteil einer Verpackung kann sich aus mehreren Materialien zusammensetzen. _x000a_Angeben, aus wieviel % Virgin-Material der Etikett-Bestandteil besteht. " sqref="B70:C70" xr:uid="{AC55BE46-CA2D-430F-9CEC-6042FD80326F}">
      <formula1>AND(TRUNC(B70,1)=B70,B70&gt;0,B70&lt;=100)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Etikett-Bestandteil einer Verpackung kann sich aus mehreren Materialien zusammensetzen. _x000a_Angeben, aus wieviel % recyceltem Material der Etikett-Bestandteil besteht. " sqref="B72:C72" xr:uid="{5317921E-88FE-4124-B6CB-97A8D3812165}">
      <formula1>AND(TRUNC(B72,1)=B72,B72&gt;0,B72&lt;=100)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Etikett-Bestandteil einer Verpackung kann sich aus mehreren Materialien und einer Beschichtung zusammensetzen. _x000a_Angeben, aus wieviel % Beschichtung der Etikett-Bestandteil besteht. " sqref="B74:C74" xr:uid="{D16E79F7-3C7C-48F8-9134-7D7D6D397700}">
      <formula1>AND(TRUNC(B74,1)=B74,B74&gt;0,B74&lt;=100)</formula1>
    </dataValidation>
  </dataValidations>
  <hyperlinks>
    <hyperlink ref="E32:L33" r:id="rId1" display="If this does not help, please consult the guide for private labels (click here)." xr:uid="{59205215-F076-47E2-B9A4-58E8E4D7F819}"/>
  </hyperlinks>
  <pageMargins left="0.7" right="0.7" top="0.78740157499999996" bottom="0.78740157499999996" header="0.3" footer="0.3"/>
  <pageSetup paperSize="9" scale="39" orientation="portrait" r:id="rId2"/>
  <extLst>
    <ext xmlns:x14="http://schemas.microsoft.com/office/spreadsheetml/2009/9/main" uri="{78C0D931-6437-407d-A8EE-F0AAD7539E65}">
      <x14:conditionalFormattings>
        <x14:conditionalFormatting xmlns:xm="http://schemas.microsoft.com/office/excel/2006/main">
          <x14:cfRule type="expression" priority="1" id="{19E42AA3-10EE-49CA-AE89-6CAC290F1B3E}">
            <xm:f>OR($B$26="",$B$26='DD FD'!$AG$3)</xm:f>
            <x14:dxf>
              <fill>
                <patternFill patternType="darkDown">
                  <bgColor theme="0"/>
                </patternFill>
              </fill>
            </x14:dxf>
          </x14:cfRule>
          <xm:sqref>A36:L81 A27:D35</xm:sqref>
        </x14:conditionalFormatting>
        <x14:conditionalFormatting xmlns:xm="http://schemas.microsoft.com/office/excel/2006/main">
          <x14:cfRule type="expression" priority="50" id="{30799B0A-5B93-4223-ABF2-EC9119F5FF3F}">
            <xm:f>OR($B$26="",$B$26='DD FD'!$AG$3)</xm:f>
            <x14:dxf>
              <fill>
                <patternFill>
                  <bgColor theme="5" tint="0.39994506668294322"/>
                </patternFill>
              </fill>
            </x14:dxf>
          </x14:cfRule>
          <xm:sqref>B26:D26</xm:sqref>
        </x14:conditionalFormatting>
        <x14:conditionalFormatting xmlns:xm="http://schemas.microsoft.com/office/excel/2006/main">
          <x14:cfRule type="expression" priority="47" id="{464EFC96-9011-41D6-811A-A774B0220317}">
            <xm:f>OR($B$31="",$B$31='DD FD'!$A$3,$B$31='DD FD'!$A$5)</xm:f>
            <x14:dxf>
              <fill>
                <patternFill patternType="darkDown">
                  <bgColor theme="0"/>
                </patternFill>
              </fill>
            </x14:dxf>
          </x14:cfRule>
          <xm:sqref>A32:D32</xm:sqref>
        </x14:conditionalFormatting>
        <x14:conditionalFormatting xmlns:xm="http://schemas.microsoft.com/office/excel/2006/main">
          <x14:cfRule type="expression" priority="43" id="{4ED89B29-E1E8-4ADE-92D7-396ABB002F95}">
            <xm:f>OR($B$33="",$B$33='DD FD'!$A$3,$B$33='DD FD'!$A$5)</xm:f>
            <x14:dxf>
              <fill>
                <patternFill patternType="darkDown">
                  <bgColor theme="0"/>
                </patternFill>
              </fill>
            </x14:dxf>
          </x14:cfRule>
          <xm:sqref>A34:D34</xm:sqref>
        </x14:conditionalFormatting>
        <x14:conditionalFormatting xmlns:xm="http://schemas.microsoft.com/office/excel/2006/main">
          <x14:cfRule type="expression" priority="48" id="{E4302FE5-8A7B-485F-88EA-EA862E3BB022}">
            <xm:f>OR(B30="",B30='DD FD'!$A$3)</xm:f>
            <x14:dxf>
              <fill>
                <patternFill>
                  <bgColor theme="5" tint="0.39994506668294322"/>
                </patternFill>
              </fill>
            </x14:dxf>
          </x14:cfRule>
          <xm:sqref>B30:D30</xm:sqref>
        </x14:conditionalFormatting>
        <x14:conditionalFormatting xmlns:xm="http://schemas.microsoft.com/office/excel/2006/main">
          <x14:cfRule type="expression" priority="46" id="{CFCCF0B8-8EF2-4920-9165-F5AEE1B01E4F}">
            <xm:f>OR(B31="",B31='DD FD'!$A$3)</xm:f>
            <x14:dxf>
              <fill>
                <patternFill>
                  <bgColor theme="5" tint="0.39994506668294322"/>
                </patternFill>
              </fill>
            </x14:dxf>
          </x14:cfRule>
          <xm:sqref>B31:D31</xm:sqref>
        </x14:conditionalFormatting>
        <x14:conditionalFormatting xmlns:xm="http://schemas.microsoft.com/office/excel/2006/main">
          <x14:cfRule type="expression" priority="45" id="{9420F9F4-D6B6-42DF-85CE-31D4A975E080}">
            <xm:f>OR(B33="",B33='DD FD'!$A$3)</xm:f>
            <x14:dxf>
              <fill>
                <patternFill>
                  <bgColor theme="5" tint="0.39994506668294322"/>
                </patternFill>
              </fill>
            </x14:dxf>
          </x14:cfRule>
          <xm:sqref>B33:D33</xm:sqref>
        </x14:conditionalFormatting>
        <x14:conditionalFormatting xmlns:xm="http://schemas.microsoft.com/office/excel/2006/main">
          <x14:cfRule type="expression" priority="44" id="{E7DBD499-B3E8-4D1B-9B05-8986EF9F97E6}">
            <xm:f>OR(B35="",B35='DD FD'!$A$3)</xm:f>
            <x14:dxf>
              <fill>
                <patternFill>
                  <bgColor theme="5" tint="0.39994506668294322"/>
                </patternFill>
              </fill>
            </x14:dxf>
          </x14:cfRule>
          <xm:sqref>B35:D35</xm:sqref>
        </x14:conditionalFormatting>
        <x14:conditionalFormatting xmlns:xm="http://schemas.microsoft.com/office/excel/2006/main">
          <x14:cfRule type="expression" priority="51" id="{6C50DFCA-9499-453C-9FAD-B2958B8D2862}">
            <xm:f>OR($B$32="",$B$32='DD FD'!$A$3)</xm:f>
            <x14:dxf>
              <fill>
                <patternFill>
                  <bgColor theme="5" tint="0.39994506668294322"/>
                </patternFill>
              </fill>
            </x14:dxf>
          </x14:cfRule>
          <xm:sqref>B32:D32</xm:sqref>
        </x14:conditionalFormatting>
        <x14:conditionalFormatting xmlns:xm="http://schemas.microsoft.com/office/excel/2006/main">
          <x14:cfRule type="expression" priority="49" id="{E057002D-FAF7-4453-AB3E-8B75A31D4709}">
            <xm:f>OR($B$34="",$B$34='DD FD'!$A$3)</xm:f>
            <x14:dxf>
              <fill>
                <patternFill>
                  <bgColor theme="5" tint="0.39994506668294322"/>
                </patternFill>
              </fill>
            </x14:dxf>
          </x14:cfRule>
          <xm:sqref>B34:D34</xm:sqref>
        </x14:conditionalFormatting>
        <x14:conditionalFormatting xmlns:xm="http://schemas.microsoft.com/office/excel/2006/main">
          <x14:cfRule type="expression" priority="8" id="{CECFE8D2-0CFB-4C82-AD67-62613ABC5FA9}">
            <xm:f>OR($B$30="",$B$30='DD FD'!$A$3,$B$30='DD FD'!$A$5)</xm:f>
            <x14:dxf>
              <fill>
                <patternFill patternType="darkDown">
                  <bgColor theme="0"/>
                </patternFill>
              </fill>
            </x14:dxf>
          </x14:cfRule>
          <xm:sqref>A37:L49</xm:sqref>
        </x14:conditionalFormatting>
        <x14:conditionalFormatting xmlns:xm="http://schemas.microsoft.com/office/excel/2006/main">
          <x14:cfRule type="expression" priority="5" id="{1DF5E135-D247-4553-ABA3-21DA72D48E40}">
            <xm:f>OR($B$31="",$B$31='DD FD'!$A$3,$B$31='DD FD'!$A$5)</xm:f>
            <x14:dxf>
              <fill>
                <patternFill patternType="darkDown">
                  <bgColor theme="0"/>
                </patternFill>
              </fill>
            </x14:dxf>
          </x14:cfRule>
          <xm:sqref>A50:L62</xm:sqref>
        </x14:conditionalFormatting>
        <x14:conditionalFormatting xmlns:xm="http://schemas.microsoft.com/office/excel/2006/main">
          <x14:cfRule type="expression" priority="2" id="{95F82003-67F8-4079-8198-F674F46D36DB}">
            <xm:f>OR($B$33="",$B$33='DD FD'!$A$3,$B$33='DD FD'!$A$5)</xm:f>
            <x14:dxf>
              <fill>
                <patternFill patternType="darkDown">
                  <bgColor theme="0"/>
                </patternFill>
              </fill>
            </x14:dxf>
          </x14:cfRule>
          <xm:sqref>A63:L75</xm:sqref>
        </x14:conditionalFormatting>
        <x14:conditionalFormatting xmlns:xm="http://schemas.microsoft.com/office/excel/2006/main">
          <x14:cfRule type="expression" priority="42" id="{6F882143-196E-4C4F-9964-A6FFB65292B8}">
            <xm:f>OR($B$39="",$B$39='DD FD'!$B$3)</xm:f>
            <x14:dxf>
              <fill>
                <patternFill>
                  <bgColor theme="5" tint="0.39994506668294322"/>
                </patternFill>
              </fill>
            </x14:dxf>
          </x14:cfRule>
          <xm:sqref>B39:D39</xm:sqref>
        </x14:conditionalFormatting>
        <x14:conditionalFormatting xmlns:xm="http://schemas.microsoft.com/office/excel/2006/main">
          <x14:cfRule type="expression" priority="37" id="{706F6650-E365-426F-A6D9-3601EBBDF528}">
            <xm:f>Artikeldatenblatt!$C$75&lt;&gt;3</xm:f>
            <x14:dxf>
              <fill>
                <patternFill patternType="darkDown">
                  <bgColor theme="0"/>
                </patternFill>
              </fill>
            </x14:dxf>
          </x14:cfRule>
          <xm:sqref>A40:L40 A53:L53 A66:L66</xm:sqref>
        </x14:conditionalFormatting>
        <x14:conditionalFormatting xmlns:xm="http://schemas.microsoft.com/office/excel/2006/main">
          <x14:cfRule type="expression" priority="39" id="{767EF2C3-6F7B-4457-9BC7-4A2563E134C4}">
            <xm:f>AND(B39&lt;&gt;"",B39&lt;&gt;'DD FD'!$B$3,B41="")</xm:f>
            <x14:dxf>
              <fill>
                <patternFill>
                  <bgColor theme="5" tint="0.39994506668294322"/>
                </patternFill>
              </fill>
            </x14:dxf>
          </x14:cfRule>
          <xm:sqref>B41:C41</xm:sqref>
        </x14:conditionalFormatting>
        <x14:conditionalFormatting xmlns:xm="http://schemas.microsoft.com/office/excel/2006/main">
          <x14:cfRule type="expression" priority="38" id="{F5AB2883-5925-475F-9C8C-9CACC8DAEE89}">
            <xm:f>AND(B39&lt;&gt;"",B39&lt;&gt;'DD FD'!$B$3,B42='DD FD'!$H$3)</xm:f>
            <x14:dxf>
              <fill>
                <patternFill>
                  <bgColor theme="5" tint="0.39994506668294322"/>
                </patternFill>
              </fill>
            </x14:dxf>
          </x14:cfRule>
          <xm:sqref>B42:C42</xm:sqref>
        </x14:conditionalFormatting>
        <x14:conditionalFormatting xmlns:xm="http://schemas.microsoft.com/office/excel/2006/main">
          <x14:cfRule type="expression" priority="36" id="{3EFB7D6F-59EC-4B44-9AAC-0FAB4CC8C2DC}">
            <xm:f>AND(B39&lt;&gt;"",B39&lt;&gt;'DD FD'!$B$3,B43='DD FD'!$K$3)</xm:f>
            <x14:dxf>
              <fill>
                <patternFill>
                  <bgColor theme="5" tint="0.39994506668294322"/>
                </patternFill>
              </fill>
            </x14:dxf>
          </x14:cfRule>
          <xm:sqref>B43:D43</xm:sqref>
        </x14:conditionalFormatting>
        <x14:conditionalFormatting xmlns:xm="http://schemas.microsoft.com/office/excel/2006/main">
          <x14:cfRule type="expression" priority="35" id="{A1CFCF4C-F8E5-489A-AA10-92D09D20583C}">
            <xm:f>AND($B$43&lt;&gt;"",$B$43&lt;&gt;'DD FD'!$K$3,$B$43&lt;&gt;'DD FD'!$K$4,$B$44="")</xm:f>
            <x14:dxf>
              <fill>
                <patternFill>
                  <bgColor theme="5" tint="0.39994506668294322"/>
                </patternFill>
              </fill>
            </x14:dxf>
          </x14:cfRule>
          <xm:sqref>B44:C44</xm:sqref>
        </x14:conditionalFormatting>
        <x14:conditionalFormatting xmlns:xm="http://schemas.microsoft.com/office/excel/2006/main">
          <x14:cfRule type="expression" priority="34" id="{C2565655-F638-42C7-A66D-FD13A2381099}">
            <xm:f>AND(B39&lt;&gt;"",B39&lt;&gt;'DD FD'!$B$3,B45='DD FD'!$K$3)</xm:f>
            <x14:dxf>
              <fill>
                <patternFill>
                  <bgColor theme="5" tint="0.39994506668294322"/>
                </patternFill>
              </fill>
            </x14:dxf>
          </x14:cfRule>
          <xm:sqref>B45:D45</xm:sqref>
        </x14:conditionalFormatting>
        <x14:conditionalFormatting xmlns:xm="http://schemas.microsoft.com/office/excel/2006/main">
          <x14:cfRule type="expression" priority="33" id="{B52799F7-97B4-4E1B-98AD-1E3A2D0852AD}">
            <xm:f>AND($B$45&lt;&gt;"",$B$45&lt;&gt;'DD FD'!$K$3,$B$45&lt;&gt;'DD FD'!$U$4,$B$46="")</xm:f>
            <x14:dxf>
              <fill>
                <patternFill>
                  <bgColor theme="5" tint="0.39994506668294322"/>
                </patternFill>
              </fill>
            </x14:dxf>
          </x14:cfRule>
          <xm:sqref>B46:C46</xm:sqref>
        </x14:conditionalFormatting>
        <x14:conditionalFormatting xmlns:xm="http://schemas.microsoft.com/office/excel/2006/main">
          <x14:cfRule type="expression" priority="32" id="{5BE64489-00CD-4436-BDB9-60931A00C59A}">
            <xm:f>AND(B39&lt;&gt;"",B39&lt;&gt;'DD FD'!$B$3,B47='DD FD'!$K$3)</xm:f>
            <x14:dxf>
              <fill>
                <patternFill>
                  <bgColor theme="5" tint="0.39994506668294322"/>
                </patternFill>
              </fill>
            </x14:dxf>
          </x14:cfRule>
          <xm:sqref>B47:D47</xm:sqref>
        </x14:conditionalFormatting>
        <x14:conditionalFormatting xmlns:xm="http://schemas.microsoft.com/office/excel/2006/main">
          <x14:cfRule type="expression" priority="31" id="{9F3AFBF3-1A1F-4D03-9011-F044D18A2E7A}">
            <xm:f>AND($B$47&lt;&gt;"",$B$47&lt;&gt;'DD FD'!$K$3,$B$47&lt;&gt;'DD FD'!$AE$4,$B$48="")</xm:f>
            <x14:dxf>
              <fill>
                <patternFill>
                  <bgColor theme="5" tint="0.39994506668294322"/>
                </patternFill>
              </fill>
            </x14:dxf>
          </x14:cfRule>
          <xm:sqref>B48:C48</xm:sqref>
        </x14:conditionalFormatting>
        <x14:conditionalFormatting xmlns:xm="http://schemas.microsoft.com/office/excel/2006/main">
          <x14:cfRule type="expression" priority="41" id="{2D252CD3-D4C9-48C7-AD4C-4285C1F3CEEB}">
            <xm:f>OR($B$52="",$B$52='DD FD'!$D$3)</xm:f>
            <x14:dxf>
              <fill>
                <patternFill>
                  <bgColor theme="5" tint="0.39994506668294322"/>
                </patternFill>
              </fill>
            </x14:dxf>
          </x14:cfRule>
          <xm:sqref>B52:D52</xm:sqref>
        </x14:conditionalFormatting>
        <x14:conditionalFormatting xmlns:xm="http://schemas.microsoft.com/office/excel/2006/main">
          <x14:cfRule type="expression" priority="29" id="{D5A4F111-FD01-420F-8876-A12EDF4B5DD7}">
            <xm:f>AND(B52&lt;&gt;"",B52&lt;&gt;'DD FD'!$D$3,B54="")</xm:f>
            <x14:dxf>
              <fill>
                <patternFill>
                  <bgColor theme="5" tint="0.39994506668294322"/>
                </patternFill>
              </fill>
            </x14:dxf>
          </x14:cfRule>
          <xm:sqref>B54:C54</xm:sqref>
        </x14:conditionalFormatting>
        <x14:conditionalFormatting xmlns:xm="http://schemas.microsoft.com/office/excel/2006/main">
          <x14:cfRule type="expression" priority="28" id="{71472D33-A75C-4584-A2DB-CD2A2D15E7BF}">
            <xm:f>AND(B52&lt;&gt;"",B52&lt;&gt;'DD FD'!$D$3,B55='DD FD'!$H$3)</xm:f>
            <x14:dxf>
              <fill>
                <patternFill>
                  <bgColor theme="5" tint="0.39994506668294322"/>
                </patternFill>
              </fill>
            </x14:dxf>
          </x14:cfRule>
          <xm:sqref>B55:C55</xm:sqref>
        </x14:conditionalFormatting>
        <x14:conditionalFormatting xmlns:xm="http://schemas.microsoft.com/office/excel/2006/main">
          <x14:cfRule type="expression" priority="27" id="{EB6E3A7A-F8F7-4251-853D-B287B5C7DF5F}">
            <xm:f>AND(B52&lt;&gt;"",B52&lt;&gt;'DD FD'!$B$3,B56='DD FD'!$K$3)</xm:f>
            <x14:dxf>
              <fill>
                <patternFill>
                  <bgColor theme="5" tint="0.39994506668294322"/>
                </patternFill>
              </fill>
            </x14:dxf>
          </x14:cfRule>
          <xm:sqref>B56:D56</xm:sqref>
        </x14:conditionalFormatting>
        <x14:conditionalFormatting xmlns:xm="http://schemas.microsoft.com/office/excel/2006/main">
          <x14:cfRule type="expression" priority="26" id="{C6F58F79-E664-4E03-A080-BF3C7431FF35}">
            <xm:f>AND($B$56&lt;&gt;"",$B$56&lt;&gt;'DD FD'!$K$3,$B$56&lt;&gt;'DD FD'!$K$4,$B$57="")</xm:f>
            <x14:dxf>
              <fill>
                <patternFill>
                  <bgColor theme="5" tint="0.39994506668294322"/>
                </patternFill>
              </fill>
            </x14:dxf>
          </x14:cfRule>
          <xm:sqref>B57:C57</xm:sqref>
        </x14:conditionalFormatting>
        <x14:conditionalFormatting xmlns:xm="http://schemas.microsoft.com/office/excel/2006/main">
          <x14:cfRule type="expression" priority="25" id="{697F86E8-9286-4FF5-A65A-B74B8283F5E1}">
            <xm:f>AND(B52&lt;&gt;"",B52&lt;&gt;'DD FD'!$B$3,B58='DD FD'!$K$3)</xm:f>
            <x14:dxf>
              <fill>
                <patternFill>
                  <bgColor theme="5" tint="0.39994506668294322"/>
                </patternFill>
              </fill>
            </x14:dxf>
          </x14:cfRule>
          <xm:sqref>B58:D58</xm:sqref>
        </x14:conditionalFormatting>
        <x14:conditionalFormatting xmlns:xm="http://schemas.microsoft.com/office/excel/2006/main">
          <x14:cfRule type="expression" priority="24" id="{352B5DC4-AC63-46E3-BA51-34728FF18838}">
            <xm:f>AND($B$58&lt;&gt;"",$B$58&lt;&gt;'DD FD'!$K$3,$B$58&lt;&gt;'DD FD'!$U$4,$B$59="")</xm:f>
            <x14:dxf>
              <fill>
                <patternFill>
                  <bgColor theme="5" tint="0.39994506668294322"/>
                </patternFill>
              </fill>
            </x14:dxf>
          </x14:cfRule>
          <xm:sqref>B59:C59</xm:sqref>
        </x14:conditionalFormatting>
        <x14:conditionalFormatting xmlns:xm="http://schemas.microsoft.com/office/excel/2006/main">
          <x14:cfRule type="expression" priority="23" id="{27B2BE33-D757-41FB-BE3F-42BCF97D9CAA}">
            <xm:f>AND(B52&lt;&gt;"",B52&lt;&gt;'DD FD'!$B$3,B60='DD FD'!$K$3)</xm:f>
            <x14:dxf>
              <fill>
                <patternFill>
                  <bgColor theme="5" tint="0.39994506668294322"/>
                </patternFill>
              </fill>
            </x14:dxf>
          </x14:cfRule>
          <xm:sqref>B60:D60</xm:sqref>
        </x14:conditionalFormatting>
        <x14:conditionalFormatting xmlns:xm="http://schemas.microsoft.com/office/excel/2006/main">
          <x14:cfRule type="expression" priority="22" id="{12FD22CE-2BC1-4914-867A-3C88AEB4884A}">
            <xm:f>AND($B$60&lt;&gt;"",$B$60&lt;&gt;'DD FD'!$K$3,$B$60&lt;&gt;'DD FD'!$AE$4,$B$61="")</xm:f>
            <x14:dxf>
              <fill>
                <patternFill>
                  <bgColor theme="5" tint="0.39994506668294322"/>
                </patternFill>
              </fill>
            </x14:dxf>
          </x14:cfRule>
          <xm:sqref>B61:C61</xm:sqref>
        </x14:conditionalFormatting>
        <x14:conditionalFormatting xmlns:xm="http://schemas.microsoft.com/office/excel/2006/main">
          <x14:cfRule type="expression" priority="40" id="{70C518EE-635D-4581-929C-2C32655E2989}">
            <xm:f>OR($B$65="",$B$65='DD FD'!$F$3)</xm:f>
            <x14:dxf>
              <fill>
                <patternFill>
                  <bgColor theme="5" tint="0.39994506668294322"/>
                </patternFill>
              </fill>
            </x14:dxf>
          </x14:cfRule>
          <xm:sqref>B65:D65</xm:sqref>
        </x14:conditionalFormatting>
        <x14:conditionalFormatting xmlns:xm="http://schemas.microsoft.com/office/excel/2006/main">
          <x14:cfRule type="expression" priority="20" id="{189B80E2-089D-4711-AFA1-51847FBD44C6}">
            <xm:f>AND(B65&lt;&gt;"",B65&lt;&gt;'DD FD'!$D$3,B67="")</xm:f>
            <x14:dxf>
              <fill>
                <patternFill>
                  <bgColor theme="5" tint="0.39994506668294322"/>
                </patternFill>
              </fill>
            </x14:dxf>
          </x14:cfRule>
          <xm:sqref>B67:C67</xm:sqref>
        </x14:conditionalFormatting>
        <x14:conditionalFormatting xmlns:xm="http://schemas.microsoft.com/office/excel/2006/main">
          <x14:cfRule type="expression" priority="19" id="{4B8901AA-2A81-44D5-803D-4B7A71B5867B}">
            <xm:f>AND(B65&lt;&gt;"",B65&lt;&gt;'DD FD'!$D$3,B68='DD FD'!$H$3)</xm:f>
            <x14:dxf>
              <fill>
                <patternFill>
                  <bgColor theme="5" tint="0.39994506668294322"/>
                </patternFill>
              </fill>
            </x14:dxf>
          </x14:cfRule>
          <xm:sqref>B68:C68</xm:sqref>
        </x14:conditionalFormatting>
        <x14:conditionalFormatting xmlns:xm="http://schemas.microsoft.com/office/excel/2006/main">
          <x14:cfRule type="expression" priority="18" id="{D587E59F-C550-463C-9E50-4BF75F83CB6C}">
            <xm:f>AND(B65&lt;&gt;"",B65&lt;&gt;'DD FD'!$B$3,B69='DD FD'!$K$3)</xm:f>
            <x14:dxf>
              <fill>
                <patternFill>
                  <bgColor theme="5" tint="0.39994506668294322"/>
                </patternFill>
              </fill>
            </x14:dxf>
          </x14:cfRule>
          <xm:sqref>B69:D69</xm:sqref>
        </x14:conditionalFormatting>
        <x14:conditionalFormatting xmlns:xm="http://schemas.microsoft.com/office/excel/2006/main">
          <x14:cfRule type="expression" priority="17" id="{0A595C6D-D915-4C3E-A367-118016F9D364}">
            <xm:f>AND($B$69&lt;&gt;"",$B$69&lt;&gt;'DD FD'!$K$3,$B$69&lt;&gt;'DD FD'!$K$4,$B$70="")</xm:f>
            <x14:dxf>
              <fill>
                <patternFill>
                  <bgColor theme="5" tint="0.39994506668294322"/>
                </patternFill>
              </fill>
            </x14:dxf>
          </x14:cfRule>
          <xm:sqref>B70:C70</xm:sqref>
        </x14:conditionalFormatting>
        <x14:conditionalFormatting xmlns:xm="http://schemas.microsoft.com/office/excel/2006/main">
          <x14:cfRule type="expression" priority="16" id="{13D389CA-8017-4F01-9022-82AC8F3E64FA}">
            <xm:f>AND(B65&lt;&gt;"",B65&lt;&gt;'DD FD'!$B$3,B71='DD FD'!$K$3)</xm:f>
            <x14:dxf>
              <fill>
                <patternFill>
                  <bgColor theme="5" tint="0.39994506668294322"/>
                </patternFill>
              </fill>
            </x14:dxf>
          </x14:cfRule>
          <xm:sqref>B71:D71</xm:sqref>
        </x14:conditionalFormatting>
        <x14:conditionalFormatting xmlns:xm="http://schemas.microsoft.com/office/excel/2006/main">
          <x14:cfRule type="expression" priority="15" id="{36C22C26-96EC-4E6C-981F-7C43CAEA59AB}">
            <xm:f>AND($B$71&lt;&gt;"",$B$71&lt;&gt;'DD FD'!$K$3,$B$71&lt;&gt;'DD FD'!$U$4,$B$72="")</xm:f>
            <x14:dxf>
              <fill>
                <patternFill>
                  <bgColor theme="5" tint="0.39994506668294322"/>
                </patternFill>
              </fill>
            </x14:dxf>
          </x14:cfRule>
          <xm:sqref>B72:C72</xm:sqref>
        </x14:conditionalFormatting>
        <x14:conditionalFormatting xmlns:xm="http://schemas.microsoft.com/office/excel/2006/main">
          <x14:cfRule type="expression" priority="14" id="{72280D08-31EE-4503-9A7C-042988306A10}">
            <xm:f>AND(B65&lt;&gt;"",B65&lt;&gt;'DD FD'!$B$3,B73='DD FD'!$K$3)</xm:f>
            <x14:dxf>
              <fill>
                <patternFill>
                  <bgColor theme="5" tint="0.39994506668294322"/>
                </patternFill>
              </fill>
            </x14:dxf>
          </x14:cfRule>
          <xm:sqref>B73:D73</xm:sqref>
        </x14:conditionalFormatting>
        <x14:conditionalFormatting xmlns:xm="http://schemas.microsoft.com/office/excel/2006/main">
          <x14:cfRule type="expression" priority="13" id="{51077E89-EDBB-4F9F-B72A-EE39CE7CDB0B}">
            <xm:f>AND($B$73&lt;&gt;"",$B$73&lt;&gt;'DD FD'!$K$3,$B$73&lt;&gt;'DD FD'!$AE$4,$B$74="")</xm:f>
            <x14:dxf>
              <fill>
                <patternFill>
                  <bgColor theme="5" tint="0.39994506668294322"/>
                </patternFill>
              </fill>
            </x14:dxf>
          </x14:cfRule>
          <xm:sqref>B74:C74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34E8E413-E74C-448A-AB41-FEBF5692A176}">
          <x14:formula1>
            <xm:f>IF(D42=1,FD_SM_PPK, IF(D42=2,FD_SM_KS, IF(D42=3,FD_SM_WB, IF(D42=4,FD_SM_AL, IF(D42=5,FD_SM_GL, IF(D42=6,FD_SM_NM,'DD FD'!$K$21))))))</xm:f>
          </x14:formula1>
          <xm:sqref>B71:D71 B45:D45 B58:D58</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469E087A-2E0C-42A0-86A4-F7C6341F9CC8}">
          <x14:formula1>
            <xm:f>IF(D42=1,FD_VM_PPK, IF(D42=2,FD_VM_KS, IF(D42=3,FD_VM_WB, IF(D42=4,FD_VM_AL, IF(D42=5,FD_VM_GL, IF(D42=6,FD_VM_NM, IF(D42=7,FD_VM_GKV, IF(D42=8,FD_VM_SV,'DD FD'!$K$21))))))))</xm:f>
          </x14:formula1>
          <xm:sqref>B69:D69 B43:D43 B56:D56</xm:sqref>
        </x14:dataValidation>
        <x14:dataValidation type="list" allowBlank="1" showInputMessage="1" showErrorMessage="1" xr:uid="{44E7278D-8F45-429A-8EA7-CB6E0FCE5D77}">
          <x14:formula1>
            <xm:f>IF(H42=1,FD_SM_PPK, IF(H42=2,FD_SM_KS, IF(H42=3,FD_SM_WB, IF(H42=4,FD_SM_AL, IF(H42=5,FD_SM_GL, IF(H42=6,FD_SM_NM,'DD FD'!$K$21))))))</xm:f>
          </x14:formula1>
          <xm:sqref>J71:L71 F45:H45 J45:L45 F58:H58 J58:L58 F71:H71</xm:sqref>
        </x14:dataValidation>
        <x14:dataValidation type="list" allowBlank="1" showInputMessage="1" showErrorMessage="1" xr:uid="{0F04BB97-15D2-43E4-8A72-893D41833A0A}">
          <x14:formula1>
            <xm:f>IF(H42=1,FD_VM_PPK, IF(H42=2,FD_VM_KS, IF(H42=3,FD_VM_WB, IF(H42=4,FD_VM_AL, IF(H42=5,FD_VM_GL, IF(H42=6,FD_VM_NM, IF(H42=7,FD_VM_GKV, IF(H42=8,FD_VM_SV,'DD FD'!$K$21))))))))</xm:f>
          </x14:formula1>
          <xm:sqref>J69:L69 F43:H43 J43:L43 F56:H56 J56:L56 F69:H69</xm:sqref>
        </x14:dataValidation>
        <x14:dataValidation type="list" allowBlank="1" showErrorMessage="1" promptTitle="Weitere Lieferanten" prompt="Bitte links aufklappen" xr:uid="{2EED1575-8D70-4CE7-AB26-E7464DD37C6C}">
          <x14:formula1>
            <xm:f>'C:\ZDW-KOE\ZDOS\Org, IT &amp; Support\Artikeldatenblatt\AP\V4_02.2020\EN\[REWE_Group_Artikeldatenblatt_V02-2020_EN_blanko.xlsx]Dropdown Auswahl'!#REF!</xm:f>
          </x14:formula1>
          <xm:sqref>B7:B8 B12:B13 B17:B18</xm:sqref>
        </x14:dataValidation>
        <x14:dataValidation type="list" allowBlank="1" showErrorMessage="1" promptTitle="Constituent subject to licensing" prompt="If it was indicated above (in section general packaging information) that only a part of the packaging is subject to licensing, it can be indicated here for each component which of these components is subject to licensing. Otherwise not to be filled." xr:uid="{43917790-8E1A-429B-ABCC-85EF3DFE99A3}">
          <x14:formula1>
            <xm:f>'DD FD'!$A$4:$A$5</xm:f>
          </x14:formula1>
          <xm:sqref>J66:K66</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206B8048-9614-489A-8364-62DA6B66BC1E}">
          <x14:formula1>
            <xm:f>'DD FD'!$A$4:$A$5</xm:f>
          </x14:formula1>
          <xm:sqref>B40:C40 B53:C53 B66:C66</xm:sqref>
        </x14:dataValidation>
        <x14:dataValidation type="list" allowBlank="1" showErrorMessage="1" promptTitle="Constituent subject to licensing" prompt="If it was indicated above (in section general packaging information) that only a part of the packaging is subject to licensing, it can be indicated here for each component which of these components is subject to licensing. Otherwise not to be filled." xr:uid="{70BA8533-346A-4A0E-A0EB-E200502BF8CE}">
          <x14:formula1>
            <xm:f>'DD FD'!$A$4:$A$5</xm:f>
          </x14:formula1>
          <xm:sqref>F40:G40 J40:K40 F53:G53 J53:K53 F66:G66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35687-E1E3-4F96-92D5-2E1705A50EFB}">
  <dimension ref="A1:B164"/>
  <sheetViews>
    <sheetView showGridLines="0" zoomScaleNormal="100" workbookViewId="0">
      <pane ySplit="2" topLeftCell="A3" activePane="bottomLeft" state="frozen"/>
      <selection pane="bottomLeft" activeCell="A2" sqref="A2"/>
    </sheetView>
  </sheetViews>
  <sheetFormatPr defaultRowHeight="14.25"/>
  <cols>
    <col min="1" max="1" width="67.25" style="365" bestFit="1" customWidth="1"/>
    <col min="2" max="2" width="8.125" style="365" bestFit="1" customWidth="1"/>
    <col min="3" max="16384" width="9" style="362"/>
  </cols>
  <sheetData>
    <row r="1" spans="1:2" s="361" customFormat="1" ht="26.25" customHeight="1">
      <c r="A1" s="1404" t="s">
        <v>1558</v>
      </c>
      <c r="B1" s="1405"/>
    </row>
    <row r="2" spans="1:2" s="361" customFormat="1" ht="26.25" customHeight="1" thickBot="1">
      <c r="A2" s="366" t="s">
        <v>1563</v>
      </c>
      <c r="B2" s="366" t="s">
        <v>1562</v>
      </c>
    </row>
    <row r="3" spans="1:2" ht="15.75">
      <c r="A3" s="363" t="s">
        <v>2603</v>
      </c>
      <c r="B3" s="363" t="s">
        <v>118</v>
      </c>
    </row>
    <row r="4" spans="1:2" ht="15.75">
      <c r="A4" s="364" t="s">
        <v>2604</v>
      </c>
      <c r="B4" s="364" t="s">
        <v>113</v>
      </c>
    </row>
    <row r="5" spans="1:2" ht="15.75">
      <c r="A5" s="364" t="s">
        <v>2605</v>
      </c>
      <c r="B5" s="364" t="s">
        <v>132</v>
      </c>
    </row>
    <row r="6" spans="1:2" ht="15.75">
      <c r="A6" s="364" t="s">
        <v>1626</v>
      </c>
      <c r="B6" s="364" t="s">
        <v>117</v>
      </c>
    </row>
    <row r="7" spans="1:2" ht="15.75">
      <c r="A7" s="364" t="s">
        <v>2606</v>
      </c>
      <c r="B7" s="364" t="s">
        <v>122</v>
      </c>
    </row>
    <row r="8" spans="1:2" ht="15.75">
      <c r="A8" s="364" t="s">
        <v>2607</v>
      </c>
      <c r="B8" s="364" t="s">
        <v>126</v>
      </c>
    </row>
    <row r="9" spans="1:2" ht="15.75">
      <c r="A9" s="364" t="s">
        <v>2608</v>
      </c>
      <c r="B9" s="364" t="s">
        <v>119</v>
      </c>
    </row>
    <row r="10" spans="1:2" ht="15.75">
      <c r="A10" s="364" t="s">
        <v>2609</v>
      </c>
      <c r="B10" s="364" t="s">
        <v>125</v>
      </c>
    </row>
    <row r="11" spans="1:2" ht="15.75">
      <c r="A11" s="364" t="s">
        <v>2610</v>
      </c>
      <c r="B11" s="364" t="s">
        <v>114</v>
      </c>
    </row>
    <row r="12" spans="1:2" ht="15.75">
      <c r="A12" s="364" t="s">
        <v>2611</v>
      </c>
      <c r="B12" s="364" t="s">
        <v>123</v>
      </c>
    </row>
    <row r="13" spans="1:2" ht="15.75">
      <c r="A13" s="364" t="s">
        <v>2612</v>
      </c>
      <c r="B13" s="364" t="s">
        <v>120</v>
      </c>
    </row>
    <row r="14" spans="1:2" ht="15.75">
      <c r="A14" s="364" t="s">
        <v>2613</v>
      </c>
      <c r="B14" s="364" t="s">
        <v>127</v>
      </c>
    </row>
    <row r="15" spans="1:2" ht="15.75">
      <c r="A15" s="364" t="s">
        <v>2614</v>
      </c>
      <c r="B15" s="364" t="s">
        <v>124</v>
      </c>
    </row>
    <row r="16" spans="1:2" ht="15.75">
      <c r="A16" s="364" t="s">
        <v>2615</v>
      </c>
      <c r="B16" s="364" t="s">
        <v>121</v>
      </c>
    </row>
    <row r="17" spans="1:2" ht="15.75">
      <c r="A17" s="364" t="s">
        <v>2616</v>
      </c>
      <c r="B17" s="364" t="s">
        <v>116</v>
      </c>
    </row>
    <row r="18" spans="1:2" ht="15.75">
      <c r="A18" s="364" t="s">
        <v>2617</v>
      </c>
      <c r="B18" s="364" t="s">
        <v>164</v>
      </c>
    </row>
    <row r="19" spans="1:2" ht="15.75">
      <c r="A19" s="364" t="s">
        <v>2618</v>
      </c>
      <c r="B19" s="364" t="s">
        <v>178</v>
      </c>
    </row>
    <row r="20" spans="1:2" ht="15.75">
      <c r="A20" s="364" t="s">
        <v>2619</v>
      </c>
      <c r="B20" s="364" t="s">
        <v>223</v>
      </c>
    </row>
    <row r="21" spans="1:2" ht="15.75">
      <c r="A21" s="364" t="s">
        <v>2620</v>
      </c>
      <c r="B21" s="364" t="s">
        <v>138</v>
      </c>
    </row>
    <row r="22" spans="1:2" ht="15.75">
      <c r="A22" s="364" t="s">
        <v>2621</v>
      </c>
      <c r="B22" s="364" t="s">
        <v>224</v>
      </c>
    </row>
    <row r="23" spans="1:2" ht="15.75">
      <c r="A23" s="364" t="s">
        <v>2622</v>
      </c>
      <c r="B23" s="364" t="s">
        <v>258</v>
      </c>
    </row>
    <row r="24" spans="1:2" ht="15.75">
      <c r="A24" s="364" t="s">
        <v>2623</v>
      </c>
      <c r="B24" s="364" t="s">
        <v>134</v>
      </c>
    </row>
    <row r="25" spans="1:2" ht="15.75">
      <c r="A25" s="364" t="s">
        <v>1647</v>
      </c>
      <c r="B25" s="364" t="s">
        <v>136</v>
      </c>
    </row>
    <row r="26" spans="1:2" ht="15.75">
      <c r="A26" s="364" t="s">
        <v>2624</v>
      </c>
      <c r="B26" s="364" t="s">
        <v>137</v>
      </c>
    </row>
    <row r="27" spans="1:2" ht="15.75">
      <c r="A27" s="364" t="s">
        <v>2625</v>
      </c>
      <c r="B27" s="364" t="s">
        <v>139</v>
      </c>
    </row>
    <row r="28" spans="1:2" ht="15.75">
      <c r="A28" s="364" t="s">
        <v>2626</v>
      </c>
      <c r="B28" s="364" t="s">
        <v>226</v>
      </c>
    </row>
    <row r="29" spans="1:2" ht="15.75">
      <c r="A29" s="364" t="s">
        <v>2627</v>
      </c>
      <c r="B29" s="364" t="s">
        <v>140</v>
      </c>
    </row>
    <row r="30" spans="1:2" ht="15.75">
      <c r="A30" s="364" t="s">
        <v>1672</v>
      </c>
      <c r="B30" s="364" t="s">
        <v>143</v>
      </c>
    </row>
    <row r="31" spans="1:2" ht="15.75">
      <c r="A31" s="364" t="s">
        <v>2628</v>
      </c>
      <c r="B31" s="364" t="s">
        <v>142</v>
      </c>
    </row>
    <row r="32" spans="1:2" ht="15.75">
      <c r="A32" s="364" t="s">
        <v>682</v>
      </c>
      <c r="B32" s="364" t="s">
        <v>146</v>
      </c>
    </row>
    <row r="33" spans="1:2" ht="15.75">
      <c r="A33" s="364" t="s">
        <v>2629</v>
      </c>
      <c r="B33" s="364" t="s">
        <v>145</v>
      </c>
    </row>
    <row r="34" spans="1:2" ht="15.75">
      <c r="A34" s="364" t="s">
        <v>2630</v>
      </c>
      <c r="B34" s="364" t="s">
        <v>227</v>
      </c>
    </row>
    <row r="35" spans="1:2" ht="15.75">
      <c r="A35" s="364" t="s">
        <v>2631</v>
      </c>
      <c r="B35" s="364" t="s">
        <v>141</v>
      </c>
    </row>
    <row r="36" spans="1:2" ht="15.75">
      <c r="A36" s="364" t="s">
        <v>2632</v>
      </c>
      <c r="B36" s="364" t="s">
        <v>144</v>
      </c>
    </row>
    <row r="37" spans="1:2" ht="15.75">
      <c r="A37" s="364" t="s">
        <v>2633</v>
      </c>
      <c r="B37" s="364" t="s">
        <v>147</v>
      </c>
    </row>
    <row r="38" spans="1:2" ht="15.75">
      <c r="A38" s="364" t="s">
        <v>2634</v>
      </c>
      <c r="B38" s="364" t="s">
        <v>129</v>
      </c>
    </row>
    <row r="39" spans="1:2" ht="15.75">
      <c r="A39" s="364" t="s">
        <v>2635</v>
      </c>
      <c r="B39" s="364" t="s">
        <v>115</v>
      </c>
    </row>
    <row r="40" spans="1:2" ht="15.75">
      <c r="A40" s="364" t="s">
        <v>2636</v>
      </c>
      <c r="B40" s="364" t="s">
        <v>149</v>
      </c>
    </row>
    <row r="41" spans="1:2" ht="15.75">
      <c r="A41" s="364" t="s">
        <v>1604</v>
      </c>
      <c r="B41" s="364" t="s">
        <v>150</v>
      </c>
    </row>
    <row r="42" spans="1:2" ht="15.75">
      <c r="A42" s="364" t="s">
        <v>2637</v>
      </c>
      <c r="B42" s="364" t="s">
        <v>211</v>
      </c>
    </row>
    <row r="43" spans="1:2" ht="15.75">
      <c r="A43" s="364" t="s">
        <v>2638</v>
      </c>
      <c r="B43" s="364" t="s">
        <v>148</v>
      </c>
    </row>
    <row r="44" spans="1:2" ht="15.75">
      <c r="A44" s="364" t="s">
        <v>2639</v>
      </c>
      <c r="B44" s="364" t="s">
        <v>155</v>
      </c>
    </row>
    <row r="45" spans="1:2" ht="15.75">
      <c r="A45" s="364" t="s">
        <v>2640</v>
      </c>
      <c r="B45" s="364" t="s">
        <v>715</v>
      </c>
    </row>
    <row r="46" spans="1:2" ht="15.75">
      <c r="A46" s="364" t="s">
        <v>2641</v>
      </c>
      <c r="B46" s="364" t="s">
        <v>152</v>
      </c>
    </row>
    <row r="47" spans="1:2" ht="15.75">
      <c r="A47" s="364" t="s">
        <v>2642</v>
      </c>
      <c r="B47" s="364" t="s">
        <v>131</v>
      </c>
    </row>
    <row r="48" spans="1:2" ht="15.75">
      <c r="A48" s="364" t="s">
        <v>2643</v>
      </c>
      <c r="B48" s="364" t="s">
        <v>161</v>
      </c>
    </row>
    <row r="49" spans="1:2" ht="15.75">
      <c r="A49" s="364" t="s">
        <v>2644</v>
      </c>
      <c r="B49" s="364" t="s">
        <v>153</v>
      </c>
    </row>
    <row r="50" spans="1:2" ht="15.75">
      <c r="A50" s="364" t="s">
        <v>2645</v>
      </c>
      <c r="B50" s="364" t="s">
        <v>156</v>
      </c>
    </row>
    <row r="51" spans="1:2" ht="15.75">
      <c r="A51" s="364" t="s">
        <v>2646</v>
      </c>
      <c r="B51" s="364" t="s">
        <v>165</v>
      </c>
    </row>
    <row r="52" spans="1:2" ht="15.75">
      <c r="A52" s="364" t="s">
        <v>2647</v>
      </c>
      <c r="B52" s="364" t="s">
        <v>250</v>
      </c>
    </row>
    <row r="53" spans="1:2" ht="15.75">
      <c r="A53" s="364" t="s">
        <v>2648</v>
      </c>
      <c r="B53" s="364" t="s">
        <v>163</v>
      </c>
    </row>
    <row r="54" spans="1:2" ht="15.75">
      <c r="A54" s="364" t="s">
        <v>2649</v>
      </c>
      <c r="B54" s="364" t="s">
        <v>166</v>
      </c>
    </row>
    <row r="55" spans="1:2" ht="15.75">
      <c r="A55" s="364" t="s">
        <v>2650</v>
      </c>
      <c r="B55" s="364" t="s">
        <v>154</v>
      </c>
    </row>
    <row r="56" spans="1:2" ht="15.75">
      <c r="A56" s="364" t="s">
        <v>2651</v>
      </c>
      <c r="B56" s="364" t="s">
        <v>167</v>
      </c>
    </row>
    <row r="57" spans="1:2" ht="15.75">
      <c r="A57" s="364" t="s">
        <v>2652</v>
      </c>
      <c r="B57" s="364" t="s">
        <v>168</v>
      </c>
    </row>
    <row r="58" spans="1:2" ht="15.75">
      <c r="A58" s="364" t="s">
        <v>2653</v>
      </c>
      <c r="B58" s="364" t="s">
        <v>174</v>
      </c>
    </row>
    <row r="59" spans="1:2" ht="15.75">
      <c r="A59" s="364" t="s">
        <v>2654</v>
      </c>
      <c r="B59" s="364" t="s">
        <v>170</v>
      </c>
    </row>
    <row r="60" spans="1:2" ht="15.75">
      <c r="A60" s="364" t="s">
        <v>2655</v>
      </c>
      <c r="B60" s="364" t="s">
        <v>169</v>
      </c>
    </row>
    <row r="61" spans="1:2" ht="15.75">
      <c r="A61" s="364" t="s">
        <v>2656</v>
      </c>
      <c r="B61" s="364" t="s">
        <v>212</v>
      </c>
    </row>
    <row r="62" spans="1:2" ht="15.75">
      <c r="A62" s="364" t="s">
        <v>2657</v>
      </c>
      <c r="B62" s="364" t="s">
        <v>171</v>
      </c>
    </row>
    <row r="63" spans="1:2" ht="15.75">
      <c r="A63" s="364" t="s">
        <v>2658</v>
      </c>
      <c r="B63" s="364" t="s">
        <v>172</v>
      </c>
    </row>
    <row r="64" spans="1:2" ht="15.75">
      <c r="A64" s="364" t="s">
        <v>1712</v>
      </c>
      <c r="B64" s="364" t="s">
        <v>173</v>
      </c>
    </row>
    <row r="65" spans="1:2" ht="15.75">
      <c r="A65" s="364" t="s">
        <v>2659</v>
      </c>
      <c r="B65" s="364" t="s">
        <v>179</v>
      </c>
    </row>
    <row r="66" spans="1:2" ht="15.75">
      <c r="A66" s="364" t="s">
        <v>2660</v>
      </c>
      <c r="B66" s="364" t="s">
        <v>177</v>
      </c>
    </row>
    <row r="67" spans="1:2" ht="15.75">
      <c r="A67" s="364" t="s">
        <v>2661</v>
      </c>
      <c r="B67" s="364" t="s">
        <v>176</v>
      </c>
    </row>
    <row r="68" spans="1:2" ht="15.75">
      <c r="A68" s="364" t="s">
        <v>2662</v>
      </c>
      <c r="B68" s="364" t="s">
        <v>180</v>
      </c>
    </row>
    <row r="69" spans="1:2" ht="15.75">
      <c r="A69" s="364" t="s">
        <v>2663</v>
      </c>
      <c r="B69" s="364" t="s">
        <v>218</v>
      </c>
    </row>
    <row r="70" spans="1:2" ht="15.75">
      <c r="A70" s="364" t="s">
        <v>2664</v>
      </c>
      <c r="B70" s="364" t="s">
        <v>182</v>
      </c>
    </row>
    <row r="71" spans="1:2" ht="15.75">
      <c r="A71" s="364" t="s">
        <v>2665</v>
      </c>
      <c r="B71" s="364" t="s">
        <v>183</v>
      </c>
    </row>
    <row r="72" spans="1:2" ht="15.75">
      <c r="A72" s="364" t="s">
        <v>2666</v>
      </c>
      <c r="B72" s="364" t="s">
        <v>259</v>
      </c>
    </row>
    <row r="73" spans="1:2" ht="15.75">
      <c r="A73" s="364" t="s">
        <v>2667</v>
      </c>
      <c r="B73" s="364" t="s">
        <v>184</v>
      </c>
    </row>
    <row r="74" spans="1:2" ht="15.75">
      <c r="A74" s="364" t="s">
        <v>2668</v>
      </c>
      <c r="B74" s="364" t="s">
        <v>185</v>
      </c>
    </row>
    <row r="75" spans="1:2" ht="15.75">
      <c r="A75" s="364" t="s">
        <v>1728</v>
      </c>
      <c r="B75" s="364" t="s">
        <v>186</v>
      </c>
    </row>
    <row r="76" spans="1:2" ht="15.75">
      <c r="A76" s="364" t="s">
        <v>2669</v>
      </c>
      <c r="B76" s="364" t="s">
        <v>193</v>
      </c>
    </row>
    <row r="77" spans="1:2" ht="15.75">
      <c r="A77" s="364" t="s">
        <v>2670</v>
      </c>
      <c r="B77" s="364" t="s">
        <v>196</v>
      </c>
    </row>
    <row r="78" spans="1:2" ht="15.75">
      <c r="A78" s="364" t="s">
        <v>2671</v>
      </c>
      <c r="B78" s="364" t="s">
        <v>187</v>
      </c>
    </row>
    <row r="79" spans="1:2" ht="15.75">
      <c r="A79" s="364" t="s">
        <v>2672</v>
      </c>
      <c r="B79" s="364" t="s">
        <v>188</v>
      </c>
    </row>
    <row r="80" spans="1:2" ht="15.75">
      <c r="A80" s="364" t="s">
        <v>1735</v>
      </c>
      <c r="B80" s="364" t="s">
        <v>194</v>
      </c>
    </row>
    <row r="81" spans="1:2" ht="15.75">
      <c r="A81" s="364" t="s">
        <v>2673</v>
      </c>
      <c r="B81" s="364" t="s">
        <v>197</v>
      </c>
    </row>
    <row r="82" spans="1:2" ht="15.75">
      <c r="A82" s="364" t="s">
        <v>2674</v>
      </c>
      <c r="B82" s="364" t="s">
        <v>190</v>
      </c>
    </row>
    <row r="83" spans="1:2" ht="15.75">
      <c r="A83" s="364" t="s">
        <v>2675</v>
      </c>
      <c r="B83" s="364" t="s">
        <v>181</v>
      </c>
    </row>
    <row r="84" spans="1:2" ht="15.75">
      <c r="A84" s="364" t="s">
        <v>2676</v>
      </c>
      <c r="B84" s="364" t="s">
        <v>189</v>
      </c>
    </row>
    <row r="85" spans="1:2" ht="15.75">
      <c r="A85" s="364" t="s">
        <v>2677</v>
      </c>
      <c r="B85" s="364" t="s">
        <v>195</v>
      </c>
    </row>
    <row r="86" spans="1:2" ht="15.75">
      <c r="A86" s="364" t="s">
        <v>2678</v>
      </c>
      <c r="B86" s="364" t="s">
        <v>151</v>
      </c>
    </row>
    <row r="87" spans="1:2" ht="15.75">
      <c r="A87" s="364" t="s">
        <v>2679</v>
      </c>
      <c r="B87" s="364" t="s">
        <v>192</v>
      </c>
    </row>
    <row r="88" spans="1:2" ht="15.75">
      <c r="A88" s="364" t="s">
        <v>2680</v>
      </c>
      <c r="B88" s="364" t="s">
        <v>200</v>
      </c>
    </row>
    <row r="89" spans="1:2" ht="15.75">
      <c r="A89" s="364" t="s">
        <v>2681</v>
      </c>
      <c r="B89" s="364" t="s">
        <v>111</v>
      </c>
    </row>
    <row r="90" spans="1:2" ht="15.75">
      <c r="A90" s="364" t="s">
        <v>2682</v>
      </c>
      <c r="B90" s="364" t="s">
        <v>112</v>
      </c>
    </row>
    <row r="91" spans="1:2" ht="15.75">
      <c r="A91" s="364" t="s">
        <v>2683</v>
      </c>
      <c r="B91" s="364" t="s">
        <v>251</v>
      </c>
    </row>
    <row r="92" spans="1:2" ht="15.75">
      <c r="A92" s="364" t="s">
        <v>2684</v>
      </c>
      <c r="B92" s="364" t="s">
        <v>202</v>
      </c>
    </row>
    <row r="93" spans="1:2" ht="15.75">
      <c r="A93" s="364" t="s">
        <v>2685</v>
      </c>
      <c r="B93" s="364" t="s">
        <v>205</v>
      </c>
    </row>
    <row r="94" spans="1:2" ht="15.75">
      <c r="A94" s="364" t="s">
        <v>2686</v>
      </c>
      <c r="B94" s="364" t="s">
        <v>204</v>
      </c>
    </row>
    <row r="95" spans="1:2" ht="15.75">
      <c r="A95" s="364" t="s">
        <v>2687</v>
      </c>
      <c r="B95" s="364" t="s">
        <v>201</v>
      </c>
    </row>
    <row r="96" spans="1:2" ht="15.75">
      <c r="A96" s="364" t="s">
        <v>2688</v>
      </c>
      <c r="B96" s="364" t="s">
        <v>203</v>
      </c>
    </row>
    <row r="97" spans="1:2" ht="15.75">
      <c r="A97" s="364" t="s">
        <v>2689</v>
      </c>
      <c r="B97" s="364" t="s">
        <v>206</v>
      </c>
    </row>
    <row r="98" spans="1:2" ht="15.75">
      <c r="A98" s="364" t="s">
        <v>2690</v>
      </c>
      <c r="B98" s="364" t="s">
        <v>128</v>
      </c>
    </row>
    <row r="99" spans="1:2" ht="15.75">
      <c r="A99" s="364" t="s">
        <v>1734</v>
      </c>
      <c r="B99" s="364" t="s">
        <v>207</v>
      </c>
    </row>
    <row r="100" spans="1:2" ht="15.75">
      <c r="A100" s="364" t="s">
        <v>2691</v>
      </c>
      <c r="B100" s="364" t="s">
        <v>135</v>
      </c>
    </row>
    <row r="101" spans="1:2" ht="15.75">
      <c r="A101" s="364" t="s">
        <v>2692</v>
      </c>
      <c r="B101" s="364" t="s">
        <v>130</v>
      </c>
    </row>
    <row r="102" spans="1:2" ht="15.75">
      <c r="A102" s="364" t="s">
        <v>1724</v>
      </c>
      <c r="B102" s="364" t="s">
        <v>198</v>
      </c>
    </row>
    <row r="103" spans="1:2" ht="15.75">
      <c r="A103" s="364" t="s">
        <v>2693</v>
      </c>
      <c r="B103" s="364" t="s">
        <v>209</v>
      </c>
    </row>
    <row r="104" spans="1:2" ht="15.75">
      <c r="A104" s="364" t="s">
        <v>1747</v>
      </c>
      <c r="B104" s="364" t="s">
        <v>208</v>
      </c>
    </row>
    <row r="105" spans="1:2" ht="15.75">
      <c r="A105" s="364" t="s">
        <v>2694</v>
      </c>
      <c r="B105" s="364" t="s">
        <v>210</v>
      </c>
    </row>
    <row r="106" spans="1:2" ht="15.75">
      <c r="A106" s="364" t="s">
        <v>2695</v>
      </c>
      <c r="B106" s="364" t="s">
        <v>199</v>
      </c>
    </row>
    <row r="107" spans="1:2" ht="15.75">
      <c r="A107" s="364" t="s">
        <v>2696</v>
      </c>
      <c r="B107" s="364" t="s">
        <v>191</v>
      </c>
    </row>
    <row r="108" spans="1:2" ht="15.75">
      <c r="A108" s="364" t="s">
        <v>2697</v>
      </c>
      <c r="B108" s="364" t="s">
        <v>254</v>
      </c>
    </row>
    <row r="109" spans="1:2" ht="15.75">
      <c r="A109" s="364" t="s">
        <v>2698</v>
      </c>
      <c r="B109" s="364" t="s">
        <v>213</v>
      </c>
    </row>
    <row r="110" spans="1:2" ht="15.75">
      <c r="A110" s="364" t="s">
        <v>2699</v>
      </c>
      <c r="B110" s="364" t="s">
        <v>217</v>
      </c>
    </row>
    <row r="111" spans="1:2" ht="15.75">
      <c r="A111" s="364" t="s">
        <v>2700</v>
      </c>
      <c r="B111" s="364" t="s">
        <v>215</v>
      </c>
    </row>
    <row r="112" spans="1:2" ht="15.75">
      <c r="A112" s="364" t="s">
        <v>2701</v>
      </c>
      <c r="B112" s="364" t="s">
        <v>216</v>
      </c>
    </row>
    <row r="113" spans="1:2" ht="15.75">
      <c r="A113" s="364" t="s">
        <v>2702</v>
      </c>
      <c r="B113" s="364" t="s">
        <v>214</v>
      </c>
    </row>
    <row r="114" spans="1:2" ht="15.75">
      <c r="A114" s="364" t="s">
        <v>2703</v>
      </c>
      <c r="B114" s="364" t="s">
        <v>249</v>
      </c>
    </row>
    <row r="115" spans="1:2" ht="15.75">
      <c r="A115" s="364" t="s">
        <v>2704</v>
      </c>
      <c r="B115" s="364" t="s">
        <v>221</v>
      </c>
    </row>
    <row r="116" spans="1:2" ht="15.75">
      <c r="A116" s="364" t="s">
        <v>2705</v>
      </c>
      <c r="B116" s="364" t="s">
        <v>222</v>
      </c>
    </row>
    <row r="117" spans="1:2" ht="15.75">
      <c r="A117" s="364" t="s">
        <v>2706</v>
      </c>
      <c r="B117" s="364" t="s">
        <v>162</v>
      </c>
    </row>
    <row r="118" spans="1:2" ht="15.75">
      <c r="A118" s="364" t="s">
        <v>2707</v>
      </c>
      <c r="B118" s="364" t="s">
        <v>157</v>
      </c>
    </row>
    <row r="119" spans="1:2" ht="15.75">
      <c r="A119" s="364" t="s">
        <v>2708</v>
      </c>
      <c r="B119" s="364" t="s">
        <v>158</v>
      </c>
    </row>
    <row r="120" spans="1:2" ht="15.75">
      <c r="A120" s="364" t="s">
        <v>2709</v>
      </c>
      <c r="B120" s="364" t="s">
        <v>159</v>
      </c>
    </row>
    <row r="121" spans="1:2" ht="15.75">
      <c r="A121" s="364" t="s">
        <v>2710</v>
      </c>
      <c r="B121" s="364" t="s">
        <v>160</v>
      </c>
    </row>
    <row r="122" spans="1:2" ht="15.75">
      <c r="A122" s="364" t="s">
        <v>2711</v>
      </c>
      <c r="B122" s="364" t="s">
        <v>244</v>
      </c>
    </row>
    <row r="123" spans="1:2" ht="15.75">
      <c r="A123" s="364" t="s">
        <v>2712</v>
      </c>
      <c r="B123" s="364" t="s">
        <v>245</v>
      </c>
    </row>
    <row r="124" spans="1:2" ht="15.75">
      <c r="A124" s="364" t="s">
        <v>2713</v>
      </c>
      <c r="B124" s="364" t="s">
        <v>248</v>
      </c>
    </row>
    <row r="125" spans="1:2" ht="15.75">
      <c r="A125" s="364" t="s">
        <v>2714</v>
      </c>
      <c r="B125" s="364" t="s">
        <v>241</v>
      </c>
    </row>
    <row r="126" spans="1:2" ht="15.75">
      <c r="A126" s="364" t="s">
        <v>2714</v>
      </c>
      <c r="B126" s="364" t="s">
        <v>242</v>
      </c>
    </row>
    <row r="127" spans="1:2" ht="15.75">
      <c r="A127" s="364" t="s">
        <v>2715</v>
      </c>
      <c r="B127" s="364" t="s">
        <v>232</v>
      </c>
    </row>
    <row r="128" spans="1:2" ht="15.75">
      <c r="A128" s="364" t="s">
        <v>2716</v>
      </c>
      <c r="B128" s="364" t="s">
        <v>233</v>
      </c>
    </row>
    <row r="129" spans="1:2" ht="15.75">
      <c r="A129" s="364" t="s">
        <v>2717</v>
      </c>
      <c r="B129" s="364" t="s">
        <v>234</v>
      </c>
    </row>
    <row r="130" spans="1:2" ht="15.75">
      <c r="A130" s="364" t="s">
        <v>2718</v>
      </c>
      <c r="B130" s="364" t="s">
        <v>235</v>
      </c>
    </row>
    <row r="131" spans="1:2" ht="15.75">
      <c r="A131" s="364" t="s">
        <v>2719</v>
      </c>
      <c r="B131" s="364" t="s">
        <v>236</v>
      </c>
    </row>
    <row r="132" spans="1:2" ht="15.75">
      <c r="A132" s="364" t="s">
        <v>2720</v>
      </c>
      <c r="B132" s="364" t="s">
        <v>237</v>
      </c>
    </row>
    <row r="133" spans="1:2" ht="15.75">
      <c r="A133" s="364" t="s">
        <v>2721</v>
      </c>
      <c r="B133" s="364" t="s">
        <v>175</v>
      </c>
    </row>
    <row r="134" spans="1:2" ht="15.75">
      <c r="A134" s="364" t="s">
        <v>2722</v>
      </c>
      <c r="B134" s="364" t="s">
        <v>109</v>
      </c>
    </row>
    <row r="135" spans="1:2" ht="15.75">
      <c r="A135" s="364" t="s">
        <v>2723</v>
      </c>
      <c r="B135" s="364" t="s">
        <v>133</v>
      </c>
    </row>
    <row r="136" spans="1:2" ht="15.75">
      <c r="A136" s="364" t="s">
        <v>2724</v>
      </c>
      <c r="B136" s="364" t="s">
        <v>225</v>
      </c>
    </row>
    <row r="137" spans="1:2" ht="15.75">
      <c r="A137" s="364" t="s">
        <v>2725</v>
      </c>
      <c r="B137" s="364" t="s">
        <v>238</v>
      </c>
    </row>
    <row r="138" spans="1:2" ht="15.75">
      <c r="A138" s="364" t="s">
        <v>2726</v>
      </c>
      <c r="B138" s="364" t="s">
        <v>220</v>
      </c>
    </row>
    <row r="139" spans="1:2" ht="15.75">
      <c r="A139" s="364" t="s">
        <v>2727</v>
      </c>
      <c r="B139" s="364" t="s">
        <v>239</v>
      </c>
    </row>
    <row r="140" spans="1:2" ht="15.75">
      <c r="A140" s="364" t="s">
        <v>2728</v>
      </c>
      <c r="B140" s="364" t="s">
        <v>240</v>
      </c>
    </row>
    <row r="141" spans="1:2" ht="15.75">
      <c r="A141" s="364" t="s">
        <v>2729</v>
      </c>
      <c r="B141" s="364" t="s">
        <v>243</v>
      </c>
    </row>
    <row r="142" spans="1:2" ht="15.75">
      <c r="A142" s="364" t="s">
        <v>2730</v>
      </c>
      <c r="B142" s="364" t="s">
        <v>228</v>
      </c>
    </row>
    <row r="143" spans="1:2" ht="15.75">
      <c r="A143" s="364" t="s">
        <v>2731</v>
      </c>
      <c r="B143" s="364" t="s">
        <v>231</v>
      </c>
    </row>
    <row r="144" spans="1:2" ht="15.75">
      <c r="A144" s="364" t="s">
        <v>2732</v>
      </c>
      <c r="B144" s="364" t="s">
        <v>229</v>
      </c>
    </row>
    <row r="145" spans="1:2" ht="15.75">
      <c r="A145" s="364" t="s">
        <v>2733</v>
      </c>
      <c r="B145" s="364" t="s">
        <v>230</v>
      </c>
    </row>
    <row r="146" spans="1:2" ht="15.75">
      <c r="A146" s="364" t="s">
        <v>904</v>
      </c>
      <c r="B146" s="364" t="s">
        <v>905</v>
      </c>
    </row>
    <row r="147" spans="1:2" ht="15.75">
      <c r="A147" s="364" t="s">
        <v>908</v>
      </c>
      <c r="B147" s="364" t="s">
        <v>909</v>
      </c>
    </row>
    <row r="148" spans="1:2" ht="15.75">
      <c r="A148" s="364" t="s">
        <v>911</v>
      </c>
      <c r="B148" s="364" t="s">
        <v>912</v>
      </c>
    </row>
    <row r="149" spans="1:2" ht="15.75">
      <c r="A149" s="364" t="s">
        <v>914</v>
      </c>
      <c r="B149" s="364" t="s">
        <v>915</v>
      </c>
    </row>
    <row r="150" spans="1:2" ht="15.75">
      <c r="A150" s="364" t="s">
        <v>919</v>
      </c>
      <c r="B150" s="364" t="s">
        <v>920</v>
      </c>
    </row>
    <row r="151" spans="1:2" ht="15.75">
      <c r="A151" s="364" t="s">
        <v>924</v>
      </c>
      <c r="B151" s="364" t="s">
        <v>925</v>
      </c>
    </row>
    <row r="152" spans="1:2" ht="15.75">
      <c r="A152" s="364" t="s">
        <v>929</v>
      </c>
      <c r="B152" s="364" t="s">
        <v>930</v>
      </c>
    </row>
    <row r="153" spans="1:2" ht="15.75">
      <c r="A153" s="364" t="s">
        <v>934</v>
      </c>
      <c r="B153" s="364" t="s">
        <v>935</v>
      </c>
    </row>
    <row r="154" spans="1:2" ht="15.75">
      <c r="A154" s="364" t="s">
        <v>937</v>
      </c>
      <c r="B154" s="364" t="s">
        <v>938</v>
      </c>
    </row>
    <row r="155" spans="1:2" ht="15.75">
      <c r="A155" s="364" t="s">
        <v>940</v>
      </c>
      <c r="B155" s="364" t="s">
        <v>941</v>
      </c>
    </row>
    <row r="156" spans="1:2" ht="15.75">
      <c r="A156" s="364" t="s">
        <v>2734</v>
      </c>
      <c r="B156" s="364" t="s">
        <v>253</v>
      </c>
    </row>
    <row r="157" spans="1:2" ht="15.75">
      <c r="A157" s="364" t="s">
        <v>2735</v>
      </c>
      <c r="B157" s="364" t="s">
        <v>252</v>
      </c>
    </row>
    <row r="158" spans="1:2" ht="15.75">
      <c r="A158" s="364" t="s">
        <v>2736</v>
      </c>
      <c r="B158" s="364" t="s">
        <v>246</v>
      </c>
    </row>
    <row r="159" spans="1:2" ht="15.75">
      <c r="A159" s="364" t="s">
        <v>2737</v>
      </c>
      <c r="B159" s="364" t="s">
        <v>247</v>
      </c>
    </row>
    <row r="160" spans="1:2" ht="15.75">
      <c r="A160" s="364" t="s">
        <v>2738</v>
      </c>
      <c r="B160" s="364" t="s">
        <v>276</v>
      </c>
    </row>
    <row r="161" spans="1:2" ht="15.75">
      <c r="A161" s="364" t="s">
        <v>2739</v>
      </c>
      <c r="B161" s="364" t="s">
        <v>260</v>
      </c>
    </row>
    <row r="162" spans="1:2" ht="15.75">
      <c r="A162" s="364" t="s">
        <v>2740</v>
      </c>
      <c r="B162" s="364" t="s">
        <v>256</v>
      </c>
    </row>
    <row r="163" spans="1:2" ht="15.75">
      <c r="A163" s="364" t="s">
        <v>2741</v>
      </c>
      <c r="B163" s="364" t="s">
        <v>255</v>
      </c>
    </row>
    <row r="164" spans="1:2" ht="15.75">
      <c r="A164" s="364" t="s">
        <v>2742</v>
      </c>
      <c r="B164" s="364" t="s">
        <v>257</v>
      </c>
    </row>
  </sheetData>
  <sheetProtection password="914A" sheet="1" autoFilter="0"/>
  <autoFilter ref="A2:B164" xr:uid="{EDFEEC38-3B94-4869-ACE8-C251FD691E1A}"/>
  <mergeCells count="1">
    <mergeCell ref="A1:B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BAE5-48D4-4B76-9272-A3DFE555F34D}">
  <sheetPr>
    <tabColor theme="7" tint="0.39997558519241921"/>
    <pageSetUpPr fitToPage="1"/>
  </sheetPr>
  <dimension ref="A1:E31"/>
  <sheetViews>
    <sheetView showGridLines="0" topLeftCell="B1" zoomScaleNormal="100" workbookViewId="0">
      <selection activeCell="B1" sqref="B1"/>
    </sheetView>
  </sheetViews>
  <sheetFormatPr defaultColWidth="11" defaultRowHeight="15.75"/>
  <cols>
    <col min="1" max="1" width="53.25" style="600" hidden="1" customWidth="1"/>
    <col min="2" max="2" width="63.25" style="600" customWidth="1"/>
    <col min="3" max="3" width="41.875" style="600" customWidth="1"/>
    <col min="4" max="4" width="52.875" style="600" customWidth="1"/>
    <col min="5" max="5" width="11" style="600"/>
    <col min="6" max="16384" width="11" style="2"/>
  </cols>
  <sheetData>
    <row r="1" spans="1:4" ht="24.75" customHeight="1" thickBot="1">
      <c r="A1" s="785" t="s">
        <v>2266</v>
      </c>
      <c r="B1" s="785" t="s">
        <v>2267</v>
      </c>
      <c r="C1" s="786"/>
      <c r="D1" s="787"/>
    </row>
    <row r="2" spans="1:4" ht="16.5" thickBot="1">
      <c r="A2" s="784" t="s">
        <v>2268</v>
      </c>
      <c r="B2" s="788" t="s">
        <v>2001</v>
      </c>
      <c r="C2" s="1406"/>
      <c r="D2" s="1407"/>
    </row>
    <row r="3" spans="1:4">
      <c r="A3" s="981" t="s">
        <v>2278</v>
      </c>
      <c r="B3" s="982" t="s">
        <v>2277</v>
      </c>
      <c r="C3" s="1412"/>
      <c r="D3" s="1413"/>
    </row>
    <row r="4" spans="1:4" ht="31.5">
      <c r="A4" s="983" t="s">
        <v>2279</v>
      </c>
      <c r="B4" s="984" t="s">
        <v>2276</v>
      </c>
      <c r="C4" s="1408"/>
      <c r="D4" s="1409"/>
    </row>
    <row r="5" spans="1:4" ht="31.5">
      <c r="A5" s="983" t="s">
        <v>2280</v>
      </c>
      <c r="B5" s="984" t="s">
        <v>2275</v>
      </c>
      <c r="C5" s="1408"/>
      <c r="D5" s="1409"/>
    </row>
    <row r="6" spans="1:4">
      <c r="A6" s="984" t="s">
        <v>2274</v>
      </c>
      <c r="B6" s="984" t="s">
        <v>2274</v>
      </c>
      <c r="C6" s="1408"/>
      <c r="D6" s="1409"/>
    </row>
    <row r="7" spans="1:4">
      <c r="A7" s="983" t="s">
        <v>2272</v>
      </c>
      <c r="B7" s="984" t="s">
        <v>2273</v>
      </c>
      <c r="C7" s="1408"/>
      <c r="D7" s="1409"/>
    </row>
    <row r="8" spans="1:4" ht="15.75" customHeight="1">
      <c r="A8" s="983" t="s">
        <v>2269</v>
      </c>
      <c r="B8" s="984" t="s">
        <v>2002</v>
      </c>
      <c r="C8" s="1408"/>
      <c r="D8" s="1409"/>
    </row>
    <row r="9" spans="1:4" ht="15.75" customHeight="1">
      <c r="A9" s="983" t="s">
        <v>2270</v>
      </c>
      <c r="B9" s="984" t="s">
        <v>2003</v>
      </c>
      <c r="C9" s="1408"/>
      <c r="D9" s="1409"/>
    </row>
    <row r="10" spans="1:4" ht="15.75" customHeight="1" thickBot="1">
      <c r="A10" s="985" t="s">
        <v>2271</v>
      </c>
      <c r="B10" s="986" t="s">
        <v>2004</v>
      </c>
      <c r="C10" s="1414"/>
      <c r="D10" s="1415"/>
    </row>
    <row r="11" spans="1:4" ht="16.5" thickBot="1">
      <c r="A11" s="789" t="s">
        <v>2309</v>
      </c>
      <c r="B11" s="788" t="s">
        <v>2005</v>
      </c>
      <c r="C11" s="1406"/>
      <c r="D11" s="1407"/>
    </row>
    <row r="12" spans="1:4">
      <c r="A12" s="981" t="s">
        <v>2290</v>
      </c>
      <c r="B12" s="982" t="s">
        <v>2281</v>
      </c>
      <c r="C12" s="1408"/>
      <c r="D12" s="1409"/>
    </row>
    <row r="13" spans="1:4">
      <c r="A13" s="983" t="s">
        <v>2291</v>
      </c>
      <c r="B13" s="984" t="s">
        <v>2282</v>
      </c>
      <c r="C13" s="1408"/>
      <c r="D13" s="1409"/>
    </row>
    <row r="14" spans="1:4">
      <c r="A14" s="983" t="s">
        <v>2292</v>
      </c>
      <c r="B14" s="984" t="s">
        <v>2283</v>
      </c>
      <c r="C14" s="1408"/>
      <c r="D14" s="1409"/>
    </row>
    <row r="15" spans="1:4">
      <c r="A15" s="983" t="s">
        <v>2293</v>
      </c>
      <c r="B15" s="984" t="s">
        <v>2284</v>
      </c>
      <c r="C15" s="1408"/>
      <c r="D15" s="1409"/>
    </row>
    <row r="16" spans="1:4">
      <c r="A16" s="983" t="s">
        <v>2294</v>
      </c>
      <c r="B16" s="984" t="s">
        <v>2285</v>
      </c>
      <c r="C16" s="1408"/>
      <c r="D16" s="1409"/>
    </row>
    <row r="17" spans="1:4">
      <c r="A17" s="983" t="s">
        <v>2296</v>
      </c>
      <c r="B17" s="984" t="s">
        <v>2286</v>
      </c>
      <c r="C17" s="1408"/>
      <c r="D17" s="1409"/>
    </row>
    <row r="18" spans="1:4">
      <c r="A18" s="983" t="s">
        <v>2295</v>
      </c>
      <c r="B18" s="984" t="s">
        <v>2287</v>
      </c>
      <c r="C18" s="1408"/>
      <c r="D18" s="1409"/>
    </row>
    <row r="19" spans="1:4">
      <c r="A19" s="983" t="s">
        <v>2297</v>
      </c>
      <c r="B19" s="984" t="s">
        <v>2288</v>
      </c>
      <c r="C19" s="1408"/>
      <c r="D19" s="1409"/>
    </row>
    <row r="20" spans="1:4" ht="16.5" thickBot="1">
      <c r="A20" s="985" t="s">
        <v>2298</v>
      </c>
      <c r="B20" s="986" t="s">
        <v>2289</v>
      </c>
      <c r="C20" s="1408"/>
      <c r="D20" s="1409"/>
    </row>
    <row r="21" spans="1:4" ht="16.5" thickBot="1">
      <c r="A21" s="784" t="s">
        <v>2310</v>
      </c>
      <c r="B21" s="788" t="s">
        <v>2006</v>
      </c>
      <c r="C21" s="1406"/>
      <c r="D21" s="1407"/>
    </row>
    <row r="22" spans="1:4" ht="47.25">
      <c r="A22" s="981" t="s">
        <v>2299</v>
      </c>
      <c r="B22" s="982" t="s">
        <v>2213</v>
      </c>
      <c r="C22" s="1408"/>
      <c r="D22" s="1409"/>
    </row>
    <row r="23" spans="1:4" ht="31.5">
      <c r="A23" s="983" t="s">
        <v>2300</v>
      </c>
      <c r="B23" s="984" t="s">
        <v>2007</v>
      </c>
      <c r="C23" s="1408"/>
      <c r="D23" s="1409"/>
    </row>
    <row r="24" spans="1:4" ht="63">
      <c r="A24" s="983" t="s">
        <v>2301</v>
      </c>
      <c r="B24" s="984" t="s">
        <v>2214</v>
      </c>
      <c r="C24" s="1408"/>
      <c r="D24" s="1409"/>
    </row>
    <row r="25" spans="1:4" ht="31.5">
      <c r="A25" s="983" t="s">
        <v>2302</v>
      </c>
      <c r="B25" s="984" t="s">
        <v>2215</v>
      </c>
      <c r="C25" s="1408"/>
      <c r="D25" s="1409"/>
    </row>
    <row r="26" spans="1:4" ht="31.5">
      <c r="A26" s="983" t="s">
        <v>2303</v>
      </c>
      <c r="B26" s="984" t="s">
        <v>2008</v>
      </c>
      <c r="C26" s="1408"/>
      <c r="D26" s="1409"/>
    </row>
    <row r="27" spans="1:4" ht="31.5">
      <c r="A27" s="983" t="s">
        <v>2304</v>
      </c>
      <c r="B27" s="984" t="s">
        <v>2009</v>
      </c>
      <c r="C27" s="1408"/>
      <c r="D27" s="1409"/>
    </row>
    <row r="28" spans="1:4" ht="31.5">
      <c r="A28" s="983" t="s">
        <v>2305</v>
      </c>
      <c r="B28" s="984" t="s">
        <v>2010</v>
      </c>
      <c r="C28" s="1408"/>
      <c r="D28" s="1409"/>
    </row>
    <row r="29" spans="1:4" ht="31.5">
      <c r="A29" s="983" t="s">
        <v>2306</v>
      </c>
      <c r="B29" s="984" t="s">
        <v>2011</v>
      </c>
      <c r="C29" s="1408"/>
      <c r="D29" s="1409"/>
    </row>
    <row r="30" spans="1:4">
      <c r="A30" s="983" t="s">
        <v>2307</v>
      </c>
      <c r="B30" s="984" t="s">
        <v>2012</v>
      </c>
      <c r="C30" s="1408"/>
      <c r="D30" s="1409"/>
    </row>
    <row r="31" spans="1:4" ht="32.25" thickBot="1">
      <c r="A31" s="985" t="s">
        <v>2308</v>
      </c>
      <c r="B31" s="987" t="s">
        <v>2013</v>
      </c>
      <c r="C31" s="1410"/>
      <c r="D31" s="1411"/>
    </row>
  </sheetData>
  <sheetProtection password="914A" sheet="1" scenarios="1"/>
  <mergeCells count="30">
    <mergeCell ref="C30:D30"/>
    <mergeCell ref="C31:D31"/>
    <mergeCell ref="C14:D14"/>
    <mergeCell ref="C3:D3"/>
    <mergeCell ref="C4:D4"/>
    <mergeCell ref="C5:D5"/>
    <mergeCell ref="C6:D6"/>
    <mergeCell ref="C7:D7"/>
    <mergeCell ref="C8:D8"/>
    <mergeCell ref="C9:D9"/>
    <mergeCell ref="C10:D10"/>
    <mergeCell ref="C12:D12"/>
    <mergeCell ref="C13:D13"/>
    <mergeCell ref="C15:D15"/>
    <mergeCell ref="C16:D16"/>
    <mergeCell ref="C17:D17"/>
    <mergeCell ref="C2:D2"/>
    <mergeCell ref="C11:D11"/>
    <mergeCell ref="C21:D21"/>
    <mergeCell ref="C29:D29"/>
    <mergeCell ref="C22:D22"/>
    <mergeCell ref="C23:D23"/>
    <mergeCell ref="C24:D24"/>
    <mergeCell ref="C25:D25"/>
    <mergeCell ref="C26:D26"/>
    <mergeCell ref="C18:D18"/>
    <mergeCell ref="C19:D19"/>
    <mergeCell ref="C27:D27"/>
    <mergeCell ref="C28:D28"/>
    <mergeCell ref="C20:D20"/>
  </mergeCells>
  <pageMargins left="0.70866141732283472" right="0.70866141732283472" top="0.78740157480314965" bottom="0.78740157480314965" header="0.31496062992125984" footer="0.31496062992125984"/>
  <pageSetup paperSize="9" scale="57" orientation="landscape" r:id="rId1"/>
  <extLst>
    <ext xmlns:x14="http://schemas.microsoft.com/office/spreadsheetml/2009/9/main" uri="{78C0D931-6437-407d-A8EE-F0AAD7539E65}">
      <x14:conditionalFormattings>
        <x14:conditionalFormatting xmlns:xm="http://schemas.microsoft.com/office/excel/2006/main">
          <x14:cfRule type="expression" priority="29" id="{7F1412CE-534F-4218-9F3B-1C61179B1926}">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A11:B11 C3 A2:B9</xm:sqref>
        </x14:conditionalFormatting>
        <x14:conditionalFormatting xmlns:xm="http://schemas.microsoft.com/office/excel/2006/main">
          <x14:cfRule type="expression" priority="26" id="{853101DA-D0D0-4364-81DF-2194914ECDBF}">
            <xm:f>#REF!='C:\Users\A13CFE9\AppData\Local\Microsoft\Windows\INetCache\Content.Outlook\KVNJQU0S\[REWE_Group_Artikeldatenblatt_Nonfood_V02-2020-EN_blank_Arbeitsversion neu.xlsx]Dropdown Auswahl'!#REF!</xm:f>
            <x14:dxf>
              <fill>
                <patternFill patternType="darkDown">
                  <bgColor theme="0"/>
                </patternFill>
              </fill>
            </x14:dxf>
          </x14:cfRule>
          <xm:sqref>C3</xm:sqref>
        </x14:conditionalFormatting>
        <x14:conditionalFormatting xmlns:xm="http://schemas.microsoft.com/office/excel/2006/main">
          <x14:cfRule type="expression" priority="27" id="{E5AB26FC-C01A-4B96-9ED2-2A556CBDD31B}">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28" id="{3C4CE826-AE39-4AD5-942F-EB8E4A3B3456}">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m:sqref>C3</xm:sqref>
        </x14:conditionalFormatting>
        <x14:conditionalFormatting xmlns:xm="http://schemas.microsoft.com/office/excel/2006/main">
          <x14:cfRule type="expression" priority="24" id="{2593234A-F3F2-4F33-B405-C0B3A0C34CD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A21:B21</xm:sqref>
        </x14:conditionalFormatting>
        <x14:conditionalFormatting xmlns:xm="http://schemas.microsoft.com/office/excel/2006/main">
          <x14:cfRule type="expression" priority="18" id="{FA427618-631E-494D-BA04-D6A57468320C}">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A10:B10</xm:sqref>
        </x14:conditionalFormatting>
        <x14:conditionalFormatting xmlns:xm="http://schemas.microsoft.com/office/excel/2006/main">
          <x14:cfRule type="expression" priority="13" id="{E502A3EF-ADAC-4F3E-9B77-AA9D3EF75D2F}">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C4:C10</xm:sqref>
        </x14:conditionalFormatting>
        <x14:conditionalFormatting xmlns:xm="http://schemas.microsoft.com/office/excel/2006/main">
          <x14:cfRule type="expression" priority="10" id="{67BD7510-464E-464C-B01E-DD357ED796F3}">
            <xm:f>#REF!='C:\Users\A13CFE9\AppData\Local\Microsoft\Windows\INetCache\Content.Outlook\KVNJQU0S\[REWE_Group_Artikeldatenblatt_Nonfood_V02-2020-EN_blank_Arbeitsversion neu.xlsx]Dropdown Auswahl'!#REF!</xm:f>
            <x14:dxf>
              <fill>
                <patternFill patternType="darkDown">
                  <bgColor theme="0"/>
                </patternFill>
              </fill>
            </x14:dxf>
          </x14:cfRule>
          <xm:sqref>C4:C10</xm:sqref>
        </x14:conditionalFormatting>
        <x14:conditionalFormatting xmlns:xm="http://schemas.microsoft.com/office/excel/2006/main">
          <x14:cfRule type="expression" priority="11" id="{793765C3-AA9D-472B-AFF0-FCA887A22448}">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2" id="{0D95A790-36FE-4380-AED5-AD7EEED09D08}">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m:sqref>C4:C10</xm:sqref>
        </x14:conditionalFormatting>
        <x14:conditionalFormatting xmlns:xm="http://schemas.microsoft.com/office/excel/2006/main">
          <x14:cfRule type="expression" priority="6" id="{B513065E-B954-47CF-91C6-AA4DA879BC18}">
            <xm:f>#REF!='C:\Users\A13CFE9\AppData\Local\Microsoft\Windows\INetCache\Content.Outlook\KVNJQU0S\[REWE_Group_Artikeldatenblatt_Nonfood_V02-2020-EN_blank_Arbeitsversion neu.xlsx]Dropdown Auswahl'!#REF!</xm:f>
            <x14:dxf>
              <fill>
                <patternFill patternType="darkDown">
                  <bgColor theme="0"/>
                </patternFill>
              </fill>
            </x14:dxf>
          </x14:cfRule>
          <xm:sqref>C12:C20</xm:sqref>
        </x14:conditionalFormatting>
        <x14:conditionalFormatting xmlns:xm="http://schemas.microsoft.com/office/excel/2006/main">
          <x14:cfRule type="expression" priority="7" id="{DB4DDF19-5723-4605-8E4A-AEA97BB49642}">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8" id="{9A4E31F3-051E-475C-A0F8-DA01A6911971}">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m:sqref>C12:C20</xm:sqref>
        </x14:conditionalFormatting>
        <x14:conditionalFormatting xmlns:xm="http://schemas.microsoft.com/office/excel/2006/main">
          <x14:cfRule type="expression" priority="2" id="{629E5111-5D17-4C54-9C51-42410A27ED34}">
            <xm:f>#REF!='C:\Users\A13CFE9\AppData\Local\Microsoft\Windows\INetCache\Content.Outlook\KVNJQU0S\[REWE_Group_Artikeldatenblatt_Nonfood_V02-2020-EN_blank_Arbeitsversion neu.xlsx]Dropdown Auswahl'!#REF!</xm:f>
            <x14:dxf>
              <fill>
                <patternFill patternType="darkDown">
                  <bgColor theme="0"/>
                </patternFill>
              </fill>
            </x14:dxf>
          </x14:cfRule>
          <xm:sqref>C22:C31</xm:sqref>
        </x14:conditionalFormatting>
        <x14:conditionalFormatting xmlns:xm="http://schemas.microsoft.com/office/excel/2006/main">
          <x14:cfRule type="expression" priority="3" id="{05BD9344-06BE-43E7-B003-C75504957B8B}">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4" id="{D67FC7CC-30E0-4E26-9CD8-6F43A6795FC3}">
            <xm:f>AND($A$18="",#REF!='C:\Users\A13CFE9\AppData\Local\Microsoft\Windows\INetCache\Content.Outlook\KVNJQU0S\[REWE_Group_Artikeldatenblatt_Nonfood_V02-2020-EN_blank_Arbeitsversion neu.xlsx]Dropdown Auswahl'!#REF!)</xm:f>
            <x14:dxf>
              <fill>
                <patternFill>
                  <bgColor theme="6" tint="0.59996337778862885"/>
                </patternFill>
              </fill>
            </x14:dxf>
          </x14:cfRule>
          <xm:sqref>C22:C31</xm:sqref>
        </x14:conditionalFormatting>
        <x14:conditionalFormatting xmlns:xm="http://schemas.microsoft.com/office/excel/2006/main">
          <x14:cfRule type="expression" priority="1" id="{45716A7D-8306-48F4-9784-7ADE94D92786}">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A1:B1</xm:sqref>
        </x14:conditionalFormatting>
        <x14:conditionalFormatting xmlns:xm="http://schemas.microsoft.com/office/excel/2006/main">
          <x14:cfRule type="expression" priority="694" id="{B779FB66-20E6-49BA-A94A-082CB60C858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A12:C20</xm:sqref>
        </x14:conditionalFormatting>
        <x14:conditionalFormatting xmlns:xm="http://schemas.microsoft.com/office/excel/2006/main">
          <x14:cfRule type="expression" priority="696" id="{A2A661A7-1086-47E7-8F7A-301932931C2C}">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Auswahl'!#REF!,$D$10='C:\Users\A13CFE9\AppData\Local\Microsoft\Windows\INetCache\Content.Outlook\KVNJQU0S\[REWE_Group_Artikeldatenblatt_Nonfood_V02-2020-EN_blank_Arbeitsversion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A22:C31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A526"/>
  <sheetViews>
    <sheetView topLeftCell="AR1" zoomScale="85" zoomScaleNormal="85" workbookViewId="0">
      <selection activeCell="AZ2" sqref="AZ2"/>
    </sheetView>
  </sheetViews>
  <sheetFormatPr defaultColWidth="11" defaultRowHeight="15.75"/>
  <cols>
    <col min="1" max="1" width="8.5" style="3" customWidth="1"/>
    <col min="2" max="2" width="17.75" style="3" customWidth="1"/>
    <col min="3" max="3" width="29.125" style="3" bestFit="1" customWidth="1"/>
    <col min="4" max="4" width="5.625" style="3" customWidth="1"/>
    <col min="5" max="5" width="19.375" style="3" bestFit="1" customWidth="1"/>
    <col min="6" max="6" width="13.125" style="3" customWidth="1"/>
    <col min="7" max="7" width="13.25" style="3" customWidth="1"/>
    <col min="8" max="8" width="37.25" style="2" bestFit="1" customWidth="1"/>
    <col min="9" max="9" width="3.25" style="2" bestFit="1" customWidth="1"/>
    <col min="10" max="10" width="37.25" style="2" bestFit="1" customWidth="1"/>
    <col min="11" max="11" width="3.25" style="2" bestFit="1" customWidth="1"/>
    <col min="12" max="12" width="37.25" style="2" bestFit="1" customWidth="1"/>
    <col min="13" max="13" width="3.25" style="2" bestFit="1" customWidth="1"/>
    <col min="14" max="14" width="17.75" style="2" customWidth="1"/>
    <col min="15" max="15" width="5.25" style="2" customWidth="1"/>
    <col min="16" max="16" width="37.5" style="2" customWidth="1"/>
    <col min="17" max="17" width="4.75" style="2" customWidth="1"/>
    <col min="18" max="18" width="18.75" style="2" customWidth="1"/>
    <col min="19" max="19" width="18.125" style="2" customWidth="1"/>
    <col min="20" max="20" width="27" style="2" customWidth="1"/>
    <col min="21" max="21" width="4.75" style="2" customWidth="1"/>
    <col min="22" max="22" width="18.375" style="2" bestFit="1" customWidth="1"/>
    <col min="23" max="23" width="5" style="2" customWidth="1"/>
    <col min="24" max="24" width="19.125" style="2" customWidth="1"/>
    <col min="25" max="26" width="4.5" style="2" customWidth="1"/>
    <col min="27" max="27" width="59.375" style="2" bestFit="1" customWidth="1"/>
    <col min="28" max="28" width="6.5" style="2" bestFit="1" customWidth="1"/>
    <col min="29" max="29" width="27.375" style="2" customWidth="1"/>
    <col min="30" max="30" width="5.125" style="2" bestFit="1" customWidth="1"/>
    <col min="31" max="31" width="60.875" style="2" customWidth="1"/>
    <col min="32" max="32" width="4.875" style="2" customWidth="1"/>
    <col min="33" max="33" width="22.625" style="2" bestFit="1" customWidth="1"/>
    <col min="34" max="34" width="1.875" style="2" bestFit="1" customWidth="1"/>
    <col min="35" max="35" width="9.5" style="2" customWidth="1"/>
    <col min="36" max="36" width="21.375" style="2" customWidth="1"/>
    <col min="37" max="37" width="16.75" style="2" customWidth="1"/>
    <col min="38" max="38" width="74" style="2" customWidth="1"/>
    <col min="39" max="39" width="32.75" style="2" customWidth="1"/>
    <col min="40" max="40" width="31.625" style="2" bestFit="1" customWidth="1"/>
    <col min="41" max="41" width="27.625" style="2" bestFit="1" customWidth="1"/>
    <col min="42" max="42" width="11" style="2"/>
    <col min="43" max="43" width="55.125" style="2" bestFit="1" customWidth="1"/>
    <col min="44" max="44" width="11" style="2"/>
    <col min="45" max="45" width="14.125" style="2" bestFit="1" customWidth="1"/>
    <col min="46" max="46" width="5.75" style="2" customWidth="1"/>
    <col min="47" max="47" width="14.125" style="2" bestFit="1" customWidth="1"/>
    <col min="48" max="48" width="21.25" style="2" bestFit="1" customWidth="1"/>
    <col min="49" max="49" width="12.125" style="2" bestFit="1" customWidth="1"/>
    <col min="50" max="50" width="11.625" style="2" bestFit="1" customWidth="1"/>
    <col min="51" max="51" width="14.25" style="2" bestFit="1" customWidth="1"/>
    <col min="52" max="52" width="11.625" style="2" bestFit="1" customWidth="1"/>
    <col min="53" max="53" width="12.75" style="2" bestFit="1" customWidth="1"/>
    <col min="54" max="16384" width="11" style="2"/>
  </cols>
  <sheetData>
    <row r="1" spans="1:53" s="18" customFormat="1">
      <c r="A1" s="22" t="s">
        <v>88</v>
      </c>
      <c r="B1" s="22" t="s">
        <v>503</v>
      </c>
      <c r="C1" s="1416" t="s">
        <v>289</v>
      </c>
      <c r="D1" s="1416"/>
      <c r="E1" s="1416" t="s">
        <v>292</v>
      </c>
      <c r="F1" s="1416"/>
      <c r="G1" s="22" t="s">
        <v>94</v>
      </c>
      <c r="H1" s="1418" t="s">
        <v>1555</v>
      </c>
      <c r="I1" s="1419"/>
      <c r="J1" s="1418" t="s">
        <v>1556</v>
      </c>
      <c r="K1" s="1419"/>
      <c r="L1" s="1418" t="s">
        <v>1557</v>
      </c>
      <c r="M1" s="1419"/>
      <c r="N1" s="1416" t="s">
        <v>95</v>
      </c>
      <c r="O1" s="1416"/>
      <c r="P1" s="1416" t="s">
        <v>500</v>
      </c>
      <c r="Q1" s="1416"/>
      <c r="R1" s="22" t="s">
        <v>501</v>
      </c>
      <c r="S1" s="22" t="s">
        <v>502</v>
      </c>
      <c r="T1" s="1416" t="s">
        <v>504</v>
      </c>
      <c r="U1" s="1416"/>
      <c r="V1" s="1417" t="s">
        <v>89</v>
      </c>
      <c r="W1" s="1417"/>
      <c r="X1" s="991" t="s">
        <v>80</v>
      </c>
      <c r="Y1" s="991"/>
      <c r="Z1" s="991"/>
      <c r="AA1" s="1416" t="s">
        <v>505</v>
      </c>
      <c r="AB1" s="1416"/>
      <c r="AC1" s="1416" t="s">
        <v>506</v>
      </c>
      <c r="AD1" s="1416"/>
      <c r="AE1" s="1416" t="s">
        <v>507</v>
      </c>
      <c r="AF1" s="1416"/>
      <c r="AG1" s="1416" t="s">
        <v>7</v>
      </c>
      <c r="AH1" s="1416"/>
      <c r="AI1" s="22" t="s">
        <v>508</v>
      </c>
      <c r="AJ1" s="22" t="s">
        <v>93</v>
      </c>
      <c r="AK1" s="22" t="s">
        <v>90</v>
      </c>
      <c r="AL1" s="22" t="s">
        <v>91</v>
      </c>
      <c r="AM1" s="22" t="s">
        <v>92</v>
      </c>
      <c r="AN1" s="17" t="s">
        <v>607</v>
      </c>
      <c r="AO1" s="1416" t="s">
        <v>608</v>
      </c>
      <c r="AP1" s="1416"/>
      <c r="AQ1" s="1416" t="s">
        <v>609</v>
      </c>
      <c r="AR1" s="1416"/>
      <c r="AS1" s="1416" t="s">
        <v>1319</v>
      </c>
      <c r="AT1" s="1416"/>
      <c r="AU1" s="119" t="s">
        <v>1444</v>
      </c>
      <c r="AV1" s="120" t="s">
        <v>1445</v>
      </c>
      <c r="AW1" s="397" t="s">
        <v>1578</v>
      </c>
      <c r="AX1" s="397" t="s">
        <v>1581</v>
      </c>
      <c r="AY1" s="397" t="s">
        <v>1586</v>
      </c>
      <c r="AZ1" s="397" t="s">
        <v>1587</v>
      </c>
      <c r="BA1" s="563" t="s">
        <v>2216</v>
      </c>
    </row>
    <row r="2" spans="1:53">
      <c r="A2" s="3" t="s">
        <v>0</v>
      </c>
      <c r="B2" s="3" t="s">
        <v>305</v>
      </c>
      <c r="C2" s="3" t="s">
        <v>305</v>
      </c>
      <c r="E2" s="3" t="s">
        <v>610</v>
      </c>
      <c r="F2" s="3" t="s">
        <v>293</v>
      </c>
      <c r="G2" s="3" t="s">
        <v>2743</v>
      </c>
      <c r="H2" s="347" t="s">
        <v>2744</v>
      </c>
      <c r="I2" s="348" t="s">
        <v>1234</v>
      </c>
      <c r="J2" s="347" t="s">
        <v>2744</v>
      </c>
      <c r="K2" s="348" t="s">
        <v>1234</v>
      </c>
      <c r="L2" s="347" t="s">
        <v>2744</v>
      </c>
      <c r="M2" s="348" t="s">
        <v>1234</v>
      </c>
      <c r="N2" s="3" t="s">
        <v>2752</v>
      </c>
      <c r="O2" s="3" t="s">
        <v>100</v>
      </c>
      <c r="P2" s="2" t="s">
        <v>2603</v>
      </c>
      <c r="Q2" s="3" t="s">
        <v>118</v>
      </c>
      <c r="R2" s="3" t="s">
        <v>219</v>
      </c>
      <c r="S2" s="3" t="s">
        <v>107</v>
      </c>
      <c r="T2" s="2" t="s">
        <v>2603</v>
      </c>
      <c r="U2" s="3" t="s">
        <v>118</v>
      </c>
      <c r="V2" s="3" t="s">
        <v>305</v>
      </c>
      <c r="W2" s="11"/>
      <c r="X2" s="3" t="s">
        <v>305</v>
      </c>
      <c r="Y2" s="15"/>
      <c r="Z2" s="15"/>
      <c r="AA2" s="7" t="s">
        <v>2879</v>
      </c>
      <c r="AB2" s="7"/>
      <c r="AC2" s="4" t="s">
        <v>613</v>
      </c>
      <c r="AD2" s="4" t="s">
        <v>182</v>
      </c>
      <c r="AE2" s="2" t="s">
        <v>2880</v>
      </c>
      <c r="AF2" s="10">
        <v>200</v>
      </c>
      <c r="AG2" s="3" t="s">
        <v>305</v>
      </c>
      <c r="AH2" s="7"/>
      <c r="AI2" s="3" t="s">
        <v>305</v>
      </c>
      <c r="AJ2" s="3" t="s">
        <v>2924</v>
      </c>
      <c r="AK2" s="3" t="s">
        <v>2925</v>
      </c>
      <c r="AL2" s="3" t="s">
        <v>2926</v>
      </c>
      <c r="AM2" s="3" t="s">
        <v>2927</v>
      </c>
      <c r="AN2" s="12" t="s">
        <v>305</v>
      </c>
      <c r="AO2" s="2" t="s">
        <v>305</v>
      </c>
      <c r="AP2" s="16" t="s">
        <v>1112</v>
      </c>
      <c r="AQ2" s="2" t="s">
        <v>2974</v>
      </c>
      <c r="AR2" s="19">
        <v>1</v>
      </c>
      <c r="AS2" s="2" t="s">
        <v>305</v>
      </c>
      <c r="AT2" s="15"/>
      <c r="AU2" s="121" t="s">
        <v>305</v>
      </c>
      <c r="AV2" s="121" t="s">
        <v>305</v>
      </c>
      <c r="AW2" s="2" t="s">
        <v>305</v>
      </c>
      <c r="AX2" s="2" t="s">
        <v>305</v>
      </c>
      <c r="AY2" s="2" t="s">
        <v>305</v>
      </c>
      <c r="AZ2" s="2" t="s">
        <v>305</v>
      </c>
      <c r="BA2" s="2" t="s">
        <v>305</v>
      </c>
    </row>
    <row r="3" spans="1:53">
      <c r="A3" s="3" t="s">
        <v>1</v>
      </c>
      <c r="B3" s="3" t="s">
        <v>0</v>
      </c>
      <c r="C3" s="3" t="s">
        <v>2745</v>
      </c>
      <c r="D3" s="4" t="s">
        <v>603</v>
      </c>
      <c r="E3" s="3" t="s">
        <v>614</v>
      </c>
      <c r="F3" s="3" t="s">
        <v>294</v>
      </c>
      <c r="G3" s="3" t="s">
        <v>2746</v>
      </c>
      <c r="H3" s="347" t="s">
        <v>2747</v>
      </c>
      <c r="I3" s="348" t="s">
        <v>778</v>
      </c>
      <c r="J3" s="347" t="s">
        <v>2747</v>
      </c>
      <c r="K3" s="348" t="s">
        <v>778</v>
      </c>
      <c r="L3" s="347" t="s">
        <v>2753</v>
      </c>
      <c r="M3" s="348" t="s">
        <v>1447</v>
      </c>
      <c r="N3" s="3" t="s">
        <v>2754</v>
      </c>
      <c r="O3" s="3" t="s">
        <v>101</v>
      </c>
      <c r="P3" s="2" t="s">
        <v>2604</v>
      </c>
      <c r="Q3" s="3" t="s">
        <v>113</v>
      </c>
      <c r="R3" s="3" t="s">
        <v>220</v>
      </c>
      <c r="S3" s="3" t="s">
        <v>110</v>
      </c>
      <c r="T3" s="2" t="s">
        <v>2604</v>
      </c>
      <c r="U3" s="3" t="s">
        <v>113</v>
      </c>
      <c r="V3" s="4" t="s">
        <v>2762</v>
      </c>
      <c r="W3" s="21">
        <v>1</v>
      </c>
      <c r="X3" s="2" t="s">
        <v>2327</v>
      </c>
      <c r="Y3" s="2" t="s">
        <v>611</v>
      </c>
      <c r="Z3" s="2" t="s">
        <v>600</v>
      </c>
      <c r="AA3" s="2" t="s">
        <v>612</v>
      </c>
      <c r="AB3" s="2" t="s">
        <v>327</v>
      </c>
      <c r="AC3" s="4" t="s">
        <v>617</v>
      </c>
      <c r="AD3" s="4" t="s">
        <v>285</v>
      </c>
      <c r="AE3" s="2" t="s">
        <v>2881</v>
      </c>
      <c r="AF3" s="10">
        <v>201</v>
      </c>
      <c r="AG3" s="3" t="s">
        <v>2922</v>
      </c>
      <c r="AH3" s="7">
        <v>0</v>
      </c>
      <c r="AI3" s="7">
        <v>1</v>
      </c>
      <c r="AJ3" s="3" t="s">
        <v>2928</v>
      </c>
      <c r="AK3" s="3" t="s">
        <v>2929</v>
      </c>
      <c r="AL3" s="3" t="s">
        <v>2930</v>
      </c>
      <c r="AM3" s="3" t="s">
        <v>2931</v>
      </c>
      <c r="AN3" s="12" t="s">
        <v>2968</v>
      </c>
      <c r="AO3" s="2" t="s">
        <v>2745</v>
      </c>
      <c r="AP3" s="2" t="s">
        <v>109</v>
      </c>
      <c r="AQ3" s="2" t="s">
        <v>2975</v>
      </c>
      <c r="AR3" s="19">
        <v>2</v>
      </c>
      <c r="AS3" s="2" t="s">
        <v>2987</v>
      </c>
      <c r="AT3" s="2">
        <v>2</v>
      </c>
      <c r="AU3" s="121" t="s">
        <v>1343</v>
      </c>
      <c r="AV3" s="2" t="s">
        <v>2989</v>
      </c>
      <c r="AW3" s="2" t="s">
        <v>2992</v>
      </c>
      <c r="AX3" s="2" t="s">
        <v>1582</v>
      </c>
      <c r="AY3" s="2" t="s">
        <v>1006</v>
      </c>
      <c r="AZ3" s="2" t="s">
        <v>2993</v>
      </c>
      <c r="BA3" s="2" t="s">
        <v>2217</v>
      </c>
    </row>
    <row r="4" spans="1:53">
      <c r="B4" s="3" t="s">
        <v>1</v>
      </c>
      <c r="C4" s="3" t="s">
        <v>1111</v>
      </c>
      <c r="D4" s="4">
        <v>12</v>
      </c>
      <c r="E4" s="3" t="s">
        <v>619</v>
      </c>
      <c r="F4" s="3" t="s">
        <v>105</v>
      </c>
      <c r="H4" s="347" t="s">
        <v>2748</v>
      </c>
      <c r="I4" s="348" t="s">
        <v>1448</v>
      </c>
      <c r="J4" s="347" t="s">
        <v>2753</v>
      </c>
      <c r="K4" s="348" t="s">
        <v>1447</v>
      </c>
      <c r="L4" s="347" t="s">
        <v>307</v>
      </c>
      <c r="M4" s="348" t="s">
        <v>230</v>
      </c>
      <c r="N4" s="3" t="s">
        <v>2755</v>
      </c>
      <c r="O4" s="3" t="s">
        <v>102</v>
      </c>
      <c r="P4" s="2" t="s">
        <v>2605</v>
      </c>
      <c r="Q4" s="3" t="s">
        <v>132</v>
      </c>
      <c r="T4" s="2" t="s">
        <v>2605</v>
      </c>
      <c r="U4" s="3" t="s">
        <v>132</v>
      </c>
      <c r="V4" s="4" t="s">
        <v>2763</v>
      </c>
      <c r="W4" s="21">
        <v>2</v>
      </c>
      <c r="X4" s="2" t="s">
        <v>2764</v>
      </c>
      <c r="Y4" s="2" t="s">
        <v>615</v>
      </c>
      <c r="Z4" s="2" t="s">
        <v>600</v>
      </c>
      <c r="AA4" s="2" t="s">
        <v>616</v>
      </c>
      <c r="AB4" s="2" t="s">
        <v>323</v>
      </c>
      <c r="AC4" s="4" t="s">
        <v>622</v>
      </c>
      <c r="AD4" s="4" t="s">
        <v>286</v>
      </c>
      <c r="AE4" s="2" t="s">
        <v>2882</v>
      </c>
      <c r="AF4" s="10">
        <v>202</v>
      </c>
      <c r="AG4" s="3" t="s">
        <v>2923</v>
      </c>
      <c r="AH4" s="7">
        <v>1</v>
      </c>
      <c r="AI4" s="7">
        <v>2</v>
      </c>
      <c r="AJ4" s="3" t="s">
        <v>2932</v>
      </c>
      <c r="AK4" s="3" t="s">
        <v>2933</v>
      </c>
      <c r="AL4" s="3" t="s">
        <v>2934</v>
      </c>
      <c r="AM4" s="3" t="s">
        <v>2935</v>
      </c>
      <c r="AN4" s="12" t="s">
        <v>2969</v>
      </c>
      <c r="AO4" s="2" t="s">
        <v>2972</v>
      </c>
      <c r="AP4" s="2" t="s">
        <v>601</v>
      </c>
      <c r="AQ4" s="2" t="s">
        <v>2976</v>
      </c>
      <c r="AR4" s="19">
        <v>3</v>
      </c>
      <c r="AS4" s="2" t="s">
        <v>1320</v>
      </c>
      <c r="AT4" s="2">
        <v>1</v>
      </c>
      <c r="AU4" s="121" t="s">
        <v>1344</v>
      </c>
      <c r="AV4" s="2" t="s">
        <v>2990</v>
      </c>
      <c r="AW4" s="2" t="s">
        <v>1579</v>
      </c>
      <c r="AX4" s="2" t="s">
        <v>1583</v>
      </c>
      <c r="AY4" s="2" t="s">
        <v>208</v>
      </c>
      <c r="AZ4" s="2" t="s">
        <v>1588</v>
      </c>
      <c r="BA4" s="2" t="s">
        <v>2218</v>
      </c>
    </row>
    <row r="5" spans="1:53">
      <c r="B5" s="4"/>
      <c r="E5" s="3" t="s">
        <v>625</v>
      </c>
      <c r="F5" s="3" t="s">
        <v>298</v>
      </c>
      <c r="H5" s="347" t="s">
        <v>2749</v>
      </c>
      <c r="I5" s="348" t="s">
        <v>1082</v>
      </c>
      <c r="J5" s="347" t="s">
        <v>307</v>
      </c>
      <c r="K5" s="348" t="s">
        <v>230</v>
      </c>
      <c r="L5" s="347" t="s">
        <v>2748</v>
      </c>
      <c r="M5" s="348" t="s">
        <v>1448</v>
      </c>
      <c r="N5" s="3" t="s">
        <v>2756</v>
      </c>
      <c r="O5" s="3" t="s">
        <v>103</v>
      </c>
      <c r="P5" s="2" t="s">
        <v>1626</v>
      </c>
      <c r="Q5" s="3" t="s">
        <v>117</v>
      </c>
      <c r="T5" s="2" t="s">
        <v>1626</v>
      </c>
      <c r="U5" s="3" t="s">
        <v>117</v>
      </c>
      <c r="V5" s="4" t="s">
        <v>2765</v>
      </c>
      <c r="W5" s="21">
        <v>0</v>
      </c>
      <c r="X5" s="2" t="s">
        <v>2332</v>
      </c>
      <c r="Y5" s="2" t="s">
        <v>658</v>
      </c>
      <c r="AA5" s="2" t="s">
        <v>621</v>
      </c>
      <c r="AB5" s="2" t="s">
        <v>321</v>
      </c>
      <c r="AC5" s="4" t="s">
        <v>627</v>
      </c>
      <c r="AD5" s="4" t="s">
        <v>287</v>
      </c>
      <c r="AE5" s="2" t="s">
        <v>2883</v>
      </c>
      <c r="AF5" s="10">
        <v>203</v>
      </c>
      <c r="AI5" s="7">
        <v>3</v>
      </c>
      <c r="AJ5" s="3" t="s">
        <v>2936</v>
      </c>
      <c r="AL5" s="3" t="s">
        <v>2937</v>
      </c>
      <c r="AM5" s="3" t="s">
        <v>2938</v>
      </c>
      <c r="AN5" s="2" t="s">
        <v>2970</v>
      </c>
      <c r="AO5" s="2" t="s">
        <v>2973</v>
      </c>
      <c r="AP5" s="2" t="s">
        <v>602</v>
      </c>
      <c r="AQ5" s="2" t="s">
        <v>2977</v>
      </c>
      <c r="AR5" s="19" t="s">
        <v>628</v>
      </c>
      <c r="AS5" s="2" t="s">
        <v>2988</v>
      </c>
      <c r="AT5" s="2">
        <v>0</v>
      </c>
      <c r="AU5" s="121" t="s">
        <v>1345</v>
      </c>
      <c r="AV5" s="2" t="s">
        <v>2991</v>
      </c>
      <c r="AW5" s="2" t="s">
        <v>1580</v>
      </c>
      <c r="AX5" s="2" t="s">
        <v>1584</v>
      </c>
      <c r="AZ5" s="2" t="s">
        <v>1589</v>
      </c>
      <c r="BA5" s="2" t="s">
        <v>2219</v>
      </c>
    </row>
    <row r="6" spans="1:53">
      <c r="B6" s="4"/>
      <c r="E6" s="3" t="s">
        <v>629</v>
      </c>
      <c r="F6" s="3" t="s">
        <v>296</v>
      </c>
      <c r="H6" s="347" t="s">
        <v>2750</v>
      </c>
      <c r="I6" s="348" t="s">
        <v>1450</v>
      </c>
      <c r="J6" s="347" t="s">
        <v>2748</v>
      </c>
      <c r="K6" s="348" t="s">
        <v>1448</v>
      </c>
      <c r="L6" s="347" t="s">
        <v>2757</v>
      </c>
      <c r="M6" s="348" t="s">
        <v>1449</v>
      </c>
      <c r="N6" s="3" t="s">
        <v>98</v>
      </c>
      <c r="O6" s="3" t="s">
        <v>104</v>
      </c>
      <c r="P6" s="2" t="s">
        <v>2606</v>
      </c>
      <c r="Q6" s="3" t="s">
        <v>122</v>
      </c>
      <c r="T6" s="2" t="s">
        <v>2606</v>
      </c>
      <c r="U6" s="3" t="s">
        <v>122</v>
      </c>
      <c r="X6" s="2" t="s">
        <v>2766</v>
      </c>
      <c r="Y6" s="2" t="s">
        <v>620</v>
      </c>
      <c r="Z6" s="2" t="s">
        <v>600</v>
      </c>
      <c r="AA6" s="2" t="s">
        <v>481</v>
      </c>
      <c r="AB6" s="2" t="s">
        <v>325</v>
      </c>
      <c r="AE6" s="2" t="s">
        <v>2884</v>
      </c>
      <c r="AF6" s="10">
        <v>204</v>
      </c>
      <c r="AI6" s="7">
        <v>4</v>
      </c>
      <c r="AJ6" s="3" t="s">
        <v>2939</v>
      </c>
      <c r="AL6" s="3" t="s">
        <v>2940</v>
      </c>
      <c r="AM6" s="3" t="s">
        <v>2941</v>
      </c>
      <c r="AN6" s="12" t="s">
        <v>2971</v>
      </c>
      <c r="AQ6" s="2" t="s">
        <v>2978</v>
      </c>
      <c r="AR6" s="19" t="s">
        <v>631</v>
      </c>
      <c r="AU6" s="121" t="s">
        <v>1346</v>
      </c>
      <c r="AV6" s="2" t="s">
        <v>1577</v>
      </c>
      <c r="AX6" s="2" t="s">
        <v>1585</v>
      </c>
      <c r="AZ6" s="2" t="s">
        <v>1590</v>
      </c>
      <c r="BA6" s="2" t="s">
        <v>2220</v>
      </c>
    </row>
    <row r="7" spans="1:53">
      <c r="E7" s="3" t="s">
        <v>632</v>
      </c>
      <c r="F7" s="3" t="s">
        <v>295</v>
      </c>
      <c r="H7" s="349" t="s">
        <v>2751</v>
      </c>
      <c r="I7" s="350" t="s">
        <v>1451</v>
      </c>
      <c r="J7" s="347" t="s">
        <v>2749</v>
      </c>
      <c r="K7" s="348" t="s">
        <v>1082</v>
      </c>
      <c r="L7" s="349" t="s">
        <v>2750</v>
      </c>
      <c r="M7" s="350" t="s">
        <v>1450</v>
      </c>
      <c r="N7" s="3" t="s">
        <v>97</v>
      </c>
      <c r="O7" s="3" t="s">
        <v>105</v>
      </c>
      <c r="P7" s="2" t="s">
        <v>2607</v>
      </c>
      <c r="Q7" s="3" t="s">
        <v>126</v>
      </c>
      <c r="T7" s="2" t="s">
        <v>2607</v>
      </c>
      <c r="U7" s="3" t="s">
        <v>126</v>
      </c>
      <c r="X7" s="2" t="s">
        <v>2767</v>
      </c>
      <c r="Y7" s="2" t="s">
        <v>626</v>
      </c>
      <c r="Z7" s="2" t="s">
        <v>600</v>
      </c>
      <c r="AA7" s="2" t="s">
        <v>482</v>
      </c>
      <c r="AB7" s="2" t="s">
        <v>326</v>
      </c>
      <c r="AE7" s="2" t="s">
        <v>2885</v>
      </c>
      <c r="AF7" s="10">
        <v>205</v>
      </c>
      <c r="AI7" s="7">
        <v>5</v>
      </c>
      <c r="AJ7" s="3" t="s">
        <v>2942</v>
      </c>
      <c r="AL7" s="3" t="s">
        <v>2943</v>
      </c>
      <c r="AM7" s="3" t="s">
        <v>2944</v>
      </c>
      <c r="AN7" s="12"/>
      <c r="AQ7" s="2" t="s">
        <v>2979</v>
      </c>
      <c r="AR7" s="19" t="s">
        <v>635</v>
      </c>
      <c r="AU7" s="121" t="s">
        <v>1347</v>
      </c>
      <c r="AV7" s="2" t="s">
        <v>2000</v>
      </c>
      <c r="AZ7" s="2" t="s">
        <v>2994</v>
      </c>
      <c r="BA7" s="2" t="s">
        <v>1746</v>
      </c>
    </row>
    <row r="8" spans="1:53">
      <c r="E8" s="3" t="s">
        <v>636</v>
      </c>
      <c r="F8" s="3" t="s">
        <v>297</v>
      </c>
      <c r="J8" s="347" t="s">
        <v>2757</v>
      </c>
      <c r="K8" s="348" t="s">
        <v>1449</v>
      </c>
      <c r="N8" s="3" t="s">
        <v>96</v>
      </c>
      <c r="O8" s="3" t="s">
        <v>106</v>
      </c>
      <c r="P8" s="2" t="s">
        <v>2608</v>
      </c>
      <c r="Q8" s="3" t="s">
        <v>119</v>
      </c>
      <c r="T8" s="2" t="s">
        <v>2608</v>
      </c>
      <c r="U8" s="3" t="s">
        <v>119</v>
      </c>
      <c r="X8" s="2" t="s">
        <v>1087</v>
      </c>
      <c r="Y8" s="2" t="s">
        <v>211</v>
      </c>
      <c r="AA8" s="2" t="s">
        <v>634</v>
      </c>
      <c r="AB8" s="2" t="s">
        <v>334</v>
      </c>
      <c r="AE8" s="2" t="s">
        <v>2886</v>
      </c>
      <c r="AF8" s="10">
        <v>206</v>
      </c>
      <c r="AJ8" s="3" t="s">
        <v>2945</v>
      </c>
      <c r="AL8" s="3" t="s">
        <v>2946</v>
      </c>
      <c r="AN8" s="12"/>
      <c r="AQ8" s="2" t="s">
        <v>2980</v>
      </c>
      <c r="AR8" s="19" t="s">
        <v>639</v>
      </c>
      <c r="AU8" s="121" t="s">
        <v>1348</v>
      </c>
      <c r="BA8" s="2" t="s">
        <v>2221</v>
      </c>
    </row>
    <row r="9" spans="1:53">
      <c r="J9" s="349" t="s">
        <v>2750</v>
      </c>
      <c r="K9" s="350" t="s">
        <v>1450</v>
      </c>
      <c r="N9" s="3" t="s">
        <v>2758</v>
      </c>
      <c r="O9" s="3" t="s">
        <v>107</v>
      </c>
      <c r="P9" s="2" t="s">
        <v>2609</v>
      </c>
      <c r="Q9" s="3" t="s">
        <v>125</v>
      </c>
      <c r="T9" s="2" t="s">
        <v>2609</v>
      </c>
      <c r="U9" s="3" t="s">
        <v>125</v>
      </c>
      <c r="X9" s="2" t="s">
        <v>2326</v>
      </c>
      <c r="Y9" s="2" t="s">
        <v>630</v>
      </c>
      <c r="AA9" s="2" t="s">
        <v>638</v>
      </c>
      <c r="AB9" s="2" t="s">
        <v>333</v>
      </c>
      <c r="AE9" s="2" t="s">
        <v>2887</v>
      </c>
      <c r="AF9" s="10">
        <v>207</v>
      </c>
      <c r="AJ9" s="3" t="s">
        <v>2947</v>
      </c>
      <c r="AL9" s="3" t="s">
        <v>2948</v>
      </c>
      <c r="AQ9" s="2" t="s">
        <v>2981</v>
      </c>
      <c r="AR9" s="19" t="s">
        <v>642</v>
      </c>
      <c r="AU9" s="121" t="s">
        <v>1349</v>
      </c>
      <c r="BA9" s="2" t="s">
        <v>2222</v>
      </c>
    </row>
    <row r="10" spans="1:53">
      <c r="B10" s="4"/>
      <c r="N10" s="3" t="s">
        <v>2759</v>
      </c>
      <c r="O10" s="3" t="s">
        <v>108</v>
      </c>
      <c r="P10" s="2" t="s">
        <v>2610</v>
      </c>
      <c r="Q10" s="3" t="s">
        <v>114</v>
      </c>
      <c r="T10" s="2" t="s">
        <v>2610</v>
      </c>
      <c r="U10" s="3" t="s">
        <v>114</v>
      </c>
      <c r="X10" s="2" t="s">
        <v>2330</v>
      </c>
      <c r="Y10" s="2" t="s">
        <v>633</v>
      </c>
      <c r="Z10" s="2" t="s">
        <v>600</v>
      </c>
      <c r="AA10" s="2" t="s">
        <v>641</v>
      </c>
      <c r="AB10" s="2" t="s">
        <v>331</v>
      </c>
      <c r="AE10" s="2" t="s">
        <v>2888</v>
      </c>
      <c r="AF10" s="10">
        <v>210</v>
      </c>
      <c r="AJ10" s="3" t="s">
        <v>2949</v>
      </c>
      <c r="AL10" s="3" t="s">
        <v>2950</v>
      </c>
      <c r="AQ10" s="2" t="s">
        <v>2982</v>
      </c>
      <c r="AR10" s="19" t="s">
        <v>645</v>
      </c>
      <c r="AU10" s="121" t="s">
        <v>1350</v>
      </c>
      <c r="BA10" s="2" t="s">
        <v>2223</v>
      </c>
    </row>
    <row r="11" spans="1:53">
      <c r="B11" s="4"/>
      <c r="N11" s="3" t="s">
        <v>2760</v>
      </c>
      <c r="O11" s="3" t="s">
        <v>109</v>
      </c>
      <c r="P11" s="2" t="s">
        <v>2611</v>
      </c>
      <c r="Q11" s="3" t="s">
        <v>123</v>
      </c>
      <c r="T11" s="2" t="s">
        <v>2611</v>
      </c>
      <c r="U11" s="3" t="s">
        <v>123</v>
      </c>
      <c r="X11" s="2" t="s">
        <v>2329</v>
      </c>
      <c r="Y11" s="2" t="s">
        <v>637</v>
      </c>
      <c r="AA11" s="2" t="s">
        <v>644</v>
      </c>
      <c r="AB11" s="2" t="s">
        <v>329</v>
      </c>
      <c r="AE11" s="2" t="s">
        <v>2889</v>
      </c>
      <c r="AF11" s="10">
        <v>211</v>
      </c>
      <c r="AL11" s="3" t="s">
        <v>2951</v>
      </c>
      <c r="AQ11" s="2" t="s">
        <v>2983</v>
      </c>
      <c r="AR11" s="19" t="s">
        <v>648</v>
      </c>
      <c r="BA11" s="2" t="s">
        <v>2224</v>
      </c>
    </row>
    <row r="12" spans="1:53">
      <c r="B12" s="4"/>
      <c r="N12" s="3" t="s">
        <v>2761</v>
      </c>
      <c r="O12" s="3" t="s">
        <v>110</v>
      </c>
      <c r="P12" s="2" t="s">
        <v>2612</v>
      </c>
      <c r="Q12" s="3" t="s">
        <v>120</v>
      </c>
      <c r="T12" s="2" t="s">
        <v>2612</v>
      </c>
      <c r="U12" s="3" t="s">
        <v>120</v>
      </c>
      <c r="X12" s="2" t="s">
        <v>2768</v>
      </c>
      <c r="Y12" s="2" t="s">
        <v>640</v>
      </c>
      <c r="AA12" s="2" t="s">
        <v>647</v>
      </c>
      <c r="AB12" s="2" t="s">
        <v>336</v>
      </c>
      <c r="AE12" s="2" t="s">
        <v>2890</v>
      </c>
      <c r="AF12" s="10">
        <v>212</v>
      </c>
      <c r="AL12" s="3" t="s">
        <v>2952</v>
      </c>
      <c r="AQ12" s="2" t="s">
        <v>2984</v>
      </c>
      <c r="AR12" s="19">
        <v>7</v>
      </c>
      <c r="BA12" s="2" t="s">
        <v>2225</v>
      </c>
    </row>
    <row r="13" spans="1:53">
      <c r="B13" s="4"/>
      <c r="P13" s="2" t="s">
        <v>2613</v>
      </c>
      <c r="Q13" s="3" t="s">
        <v>127</v>
      </c>
      <c r="T13" s="2" t="s">
        <v>2613</v>
      </c>
      <c r="U13" s="3" t="s">
        <v>127</v>
      </c>
      <c r="X13" s="2" t="s">
        <v>2328</v>
      </c>
      <c r="Y13" s="2" t="s">
        <v>643</v>
      </c>
      <c r="AA13" s="2" t="s">
        <v>650</v>
      </c>
      <c r="AB13" s="2" t="s">
        <v>324</v>
      </c>
      <c r="AE13" s="2" t="s">
        <v>2891</v>
      </c>
      <c r="AF13" s="10">
        <v>37</v>
      </c>
      <c r="AL13" s="3" t="s">
        <v>2953</v>
      </c>
      <c r="AQ13" s="2" t="s">
        <v>2985</v>
      </c>
      <c r="AR13" s="19">
        <v>8</v>
      </c>
      <c r="BA13" s="2" t="s">
        <v>2226</v>
      </c>
    </row>
    <row r="14" spans="1:53">
      <c r="B14" s="6"/>
      <c r="P14" s="2" t="s">
        <v>2614</v>
      </c>
      <c r="Q14" s="3" t="s">
        <v>124</v>
      </c>
      <c r="T14" s="2" t="s">
        <v>2614</v>
      </c>
      <c r="U14" s="3" t="s">
        <v>124</v>
      </c>
      <c r="X14" s="2" t="s">
        <v>2769</v>
      </c>
      <c r="Y14" s="2" t="s">
        <v>646</v>
      </c>
      <c r="Z14" s="2" t="s">
        <v>600</v>
      </c>
      <c r="AA14" s="2" t="s">
        <v>652</v>
      </c>
      <c r="AB14" s="2" t="s">
        <v>332</v>
      </c>
      <c r="AE14" s="2" t="s">
        <v>2892</v>
      </c>
      <c r="AF14" s="10">
        <v>50</v>
      </c>
      <c r="AL14" s="3" t="s">
        <v>2954</v>
      </c>
      <c r="AQ14" s="2" t="s">
        <v>2986</v>
      </c>
      <c r="AR14" s="19">
        <v>9</v>
      </c>
      <c r="BA14" s="2" t="s">
        <v>2227</v>
      </c>
    </row>
    <row r="15" spans="1:53">
      <c r="B15" s="4"/>
      <c r="P15" s="2" t="s">
        <v>2615</v>
      </c>
      <c r="Q15" s="3" t="s">
        <v>121</v>
      </c>
      <c r="T15" s="2" t="s">
        <v>2615</v>
      </c>
      <c r="U15" s="3" t="s">
        <v>121</v>
      </c>
      <c r="X15" s="2" t="s">
        <v>2770</v>
      </c>
      <c r="Y15" s="2" t="s">
        <v>649</v>
      </c>
      <c r="Z15" s="2" t="s">
        <v>600</v>
      </c>
      <c r="AA15" s="2" t="s">
        <v>281</v>
      </c>
      <c r="AB15" s="2" t="s">
        <v>281</v>
      </c>
      <c r="AE15" s="2" t="s">
        <v>83</v>
      </c>
      <c r="AF15" s="10" t="s">
        <v>261</v>
      </c>
      <c r="AL15" s="3" t="s">
        <v>2955</v>
      </c>
      <c r="BA15" s="2" t="s">
        <v>2228</v>
      </c>
    </row>
    <row r="16" spans="1:53">
      <c r="B16" s="4"/>
      <c r="P16" s="2" t="s">
        <v>2616</v>
      </c>
      <c r="Q16" s="3" t="s">
        <v>116</v>
      </c>
      <c r="T16" s="2" t="s">
        <v>2616</v>
      </c>
      <c r="U16" s="3" t="s">
        <v>116</v>
      </c>
      <c r="X16" s="2" t="s">
        <v>2771</v>
      </c>
      <c r="Y16" s="2" t="s">
        <v>651</v>
      </c>
      <c r="Z16" s="2" t="s">
        <v>600</v>
      </c>
      <c r="AA16" s="2" t="s">
        <v>655</v>
      </c>
      <c r="AB16" s="2" t="s">
        <v>339</v>
      </c>
      <c r="AE16" s="2" t="s">
        <v>2893</v>
      </c>
      <c r="AF16" s="10" t="s">
        <v>262</v>
      </c>
      <c r="AL16" s="3" t="s">
        <v>2956</v>
      </c>
      <c r="BA16" s="2" t="s">
        <v>2229</v>
      </c>
    </row>
    <row r="17" spans="2:53">
      <c r="B17" s="4"/>
      <c r="P17" s="2" t="s">
        <v>2617</v>
      </c>
      <c r="Q17" s="3" t="s">
        <v>164</v>
      </c>
      <c r="T17" s="2" t="s">
        <v>2617</v>
      </c>
      <c r="U17" s="3" t="s">
        <v>164</v>
      </c>
      <c r="X17" s="2" t="s">
        <v>2331</v>
      </c>
      <c r="Y17" s="2" t="s">
        <v>653</v>
      </c>
      <c r="AA17" s="2" t="s">
        <v>657</v>
      </c>
      <c r="AB17" s="2" t="s">
        <v>340</v>
      </c>
      <c r="AE17" s="2" t="s">
        <v>2894</v>
      </c>
      <c r="AF17" s="10" t="s">
        <v>263</v>
      </c>
      <c r="AL17" s="3" t="s">
        <v>2957</v>
      </c>
      <c r="BA17" s="2" t="s">
        <v>2230</v>
      </c>
    </row>
    <row r="18" spans="2:53">
      <c r="P18" s="2" t="s">
        <v>2618</v>
      </c>
      <c r="Q18" s="3" t="s">
        <v>178</v>
      </c>
      <c r="T18" s="2" t="s">
        <v>2618</v>
      </c>
      <c r="U18" s="3" t="s">
        <v>178</v>
      </c>
      <c r="X18" s="2" t="s">
        <v>2772</v>
      </c>
      <c r="Y18" s="2" t="s">
        <v>660</v>
      </c>
      <c r="Z18" s="2" t="s">
        <v>600</v>
      </c>
      <c r="AA18" s="2" t="s">
        <v>659</v>
      </c>
      <c r="AB18" s="2" t="s">
        <v>342</v>
      </c>
      <c r="AE18" s="2" t="s">
        <v>84</v>
      </c>
      <c r="AF18" s="10" t="s">
        <v>264</v>
      </c>
      <c r="AL18" s="3" t="s">
        <v>2958</v>
      </c>
      <c r="BA18" s="2" t="s">
        <v>2231</v>
      </c>
    </row>
    <row r="19" spans="2:53">
      <c r="P19" s="2" t="s">
        <v>2619</v>
      </c>
      <c r="Q19" s="3" t="s">
        <v>223</v>
      </c>
      <c r="T19" s="2" t="s">
        <v>2619</v>
      </c>
      <c r="U19" s="3" t="s">
        <v>223</v>
      </c>
      <c r="X19" s="2" t="s">
        <v>2773</v>
      </c>
      <c r="Y19" s="2" t="s">
        <v>654</v>
      </c>
      <c r="Z19" s="2" t="s">
        <v>600</v>
      </c>
      <c r="AA19" s="2" t="s">
        <v>661</v>
      </c>
      <c r="AB19" s="2" t="s">
        <v>337</v>
      </c>
      <c r="AE19" s="2" t="s">
        <v>2895</v>
      </c>
      <c r="AF19" s="10" t="s">
        <v>224</v>
      </c>
      <c r="AL19" s="3" t="s">
        <v>2959</v>
      </c>
      <c r="BA19" s="2" t="s">
        <v>1629</v>
      </c>
    </row>
    <row r="20" spans="2:53">
      <c r="P20" s="2" t="s">
        <v>2620</v>
      </c>
      <c r="Q20" s="3" t="s">
        <v>138</v>
      </c>
      <c r="T20" s="2" t="s">
        <v>2620</v>
      </c>
      <c r="U20" s="3" t="s">
        <v>138</v>
      </c>
      <c r="X20" s="2" t="s">
        <v>2774</v>
      </c>
      <c r="Y20" s="2" t="s">
        <v>656</v>
      </c>
      <c r="AA20" s="2" t="s">
        <v>662</v>
      </c>
      <c r="AB20" s="2" t="s">
        <v>338</v>
      </c>
      <c r="AE20" s="2" t="s">
        <v>2896</v>
      </c>
      <c r="AF20" s="10" t="s">
        <v>265</v>
      </c>
      <c r="AL20" s="3" t="s">
        <v>2960</v>
      </c>
      <c r="BA20" s="2" t="s">
        <v>2232</v>
      </c>
    </row>
    <row r="21" spans="2:53">
      <c r="P21" s="2" t="s">
        <v>2621</v>
      </c>
      <c r="Q21" s="3" t="s">
        <v>224</v>
      </c>
      <c r="T21" s="2" t="s">
        <v>2621</v>
      </c>
      <c r="U21" s="3" t="s">
        <v>224</v>
      </c>
      <c r="X21" s="2" t="s">
        <v>2340</v>
      </c>
      <c r="Y21" s="2" t="s">
        <v>125</v>
      </c>
      <c r="AA21" s="2" t="s">
        <v>663</v>
      </c>
      <c r="AB21" s="2" t="s">
        <v>351</v>
      </c>
      <c r="AE21" s="2" t="s">
        <v>2897</v>
      </c>
      <c r="AF21" s="10" t="s">
        <v>266</v>
      </c>
      <c r="AL21" s="3" t="s">
        <v>2961</v>
      </c>
      <c r="BA21" s="2" t="s">
        <v>2233</v>
      </c>
    </row>
    <row r="22" spans="2:53">
      <c r="P22" s="2" t="s">
        <v>2622</v>
      </c>
      <c r="Q22" s="3" t="s">
        <v>258</v>
      </c>
      <c r="T22" s="2" t="s">
        <v>2622</v>
      </c>
      <c r="U22" s="3" t="s">
        <v>258</v>
      </c>
      <c r="X22" s="2" t="s">
        <v>2334</v>
      </c>
      <c r="Y22" s="2" t="s">
        <v>668</v>
      </c>
      <c r="Z22" s="2" t="s">
        <v>600</v>
      </c>
      <c r="AA22" s="2" t="s">
        <v>664</v>
      </c>
      <c r="AB22" s="2" t="s">
        <v>341</v>
      </c>
      <c r="AE22" s="2" t="s">
        <v>2898</v>
      </c>
      <c r="AF22" s="10" t="s">
        <v>228</v>
      </c>
      <c r="AL22" s="3" t="s">
        <v>2962</v>
      </c>
      <c r="BA22" s="2" t="s">
        <v>2234</v>
      </c>
    </row>
    <row r="23" spans="2:53">
      <c r="P23" s="2" t="s">
        <v>2623</v>
      </c>
      <c r="Q23" s="3" t="s">
        <v>134</v>
      </c>
      <c r="T23" s="2" t="s">
        <v>2623</v>
      </c>
      <c r="U23" s="3" t="s">
        <v>134</v>
      </c>
      <c r="X23" s="2" t="s">
        <v>2775</v>
      </c>
      <c r="Y23" s="2" t="s">
        <v>116</v>
      </c>
      <c r="Z23" s="2" t="s">
        <v>600</v>
      </c>
      <c r="AA23" s="2" t="s">
        <v>665</v>
      </c>
      <c r="AB23" s="2" t="s">
        <v>322</v>
      </c>
      <c r="AE23" s="2" t="s">
        <v>2899</v>
      </c>
      <c r="AF23" s="10" t="s">
        <v>229</v>
      </c>
      <c r="AL23" s="3" t="s">
        <v>2963</v>
      </c>
      <c r="BA23" s="2" t="s">
        <v>2235</v>
      </c>
    </row>
    <row r="24" spans="2:53">
      <c r="P24" s="2" t="s">
        <v>1647</v>
      </c>
      <c r="Q24" s="3" t="s">
        <v>136</v>
      </c>
      <c r="T24" s="2" t="s">
        <v>1647</v>
      </c>
      <c r="U24" s="3" t="s">
        <v>136</v>
      </c>
      <c r="X24" s="2" t="s">
        <v>2333</v>
      </c>
      <c r="Y24" s="2" t="s">
        <v>114</v>
      </c>
      <c r="AA24" s="2" t="s">
        <v>666</v>
      </c>
      <c r="AB24" s="2" t="s">
        <v>344</v>
      </c>
      <c r="AE24" s="2" t="s">
        <v>2900</v>
      </c>
      <c r="AF24" s="10" t="s">
        <v>230</v>
      </c>
      <c r="AL24" s="3" t="s">
        <v>2964</v>
      </c>
      <c r="BA24" s="2" t="s">
        <v>2236</v>
      </c>
    </row>
    <row r="25" spans="2:53">
      <c r="P25" s="2" t="s">
        <v>2624</v>
      </c>
      <c r="Q25" s="3" t="s">
        <v>137</v>
      </c>
      <c r="T25" s="2" t="s">
        <v>2624</v>
      </c>
      <c r="U25" s="3" t="s">
        <v>137</v>
      </c>
      <c r="X25" s="2" t="s">
        <v>2337</v>
      </c>
      <c r="Y25" s="2" t="s">
        <v>675</v>
      </c>
      <c r="AA25" s="2" t="s">
        <v>667</v>
      </c>
      <c r="AB25" s="2" t="s">
        <v>349</v>
      </c>
      <c r="AE25" s="2" t="s">
        <v>2901</v>
      </c>
      <c r="AF25" s="10" t="s">
        <v>231</v>
      </c>
      <c r="AL25" s="3" t="s">
        <v>2965</v>
      </c>
      <c r="BA25" s="2" t="s">
        <v>2237</v>
      </c>
    </row>
    <row r="26" spans="2:53">
      <c r="P26" s="2" t="s">
        <v>2625</v>
      </c>
      <c r="Q26" s="3" t="s">
        <v>139</v>
      </c>
      <c r="T26" s="2" t="s">
        <v>2625</v>
      </c>
      <c r="U26" s="3" t="s">
        <v>139</v>
      </c>
      <c r="X26" s="2" t="s">
        <v>2776</v>
      </c>
      <c r="Y26" s="2" t="s">
        <v>117</v>
      </c>
      <c r="AA26" s="2" t="s">
        <v>669</v>
      </c>
      <c r="AB26" s="2" t="s">
        <v>328</v>
      </c>
      <c r="AE26" s="2" t="s">
        <v>2902</v>
      </c>
      <c r="AF26" s="10" t="s">
        <v>267</v>
      </c>
      <c r="AL26" s="3" t="s">
        <v>2966</v>
      </c>
      <c r="BA26" s="2" t="s">
        <v>2238</v>
      </c>
    </row>
    <row r="27" spans="2:53">
      <c r="P27" s="2" t="s">
        <v>2626</v>
      </c>
      <c r="Q27" s="3" t="s">
        <v>226</v>
      </c>
      <c r="T27" s="2" t="s">
        <v>2626</v>
      </c>
      <c r="U27" s="3" t="s">
        <v>226</v>
      </c>
      <c r="X27" s="2" t="s">
        <v>2342</v>
      </c>
      <c r="Y27" s="2" t="s">
        <v>700</v>
      </c>
      <c r="Z27" s="2" t="s">
        <v>600</v>
      </c>
      <c r="AA27" s="2" t="s">
        <v>671</v>
      </c>
      <c r="AB27" s="2" t="s">
        <v>347</v>
      </c>
      <c r="AE27" s="2" t="s">
        <v>2903</v>
      </c>
      <c r="AF27" s="10" t="s">
        <v>268</v>
      </c>
      <c r="AL27" s="3" t="s">
        <v>2967</v>
      </c>
      <c r="BA27" s="2" t="s">
        <v>2239</v>
      </c>
    </row>
    <row r="28" spans="2:53">
      <c r="P28" s="2" t="s">
        <v>2627</v>
      </c>
      <c r="Q28" s="3" t="s">
        <v>140</v>
      </c>
      <c r="T28" s="2" t="s">
        <v>2627</v>
      </c>
      <c r="U28" s="3" t="s">
        <v>140</v>
      </c>
      <c r="X28" s="2" t="s">
        <v>2336</v>
      </c>
      <c r="Y28" s="2" t="s">
        <v>672</v>
      </c>
      <c r="Z28" s="2" t="s">
        <v>600</v>
      </c>
      <c r="AA28" s="2" t="s">
        <v>673</v>
      </c>
      <c r="AB28" s="2" t="s">
        <v>674</v>
      </c>
      <c r="AE28" s="2" t="s">
        <v>2904</v>
      </c>
      <c r="AF28" s="10" t="s">
        <v>269</v>
      </c>
      <c r="BA28" s="2" t="s">
        <v>2240</v>
      </c>
    </row>
    <row r="29" spans="2:53">
      <c r="P29" s="2" t="s">
        <v>1672</v>
      </c>
      <c r="Q29" s="3" t="s">
        <v>143</v>
      </c>
      <c r="T29" s="2" t="s">
        <v>1672</v>
      </c>
      <c r="U29" s="3" t="s">
        <v>143</v>
      </c>
      <c r="X29" s="2" t="s">
        <v>2338</v>
      </c>
      <c r="Y29" s="2" t="s">
        <v>122</v>
      </c>
      <c r="AA29" s="2" t="s">
        <v>676</v>
      </c>
      <c r="AB29" s="2" t="s">
        <v>346</v>
      </c>
      <c r="AE29" s="2" t="s">
        <v>2905</v>
      </c>
      <c r="AF29" s="10" t="s">
        <v>270</v>
      </c>
      <c r="BA29" s="2" t="s">
        <v>2241</v>
      </c>
    </row>
    <row r="30" spans="2:53">
      <c r="P30" s="2" t="s">
        <v>2628</v>
      </c>
      <c r="Q30" s="3" t="s">
        <v>142</v>
      </c>
      <c r="T30" s="2" t="s">
        <v>2628</v>
      </c>
      <c r="U30" s="3" t="s">
        <v>142</v>
      </c>
      <c r="X30" s="2" t="s">
        <v>2341</v>
      </c>
      <c r="Y30" s="2" t="s">
        <v>126</v>
      </c>
      <c r="AA30" s="2" t="s">
        <v>677</v>
      </c>
      <c r="AB30" s="2" t="s">
        <v>678</v>
      </c>
      <c r="AE30" s="2" t="s">
        <v>2906</v>
      </c>
      <c r="AF30" s="10" t="s">
        <v>241</v>
      </c>
      <c r="BA30" s="2" t="s">
        <v>2242</v>
      </c>
    </row>
    <row r="31" spans="2:53">
      <c r="P31" s="2" t="s">
        <v>682</v>
      </c>
      <c r="Q31" s="3" t="s">
        <v>146</v>
      </c>
      <c r="T31" s="2" t="s">
        <v>682</v>
      </c>
      <c r="U31" s="3" t="s">
        <v>146</v>
      </c>
      <c r="X31" s="2" t="s">
        <v>2777</v>
      </c>
      <c r="Y31" s="2" t="s">
        <v>123</v>
      </c>
      <c r="Z31" s="2" t="s">
        <v>600</v>
      </c>
      <c r="AA31" s="2" t="s">
        <v>680</v>
      </c>
      <c r="AB31" s="2" t="s">
        <v>681</v>
      </c>
      <c r="AE31" s="2" t="s">
        <v>2907</v>
      </c>
      <c r="AF31" s="10" t="s">
        <v>242</v>
      </c>
      <c r="BA31" s="2" t="s">
        <v>2243</v>
      </c>
    </row>
    <row r="32" spans="2:53">
      <c r="P32" s="2" t="s">
        <v>2629</v>
      </c>
      <c r="Q32" s="3" t="s">
        <v>145</v>
      </c>
      <c r="T32" s="2" t="s">
        <v>2629</v>
      </c>
      <c r="U32" s="3" t="s">
        <v>145</v>
      </c>
      <c r="X32" s="2" t="s">
        <v>2778</v>
      </c>
      <c r="Y32" s="2" t="s">
        <v>113</v>
      </c>
      <c r="Z32" s="2" t="s">
        <v>600</v>
      </c>
      <c r="AA32" s="2" t="s">
        <v>683</v>
      </c>
      <c r="AB32" s="2" t="s">
        <v>684</v>
      </c>
      <c r="AE32" s="2" t="s">
        <v>2908</v>
      </c>
      <c r="AF32" s="10" t="s">
        <v>180</v>
      </c>
      <c r="BA32" s="2" t="s">
        <v>2244</v>
      </c>
    </row>
    <row r="33" spans="16:53">
      <c r="P33" s="2" t="s">
        <v>2630</v>
      </c>
      <c r="Q33" s="3" t="s">
        <v>227</v>
      </c>
      <c r="T33" s="2" t="s">
        <v>2630</v>
      </c>
      <c r="U33" s="3" t="s">
        <v>227</v>
      </c>
      <c r="X33" s="2" t="s">
        <v>2779</v>
      </c>
      <c r="Y33" s="2" t="s">
        <v>694</v>
      </c>
      <c r="AA33" s="2" t="s">
        <v>685</v>
      </c>
      <c r="AB33" s="2" t="s">
        <v>686</v>
      </c>
      <c r="AE33" s="2" t="s">
        <v>85</v>
      </c>
      <c r="AF33" s="10" t="s">
        <v>271</v>
      </c>
      <c r="BA33" s="2" t="s">
        <v>2245</v>
      </c>
    </row>
    <row r="34" spans="16:53">
      <c r="P34" s="2" t="s">
        <v>2631</v>
      </c>
      <c r="Q34" s="3" t="s">
        <v>141</v>
      </c>
      <c r="T34" s="2" t="s">
        <v>2631</v>
      </c>
      <c r="U34" s="3" t="s">
        <v>141</v>
      </c>
      <c r="X34" s="2" t="s">
        <v>2780</v>
      </c>
      <c r="Y34" s="2" t="s">
        <v>691</v>
      </c>
      <c r="AA34" s="2" t="s">
        <v>687</v>
      </c>
      <c r="AB34" s="2" t="s">
        <v>688</v>
      </c>
      <c r="AE34" s="2" t="s">
        <v>86</v>
      </c>
      <c r="AF34" s="10" t="s">
        <v>272</v>
      </c>
      <c r="BA34" s="2" t="s">
        <v>2246</v>
      </c>
    </row>
    <row r="35" spans="16:53">
      <c r="P35" s="2" t="s">
        <v>2632</v>
      </c>
      <c r="Q35" s="3" t="s">
        <v>144</v>
      </c>
      <c r="T35" s="2" t="s">
        <v>2632</v>
      </c>
      <c r="U35" s="3" t="s">
        <v>144</v>
      </c>
      <c r="X35" s="2" t="s">
        <v>2781</v>
      </c>
      <c r="Y35" s="2" t="s">
        <v>124</v>
      </c>
      <c r="Z35" s="2" t="s">
        <v>600</v>
      </c>
      <c r="AA35" s="2" t="s">
        <v>689</v>
      </c>
      <c r="AB35" s="2" t="s">
        <v>690</v>
      </c>
      <c r="AE35" s="2" t="s">
        <v>87</v>
      </c>
      <c r="AF35" s="10" t="s">
        <v>273</v>
      </c>
      <c r="BA35" s="2" t="s">
        <v>2247</v>
      </c>
    </row>
    <row r="36" spans="16:53">
      <c r="P36" s="2" t="s">
        <v>2633</v>
      </c>
      <c r="Q36" s="3" t="s">
        <v>147</v>
      </c>
      <c r="T36" s="2" t="s">
        <v>2633</v>
      </c>
      <c r="U36" s="3" t="s">
        <v>147</v>
      </c>
      <c r="X36" s="2" t="s">
        <v>2366</v>
      </c>
      <c r="Y36" s="2" t="s">
        <v>703</v>
      </c>
      <c r="AA36" s="2" t="s">
        <v>692</v>
      </c>
      <c r="AB36" s="2" t="s">
        <v>693</v>
      </c>
      <c r="AE36" s="2" t="s">
        <v>2909</v>
      </c>
      <c r="AF36" s="10" t="s">
        <v>274</v>
      </c>
      <c r="BA36" s="2" t="s">
        <v>2248</v>
      </c>
    </row>
    <row r="37" spans="16:53">
      <c r="P37" s="2" t="s">
        <v>2634</v>
      </c>
      <c r="Q37" s="3" t="s">
        <v>129</v>
      </c>
      <c r="T37" s="2" t="s">
        <v>2634</v>
      </c>
      <c r="U37" s="3" t="s">
        <v>129</v>
      </c>
      <c r="X37" s="2" t="s">
        <v>1085</v>
      </c>
      <c r="Y37" s="2" t="s">
        <v>1086</v>
      </c>
      <c r="AA37" s="2" t="s">
        <v>695</v>
      </c>
      <c r="AB37" s="2" t="s">
        <v>696</v>
      </c>
      <c r="AE37" s="2" t="s">
        <v>2910</v>
      </c>
      <c r="AF37" s="10" t="s">
        <v>243</v>
      </c>
      <c r="BA37" s="2" t="s">
        <v>2249</v>
      </c>
    </row>
    <row r="38" spans="16:53">
      <c r="P38" s="2" t="s">
        <v>2635</v>
      </c>
      <c r="Q38" s="3" t="s">
        <v>115</v>
      </c>
      <c r="T38" s="2" t="s">
        <v>2635</v>
      </c>
      <c r="U38" s="3" t="s">
        <v>115</v>
      </c>
      <c r="X38" s="2" t="s">
        <v>2339</v>
      </c>
      <c r="Y38" s="2" t="s">
        <v>679</v>
      </c>
      <c r="AA38" s="2" t="s">
        <v>698</v>
      </c>
      <c r="AB38" s="2" t="s">
        <v>699</v>
      </c>
      <c r="AE38" s="2" t="s">
        <v>2911</v>
      </c>
      <c r="AF38" s="10" t="s">
        <v>244</v>
      </c>
      <c r="BA38" s="2" t="s">
        <v>2250</v>
      </c>
    </row>
    <row r="39" spans="16:53">
      <c r="P39" s="2" t="s">
        <v>2636</v>
      </c>
      <c r="Q39" s="3" t="s">
        <v>149</v>
      </c>
      <c r="T39" s="2" t="s">
        <v>2636</v>
      </c>
      <c r="U39" s="3" t="s">
        <v>149</v>
      </c>
      <c r="X39" s="2" t="s">
        <v>2074</v>
      </c>
      <c r="Y39" s="2" t="s">
        <v>120</v>
      </c>
      <c r="Z39" s="2" t="s">
        <v>600</v>
      </c>
      <c r="AA39" s="2" t="s">
        <v>701</v>
      </c>
      <c r="AB39" s="2" t="s">
        <v>702</v>
      </c>
      <c r="AE39" s="2" t="s">
        <v>2912</v>
      </c>
      <c r="AF39" s="10" t="s">
        <v>245</v>
      </c>
      <c r="BA39" s="2" t="s">
        <v>2251</v>
      </c>
    </row>
    <row r="40" spans="16:53">
      <c r="P40" s="2" t="s">
        <v>1604</v>
      </c>
      <c r="Q40" s="3" t="s">
        <v>150</v>
      </c>
      <c r="T40" s="2" t="s">
        <v>1604</v>
      </c>
      <c r="U40" s="3" t="s">
        <v>150</v>
      </c>
      <c r="X40" s="2" t="s">
        <v>2782</v>
      </c>
      <c r="Y40" s="2" t="s">
        <v>119</v>
      </c>
      <c r="Z40" s="2" t="s">
        <v>600</v>
      </c>
      <c r="AA40" s="2" t="s">
        <v>704</v>
      </c>
      <c r="AB40" s="2" t="s">
        <v>705</v>
      </c>
      <c r="AE40" s="2" t="s">
        <v>2913</v>
      </c>
      <c r="AF40" s="10" t="s">
        <v>248</v>
      </c>
      <c r="BA40" s="2" t="s">
        <v>2252</v>
      </c>
    </row>
    <row r="41" spans="16:53">
      <c r="P41" s="2" t="s">
        <v>2637</v>
      </c>
      <c r="Q41" s="3" t="s">
        <v>211</v>
      </c>
      <c r="T41" s="2" t="s">
        <v>2637</v>
      </c>
      <c r="U41" s="3" t="s">
        <v>211</v>
      </c>
      <c r="X41" s="2" t="s">
        <v>2335</v>
      </c>
      <c r="Y41" s="2" t="s">
        <v>670</v>
      </c>
      <c r="Z41" s="2" t="s">
        <v>600</v>
      </c>
      <c r="AA41" s="2" t="s">
        <v>707</v>
      </c>
      <c r="AB41" s="2" t="s">
        <v>708</v>
      </c>
      <c r="AE41" s="2" t="s">
        <v>2914</v>
      </c>
      <c r="AF41" s="10" t="s">
        <v>249</v>
      </c>
      <c r="BA41" s="2" t="s">
        <v>2253</v>
      </c>
    </row>
    <row r="42" spans="16:53">
      <c r="P42" s="2" t="s">
        <v>2638</v>
      </c>
      <c r="Q42" s="3" t="s">
        <v>148</v>
      </c>
      <c r="T42" s="2" t="s">
        <v>2638</v>
      </c>
      <c r="U42" s="3" t="s">
        <v>148</v>
      </c>
      <c r="X42" s="2" t="s">
        <v>2343</v>
      </c>
      <c r="Y42" s="2" t="s">
        <v>706</v>
      </c>
      <c r="AA42" s="2" t="s">
        <v>710</v>
      </c>
      <c r="AB42" s="2" t="s">
        <v>348</v>
      </c>
      <c r="AE42" s="2" t="s">
        <v>2915</v>
      </c>
      <c r="AF42" s="10" t="s">
        <v>275</v>
      </c>
      <c r="BA42" s="2" t="s">
        <v>2254</v>
      </c>
    </row>
    <row r="43" spans="16:53">
      <c r="P43" s="2" t="s">
        <v>2639</v>
      </c>
      <c r="Q43" s="3" t="s">
        <v>155</v>
      </c>
      <c r="T43" s="2" t="s">
        <v>2639</v>
      </c>
      <c r="U43" s="3" t="s">
        <v>155</v>
      </c>
      <c r="X43" s="2" t="s">
        <v>2344</v>
      </c>
      <c r="Y43" s="2" t="s">
        <v>709</v>
      </c>
      <c r="Z43" s="2" t="s">
        <v>600</v>
      </c>
      <c r="AA43" s="2" t="s">
        <v>712</v>
      </c>
      <c r="AB43" s="2" t="s">
        <v>343</v>
      </c>
      <c r="AE43" s="2" t="s">
        <v>2916</v>
      </c>
      <c r="AF43" s="10" t="s">
        <v>255</v>
      </c>
      <c r="BA43" s="2" t="s">
        <v>2255</v>
      </c>
    </row>
    <row r="44" spans="16:53">
      <c r="P44" s="2" t="s">
        <v>2640</v>
      </c>
      <c r="Q44" s="3" t="s">
        <v>715</v>
      </c>
      <c r="T44" s="2" t="s">
        <v>2640</v>
      </c>
      <c r="U44" s="3" t="s">
        <v>715</v>
      </c>
      <c r="X44" s="2" t="s">
        <v>2783</v>
      </c>
      <c r="Y44" s="2" t="s">
        <v>711</v>
      </c>
      <c r="AA44" s="2" t="s">
        <v>714</v>
      </c>
      <c r="AB44" s="2" t="s">
        <v>345</v>
      </c>
      <c r="AE44" s="2" t="s">
        <v>82</v>
      </c>
      <c r="AF44" s="10" t="s">
        <v>256</v>
      </c>
      <c r="BA44" s="2" t="s">
        <v>2256</v>
      </c>
    </row>
    <row r="45" spans="16:53">
      <c r="P45" s="2" t="s">
        <v>2641</v>
      </c>
      <c r="Q45" s="3" t="s">
        <v>152</v>
      </c>
      <c r="T45" s="2" t="s">
        <v>2641</v>
      </c>
      <c r="U45" s="3" t="s">
        <v>152</v>
      </c>
      <c r="X45" s="2" t="s">
        <v>2345</v>
      </c>
      <c r="Y45" s="2" t="s">
        <v>713</v>
      </c>
      <c r="AA45" s="2" t="s">
        <v>717</v>
      </c>
      <c r="AB45" s="2" t="s">
        <v>350</v>
      </c>
      <c r="AE45" s="2" t="s">
        <v>2917</v>
      </c>
      <c r="AF45" s="10" t="s">
        <v>257</v>
      </c>
      <c r="BA45" s="2" t="s">
        <v>2257</v>
      </c>
    </row>
    <row r="46" spans="16:53">
      <c r="P46" s="2" t="s">
        <v>2642</v>
      </c>
      <c r="Q46" s="3" t="s">
        <v>131</v>
      </c>
      <c r="T46" s="2" t="s">
        <v>2642</v>
      </c>
      <c r="U46" s="3" t="s">
        <v>131</v>
      </c>
      <c r="X46" s="2" t="s">
        <v>2784</v>
      </c>
      <c r="Y46" s="2" t="s">
        <v>716</v>
      </c>
      <c r="AA46" s="2" t="s">
        <v>719</v>
      </c>
      <c r="AB46" s="2" t="s">
        <v>720</v>
      </c>
      <c r="AE46" s="2" t="s">
        <v>2918</v>
      </c>
      <c r="AF46" s="10" t="s">
        <v>260</v>
      </c>
      <c r="BA46" s="2" t="s">
        <v>2258</v>
      </c>
    </row>
    <row r="47" spans="16:53">
      <c r="P47" s="2" t="s">
        <v>2643</v>
      </c>
      <c r="Q47" s="3" t="s">
        <v>161</v>
      </c>
      <c r="T47" s="2" t="s">
        <v>2643</v>
      </c>
      <c r="U47" s="3" t="s">
        <v>161</v>
      </c>
      <c r="X47" s="2" t="s">
        <v>718</v>
      </c>
      <c r="Y47" s="2" t="s">
        <v>606</v>
      </c>
      <c r="AA47" s="2" t="s">
        <v>722</v>
      </c>
      <c r="AB47" s="2" t="s">
        <v>352</v>
      </c>
      <c r="AE47" s="2" t="s">
        <v>2919</v>
      </c>
      <c r="AF47" s="10" t="s">
        <v>276</v>
      </c>
      <c r="BA47" s="2" t="s">
        <v>2259</v>
      </c>
    </row>
    <row r="48" spans="16:53">
      <c r="P48" s="2" t="s">
        <v>2644</v>
      </c>
      <c r="Q48" s="3" t="s">
        <v>153</v>
      </c>
      <c r="T48" s="2" t="s">
        <v>2644</v>
      </c>
      <c r="U48" s="3" t="s">
        <v>153</v>
      </c>
      <c r="X48" s="2" t="s">
        <v>2346</v>
      </c>
      <c r="Y48" s="2" t="s">
        <v>721</v>
      </c>
      <c r="AA48" s="2" t="s">
        <v>724</v>
      </c>
      <c r="AB48" s="2" t="s">
        <v>356</v>
      </c>
      <c r="AE48" s="2" t="s">
        <v>2920</v>
      </c>
      <c r="AF48" s="10" t="s">
        <v>277</v>
      </c>
      <c r="BA48" s="2" t="s">
        <v>1750</v>
      </c>
    </row>
    <row r="49" spans="16:32">
      <c r="P49" s="2" t="s">
        <v>2645</v>
      </c>
      <c r="Q49" s="3" t="s">
        <v>156</v>
      </c>
      <c r="T49" s="2" t="s">
        <v>2645</v>
      </c>
      <c r="U49" s="3" t="s">
        <v>156</v>
      </c>
      <c r="X49" s="2" t="s">
        <v>2785</v>
      </c>
      <c r="Y49" s="2" t="s">
        <v>723</v>
      </c>
      <c r="Z49" s="2" t="s">
        <v>600</v>
      </c>
      <c r="AA49" s="2" t="s">
        <v>726</v>
      </c>
      <c r="AB49" s="2" t="s">
        <v>354</v>
      </c>
      <c r="AE49" s="2" t="s">
        <v>2921</v>
      </c>
      <c r="AF49" s="10" t="s">
        <v>278</v>
      </c>
    </row>
    <row r="50" spans="16:32">
      <c r="P50" s="2" t="s">
        <v>2646</v>
      </c>
      <c r="Q50" s="3" t="s">
        <v>165</v>
      </c>
      <c r="T50" s="2" t="s">
        <v>2646</v>
      </c>
      <c r="U50" s="3" t="s">
        <v>165</v>
      </c>
      <c r="X50" s="2" t="s">
        <v>2786</v>
      </c>
      <c r="Y50" s="2" t="s">
        <v>725</v>
      </c>
      <c r="Z50" s="2" t="s">
        <v>600</v>
      </c>
      <c r="AA50" s="2" t="s">
        <v>728</v>
      </c>
      <c r="AB50" s="2" t="s">
        <v>353</v>
      </c>
    </row>
    <row r="51" spans="16:32">
      <c r="P51" s="2" t="s">
        <v>2647</v>
      </c>
      <c r="Q51" s="3" t="s">
        <v>250</v>
      </c>
      <c r="T51" s="2" t="s">
        <v>2647</v>
      </c>
      <c r="U51" s="3" t="s">
        <v>250</v>
      </c>
      <c r="X51" s="2" t="s">
        <v>2347</v>
      </c>
      <c r="Y51" s="2" t="s">
        <v>727</v>
      </c>
      <c r="Z51" s="2" t="s">
        <v>600</v>
      </c>
      <c r="AA51" s="2" t="s">
        <v>729</v>
      </c>
      <c r="AB51" s="2" t="s">
        <v>458</v>
      </c>
    </row>
    <row r="52" spans="16:32">
      <c r="P52" s="2" t="s">
        <v>2648</v>
      </c>
      <c r="Q52" s="3" t="s">
        <v>163</v>
      </c>
      <c r="T52" s="2" t="s">
        <v>2648</v>
      </c>
      <c r="U52" s="3" t="s">
        <v>163</v>
      </c>
      <c r="X52" s="2" t="s">
        <v>1033</v>
      </c>
      <c r="Y52" s="2" t="s">
        <v>1034</v>
      </c>
      <c r="Z52" s="2" t="s">
        <v>600</v>
      </c>
      <c r="AA52" s="2" t="s">
        <v>730</v>
      </c>
      <c r="AB52" s="2" t="s">
        <v>357</v>
      </c>
    </row>
    <row r="53" spans="16:32">
      <c r="P53" s="2" t="s">
        <v>2649</v>
      </c>
      <c r="Q53" s="3" t="s">
        <v>166</v>
      </c>
      <c r="T53" s="2" t="s">
        <v>2649</v>
      </c>
      <c r="U53" s="3" t="s">
        <v>166</v>
      </c>
      <c r="X53" s="2" t="s">
        <v>2787</v>
      </c>
      <c r="Y53" s="2" t="s">
        <v>131</v>
      </c>
      <c r="Z53" s="2" t="s">
        <v>600</v>
      </c>
      <c r="AA53" s="2" t="s">
        <v>483</v>
      </c>
      <c r="AB53" s="2" t="s">
        <v>358</v>
      </c>
    </row>
    <row r="54" spans="16:32">
      <c r="P54" s="2" t="s">
        <v>2650</v>
      </c>
      <c r="Q54" s="3" t="s">
        <v>154</v>
      </c>
      <c r="T54" s="2" t="s">
        <v>2650</v>
      </c>
      <c r="U54" s="3" t="s">
        <v>154</v>
      </c>
      <c r="X54" s="2" t="s">
        <v>2348</v>
      </c>
      <c r="Y54" s="2" t="s">
        <v>618</v>
      </c>
      <c r="Z54" s="2" t="s">
        <v>600</v>
      </c>
      <c r="AA54" s="2" t="s">
        <v>733</v>
      </c>
      <c r="AB54" s="2" t="s">
        <v>359</v>
      </c>
    </row>
    <row r="55" spans="16:32">
      <c r="P55" s="2" t="s">
        <v>2651</v>
      </c>
      <c r="Q55" s="3" t="s">
        <v>167</v>
      </c>
      <c r="T55" s="2" t="s">
        <v>2651</v>
      </c>
      <c r="U55" s="3" t="s">
        <v>167</v>
      </c>
      <c r="X55" s="2" t="s">
        <v>2788</v>
      </c>
      <c r="Y55" s="2" t="s">
        <v>731</v>
      </c>
      <c r="AA55" s="2" t="s">
        <v>484</v>
      </c>
      <c r="AB55" s="2" t="s">
        <v>360</v>
      </c>
    </row>
    <row r="56" spans="16:32">
      <c r="P56" s="2" t="s">
        <v>2652</v>
      </c>
      <c r="Q56" s="3" t="s">
        <v>168</v>
      </c>
      <c r="T56" s="2" t="s">
        <v>2652</v>
      </c>
      <c r="U56" s="3" t="s">
        <v>168</v>
      </c>
      <c r="X56" s="2" t="s">
        <v>2789</v>
      </c>
      <c r="Y56" s="2" t="s">
        <v>732</v>
      </c>
      <c r="AA56" s="2" t="s">
        <v>485</v>
      </c>
      <c r="AB56" s="2" t="s">
        <v>361</v>
      </c>
    </row>
    <row r="57" spans="16:32">
      <c r="P57" s="2" t="s">
        <v>2653</v>
      </c>
      <c r="Q57" s="3" t="s">
        <v>174</v>
      </c>
      <c r="T57" s="2" t="s">
        <v>2653</v>
      </c>
      <c r="U57" s="3" t="s">
        <v>174</v>
      </c>
      <c r="X57" s="2" t="s">
        <v>2790</v>
      </c>
      <c r="Y57" s="2" t="s">
        <v>734</v>
      </c>
      <c r="AA57" s="2" t="s">
        <v>736</v>
      </c>
      <c r="AB57" s="2" t="s">
        <v>737</v>
      </c>
    </row>
    <row r="58" spans="16:32">
      <c r="P58" s="2" t="s">
        <v>2654</v>
      </c>
      <c r="Q58" s="3" t="s">
        <v>170</v>
      </c>
      <c r="T58" s="2" t="s">
        <v>2654</v>
      </c>
      <c r="U58" s="3" t="s">
        <v>170</v>
      </c>
      <c r="X58" s="2" t="s">
        <v>2791</v>
      </c>
      <c r="Y58" s="2" t="s">
        <v>145</v>
      </c>
      <c r="AA58" s="2" t="s">
        <v>739</v>
      </c>
      <c r="AB58" s="2" t="s">
        <v>740</v>
      </c>
    </row>
    <row r="59" spans="16:32">
      <c r="P59" s="2" t="s">
        <v>2655</v>
      </c>
      <c r="Q59" s="3" t="s">
        <v>169</v>
      </c>
      <c r="T59" s="2" t="s">
        <v>2655</v>
      </c>
      <c r="U59" s="3" t="s">
        <v>169</v>
      </c>
      <c r="X59" s="2" t="s">
        <v>2792</v>
      </c>
      <c r="Y59" s="2" t="s">
        <v>735</v>
      </c>
      <c r="Z59" s="2" t="s">
        <v>600</v>
      </c>
      <c r="AA59" s="2" t="s">
        <v>486</v>
      </c>
      <c r="AB59" s="2" t="s">
        <v>362</v>
      </c>
    </row>
    <row r="60" spans="16:32">
      <c r="P60" s="2" t="s">
        <v>2656</v>
      </c>
      <c r="Q60" s="3" t="s">
        <v>212</v>
      </c>
      <c r="T60" s="2" t="s">
        <v>2656</v>
      </c>
      <c r="U60" s="3" t="s">
        <v>212</v>
      </c>
      <c r="X60" s="2" t="s">
        <v>2793</v>
      </c>
      <c r="Y60" s="2" t="s">
        <v>738</v>
      </c>
      <c r="AA60" s="2" t="s">
        <v>743</v>
      </c>
      <c r="AB60" s="2" t="s">
        <v>363</v>
      </c>
    </row>
    <row r="61" spans="16:32">
      <c r="P61" s="2" t="s">
        <v>2657</v>
      </c>
      <c r="Q61" s="3" t="s">
        <v>171</v>
      </c>
      <c r="T61" s="2" t="s">
        <v>2657</v>
      </c>
      <c r="U61" s="3" t="s">
        <v>171</v>
      </c>
      <c r="X61" s="2" t="s">
        <v>2070</v>
      </c>
      <c r="Y61" s="2" t="s">
        <v>741</v>
      </c>
      <c r="AA61" s="2" t="s">
        <v>745</v>
      </c>
      <c r="AB61" s="2" t="s">
        <v>226</v>
      </c>
    </row>
    <row r="62" spans="16:32">
      <c r="P62" s="2" t="s">
        <v>2658</v>
      </c>
      <c r="Q62" s="3" t="s">
        <v>172</v>
      </c>
      <c r="T62" s="2" t="s">
        <v>2658</v>
      </c>
      <c r="U62" s="3" t="s">
        <v>172</v>
      </c>
      <c r="X62" s="2" t="s">
        <v>2794</v>
      </c>
      <c r="Y62" s="2" t="s">
        <v>742</v>
      </c>
      <c r="AA62" s="2" t="s">
        <v>746</v>
      </c>
      <c r="AB62" s="2" t="s">
        <v>366</v>
      </c>
    </row>
    <row r="63" spans="16:32">
      <c r="P63" s="2" t="s">
        <v>1712</v>
      </c>
      <c r="Q63" s="3" t="s">
        <v>173</v>
      </c>
      <c r="T63" s="2" t="s">
        <v>1712</v>
      </c>
      <c r="U63" s="3" t="s">
        <v>173</v>
      </c>
      <c r="X63" s="2" t="s">
        <v>2795</v>
      </c>
      <c r="Y63" s="2" t="s">
        <v>744</v>
      </c>
      <c r="AA63" s="2" t="s">
        <v>748</v>
      </c>
      <c r="AB63" s="2" t="s">
        <v>367</v>
      </c>
    </row>
    <row r="64" spans="16:32">
      <c r="P64" s="2" t="s">
        <v>2659</v>
      </c>
      <c r="Q64" s="3" t="s">
        <v>179</v>
      </c>
      <c r="T64" s="2" t="s">
        <v>2659</v>
      </c>
      <c r="U64" s="3" t="s">
        <v>179</v>
      </c>
      <c r="X64" s="2" t="s">
        <v>1043</v>
      </c>
      <c r="Y64" s="2" t="s">
        <v>200</v>
      </c>
      <c r="AA64" s="2" t="s">
        <v>750</v>
      </c>
      <c r="AB64" s="2" t="s">
        <v>372</v>
      </c>
    </row>
    <row r="65" spans="16:28">
      <c r="P65" s="2" t="s">
        <v>2660</v>
      </c>
      <c r="Q65" s="3" t="s">
        <v>177</v>
      </c>
      <c r="T65" s="2" t="s">
        <v>2660</v>
      </c>
      <c r="U65" s="3" t="s">
        <v>177</v>
      </c>
      <c r="X65" s="2" t="s">
        <v>2796</v>
      </c>
      <c r="Y65" s="2" t="s">
        <v>147</v>
      </c>
      <c r="AA65" s="2" t="s">
        <v>752</v>
      </c>
      <c r="AB65" s="2" t="s">
        <v>369</v>
      </c>
    </row>
    <row r="66" spans="16:28">
      <c r="P66" s="2" t="s">
        <v>2661</v>
      </c>
      <c r="Q66" s="3" t="s">
        <v>176</v>
      </c>
      <c r="T66" s="2" t="s">
        <v>2661</v>
      </c>
      <c r="U66" s="3" t="s">
        <v>176</v>
      </c>
      <c r="X66" s="2" t="s">
        <v>2353</v>
      </c>
      <c r="Y66" s="2" t="s">
        <v>747</v>
      </c>
      <c r="Z66" s="2" t="s">
        <v>600</v>
      </c>
      <c r="AA66" s="2" t="s">
        <v>753</v>
      </c>
      <c r="AB66" s="2" t="s">
        <v>377</v>
      </c>
    </row>
    <row r="67" spans="16:28">
      <c r="P67" s="2" t="s">
        <v>2662</v>
      </c>
      <c r="Q67" s="3" t="s">
        <v>180</v>
      </c>
      <c r="T67" s="2" t="s">
        <v>2662</v>
      </c>
      <c r="U67" s="3" t="s">
        <v>180</v>
      </c>
      <c r="X67" s="2" t="s">
        <v>2797</v>
      </c>
      <c r="Y67" s="2" t="s">
        <v>749</v>
      </c>
      <c r="AA67" s="2" t="s">
        <v>755</v>
      </c>
      <c r="AB67" s="2" t="s">
        <v>381</v>
      </c>
    </row>
    <row r="68" spans="16:28">
      <c r="P68" s="2" t="s">
        <v>2663</v>
      </c>
      <c r="Q68" s="3" t="s">
        <v>218</v>
      </c>
      <c r="T68" s="2" t="s">
        <v>2663</v>
      </c>
      <c r="U68" s="3" t="s">
        <v>218</v>
      </c>
      <c r="X68" s="2" t="s">
        <v>2351</v>
      </c>
      <c r="Y68" s="2" t="s">
        <v>751</v>
      </c>
      <c r="Z68" s="2" t="s">
        <v>600</v>
      </c>
      <c r="AA68" s="2" t="s">
        <v>757</v>
      </c>
      <c r="AB68" s="2" t="s">
        <v>375</v>
      </c>
    </row>
    <row r="69" spans="16:28">
      <c r="P69" s="2" t="s">
        <v>2664</v>
      </c>
      <c r="Q69" s="3" t="s">
        <v>182</v>
      </c>
      <c r="T69" s="2" t="s">
        <v>2664</v>
      </c>
      <c r="U69" s="3" t="s">
        <v>182</v>
      </c>
      <c r="X69" s="2" t="s">
        <v>2352</v>
      </c>
      <c r="Y69" s="2" t="s">
        <v>149</v>
      </c>
      <c r="AA69" s="2" t="s">
        <v>758</v>
      </c>
      <c r="AB69" s="2" t="s">
        <v>378</v>
      </c>
    </row>
    <row r="70" spans="16:28">
      <c r="P70" s="2" t="s">
        <v>2665</v>
      </c>
      <c r="Q70" s="3" t="s">
        <v>183</v>
      </c>
      <c r="T70" s="2" t="s">
        <v>2665</v>
      </c>
      <c r="U70" s="3" t="s">
        <v>183</v>
      </c>
      <c r="X70" s="2" t="s">
        <v>2349</v>
      </c>
      <c r="Y70" s="2" t="s">
        <v>754</v>
      </c>
      <c r="AA70" s="2" t="s">
        <v>760</v>
      </c>
      <c r="AB70" s="2" t="s">
        <v>370</v>
      </c>
    </row>
    <row r="71" spans="16:28">
      <c r="P71" s="2" t="s">
        <v>2666</v>
      </c>
      <c r="Q71" s="3" t="s">
        <v>259</v>
      </c>
      <c r="T71" s="2" t="s">
        <v>2666</v>
      </c>
      <c r="U71" s="3" t="s">
        <v>259</v>
      </c>
      <c r="X71" s="2" t="s">
        <v>2798</v>
      </c>
      <c r="Y71" s="2" t="s">
        <v>756</v>
      </c>
      <c r="Z71" s="2" t="s">
        <v>600</v>
      </c>
      <c r="AA71" s="2" t="s">
        <v>762</v>
      </c>
      <c r="AB71" s="2" t="s">
        <v>371</v>
      </c>
    </row>
    <row r="72" spans="16:28">
      <c r="P72" s="2" t="s">
        <v>2667</v>
      </c>
      <c r="Q72" s="3" t="s">
        <v>184</v>
      </c>
      <c r="T72" s="2" t="s">
        <v>2667</v>
      </c>
      <c r="U72" s="3" t="s">
        <v>184</v>
      </c>
      <c r="X72" s="2" t="s">
        <v>2799</v>
      </c>
      <c r="Y72" s="2" t="s">
        <v>150</v>
      </c>
      <c r="AA72" s="2" t="s">
        <v>764</v>
      </c>
      <c r="AB72" s="2" t="s">
        <v>364</v>
      </c>
    </row>
    <row r="73" spans="16:28">
      <c r="P73" s="2" t="s">
        <v>2668</v>
      </c>
      <c r="Q73" s="3" t="s">
        <v>185</v>
      </c>
      <c r="T73" s="2" t="s">
        <v>2668</v>
      </c>
      <c r="U73" s="3" t="s">
        <v>185</v>
      </c>
      <c r="X73" s="2" t="s">
        <v>2355</v>
      </c>
      <c r="Y73" s="2" t="s">
        <v>759</v>
      </c>
      <c r="AA73" s="2" t="s">
        <v>765</v>
      </c>
      <c r="AB73" s="2" t="s">
        <v>386</v>
      </c>
    </row>
    <row r="74" spans="16:28">
      <c r="P74" s="2" t="s">
        <v>1728</v>
      </c>
      <c r="Q74" s="3" t="s">
        <v>186</v>
      </c>
      <c r="T74" s="2" t="s">
        <v>1728</v>
      </c>
      <c r="U74" s="3" t="s">
        <v>186</v>
      </c>
      <c r="X74" s="2" t="s">
        <v>2358</v>
      </c>
      <c r="Y74" s="2" t="s">
        <v>761</v>
      </c>
      <c r="AA74" s="2" t="s">
        <v>767</v>
      </c>
      <c r="AB74" s="2" t="s">
        <v>388</v>
      </c>
    </row>
    <row r="75" spans="16:28">
      <c r="P75" s="2" t="s">
        <v>2669</v>
      </c>
      <c r="Q75" s="3" t="s">
        <v>193</v>
      </c>
      <c r="T75" s="2" t="s">
        <v>2669</v>
      </c>
      <c r="U75" s="3" t="s">
        <v>193</v>
      </c>
      <c r="X75" s="2" t="s">
        <v>2357</v>
      </c>
      <c r="Y75" s="2" t="s">
        <v>763</v>
      </c>
      <c r="Z75" s="2" t="s">
        <v>600</v>
      </c>
      <c r="AA75" s="2" t="s">
        <v>769</v>
      </c>
      <c r="AB75" s="2" t="s">
        <v>385</v>
      </c>
    </row>
    <row r="76" spans="16:28">
      <c r="P76" s="2" t="s">
        <v>2670</v>
      </c>
      <c r="Q76" s="3" t="s">
        <v>196</v>
      </c>
      <c r="T76" s="2" t="s">
        <v>2670</v>
      </c>
      <c r="U76" s="3" t="s">
        <v>196</v>
      </c>
      <c r="X76" s="2" t="s">
        <v>2350</v>
      </c>
      <c r="Y76" s="2" t="s">
        <v>148</v>
      </c>
      <c r="AA76" s="2" t="s">
        <v>771</v>
      </c>
      <c r="AB76" s="2" t="s">
        <v>387</v>
      </c>
    </row>
    <row r="77" spans="16:28">
      <c r="P77" s="2" t="s">
        <v>2671</v>
      </c>
      <c r="Q77" s="3" t="s">
        <v>187</v>
      </c>
      <c r="T77" s="2" t="s">
        <v>2671</v>
      </c>
      <c r="U77" s="3" t="s">
        <v>187</v>
      </c>
      <c r="X77" s="2" t="s">
        <v>2354</v>
      </c>
      <c r="Y77" s="2" t="s">
        <v>766</v>
      </c>
      <c r="Z77" s="2" t="s">
        <v>600</v>
      </c>
      <c r="AA77" s="2" t="s">
        <v>773</v>
      </c>
      <c r="AB77" s="2" t="s">
        <v>389</v>
      </c>
    </row>
    <row r="78" spans="16:28">
      <c r="P78" s="2" t="s">
        <v>2672</v>
      </c>
      <c r="Q78" s="3" t="s">
        <v>188</v>
      </c>
      <c r="T78" s="2" t="s">
        <v>2672</v>
      </c>
      <c r="U78" s="3" t="s">
        <v>188</v>
      </c>
      <c r="X78" s="2" t="s">
        <v>2359</v>
      </c>
      <c r="Y78" s="2" t="s">
        <v>768</v>
      </c>
      <c r="Z78" s="2" t="s">
        <v>600</v>
      </c>
      <c r="AA78" s="2" t="s">
        <v>775</v>
      </c>
      <c r="AB78" s="2" t="s">
        <v>382</v>
      </c>
    </row>
    <row r="79" spans="16:28">
      <c r="P79" s="2" t="s">
        <v>1735</v>
      </c>
      <c r="Q79" s="3" t="s">
        <v>194</v>
      </c>
      <c r="T79" s="2" t="s">
        <v>1735</v>
      </c>
      <c r="U79" s="3" t="s">
        <v>194</v>
      </c>
      <c r="X79" s="2" t="s">
        <v>2360</v>
      </c>
      <c r="Y79" s="2" t="s">
        <v>770</v>
      </c>
      <c r="Z79" s="2" t="s">
        <v>600</v>
      </c>
      <c r="AA79" s="2" t="s">
        <v>777</v>
      </c>
      <c r="AB79" s="2" t="s">
        <v>383</v>
      </c>
    </row>
    <row r="80" spans="16:28">
      <c r="P80" s="2" t="s">
        <v>2673</v>
      </c>
      <c r="Q80" s="3" t="s">
        <v>197</v>
      </c>
      <c r="T80" s="2" t="s">
        <v>2673</v>
      </c>
      <c r="U80" s="3" t="s">
        <v>197</v>
      </c>
      <c r="X80" s="2" t="s">
        <v>2363</v>
      </c>
      <c r="Y80" s="2" t="s">
        <v>772</v>
      </c>
      <c r="Z80" s="2" t="s">
        <v>600</v>
      </c>
      <c r="AA80" s="2" t="s">
        <v>779</v>
      </c>
      <c r="AB80" s="2" t="s">
        <v>780</v>
      </c>
    </row>
    <row r="81" spans="16:28">
      <c r="P81" s="2" t="s">
        <v>2674</v>
      </c>
      <c r="Q81" s="3" t="s">
        <v>190</v>
      </c>
      <c r="T81" s="2" t="s">
        <v>2674</v>
      </c>
      <c r="U81" s="3" t="s">
        <v>190</v>
      </c>
      <c r="X81" s="2" t="s">
        <v>2361</v>
      </c>
      <c r="Y81" s="2" t="s">
        <v>774</v>
      </c>
      <c r="AA81" s="2" t="s">
        <v>782</v>
      </c>
      <c r="AB81" s="2" t="s">
        <v>783</v>
      </c>
    </row>
    <row r="82" spans="16:28">
      <c r="P82" s="2" t="s">
        <v>2675</v>
      </c>
      <c r="Q82" s="3" t="s">
        <v>181</v>
      </c>
      <c r="T82" s="2" t="s">
        <v>2675</v>
      </c>
      <c r="U82" s="3" t="s">
        <v>181</v>
      </c>
      <c r="X82" s="2" t="s">
        <v>2362</v>
      </c>
      <c r="Y82" s="2" t="s">
        <v>776</v>
      </c>
      <c r="Z82" s="2" t="s">
        <v>600</v>
      </c>
      <c r="AA82" s="2" t="s">
        <v>784</v>
      </c>
      <c r="AB82" s="2" t="s">
        <v>785</v>
      </c>
    </row>
    <row r="83" spans="16:28">
      <c r="P83" s="2" t="s">
        <v>2676</v>
      </c>
      <c r="Q83" s="3" t="s">
        <v>189</v>
      </c>
      <c r="T83" s="2" t="s">
        <v>2676</v>
      </c>
      <c r="U83" s="3" t="s">
        <v>189</v>
      </c>
      <c r="X83" s="2" t="s">
        <v>2800</v>
      </c>
      <c r="Y83" s="2" t="s">
        <v>778</v>
      </c>
      <c r="AA83" s="2" t="s">
        <v>787</v>
      </c>
      <c r="AB83" s="2" t="s">
        <v>788</v>
      </c>
    </row>
    <row r="84" spans="16:28">
      <c r="P84" s="2" t="s">
        <v>2677</v>
      </c>
      <c r="Q84" s="3" t="s">
        <v>195</v>
      </c>
      <c r="T84" s="2" t="s">
        <v>2677</v>
      </c>
      <c r="U84" s="3" t="s">
        <v>195</v>
      </c>
      <c r="X84" s="2" t="s">
        <v>2801</v>
      </c>
      <c r="Y84" s="2" t="s">
        <v>781</v>
      </c>
      <c r="Z84" s="2" t="s">
        <v>600</v>
      </c>
      <c r="AA84" s="2" t="s">
        <v>790</v>
      </c>
      <c r="AB84" s="2" t="s">
        <v>791</v>
      </c>
    </row>
    <row r="85" spans="16:28">
      <c r="P85" s="2" t="s">
        <v>2678</v>
      </c>
      <c r="Q85" s="3" t="s">
        <v>151</v>
      </c>
      <c r="T85" s="2" t="s">
        <v>2678</v>
      </c>
      <c r="U85" s="3" t="s">
        <v>151</v>
      </c>
      <c r="X85" s="2" t="s">
        <v>2802</v>
      </c>
      <c r="Y85" s="2" t="s">
        <v>231</v>
      </c>
      <c r="Z85" s="2" t="s">
        <v>600</v>
      </c>
      <c r="AA85" s="2" t="s">
        <v>793</v>
      </c>
      <c r="AB85" s="2" t="s">
        <v>794</v>
      </c>
    </row>
    <row r="86" spans="16:28">
      <c r="P86" s="2" t="s">
        <v>2679</v>
      </c>
      <c r="Q86" s="3" t="s">
        <v>192</v>
      </c>
      <c r="T86" s="2" t="s">
        <v>2679</v>
      </c>
      <c r="U86" s="3" t="s">
        <v>192</v>
      </c>
      <c r="X86" s="2" t="s">
        <v>2803</v>
      </c>
      <c r="Y86" s="2" t="s">
        <v>786</v>
      </c>
      <c r="Z86" s="2" t="s">
        <v>600</v>
      </c>
      <c r="AA86" s="2" t="s">
        <v>796</v>
      </c>
      <c r="AB86" s="2" t="s">
        <v>390</v>
      </c>
    </row>
    <row r="87" spans="16:28">
      <c r="P87" s="2" t="s">
        <v>2680</v>
      </c>
      <c r="Q87" s="3" t="s">
        <v>200</v>
      </c>
      <c r="T87" s="2" t="s">
        <v>2680</v>
      </c>
      <c r="U87" s="3" t="s">
        <v>200</v>
      </c>
      <c r="X87" s="2" t="s">
        <v>2367</v>
      </c>
      <c r="Y87" s="2" t="s">
        <v>789</v>
      </c>
      <c r="Z87" s="2" t="s">
        <v>600</v>
      </c>
      <c r="AA87" s="2" t="s">
        <v>798</v>
      </c>
      <c r="AB87" s="2" t="s">
        <v>399</v>
      </c>
    </row>
    <row r="88" spans="16:28">
      <c r="P88" s="2" t="s">
        <v>2681</v>
      </c>
      <c r="Q88" s="3" t="s">
        <v>111</v>
      </c>
      <c r="T88" s="2" t="s">
        <v>2681</v>
      </c>
      <c r="U88" s="3" t="s">
        <v>111</v>
      </c>
      <c r="X88" s="2" t="s">
        <v>2804</v>
      </c>
      <c r="Y88" s="2" t="s">
        <v>792</v>
      </c>
      <c r="AA88" s="2" t="s">
        <v>800</v>
      </c>
      <c r="AB88" s="2" t="s">
        <v>441</v>
      </c>
    </row>
    <row r="89" spans="16:28">
      <c r="P89" s="2" t="s">
        <v>2682</v>
      </c>
      <c r="Q89" s="3" t="s">
        <v>112</v>
      </c>
      <c r="T89" s="2" t="s">
        <v>2682</v>
      </c>
      <c r="U89" s="3" t="s">
        <v>112</v>
      </c>
      <c r="X89" s="2" t="s">
        <v>2805</v>
      </c>
      <c r="Y89" s="2" t="s">
        <v>795</v>
      </c>
      <c r="AA89" s="2" t="s">
        <v>802</v>
      </c>
      <c r="AB89" s="2" t="s">
        <v>470</v>
      </c>
    </row>
    <row r="90" spans="16:28">
      <c r="P90" s="2" t="s">
        <v>2683</v>
      </c>
      <c r="Q90" s="3" t="s">
        <v>251</v>
      </c>
      <c r="T90" s="2" t="s">
        <v>2683</v>
      </c>
      <c r="U90" s="3" t="s">
        <v>251</v>
      </c>
      <c r="X90" s="2" t="s">
        <v>2365</v>
      </c>
      <c r="Y90" s="2" t="s">
        <v>797</v>
      </c>
      <c r="AA90" s="2" t="s">
        <v>804</v>
      </c>
      <c r="AB90" s="2" t="s">
        <v>437</v>
      </c>
    </row>
    <row r="91" spans="16:28">
      <c r="P91" s="2" t="s">
        <v>2684</v>
      </c>
      <c r="Q91" s="3" t="s">
        <v>202</v>
      </c>
      <c r="T91" s="2" t="s">
        <v>2684</v>
      </c>
      <c r="U91" s="3" t="s">
        <v>202</v>
      </c>
      <c r="X91" s="2" t="s">
        <v>2364</v>
      </c>
      <c r="Y91" s="2" t="s">
        <v>799</v>
      </c>
      <c r="AA91" s="2" t="s">
        <v>806</v>
      </c>
      <c r="AB91" s="2" t="s">
        <v>807</v>
      </c>
    </row>
    <row r="92" spans="16:28">
      <c r="P92" s="2" t="s">
        <v>2685</v>
      </c>
      <c r="Q92" s="3" t="s">
        <v>205</v>
      </c>
      <c r="T92" s="2" t="s">
        <v>2685</v>
      </c>
      <c r="U92" s="3" t="s">
        <v>205</v>
      </c>
      <c r="X92" s="2" t="s">
        <v>2078</v>
      </c>
      <c r="Y92" s="2" t="s">
        <v>801</v>
      </c>
      <c r="AA92" s="2" t="s">
        <v>809</v>
      </c>
      <c r="AB92" s="2" t="s">
        <v>393</v>
      </c>
    </row>
    <row r="93" spans="16:28">
      <c r="P93" s="2" t="s">
        <v>2686</v>
      </c>
      <c r="Q93" s="3" t="s">
        <v>204</v>
      </c>
      <c r="T93" s="2" t="s">
        <v>2686</v>
      </c>
      <c r="U93" s="3" t="s">
        <v>204</v>
      </c>
      <c r="X93" s="2" t="s">
        <v>2806</v>
      </c>
      <c r="Y93" s="2" t="s">
        <v>803</v>
      </c>
      <c r="AA93" s="2" t="s">
        <v>811</v>
      </c>
      <c r="AB93" s="2" t="s">
        <v>395</v>
      </c>
    </row>
    <row r="94" spans="16:28">
      <c r="P94" s="2" t="s">
        <v>2687</v>
      </c>
      <c r="Q94" s="3" t="s">
        <v>201</v>
      </c>
      <c r="T94" s="2" t="s">
        <v>2687</v>
      </c>
      <c r="U94" s="3" t="s">
        <v>201</v>
      </c>
      <c r="X94" s="2" t="s">
        <v>2369</v>
      </c>
      <c r="Y94" s="2" t="s">
        <v>805</v>
      </c>
      <c r="AA94" s="2" t="s">
        <v>813</v>
      </c>
      <c r="AB94" s="2" t="s">
        <v>396</v>
      </c>
    </row>
    <row r="95" spans="16:28">
      <c r="P95" s="2" t="s">
        <v>2688</v>
      </c>
      <c r="Q95" s="3" t="s">
        <v>203</v>
      </c>
      <c r="T95" s="2" t="s">
        <v>2688</v>
      </c>
      <c r="U95" s="3" t="s">
        <v>203</v>
      </c>
      <c r="X95" s="2" t="s">
        <v>1098</v>
      </c>
      <c r="Y95" s="2" t="s">
        <v>1099</v>
      </c>
      <c r="Z95" s="2" t="s">
        <v>600</v>
      </c>
      <c r="AA95" s="2" t="s">
        <v>814</v>
      </c>
      <c r="AB95" s="2" t="s">
        <v>397</v>
      </c>
    </row>
    <row r="96" spans="16:28">
      <c r="P96" s="2" t="s">
        <v>2689</v>
      </c>
      <c r="Q96" s="3" t="s">
        <v>206</v>
      </c>
      <c r="T96" s="2" t="s">
        <v>2689</v>
      </c>
      <c r="U96" s="3" t="s">
        <v>206</v>
      </c>
      <c r="X96" s="2" t="s">
        <v>2368</v>
      </c>
      <c r="Y96" s="2" t="s">
        <v>808</v>
      </c>
      <c r="AA96" s="2" t="s">
        <v>815</v>
      </c>
      <c r="AB96" s="2" t="s">
        <v>398</v>
      </c>
    </row>
    <row r="97" spans="16:28">
      <c r="P97" s="2" t="s">
        <v>2690</v>
      </c>
      <c r="Q97" s="3" t="s">
        <v>128</v>
      </c>
      <c r="T97" s="2" t="s">
        <v>2690</v>
      </c>
      <c r="U97" s="3" t="s">
        <v>128</v>
      </c>
      <c r="X97" s="2" t="s">
        <v>2807</v>
      </c>
      <c r="Y97" s="2" t="s">
        <v>810</v>
      </c>
      <c r="Z97" s="2" t="s">
        <v>600</v>
      </c>
      <c r="AA97" s="2" t="s">
        <v>817</v>
      </c>
      <c r="AB97" s="2" t="s">
        <v>391</v>
      </c>
    </row>
    <row r="98" spans="16:28">
      <c r="P98" s="2" t="s">
        <v>1734</v>
      </c>
      <c r="Q98" s="3" t="s">
        <v>207</v>
      </c>
      <c r="T98" s="2" t="s">
        <v>1734</v>
      </c>
      <c r="U98" s="3" t="s">
        <v>207</v>
      </c>
      <c r="X98" s="2" t="s">
        <v>1102</v>
      </c>
      <c r="Y98" s="2" t="s">
        <v>1103</v>
      </c>
      <c r="AA98" s="2" t="s">
        <v>819</v>
      </c>
      <c r="AB98" s="2" t="s">
        <v>401</v>
      </c>
    </row>
    <row r="99" spans="16:28">
      <c r="P99" s="2" t="s">
        <v>2691</v>
      </c>
      <c r="Q99" s="3" t="s">
        <v>135</v>
      </c>
      <c r="T99" s="2" t="s">
        <v>2691</v>
      </c>
      <c r="U99" s="3" t="s">
        <v>135</v>
      </c>
      <c r="X99" s="2" t="s">
        <v>2808</v>
      </c>
      <c r="Y99" s="2" t="s">
        <v>812</v>
      </c>
      <c r="AA99" s="2" t="s">
        <v>821</v>
      </c>
      <c r="AB99" s="2" t="s">
        <v>394</v>
      </c>
    </row>
    <row r="100" spans="16:28">
      <c r="P100" s="2" t="s">
        <v>2692</v>
      </c>
      <c r="Q100" s="3" t="s">
        <v>130</v>
      </c>
      <c r="T100" s="2" t="s">
        <v>2692</v>
      </c>
      <c r="U100" s="3" t="s">
        <v>130</v>
      </c>
      <c r="X100" s="2" t="s">
        <v>2809</v>
      </c>
      <c r="Y100" s="2" t="s">
        <v>155</v>
      </c>
      <c r="Z100" s="2" t="s">
        <v>600</v>
      </c>
      <c r="AA100" s="2" t="s">
        <v>823</v>
      </c>
      <c r="AB100" s="2" t="s">
        <v>400</v>
      </c>
    </row>
    <row r="101" spans="16:28">
      <c r="P101" s="2" t="s">
        <v>1724</v>
      </c>
      <c r="Q101" s="3" t="s">
        <v>198</v>
      </c>
      <c r="T101" s="2" t="s">
        <v>1724</v>
      </c>
      <c r="U101" s="3" t="s">
        <v>198</v>
      </c>
      <c r="X101" s="2" t="s">
        <v>2810</v>
      </c>
      <c r="Y101" s="2" t="s">
        <v>110</v>
      </c>
      <c r="Z101" s="2" t="s">
        <v>600</v>
      </c>
      <c r="AA101" s="2" t="s">
        <v>825</v>
      </c>
      <c r="AB101" s="2" t="s">
        <v>403</v>
      </c>
    </row>
    <row r="102" spans="16:28">
      <c r="P102" s="2" t="s">
        <v>2693</v>
      </c>
      <c r="Q102" s="3" t="s">
        <v>209</v>
      </c>
      <c r="T102" s="2" t="s">
        <v>2693</v>
      </c>
      <c r="U102" s="3" t="s">
        <v>209</v>
      </c>
      <c r="X102" s="2" t="s">
        <v>2811</v>
      </c>
      <c r="Y102" s="2" t="s">
        <v>816</v>
      </c>
      <c r="AA102" s="2" t="s">
        <v>826</v>
      </c>
      <c r="AB102" s="2" t="s">
        <v>402</v>
      </c>
    </row>
    <row r="103" spans="16:28">
      <c r="P103" s="2" t="s">
        <v>1747</v>
      </c>
      <c r="Q103" s="3" t="s">
        <v>208</v>
      </c>
      <c r="T103" s="2" t="s">
        <v>1747</v>
      </c>
      <c r="U103" s="3" t="s">
        <v>208</v>
      </c>
      <c r="X103" s="2" t="s">
        <v>2812</v>
      </c>
      <c r="Y103" s="2" t="s">
        <v>818</v>
      </c>
      <c r="AA103" s="2" t="s">
        <v>827</v>
      </c>
      <c r="AB103" s="2" t="s">
        <v>404</v>
      </c>
    </row>
    <row r="104" spans="16:28">
      <c r="P104" s="2" t="s">
        <v>2694</v>
      </c>
      <c r="Q104" s="3" t="s">
        <v>210</v>
      </c>
      <c r="T104" s="2" t="s">
        <v>2694</v>
      </c>
      <c r="U104" s="3" t="s">
        <v>210</v>
      </c>
      <c r="X104" s="2" t="s">
        <v>2813</v>
      </c>
      <c r="Y104" s="2" t="s">
        <v>820</v>
      </c>
      <c r="Z104" s="2" t="s">
        <v>600</v>
      </c>
      <c r="AA104" s="2" t="s">
        <v>829</v>
      </c>
      <c r="AB104" s="2" t="s">
        <v>405</v>
      </c>
    </row>
    <row r="105" spans="16:28">
      <c r="P105" s="2" t="s">
        <v>2695</v>
      </c>
      <c r="Q105" s="3" t="s">
        <v>199</v>
      </c>
      <c r="T105" s="2" t="s">
        <v>2695</v>
      </c>
      <c r="U105" s="3" t="s">
        <v>199</v>
      </c>
      <c r="X105" s="2" t="s">
        <v>2814</v>
      </c>
      <c r="Y105" s="2" t="s">
        <v>822</v>
      </c>
      <c r="AA105" s="2" t="s">
        <v>830</v>
      </c>
      <c r="AB105" s="2" t="s">
        <v>410</v>
      </c>
    </row>
    <row r="106" spans="16:28">
      <c r="P106" s="2" t="s">
        <v>2696</v>
      </c>
      <c r="Q106" s="3" t="s">
        <v>191</v>
      </c>
      <c r="T106" s="2" t="s">
        <v>2696</v>
      </c>
      <c r="U106" s="3" t="s">
        <v>191</v>
      </c>
      <c r="X106" s="2" t="s">
        <v>2815</v>
      </c>
      <c r="Y106" s="2" t="s">
        <v>824</v>
      </c>
      <c r="Z106" s="2" t="s">
        <v>600</v>
      </c>
      <c r="AA106" s="2" t="s">
        <v>832</v>
      </c>
      <c r="AB106" s="2" t="s">
        <v>406</v>
      </c>
    </row>
    <row r="107" spans="16:28">
      <c r="P107" s="2" t="s">
        <v>2697</v>
      </c>
      <c r="Q107" s="3" t="s">
        <v>254</v>
      </c>
      <c r="T107" s="2" t="s">
        <v>2697</v>
      </c>
      <c r="U107" s="3" t="s">
        <v>254</v>
      </c>
      <c r="X107" s="2" t="s">
        <v>2816</v>
      </c>
      <c r="Y107" s="2" t="s">
        <v>220</v>
      </c>
      <c r="Z107" s="2" t="s">
        <v>600</v>
      </c>
      <c r="AA107" s="2" t="s">
        <v>833</v>
      </c>
      <c r="AB107" s="2" t="s">
        <v>407</v>
      </c>
    </row>
    <row r="108" spans="16:28">
      <c r="P108" s="2" t="s">
        <v>2698</v>
      </c>
      <c r="Q108" s="3" t="s">
        <v>213</v>
      </c>
      <c r="T108" s="2" t="s">
        <v>2698</v>
      </c>
      <c r="U108" s="3" t="s">
        <v>213</v>
      </c>
      <c r="X108" s="2" t="s">
        <v>2370</v>
      </c>
      <c r="Y108" s="2" t="s">
        <v>156</v>
      </c>
      <c r="AA108" s="2" t="s">
        <v>835</v>
      </c>
      <c r="AB108" s="2" t="s">
        <v>836</v>
      </c>
    </row>
    <row r="109" spans="16:28">
      <c r="P109" s="2" t="s">
        <v>2699</v>
      </c>
      <c r="Q109" s="3" t="s">
        <v>217</v>
      </c>
      <c r="T109" s="2" t="s">
        <v>2699</v>
      </c>
      <c r="U109" s="3" t="s">
        <v>217</v>
      </c>
      <c r="X109" s="2" t="s">
        <v>2817</v>
      </c>
      <c r="Y109" s="2" t="s">
        <v>828</v>
      </c>
      <c r="AA109" s="2" t="s">
        <v>838</v>
      </c>
      <c r="AB109" s="2" t="s">
        <v>384</v>
      </c>
    </row>
    <row r="110" spans="16:28">
      <c r="P110" s="2" t="s">
        <v>2700</v>
      </c>
      <c r="Q110" s="3" t="s">
        <v>215</v>
      </c>
      <c r="T110" s="2" t="s">
        <v>2700</v>
      </c>
      <c r="U110" s="3" t="s">
        <v>215</v>
      </c>
      <c r="X110" s="2" t="s">
        <v>2818</v>
      </c>
      <c r="Y110" s="2" t="s">
        <v>223</v>
      </c>
      <c r="Z110" s="2" t="s">
        <v>600</v>
      </c>
      <c r="AA110" s="2" t="s">
        <v>840</v>
      </c>
      <c r="AB110" s="2" t="s">
        <v>411</v>
      </c>
    </row>
    <row r="111" spans="16:28">
      <c r="P111" s="2" t="s">
        <v>2701</v>
      </c>
      <c r="Q111" s="3" t="s">
        <v>216</v>
      </c>
      <c r="T111" s="2" t="s">
        <v>2701</v>
      </c>
      <c r="U111" s="3" t="s">
        <v>216</v>
      </c>
      <c r="X111" s="2" t="s">
        <v>2819</v>
      </c>
      <c r="Y111" s="2" t="s">
        <v>831</v>
      </c>
      <c r="Z111" s="2" t="s">
        <v>600</v>
      </c>
      <c r="AA111" s="2" t="s">
        <v>842</v>
      </c>
      <c r="AB111" s="2" t="s">
        <v>408</v>
      </c>
    </row>
    <row r="112" spans="16:28">
      <c r="P112" s="2" t="s">
        <v>2702</v>
      </c>
      <c r="Q112" s="3" t="s">
        <v>214</v>
      </c>
      <c r="T112" s="2" t="s">
        <v>2702</v>
      </c>
      <c r="U112" s="3" t="s">
        <v>214</v>
      </c>
      <c r="X112" s="2" t="s">
        <v>2820</v>
      </c>
      <c r="Y112" s="2" t="s">
        <v>222</v>
      </c>
      <c r="Z112" s="2" t="s">
        <v>600</v>
      </c>
      <c r="AA112" s="2" t="s">
        <v>843</v>
      </c>
      <c r="AB112" s="2" t="s">
        <v>409</v>
      </c>
    </row>
    <row r="113" spans="16:28">
      <c r="P113" s="2" t="s">
        <v>2703</v>
      </c>
      <c r="Q113" s="3" t="s">
        <v>249</v>
      </c>
      <c r="T113" s="2" t="s">
        <v>2703</v>
      </c>
      <c r="U113" s="3" t="s">
        <v>249</v>
      </c>
      <c r="X113" s="2" t="s">
        <v>1095</v>
      </c>
      <c r="Y113" s="2" t="s">
        <v>1096</v>
      </c>
      <c r="AA113" s="2" t="s">
        <v>845</v>
      </c>
      <c r="AB113" s="2" t="s">
        <v>412</v>
      </c>
    </row>
    <row r="114" spans="16:28">
      <c r="P114" s="2" t="s">
        <v>2704</v>
      </c>
      <c r="Q114" s="3" t="s">
        <v>221</v>
      </c>
      <c r="T114" s="2" t="s">
        <v>2704</v>
      </c>
      <c r="U114" s="3" t="s">
        <v>221</v>
      </c>
      <c r="X114" s="2" t="s">
        <v>2082</v>
      </c>
      <c r="Y114" s="2" t="s">
        <v>834</v>
      </c>
      <c r="AA114" s="2" t="s">
        <v>847</v>
      </c>
      <c r="AB114" s="2" t="s">
        <v>413</v>
      </c>
    </row>
    <row r="115" spans="16:28">
      <c r="P115" s="2" t="s">
        <v>2705</v>
      </c>
      <c r="Q115" s="3" t="s">
        <v>222</v>
      </c>
      <c r="T115" s="2" t="s">
        <v>2705</v>
      </c>
      <c r="U115" s="3" t="s">
        <v>222</v>
      </c>
      <c r="X115" s="2" t="s">
        <v>2821</v>
      </c>
      <c r="Y115" s="2" t="s">
        <v>837</v>
      </c>
      <c r="Z115" s="2" t="s">
        <v>600</v>
      </c>
      <c r="AA115" s="2" t="s">
        <v>849</v>
      </c>
      <c r="AB115" s="2" t="s">
        <v>464</v>
      </c>
    </row>
    <row r="116" spans="16:28">
      <c r="P116" s="2" t="s">
        <v>2706</v>
      </c>
      <c r="Q116" s="3" t="s">
        <v>162</v>
      </c>
      <c r="T116" s="2" t="s">
        <v>2706</v>
      </c>
      <c r="U116" s="3" t="s">
        <v>162</v>
      </c>
      <c r="X116" s="2" t="s">
        <v>2371</v>
      </c>
      <c r="Y116" s="2" t="s">
        <v>839</v>
      </c>
      <c r="Z116" s="2" t="s">
        <v>600</v>
      </c>
      <c r="AA116" s="2" t="s">
        <v>851</v>
      </c>
      <c r="AB116" s="2" t="s">
        <v>415</v>
      </c>
    </row>
    <row r="117" spans="16:28">
      <c r="P117" s="2" t="s">
        <v>2707</v>
      </c>
      <c r="Q117" s="3" t="s">
        <v>157</v>
      </c>
      <c r="T117" s="2" t="s">
        <v>2707</v>
      </c>
      <c r="U117" s="3" t="s">
        <v>157</v>
      </c>
      <c r="X117" s="2" t="s">
        <v>2372</v>
      </c>
      <c r="Y117" s="2" t="s">
        <v>841</v>
      </c>
      <c r="Z117" s="2" t="s">
        <v>600</v>
      </c>
      <c r="AA117" s="2" t="s">
        <v>853</v>
      </c>
      <c r="AB117" s="2" t="s">
        <v>416</v>
      </c>
    </row>
    <row r="118" spans="16:28">
      <c r="P118" s="2" t="s">
        <v>2708</v>
      </c>
      <c r="Q118" s="3" t="s">
        <v>158</v>
      </c>
      <c r="T118" s="2" t="s">
        <v>2708</v>
      </c>
      <c r="U118" s="3" t="s">
        <v>158</v>
      </c>
      <c r="X118" s="2" t="s">
        <v>2376</v>
      </c>
      <c r="Y118" s="2" t="s">
        <v>168</v>
      </c>
      <c r="Z118" s="2" t="s">
        <v>600</v>
      </c>
      <c r="AA118" s="2" t="s">
        <v>855</v>
      </c>
      <c r="AB118" s="2" t="s">
        <v>419</v>
      </c>
    </row>
    <row r="119" spans="16:28">
      <c r="P119" s="2" t="s">
        <v>2709</v>
      </c>
      <c r="Q119" s="3" t="s">
        <v>159</v>
      </c>
      <c r="T119" s="2" t="s">
        <v>2709</v>
      </c>
      <c r="U119" s="3" t="s">
        <v>159</v>
      </c>
      <c r="X119" s="2" t="s">
        <v>2085</v>
      </c>
      <c r="Y119" s="2" t="s">
        <v>844</v>
      </c>
      <c r="AA119" s="2" t="s">
        <v>857</v>
      </c>
      <c r="AB119" s="2" t="s">
        <v>418</v>
      </c>
    </row>
    <row r="120" spans="16:28">
      <c r="P120" s="2" t="s">
        <v>2710</v>
      </c>
      <c r="Q120" s="3" t="s">
        <v>160</v>
      </c>
      <c r="T120" s="2" t="s">
        <v>2710</v>
      </c>
      <c r="U120" s="3" t="s">
        <v>160</v>
      </c>
      <c r="X120" s="2" t="s">
        <v>2822</v>
      </c>
      <c r="Y120" s="2" t="s">
        <v>846</v>
      </c>
      <c r="Z120" s="2" t="s">
        <v>600</v>
      </c>
      <c r="AA120" s="2" t="s">
        <v>859</v>
      </c>
      <c r="AB120" s="2" t="s">
        <v>420</v>
      </c>
    </row>
    <row r="121" spans="16:28">
      <c r="P121" s="2" t="s">
        <v>2711</v>
      </c>
      <c r="Q121" s="3" t="s">
        <v>244</v>
      </c>
      <c r="T121" s="2" t="s">
        <v>2711</v>
      </c>
      <c r="U121" s="3" t="s">
        <v>244</v>
      </c>
      <c r="X121" s="2" t="s">
        <v>2375</v>
      </c>
      <c r="Y121" s="2" t="s">
        <v>848</v>
      </c>
      <c r="Z121" s="2" t="s">
        <v>600</v>
      </c>
      <c r="AA121" s="2" t="s">
        <v>861</v>
      </c>
      <c r="AB121" s="2" t="s">
        <v>373</v>
      </c>
    </row>
    <row r="122" spans="16:28">
      <c r="P122" s="2" t="s">
        <v>2712</v>
      </c>
      <c r="Q122" s="3" t="s">
        <v>245</v>
      </c>
      <c r="T122" s="2" t="s">
        <v>2712</v>
      </c>
      <c r="U122" s="3" t="s">
        <v>245</v>
      </c>
      <c r="X122" s="2" t="s">
        <v>2823</v>
      </c>
      <c r="Y122" s="2" t="s">
        <v>850</v>
      </c>
      <c r="AA122" s="2" t="s">
        <v>863</v>
      </c>
      <c r="AB122" s="2" t="s">
        <v>417</v>
      </c>
    </row>
    <row r="123" spans="16:28">
      <c r="P123" s="2" t="s">
        <v>2713</v>
      </c>
      <c r="Q123" s="3" t="s">
        <v>248</v>
      </c>
      <c r="T123" s="2" t="s">
        <v>2713</v>
      </c>
      <c r="U123" s="3" t="s">
        <v>248</v>
      </c>
      <c r="X123" s="2" t="s">
        <v>2373</v>
      </c>
      <c r="Y123" s="2" t="s">
        <v>852</v>
      </c>
      <c r="AA123" s="2" t="s">
        <v>865</v>
      </c>
      <c r="AB123" s="2" t="s">
        <v>421</v>
      </c>
    </row>
    <row r="124" spans="16:28">
      <c r="P124" s="2" t="s">
        <v>2714</v>
      </c>
      <c r="Q124" s="3" t="s">
        <v>241</v>
      </c>
      <c r="T124" s="2" t="s">
        <v>2714</v>
      </c>
      <c r="U124" s="3" t="s">
        <v>241</v>
      </c>
      <c r="X124" s="2" t="s">
        <v>2824</v>
      </c>
      <c r="Y124" s="2" t="s">
        <v>854</v>
      </c>
      <c r="AA124" s="2" t="s">
        <v>867</v>
      </c>
      <c r="AB124" s="2" t="s">
        <v>868</v>
      </c>
    </row>
    <row r="125" spans="16:28">
      <c r="P125" s="2" t="s">
        <v>2714</v>
      </c>
      <c r="Q125" s="3" t="s">
        <v>242</v>
      </c>
      <c r="T125" s="2" t="s">
        <v>2714</v>
      </c>
      <c r="U125" s="3" t="s">
        <v>242</v>
      </c>
      <c r="X125" s="2" t="s">
        <v>2825</v>
      </c>
      <c r="Y125" s="2" t="s">
        <v>856</v>
      </c>
      <c r="AA125" s="2" t="s">
        <v>869</v>
      </c>
      <c r="AB125" s="2" t="s">
        <v>284</v>
      </c>
    </row>
    <row r="126" spans="16:28">
      <c r="P126" s="2" t="s">
        <v>2715</v>
      </c>
      <c r="Q126" s="3" t="s">
        <v>232</v>
      </c>
      <c r="T126" s="2" t="s">
        <v>2715</v>
      </c>
      <c r="U126" s="3" t="s">
        <v>232</v>
      </c>
      <c r="X126" s="2" t="s">
        <v>2826</v>
      </c>
      <c r="Y126" s="2" t="s">
        <v>858</v>
      </c>
      <c r="AA126" s="2" t="s">
        <v>624</v>
      </c>
      <c r="AB126" s="2" t="s">
        <v>424</v>
      </c>
    </row>
    <row r="127" spans="16:28">
      <c r="P127" s="2" t="s">
        <v>2716</v>
      </c>
      <c r="Q127" s="3" t="s">
        <v>233</v>
      </c>
      <c r="T127" s="2" t="s">
        <v>2716</v>
      </c>
      <c r="U127" s="3" t="s">
        <v>233</v>
      </c>
      <c r="X127" s="2" t="s">
        <v>2827</v>
      </c>
      <c r="Y127" s="2" t="s">
        <v>860</v>
      </c>
      <c r="AA127" s="2" t="s">
        <v>872</v>
      </c>
      <c r="AB127" s="2" t="s">
        <v>279</v>
      </c>
    </row>
    <row r="128" spans="16:28">
      <c r="P128" s="2" t="s">
        <v>2717</v>
      </c>
      <c r="Q128" s="3" t="s">
        <v>234</v>
      </c>
      <c r="T128" s="2" t="s">
        <v>2717</v>
      </c>
      <c r="U128" s="3" t="s">
        <v>234</v>
      </c>
      <c r="X128" s="2" t="s">
        <v>2385</v>
      </c>
      <c r="Y128" s="2" t="s">
        <v>862</v>
      </c>
      <c r="Z128" s="2" t="s">
        <v>600</v>
      </c>
      <c r="AA128" s="2" t="s">
        <v>874</v>
      </c>
      <c r="AB128" s="2" t="s">
        <v>422</v>
      </c>
    </row>
    <row r="129" spans="16:28">
      <c r="P129" s="2" t="s">
        <v>2718</v>
      </c>
      <c r="Q129" s="3" t="s">
        <v>235</v>
      </c>
      <c r="T129" s="2" t="s">
        <v>2718</v>
      </c>
      <c r="U129" s="3" t="s">
        <v>235</v>
      </c>
      <c r="X129" s="2" t="s">
        <v>2386</v>
      </c>
      <c r="Y129" s="2" t="s">
        <v>864</v>
      </c>
      <c r="AA129" s="2" t="s">
        <v>876</v>
      </c>
      <c r="AB129" s="2" t="s">
        <v>423</v>
      </c>
    </row>
    <row r="130" spans="16:28">
      <c r="P130" s="2" t="s">
        <v>2719</v>
      </c>
      <c r="Q130" s="3" t="s">
        <v>236</v>
      </c>
      <c r="T130" s="2" t="s">
        <v>2719</v>
      </c>
      <c r="U130" s="3" t="s">
        <v>236</v>
      </c>
      <c r="X130" s="2" t="s">
        <v>2828</v>
      </c>
      <c r="Y130" s="2" t="s">
        <v>866</v>
      </c>
      <c r="Z130" s="2" t="s">
        <v>600</v>
      </c>
      <c r="AA130" s="2" t="s">
        <v>487</v>
      </c>
      <c r="AB130" s="2" t="s">
        <v>425</v>
      </c>
    </row>
    <row r="131" spans="16:28">
      <c r="P131" s="2" t="s">
        <v>2720</v>
      </c>
      <c r="Q131" s="3" t="s">
        <v>237</v>
      </c>
      <c r="T131" s="2" t="s">
        <v>2720</v>
      </c>
      <c r="U131" s="3" t="s">
        <v>237</v>
      </c>
      <c r="X131" s="2" t="s">
        <v>2379</v>
      </c>
      <c r="Y131" s="2" t="s">
        <v>106</v>
      </c>
      <c r="Z131" s="2" t="s">
        <v>600</v>
      </c>
      <c r="AA131" s="2" t="s">
        <v>879</v>
      </c>
      <c r="AB131" s="2" t="s">
        <v>427</v>
      </c>
    </row>
    <row r="132" spans="16:28">
      <c r="P132" s="2" t="s">
        <v>2721</v>
      </c>
      <c r="Q132" s="3" t="s">
        <v>175</v>
      </c>
      <c r="T132" s="2" t="s">
        <v>2721</v>
      </c>
      <c r="U132" s="3" t="s">
        <v>175</v>
      </c>
      <c r="X132" s="2" t="s">
        <v>2383</v>
      </c>
      <c r="Y132" s="2" t="s">
        <v>870</v>
      </c>
      <c r="AA132" s="2" t="s">
        <v>880</v>
      </c>
      <c r="AB132" s="2" t="s">
        <v>426</v>
      </c>
    </row>
    <row r="133" spans="16:28">
      <c r="P133" s="2" t="s">
        <v>2722</v>
      </c>
      <c r="Q133" s="3" t="s">
        <v>109</v>
      </c>
      <c r="T133" s="2" t="s">
        <v>2722</v>
      </c>
      <c r="U133" s="3" t="s">
        <v>109</v>
      </c>
      <c r="X133" s="2" t="s">
        <v>2829</v>
      </c>
      <c r="Y133" s="2" t="s">
        <v>871</v>
      </c>
      <c r="Z133" s="2" t="s">
        <v>600</v>
      </c>
      <c r="AA133" s="2" t="s">
        <v>882</v>
      </c>
      <c r="AB133" s="2" t="s">
        <v>282</v>
      </c>
    </row>
    <row r="134" spans="16:28">
      <c r="P134" s="2" t="s">
        <v>2723</v>
      </c>
      <c r="Q134" s="3" t="s">
        <v>133</v>
      </c>
      <c r="T134" s="2" t="s">
        <v>2723</v>
      </c>
      <c r="U134" s="3" t="s">
        <v>133</v>
      </c>
      <c r="X134" s="2" t="s">
        <v>2830</v>
      </c>
      <c r="Y134" s="2" t="s">
        <v>873</v>
      </c>
      <c r="Z134" s="2" t="s">
        <v>600</v>
      </c>
      <c r="AA134" s="2" t="s">
        <v>883</v>
      </c>
      <c r="AB134" s="2" t="s">
        <v>430</v>
      </c>
    </row>
    <row r="135" spans="16:28">
      <c r="P135" s="2" t="s">
        <v>2724</v>
      </c>
      <c r="Q135" s="3" t="s">
        <v>225</v>
      </c>
      <c r="T135" s="2" t="s">
        <v>2724</v>
      </c>
      <c r="U135" s="3" t="s">
        <v>225</v>
      </c>
      <c r="X135" s="2" t="s">
        <v>2381</v>
      </c>
      <c r="Y135" s="2" t="s">
        <v>875</v>
      </c>
      <c r="AA135" s="2" t="s">
        <v>885</v>
      </c>
      <c r="AB135" s="2" t="s">
        <v>429</v>
      </c>
    </row>
    <row r="136" spans="16:28">
      <c r="P136" s="2" t="s">
        <v>2725</v>
      </c>
      <c r="Q136" s="3" t="s">
        <v>238</v>
      </c>
      <c r="T136" s="2" t="s">
        <v>2725</v>
      </c>
      <c r="U136" s="3" t="s">
        <v>238</v>
      </c>
      <c r="X136" s="2" t="s">
        <v>2831</v>
      </c>
      <c r="Y136" s="2" t="s">
        <v>877</v>
      </c>
      <c r="Z136" s="2" t="s">
        <v>600</v>
      </c>
      <c r="AA136" s="2" t="s">
        <v>886</v>
      </c>
      <c r="AB136" s="2" t="s">
        <v>428</v>
      </c>
    </row>
    <row r="137" spans="16:28">
      <c r="P137" s="2" t="s">
        <v>2726</v>
      </c>
      <c r="Q137" s="3" t="s">
        <v>220</v>
      </c>
      <c r="T137" s="2" t="s">
        <v>2726</v>
      </c>
      <c r="U137" s="3" t="s">
        <v>220</v>
      </c>
      <c r="X137" s="2" t="s">
        <v>2384</v>
      </c>
      <c r="Y137" s="2" t="s">
        <v>878</v>
      </c>
      <c r="AA137" s="2" t="s">
        <v>888</v>
      </c>
      <c r="AB137" s="2" t="s">
        <v>431</v>
      </c>
    </row>
    <row r="138" spans="16:28">
      <c r="P138" s="2" t="s">
        <v>2727</v>
      </c>
      <c r="Q138" s="3" t="s">
        <v>239</v>
      </c>
      <c r="T138" s="2" t="s">
        <v>2727</v>
      </c>
      <c r="U138" s="3" t="s">
        <v>239</v>
      </c>
      <c r="X138" s="2" t="s">
        <v>1100</v>
      </c>
      <c r="Y138" s="2" t="s">
        <v>1101</v>
      </c>
      <c r="AA138" s="2" t="s">
        <v>890</v>
      </c>
      <c r="AB138" s="2" t="s">
        <v>435</v>
      </c>
    </row>
    <row r="139" spans="16:28">
      <c r="P139" s="2" t="s">
        <v>2728</v>
      </c>
      <c r="Q139" s="3" t="s">
        <v>240</v>
      </c>
      <c r="T139" s="2" t="s">
        <v>2728</v>
      </c>
      <c r="U139" s="3" t="s">
        <v>240</v>
      </c>
      <c r="X139" s="2" t="s">
        <v>2832</v>
      </c>
      <c r="Y139" s="2" t="s">
        <v>170</v>
      </c>
      <c r="Z139" s="2" t="s">
        <v>600</v>
      </c>
      <c r="AA139" s="2" t="s">
        <v>892</v>
      </c>
      <c r="AB139" s="2" t="s">
        <v>365</v>
      </c>
    </row>
    <row r="140" spans="16:28">
      <c r="P140" s="2" t="s">
        <v>2729</v>
      </c>
      <c r="Q140" s="3" t="s">
        <v>243</v>
      </c>
      <c r="T140" s="2" t="s">
        <v>2729</v>
      </c>
      <c r="U140" s="3" t="s">
        <v>243</v>
      </c>
      <c r="X140" s="2" t="s">
        <v>2833</v>
      </c>
      <c r="Y140" s="2" t="s">
        <v>881</v>
      </c>
      <c r="Z140" s="2" t="s">
        <v>600</v>
      </c>
      <c r="AA140" s="2" t="s">
        <v>894</v>
      </c>
      <c r="AB140" s="2" t="s">
        <v>433</v>
      </c>
    </row>
    <row r="141" spans="16:28">
      <c r="P141" s="2" t="s">
        <v>2730</v>
      </c>
      <c r="Q141" s="3" t="s">
        <v>228</v>
      </c>
      <c r="T141" s="2" t="s">
        <v>2730</v>
      </c>
      <c r="U141" s="3" t="s">
        <v>228</v>
      </c>
      <c r="X141" s="2" t="s">
        <v>2834</v>
      </c>
      <c r="Y141" s="2" t="s">
        <v>144</v>
      </c>
      <c r="Z141" s="2" t="s">
        <v>600</v>
      </c>
      <c r="AA141" s="2" t="s">
        <v>895</v>
      </c>
      <c r="AB141" s="2" t="s">
        <v>368</v>
      </c>
    </row>
    <row r="142" spans="16:28">
      <c r="P142" s="2" t="s">
        <v>2731</v>
      </c>
      <c r="Q142" s="3" t="s">
        <v>231</v>
      </c>
      <c r="T142" s="2" t="s">
        <v>2731</v>
      </c>
      <c r="U142" s="3" t="s">
        <v>231</v>
      </c>
      <c r="X142" s="2" t="s">
        <v>1069</v>
      </c>
      <c r="Y142" s="2" t="s">
        <v>1070</v>
      </c>
      <c r="AA142" s="2" t="s">
        <v>897</v>
      </c>
      <c r="AB142" s="2" t="s">
        <v>374</v>
      </c>
    </row>
    <row r="143" spans="16:28">
      <c r="P143" s="2" t="s">
        <v>2732</v>
      </c>
      <c r="Q143" s="3" t="s">
        <v>229</v>
      </c>
      <c r="T143" s="2" t="s">
        <v>2732</v>
      </c>
      <c r="U143" s="3" t="s">
        <v>229</v>
      </c>
      <c r="X143" s="2" t="s">
        <v>2835</v>
      </c>
      <c r="Y143" s="2" t="s">
        <v>884</v>
      </c>
      <c r="Z143" s="2" t="s">
        <v>600</v>
      </c>
      <c r="AA143" s="2" t="s">
        <v>899</v>
      </c>
      <c r="AB143" s="2" t="s">
        <v>380</v>
      </c>
    </row>
    <row r="144" spans="16:28">
      <c r="P144" s="2" t="s">
        <v>2733</v>
      </c>
      <c r="Q144" s="3" t="s">
        <v>230</v>
      </c>
      <c r="T144" s="2" t="s">
        <v>2733</v>
      </c>
      <c r="U144" s="3" t="s">
        <v>230</v>
      </c>
      <c r="X144" s="2" t="s">
        <v>2377</v>
      </c>
      <c r="Y144" s="2" t="s">
        <v>623</v>
      </c>
      <c r="AA144" s="2" t="s">
        <v>901</v>
      </c>
      <c r="AB144" s="2" t="s">
        <v>434</v>
      </c>
    </row>
    <row r="145" spans="16:28">
      <c r="P145" s="2" t="s">
        <v>904</v>
      </c>
      <c r="Q145" s="3" t="s">
        <v>905</v>
      </c>
      <c r="T145" s="2" t="s">
        <v>904</v>
      </c>
      <c r="U145" s="3" t="s">
        <v>905</v>
      </c>
      <c r="X145" s="2" t="s">
        <v>2836</v>
      </c>
      <c r="Y145" s="2" t="s">
        <v>887</v>
      </c>
      <c r="Z145" s="2" t="s">
        <v>600</v>
      </c>
      <c r="AA145" s="2" t="s">
        <v>903</v>
      </c>
      <c r="AB145" s="2" t="s">
        <v>432</v>
      </c>
    </row>
    <row r="146" spans="16:28">
      <c r="P146" s="2" t="s">
        <v>908</v>
      </c>
      <c r="Q146" s="3" t="s">
        <v>909</v>
      </c>
      <c r="T146" s="2" t="s">
        <v>908</v>
      </c>
      <c r="U146" s="3" t="s">
        <v>909</v>
      </c>
      <c r="X146" s="2" t="s">
        <v>2378</v>
      </c>
      <c r="Y146" s="2" t="s">
        <v>889</v>
      </c>
      <c r="Z146" s="2" t="s">
        <v>600</v>
      </c>
      <c r="AA146" s="2" t="s">
        <v>907</v>
      </c>
      <c r="AB146" s="2" t="s">
        <v>335</v>
      </c>
    </row>
    <row r="147" spans="16:28">
      <c r="P147" s="2" t="s">
        <v>911</v>
      </c>
      <c r="Q147" s="3" t="s">
        <v>912</v>
      </c>
      <c r="T147" s="2" t="s">
        <v>911</v>
      </c>
      <c r="U147" s="3" t="s">
        <v>912</v>
      </c>
      <c r="X147" s="2" t="s">
        <v>2382</v>
      </c>
      <c r="Y147" s="2" t="s">
        <v>891</v>
      </c>
      <c r="AA147" s="2" t="s">
        <v>910</v>
      </c>
      <c r="AB147" s="2" t="s">
        <v>436</v>
      </c>
    </row>
    <row r="148" spans="16:28">
      <c r="P148" s="2" t="s">
        <v>914</v>
      </c>
      <c r="Q148" s="3" t="s">
        <v>915</v>
      </c>
      <c r="T148" s="2" t="s">
        <v>914</v>
      </c>
      <c r="U148" s="3" t="s">
        <v>915</v>
      </c>
      <c r="X148" s="2" t="s">
        <v>2837</v>
      </c>
      <c r="Y148" s="2" t="s">
        <v>893</v>
      </c>
      <c r="Z148" s="2" t="s">
        <v>600</v>
      </c>
      <c r="AA148" s="2" t="s">
        <v>438</v>
      </c>
      <c r="AB148" s="2" t="s">
        <v>438</v>
      </c>
    </row>
    <row r="149" spans="16:28">
      <c r="P149" s="2" t="s">
        <v>919</v>
      </c>
      <c r="Q149" s="3" t="s">
        <v>920</v>
      </c>
      <c r="T149" s="2" t="s">
        <v>919</v>
      </c>
      <c r="U149" s="3" t="s">
        <v>920</v>
      </c>
      <c r="X149" s="2" t="s">
        <v>2380</v>
      </c>
      <c r="Y149" s="2" t="s">
        <v>107</v>
      </c>
      <c r="Z149" s="2" t="s">
        <v>600</v>
      </c>
      <c r="AA149" s="2" t="s">
        <v>917</v>
      </c>
      <c r="AB149" s="2" t="s">
        <v>918</v>
      </c>
    </row>
    <row r="150" spans="16:28">
      <c r="P150" s="2" t="s">
        <v>924</v>
      </c>
      <c r="Q150" s="3" t="s">
        <v>925</v>
      </c>
      <c r="T150" s="2" t="s">
        <v>924</v>
      </c>
      <c r="U150" s="3" t="s">
        <v>925</v>
      </c>
      <c r="X150" s="2" t="s">
        <v>2387</v>
      </c>
      <c r="Y150" s="2" t="s">
        <v>896</v>
      </c>
      <c r="AA150" s="2" t="s">
        <v>922</v>
      </c>
      <c r="AB150" s="2" t="s">
        <v>923</v>
      </c>
    </row>
    <row r="151" spans="16:28">
      <c r="P151" s="2" t="s">
        <v>929</v>
      </c>
      <c r="Q151" s="3" t="s">
        <v>930</v>
      </c>
      <c r="T151" s="2" t="s">
        <v>929</v>
      </c>
      <c r="U151" s="3" t="s">
        <v>930</v>
      </c>
      <c r="X151" s="2" t="s">
        <v>2393</v>
      </c>
      <c r="Y151" s="2" t="s">
        <v>898</v>
      </c>
      <c r="AA151" s="2" t="s">
        <v>927</v>
      </c>
      <c r="AB151" s="2" t="s">
        <v>928</v>
      </c>
    </row>
    <row r="152" spans="16:28">
      <c r="P152" s="2" t="s">
        <v>934</v>
      </c>
      <c r="Q152" s="3" t="s">
        <v>935</v>
      </c>
      <c r="T152" s="2" t="s">
        <v>934</v>
      </c>
      <c r="U152" s="3" t="s">
        <v>935</v>
      </c>
      <c r="X152" s="2" t="s">
        <v>2392</v>
      </c>
      <c r="Y152" s="2" t="s">
        <v>900</v>
      </c>
      <c r="Z152" s="2" t="s">
        <v>600</v>
      </c>
      <c r="AA152" s="2" t="s">
        <v>932</v>
      </c>
      <c r="AB152" s="2" t="s">
        <v>933</v>
      </c>
    </row>
    <row r="153" spans="16:28">
      <c r="P153" s="2" t="s">
        <v>937</v>
      </c>
      <c r="Q153" s="3" t="s">
        <v>938</v>
      </c>
      <c r="T153" s="2" t="s">
        <v>937</v>
      </c>
      <c r="U153" s="3" t="s">
        <v>938</v>
      </c>
      <c r="X153" s="2" t="s">
        <v>2391</v>
      </c>
      <c r="Y153" s="2" t="s">
        <v>902</v>
      </c>
      <c r="Z153" s="2" t="s">
        <v>600</v>
      </c>
      <c r="AA153" s="2" t="s">
        <v>439</v>
      </c>
      <c r="AB153" s="2" t="s">
        <v>439</v>
      </c>
    </row>
    <row r="154" spans="16:28">
      <c r="P154" s="2" t="s">
        <v>940</v>
      </c>
      <c r="Q154" s="3" t="s">
        <v>941</v>
      </c>
      <c r="T154" s="2" t="s">
        <v>940</v>
      </c>
      <c r="U154" s="3" t="s">
        <v>941</v>
      </c>
      <c r="X154" s="2" t="s">
        <v>2838</v>
      </c>
      <c r="Y154" s="2" t="s">
        <v>906</v>
      </c>
      <c r="AA154" s="2" t="s">
        <v>939</v>
      </c>
      <c r="AB154" s="2" t="s">
        <v>440</v>
      </c>
    </row>
    <row r="155" spans="16:28">
      <c r="P155" s="2" t="s">
        <v>2734</v>
      </c>
      <c r="Q155" s="3" t="s">
        <v>253</v>
      </c>
      <c r="T155" s="2" t="s">
        <v>2734</v>
      </c>
      <c r="U155" s="3" t="s">
        <v>253</v>
      </c>
      <c r="X155" s="2" t="s">
        <v>2839</v>
      </c>
      <c r="Y155" s="2" t="s">
        <v>173</v>
      </c>
      <c r="AA155" s="2" t="s">
        <v>943</v>
      </c>
      <c r="AB155" s="2" t="s">
        <v>944</v>
      </c>
    </row>
    <row r="156" spans="16:28">
      <c r="P156" s="2" t="s">
        <v>2735</v>
      </c>
      <c r="Q156" s="3" t="s">
        <v>252</v>
      </c>
      <c r="T156" s="2" t="s">
        <v>2735</v>
      </c>
      <c r="U156" s="3" t="s">
        <v>252</v>
      </c>
      <c r="X156" s="2" t="s">
        <v>2390</v>
      </c>
      <c r="Y156" s="2" t="s">
        <v>913</v>
      </c>
      <c r="Z156" s="2" t="s">
        <v>600</v>
      </c>
      <c r="AA156" s="2" t="s">
        <v>945</v>
      </c>
      <c r="AB156" s="2" t="s">
        <v>414</v>
      </c>
    </row>
    <row r="157" spans="16:28">
      <c r="P157" s="2" t="s">
        <v>2736</v>
      </c>
      <c r="Q157" s="3" t="s">
        <v>246</v>
      </c>
      <c r="T157" s="2" t="s">
        <v>2736</v>
      </c>
      <c r="U157" s="3" t="s">
        <v>246</v>
      </c>
      <c r="X157" s="2" t="s">
        <v>2840</v>
      </c>
      <c r="Y157" s="2" t="s">
        <v>916</v>
      </c>
      <c r="AA157" s="2" t="s">
        <v>947</v>
      </c>
      <c r="AB157" s="2" t="s">
        <v>376</v>
      </c>
    </row>
    <row r="158" spans="16:28">
      <c r="P158" s="2" t="s">
        <v>2737</v>
      </c>
      <c r="Q158" s="3" t="s">
        <v>247</v>
      </c>
      <c r="T158" s="2" t="s">
        <v>2737</v>
      </c>
      <c r="U158" s="3" t="s">
        <v>247</v>
      </c>
      <c r="X158" s="2" t="s">
        <v>2841</v>
      </c>
      <c r="Y158" s="2" t="s">
        <v>921</v>
      </c>
      <c r="AA158" s="2" t="s">
        <v>949</v>
      </c>
      <c r="AB158" s="2" t="s">
        <v>443</v>
      </c>
    </row>
    <row r="159" spans="16:28">
      <c r="P159" s="2" t="s">
        <v>2738</v>
      </c>
      <c r="Q159" s="3" t="s">
        <v>276</v>
      </c>
      <c r="T159" s="2" t="s">
        <v>2738</v>
      </c>
      <c r="U159" s="3" t="s">
        <v>276</v>
      </c>
      <c r="X159" s="2" t="s">
        <v>2388</v>
      </c>
      <c r="Y159" s="2" t="s">
        <v>926</v>
      </c>
      <c r="Z159" s="2" t="s">
        <v>600</v>
      </c>
      <c r="AA159" s="2" t="s">
        <v>951</v>
      </c>
      <c r="AB159" s="2" t="s">
        <v>283</v>
      </c>
    </row>
    <row r="160" spans="16:28">
      <c r="P160" s="2" t="s">
        <v>2739</v>
      </c>
      <c r="Q160" s="3" t="s">
        <v>260</v>
      </c>
      <c r="T160" s="2" t="s">
        <v>2739</v>
      </c>
      <c r="U160" s="3" t="s">
        <v>260</v>
      </c>
      <c r="X160" s="2" t="s">
        <v>2389</v>
      </c>
      <c r="Y160" s="2" t="s">
        <v>931</v>
      </c>
      <c r="Z160" s="2" t="s">
        <v>600</v>
      </c>
      <c r="AA160" s="2" t="s">
        <v>953</v>
      </c>
      <c r="AB160" s="2" t="s">
        <v>442</v>
      </c>
    </row>
    <row r="161" spans="16:28">
      <c r="P161" s="2" t="s">
        <v>2740</v>
      </c>
      <c r="Q161" s="3" t="s">
        <v>256</v>
      </c>
      <c r="T161" s="2" t="s">
        <v>2740</v>
      </c>
      <c r="U161" s="3" t="s">
        <v>256</v>
      </c>
      <c r="X161" s="2" t="s">
        <v>2842</v>
      </c>
      <c r="Y161" s="2" t="s">
        <v>936</v>
      </c>
      <c r="AA161" s="2" t="s">
        <v>488</v>
      </c>
      <c r="AB161" s="2" t="s">
        <v>444</v>
      </c>
    </row>
    <row r="162" spans="16:28">
      <c r="P162" s="2" t="s">
        <v>2741</v>
      </c>
      <c r="Q162" s="3" t="s">
        <v>255</v>
      </c>
      <c r="T162" s="2" t="s">
        <v>2741</v>
      </c>
      <c r="U162" s="3" t="s">
        <v>255</v>
      </c>
      <c r="X162" s="2" t="s">
        <v>2843</v>
      </c>
      <c r="Y162" s="2" t="s">
        <v>165</v>
      </c>
      <c r="Z162" s="2" t="s">
        <v>600</v>
      </c>
      <c r="AA162" s="2" t="s">
        <v>489</v>
      </c>
      <c r="AB162" s="2" t="s">
        <v>445</v>
      </c>
    </row>
    <row r="163" spans="16:28">
      <c r="P163" s="2" t="s">
        <v>2742</v>
      </c>
      <c r="Q163" s="3" t="s">
        <v>257</v>
      </c>
      <c r="T163" s="2" t="s">
        <v>2742</v>
      </c>
      <c r="U163" s="3" t="s">
        <v>257</v>
      </c>
      <c r="X163" s="2" t="s">
        <v>2844</v>
      </c>
      <c r="Y163" s="2" t="s">
        <v>942</v>
      </c>
      <c r="AA163" s="2" t="s">
        <v>490</v>
      </c>
      <c r="AB163" s="2" t="s">
        <v>446</v>
      </c>
    </row>
    <row r="164" spans="16:28">
      <c r="X164" s="2" t="s">
        <v>2845</v>
      </c>
      <c r="Y164" s="2" t="s">
        <v>172</v>
      </c>
      <c r="AA164" s="2" t="s">
        <v>491</v>
      </c>
      <c r="AB164" s="2" t="s">
        <v>447</v>
      </c>
    </row>
    <row r="165" spans="16:28">
      <c r="X165" s="2" t="s">
        <v>2846</v>
      </c>
      <c r="Y165" s="2" t="s">
        <v>946</v>
      </c>
      <c r="AA165" s="2" t="s">
        <v>492</v>
      </c>
      <c r="AB165" s="2" t="s">
        <v>448</v>
      </c>
    </row>
    <row r="166" spans="16:28">
      <c r="X166" s="2" t="s">
        <v>2394</v>
      </c>
      <c r="Y166" s="2" t="s">
        <v>948</v>
      </c>
      <c r="Z166" s="2" t="s">
        <v>600</v>
      </c>
      <c r="AA166" s="2" t="s">
        <v>493</v>
      </c>
      <c r="AB166" s="2" t="s">
        <v>449</v>
      </c>
    </row>
    <row r="167" spans="16:28">
      <c r="X167" s="2" t="s">
        <v>2395</v>
      </c>
      <c r="Y167" s="2" t="s">
        <v>950</v>
      </c>
      <c r="AA167" s="2" t="s">
        <v>494</v>
      </c>
      <c r="AB167" s="2" t="s">
        <v>450</v>
      </c>
    </row>
    <row r="168" spans="16:28">
      <c r="X168" s="2" t="s">
        <v>1056</v>
      </c>
      <c r="Y168" s="2" t="s">
        <v>206</v>
      </c>
      <c r="Z168" s="2" t="s">
        <v>600</v>
      </c>
      <c r="AA168" s="2" t="s">
        <v>495</v>
      </c>
      <c r="AB168" s="2" t="s">
        <v>451</v>
      </c>
    </row>
    <row r="169" spans="16:28">
      <c r="X169" s="2" t="s">
        <v>2847</v>
      </c>
      <c r="Y169" s="2" t="s">
        <v>952</v>
      </c>
      <c r="AA169" s="2" t="s">
        <v>496</v>
      </c>
      <c r="AB169" s="2" t="s">
        <v>452</v>
      </c>
    </row>
    <row r="170" spans="16:28">
      <c r="X170" s="2" t="s">
        <v>2398</v>
      </c>
      <c r="Y170" s="2" t="s">
        <v>179</v>
      </c>
      <c r="Z170" s="2" t="s">
        <v>600</v>
      </c>
      <c r="AA170" s="2" t="s">
        <v>497</v>
      </c>
      <c r="AB170" s="2" t="s">
        <v>453</v>
      </c>
    </row>
    <row r="171" spans="16:28">
      <c r="X171" s="2" t="s">
        <v>2848</v>
      </c>
      <c r="Y171" s="2" t="s">
        <v>954</v>
      </c>
      <c r="AA171" s="2" t="s">
        <v>498</v>
      </c>
      <c r="AB171" s="2" t="s">
        <v>454</v>
      </c>
    </row>
    <row r="172" spans="16:28">
      <c r="X172" s="2" t="s">
        <v>2402</v>
      </c>
      <c r="Y172" s="2" t="s">
        <v>955</v>
      </c>
      <c r="AA172" s="2" t="s">
        <v>962</v>
      </c>
      <c r="AB172" s="2" t="s">
        <v>455</v>
      </c>
    </row>
    <row r="173" spans="16:28">
      <c r="X173" s="2" t="s">
        <v>2396</v>
      </c>
      <c r="Y173" s="2" t="s">
        <v>176</v>
      </c>
      <c r="Z173" s="2" t="s">
        <v>600</v>
      </c>
      <c r="AA173" s="2" t="s">
        <v>964</v>
      </c>
      <c r="AB173" s="2" t="s">
        <v>965</v>
      </c>
    </row>
    <row r="174" spans="16:28">
      <c r="X174" s="2" t="s">
        <v>2849</v>
      </c>
      <c r="Y174" s="2" t="s">
        <v>956</v>
      </c>
      <c r="Z174" s="2" t="s">
        <v>600</v>
      </c>
      <c r="AA174" s="2" t="s">
        <v>967</v>
      </c>
      <c r="AB174" s="2" t="s">
        <v>457</v>
      </c>
    </row>
    <row r="175" spans="16:28">
      <c r="X175" s="2" t="s">
        <v>2403</v>
      </c>
      <c r="Y175" s="2" t="s">
        <v>957</v>
      </c>
      <c r="Z175" s="2" t="s">
        <v>600</v>
      </c>
      <c r="AA175" s="2" t="s">
        <v>969</v>
      </c>
      <c r="AB175" s="2" t="s">
        <v>456</v>
      </c>
    </row>
    <row r="176" spans="16:28">
      <c r="X176" s="2" t="s">
        <v>2397</v>
      </c>
      <c r="Y176" s="2" t="s">
        <v>242</v>
      </c>
      <c r="Z176" s="2" t="s">
        <v>600</v>
      </c>
      <c r="AA176" s="2" t="s">
        <v>971</v>
      </c>
      <c r="AB176" s="2" t="s">
        <v>459</v>
      </c>
    </row>
    <row r="177" spans="24:28">
      <c r="X177" s="2" t="s">
        <v>2850</v>
      </c>
      <c r="Y177" s="2" t="s">
        <v>958</v>
      </c>
      <c r="Z177" s="2" t="s">
        <v>600</v>
      </c>
      <c r="AA177" s="2" t="s">
        <v>973</v>
      </c>
      <c r="AB177" s="2" t="s">
        <v>465</v>
      </c>
    </row>
    <row r="178" spans="24:28">
      <c r="X178" s="2" t="s">
        <v>2851</v>
      </c>
      <c r="Y178" s="2" t="s">
        <v>959</v>
      </c>
      <c r="AA178" s="2" t="s">
        <v>974</v>
      </c>
      <c r="AB178" s="2" t="s">
        <v>461</v>
      </c>
    </row>
    <row r="179" spans="24:28">
      <c r="X179" s="2" t="s">
        <v>2065</v>
      </c>
      <c r="Y179" s="2" t="s">
        <v>180</v>
      </c>
      <c r="AA179" s="2" t="s">
        <v>975</v>
      </c>
      <c r="AB179" s="2" t="s">
        <v>462</v>
      </c>
    </row>
    <row r="180" spans="24:28">
      <c r="X180" s="2" t="s">
        <v>2401</v>
      </c>
      <c r="Y180" s="2" t="s">
        <v>960</v>
      </c>
      <c r="AA180" s="2" t="s">
        <v>976</v>
      </c>
      <c r="AB180" s="2" t="s">
        <v>463</v>
      </c>
    </row>
    <row r="181" spans="24:28">
      <c r="X181" s="2" t="s">
        <v>2400</v>
      </c>
      <c r="Y181" s="2" t="s">
        <v>961</v>
      </c>
      <c r="Z181" s="2" t="s">
        <v>600</v>
      </c>
      <c r="AA181" s="2" t="s">
        <v>978</v>
      </c>
      <c r="AB181" s="2" t="s">
        <v>466</v>
      </c>
    </row>
    <row r="182" spans="24:28">
      <c r="X182" s="2" t="s">
        <v>2852</v>
      </c>
      <c r="Y182" s="2" t="s">
        <v>963</v>
      </c>
      <c r="Z182" s="2" t="s">
        <v>600</v>
      </c>
      <c r="AA182" s="2" t="s">
        <v>980</v>
      </c>
      <c r="AB182" s="2" t="s">
        <v>468</v>
      </c>
    </row>
    <row r="183" spans="24:28">
      <c r="X183" s="2" t="s">
        <v>2404</v>
      </c>
      <c r="Y183" s="2" t="s">
        <v>966</v>
      </c>
      <c r="AA183" s="2" t="s">
        <v>982</v>
      </c>
      <c r="AB183" s="2" t="s">
        <v>460</v>
      </c>
    </row>
    <row r="184" spans="24:28">
      <c r="X184" s="2" t="s">
        <v>2853</v>
      </c>
      <c r="Y184" s="2" t="s">
        <v>968</v>
      </c>
      <c r="Z184" s="2" t="s">
        <v>600</v>
      </c>
      <c r="AA184" s="2" t="s">
        <v>983</v>
      </c>
      <c r="AB184" s="2" t="s">
        <v>467</v>
      </c>
    </row>
    <row r="185" spans="24:28">
      <c r="X185" s="2" t="s">
        <v>2068</v>
      </c>
      <c r="Y185" s="2" t="s">
        <v>970</v>
      </c>
      <c r="Z185" s="2" t="s">
        <v>600</v>
      </c>
      <c r="AA185" s="2" t="s">
        <v>985</v>
      </c>
      <c r="AB185" s="2" t="s">
        <v>355</v>
      </c>
    </row>
    <row r="186" spans="24:28">
      <c r="X186" s="2" t="s">
        <v>2854</v>
      </c>
      <c r="Y186" s="2" t="s">
        <v>972</v>
      </c>
      <c r="Z186" s="2" t="s">
        <v>600</v>
      </c>
      <c r="AA186" s="2" t="s">
        <v>987</v>
      </c>
      <c r="AB186" s="2" t="s">
        <v>330</v>
      </c>
    </row>
    <row r="187" spans="24:28">
      <c r="X187" s="2" t="s">
        <v>2356</v>
      </c>
      <c r="Y187" s="2" t="s">
        <v>819</v>
      </c>
      <c r="AA187" s="2" t="s">
        <v>989</v>
      </c>
      <c r="AB187" s="2" t="s">
        <v>990</v>
      </c>
    </row>
    <row r="188" spans="24:28">
      <c r="X188" s="2" t="s">
        <v>2855</v>
      </c>
      <c r="Y188" s="2" t="s">
        <v>109</v>
      </c>
      <c r="Z188" s="2" t="s">
        <v>600</v>
      </c>
      <c r="AA188" s="2" t="s">
        <v>992</v>
      </c>
      <c r="AB188" s="2" t="s">
        <v>469</v>
      </c>
    </row>
    <row r="189" spans="24:28">
      <c r="X189" s="2" t="s">
        <v>2856</v>
      </c>
      <c r="Y189" s="2" t="s">
        <v>187</v>
      </c>
      <c r="Z189" s="2" t="s">
        <v>600</v>
      </c>
      <c r="AA189" s="2" t="s">
        <v>993</v>
      </c>
      <c r="AB189" s="2" t="s">
        <v>379</v>
      </c>
    </row>
    <row r="190" spans="24:28">
      <c r="X190" s="2" t="s">
        <v>1106</v>
      </c>
      <c r="Y190" s="2" t="s">
        <v>1107</v>
      </c>
      <c r="Z190" s="2" t="s">
        <v>600</v>
      </c>
      <c r="AA190" s="2" t="s">
        <v>994</v>
      </c>
      <c r="AB190" s="2" t="s">
        <v>471</v>
      </c>
    </row>
    <row r="191" spans="24:28">
      <c r="X191" s="2" t="s">
        <v>2857</v>
      </c>
      <c r="Y191" s="2" t="s">
        <v>977</v>
      </c>
      <c r="AA191" s="2" t="s">
        <v>995</v>
      </c>
      <c r="AB191" s="2" t="s">
        <v>472</v>
      </c>
    </row>
    <row r="192" spans="24:28">
      <c r="X192" s="2" t="s">
        <v>2409</v>
      </c>
      <c r="Y192" s="2" t="s">
        <v>979</v>
      </c>
      <c r="AA192" s="2" t="s">
        <v>996</v>
      </c>
      <c r="AB192" s="2" t="s">
        <v>474</v>
      </c>
    </row>
    <row r="193" spans="2:28">
      <c r="X193" s="2" t="s">
        <v>2858</v>
      </c>
      <c r="Y193" s="2" t="s">
        <v>981</v>
      </c>
      <c r="Z193" s="2" t="s">
        <v>600</v>
      </c>
      <c r="AA193" s="2" t="s">
        <v>998</v>
      </c>
      <c r="AB193" s="2" t="s">
        <v>475</v>
      </c>
    </row>
    <row r="194" spans="2:28">
      <c r="X194" s="2" t="s">
        <v>2859</v>
      </c>
      <c r="Y194" s="2" t="s">
        <v>190</v>
      </c>
      <c r="AA194" s="2" t="s">
        <v>999</v>
      </c>
      <c r="AB194" s="2" t="s">
        <v>473</v>
      </c>
    </row>
    <row r="195" spans="2:28">
      <c r="X195" s="2" t="s">
        <v>2860</v>
      </c>
      <c r="Y195" s="2" t="s">
        <v>984</v>
      </c>
      <c r="AA195" s="2" t="s">
        <v>1001</v>
      </c>
      <c r="AB195" s="2" t="s">
        <v>476</v>
      </c>
    </row>
    <row r="196" spans="2:28">
      <c r="X196" s="2" t="s">
        <v>2410</v>
      </c>
      <c r="Y196" s="2" t="s">
        <v>986</v>
      </c>
      <c r="Z196" s="2" t="s">
        <v>600</v>
      </c>
      <c r="AA196" s="2" t="s">
        <v>1003</v>
      </c>
      <c r="AB196" s="2" t="s">
        <v>280</v>
      </c>
    </row>
    <row r="197" spans="2:28">
      <c r="X197" s="2" t="s">
        <v>2861</v>
      </c>
      <c r="Y197" s="2" t="s">
        <v>988</v>
      </c>
      <c r="AA197" s="2" t="s">
        <v>1005</v>
      </c>
      <c r="AB197" s="2" t="s">
        <v>478</v>
      </c>
    </row>
    <row r="198" spans="2:28">
      <c r="X198" s="2" t="s">
        <v>2862</v>
      </c>
      <c r="Y198" s="2" t="s">
        <v>991</v>
      </c>
      <c r="AA198" s="2" t="s">
        <v>1007</v>
      </c>
      <c r="AB198" s="2" t="s">
        <v>1008</v>
      </c>
    </row>
    <row r="199" spans="2:28">
      <c r="X199" s="2" t="s">
        <v>2863</v>
      </c>
      <c r="Y199" s="2" t="s">
        <v>188</v>
      </c>
      <c r="Z199" s="2" t="s">
        <v>600</v>
      </c>
      <c r="AA199" s="2" t="s">
        <v>1009</v>
      </c>
      <c r="AB199" s="2" t="s">
        <v>477</v>
      </c>
    </row>
    <row r="200" spans="2:28">
      <c r="X200" s="2" t="s">
        <v>2408</v>
      </c>
      <c r="Y200" s="2" t="s">
        <v>194</v>
      </c>
      <c r="Z200" s="2" t="s">
        <v>600</v>
      </c>
      <c r="AA200" s="2" t="s">
        <v>1011</v>
      </c>
      <c r="AB200" s="2" t="s">
        <v>479</v>
      </c>
    </row>
    <row r="201" spans="2:28">
      <c r="B201" s="1"/>
      <c r="X201" s="2" t="s">
        <v>1109</v>
      </c>
      <c r="Y201" s="2" t="s">
        <v>1110</v>
      </c>
      <c r="Z201" s="2" t="s">
        <v>600</v>
      </c>
      <c r="AA201" s="2" t="s">
        <v>1012</v>
      </c>
      <c r="AB201" s="2" t="s">
        <v>1013</v>
      </c>
    </row>
    <row r="202" spans="2:28">
      <c r="B202" s="1"/>
      <c r="X202" s="2" t="s">
        <v>2864</v>
      </c>
      <c r="Y202" s="2" t="s">
        <v>192</v>
      </c>
      <c r="AA202" s="2" t="s">
        <v>1014</v>
      </c>
      <c r="AB202" s="2" t="s">
        <v>1015</v>
      </c>
    </row>
    <row r="203" spans="2:28">
      <c r="X203" s="2" t="s">
        <v>2076</v>
      </c>
      <c r="Y203" s="2" t="s">
        <v>193</v>
      </c>
      <c r="AA203" s="2" t="s">
        <v>1017</v>
      </c>
      <c r="AB203" s="2" t="s">
        <v>1018</v>
      </c>
    </row>
    <row r="204" spans="2:28">
      <c r="X204" s="2" t="s">
        <v>2865</v>
      </c>
      <c r="Y204" s="2" t="s">
        <v>997</v>
      </c>
      <c r="AA204" s="2" t="s">
        <v>1020</v>
      </c>
      <c r="AB204" s="2" t="s">
        <v>392</v>
      </c>
    </row>
    <row r="205" spans="2:28">
      <c r="B205" s="5"/>
      <c r="X205" s="2" t="s">
        <v>2411</v>
      </c>
      <c r="Y205" s="2" t="s">
        <v>195</v>
      </c>
      <c r="Z205" s="2" t="s">
        <v>600</v>
      </c>
      <c r="AA205" s="2" t="s">
        <v>1022</v>
      </c>
      <c r="AB205" s="2" t="s">
        <v>1023</v>
      </c>
    </row>
    <row r="206" spans="2:28">
      <c r="X206" s="2" t="s">
        <v>2866</v>
      </c>
      <c r="Y206" s="2" t="s">
        <v>1000</v>
      </c>
      <c r="AA206" s="2" t="s">
        <v>1025</v>
      </c>
      <c r="AB206" s="2" t="s">
        <v>480</v>
      </c>
    </row>
    <row r="207" spans="2:28">
      <c r="X207" s="2" t="s">
        <v>2374</v>
      </c>
      <c r="Y207" s="2" t="s">
        <v>1002</v>
      </c>
      <c r="Z207" s="2" t="s">
        <v>600</v>
      </c>
    </row>
    <row r="208" spans="2:28">
      <c r="X208" s="2" t="s">
        <v>2406</v>
      </c>
      <c r="Y208" s="2" t="s">
        <v>1004</v>
      </c>
    </row>
    <row r="209" spans="2:26">
      <c r="B209" s="5"/>
      <c r="X209" s="2" t="s">
        <v>2867</v>
      </c>
      <c r="Y209" s="2" t="s">
        <v>1006</v>
      </c>
    </row>
    <row r="210" spans="2:26">
      <c r="X210" s="2" t="s">
        <v>1081</v>
      </c>
      <c r="Y210" s="2" t="s">
        <v>1082</v>
      </c>
    </row>
    <row r="211" spans="2:26">
      <c r="X211" s="2" t="s">
        <v>2868</v>
      </c>
      <c r="Y211" s="2" t="s">
        <v>161</v>
      </c>
    </row>
    <row r="212" spans="2:26">
      <c r="X212" s="2" t="s">
        <v>2399</v>
      </c>
      <c r="Y212" s="2" t="s">
        <v>1010</v>
      </c>
    </row>
    <row r="213" spans="2:26">
      <c r="X213" s="2" t="s">
        <v>1104</v>
      </c>
      <c r="Y213" s="2" t="s">
        <v>1105</v>
      </c>
      <c r="Z213" s="2" t="s">
        <v>600</v>
      </c>
    </row>
    <row r="214" spans="2:26">
      <c r="X214" s="2" t="s">
        <v>2405</v>
      </c>
      <c r="Y214" s="2" t="s">
        <v>189</v>
      </c>
      <c r="Z214" s="2" t="s">
        <v>600</v>
      </c>
    </row>
    <row r="215" spans="2:26">
      <c r="X215" s="2" t="s">
        <v>2869</v>
      </c>
      <c r="Y215" s="2" t="s">
        <v>166</v>
      </c>
    </row>
    <row r="216" spans="2:26">
      <c r="X216" s="2" t="s">
        <v>2870</v>
      </c>
      <c r="Y216" s="2" t="s">
        <v>1016</v>
      </c>
      <c r="Z216" s="2" t="s">
        <v>600</v>
      </c>
    </row>
    <row r="217" spans="2:26">
      <c r="X217" s="2" t="s">
        <v>2412</v>
      </c>
      <c r="Y217" s="2" t="s">
        <v>1019</v>
      </c>
      <c r="Z217" s="2" t="s">
        <v>600</v>
      </c>
    </row>
    <row r="218" spans="2:26">
      <c r="X218" s="2" t="s">
        <v>2407</v>
      </c>
      <c r="Y218" s="2" t="s">
        <v>1021</v>
      </c>
    </row>
    <row r="219" spans="2:26">
      <c r="N219" s="1"/>
      <c r="X219" s="2" t="s">
        <v>1037</v>
      </c>
      <c r="Y219" s="2" t="s">
        <v>1038</v>
      </c>
    </row>
    <row r="220" spans="2:26">
      <c r="N220" s="1"/>
      <c r="X220" s="2" t="s">
        <v>1035</v>
      </c>
      <c r="Y220" s="2" t="s">
        <v>1036</v>
      </c>
      <c r="Z220" s="2" t="s">
        <v>600</v>
      </c>
    </row>
    <row r="221" spans="2:26">
      <c r="N221" s="1"/>
      <c r="X221" s="2" t="s">
        <v>1047</v>
      </c>
      <c r="Y221" s="2" t="s">
        <v>1048</v>
      </c>
      <c r="Z221" s="2" t="s">
        <v>600</v>
      </c>
    </row>
    <row r="222" spans="2:26">
      <c r="N222" s="1"/>
      <c r="X222" s="2" t="s">
        <v>1061</v>
      </c>
      <c r="Y222" s="2" t="s">
        <v>1062</v>
      </c>
    </row>
    <row r="223" spans="2:26">
      <c r="N223" s="1"/>
      <c r="X223" s="2" t="s">
        <v>1063</v>
      </c>
      <c r="Y223" s="2" t="s">
        <v>1064</v>
      </c>
      <c r="Z223" s="2" t="s">
        <v>600</v>
      </c>
    </row>
    <row r="224" spans="2:26">
      <c r="N224" s="1"/>
      <c r="X224" s="2" t="s">
        <v>1045</v>
      </c>
      <c r="Y224" s="2" t="s">
        <v>1046</v>
      </c>
      <c r="Z224" s="2" t="s">
        <v>600</v>
      </c>
    </row>
    <row r="225" spans="2:26">
      <c r="N225" s="1"/>
      <c r="X225" s="2" t="s">
        <v>1044</v>
      </c>
      <c r="Y225" s="2" t="s">
        <v>201</v>
      </c>
      <c r="Z225" s="2" t="s">
        <v>600</v>
      </c>
    </row>
    <row r="226" spans="2:26">
      <c r="N226" s="1"/>
      <c r="X226" s="2" t="s">
        <v>1049</v>
      </c>
      <c r="Y226" s="2" t="s">
        <v>203</v>
      </c>
    </row>
    <row r="227" spans="2:26">
      <c r="N227" s="1"/>
      <c r="X227" s="2" t="s">
        <v>1055</v>
      </c>
      <c r="Y227" s="2" t="s">
        <v>205</v>
      </c>
      <c r="Z227" s="2" t="s">
        <v>600</v>
      </c>
    </row>
    <row r="228" spans="2:26">
      <c r="X228" s="2" t="s">
        <v>1058</v>
      </c>
      <c r="Y228" s="2" t="s">
        <v>208</v>
      </c>
      <c r="Z228" s="2" t="s">
        <v>600</v>
      </c>
    </row>
    <row r="229" spans="2:26">
      <c r="X229" s="2" t="s">
        <v>1041</v>
      </c>
      <c r="Y229" s="2" t="s">
        <v>1042</v>
      </c>
      <c r="Z229" s="2" t="s">
        <v>600</v>
      </c>
    </row>
    <row r="230" spans="2:26">
      <c r="X230" s="2" t="s">
        <v>2871</v>
      </c>
      <c r="Y230" s="2" t="s">
        <v>1024</v>
      </c>
    </row>
    <row r="231" spans="2:26">
      <c r="X231" s="2" t="s">
        <v>1053</v>
      </c>
      <c r="Y231" s="2" t="s">
        <v>1054</v>
      </c>
      <c r="Z231" s="2" t="s">
        <v>600</v>
      </c>
    </row>
    <row r="232" spans="2:26">
      <c r="X232" s="2" t="s">
        <v>1057</v>
      </c>
      <c r="Y232" s="2" t="s">
        <v>207</v>
      </c>
      <c r="Z232" s="2" t="s">
        <v>600</v>
      </c>
    </row>
    <row r="233" spans="2:26">
      <c r="X233" s="2" t="s">
        <v>1051</v>
      </c>
      <c r="Y233" s="2" t="s">
        <v>1052</v>
      </c>
      <c r="Z233" s="2" t="s">
        <v>600</v>
      </c>
    </row>
    <row r="234" spans="2:26">
      <c r="X234" s="2" t="s">
        <v>1039</v>
      </c>
      <c r="Y234" s="2" t="s">
        <v>1040</v>
      </c>
    </row>
    <row r="235" spans="2:26">
      <c r="X235" s="2" t="s">
        <v>1059</v>
      </c>
      <c r="Y235" s="2" t="s">
        <v>1060</v>
      </c>
      <c r="Z235" s="2" t="s">
        <v>600</v>
      </c>
    </row>
    <row r="236" spans="2:26">
      <c r="B236" s="5"/>
      <c r="X236" s="2" t="s">
        <v>1067</v>
      </c>
      <c r="Y236" s="2" t="s">
        <v>1068</v>
      </c>
      <c r="Z236" s="2" t="s">
        <v>600</v>
      </c>
    </row>
    <row r="237" spans="2:26">
      <c r="X237" s="2" t="s">
        <v>1065</v>
      </c>
      <c r="Y237" s="2" t="s">
        <v>1066</v>
      </c>
      <c r="Z237" s="2" t="s">
        <v>600</v>
      </c>
    </row>
    <row r="238" spans="2:26">
      <c r="X238" s="2" t="s">
        <v>2087</v>
      </c>
      <c r="Y238" s="2" t="s">
        <v>151</v>
      </c>
    </row>
    <row r="239" spans="2:26">
      <c r="X239" s="2" t="s">
        <v>1075</v>
      </c>
      <c r="Y239" s="2" t="s">
        <v>1076</v>
      </c>
    </row>
    <row r="240" spans="2:26">
      <c r="X240" s="2" t="s">
        <v>1073</v>
      </c>
      <c r="Y240" s="2" t="s">
        <v>1074</v>
      </c>
    </row>
    <row r="241" spans="2:26">
      <c r="X241" s="2" t="s">
        <v>1077</v>
      </c>
      <c r="Y241" s="2" t="s">
        <v>1078</v>
      </c>
      <c r="Z241" s="2" t="s">
        <v>600</v>
      </c>
    </row>
    <row r="242" spans="2:26">
      <c r="X242" s="2" t="s">
        <v>1090</v>
      </c>
      <c r="Y242" s="2" t="s">
        <v>1091</v>
      </c>
      <c r="Z242" s="2" t="s">
        <v>600</v>
      </c>
    </row>
    <row r="243" spans="2:26">
      <c r="B243" s="5"/>
      <c r="X243" s="2" t="s">
        <v>1079</v>
      </c>
      <c r="Y243" s="2" t="s">
        <v>1080</v>
      </c>
    </row>
    <row r="244" spans="2:26">
      <c r="X244" s="2" t="s">
        <v>1083</v>
      </c>
      <c r="Y244" s="2" t="s">
        <v>1084</v>
      </c>
      <c r="Z244" s="2" t="s">
        <v>600</v>
      </c>
    </row>
    <row r="245" spans="2:26">
      <c r="X245" s="2" t="s">
        <v>2872</v>
      </c>
      <c r="Y245" s="2" t="s">
        <v>1026</v>
      </c>
    </row>
    <row r="246" spans="2:26">
      <c r="X246" s="2" t="s">
        <v>2873</v>
      </c>
      <c r="Y246" s="2" t="s">
        <v>1027</v>
      </c>
    </row>
    <row r="247" spans="2:26">
      <c r="X247" s="2" t="s">
        <v>1071</v>
      </c>
      <c r="Y247" s="2" t="s">
        <v>1072</v>
      </c>
    </row>
    <row r="248" spans="2:26">
      <c r="X248" s="2" t="s">
        <v>1088</v>
      </c>
      <c r="Y248" s="2" t="s">
        <v>1089</v>
      </c>
      <c r="Z248" s="2" t="s">
        <v>600</v>
      </c>
    </row>
    <row r="249" spans="2:26">
      <c r="X249" s="2" t="s">
        <v>1092</v>
      </c>
      <c r="Y249" s="2" t="s">
        <v>214</v>
      </c>
    </row>
    <row r="250" spans="2:26">
      <c r="X250" s="2" t="s">
        <v>2874</v>
      </c>
      <c r="Y250" s="2" t="s">
        <v>1028</v>
      </c>
    </row>
    <row r="251" spans="2:26">
      <c r="X251" s="2" t="s">
        <v>2875</v>
      </c>
      <c r="Y251" s="2" t="s">
        <v>697</v>
      </c>
      <c r="Z251" s="2" t="s">
        <v>600</v>
      </c>
    </row>
    <row r="252" spans="2:26">
      <c r="X252" s="2" t="s">
        <v>2876</v>
      </c>
      <c r="Y252" s="2" t="s">
        <v>1029</v>
      </c>
    </row>
    <row r="253" spans="2:26">
      <c r="B253" s="5"/>
      <c r="X253" s="2" t="s">
        <v>1093</v>
      </c>
      <c r="Y253" s="2" t="s">
        <v>1094</v>
      </c>
    </row>
    <row r="254" spans="2:26">
      <c r="X254" s="2" t="s">
        <v>2877</v>
      </c>
      <c r="Y254" s="2" t="s">
        <v>1030</v>
      </c>
      <c r="Z254" s="2" t="s">
        <v>600</v>
      </c>
    </row>
    <row r="255" spans="2:26">
      <c r="X255" s="2" t="s">
        <v>2878</v>
      </c>
      <c r="Y255" s="2" t="s">
        <v>1031</v>
      </c>
    </row>
    <row r="261" spans="2:2">
      <c r="B261" s="5"/>
    </row>
    <row r="262" spans="2:2">
      <c r="B262" s="7"/>
    </row>
    <row r="263" spans="2:2">
      <c r="B263" s="7"/>
    </row>
    <row r="264" spans="2:2">
      <c r="B264" s="7"/>
    </row>
    <row r="265" spans="2:2">
      <c r="B265" s="7"/>
    </row>
    <row r="266" spans="2:2">
      <c r="B266" s="7"/>
    </row>
    <row r="271" spans="2:2">
      <c r="B271" s="5"/>
    </row>
    <row r="284" spans="1:2" ht="15.75" hidden="1" customHeight="1">
      <c r="A284" s="8" t="s">
        <v>499</v>
      </c>
      <c r="B284" s="8"/>
    </row>
    <row r="285" spans="1:2" ht="15.75" hidden="1" customHeight="1">
      <c r="A285" s="9" t="s">
        <v>41</v>
      </c>
      <c r="B285" s="9"/>
    </row>
    <row r="286" spans="1:2" ht="15.75" hidden="1" customHeight="1">
      <c r="A286" s="9" t="s">
        <v>40</v>
      </c>
      <c r="B286" s="9"/>
    </row>
    <row r="287" spans="1:2" ht="15.75" hidden="1" customHeight="1">
      <c r="A287" s="9" t="s">
        <v>39</v>
      </c>
      <c r="B287" s="9"/>
    </row>
    <row r="288" spans="1:2" ht="15.75" hidden="1" customHeight="1">
      <c r="A288" s="9" t="s">
        <v>38</v>
      </c>
      <c r="B288" s="9"/>
    </row>
    <row r="289" spans="1:7" ht="15.75" hidden="1" customHeight="1">
      <c r="A289" s="9" t="s">
        <v>37</v>
      </c>
      <c r="B289" s="9"/>
    </row>
    <row r="290" spans="1:7" ht="15.75" hidden="1" customHeight="1">
      <c r="A290" s="9" t="s">
        <v>36</v>
      </c>
      <c r="B290" s="9"/>
    </row>
    <row r="291" spans="1:7" ht="15.75" hidden="1" customHeight="1">
      <c r="A291" s="9" t="s">
        <v>35</v>
      </c>
      <c r="B291" s="9"/>
    </row>
    <row r="292" spans="1:7" ht="15.75" hidden="1" customHeight="1">
      <c r="A292" s="9" t="s">
        <v>34</v>
      </c>
      <c r="B292" s="9"/>
    </row>
    <row r="293" spans="1:7" ht="15.75" hidden="1" customHeight="1">
      <c r="A293" s="9" t="s">
        <v>33</v>
      </c>
      <c r="B293" s="9"/>
    </row>
    <row r="294" spans="1:7" ht="15.75" hidden="1" customHeight="1">
      <c r="A294" s="9" t="s">
        <v>32</v>
      </c>
      <c r="B294" s="9"/>
    </row>
    <row r="295" spans="1:7" ht="15.75" hidden="1" customHeight="1">
      <c r="A295" s="9" t="s">
        <v>31</v>
      </c>
      <c r="B295" s="9"/>
    </row>
    <row r="296" spans="1:7" ht="15.75" hidden="1" customHeight="1">
      <c r="A296" s="9" t="s">
        <v>30</v>
      </c>
      <c r="B296" s="9"/>
    </row>
    <row r="297" spans="1:7" ht="15.75" hidden="1" customHeight="1">
      <c r="A297" s="9" t="s">
        <v>29</v>
      </c>
      <c r="B297" s="9"/>
    </row>
    <row r="298" spans="1:7" ht="15.75" hidden="1" customHeight="1">
      <c r="A298" s="9" t="s">
        <v>28</v>
      </c>
      <c r="B298" s="9"/>
    </row>
    <row r="299" spans="1:7" ht="15.75" hidden="1" customHeight="1">
      <c r="A299" s="9" t="s">
        <v>26</v>
      </c>
      <c r="B299" s="9"/>
    </row>
    <row r="300" spans="1:7" ht="15.75" hidden="1" customHeight="1">
      <c r="A300" s="9" t="s">
        <v>27</v>
      </c>
      <c r="B300" s="9"/>
    </row>
    <row r="301" spans="1:7" ht="15.75" hidden="1" customHeight="1">
      <c r="A301" s="9" t="s">
        <v>310</v>
      </c>
      <c r="B301" s="9"/>
      <c r="C301" s="20"/>
      <c r="D301" s="20"/>
      <c r="E301" s="20"/>
      <c r="F301" s="20"/>
      <c r="G301" s="20"/>
    </row>
    <row r="302" spans="1:7" ht="15.75" hidden="1" customHeight="1">
      <c r="A302" s="9" t="s">
        <v>311</v>
      </c>
      <c r="B302" s="9"/>
      <c r="C302" s="20"/>
      <c r="D302" s="20"/>
      <c r="E302" s="20"/>
      <c r="F302" s="20"/>
      <c r="G302" s="20"/>
    </row>
    <row r="303" spans="1:7" ht="15.75" hidden="1" customHeight="1">
      <c r="A303" s="9" t="s">
        <v>312</v>
      </c>
      <c r="B303" s="9"/>
      <c r="C303" s="20"/>
      <c r="D303" s="20"/>
      <c r="E303" s="20"/>
      <c r="F303" s="20"/>
      <c r="G303" s="20"/>
    </row>
    <row r="304" spans="1:7" ht="15.75" hidden="1" customHeight="1">
      <c r="A304" s="9" t="s">
        <v>313</v>
      </c>
      <c r="B304" s="9"/>
      <c r="C304" s="20"/>
      <c r="D304" s="20"/>
      <c r="E304" s="20"/>
      <c r="F304" s="20"/>
      <c r="G304" s="20"/>
    </row>
    <row r="305" spans="2:2">
      <c r="B305" s="5"/>
    </row>
    <row r="310" spans="2:2">
      <c r="B310" s="5"/>
    </row>
    <row r="481" spans="25:27">
      <c r="Y481" s="2" t="s">
        <v>1033</v>
      </c>
      <c r="AA481" s="2" t="s">
        <v>1032</v>
      </c>
    </row>
    <row r="482" spans="25:27">
      <c r="Y482" s="2" t="s">
        <v>1035</v>
      </c>
      <c r="AA482" s="2" t="s">
        <v>1034</v>
      </c>
    </row>
    <row r="483" spans="25:27">
      <c r="Y483" s="2" t="s">
        <v>1037</v>
      </c>
      <c r="AA483" s="2" t="s">
        <v>1036</v>
      </c>
    </row>
    <row r="484" spans="25:27">
      <c r="Y484" s="2" t="s">
        <v>1039</v>
      </c>
      <c r="AA484" s="2" t="s">
        <v>1038</v>
      </c>
    </row>
    <row r="485" spans="25:27">
      <c r="Y485" s="2" t="s">
        <v>1041</v>
      </c>
      <c r="AA485" s="2" t="s">
        <v>1040</v>
      </c>
    </row>
    <row r="486" spans="25:27">
      <c r="Y486" s="2" t="s">
        <v>1043</v>
      </c>
      <c r="AA486" s="2" t="s">
        <v>1042</v>
      </c>
    </row>
    <row r="487" spans="25:27">
      <c r="Y487" s="2" t="s">
        <v>1044</v>
      </c>
      <c r="AA487" s="2" t="s">
        <v>200</v>
      </c>
    </row>
    <row r="488" spans="25:27">
      <c r="Y488" s="2" t="s">
        <v>1045</v>
      </c>
      <c r="AA488" s="2" t="s">
        <v>201</v>
      </c>
    </row>
    <row r="489" spans="25:27">
      <c r="Y489" s="2" t="s">
        <v>1047</v>
      </c>
      <c r="AA489" s="2" t="s">
        <v>1046</v>
      </c>
    </row>
    <row r="490" spans="25:27">
      <c r="Y490" s="2" t="s">
        <v>1049</v>
      </c>
      <c r="AA490" s="2" t="s">
        <v>1048</v>
      </c>
    </row>
    <row r="491" spans="25:27">
      <c r="Y491" s="2" t="s">
        <v>1050</v>
      </c>
      <c r="AA491" s="2" t="s">
        <v>203</v>
      </c>
    </row>
    <row r="492" spans="25:27">
      <c r="Y492" s="2" t="s">
        <v>1051</v>
      </c>
      <c r="AA492" s="2" t="s">
        <v>204</v>
      </c>
    </row>
    <row r="493" spans="25:27">
      <c r="Y493" s="2" t="s">
        <v>1053</v>
      </c>
      <c r="AA493" s="2" t="s">
        <v>1052</v>
      </c>
    </row>
    <row r="494" spans="25:27">
      <c r="Y494" s="2" t="s">
        <v>1055</v>
      </c>
      <c r="AA494" s="2" t="s">
        <v>1054</v>
      </c>
    </row>
    <row r="495" spans="25:27">
      <c r="Y495" s="2" t="s">
        <v>1056</v>
      </c>
      <c r="AA495" s="2" t="s">
        <v>205</v>
      </c>
    </row>
    <row r="496" spans="25:27">
      <c r="Y496" s="2" t="s">
        <v>1057</v>
      </c>
      <c r="AA496" s="2" t="s">
        <v>206</v>
      </c>
    </row>
    <row r="497" spans="25:27">
      <c r="Y497" s="2" t="s">
        <v>1058</v>
      </c>
      <c r="AA497" s="2" t="s">
        <v>207</v>
      </c>
    </row>
    <row r="498" spans="25:27">
      <c r="Y498" s="2" t="s">
        <v>1059</v>
      </c>
      <c r="AA498" s="2" t="s">
        <v>208</v>
      </c>
    </row>
    <row r="499" spans="25:27">
      <c r="Y499" s="2" t="s">
        <v>1061</v>
      </c>
      <c r="AA499" s="2" t="s">
        <v>1060</v>
      </c>
    </row>
    <row r="500" spans="25:27">
      <c r="Y500" s="2" t="s">
        <v>1063</v>
      </c>
      <c r="AA500" s="2" t="s">
        <v>1062</v>
      </c>
    </row>
    <row r="501" spans="25:27">
      <c r="Y501" s="2" t="s">
        <v>1065</v>
      </c>
      <c r="AA501" s="2" t="s">
        <v>1064</v>
      </c>
    </row>
    <row r="502" spans="25:27">
      <c r="Y502" s="2" t="s">
        <v>1067</v>
      </c>
      <c r="AA502" s="2" t="s">
        <v>1066</v>
      </c>
    </row>
    <row r="503" spans="25:27">
      <c r="Y503" s="2" t="s">
        <v>1069</v>
      </c>
      <c r="AA503" s="2" t="s">
        <v>1068</v>
      </c>
    </row>
    <row r="504" spans="25:27">
      <c r="Y504" s="2" t="s">
        <v>1071</v>
      </c>
      <c r="AA504" s="2" t="s">
        <v>1070</v>
      </c>
    </row>
    <row r="505" spans="25:27">
      <c r="Y505" s="2" t="s">
        <v>1073</v>
      </c>
      <c r="AA505" s="2" t="s">
        <v>1072</v>
      </c>
    </row>
    <row r="506" spans="25:27">
      <c r="Y506" s="2" t="s">
        <v>1075</v>
      </c>
      <c r="AA506" s="2" t="s">
        <v>1074</v>
      </c>
    </row>
    <row r="507" spans="25:27">
      <c r="Y507" s="2" t="s">
        <v>1077</v>
      </c>
      <c r="AA507" s="2" t="s">
        <v>1076</v>
      </c>
    </row>
    <row r="508" spans="25:27">
      <c r="Y508" s="2" t="s">
        <v>1079</v>
      </c>
      <c r="AA508" s="2" t="s">
        <v>1078</v>
      </c>
    </row>
    <row r="509" spans="25:27">
      <c r="Y509" s="2" t="s">
        <v>1081</v>
      </c>
      <c r="AA509" s="2" t="s">
        <v>1080</v>
      </c>
    </row>
    <row r="510" spans="25:27">
      <c r="Y510" s="2" t="s">
        <v>1083</v>
      </c>
      <c r="AA510" s="2" t="s">
        <v>1082</v>
      </c>
    </row>
    <row r="511" spans="25:27">
      <c r="Y511" s="2" t="s">
        <v>1085</v>
      </c>
      <c r="AA511" s="2" t="s">
        <v>1084</v>
      </c>
    </row>
    <row r="512" spans="25:27">
      <c r="Y512" s="2" t="s">
        <v>1087</v>
      </c>
      <c r="AA512" s="2" t="s">
        <v>1086</v>
      </c>
    </row>
    <row r="513" spans="25:27">
      <c r="Y513" s="2" t="s">
        <v>1088</v>
      </c>
      <c r="AA513" s="2" t="s">
        <v>211</v>
      </c>
    </row>
    <row r="514" spans="25:27">
      <c r="Y514" s="2" t="s">
        <v>1090</v>
      </c>
      <c r="AA514" s="2" t="s">
        <v>1089</v>
      </c>
    </row>
    <row r="515" spans="25:27">
      <c r="Y515" s="2" t="s">
        <v>1092</v>
      </c>
      <c r="AA515" s="2" t="s">
        <v>1091</v>
      </c>
    </row>
    <row r="516" spans="25:27">
      <c r="Y516" s="2" t="s">
        <v>1093</v>
      </c>
      <c r="AA516" s="2" t="s">
        <v>214</v>
      </c>
    </row>
    <row r="517" spans="25:27">
      <c r="Y517" s="2" t="s">
        <v>1095</v>
      </c>
      <c r="AA517" s="2" t="s">
        <v>1094</v>
      </c>
    </row>
    <row r="518" spans="25:27">
      <c r="AA518" s="2" t="s">
        <v>1096</v>
      </c>
    </row>
    <row r="519" spans="25:27">
      <c r="Y519" s="2" t="s">
        <v>1098</v>
      </c>
      <c r="AA519" s="2" t="s">
        <v>1097</v>
      </c>
    </row>
    <row r="520" spans="25:27">
      <c r="Y520" s="2" t="s">
        <v>1100</v>
      </c>
      <c r="AA520" s="2" t="s">
        <v>1099</v>
      </c>
    </row>
    <row r="521" spans="25:27">
      <c r="Y521" s="2" t="s">
        <v>1102</v>
      </c>
      <c r="AA521" s="2" t="s">
        <v>1101</v>
      </c>
    </row>
    <row r="522" spans="25:27">
      <c r="Y522" s="2" t="s">
        <v>1104</v>
      </c>
      <c r="AA522" s="2" t="s">
        <v>1103</v>
      </c>
    </row>
    <row r="523" spans="25:27">
      <c r="Y523" s="2" t="s">
        <v>1106</v>
      </c>
      <c r="AA523" s="2" t="s">
        <v>1105</v>
      </c>
    </row>
    <row r="524" spans="25:27">
      <c r="AA524" s="2" t="s">
        <v>1107</v>
      </c>
    </row>
    <row r="525" spans="25:27">
      <c r="Y525" s="2" t="s">
        <v>1109</v>
      </c>
      <c r="AA525" s="2" t="s">
        <v>1108</v>
      </c>
    </row>
    <row r="526" spans="25:27">
      <c r="AA526" s="2" t="s">
        <v>1110</v>
      </c>
    </row>
  </sheetData>
  <sortState xmlns:xlrd2="http://schemas.microsoft.com/office/spreadsheetml/2017/richdata2" ref="X3:Z255">
    <sortCondition ref="X3:X255"/>
  </sortState>
  <mergeCells count="16">
    <mergeCell ref="C1:D1"/>
    <mergeCell ref="E1:F1"/>
    <mergeCell ref="N1:O1"/>
    <mergeCell ref="P1:Q1"/>
    <mergeCell ref="T1:U1"/>
    <mergeCell ref="H1:I1"/>
    <mergeCell ref="J1:K1"/>
    <mergeCell ref="L1:M1"/>
    <mergeCell ref="AS1:AT1"/>
    <mergeCell ref="V1:W1"/>
    <mergeCell ref="AO1:AP1"/>
    <mergeCell ref="AQ1:AR1"/>
    <mergeCell ref="AG1:AH1"/>
    <mergeCell ref="AA1:AB1"/>
    <mergeCell ref="AC1:AD1"/>
    <mergeCell ref="AE1:AF1"/>
  </mergeCells>
  <conditionalFormatting sqref="B23:C23">
    <cfRule type="expression" priority="3">
      <formula>$D$19=$AN$3</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D101112E-7481-4585-9D20-3D982AA87004}">
            <xm:f>'C:\ZDW-KOE\ZDOS\Org, IT &amp; Support\Artikelpass\AP\[2018-08-13_REWE_Group_Artikeldatenblatt_V08-2018_DE.xlsx]Artikeldatenblatt'!#REF!=#REF!</xm:f>
            <x14:dxf/>
          </x14:cfRule>
          <xm:sqref>B63:B65</xm:sqref>
        </x14:conditionalFormatting>
        <x14:conditionalFormatting xmlns:xm="http://schemas.microsoft.com/office/excel/2006/main">
          <x14:cfRule type="expression" priority="2" id="{2E63264A-B156-435F-89D5-D084A843A1B4}">
            <xm:f>Artikeldatenblatt!$D$20=$AN$6</xm:f>
            <x14:dxf/>
          </x14:cfRule>
          <xm:sqref>A27</xm:sqref>
        </x14:conditionalFormatting>
        <x14:conditionalFormatting xmlns:xm="http://schemas.microsoft.com/office/excel/2006/main">
          <x14:cfRule type="expression" priority="1" id="{6286402B-9185-4273-AF6B-B1F683BDBA8B}">
            <xm:f>OR(Artikeldatenblatt!$B$190="",Artikeldatenblatt!$B$190=$E$2)</xm:f>
            <x14:dxf/>
          </x14:cfRule>
          <xm:sqref>B163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26"/>
  <sheetViews>
    <sheetView workbookViewId="0">
      <selection activeCell="A3" sqref="A3"/>
    </sheetView>
  </sheetViews>
  <sheetFormatPr defaultRowHeight="15"/>
  <cols>
    <col min="1" max="1" width="13.875" style="14" customWidth="1"/>
    <col min="2" max="2" width="9" style="14"/>
    <col min="3" max="3" width="19.125" style="14" bestFit="1" customWidth="1"/>
    <col min="4" max="4" width="40.5" style="14" bestFit="1" customWidth="1"/>
    <col min="5" max="5" width="24.625" style="14" bestFit="1" customWidth="1"/>
    <col min="6" max="6" width="23" style="14" bestFit="1" customWidth="1"/>
    <col min="7" max="8" width="13.5" style="14" bestFit="1" customWidth="1"/>
    <col min="9" max="9" width="14.75" style="14" bestFit="1" customWidth="1"/>
    <col min="10" max="10" width="18.25" style="14" bestFit="1" customWidth="1"/>
    <col min="11" max="11" width="13.5" style="14" bestFit="1" customWidth="1"/>
    <col min="12" max="12" width="5.625" style="14" bestFit="1" customWidth="1"/>
    <col min="13" max="13" width="13.5" style="14" bestFit="1" customWidth="1"/>
    <col min="14" max="14" width="5.25" style="14" bestFit="1" customWidth="1"/>
    <col min="15" max="15" width="21.25" style="14" bestFit="1" customWidth="1"/>
    <col min="16" max="16" width="13.5" style="14" bestFit="1" customWidth="1"/>
    <col min="17" max="19" width="9" style="14" customWidth="1"/>
    <col min="20" max="20" width="15.75" style="14" bestFit="1" customWidth="1"/>
    <col min="21" max="21" width="30.25" style="14" bestFit="1" customWidth="1"/>
    <col min="22" max="25" width="9" style="14"/>
    <col min="26" max="26" width="23.375" style="14" bestFit="1" customWidth="1"/>
    <col min="27" max="27" width="16.625" style="14" customWidth="1"/>
    <col min="28" max="28" width="11" style="14" bestFit="1" customWidth="1"/>
    <col min="29" max="29" width="21.25" style="14" bestFit="1" customWidth="1"/>
    <col min="30" max="30" width="22.5" style="14" customWidth="1"/>
    <col min="31" max="33" width="9" style="14"/>
    <col min="34" max="34" width="18.875" style="14" bestFit="1" customWidth="1"/>
    <col min="35" max="16384" width="9" style="14"/>
  </cols>
  <sheetData>
    <row r="1" spans="1:36" ht="26.25">
      <c r="A1" s="1420" t="s">
        <v>1357</v>
      </c>
      <c r="B1" s="1420"/>
      <c r="C1" s="1420"/>
      <c r="D1" s="1420"/>
      <c r="E1" s="1420"/>
      <c r="F1" s="1420"/>
      <c r="G1" s="1420"/>
      <c r="H1" s="1420"/>
      <c r="I1" s="1420"/>
      <c r="J1" s="1420"/>
      <c r="K1" s="1420"/>
      <c r="L1" s="1420"/>
      <c r="M1" s="1420"/>
      <c r="N1" s="1420"/>
      <c r="O1" s="1420"/>
      <c r="P1" s="1420"/>
      <c r="Q1" s="1420"/>
      <c r="R1" s="1420"/>
      <c r="T1" s="1420" t="s">
        <v>1358</v>
      </c>
      <c r="U1" s="1420"/>
      <c r="V1" s="1420"/>
      <c r="W1" s="1420"/>
      <c r="X1" s="1420"/>
      <c r="Z1" s="1420" t="s">
        <v>1369</v>
      </c>
      <c r="AA1" s="1420"/>
      <c r="AB1" s="1420"/>
      <c r="AC1" s="1420"/>
      <c r="AD1" s="1420"/>
      <c r="AE1" s="1420"/>
      <c r="AF1" s="1420"/>
      <c r="AH1" s="1420" t="s">
        <v>1265</v>
      </c>
      <c r="AI1" s="1420"/>
      <c r="AJ1" s="1420"/>
    </row>
    <row r="2" spans="1:36" s="57" customFormat="1">
      <c r="A2" s="55" t="s">
        <v>1321</v>
      </c>
      <c r="B2" s="55" t="s">
        <v>1322</v>
      </c>
      <c r="C2" s="55" t="s">
        <v>1256</v>
      </c>
      <c r="D2" s="55" t="s">
        <v>1261</v>
      </c>
      <c r="E2" s="55" t="s">
        <v>1266</v>
      </c>
      <c r="F2" s="55" t="s">
        <v>1467</v>
      </c>
      <c r="G2" s="55" t="s">
        <v>91</v>
      </c>
      <c r="H2" s="55" t="s">
        <v>1356</v>
      </c>
      <c r="I2" s="55" t="s">
        <v>1351</v>
      </c>
      <c r="J2" s="55" t="s">
        <v>1427</v>
      </c>
      <c r="K2" s="55" t="s">
        <v>1353</v>
      </c>
      <c r="L2" s="1421" t="s">
        <v>1254</v>
      </c>
      <c r="M2" s="1421"/>
      <c r="N2" s="1421"/>
      <c r="O2" s="1421"/>
      <c r="P2" s="55" t="s">
        <v>1462</v>
      </c>
      <c r="Q2" s="55"/>
      <c r="R2" s="56"/>
      <c r="T2" s="55" t="s">
        <v>1284</v>
      </c>
      <c r="U2" s="55" t="s">
        <v>1281</v>
      </c>
      <c r="Z2" s="1422" t="s">
        <v>1371</v>
      </c>
      <c r="AA2" s="1422"/>
      <c r="AB2" s="55" t="s">
        <v>1295</v>
      </c>
      <c r="AC2" s="1422" t="s">
        <v>1384</v>
      </c>
      <c r="AD2" s="1422"/>
      <c r="AH2" s="55" t="s">
        <v>1370</v>
      </c>
    </row>
    <row r="3" spans="1:36">
      <c r="A3" s="14" t="s">
        <v>305</v>
      </c>
      <c r="B3" s="14" t="s">
        <v>0</v>
      </c>
      <c r="C3" s="59" t="s">
        <v>305</v>
      </c>
      <c r="D3" s="59" t="s">
        <v>305</v>
      </c>
      <c r="E3" s="59" t="s">
        <v>305</v>
      </c>
      <c r="F3" s="59" t="s">
        <v>305</v>
      </c>
      <c r="G3" s="59" t="s">
        <v>305</v>
      </c>
      <c r="H3" s="59" t="s">
        <v>305</v>
      </c>
      <c r="I3" s="59" t="s">
        <v>476</v>
      </c>
      <c r="J3" s="59" t="s">
        <v>305</v>
      </c>
      <c r="K3" s="59" t="s">
        <v>305</v>
      </c>
      <c r="L3" s="63"/>
      <c r="M3" s="59" t="s">
        <v>305</v>
      </c>
      <c r="N3" s="65" t="s">
        <v>1424</v>
      </c>
      <c r="O3" s="66"/>
      <c r="P3" s="59" t="s">
        <v>305</v>
      </c>
      <c r="Q3" s="66"/>
      <c r="T3" s="66" t="s">
        <v>305</v>
      </c>
      <c r="U3" s="66" t="s">
        <v>305</v>
      </c>
      <c r="Z3" s="14" t="s">
        <v>305</v>
      </c>
      <c r="AA3" s="14" t="s">
        <v>305</v>
      </c>
      <c r="AB3" s="14" t="s">
        <v>305</v>
      </c>
      <c r="AC3" s="14" t="s">
        <v>305</v>
      </c>
      <c r="AD3" s="14" t="s">
        <v>305</v>
      </c>
      <c r="AH3" s="14" t="s">
        <v>305</v>
      </c>
    </row>
    <row r="4" spans="1:36">
      <c r="A4" s="14" t="s">
        <v>0</v>
      </c>
      <c r="B4" s="14" t="s">
        <v>1</v>
      </c>
      <c r="C4" s="14" t="s">
        <v>1465</v>
      </c>
      <c r="D4" s="58" t="s">
        <v>1488</v>
      </c>
      <c r="E4" s="59" t="s">
        <v>1323</v>
      </c>
      <c r="F4" s="60" t="s">
        <v>718</v>
      </c>
      <c r="G4" s="59" t="s">
        <v>1340</v>
      </c>
      <c r="H4" s="59" t="s">
        <v>1343</v>
      </c>
      <c r="I4" s="59" t="s">
        <v>1352</v>
      </c>
      <c r="J4" s="59" t="s">
        <v>1428</v>
      </c>
      <c r="K4" s="59" t="s">
        <v>1354</v>
      </c>
      <c r="L4" s="63" t="s">
        <v>1403</v>
      </c>
      <c r="M4" s="64">
        <v>6701</v>
      </c>
      <c r="N4" s="65">
        <v>94511</v>
      </c>
      <c r="O4" s="66" t="s">
        <v>1404</v>
      </c>
      <c r="P4" s="66" t="s">
        <v>1463</v>
      </c>
      <c r="Q4" s="66"/>
      <c r="T4" s="59" t="s">
        <v>1343</v>
      </c>
      <c r="U4" s="14" t="s">
        <v>1359</v>
      </c>
      <c r="Z4" s="14" t="s">
        <v>1560</v>
      </c>
      <c r="AA4" s="14" t="s">
        <v>1560</v>
      </c>
      <c r="AB4" s="14" t="s">
        <v>1372</v>
      </c>
      <c r="AC4" s="14" t="s">
        <v>1561</v>
      </c>
      <c r="AD4" s="14" t="s">
        <v>1561</v>
      </c>
      <c r="AH4" s="14" t="s">
        <v>1392</v>
      </c>
    </row>
    <row r="5" spans="1:36">
      <c r="A5" s="14" t="s">
        <v>1</v>
      </c>
      <c r="C5" s="14" t="s">
        <v>1466</v>
      </c>
      <c r="D5" s="58" t="s">
        <v>1262</v>
      </c>
      <c r="E5" s="59" t="s">
        <v>1324</v>
      </c>
      <c r="F5" s="59" t="s">
        <v>1338</v>
      </c>
      <c r="G5" s="59" t="s">
        <v>1341</v>
      </c>
      <c r="H5" s="59" t="s">
        <v>1344</v>
      </c>
      <c r="J5" s="59" t="s">
        <v>1429</v>
      </c>
      <c r="K5" s="59" t="s">
        <v>1355</v>
      </c>
      <c r="L5" s="63" t="s">
        <v>1403</v>
      </c>
      <c r="M5" s="64">
        <v>6702</v>
      </c>
      <c r="N5" s="65">
        <v>94512</v>
      </c>
      <c r="O5" s="66" t="s">
        <v>1405</v>
      </c>
      <c r="P5" s="66" t="s">
        <v>1464</v>
      </c>
      <c r="Q5" s="66"/>
      <c r="T5" s="59" t="s">
        <v>1344</v>
      </c>
      <c r="U5" s="14" t="s">
        <v>1360</v>
      </c>
      <c r="Z5" s="14" t="s">
        <v>1374</v>
      </c>
      <c r="AA5" s="14" t="s">
        <v>1374</v>
      </c>
      <c r="AB5" s="14" t="s">
        <v>1373</v>
      </c>
      <c r="AC5" s="14" t="s">
        <v>1385</v>
      </c>
      <c r="AD5" s="14" t="s">
        <v>1385</v>
      </c>
      <c r="AH5" s="14" t="s">
        <v>1393</v>
      </c>
    </row>
    <row r="6" spans="1:36">
      <c r="D6" s="58"/>
      <c r="E6" s="59" t="s">
        <v>1325</v>
      </c>
      <c r="F6" s="60" t="s">
        <v>1339</v>
      </c>
      <c r="G6" s="59" t="s">
        <v>1342</v>
      </c>
      <c r="H6" s="59" t="s">
        <v>1345</v>
      </c>
      <c r="J6" s="59" t="s">
        <v>1430</v>
      </c>
      <c r="L6" s="63" t="s">
        <v>1403</v>
      </c>
      <c r="M6" s="64">
        <v>6703</v>
      </c>
      <c r="N6" s="65">
        <v>94513</v>
      </c>
      <c r="O6" s="66" t="s">
        <v>1406</v>
      </c>
      <c r="P6" s="66"/>
      <c r="Q6" s="66"/>
      <c r="T6" s="59" t="s">
        <v>1345</v>
      </c>
      <c r="U6" s="14" t="s">
        <v>1342</v>
      </c>
      <c r="Z6" s="14" t="s">
        <v>1375</v>
      </c>
      <c r="AA6" s="14" t="s">
        <v>1375</v>
      </c>
      <c r="AC6" s="14" t="s">
        <v>1386</v>
      </c>
      <c r="AD6" s="14" t="s">
        <v>1386</v>
      </c>
      <c r="AH6" s="14" t="s">
        <v>1368</v>
      </c>
    </row>
    <row r="7" spans="1:36">
      <c r="D7" s="58"/>
      <c r="E7" s="59" t="s">
        <v>1326</v>
      </c>
      <c r="H7" s="59" t="s">
        <v>1346</v>
      </c>
      <c r="J7" s="59" t="s">
        <v>1431</v>
      </c>
      <c r="L7" s="63" t="s">
        <v>1403</v>
      </c>
      <c r="M7" s="64">
        <v>6710</v>
      </c>
      <c r="N7" s="65">
        <v>94514</v>
      </c>
      <c r="O7" s="66" t="s">
        <v>1407</v>
      </c>
      <c r="P7" s="66"/>
      <c r="Q7" s="66"/>
      <c r="T7" s="59" t="s">
        <v>1346</v>
      </c>
      <c r="U7" s="14" t="s">
        <v>1361</v>
      </c>
      <c r="Z7" s="14" t="s">
        <v>1376</v>
      </c>
      <c r="AA7" s="14" t="s">
        <v>1376</v>
      </c>
      <c r="AC7" s="14" t="s">
        <v>1387</v>
      </c>
      <c r="AD7" s="14" t="s">
        <v>1387</v>
      </c>
      <c r="AH7" s="14" t="s">
        <v>1394</v>
      </c>
    </row>
    <row r="8" spans="1:36">
      <c r="D8" s="58"/>
      <c r="E8" s="59" t="s">
        <v>1327</v>
      </c>
      <c r="H8" s="59" t="s">
        <v>1347</v>
      </c>
      <c r="J8" s="59" t="s">
        <v>1432</v>
      </c>
      <c r="L8" s="63" t="s">
        <v>1403</v>
      </c>
      <c r="M8" s="64">
        <v>6720</v>
      </c>
      <c r="N8" s="65">
        <v>94521</v>
      </c>
      <c r="O8" s="66" t="s">
        <v>1408</v>
      </c>
      <c r="P8" s="66"/>
      <c r="Q8" s="66"/>
      <c r="T8" s="59" t="s">
        <v>1347</v>
      </c>
      <c r="U8" s="14" t="s">
        <v>1362</v>
      </c>
      <c r="Z8" s="14" t="s">
        <v>1377</v>
      </c>
      <c r="AA8" s="14" t="s">
        <v>1377</v>
      </c>
      <c r="AC8" s="14" t="s">
        <v>1388</v>
      </c>
      <c r="AD8" s="14" t="s">
        <v>1388</v>
      </c>
      <c r="AH8" s="14" t="s">
        <v>1395</v>
      </c>
    </row>
    <row r="9" spans="1:36">
      <c r="D9" s="58"/>
      <c r="E9" s="59" t="s">
        <v>1328</v>
      </c>
      <c r="H9" s="59" t="s">
        <v>1348</v>
      </c>
      <c r="J9" s="59" t="s">
        <v>1433</v>
      </c>
      <c r="L9" s="63" t="s">
        <v>1403</v>
      </c>
      <c r="M9" s="64">
        <v>6730</v>
      </c>
      <c r="N9" s="65">
        <v>94515</v>
      </c>
      <c r="O9" s="66" t="s">
        <v>1409</v>
      </c>
      <c r="P9" s="66"/>
      <c r="Q9" s="66"/>
      <c r="T9" s="59" t="s">
        <v>1348</v>
      </c>
      <c r="U9" s="14" t="s">
        <v>1363</v>
      </c>
      <c r="Z9" s="14" t="s">
        <v>1378</v>
      </c>
      <c r="AA9" s="14" t="s">
        <v>1378</v>
      </c>
      <c r="AC9" s="14" t="s">
        <v>1389</v>
      </c>
      <c r="AD9" s="14" t="s">
        <v>1389</v>
      </c>
      <c r="AH9" s="14" t="s">
        <v>1396</v>
      </c>
    </row>
    <row r="10" spans="1:36">
      <c r="D10" s="58"/>
      <c r="E10" s="59" t="s">
        <v>1329</v>
      </c>
      <c r="H10" s="59" t="s">
        <v>1349</v>
      </c>
      <c r="J10" s="59" t="s">
        <v>1434</v>
      </c>
      <c r="L10" s="63" t="s">
        <v>1411</v>
      </c>
      <c r="M10" s="64">
        <v>7001</v>
      </c>
      <c r="N10" s="65">
        <v>94411</v>
      </c>
      <c r="O10" s="66" t="s">
        <v>1404</v>
      </c>
      <c r="P10" s="66"/>
      <c r="Q10" s="66"/>
      <c r="T10" s="59" t="s">
        <v>1349</v>
      </c>
      <c r="U10" s="14" t="s">
        <v>1364</v>
      </c>
      <c r="Z10" s="14" t="s">
        <v>1379</v>
      </c>
      <c r="AA10" s="14" t="s">
        <v>1379</v>
      </c>
      <c r="AC10" s="14" t="s">
        <v>1390</v>
      </c>
      <c r="AD10" s="14" t="s">
        <v>1390</v>
      </c>
      <c r="AH10" s="14" t="s">
        <v>1397</v>
      </c>
    </row>
    <row r="11" spans="1:36">
      <c r="D11" s="58"/>
      <c r="E11" s="59" t="s">
        <v>1330</v>
      </c>
      <c r="H11" s="59" t="s">
        <v>1350</v>
      </c>
      <c r="J11" s="59" t="s">
        <v>1435</v>
      </c>
      <c r="L11" s="63" t="s">
        <v>1411</v>
      </c>
      <c r="M11" s="64">
        <v>7002</v>
      </c>
      <c r="N11" s="65">
        <v>94412</v>
      </c>
      <c r="O11" s="66" t="s">
        <v>1405</v>
      </c>
      <c r="P11" s="66"/>
      <c r="Q11" s="66"/>
      <c r="T11" s="59" t="s">
        <v>1350</v>
      </c>
      <c r="U11" s="14" t="s">
        <v>1365</v>
      </c>
      <c r="Z11" s="14" t="s">
        <v>1380</v>
      </c>
      <c r="AA11" s="14" t="s">
        <v>1380</v>
      </c>
      <c r="AC11" s="14" t="s">
        <v>1391</v>
      </c>
      <c r="AD11" s="14" t="s">
        <v>1391</v>
      </c>
      <c r="AH11" s="14" t="s">
        <v>1398</v>
      </c>
    </row>
    <row r="12" spans="1:36">
      <c r="D12" s="58"/>
      <c r="E12" s="59" t="s">
        <v>1331</v>
      </c>
      <c r="L12" s="63" t="s">
        <v>1411</v>
      </c>
      <c r="M12" s="64">
        <v>7003</v>
      </c>
      <c r="N12" s="65">
        <v>94413</v>
      </c>
      <c r="O12" s="66" t="s">
        <v>1406</v>
      </c>
      <c r="P12" s="66"/>
      <c r="Q12" s="66"/>
      <c r="U12" s="14" t="s">
        <v>1366</v>
      </c>
      <c r="Z12" s="14" t="s">
        <v>1381</v>
      </c>
      <c r="AA12" s="14" t="s">
        <v>1381</v>
      </c>
      <c r="AH12" s="14" t="s">
        <v>1399</v>
      </c>
    </row>
    <row r="13" spans="1:36">
      <c r="D13" s="58"/>
      <c r="E13" s="59" t="s">
        <v>1332</v>
      </c>
      <c r="L13" s="63" t="s">
        <v>1411</v>
      </c>
      <c r="M13" s="64">
        <v>7004</v>
      </c>
      <c r="N13" s="65">
        <v>94415</v>
      </c>
      <c r="O13" s="66" t="s">
        <v>1412</v>
      </c>
      <c r="P13" s="66"/>
      <c r="Q13" s="66"/>
      <c r="U13" s="14" t="s">
        <v>1341</v>
      </c>
      <c r="Z13" s="14" t="s">
        <v>1382</v>
      </c>
      <c r="AA13" s="14" t="s">
        <v>1382</v>
      </c>
      <c r="AH13" s="14" t="s">
        <v>1400</v>
      </c>
    </row>
    <row r="14" spans="1:36">
      <c r="D14" s="58"/>
      <c r="E14" s="59" t="s">
        <v>1333</v>
      </c>
      <c r="L14" s="63" t="s">
        <v>1411</v>
      </c>
      <c r="M14" s="64">
        <v>7005</v>
      </c>
      <c r="N14" s="65">
        <v>94416</v>
      </c>
      <c r="O14" s="66" t="s">
        <v>1413</v>
      </c>
      <c r="P14" s="66"/>
      <c r="Q14" s="66"/>
      <c r="U14" s="14" t="s">
        <v>1367</v>
      </c>
      <c r="Z14" s="14" t="s">
        <v>1383</v>
      </c>
      <c r="AA14" s="14" t="s">
        <v>1383</v>
      </c>
      <c r="AH14" s="14" t="s">
        <v>1401</v>
      </c>
    </row>
    <row r="15" spans="1:36">
      <c r="E15" s="59" t="s">
        <v>1334</v>
      </c>
      <c r="L15" s="63" t="s">
        <v>1411</v>
      </c>
      <c r="M15" s="64">
        <v>7010</v>
      </c>
      <c r="N15" s="65">
        <v>94414</v>
      </c>
      <c r="O15" s="66" t="s">
        <v>1414</v>
      </c>
      <c r="P15" s="66"/>
      <c r="Q15" s="66"/>
      <c r="AH15" s="14" t="s">
        <v>1402</v>
      </c>
    </row>
    <row r="16" spans="1:36">
      <c r="E16" s="59" t="s">
        <v>1335</v>
      </c>
      <c r="L16" s="63" t="s">
        <v>1411</v>
      </c>
      <c r="M16" s="64">
        <v>7020</v>
      </c>
      <c r="N16" s="65">
        <v>94421</v>
      </c>
      <c r="O16" s="66" t="s">
        <v>1415</v>
      </c>
      <c r="P16" s="66"/>
      <c r="Q16" s="66"/>
    </row>
    <row r="17" spans="5:17">
      <c r="E17" s="59" t="s">
        <v>1336</v>
      </c>
      <c r="L17" s="63" t="s">
        <v>1411</v>
      </c>
      <c r="M17" s="64">
        <v>7021</v>
      </c>
      <c r="N17" s="65">
        <v>94422</v>
      </c>
      <c r="O17" s="66" t="s">
        <v>1416</v>
      </c>
      <c r="P17" s="66"/>
      <c r="Q17" s="66"/>
    </row>
    <row r="18" spans="5:17">
      <c r="E18" s="59" t="s">
        <v>1337</v>
      </c>
      <c r="L18" s="63" t="s">
        <v>1411</v>
      </c>
      <c r="M18" s="64">
        <v>7022</v>
      </c>
      <c r="N18" s="65">
        <v>94423</v>
      </c>
      <c r="O18" s="66" t="s">
        <v>1417</v>
      </c>
      <c r="P18" s="66"/>
      <c r="Q18" s="66"/>
    </row>
    <row r="19" spans="5:17">
      <c r="L19" s="40" t="s">
        <v>1424</v>
      </c>
      <c r="M19" s="67">
        <v>8002</v>
      </c>
      <c r="N19" s="40">
        <v>94721</v>
      </c>
      <c r="O19" s="40" t="s">
        <v>1423</v>
      </c>
      <c r="P19" s="66"/>
      <c r="Q19" s="66"/>
    </row>
    <row r="20" spans="5:17">
      <c r="L20" s="40" t="s">
        <v>1424</v>
      </c>
      <c r="M20" s="67">
        <v>8003</v>
      </c>
      <c r="N20" s="40">
        <v>94721</v>
      </c>
      <c r="O20" s="40" t="s">
        <v>1423</v>
      </c>
      <c r="P20" s="63"/>
      <c r="Q20" s="63"/>
    </row>
    <row r="21" spans="5:17">
      <c r="L21" s="40" t="s">
        <v>1424</v>
      </c>
      <c r="M21" s="67">
        <v>8004</v>
      </c>
      <c r="N21" s="40">
        <v>94721</v>
      </c>
      <c r="O21" s="40" t="s">
        <v>1423</v>
      </c>
      <c r="P21" s="63"/>
      <c r="Q21" s="63"/>
    </row>
    <row r="22" spans="5:17">
      <c r="L22" s="63" t="s">
        <v>1403</v>
      </c>
      <c r="M22" s="64">
        <v>9530</v>
      </c>
      <c r="N22" s="65">
        <v>94611</v>
      </c>
      <c r="O22" s="66" t="s">
        <v>1410</v>
      </c>
      <c r="P22" s="63"/>
      <c r="Q22" s="63"/>
    </row>
    <row r="23" spans="5:17">
      <c r="L23" s="63" t="s">
        <v>1411</v>
      </c>
      <c r="M23" s="64">
        <v>9535</v>
      </c>
      <c r="N23" s="65">
        <v>94612</v>
      </c>
      <c r="O23" s="66" t="s">
        <v>1418</v>
      </c>
      <c r="P23" s="40"/>
      <c r="Q23" s="40"/>
    </row>
    <row r="24" spans="5:17">
      <c r="L24" s="63" t="s">
        <v>1419</v>
      </c>
      <c r="M24" s="64">
        <v>9540</v>
      </c>
      <c r="N24" s="65">
        <v>94613</v>
      </c>
      <c r="O24" s="63" t="s">
        <v>1420</v>
      </c>
      <c r="P24" s="40"/>
      <c r="Q24" s="40"/>
    </row>
    <row r="25" spans="5:17">
      <c r="L25" s="63" t="s">
        <v>1419</v>
      </c>
      <c r="M25" s="64">
        <v>9550</v>
      </c>
      <c r="N25" s="65">
        <v>94614</v>
      </c>
      <c r="O25" s="63" t="s">
        <v>1421</v>
      </c>
      <c r="P25" s="40"/>
      <c r="Q25" s="40"/>
    </row>
    <row r="26" spans="5:17">
      <c r="L26" s="63" t="s">
        <v>1419</v>
      </c>
      <c r="M26" s="64">
        <v>9600</v>
      </c>
      <c r="N26" s="65">
        <v>94711</v>
      </c>
      <c r="O26" s="63" t="s">
        <v>1422</v>
      </c>
    </row>
  </sheetData>
  <sortState xmlns:xlrd2="http://schemas.microsoft.com/office/spreadsheetml/2017/richdata2" ref="L3:O27">
    <sortCondition ref="M3:M27"/>
  </sortState>
  <mergeCells count="7">
    <mergeCell ref="T1:X1"/>
    <mergeCell ref="A1:R1"/>
    <mergeCell ref="Z1:AF1"/>
    <mergeCell ref="AH1:AJ1"/>
    <mergeCell ref="L2:O2"/>
    <mergeCell ref="Z2:AA2"/>
    <mergeCell ref="AC2:AD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456D0682-0D64-49C9-8FF8-A2D1A351DEFB}">
            <xm:f>OR(Auftragserteilung!$B$6="",Auftragserteilung!$B$6=$A$3)</xm:f>
            <x14:dxf/>
          </x14:cfRule>
          <xm:sqref>B6:C6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EE2E6-7954-4A6F-81A2-B1FBAF98CABC}">
  <sheetPr>
    <tabColor theme="6"/>
    <pageSetUpPr fitToPage="1"/>
  </sheetPr>
  <dimension ref="A1:I61"/>
  <sheetViews>
    <sheetView zoomScaleNormal="100" workbookViewId="0">
      <selection sqref="A1:H1"/>
    </sheetView>
  </sheetViews>
  <sheetFormatPr defaultColWidth="11" defaultRowHeight="15.75"/>
  <cols>
    <col min="1" max="1" width="48.375" style="2" bestFit="1" customWidth="1"/>
    <col min="2" max="2" width="10.875" style="2" bestFit="1" customWidth="1"/>
    <col min="3" max="3" width="18.75" style="2" bestFit="1" customWidth="1"/>
    <col min="4" max="4" width="6.75" style="2" bestFit="1" customWidth="1"/>
    <col min="5" max="5" width="28.375" style="2" customWidth="1"/>
    <col min="6" max="6" width="17.75" style="2" customWidth="1"/>
    <col min="7" max="7" width="16.125" style="2" customWidth="1"/>
    <col min="8" max="8" width="9.25" style="2" bestFit="1" customWidth="1"/>
    <col min="9" max="16384" width="11" style="2"/>
  </cols>
  <sheetData>
    <row r="1" spans="1:9" ht="16.5" thickBot="1">
      <c r="A1" s="1423" t="s">
        <v>2212</v>
      </c>
      <c r="B1" s="1424"/>
      <c r="C1" s="1424"/>
      <c r="D1" s="1424"/>
      <c r="E1" s="1424"/>
      <c r="F1" s="1424"/>
      <c r="G1" s="1424"/>
      <c r="H1" s="1425"/>
    </row>
    <row r="2" spans="1:9" ht="23.25" customHeight="1">
      <c r="A2" s="1488" t="s">
        <v>2015</v>
      </c>
      <c r="B2" s="1489"/>
      <c r="C2" s="1489"/>
      <c r="D2" s="1489"/>
      <c r="E2" s="1489"/>
      <c r="F2" s="1489"/>
      <c r="G2" s="1489"/>
      <c r="H2" s="1490"/>
    </row>
    <row r="3" spans="1:9" ht="23.25" customHeight="1" thickBot="1">
      <c r="A3" s="1491" t="s">
        <v>2016</v>
      </c>
      <c r="B3" s="1492"/>
      <c r="C3" s="1492"/>
      <c r="D3" s="1492"/>
      <c r="E3" s="1492"/>
      <c r="F3" s="1492"/>
      <c r="G3" s="1492"/>
      <c r="H3" s="1493"/>
    </row>
    <row r="4" spans="1:9" ht="16.5" thickBot="1">
      <c r="A4" s="1423" t="s">
        <v>2017</v>
      </c>
      <c r="B4" s="1424"/>
      <c r="C4" s="1424"/>
      <c r="D4" s="1424"/>
      <c r="E4" s="1424"/>
      <c r="F4" s="1424"/>
      <c r="G4" s="1424"/>
      <c r="H4" s="1425"/>
    </row>
    <row r="5" spans="1:9" ht="16.5" thickBot="1">
      <c r="A5" s="1485" t="s">
        <v>2018</v>
      </c>
      <c r="B5" s="1486"/>
      <c r="C5" s="1486"/>
      <c r="D5" s="1486"/>
      <c r="E5" s="1486" t="s">
        <v>2209</v>
      </c>
      <c r="F5" s="1486"/>
      <c r="G5" s="1486"/>
      <c r="H5" s="1487"/>
    </row>
    <row r="6" spans="1:9" ht="62.25" customHeight="1">
      <c r="A6" s="564" t="s">
        <v>2019</v>
      </c>
      <c r="B6" s="1472"/>
      <c r="C6" s="1472"/>
      <c r="D6" s="1472"/>
      <c r="E6" s="565" t="s">
        <v>2020</v>
      </c>
      <c r="F6" s="1472"/>
      <c r="G6" s="1472"/>
      <c r="H6" s="1473"/>
    </row>
    <row r="7" spans="1:9" ht="54" customHeight="1">
      <c r="A7" s="566" t="s">
        <v>2021</v>
      </c>
      <c r="B7" s="1464"/>
      <c r="C7" s="1464"/>
      <c r="D7" s="1464"/>
      <c r="E7" s="567" t="s">
        <v>2021</v>
      </c>
      <c r="F7" s="1464"/>
      <c r="G7" s="1464"/>
      <c r="H7" s="1465"/>
    </row>
    <row r="8" spans="1:9">
      <c r="A8" s="566" t="s">
        <v>2022</v>
      </c>
      <c r="B8" s="1464"/>
      <c r="C8" s="1464"/>
      <c r="D8" s="1464"/>
      <c r="E8" s="568" t="s">
        <v>2023</v>
      </c>
      <c r="F8" s="1464"/>
      <c r="G8" s="1464"/>
      <c r="H8" s="1465"/>
    </row>
    <row r="9" spans="1:9" ht="37.5" customHeight="1">
      <c r="A9" s="566" t="s">
        <v>2024</v>
      </c>
      <c r="B9" s="1464"/>
      <c r="C9" s="1464"/>
      <c r="D9" s="1464"/>
      <c r="E9" s="568" t="s">
        <v>2025</v>
      </c>
      <c r="F9" s="1464"/>
      <c r="G9" s="1464"/>
      <c r="H9" s="1465"/>
    </row>
    <row r="10" spans="1:9" ht="33.75" customHeight="1">
      <c r="A10" s="566" t="s">
        <v>2026</v>
      </c>
      <c r="B10" s="1464"/>
      <c r="C10" s="1464"/>
      <c r="D10" s="1464"/>
      <c r="E10" s="568" t="s">
        <v>2027</v>
      </c>
      <c r="F10" s="1464"/>
      <c r="G10" s="1464"/>
      <c r="H10" s="1465"/>
    </row>
    <row r="11" spans="1:9" ht="34.5" customHeight="1">
      <c r="A11" s="566" t="s">
        <v>2028</v>
      </c>
      <c r="B11" s="1464"/>
      <c r="C11" s="1464"/>
      <c r="D11" s="1464"/>
      <c r="E11" s="568" t="s">
        <v>2029</v>
      </c>
      <c r="F11" s="1464"/>
      <c r="G11" s="1464"/>
      <c r="H11" s="1465"/>
    </row>
    <row r="12" spans="1:9">
      <c r="A12" s="566" t="s">
        <v>2030</v>
      </c>
      <c r="B12" s="1464"/>
      <c r="C12" s="1464"/>
      <c r="D12" s="1464"/>
      <c r="E12" s="568"/>
      <c r="F12" s="1464"/>
      <c r="G12" s="1464"/>
      <c r="H12" s="1465"/>
    </row>
    <row r="13" spans="1:9">
      <c r="A13" s="566" t="s">
        <v>2027</v>
      </c>
      <c r="B13" s="1464"/>
      <c r="C13" s="1464"/>
      <c r="D13" s="1464"/>
      <c r="E13" s="568"/>
      <c r="F13" s="1464"/>
      <c r="G13" s="1464"/>
      <c r="H13" s="1465"/>
    </row>
    <row r="14" spans="1:9">
      <c r="A14" s="566" t="s">
        <v>2031</v>
      </c>
      <c r="B14" s="1464"/>
      <c r="C14" s="1464"/>
      <c r="D14" s="1464"/>
      <c r="E14" s="568"/>
      <c r="F14" s="1464"/>
      <c r="G14" s="1464"/>
      <c r="H14" s="1465"/>
    </row>
    <row r="15" spans="1:9" ht="16.5" thickBot="1">
      <c r="A15" s="569" t="s">
        <v>2029</v>
      </c>
      <c r="B15" s="1480"/>
      <c r="C15" s="1480"/>
      <c r="D15" s="1480"/>
      <c r="E15" s="570"/>
      <c r="F15" s="1480"/>
      <c r="G15" s="1480"/>
      <c r="H15" s="1481"/>
    </row>
    <row r="16" spans="1:9" ht="16.5" thickBot="1">
      <c r="A16" s="1482" t="s">
        <v>2032</v>
      </c>
      <c r="B16" s="1483"/>
      <c r="C16" s="1483"/>
      <c r="D16" s="1483"/>
      <c r="E16" s="1483" t="s">
        <v>2033</v>
      </c>
      <c r="F16" s="1483"/>
      <c r="G16" s="1483"/>
      <c r="H16" s="1484"/>
      <c r="I16" s="3"/>
    </row>
    <row r="17" spans="1:9">
      <c r="A17" s="564" t="s">
        <v>2034</v>
      </c>
      <c r="B17" s="1472"/>
      <c r="C17" s="1472"/>
      <c r="D17" s="1472"/>
      <c r="E17" s="564" t="s">
        <v>2019</v>
      </c>
      <c r="F17" s="1472"/>
      <c r="G17" s="1472"/>
      <c r="H17" s="1473"/>
      <c r="I17" s="3"/>
    </row>
    <row r="18" spans="1:9">
      <c r="A18" s="566" t="s">
        <v>2035</v>
      </c>
      <c r="B18" s="1464"/>
      <c r="C18" s="1464"/>
      <c r="D18" s="1464"/>
      <c r="E18" s="566" t="s">
        <v>2036</v>
      </c>
      <c r="F18" s="1464"/>
      <c r="G18" s="1464"/>
      <c r="H18" s="1465"/>
      <c r="I18" s="3"/>
    </row>
    <row r="19" spans="1:9">
      <c r="A19" s="566" t="s">
        <v>2037</v>
      </c>
      <c r="B19" s="1464"/>
      <c r="C19" s="1464"/>
      <c r="D19" s="1464"/>
      <c r="E19" s="566" t="s">
        <v>2023</v>
      </c>
      <c r="F19" s="1464"/>
      <c r="G19" s="1464"/>
      <c r="H19" s="1465"/>
      <c r="I19" s="3"/>
    </row>
    <row r="20" spans="1:9">
      <c r="A20" s="566" t="s">
        <v>2038</v>
      </c>
      <c r="B20" s="1464"/>
      <c r="C20" s="1464"/>
      <c r="D20" s="1464"/>
      <c r="E20" s="566" t="s">
        <v>2039</v>
      </c>
      <c r="F20" s="1464"/>
      <c r="G20" s="1464"/>
      <c r="H20" s="1465"/>
      <c r="I20" s="3"/>
    </row>
    <row r="21" spans="1:9">
      <c r="A21" s="566" t="s">
        <v>2040</v>
      </c>
      <c r="B21" s="1464"/>
      <c r="C21" s="1464"/>
      <c r="D21" s="1464"/>
      <c r="E21" s="566" t="s">
        <v>2041</v>
      </c>
      <c r="F21" s="1464"/>
      <c r="G21" s="1464"/>
      <c r="H21" s="1465"/>
      <c r="I21" s="3"/>
    </row>
    <row r="22" spans="1:9">
      <c r="A22" s="566" t="s">
        <v>2042</v>
      </c>
      <c r="B22" s="1464"/>
      <c r="C22" s="1464"/>
      <c r="D22" s="1464"/>
      <c r="E22" s="1474" t="s">
        <v>1640</v>
      </c>
      <c r="F22" s="1475"/>
      <c r="G22" s="1475"/>
      <c r="H22" s="1476"/>
      <c r="I22" s="3"/>
    </row>
    <row r="23" spans="1:9" ht="16.5" thickBot="1">
      <c r="A23" s="569" t="s">
        <v>2043</v>
      </c>
      <c r="B23" s="1464"/>
      <c r="C23" s="1464"/>
      <c r="D23" s="1464"/>
      <c r="E23" s="1477"/>
      <c r="F23" s="1478"/>
      <c r="G23" s="1478"/>
      <c r="H23" s="1479"/>
      <c r="I23" s="3"/>
    </row>
    <row r="24" spans="1:9" ht="16.5" thickBot="1">
      <c r="A24" s="1469" t="s">
        <v>2044</v>
      </c>
      <c r="B24" s="1470"/>
      <c r="C24" s="1470"/>
      <c r="D24" s="1470"/>
      <c r="E24" s="1470" t="s">
        <v>2045</v>
      </c>
      <c r="F24" s="1470"/>
      <c r="G24" s="1470"/>
      <c r="H24" s="1471"/>
    </row>
    <row r="25" spans="1:9">
      <c r="A25" s="564" t="s">
        <v>2046</v>
      </c>
      <c r="B25" s="1472"/>
      <c r="C25" s="1472"/>
      <c r="D25" s="1472"/>
      <c r="E25" s="564" t="s">
        <v>2047</v>
      </c>
      <c r="F25" s="1472"/>
      <c r="G25" s="1472"/>
      <c r="H25" s="1473"/>
    </row>
    <row r="26" spans="1:9">
      <c r="A26" s="566" t="s">
        <v>2048</v>
      </c>
      <c r="B26" s="1464"/>
      <c r="C26" s="1464"/>
      <c r="D26" s="1464"/>
      <c r="E26" s="566" t="s">
        <v>2049</v>
      </c>
      <c r="F26" s="1464"/>
      <c r="G26" s="1464"/>
      <c r="H26" s="1465"/>
    </row>
    <row r="27" spans="1:9">
      <c r="A27" s="566" t="s">
        <v>2050</v>
      </c>
      <c r="B27" s="1464"/>
      <c r="C27" s="1464"/>
      <c r="D27" s="1464"/>
      <c r="E27" s="566" t="s">
        <v>2051</v>
      </c>
      <c r="F27" s="1464"/>
      <c r="G27" s="1464"/>
      <c r="H27" s="1465"/>
    </row>
    <row r="28" spans="1:9">
      <c r="A28" s="566" t="s">
        <v>2052</v>
      </c>
      <c r="B28" s="1464"/>
      <c r="C28" s="1464"/>
      <c r="D28" s="1464"/>
      <c r="E28" s="566" t="s">
        <v>2053</v>
      </c>
      <c r="F28" s="1464"/>
      <c r="G28" s="1464"/>
      <c r="H28" s="1465"/>
    </row>
    <row r="29" spans="1:9" ht="16.5" thickBot="1">
      <c r="A29" s="1466"/>
      <c r="B29" s="1467"/>
      <c r="C29" s="1467"/>
      <c r="D29" s="1468"/>
      <c r="E29" s="569" t="s">
        <v>2054</v>
      </c>
      <c r="F29" s="1464"/>
      <c r="G29" s="1464"/>
      <c r="H29" s="1465"/>
    </row>
    <row r="30" spans="1:9" ht="16.5" thickBot="1">
      <c r="A30" s="1423" t="s">
        <v>2210</v>
      </c>
      <c r="B30" s="1424"/>
      <c r="C30" s="1424"/>
      <c r="D30" s="1424"/>
      <c r="E30" s="1424"/>
      <c r="F30" s="1424"/>
      <c r="G30" s="1424"/>
      <c r="H30" s="1425"/>
    </row>
    <row r="31" spans="1:9" ht="16.149999999999999" customHeight="1" thickBot="1">
      <c r="A31" s="1458" t="s">
        <v>2055</v>
      </c>
      <c r="B31" s="588"/>
      <c r="C31" s="833" t="s">
        <v>2056</v>
      </c>
      <c r="D31" s="589"/>
      <c r="E31" s="1446"/>
      <c r="F31" s="1447"/>
      <c r="G31" s="1447"/>
      <c r="H31" s="1448"/>
    </row>
    <row r="32" spans="1:9" ht="16.149999999999999" customHeight="1" thickBot="1">
      <c r="A32" s="1459"/>
      <c r="B32" s="588"/>
      <c r="C32" s="590" t="s">
        <v>2057</v>
      </c>
      <c r="D32" s="589"/>
      <c r="E32" s="1449"/>
      <c r="F32" s="1450"/>
      <c r="G32" s="1450"/>
      <c r="H32" s="1451"/>
    </row>
    <row r="33" spans="1:8" ht="16.149999999999999" customHeight="1" thickBot="1">
      <c r="A33" s="1458" t="s">
        <v>2058</v>
      </c>
      <c r="B33" s="588"/>
      <c r="C33" s="833" t="s">
        <v>2059</v>
      </c>
      <c r="D33" s="589"/>
      <c r="E33" s="1449"/>
      <c r="F33" s="1450"/>
      <c r="G33" s="1450"/>
      <c r="H33" s="1451"/>
    </row>
    <row r="34" spans="1:8" ht="16.149999999999999" customHeight="1" thickBot="1">
      <c r="A34" s="1460"/>
      <c r="B34" s="588"/>
      <c r="C34" s="590" t="s">
        <v>2060</v>
      </c>
      <c r="D34" s="591"/>
      <c r="E34" s="1449"/>
      <c r="F34" s="1450"/>
      <c r="G34" s="1450"/>
      <c r="H34" s="1451"/>
    </row>
    <row r="35" spans="1:8" ht="16.149999999999999" customHeight="1" thickBot="1">
      <c r="A35" s="1459"/>
      <c r="B35" s="592"/>
      <c r="C35" s="593" t="s">
        <v>2061</v>
      </c>
      <c r="D35" s="591"/>
      <c r="E35" s="1452"/>
      <c r="F35" s="1453"/>
      <c r="G35" s="1453"/>
      <c r="H35" s="1454"/>
    </row>
    <row r="36" spans="1:8" ht="16.5" thickBot="1">
      <c r="A36" s="1428" t="s">
        <v>2062</v>
      </c>
      <c r="B36" s="1429"/>
      <c r="C36" s="1429"/>
      <c r="D36" s="1429"/>
      <c r="E36" s="1430"/>
      <c r="F36" s="586" t="s">
        <v>2063</v>
      </c>
      <c r="G36" s="594"/>
      <c r="H36" s="595"/>
    </row>
    <row r="37" spans="1:8">
      <c r="A37" s="1437"/>
      <c r="B37" s="1438"/>
      <c r="C37" s="1438"/>
      <c r="D37" s="1438"/>
      <c r="E37" s="1439"/>
      <c r="F37" s="564" t="s">
        <v>718</v>
      </c>
      <c r="G37" s="571" t="s">
        <v>2064</v>
      </c>
      <c r="H37" s="596"/>
    </row>
    <row r="38" spans="1:8">
      <c r="A38" s="1440"/>
      <c r="B38" s="1441"/>
      <c r="C38" s="1441"/>
      <c r="D38" s="1441"/>
      <c r="E38" s="1442"/>
      <c r="F38" s="566" t="s">
        <v>2065</v>
      </c>
      <c r="G38" s="572" t="s">
        <v>2066</v>
      </c>
      <c r="H38" s="597"/>
    </row>
    <row r="39" spans="1:8">
      <c r="A39" s="1440"/>
      <c r="B39" s="1441"/>
      <c r="C39" s="1441"/>
      <c r="D39" s="1441"/>
      <c r="E39" s="1442"/>
      <c r="F39" s="566" t="s">
        <v>2067</v>
      </c>
      <c r="G39" s="572" t="s">
        <v>2067</v>
      </c>
      <c r="H39" s="597"/>
    </row>
    <row r="40" spans="1:8">
      <c r="A40" s="1440"/>
      <c r="B40" s="1441"/>
      <c r="C40" s="1441"/>
      <c r="D40" s="1441"/>
      <c r="E40" s="1442"/>
      <c r="F40" s="566" t="s">
        <v>2068</v>
      </c>
      <c r="G40" s="572" t="s">
        <v>2069</v>
      </c>
      <c r="H40" s="597"/>
    </row>
    <row r="41" spans="1:8">
      <c r="A41" s="1440"/>
      <c r="B41" s="1441"/>
      <c r="C41" s="1441"/>
      <c r="D41" s="1441"/>
      <c r="E41" s="1442"/>
      <c r="F41" s="566" t="s">
        <v>2070</v>
      </c>
      <c r="G41" s="572" t="s">
        <v>2071</v>
      </c>
      <c r="H41" s="597"/>
    </row>
    <row r="42" spans="1:8">
      <c r="A42" s="1440"/>
      <c r="B42" s="1441"/>
      <c r="C42" s="1441"/>
      <c r="D42" s="1441"/>
      <c r="E42" s="1442"/>
      <c r="F42" s="566" t="s">
        <v>2072</v>
      </c>
      <c r="G42" s="572" t="s">
        <v>2073</v>
      </c>
      <c r="H42" s="597"/>
    </row>
    <row r="43" spans="1:8">
      <c r="A43" s="1440"/>
      <c r="B43" s="1441"/>
      <c r="C43" s="1441"/>
      <c r="D43" s="1441"/>
      <c r="E43" s="1442"/>
      <c r="F43" s="566" t="s">
        <v>2074</v>
      </c>
      <c r="G43" s="572" t="s">
        <v>2075</v>
      </c>
      <c r="H43" s="597"/>
    </row>
    <row r="44" spans="1:8">
      <c r="A44" s="1440"/>
      <c r="B44" s="1441"/>
      <c r="C44" s="1441"/>
      <c r="D44" s="1441"/>
      <c r="E44" s="1442"/>
      <c r="F44" s="566" t="s">
        <v>2076</v>
      </c>
      <c r="G44" s="572" t="s">
        <v>2077</v>
      </c>
      <c r="H44" s="597"/>
    </row>
    <row r="45" spans="1:8">
      <c r="A45" s="1440"/>
      <c r="B45" s="1441"/>
      <c r="C45" s="1441"/>
      <c r="D45" s="1441"/>
      <c r="E45" s="1442"/>
      <c r="F45" s="566" t="s">
        <v>2078</v>
      </c>
      <c r="G45" s="572" t="s">
        <v>2079</v>
      </c>
      <c r="H45" s="597"/>
    </row>
    <row r="46" spans="1:8">
      <c r="A46" s="1440"/>
      <c r="B46" s="1441"/>
      <c r="C46" s="1441"/>
      <c r="D46" s="1441"/>
      <c r="E46" s="1442"/>
      <c r="F46" s="566" t="s">
        <v>2080</v>
      </c>
      <c r="G46" s="572" t="s">
        <v>2081</v>
      </c>
      <c r="H46" s="597"/>
    </row>
    <row r="47" spans="1:8">
      <c r="A47" s="1440"/>
      <c r="B47" s="1441"/>
      <c r="C47" s="1441"/>
      <c r="D47" s="1441"/>
      <c r="E47" s="1442"/>
      <c r="F47" s="566" t="s">
        <v>2082</v>
      </c>
      <c r="G47" s="572" t="s">
        <v>2083</v>
      </c>
      <c r="H47" s="597"/>
    </row>
    <row r="48" spans="1:8">
      <c r="A48" s="1440"/>
      <c r="B48" s="1441"/>
      <c r="C48" s="1441"/>
      <c r="D48" s="1441"/>
      <c r="E48" s="1442"/>
      <c r="F48" s="566" t="s">
        <v>1057</v>
      </c>
      <c r="G48" s="572" t="s">
        <v>2084</v>
      </c>
      <c r="H48" s="597"/>
    </row>
    <row r="49" spans="1:8">
      <c r="A49" s="1440"/>
      <c r="B49" s="1441"/>
      <c r="C49" s="1441"/>
      <c r="D49" s="1441"/>
      <c r="E49" s="1442"/>
      <c r="F49" s="566" t="s">
        <v>2085</v>
      </c>
      <c r="G49" s="572" t="s">
        <v>2086</v>
      </c>
      <c r="H49" s="597"/>
    </row>
    <row r="50" spans="1:8">
      <c r="A50" s="1440"/>
      <c r="B50" s="1441"/>
      <c r="C50" s="1441"/>
      <c r="D50" s="1441"/>
      <c r="E50" s="1442"/>
      <c r="F50" s="566" t="s">
        <v>2087</v>
      </c>
      <c r="G50" s="572" t="s">
        <v>2088</v>
      </c>
      <c r="H50" s="597"/>
    </row>
    <row r="51" spans="1:8">
      <c r="A51" s="1440"/>
      <c r="B51" s="1441"/>
      <c r="C51" s="1441"/>
      <c r="D51" s="1441"/>
      <c r="E51" s="1442"/>
      <c r="F51" s="566" t="s">
        <v>2089</v>
      </c>
      <c r="G51" s="572" t="s">
        <v>2090</v>
      </c>
      <c r="H51" s="597"/>
    </row>
    <row r="52" spans="1:8">
      <c r="A52" s="1440"/>
      <c r="B52" s="1441"/>
      <c r="C52" s="1441"/>
      <c r="D52" s="1441"/>
      <c r="E52" s="1442"/>
      <c r="F52" s="566" t="s">
        <v>1065</v>
      </c>
      <c r="G52" s="572" t="s">
        <v>1065</v>
      </c>
      <c r="H52" s="597"/>
    </row>
    <row r="53" spans="1:8" ht="16.5" thickBot="1">
      <c r="A53" s="1443"/>
      <c r="B53" s="1444"/>
      <c r="C53" s="1444"/>
      <c r="D53" s="1444"/>
      <c r="E53" s="1445"/>
      <c r="F53" s="569"/>
      <c r="G53" s="573"/>
      <c r="H53" s="598"/>
    </row>
    <row r="54" spans="1:8" ht="33.75" customHeight="1" thickBot="1">
      <c r="A54" s="1461" t="s">
        <v>2211</v>
      </c>
      <c r="B54" s="1462"/>
      <c r="C54" s="1462"/>
      <c r="D54" s="1462"/>
      <c r="E54" s="1462"/>
      <c r="F54" s="1462"/>
      <c r="G54" s="1462"/>
      <c r="H54" s="1463"/>
    </row>
    <row r="55" spans="1:8" ht="16.5" thickBot="1">
      <c r="A55" s="1426" t="s">
        <v>2091</v>
      </c>
      <c r="B55" s="1427"/>
      <c r="C55" s="1428" t="s">
        <v>2092</v>
      </c>
      <c r="D55" s="1429"/>
      <c r="E55" s="1429"/>
      <c r="F55" s="1429"/>
      <c r="G55" s="1429"/>
      <c r="H55" s="1430"/>
    </row>
    <row r="56" spans="1:8">
      <c r="A56" s="574" t="s">
        <v>2093</v>
      </c>
      <c r="B56" s="574"/>
      <c r="C56" s="1431" t="s">
        <v>2094</v>
      </c>
      <c r="D56" s="1432"/>
      <c r="E56" s="1432"/>
      <c r="F56" s="1432"/>
      <c r="G56" s="1433"/>
      <c r="H56" s="587"/>
    </row>
    <row r="57" spans="1:8">
      <c r="A57" s="575" t="s">
        <v>2095</v>
      </c>
      <c r="B57" s="575"/>
      <c r="C57" s="1434" t="s">
        <v>2096</v>
      </c>
      <c r="D57" s="1435"/>
      <c r="E57" s="1435"/>
      <c r="F57" s="1435"/>
      <c r="G57" s="1436"/>
      <c r="H57" s="587"/>
    </row>
    <row r="58" spans="1:8">
      <c r="A58" s="575" t="s">
        <v>2097</v>
      </c>
      <c r="B58" s="575" t="s">
        <v>1640</v>
      </c>
      <c r="C58" s="1434" t="s">
        <v>2098</v>
      </c>
      <c r="D58" s="1435"/>
      <c r="E58" s="1435"/>
      <c r="F58" s="1435"/>
      <c r="G58" s="1436" t="s">
        <v>1640</v>
      </c>
      <c r="H58" s="587"/>
    </row>
    <row r="59" spans="1:8" ht="16.5" thickBot="1">
      <c r="A59" s="576" t="s">
        <v>2099</v>
      </c>
      <c r="B59" s="576"/>
      <c r="C59" s="1455" t="s">
        <v>2100</v>
      </c>
      <c r="D59" s="1456"/>
      <c r="E59" s="1456"/>
      <c r="F59" s="1456"/>
      <c r="G59" s="1457"/>
      <c r="H59" s="599"/>
    </row>
    <row r="61" spans="1:8">
      <c r="A61" s="12" t="s">
        <v>1640</v>
      </c>
    </row>
  </sheetData>
  <sheetProtection password="914A" sheet="1" scenarios="1"/>
  <mergeCells count="66">
    <mergeCell ref="A1:H1"/>
    <mergeCell ref="A4:H4"/>
    <mergeCell ref="A5:D5"/>
    <mergeCell ref="E5:H5"/>
    <mergeCell ref="A2:H2"/>
    <mergeCell ref="A3:H3"/>
    <mergeCell ref="B6:D6"/>
    <mergeCell ref="F6:H6"/>
    <mergeCell ref="B7:D7"/>
    <mergeCell ref="F7:H7"/>
    <mergeCell ref="B8:D8"/>
    <mergeCell ref="F8:H8"/>
    <mergeCell ref="B9:D9"/>
    <mergeCell ref="F9:H9"/>
    <mergeCell ref="B10:D10"/>
    <mergeCell ref="F10:H10"/>
    <mergeCell ref="B11:D11"/>
    <mergeCell ref="F11:H11"/>
    <mergeCell ref="B12:D12"/>
    <mergeCell ref="F12:H12"/>
    <mergeCell ref="B13:D13"/>
    <mergeCell ref="F13:H13"/>
    <mergeCell ref="B14:D14"/>
    <mergeCell ref="F14:H14"/>
    <mergeCell ref="B15:D15"/>
    <mergeCell ref="F15:H15"/>
    <mergeCell ref="A16:D16"/>
    <mergeCell ref="E16:H16"/>
    <mergeCell ref="B17:D17"/>
    <mergeCell ref="F17:H17"/>
    <mergeCell ref="B18:D18"/>
    <mergeCell ref="F18:H18"/>
    <mergeCell ref="B19:D19"/>
    <mergeCell ref="F19:H19"/>
    <mergeCell ref="B20:D20"/>
    <mergeCell ref="F20:H20"/>
    <mergeCell ref="B21:D21"/>
    <mergeCell ref="F21:H21"/>
    <mergeCell ref="B22:D22"/>
    <mergeCell ref="B23:D23"/>
    <mergeCell ref="E22:H23"/>
    <mergeCell ref="A24:D24"/>
    <mergeCell ref="E24:H24"/>
    <mergeCell ref="B25:D25"/>
    <mergeCell ref="F25:H25"/>
    <mergeCell ref="B26:D26"/>
    <mergeCell ref="F26:H26"/>
    <mergeCell ref="B27:D27"/>
    <mergeCell ref="F27:H27"/>
    <mergeCell ref="B28:D28"/>
    <mergeCell ref="F28:H28"/>
    <mergeCell ref="F29:H29"/>
    <mergeCell ref="A29:D29"/>
    <mergeCell ref="C58:G58"/>
    <mergeCell ref="E31:H35"/>
    <mergeCell ref="C59:G59"/>
    <mergeCell ref="A31:A32"/>
    <mergeCell ref="A33:A35"/>
    <mergeCell ref="A36:E36"/>
    <mergeCell ref="A54:H54"/>
    <mergeCell ref="A30:H30"/>
    <mergeCell ref="A55:B55"/>
    <mergeCell ref="C55:H55"/>
    <mergeCell ref="C56:G56"/>
    <mergeCell ref="C57:G57"/>
    <mergeCell ref="A37:E53"/>
  </mergeCells>
  <conditionalFormatting sqref="A2">
    <cfRule type="expression" dxfId="127" priority="40">
      <formula>A2=""</formula>
    </cfRule>
  </conditionalFormatting>
  <conditionalFormatting sqref="B6:D6">
    <cfRule type="expression" dxfId="126" priority="16">
      <formula>B6=""</formula>
    </cfRule>
  </conditionalFormatting>
  <conditionalFormatting sqref="B7:D7">
    <cfRule type="expression" dxfId="125" priority="13">
      <formula>B7=""</formula>
    </cfRule>
  </conditionalFormatting>
  <conditionalFormatting sqref="B8:D15">
    <cfRule type="expression" dxfId="124" priority="12">
      <formula>B8=""</formula>
    </cfRule>
  </conditionalFormatting>
  <conditionalFormatting sqref="F6:H6">
    <cfRule type="expression" dxfId="123" priority="11">
      <formula>F6=""</formula>
    </cfRule>
  </conditionalFormatting>
  <conditionalFormatting sqref="F7:H7">
    <cfRule type="expression" dxfId="122" priority="10">
      <formula>F7=""</formula>
    </cfRule>
  </conditionalFormatting>
  <conditionalFormatting sqref="F8:H15">
    <cfRule type="expression" dxfId="121" priority="9">
      <formula>F8=""</formula>
    </cfRule>
  </conditionalFormatting>
  <conditionalFormatting sqref="B17:D17">
    <cfRule type="expression" dxfId="120" priority="8">
      <formula>B17=""</formula>
    </cfRule>
  </conditionalFormatting>
  <conditionalFormatting sqref="F17:H17">
    <cfRule type="expression" dxfId="119" priority="7">
      <formula>F17=""</formula>
    </cfRule>
  </conditionalFormatting>
  <conditionalFormatting sqref="B18:D23">
    <cfRule type="expression" dxfId="118" priority="6">
      <formula>B18=""</formula>
    </cfRule>
  </conditionalFormatting>
  <conditionalFormatting sqref="F18:H21">
    <cfRule type="expression" dxfId="117" priority="5">
      <formula>F18=""</formula>
    </cfRule>
  </conditionalFormatting>
  <conditionalFormatting sqref="B25:D25">
    <cfRule type="expression" dxfId="116" priority="4">
      <formula>B25=""</formula>
    </cfRule>
  </conditionalFormatting>
  <conditionalFormatting sqref="F25:H25">
    <cfRule type="expression" dxfId="115" priority="3">
      <formula>F25=""</formula>
    </cfRule>
  </conditionalFormatting>
  <conditionalFormatting sqref="F26:H29">
    <cfRule type="expression" dxfId="114" priority="2">
      <formula>F26=""</formula>
    </cfRule>
  </conditionalFormatting>
  <conditionalFormatting sqref="B26:D28">
    <cfRule type="expression" dxfId="113" priority="1">
      <formula>B26=""</formula>
    </cfRule>
  </conditionalFormatting>
  <pageMargins left="0.7" right="0.7" top="0.75" bottom="0.75" header="0.3" footer="0.3"/>
  <pageSetup paperSize="9" scale="5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sizeWithCells="1">
                  <from>
                    <xdr:col>0</xdr:col>
                    <xdr:colOff>228600</xdr:colOff>
                    <xdr:row>40</xdr:row>
                    <xdr:rowOff>0</xdr:rowOff>
                  </from>
                  <to>
                    <xdr:col>0</xdr:col>
                    <xdr:colOff>533400</xdr:colOff>
                    <xdr:row>41</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sizeWithCells="1">
                  <from>
                    <xdr:col>0</xdr:col>
                    <xdr:colOff>2714625</xdr:colOff>
                    <xdr:row>40</xdr:row>
                    <xdr:rowOff>0</xdr:rowOff>
                  </from>
                  <to>
                    <xdr:col>0</xdr:col>
                    <xdr:colOff>2933700</xdr:colOff>
                    <xdr:row>41</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sizeWithCells="1">
                  <from>
                    <xdr:col>1</xdr:col>
                    <xdr:colOff>314325</xdr:colOff>
                    <xdr:row>39</xdr:row>
                    <xdr:rowOff>152400</xdr:rowOff>
                  </from>
                  <to>
                    <xdr:col>1</xdr:col>
                    <xdr:colOff>523875</xdr:colOff>
                    <xdr:row>41</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sizeWithCells="1">
                  <from>
                    <xdr:col>3</xdr:col>
                    <xdr:colOff>0</xdr:colOff>
                    <xdr:row>40</xdr:row>
                    <xdr:rowOff>0</xdr:rowOff>
                  </from>
                  <to>
                    <xdr:col>3</xdr:col>
                    <xdr:colOff>0</xdr:colOff>
                    <xdr:row>41</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sizeWithCells="1">
                  <from>
                    <xdr:col>2</xdr:col>
                    <xdr:colOff>104775</xdr:colOff>
                    <xdr:row>39</xdr:row>
                    <xdr:rowOff>161925</xdr:rowOff>
                  </from>
                  <to>
                    <xdr:col>2</xdr:col>
                    <xdr:colOff>390525</xdr:colOff>
                    <xdr:row>41</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sizeWithCells="1">
                  <from>
                    <xdr:col>2</xdr:col>
                    <xdr:colOff>1400175</xdr:colOff>
                    <xdr:row>39</xdr:row>
                    <xdr:rowOff>171450</xdr:rowOff>
                  </from>
                  <to>
                    <xdr:col>4</xdr:col>
                    <xdr:colOff>95250</xdr:colOff>
                    <xdr:row>41</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sizeWithCells="1">
                  <from>
                    <xdr:col>4</xdr:col>
                    <xdr:colOff>266700</xdr:colOff>
                    <xdr:row>40</xdr:row>
                    <xdr:rowOff>0</xdr:rowOff>
                  </from>
                  <to>
                    <xdr:col>4</xdr:col>
                    <xdr:colOff>571500</xdr:colOff>
                    <xdr:row>41</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sizeWithCells="1">
                  <from>
                    <xdr:col>0</xdr:col>
                    <xdr:colOff>190500</xdr:colOff>
                    <xdr:row>42</xdr:row>
                    <xdr:rowOff>171450</xdr:rowOff>
                  </from>
                  <to>
                    <xdr:col>0</xdr:col>
                    <xdr:colOff>495300</xdr:colOff>
                    <xdr:row>44</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sizeWithCells="1">
                  <from>
                    <xdr:col>0</xdr:col>
                    <xdr:colOff>180975</xdr:colOff>
                    <xdr:row>50</xdr:row>
                    <xdr:rowOff>57150</xdr:rowOff>
                  </from>
                  <to>
                    <xdr:col>0</xdr:col>
                    <xdr:colOff>495300</xdr:colOff>
                    <xdr:row>51</xdr:row>
                    <xdr:rowOff>104775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sizeWithCells="1">
                  <from>
                    <xdr:col>0</xdr:col>
                    <xdr:colOff>114300</xdr:colOff>
                    <xdr:row>48</xdr:row>
                    <xdr:rowOff>142875</xdr:rowOff>
                  </from>
                  <to>
                    <xdr:col>0</xdr:col>
                    <xdr:colOff>419100</xdr:colOff>
                    <xdr:row>49</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sizeWithCells="1">
                  <from>
                    <xdr:col>2</xdr:col>
                    <xdr:colOff>762000</xdr:colOff>
                    <xdr:row>51</xdr:row>
                    <xdr:rowOff>76200</xdr:rowOff>
                  </from>
                  <to>
                    <xdr:col>2</xdr:col>
                    <xdr:colOff>1133475</xdr:colOff>
                    <xdr:row>53</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sizeWithCells="1">
                  <from>
                    <xdr:col>3</xdr:col>
                    <xdr:colOff>0</xdr:colOff>
                    <xdr:row>52</xdr:row>
                    <xdr:rowOff>142875</xdr:rowOff>
                  </from>
                  <to>
                    <xdr:col>3</xdr:col>
                    <xdr:colOff>0</xdr:colOff>
                    <xdr:row>53</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sizeWithCells="1">
                  <from>
                    <xdr:col>0</xdr:col>
                    <xdr:colOff>180975</xdr:colOff>
                    <xdr:row>46</xdr:row>
                    <xdr:rowOff>38100</xdr:rowOff>
                  </from>
                  <to>
                    <xdr:col>0</xdr:col>
                    <xdr:colOff>485775</xdr:colOff>
                    <xdr:row>47</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sizeWithCells="1">
                  <from>
                    <xdr:col>0</xdr:col>
                    <xdr:colOff>838200</xdr:colOff>
                    <xdr:row>40</xdr:row>
                    <xdr:rowOff>0</xdr:rowOff>
                  </from>
                  <to>
                    <xdr:col>0</xdr:col>
                    <xdr:colOff>1085850</xdr:colOff>
                    <xdr:row>41</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sizeWithCells="1">
                  <from>
                    <xdr:col>0</xdr:col>
                    <xdr:colOff>1400175</xdr:colOff>
                    <xdr:row>40</xdr:row>
                    <xdr:rowOff>0</xdr:rowOff>
                  </from>
                  <to>
                    <xdr:col>0</xdr:col>
                    <xdr:colOff>1676400</xdr:colOff>
                    <xdr:row>41</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sizeWithCells="1">
                  <from>
                    <xdr:col>0</xdr:col>
                    <xdr:colOff>3390900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sizeWithCells="1">
                  <from>
                    <xdr:col>3</xdr:col>
                    <xdr:colOff>0</xdr:colOff>
                    <xdr:row>40</xdr:row>
                    <xdr:rowOff>0</xdr:rowOff>
                  </from>
                  <to>
                    <xdr:col>3</xdr:col>
                    <xdr:colOff>0</xdr:colOff>
                    <xdr:row>41</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sizeWithCells="1">
                  <from>
                    <xdr:col>0</xdr:col>
                    <xdr:colOff>190500</xdr:colOff>
                    <xdr:row>42</xdr:row>
                    <xdr:rowOff>171450</xdr:rowOff>
                  </from>
                  <to>
                    <xdr:col>0</xdr:col>
                    <xdr:colOff>495300</xdr:colOff>
                    <xdr:row>44</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sizeWithCells="1">
                  <from>
                    <xdr:col>0</xdr:col>
                    <xdr:colOff>819150</xdr:colOff>
                    <xdr:row>42</xdr:row>
                    <xdr:rowOff>171450</xdr:rowOff>
                  </from>
                  <to>
                    <xdr:col>0</xdr:col>
                    <xdr:colOff>1123950</xdr:colOff>
                    <xdr:row>44</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sizeWithCells="1">
                  <from>
                    <xdr:col>0</xdr:col>
                    <xdr:colOff>1438275</xdr:colOff>
                    <xdr:row>42</xdr:row>
                    <xdr:rowOff>171450</xdr:rowOff>
                  </from>
                  <to>
                    <xdr:col>0</xdr:col>
                    <xdr:colOff>1743075</xdr:colOff>
                    <xdr:row>44</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sizeWithCells="1">
                  <from>
                    <xdr:col>0</xdr:col>
                    <xdr:colOff>180975</xdr:colOff>
                    <xdr:row>50</xdr:row>
                    <xdr:rowOff>57150</xdr:rowOff>
                  </from>
                  <to>
                    <xdr:col>0</xdr:col>
                    <xdr:colOff>495300</xdr:colOff>
                    <xdr:row>51</xdr:row>
                    <xdr:rowOff>104775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sizeWithCells="1">
                  <from>
                    <xdr:col>0</xdr:col>
                    <xdr:colOff>733425</xdr:colOff>
                    <xdr:row>48</xdr:row>
                    <xdr:rowOff>123825</xdr:rowOff>
                  </from>
                  <to>
                    <xdr:col>0</xdr:col>
                    <xdr:colOff>1038225</xdr:colOff>
                    <xdr:row>49</xdr:row>
                    <xdr:rowOff>152400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sizeWithCells="1">
                  <from>
                    <xdr:col>0</xdr:col>
                    <xdr:colOff>1343025</xdr:colOff>
                    <xdr:row>48</xdr:row>
                    <xdr:rowOff>133350</xdr:rowOff>
                  </from>
                  <to>
                    <xdr:col>0</xdr:col>
                    <xdr:colOff>1647825</xdr:colOff>
                    <xdr:row>49</xdr:row>
                    <xdr:rowOff>161925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sizeWithCells="1">
                  <from>
                    <xdr:col>0</xdr:col>
                    <xdr:colOff>1924050</xdr:colOff>
                    <xdr:row>48</xdr:row>
                    <xdr:rowOff>114300</xdr:rowOff>
                  </from>
                  <to>
                    <xdr:col>0</xdr:col>
                    <xdr:colOff>2228850</xdr:colOff>
                    <xdr:row>49</xdr:row>
                    <xdr:rowOff>142875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sizeWithCells="1">
                  <from>
                    <xdr:col>0</xdr:col>
                    <xdr:colOff>95250</xdr:colOff>
                    <xdr:row>51</xdr:row>
                    <xdr:rowOff>57150</xdr:rowOff>
                  </from>
                  <to>
                    <xdr:col>0</xdr:col>
                    <xdr:colOff>409575</xdr:colOff>
                    <xdr:row>53</xdr:row>
                    <xdr:rowOff>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sizeWithCells="1">
                  <from>
                    <xdr:col>2</xdr:col>
                    <xdr:colOff>266700</xdr:colOff>
                    <xdr:row>51</xdr:row>
                    <xdr:rowOff>104775</xdr:rowOff>
                  </from>
                  <to>
                    <xdr:col>2</xdr:col>
                    <xdr:colOff>638175</xdr:colOff>
                    <xdr:row>53</xdr:row>
                    <xdr:rowOff>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sizeWithCells="1">
                  <from>
                    <xdr:col>0</xdr:col>
                    <xdr:colOff>1104900</xdr:colOff>
                    <xdr:row>51</xdr:row>
                    <xdr:rowOff>38100</xdr:rowOff>
                  </from>
                  <to>
                    <xdr:col>0</xdr:col>
                    <xdr:colOff>1409700</xdr:colOff>
                    <xdr:row>53</xdr:row>
                    <xdr:rowOff>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sizeWithCells="1">
                  <from>
                    <xdr:col>0</xdr:col>
                    <xdr:colOff>1676400</xdr:colOff>
                    <xdr:row>51</xdr:row>
                    <xdr:rowOff>85725</xdr:rowOff>
                  </from>
                  <to>
                    <xdr:col>0</xdr:col>
                    <xdr:colOff>1981200</xdr:colOff>
                    <xdr:row>53</xdr:row>
                    <xdr:rowOff>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sizeWithCells="1">
                  <from>
                    <xdr:col>0</xdr:col>
                    <xdr:colOff>2228850</xdr:colOff>
                    <xdr:row>51</xdr:row>
                    <xdr:rowOff>95250</xdr:rowOff>
                  </from>
                  <to>
                    <xdr:col>0</xdr:col>
                    <xdr:colOff>2505075</xdr:colOff>
                    <xdr:row>53</xdr:row>
                    <xdr:rowOff>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sizeWithCells="1">
                  <from>
                    <xdr:col>3</xdr:col>
                    <xdr:colOff>152400</xdr:colOff>
                    <xdr:row>51</xdr:row>
                    <xdr:rowOff>76200</xdr:rowOff>
                  </from>
                  <to>
                    <xdr:col>3</xdr:col>
                    <xdr:colOff>447675</xdr:colOff>
                    <xdr:row>53</xdr:row>
                    <xdr:rowOff>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sizeWithCells="1">
                  <from>
                    <xdr:col>4</xdr:col>
                    <xdr:colOff>114300</xdr:colOff>
                    <xdr:row>51</xdr:row>
                    <xdr:rowOff>66675</xdr:rowOff>
                  </from>
                  <to>
                    <xdr:col>4</xdr:col>
                    <xdr:colOff>542925</xdr:colOff>
                    <xdr:row>52</xdr:row>
                    <xdr:rowOff>152400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sizeWithCells="1">
                  <from>
                    <xdr:col>3</xdr:col>
                    <xdr:colOff>0</xdr:colOff>
                    <xdr:row>52</xdr:row>
                    <xdr:rowOff>142875</xdr:rowOff>
                  </from>
                  <to>
                    <xdr:col>3</xdr:col>
                    <xdr:colOff>0</xdr:colOff>
                    <xdr:row>53</xdr:row>
                    <xdr:rowOff>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sizeWithCells="1">
                  <from>
                    <xdr:col>0</xdr:col>
                    <xdr:colOff>809625</xdr:colOff>
                    <xdr:row>46</xdr:row>
                    <xdr:rowOff>19050</xdr:rowOff>
                  </from>
                  <to>
                    <xdr:col>0</xdr:col>
                    <xdr:colOff>1114425</xdr:colOff>
                    <xdr:row>47</xdr:row>
                    <xdr:rowOff>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sizeWithCells="1">
                  <from>
                    <xdr:col>0</xdr:col>
                    <xdr:colOff>1352550</xdr:colOff>
                    <xdr:row>46</xdr:row>
                    <xdr:rowOff>19050</xdr:rowOff>
                  </from>
                  <to>
                    <xdr:col>0</xdr:col>
                    <xdr:colOff>1657350</xdr:colOff>
                    <xdr:row>47</xdr:row>
                    <xdr:rowOff>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sizeWithCells="1">
                  <from>
                    <xdr:col>1</xdr:col>
                    <xdr:colOff>0</xdr:colOff>
                    <xdr:row>29</xdr:row>
                    <xdr:rowOff>161925</xdr:rowOff>
                  </from>
                  <to>
                    <xdr:col>1</xdr:col>
                    <xdr:colOff>219075</xdr:colOff>
                    <xdr:row>31</xdr:row>
                    <xdr:rowOff>28575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sizeWithCells="1">
                  <from>
                    <xdr:col>1</xdr:col>
                    <xdr:colOff>0</xdr:colOff>
                    <xdr:row>31</xdr:row>
                    <xdr:rowOff>0</xdr:rowOff>
                  </from>
                  <to>
                    <xdr:col>1</xdr:col>
                    <xdr:colOff>219075</xdr:colOff>
                    <xdr:row>32</xdr:row>
                    <xdr:rowOff>0</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sizeWithCells="1">
                  <from>
                    <xdr:col>1</xdr:col>
                    <xdr:colOff>0</xdr:colOff>
                    <xdr:row>32</xdr:row>
                    <xdr:rowOff>0</xdr:rowOff>
                  </from>
                  <to>
                    <xdr:col>1</xdr:col>
                    <xdr:colOff>219075</xdr:colOff>
                    <xdr:row>33</xdr:row>
                    <xdr:rowOff>0</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sizeWithCells="1">
                  <from>
                    <xdr:col>1</xdr:col>
                    <xdr:colOff>0</xdr:colOff>
                    <xdr:row>33</xdr:row>
                    <xdr:rowOff>0</xdr:rowOff>
                  </from>
                  <to>
                    <xdr:col>1</xdr:col>
                    <xdr:colOff>219075</xdr:colOff>
                    <xdr:row>34</xdr:row>
                    <xdr:rowOff>0</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sizeWithCells="1">
                  <from>
                    <xdr:col>1</xdr:col>
                    <xdr:colOff>0</xdr:colOff>
                    <xdr:row>34</xdr:row>
                    <xdr:rowOff>0</xdr:rowOff>
                  </from>
                  <to>
                    <xdr:col>1</xdr:col>
                    <xdr:colOff>219075</xdr:colOff>
                    <xdr:row>35</xdr:row>
                    <xdr:rowOff>0</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sizeWithCells="1">
                  <from>
                    <xdr:col>0</xdr:col>
                    <xdr:colOff>2057400</xdr:colOff>
                    <xdr:row>40</xdr:row>
                    <xdr:rowOff>0</xdr:rowOff>
                  </from>
                  <to>
                    <xdr:col>0</xdr:col>
                    <xdr:colOff>2343150</xdr:colOff>
                    <xdr:row>41</xdr:row>
                    <xdr:rowOff>0</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sizeWithCells="1">
                  <from>
                    <xdr:col>2</xdr:col>
                    <xdr:colOff>752475</xdr:colOff>
                    <xdr:row>39</xdr:row>
                    <xdr:rowOff>123825</xdr:rowOff>
                  </from>
                  <to>
                    <xdr:col>2</xdr:col>
                    <xdr:colOff>1181100</xdr:colOff>
                    <xdr:row>41</xdr:row>
                    <xdr:rowOff>0</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sizeWithCells="1">
                  <from>
                    <xdr:col>0</xdr:col>
                    <xdr:colOff>666750</xdr:colOff>
                    <xdr:row>51</xdr:row>
                    <xdr:rowOff>57150</xdr:rowOff>
                  </from>
                  <to>
                    <xdr:col>0</xdr:col>
                    <xdr:colOff>981075</xdr:colOff>
                    <xdr:row>53</xdr:row>
                    <xdr:rowOff>0</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sizeWithCells="1">
                  <from>
                    <xdr:col>7</xdr:col>
                    <xdr:colOff>123825</xdr:colOff>
                    <xdr:row>36</xdr:row>
                    <xdr:rowOff>0</xdr:rowOff>
                  </from>
                  <to>
                    <xdr:col>8</xdr:col>
                    <xdr:colOff>0</xdr:colOff>
                    <xdr:row>37</xdr:row>
                    <xdr:rowOff>38100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sizeWithCells="1">
                  <from>
                    <xdr:col>7</xdr:col>
                    <xdr:colOff>123825</xdr:colOff>
                    <xdr:row>37</xdr:row>
                    <xdr:rowOff>0</xdr:rowOff>
                  </from>
                  <to>
                    <xdr:col>8</xdr:col>
                    <xdr:colOff>0</xdr:colOff>
                    <xdr:row>38</xdr:row>
                    <xdr:rowOff>38100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sizeWithCells="1">
                  <from>
                    <xdr:col>7</xdr:col>
                    <xdr:colOff>123825</xdr:colOff>
                    <xdr:row>38</xdr:row>
                    <xdr:rowOff>0</xdr:rowOff>
                  </from>
                  <to>
                    <xdr:col>8</xdr:col>
                    <xdr:colOff>0</xdr:colOff>
                    <xdr:row>39</xdr:row>
                    <xdr:rowOff>38100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sizeWithCells="1">
                  <from>
                    <xdr:col>7</xdr:col>
                    <xdr:colOff>123825</xdr:colOff>
                    <xdr:row>39</xdr:row>
                    <xdr:rowOff>0</xdr:rowOff>
                  </from>
                  <to>
                    <xdr:col>8</xdr:col>
                    <xdr:colOff>0</xdr:colOff>
                    <xdr:row>40</xdr:row>
                    <xdr:rowOff>38100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sizeWithCells="1">
                  <from>
                    <xdr:col>7</xdr:col>
                    <xdr:colOff>123825</xdr:colOff>
                    <xdr:row>40</xdr:row>
                    <xdr:rowOff>0</xdr:rowOff>
                  </from>
                  <to>
                    <xdr:col>8</xdr:col>
                    <xdr:colOff>0</xdr:colOff>
                    <xdr:row>41</xdr:row>
                    <xdr:rowOff>38100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sizeWithCells="1">
                  <from>
                    <xdr:col>7</xdr:col>
                    <xdr:colOff>123825</xdr:colOff>
                    <xdr:row>41</xdr:row>
                    <xdr:rowOff>0</xdr:rowOff>
                  </from>
                  <to>
                    <xdr:col>8</xdr:col>
                    <xdr:colOff>0</xdr:colOff>
                    <xdr:row>42</xdr:row>
                    <xdr:rowOff>38100</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sizeWithCells="1">
                  <from>
                    <xdr:col>7</xdr:col>
                    <xdr:colOff>123825</xdr:colOff>
                    <xdr:row>42</xdr:row>
                    <xdr:rowOff>0</xdr:rowOff>
                  </from>
                  <to>
                    <xdr:col>8</xdr:col>
                    <xdr:colOff>0</xdr:colOff>
                    <xdr:row>43</xdr:row>
                    <xdr:rowOff>38100</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sizeWithCells="1">
                  <from>
                    <xdr:col>7</xdr:col>
                    <xdr:colOff>123825</xdr:colOff>
                    <xdr:row>43</xdr:row>
                    <xdr:rowOff>0</xdr:rowOff>
                  </from>
                  <to>
                    <xdr:col>8</xdr:col>
                    <xdr:colOff>0</xdr:colOff>
                    <xdr:row>44</xdr:row>
                    <xdr:rowOff>38100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sizeWithCells="1">
                  <from>
                    <xdr:col>7</xdr:col>
                    <xdr:colOff>123825</xdr:colOff>
                    <xdr:row>44</xdr:row>
                    <xdr:rowOff>0</xdr:rowOff>
                  </from>
                  <to>
                    <xdr:col>8</xdr:col>
                    <xdr:colOff>0</xdr:colOff>
                    <xdr:row>45</xdr:row>
                    <xdr:rowOff>38100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sizeWithCells="1">
                  <from>
                    <xdr:col>7</xdr:col>
                    <xdr:colOff>123825</xdr:colOff>
                    <xdr:row>45</xdr:row>
                    <xdr:rowOff>0</xdr:rowOff>
                  </from>
                  <to>
                    <xdr:col>8</xdr:col>
                    <xdr:colOff>0</xdr:colOff>
                    <xdr:row>46</xdr:row>
                    <xdr:rowOff>38100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sizeWithCells="1">
                  <from>
                    <xdr:col>7</xdr:col>
                    <xdr:colOff>123825</xdr:colOff>
                    <xdr:row>46</xdr:row>
                    <xdr:rowOff>0</xdr:rowOff>
                  </from>
                  <to>
                    <xdr:col>8</xdr:col>
                    <xdr:colOff>0</xdr:colOff>
                    <xdr:row>47</xdr:row>
                    <xdr:rowOff>38100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sizeWithCells="1">
                  <from>
                    <xdr:col>7</xdr:col>
                    <xdr:colOff>123825</xdr:colOff>
                    <xdr:row>47</xdr:row>
                    <xdr:rowOff>0</xdr:rowOff>
                  </from>
                  <to>
                    <xdr:col>8</xdr:col>
                    <xdr:colOff>0</xdr:colOff>
                    <xdr:row>48</xdr:row>
                    <xdr:rowOff>38100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sizeWithCells="1">
                  <from>
                    <xdr:col>7</xdr:col>
                    <xdr:colOff>123825</xdr:colOff>
                    <xdr:row>48</xdr:row>
                    <xdr:rowOff>0</xdr:rowOff>
                  </from>
                  <to>
                    <xdr:col>8</xdr:col>
                    <xdr:colOff>0</xdr:colOff>
                    <xdr:row>49</xdr:row>
                    <xdr:rowOff>38100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sizeWithCells="1">
                  <from>
                    <xdr:col>7</xdr:col>
                    <xdr:colOff>123825</xdr:colOff>
                    <xdr:row>49</xdr:row>
                    <xdr:rowOff>0</xdr:rowOff>
                  </from>
                  <to>
                    <xdr:col>8</xdr:col>
                    <xdr:colOff>0</xdr:colOff>
                    <xdr:row>50</xdr:row>
                    <xdr:rowOff>38100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sizeWithCells="1">
                  <from>
                    <xdr:col>7</xdr:col>
                    <xdr:colOff>123825</xdr:colOff>
                    <xdr:row>50</xdr:row>
                    <xdr:rowOff>0</xdr:rowOff>
                  </from>
                  <to>
                    <xdr:col>8</xdr:col>
                    <xdr:colOff>0</xdr:colOff>
                    <xdr:row>51</xdr:row>
                    <xdr:rowOff>38100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sizeWithCells="1">
                  <from>
                    <xdr:col>7</xdr:col>
                    <xdr:colOff>123825</xdr:colOff>
                    <xdr:row>51</xdr:row>
                    <xdr:rowOff>0</xdr:rowOff>
                  </from>
                  <to>
                    <xdr:col>8</xdr:col>
                    <xdr:colOff>0</xdr:colOff>
                    <xdr:row>52</xdr:row>
                    <xdr:rowOff>38100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sizeWithCells="1">
                  <from>
                    <xdr:col>7</xdr:col>
                    <xdr:colOff>114300</xdr:colOff>
                    <xdr:row>54</xdr:row>
                    <xdr:rowOff>171450</xdr:rowOff>
                  </from>
                  <to>
                    <xdr:col>8</xdr:col>
                    <xdr:colOff>228600</xdr:colOff>
                    <xdr:row>56</xdr:row>
                    <xdr:rowOff>38100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sizeWithCells="1">
                  <from>
                    <xdr:col>7</xdr:col>
                    <xdr:colOff>114300</xdr:colOff>
                    <xdr:row>56</xdr:row>
                    <xdr:rowOff>19050</xdr:rowOff>
                  </from>
                  <to>
                    <xdr:col>7</xdr:col>
                    <xdr:colOff>304800</xdr:colOff>
                    <xdr:row>56</xdr:row>
                    <xdr:rowOff>190500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sizeWithCells="1">
                  <from>
                    <xdr:col>7</xdr:col>
                    <xdr:colOff>114300</xdr:colOff>
                    <xdr:row>58</xdr:row>
                    <xdr:rowOff>0</xdr:rowOff>
                  </from>
                  <to>
                    <xdr:col>7</xdr:col>
                    <xdr:colOff>295275</xdr:colOff>
                    <xdr:row>58</xdr:row>
                    <xdr:rowOff>190500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sizeWithCells="1">
                  <from>
                    <xdr:col>7</xdr:col>
                    <xdr:colOff>114300</xdr:colOff>
                    <xdr:row>57</xdr:row>
                    <xdr:rowOff>0</xdr:rowOff>
                  </from>
                  <to>
                    <xdr:col>7</xdr:col>
                    <xdr:colOff>295275</xdr:colOff>
                    <xdr:row>57</xdr:row>
                    <xdr:rowOff>190500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sizeWithCells="1">
                  <from>
                    <xdr:col>1</xdr:col>
                    <xdr:colOff>190500</xdr:colOff>
                    <xdr:row>54</xdr:row>
                    <xdr:rowOff>171450</xdr:rowOff>
                  </from>
                  <to>
                    <xdr:col>2</xdr:col>
                    <xdr:colOff>0</xdr:colOff>
                    <xdr:row>56</xdr:row>
                    <xdr:rowOff>38100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sizeWithCells="1">
                  <from>
                    <xdr:col>1</xdr:col>
                    <xdr:colOff>190500</xdr:colOff>
                    <xdr:row>56</xdr:row>
                    <xdr:rowOff>9525</xdr:rowOff>
                  </from>
                  <to>
                    <xdr:col>1</xdr:col>
                    <xdr:colOff>381000</xdr:colOff>
                    <xdr:row>56</xdr:row>
                    <xdr:rowOff>180975</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sizeWithCells="1">
                  <from>
                    <xdr:col>1</xdr:col>
                    <xdr:colOff>190500</xdr:colOff>
                    <xdr:row>58</xdr:row>
                    <xdr:rowOff>0</xdr:rowOff>
                  </from>
                  <to>
                    <xdr:col>1</xdr:col>
                    <xdr:colOff>371475</xdr:colOff>
                    <xdr:row>58</xdr:row>
                    <xdr:rowOff>180975</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sizeWithCells="1">
                  <from>
                    <xdr:col>1</xdr:col>
                    <xdr:colOff>190500</xdr:colOff>
                    <xdr:row>57</xdr:row>
                    <xdr:rowOff>0</xdr:rowOff>
                  </from>
                  <to>
                    <xdr:col>1</xdr:col>
                    <xdr:colOff>371475</xdr:colOff>
                    <xdr:row>57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5" id="{739746BC-2117-4623-A7A9-FF9D684D6B57}">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A1</xm:sqref>
        </x14:conditionalFormatting>
        <x14:conditionalFormatting xmlns:xm="http://schemas.microsoft.com/office/excel/2006/main">
          <x14:cfRule type="expression" priority="36" id="{F28B2EBF-F1E7-4EBC-9A1A-761D4AB5B5ED}">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E6:E15</xm:sqref>
        </x14:conditionalFormatting>
        <x14:conditionalFormatting xmlns:xm="http://schemas.microsoft.com/office/excel/2006/main">
          <x14:cfRule type="expression" priority="44" id="{7209B49B-4393-4331-BB62-BB30CE3768BB}">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A4</xm:sqref>
        </x14:conditionalFormatting>
        <x14:conditionalFormatting xmlns:xm="http://schemas.microsoft.com/office/excel/2006/main">
          <x14:cfRule type="expression" priority="38" id="{65A2C729-547D-451A-B90E-561144CA972C}">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A2</xm:sqref>
        </x14:conditionalFormatting>
        <x14:conditionalFormatting xmlns:xm="http://schemas.microsoft.com/office/excel/2006/main">
          <x14:cfRule type="expression" priority="39" id="{AB9E5E79-ABB2-4BE6-A0D7-74B36436B5C2}">
            <xm:f>$D$14&lt;&gt;'C:\Users\zk#110g\Desktop\offene todo''s\[REWE_Group_Artikeldatenblatt_Nonfood_V02-2020-EN_blank_Arbeitsversion.xlsx]Dropdown Auswahl'!#REF!</xm:f>
            <x14:dxf>
              <fill>
                <patternFill patternType="darkDown">
                  <bgColor theme="0"/>
                </patternFill>
              </fill>
            </x14:dxf>
          </x14:cfRule>
          <xm:sqref>A2</xm:sqref>
        </x14:conditionalFormatting>
        <x14:conditionalFormatting xmlns:xm="http://schemas.microsoft.com/office/excel/2006/main">
          <x14:cfRule type="expression" priority="37" id="{83DD4B7C-2B8B-4098-9EDB-9209BA3E8D2F}">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A6:A15</xm:sqref>
        </x14:conditionalFormatting>
        <x14:conditionalFormatting xmlns:xm="http://schemas.microsoft.com/office/excel/2006/main">
          <x14:cfRule type="expression" priority="35" id="{28A2BE62-E4D8-4545-8D11-E3BF4CE0332D}">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A17:A23</xm:sqref>
        </x14:conditionalFormatting>
        <x14:conditionalFormatting xmlns:xm="http://schemas.microsoft.com/office/excel/2006/main">
          <x14:cfRule type="expression" priority="34" id="{26D75DA2-6E86-4306-AF01-26E51EEC3A4E}">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E17:E22</xm:sqref>
        </x14:conditionalFormatting>
        <x14:conditionalFormatting xmlns:xm="http://schemas.microsoft.com/office/excel/2006/main">
          <x14:cfRule type="expression" priority="33" id="{B6FBC28C-1FC2-48B4-A8A8-1CBA35A81BC5}">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A25:A28</xm:sqref>
        </x14:conditionalFormatting>
        <x14:conditionalFormatting xmlns:xm="http://schemas.microsoft.com/office/excel/2006/main">
          <x14:cfRule type="expression" priority="32" id="{A63B5E14-6C14-40F8-A465-2495990CC9AA}">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A29</xm:sqref>
        </x14:conditionalFormatting>
        <x14:conditionalFormatting xmlns:xm="http://schemas.microsoft.com/office/excel/2006/main">
          <x14:cfRule type="expression" priority="31" id="{32BE3A37-AA7D-4CE8-8142-5A99DE1CCCBB}">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E25:E28</xm:sqref>
        </x14:conditionalFormatting>
        <x14:conditionalFormatting xmlns:xm="http://schemas.microsoft.com/office/excel/2006/main">
          <x14:cfRule type="expression" priority="30" id="{E4D4ACC2-3130-49C3-ABD2-09222B16175C}">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E29</xm:sqref>
        </x14:conditionalFormatting>
        <x14:conditionalFormatting xmlns:xm="http://schemas.microsoft.com/office/excel/2006/main">
          <x14:cfRule type="expression" priority="29" id="{958C72A6-C57C-4356-AC7C-DFA2B8B734EF}">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A31</xm:sqref>
        </x14:conditionalFormatting>
        <x14:conditionalFormatting xmlns:xm="http://schemas.microsoft.com/office/excel/2006/main">
          <x14:cfRule type="expression" priority="28" id="{20889AF1-2DE5-4F06-8EA3-0C50A572669A}">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A33</xm:sqref>
        </x14:conditionalFormatting>
        <x14:conditionalFormatting xmlns:xm="http://schemas.microsoft.com/office/excel/2006/main">
          <x14:cfRule type="expression" priority="27" id="{D52D47E0-0498-413E-B4B0-B9A524B1BC42}">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F37:G53</xm:sqref>
        </x14:conditionalFormatting>
        <x14:conditionalFormatting xmlns:xm="http://schemas.microsoft.com/office/excel/2006/main">
          <x14:cfRule type="expression" priority="26" id="{E9D3D789-A816-49B6-B375-B0F7C488BD01}">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A57:B59</xm:sqref>
        </x14:conditionalFormatting>
        <x14:conditionalFormatting xmlns:xm="http://schemas.microsoft.com/office/excel/2006/main">
          <x14:cfRule type="expression" priority="25" id="{15245EA6-D5EB-4591-B6E0-EFEBC4177A60}">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B56</xm:sqref>
        </x14:conditionalFormatting>
        <x14:conditionalFormatting xmlns:xm="http://schemas.microsoft.com/office/excel/2006/main">
          <x14:cfRule type="expression" priority="23" id="{8A589024-3FFB-4DAF-ABB4-3DFEC384D9EE}">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A56</xm:sqref>
        </x14:conditionalFormatting>
        <x14:conditionalFormatting xmlns:xm="http://schemas.microsoft.com/office/excel/2006/main">
          <x14:cfRule type="expression" priority="22" id="{CEE22635-0DED-400D-B380-DA944CB8BF3A}">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C56</xm:sqref>
        </x14:conditionalFormatting>
        <x14:conditionalFormatting xmlns:xm="http://schemas.microsoft.com/office/excel/2006/main">
          <x14:cfRule type="expression" priority="20" id="{C1FDF2F2-598F-4BFF-9106-09B2F600FCCD}">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A30</xm:sqref>
        </x14:conditionalFormatting>
        <x14:conditionalFormatting xmlns:xm="http://schemas.microsoft.com/office/excel/2006/main">
          <x14:cfRule type="expression" priority="19" id="{03309C15-3C85-48E2-9827-74C7A44B1FE4}">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C57</xm:sqref>
        </x14:conditionalFormatting>
        <x14:conditionalFormatting xmlns:xm="http://schemas.microsoft.com/office/excel/2006/main">
          <x14:cfRule type="expression" priority="18" id="{E5FBB803-387B-444E-A9DC-D21206FB5006}">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C58</xm:sqref>
        </x14:conditionalFormatting>
        <x14:conditionalFormatting xmlns:xm="http://schemas.microsoft.com/office/excel/2006/main">
          <x14:cfRule type="expression" priority="17" id="{9888CDEC-C3A9-4404-B433-34CB11EF1841}">
            <xm:f>OR($D$12='C:\Users\zk#110g\Desktop\offene todo''s\[REWE_Group_Artikeldatenblatt_Nonfood_V02-2020-EN_blank_Arbeitsversion.xlsx]Dropdown Auswahl'!#REF!,$D$13='C:\Users\zk#110g\Desktop\offene todo''s\[REWE_Group_Artikeldatenblatt_Nonfood_V02-2020-EN_blank_Arbeitsversion.xlsx]Dropdown Auswahl'!#REF!,$D$14='C:\Users\zk#110g\Desktop\offene todo''s\[REWE_Group_Artikeldatenblatt_Nonfood_V02-2020-EN_blank_Arbeitsversion.xlsx]Dropdown Auswahl'!#REF!,$B$15='C:\Users\zk#110g\Desktop\offene todo''s\[REWE_Group_Artikeldatenblatt_Nonfood_V02-2020-EN_blank_Arbeitsversion.xlsx]Dropdown Auswahl'!#REF!)</xm:f>
            <x14:dxf>
              <fill>
                <patternFill patternType="lightDown">
                  <fgColor auto="1"/>
                  <bgColor theme="0"/>
                </patternFill>
              </fill>
            </x14:dxf>
          </x14:cfRule>
          <xm:sqref>C59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33</vt:i4>
      </vt:variant>
    </vt:vector>
  </HeadingPairs>
  <TitlesOfParts>
    <vt:vector size="48" baseType="lpstr">
      <vt:lpstr>Artikeldatenblatt</vt:lpstr>
      <vt:lpstr>Display-Neuanlage und Masse</vt:lpstr>
      <vt:lpstr>DD FD</vt:lpstr>
      <vt:lpstr>Zusatzinformationen Eigenmarken</vt:lpstr>
      <vt:lpstr>Recherche Verpackungsarten</vt:lpstr>
      <vt:lpstr>Q - Artikelbeschreibung</vt:lpstr>
      <vt:lpstr>Dropdown Auswahl</vt:lpstr>
      <vt:lpstr>Dropdown Auswahl AT</vt:lpstr>
      <vt:lpstr>LadKidMenHometShoesACC</vt:lpstr>
      <vt:lpstr>Strümpfe</vt:lpstr>
      <vt:lpstr>Auftragserteilung</vt:lpstr>
      <vt:lpstr>Retouren</vt:lpstr>
      <vt:lpstr>Rabatte,nachträgliche Vergütung</vt:lpstr>
      <vt:lpstr>Muster</vt:lpstr>
      <vt:lpstr>Kartonetikett-Vordruck</vt:lpstr>
      <vt:lpstr>Auswahl_J_N</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Auftragserteilung!Print_Area</vt:lpstr>
      <vt:lpstr>'Kartonetikett-Vordruck'!Print_Area</vt:lpstr>
      <vt:lpstr>LadKidMenHometShoesACC!Print_Area</vt:lpstr>
      <vt:lpstr>Muster!Print_Area</vt:lpstr>
      <vt:lpstr>'Q - Artikelbeschreibung'!Print_Area</vt:lpstr>
      <vt:lpstr>'Rabatte,nachträgliche Vergütung'!Print_Area</vt:lpstr>
      <vt:lpstr>Retouren!Print_Area</vt:lpstr>
      <vt:lpstr>Strümpfe!Print_Area</vt:lpstr>
      <vt:lpstr>'Zusatzinformationen Eigenmarken'!Print_Area</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Geisler, Regina</dc:creator>
  <cp:lastModifiedBy>Wenzlawiak, Stefan</cp:lastModifiedBy>
  <cp:lastPrinted>2020-06-04T09:42:48Z</cp:lastPrinted>
  <dcterms:created xsi:type="dcterms:W3CDTF">2017-03-30T13:36:47Z</dcterms:created>
  <dcterms:modified xsi:type="dcterms:W3CDTF">2020-06-05T12:17:24Z</dcterms:modified>
</cp:coreProperties>
</file>